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omments6.xml" ContentType="application/vnd.openxmlformats-officedocument.spreadsheetml.comment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omments7.xml" ContentType="application/vnd.openxmlformats-officedocument.spreadsheetml.comments+xml"/>
  <Override PartName="/xl/drawings/drawing29.xml" ContentType="application/vnd.openxmlformats-officedocument.drawing+xml"/>
  <Override PartName="/xl/comments8.xml" ContentType="application/vnd.openxmlformats-officedocument.spreadsheetml.comments+xml"/>
  <Override PartName="/xl/drawings/drawing30.xml" ContentType="application/vnd.openxmlformats-officedocument.drawing+xml"/>
  <Override PartName="/xl/drawings/drawing31.xml" ContentType="application/vnd.openxmlformats-officedocument.drawing+xml"/>
  <Override PartName="/xl/comments9.xml" ContentType="application/vnd.openxmlformats-officedocument.spreadsheetml.comments+xml"/>
  <Override PartName="/xl/drawings/drawing32.xml" ContentType="application/vnd.openxmlformats-officedocument.drawing+xml"/>
  <Override PartName="/xl/drawings/drawing3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hp\Downloads\"/>
    </mc:Choice>
  </mc:AlternateContent>
  <xr:revisionPtr revIDLastSave="0" documentId="13_ncr:1_{DFD2524D-C26A-4F63-8665-C9FFBFD517F4}" xr6:coauthVersionLast="47" xr6:coauthVersionMax="47" xr10:uidLastSave="{00000000-0000-0000-0000-000000000000}"/>
  <bookViews>
    <workbookView xWindow="-120" yWindow="-120" windowWidth="29040" windowHeight="15840" tabRatio="879" firstSheet="1" activeTab="1" xr2:uid="{00000000-000D-0000-FFFF-FFFF00000000}"/>
  </bookViews>
  <sheets>
    <sheet name="Dashboard" sheetId="29" r:id="rId1"/>
    <sheet name="Valuations" sheetId="31" r:id="rId2"/>
    <sheet name="Price" sheetId="19" r:id="rId3"/>
    <sheet name="DailyDetails" sheetId="22" r:id="rId4"/>
    <sheet name="Ratings" sheetId="7" r:id="rId5"/>
    <sheet name="ListOfDebenture" sheetId="9" r:id="rId6"/>
    <sheet name="NMBCL" sheetId="39" r:id="rId7"/>
    <sheet name="NMBHF1" sheetId="36" r:id="rId8"/>
    <sheet name="NMB50" sheetId="38" r:id="rId9"/>
    <sheet name="NMBSBFE" sheetId="35" r:id="rId10"/>
    <sheet name="NSIF2" sheetId="37" r:id="rId11"/>
    <sheet name="Val.Trail" sheetId="42" r:id="rId12"/>
    <sheet name="YTM.Trail" sheetId="43" r:id="rId13"/>
    <sheet name="IG" sheetId="23" r:id="rId14"/>
    <sheet name="HY" sheetId="33" r:id="rId15"/>
    <sheet name="AvgYTM" sheetId="32" r:id="rId16"/>
    <sheet name="LTD" sheetId="24" r:id="rId17"/>
    <sheet name="RMaturity" sheetId="28" r:id="rId18"/>
    <sheet name="TPrice" sheetId="26" r:id="rId19"/>
    <sheet name="YTM" sheetId="25" r:id="rId20"/>
    <sheet name="CRating" sheetId="27" r:id="rId21"/>
    <sheet name="UnitsTraded" sheetId="45" r:id="rId22"/>
    <sheet name="Trad.Vol." sheetId="47" r:id="rId23"/>
    <sheet name="Trades" sheetId="46" r:id="rId24"/>
    <sheet name="RefBondValue" sheetId="30" r:id="rId25"/>
    <sheet name="MaturedDebenture" sheetId="34" r:id="rId26"/>
    <sheet name="Workbook Log" sheetId="40" r:id="rId27"/>
    <sheet name="Notes" sheetId="13" r:id="rId28"/>
    <sheet name="Bond" sheetId="6" r:id="rId29"/>
    <sheet name="Valuation Sheet" sheetId="16" r:id="rId30"/>
    <sheet name="Print" sheetId="14" state="hidden" r:id="rId31"/>
    <sheet name="YTMCalculation" sheetId="18" r:id="rId32"/>
    <sheet name="Vlook Ref" sheetId="10" r:id="rId33"/>
    <sheet name="CouponDates" sheetId="41" r:id="rId34"/>
    <sheet name="Date Reference" sheetId="5" r:id="rId35"/>
    <sheet name="Wrongful Traded" sheetId="48" r:id="rId36"/>
  </sheets>
  <definedNames>
    <definedName name="_xlnm._FilterDatabase" localSheetId="5" hidden="1">ListOfDebenture!$B$2:$AI$2</definedName>
    <definedName name="_xlnm._FilterDatabase" localSheetId="2" hidden="1">Price!$A$1:$J$645</definedName>
    <definedName name="_xlnm._FilterDatabase" localSheetId="31" hidden="1">YTMCalculation!$O$19:$V$70</definedName>
    <definedName name="BondChartAvgYTM">OFFSET(Val.Trail!$AQ$6,,,COUNT(Val.Trail!$AK:$AK),1)</definedName>
    <definedName name="BondChartDate">OFFSET(Val.Trail!$AK$6,,,COUNT(Val.Trail!$AK:$AK),1)</definedName>
    <definedName name="BondChartPrice">OFFSET(Val.Trail!$AL$6,,,COUNT(Val.Trail!$AK:$AK),1)</definedName>
    <definedName name="BondChartRating">OFFSET(Val.Trail!$AO$6,,,COUNT(Val.Trail!$AK:$AK),1)</definedName>
    <definedName name="BondChartTradVol">OFFSET(Val.Trail!$AP$6,,,COUNT(Val.Trail!$AK:$AK),1)</definedName>
    <definedName name="BondChartYTM">OFFSET(Val.Trail!$AM$6,,,COUNT(Val.Trail!$AK:$AK),1)</definedName>
    <definedName name="Coupon_Payment">'Vlook Ref'!$B$3:$B$5</definedName>
    <definedName name="CouponPaymentDates">OFFSET(CouponDates!$A$1,,1,1,COUNTA(CouponDates!$1:$1)-1)</definedName>
    <definedName name="Credit_Rating_Agency">'Vlook Ref'!$F$3:$F$4</definedName>
    <definedName name="DebentureList">OFFSET(ListOfDebenture!$C$3,,,COUNTA(ListOfDebenture!$C$3:$C$1048576),1)</definedName>
    <definedName name="MatchingDebenture">OFFSET('Vlook Ref'!$M$2,,,COUNTA('Vlook Ref'!$M:$M),1)</definedName>
    <definedName name="_xlnm.Print_Area" localSheetId="30">Print!$E$2:$K$58</definedName>
    <definedName name="QualifiedDebenture">OFFSET('Vlook Ref'!$M$2,,,COUNTA('Vlook Ref'!$M:$M)-COUNTIF('Vlook Ref'!$M:$M,1),1)</definedName>
    <definedName name="QualifiedMatuirty">OFFSET('Vlook Ref'!$N$2,,,COUNTA('Vlook Ref'!$M:$M)-COUNTIF('Vlook Ref'!$M:$M,1),1)</definedName>
    <definedName name="solver_adj" localSheetId="28" hidden="1">Bond!$AM$68</definedName>
    <definedName name="solver_adj" localSheetId="12" hidden="1">YTM.Trail!$AP$21</definedName>
    <definedName name="solver_adj" localSheetId="31" hidden="1">YTMCalculation!$Y$20</definedName>
    <definedName name="solver_cvg" localSheetId="5" hidden="1">0.0001</definedName>
    <definedName name="solver_cvg" localSheetId="12" hidden="1">0.0001</definedName>
    <definedName name="solver_cvg" localSheetId="31" hidden="1">0.0001</definedName>
    <definedName name="solver_drv" localSheetId="5" hidden="1">1</definedName>
    <definedName name="solver_drv" localSheetId="12" hidden="1">1</definedName>
    <definedName name="solver_drv" localSheetId="31" hidden="1">2</definedName>
    <definedName name="solver_eng" localSheetId="28" hidden="1">1</definedName>
    <definedName name="solver_eng" localSheetId="5" hidden="1">1</definedName>
    <definedName name="solver_eng" localSheetId="27" hidden="1">1</definedName>
    <definedName name="solver_eng" localSheetId="1" hidden="1">1</definedName>
    <definedName name="solver_eng" localSheetId="12" hidden="1">1</definedName>
    <definedName name="solver_eng" localSheetId="31" hidden="1">1</definedName>
    <definedName name="solver_est" localSheetId="5" hidden="1">1</definedName>
    <definedName name="solver_est" localSheetId="12" hidden="1">1</definedName>
    <definedName name="solver_est" localSheetId="31" hidden="1">1</definedName>
    <definedName name="solver_itr" localSheetId="5" hidden="1">2147483647</definedName>
    <definedName name="solver_itr" localSheetId="12" hidden="1">2147483647</definedName>
    <definedName name="solver_itr" localSheetId="31" hidden="1">2147483647</definedName>
    <definedName name="solver_mip" localSheetId="5" hidden="1">2147483647</definedName>
    <definedName name="solver_mip" localSheetId="12" hidden="1">2147483647</definedName>
    <definedName name="solver_mip" localSheetId="31" hidden="1">2147483647</definedName>
    <definedName name="solver_mni" localSheetId="5" hidden="1">30</definedName>
    <definedName name="solver_mni" localSheetId="12" hidden="1">30</definedName>
    <definedName name="solver_mni" localSheetId="31" hidden="1">30</definedName>
    <definedName name="solver_mrt" localSheetId="5" hidden="1">0.075</definedName>
    <definedName name="solver_mrt" localSheetId="12" hidden="1">0.075</definedName>
    <definedName name="solver_mrt" localSheetId="31" hidden="1">0.075</definedName>
    <definedName name="solver_msl" localSheetId="5" hidden="1">2</definedName>
    <definedName name="solver_msl" localSheetId="12" hidden="1">2</definedName>
    <definedName name="solver_msl" localSheetId="31" hidden="1">2</definedName>
    <definedName name="solver_neg" localSheetId="5" hidden="1">1</definedName>
    <definedName name="solver_neg" localSheetId="27" hidden="1">1</definedName>
    <definedName name="solver_neg" localSheetId="1" hidden="1">1</definedName>
    <definedName name="solver_neg" localSheetId="12" hidden="1">1</definedName>
    <definedName name="solver_neg" localSheetId="31" hidden="1">1</definedName>
    <definedName name="solver_nod" localSheetId="5" hidden="1">2147483647</definedName>
    <definedName name="solver_nod" localSheetId="12" hidden="1">2147483647</definedName>
    <definedName name="solver_nod" localSheetId="31" hidden="1">2147483647</definedName>
    <definedName name="solver_num" localSheetId="5" hidden="1">0</definedName>
    <definedName name="solver_num" localSheetId="27" hidden="1">0</definedName>
    <definedName name="solver_num" localSheetId="1" hidden="1">0</definedName>
    <definedName name="solver_num" localSheetId="12" hidden="1">0</definedName>
    <definedName name="solver_num" localSheetId="31" hidden="1">0</definedName>
    <definedName name="solver_nwt" localSheetId="5" hidden="1">1</definedName>
    <definedName name="solver_nwt" localSheetId="12" hidden="1">1</definedName>
    <definedName name="solver_nwt" localSheetId="31" hidden="1">1</definedName>
    <definedName name="solver_opt" localSheetId="28" hidden="1">Bond!$AM$67</definedName>
    <definedName name="solver_opt" localSheetId="5" hidden="1">MaturedDebenture!$AI$5</definedName>
    <definedName name="solver_opt" localSheetId="27" hidden="1">Notes!#REF!</definedName>
    <definedName name="solver_opt" localSheetId="1" hidden="1">Valuations!$Q$5</definedName>
    <definedName name="solver_opt" localSheetId="12" hidden="1">YTM.Trail!$AP$20</definedName>
    <definedName name="solver_opt" localSheetId="31" hidden="1">YTMCalculation!$Y$19</definedName>
    <definedName name="solver_pre" localSheetId="5" hidden="1">0.000001</definedName>
    <definedName name="solver_pre" localSheetId="12" hidden="1">0.000001</definedName>
    <definedName name="solver_pre" localSheetId="31" hidden="1">0.000001</definedName>
    <definedName name="solver_rbv" localSheetId="5" hidden="1">1</definedName>
    <definedName name="solver_rbv" localSheetId="12" hidden="1">1</definedName>
    <definedName name="solver_rbv" localSheetId="31" hidden="1">2</definedName>
    <definedName name="solver_rlx" localSheetId="5" hidden="1">2</definedName>
    <definedName name="solver_rlx" localSheetId="12" hidden="1">2</definedName>
    <definedName name="solver_rlx" localSheetId="31" hidden="1">2</definedName>
    <definedName name="solver_rsd" localSheetId="5" hidden="1">0</definedName>
    <definedName name="solver_rsd" localSheetId="12" hidden="1">0</definedName>
    <definedName name="solver_rsd" localSheetId="31" hidden="1">0</definedName>
    <definedName name="solver_scl" localSheetId="5" hidden="1">1</definedName>
    <definedName name="solver_scl" localSheetId="12" hidden="1">1</definedName>
    <definedName name="solver_scl" localSheetId="31" hidden="1">2</definedName>
    <definedName name="solver_sho" localSheetId="5" hidden="1">2</definedName>
    <definedName name="solver_sho" localSheetId="12" hidden="1">2</definedName>
    <definedName name="solver_sho" localSheetId="31" hidden="1">2</definedName>
    <definedName name="solver_ssz" localSheetId="5" hidden="1">100</definedName>
    <definedName name="solver_ssz" localSheetId="12" hidden="1">100</definedName>
    <definedName name="solver_ssz" localSheetId="31" hidden="1">100</definedName>
    <definedName name="solver_tim" localSheetId="5" hidden="1">2147483647</definedName>
    <definedName name="solver_tim" localSheetId="12" hidden="1">2147483647</definedName>
    <definedName name="solver_tim" localSheetId="31" hidden="1">2147483647</definedName>
    <definedName name="solver_tol" localSheetId="5" hidden="1">0.01</definedName>
    <definedName name="solver_tol" localSheetId="12" hidden="1">0.01</definedName>
    <definedName name="solver_tol" localSheetId="31" hidden="1">0.01</definedName>
    <definedName name="solver_typ" localSheetId="28" hidden="1">3</definedName>
    <definedName name="solver_typ" localSheetId="5" hidden="1">1</definedName>
    <definedName name="solver_typ" localSheetId="27" hidden="1">1</definedName>
    <definedName name="solver_typ" localSheetId="1" hidden="1">1</definedName>
    <definedName name="solver_typ" localSheetId="12" hidden="1">3</definedName>
    <definedName name="solver_typ" localSheetId="31" hidden="1">3</definedName>
    <definedName name="solver_val" localSheetId="28" hidden="1">0</definedName>
    <definedName name="solver_val" localSheetId="5" hidden="1">0</definedName>
    <definedName name="solver_val" localSheetId="27" hidden="1">0</definedName>
    <definedName name="solver_val" localSheetId="1" hidden="1">0</definedName>
    <definedName name="solver_val" localSheetId="12" hidden="1">0</definedName>
    <definedName name="solver_val" localSheetId="31" hidden="1">0</definedName>
    <definedName name="solver_ver" localSheetId="5" hidden="1">3</definedName>
    <definedName name="solver_ver" localSheetId="27" hidden="1">3</definedName>
    <definedName name="solver_ver" localSheetId="1" hidden="1">3</definedName>
    <definedName name="solver_ver" localSheetId="12" hidden="1">3</definedName>
    <definedName name="solver_ver" localSheetId="31" hidden="1">3</definedName>
    <definedName name="VBYTM">OFFSET(Valuations!$E$5,1,,COUNT(Valuations!$E:$E),)</definedName>
    <definedName name="VDName">OFFSET(Valuations!$D$5,1,,COUNT(Valuations!$E:$E),)</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65" i="9" l="1"/>
  <c r="X3" i="9" l="1"/>
  <c r="X4" i="9"/>
  <c r="X5" i="9"/>
  <c r="X6" i="9"/>
  <c r="X7"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W45" i="9" l="1"/>
  <c r="V45" i="9"/>
  <c r="W53" i="9"/>
  <c r="V53" i="9"/>
  <c r="V26" i="9"/>
  <c r="V25" i="9"/>
  <c r="B2" i="6" l="1"/>
  <c r="T64" i="9" s="1"/>
  <c r="C2" i="31" l="1"/>
  <c r="O7" i="22" l="1"/>
  <c r="O8" i="22"/>
  <c r="O9" i="22"/>
  <c r="O10" i="22"/>
  <c r="O11" i="22"/>
  <c r="O12" i="22"/>
  <c r="O13" i="22"/>
  <c r="O14" i="22"/>
  <c r="O15" i="22"/>
  <c r="O16" i="22"/>
  <c r="O17" i="22"/>
  <c r="O18" i="22"/>
  <c r="O19" i="22"/>
  <c r="O20" i="22"/>
  <c r="O21" i="22"/>
  <c r="O22" i="22"/>
  <c r="O23" i="22"/>
  <c r="O24" i="22"/>
  <c r="O25" i="22"/>
  <c r="O26" i="22"/>
  <c r="O27" i="22"/>
  <c r="O28" i="22"/>
  <c r="O29" i="22"/>
  <c r="O30" i="22"/>
  <c r="O31" i="22"/>
  <c r="O32" i="22"/>
  <c r="O33" i="22"/>
  <c r="O34" i="22"/>
  <c r="O35" i="22"/>
  <c r="O36" i="22"/>
  <c r="O37" i="22"/>
  <c r="O38" i="22"/>
  <c r="O39" i="22"/>
  <c r="O40" i="22"/>
  <c r="O41" i="22"/>
  <c r="O42" i="22"/>
  <c r="O43" i="22"/>
  <c r="O44" i="22"/>
  <c r="O45" i="22"/>
  <c r="O46" i="22"/>
  <c r="O47" i="22"/>
  <c r="O48" i="22"/>
  <c r="O49" i="22"/>
  <c r="O50" i="22"/>
  <c r="O51" i="22"/>
  <c r="O52" i="22"/>
  <c r="O53" i="22"/>
  <c r="O54" i="22"/>
  <c r="O55" i="22"/>
  <c r="O56" i="22"/>
  <c r="O57" i="22"/>
  <c r="O58" i="22"/>
  <c r="O59" i="22"/>
  <c r="O60" i="22"/>
  <c r="O61" i="22"/>
  <c r="O62" i="22"/>
  <c r="O63" i="22"/>
  <c r="O64" i="22"/>
  <c r="O65" i="22"/>
  <c r="O66" i="22"/>
  <c r="O67" i="22"/>
  <c r="O68" i="22"/>
  <c r="O69" i="22"/>
  <c r="O70" i="22"/>
  <c r="O71" i="22"/>
  <c r="O72" i="22"/>
  <c r="O73" i="22"/>
  <c r="O74" i="22"/>
  <c r="O75" i="22"/>
  <c r="O76" i="22"/>
  <c r="O77" i="22"/>
  <c r="O78" i="22"/>
  <c r="O79" i="22"/>
  <c r="O80" i="22"/>
  <c r="O81" i="22"/>
  <c r="O82" i="22"/>
  <c r="O83" i="22"/>
  <c r="O84" i="22"/>
  <c r="O85" i="22"/>
  <c r="O86" i="22"/>
  <c r="O87" i="22"/>
  <c r="O88" i="22"/>
  <c r="O89" i="22"/>
  <c r="O90" i="22"/>
  <c r="O91" i="22"/>
  <c r="O92" i="22"/>
  <c r="O93" i="22"/>
  <c r="O94" i="22"/>
  <c r="O95" i="22"/>
  <c r="O96" i="22"/>
  <c r="O97" i="22"/>
  <c r="O98" i="22"/>
  <c r="O99" i="22"/>
  <c r="O100" i="22"/>
  <c r="O101" i="22"/>
  <c r="O102" i="22"/>
  <c r="O103" i="22"/>
  <c r="O104" i="22"/>
  <c r="O105" i="22"/>
  <c r="O6" i="22"/>
  <c r="N7" i="22"/>
  <c r="N8" i="22"/>
  <c r="N9" i="22"/>
  <c r="N10" i="22"/>
  <c r="N11" i="22"/>
  <c r="N12" i="22"/>
  <c r="N13" i="22"/>
  <c r="N14" i="22"/>
  <c r="N15" i="22"/>
  <c r="N16" i="22"/>
  <c r="N17" i="22"/>
  <c r="N18" i="22"/>
  <c r="N19" i="22"/>
  <c r="N20" i="22"/>
  <c r="N21" i="22"/>
  <c r="N22" i="22"/>
  <c r="N23" i="22"/>
  <c r="N24" i="22"/>
  <c r="N25" i="22"/>
  <c r="N26" i="22"/>
  <c r="N27" i="22"/>
  <c r="N28" i="22"/>
  <c r="N29" i="22"/>
  <c r="N30" i="22"/>
  <c r="N31" i="22"/>
  <c r="N32" i="22"/>
  <c r="N33" i="22"/>
  <c r="N34" i="22"/>
  <c r="N35" i="22"/>
  <c r="N36" i="22"/>
  <c r="N37" i="22"/>
  <c r="N38" i="22"/>
  <c r="N39" i="22"/>
  <c r="N40" i="22"/>
  <c r="N41" i="22"/>
  <c r="N42" i="22"/>
  <c r="N43" i="22"/>
  <c r="N44" i="22"/>
  <c r="N45" i="22"/>
  <c r="N46" i="22"/>
  <c r="N47" i="22"/>
  <c r="N48" i="22"/>
  <c r="N49" i="22"/>
  <c r="N50" i="22"/>
  <c r="N51" i="22"/>
  <c r="N52" i="22"/>
  <c r="N53" i="22"/>
  <c r="N54" i="22"/>
  <c r="N55" i="22"/>
  <c r="N56" i="22"/>
  <c r="N57" i="22"/>
  <c r="N58" i="22"/>
  <c r="N59" i="22"/>
  <c r="N60" i="22"/>
  <c r="N61" i="22"/>
  <c r="N62" i="22"/>
  <c r="N63" i="22"/>
  <c r="N64" i="22"/>
  <c r="N65" i="22"/>
  <c r="N66" i="22"/>
  <c r="N67" i="22"/>
  <c r="N68" i="22"/>
  <c r="N69" i="22"/>
  <c r="N70" i="22"/>
  <c r="N71" i="22"/>
  <c r="N72" i="22"/>
  <c r="N73" i="22"/>
  <c r="N74" i="22"/>
  <c r="N75" i="22"/>
  <c r="N76" i="22"/>
  <c r="N77" i="22"/>
  <c r="N78" i="22"/>
  <c r="N79" i="22"/>
  <c r="N80" i="22"/>
  <c r="N81" i="22"/>
  <c r="N82" i="22"/>
  <c r="N83" i="22"/>
  <c r="N84" i="22"/>
  <c r="N85" i="22"/>
  <c r="N86" i="22"/>
  <c r="N87" i="22"/>
  <c r="N88" i="22"/>
  <c r="N89" i="22"/>
  <c r="N90" i="22"/>
  <c r="N91" i="22"/>
  <c r="N92" i="22"/>
  <c r="N93" i="22"/>
  <c r="N94" i="22"/>
  <c r="N95" i="22"/>
  <c r="N96" i="22"/>
  <c r="N97" i="22"/>
  <c r="N98" i="22"/>
  <c r="N99" i="22"/>
  <c r="N100" i="22"/>
  <c r="N101" i="22"/>
  <c r="N102" i="22"/>
  <c r="N103" i="22"/>
  <c r="N104" i="22"/>
  <c r="N105" i="22"/>
  <c r="N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M58" i="22"/>
  <c r="M59" i="22"/>
  <c r="M60" i="22"/>
  <c r="M61" i="22"/>
  <c r="M62" i="22"/>
  <c r="M63" i="22"/>
  <c r="M64" i="22"/>
  <c r="M65" i="22"/>
  <c r="M66" i="22"/>
  <c r="M67" i="22"/>
  <c r="M68" i="22"/>
  <c r="M69" i="22"/>
  <c r="M70" i="22"/>
  <c r="M71" i="22"/>
  <c r="M72" i="22"/>
  <c r="M73" i="22"/>
  <c r="M74" i="22"/>
  <c r="M75" i="22"/>
  <c r="M76" i="22"/>
  <c r="M77" i="22"/>
  <c r="M78" i="22"/>
  <c r="M79" i="22"/>
  <c r="M80" i="22"/>
  <c r="M81" i="22"/>
  <c r="M82" i="22"/>
  <c r="M83" i="22"/>
  <c r="M84" i="22"/>
  <c r="M85" i="22"/>
  <c r="M86" i="22"/>
  <c r="M87" i="22"/>
  <c r="M88" i="22"/>
  <c r="M89" i="22"/>
  <c r="M90" i="22"/>
  <c r="M91" i="22"/>
  <c r="M92" i="22"/>
  <c r="M93" i="22"/>
  <c r="M94" i="22"/>
  <c r="M95" i="22"/>
  <c r="M96" i="22"/>
  <c r="M97" i="22"/>
  <c r="M98" i="22"/>
  <c r="M99" i="22"/>
  <c r="M100" i="22"/>
  <c r="M101" i="22"/>
  <c r="M102" i="22"/>
  <c r="M103" i="22"/>
  <c r="M104" i="22"/>
  <c r="M105" i="22"/>
  <c r="M6" i="22"/>
  <c r="G6" i="22"/>
  <c r="AK10" i="42"/>
  <c r="AK11" i="42"/>
  <c r="AK12" i="42"/>
  <c r="AK13" i="42"/>
  <c r="AK14" i="42"/>
  <c r="AK15" i="42"/>
  <c r="AK16" i="42"/>
  <c r="AK17" i="42"/>
  <c r="AK18" i="42"/>
  <c r="AK19" i="42"/>
  <c r="AK20" i="42"/>
  <c r="AK21" i="42"/>
  <c r="AK22" i="42"/>
  <c r="AK23" i="42"/>
  <c r="AK24" i="42"/>
  <c r="AK25" i="42"/>
  <c r="AK26" i="42"/>
  <c r="AK27" i="42"/>
  <c r="AK28" i="42"/>
  <c r="AK29" i="42"/>
  <c r="AK30" i="42"/>
  <c r="AK31" i="42"/>
  <c r="AK32" i="42"/>
  <c r="AK33" i="42"/>
  <c r="AK34" i="42"/>
  <c r="AK35" i="42"/>
  <c r="AK36" i="42"/>
  <c r="AK37" i="42"/>
  <c r="AK38" i="42"/>
  <c r="AK39" i="42"/>
  <c r="AK40" i="42"/>
  <c r="AK41" i="42"/>
  <c r="AK42" i="42"/>
  <c r="AK43" i="42"/>
  <c r="AK44" i="42"/>
  <c r="AK45" i="42"/>
  <c r="AK46" i="42"/>
  <c r="AK47" i="42"/>
  <c r="AK48" i="42"/>
  <c r="AK49" i="42"/>
  <c r="AK50" i="42"/>
  <c r="AK51" i="42"/>
  <c r="AK52" i="42"/>
  <c r="AK53" i="42"/>
  <c r="AK54" i="42"/>
  <c r="AK55" i="42"/>
  <c r="AK56" i="42"/>
  <c r="AK57" i="42"/>
  <c r="AK58" i="42"/>
  <c r="AK59" i="42"/>
  <c r="AK60" i="42"/>
  <c r="AK61" i="42"/>
  <c r="AK62" i="42"/>
  <c r="AK63" i="42"/>
  <c r="AK64" i="42"/>
  <c r="AK65" i="42"/>
  <c r="AK66" i="42"/>
  <c r="AK67" i="42"/>
  <c r="AK68" i="42"/>
  <c r="AK69" i="42"/>
  <c r="AK70" i="42"/>
  <c r="AK71" i="42"/>
  <c r="AK72" i="42"/>
  <c r="AK73" i="42"/>
  <c r="AK74" i="42"/>
  <c r="AK75" i="42"/>
  <c r="AK76" i="42"/>
  <c r="AK77" i="42"/>
  <c r="AK78" i="42"/>
  <c r="AK79" i="42"/>
  <c r="AK80" i="42"/>
  <c r="AK81" i="42"/>
  <c r="AK82" i="42"/>
  <c r="AK83" i="42"/>
  <c r="AK84" i="42"/>
  <c r="AK85" i="42"/>
  <c r="AK86" i="42"/>
  <c r="AK87" i="42"/>
  <c r="AK88" i="42"/>
  <c r="AK89" i="42"/>
  <c r="AK90" i="42"/>
  <c r="AK91" i="42"/>
  <c r="AK92" i="42"/>
  <c r="AK93" i="42"/>
  <c r="AK94" i="42"/>
  <c r="AK95" i="42"/>
  <c r="AK96" i="42"/>
  <c r="AK97" i="42"/>
  <c r="AK98" i="42"/>
  <c r="AK99" i="42"/>
  <c r="AK100" i="42"/>
  <c r="AK101" i="42"/>
  <c r="AK102" i="42"/>
  <c r="AK103" i="42"/>
  <c r="AK104" i="42"/>
  <c r="AK105" i="42"/>
  <c r="AK106" i="42"/>
  <c r="AK107" i="42"/>
  <c r="AK108" i="42"/>
  <c r="AK109" i="42"/>
  <c r="AK110" i="42"/>
  <c r="AK111" i="42"/>
  <c r="AK112" i="42"/>
  <c r="AK113" i="42"/>
  <c r="AK114" i="42"/>
  <c r="AK115" i="42"/>
  <c r="AK116" i="42"/>
  <c r="AK117" i="42"/>
  <c r="AK118" i="42"/>
  <c r="AK119" i="42"/>
  <c r="AK120" i="42"/>
  <c r="AK121" i="42"/>
  <c r="AK122" i="42"/>
  <c r="AK123" i="42"/>
  <c r="AK124" i="42"/>
  <c r="AK125" i="42"/>
  <c r="AK126" i="42"/>
  <c r="AK127" i="42"/>
  <c r="AK128" i="42"/>
  <c r="AK129" i="42"/>
  <c r="AK130" i="42"/>
  <c r="AK131" i="42"/>
  <c r="AK132" i="42"/>
  <c r="AK133" i="42"/>
  <c r="AK134" i="42"/>
  <c r="AK135" i="42"/>
  <c r="AK136" i="42"/>
  <c r="AK137" i="42"/>
  <c r="AK138" i="42"/>
  <c r="AK139" i="42"/>
  <c r="AK140" i="42"/>
  <c r="AK141" i="42"/>
  <c r="AK142" i="42"/>
  <c r="AK143" i="42"/>
  <c r="AK144" i="42"/>
  <c r="AK145" i="42"/>
  <c r="AK146" i="42"/>
  <c r="AK147" i="42"/>
  <c r="AK148" i="42"/>
  <c r="AK149" i="42"/>
  <c r="AK150" i="42"/>
  <c r="AK151" i="42"/>
  <c r="AK152" i="42"/>
  <c r="AK153" i="42"/>
  <c r="AK154" i="42"/>
  <c r="AK155" i="42"/>
  <c r="AK156" i="42"/>
  <c r="AK157" i="42"/>
  <c r="AK158" i="42"/>
  <c r="AK159" i="42"/>
  <c r="AK160" i="42"/>
  <c r="AK161" i="42"/>
  <c r="AK162" i="42"/>
  <c r="AK163" i="42"/>
  <c r="AK164" i="42"/>
  <c r="AK165" i="42"/>
  <c r="AK166" i="42"/>
  <c r="AK167" i="42"/>
  <c r="AK168" i="42"/>
  <c r="AK169" i="42"/>
  <c r="AK170" i="42"/>
  <c r="AK171" i="42"/>
  <c r="AK172" i="42"/>
  <c r="AK173" i="42"/>
  <c r="AK174" i="42"/>
  <c r="AK175" i="42"/>
  <c r="AK176" i="42"/>
  <c r="AK177" i="42"/>
  <c r="AK178" i="42"/>
  <c r="AK179" i="42"/>
  <c r="AK180" i="42"/>
  <c r="AK181" i="42"/>
  <c r="AK182" i="42"/>
  <c r="AK183" i="42"/>
  <c r="AK184" i="42"/>
  <c r="AK185" i="42"/>
  <c r="AK186" i="42"/>
  <c r="AK187" i="42"/>
  <c r="AK188" i="42"/>
  <c r="AK189" i="42"/>
  <c r="AK190" i="42"/>
  <c r="AK191" i="42"/>
  <c r="AK192" i="42"/>
  <c r="AK193" i="42"/>
  <c r="AK194" i="42"/>
  <c r="AK195" i="42"/>
  <c r="AK196" i="42"/>
  <c r="AK197" i="42"/>
  <c r="AK198" i="42"/>
  <c r="AK199" i="42"/>
  <c r="AK200" i="42"/>
  <c r="AK201" i="42"/>
  <c r="AK202" i="42"/>
  <c r="AK203" i="42"/>
  <c r="AK204" i="42"/>
  <c r="AK205" i="42"/>
  <c r="AK206" i="42"/>
  <c r="AK207" i="42"/>
  <c r="AK208" i="42"/>
  <c r="AK209" i="42"/>
  <c r="AK210" i="42"/>
  <c r="AK211" i="42"/>
  <c r="AK212" i="42"/>
  <c r="AK213" i="42"/>
  <c r="AK214" i="42"/>
  <c r="AK215" i="42"/>
  <c r="AK216" i="42"/>
  <c r="AK217" i="42"/>
  <c r="AK218" i="42"/>
  <c r="AK219" i="42"/>
  <c r="AK220" i="42"/>
  <c r="AK221" i="42"/>
  <c r="AK222" i="42"/>
  <c r="AK223" i="42"/>
  <c r="AK224" i="42"/>
  <c r="AK225" i="42"/>
  <c r="AK226" i="42"/>
  <c r="AK227" i="42"/>
  <c r="AK228" i="42"/>
  <c r="AK229" i="42"/>
  <c r="AK230" i="42"/>
  <c r="AK231" i="42"/>
  <c r="AK232" i="42"/>
  <c r="AK233" i="42"/>
  <c r="AK234" i="42"/>
  <c r="AK235" i="42"/>
  <c r="AK236" i="42"/>
  <c r="AK237" i="42"/>
  <c r="AK238" i="42"/>
  <c r="AK239" i="42"/>
  <c r="AK240" i="42"/>
  <c r="AK241" i="42"/>
  <c r="AK242" i="42"/>
  <c r="AK243" i="42"/>
  <c r="AK244" i="42"/>
  <c r="AK245" i="42"/>
  <c r="AK246" i="42"/>
  <c r="AK247" i="42"/>
  <c r="AK248" i="42"/>
  <c r="AK249" i="42"/>
  <c r="AK250" i="42"/>
  <c r="AK251" i="42"/>
  <c r="AK252" i="42"/>
  <c r="AK253" i="42"/>
  <c r="AK254" i="42"/>
  <c r="AK255" i="42"/>
  <c r="AK256" i="42"/>
  <c r="AK257" i="42"/>
  <c r="AK258" i="42"/>
  <c r="AK259" i="42"/>
  <c r="AK260" i="42"/>
  <c r="AK261" i="42"/>
  <c r="AK262" i="42"/>
  <c r="AK263" i="42"/>
  <c r="AK264" i="42"/>
  <c r="AK265" i="42"/>
  <c r="AK266" i="42"/>
  <c r="AK267" i="42"/>
  <c r="AK268" i="42"/>
  <c r="AK269" i="42"/>
  <c r="AK270" i="42"/>
  <c r="AK271" i="42"/>
  <c r="AK272" i="42"/>
  <c r="AK273" i="42"/>
  <c r="AK274" i="42"/>
  <c r="AK275" i="42"/>
  <c r="AK276" i="42"/>
  <c r="AK277" i="42"/>
  <c r="AK278" i="42"/>
  <c r="AK279" i="42"/>
  <c r="AK280" i="42"/>
  <c r="AL280" i="42" s="1"/>
  <c r="AK281" i="42"/>
  <c r="AK282" i="42"/>
  <c r="AK283" i="42"/>
  <c r="AK284" i="42"/>
  <c r="AK285" i="42"/>
  <c r="AO285" i="42" s="1"/>
  <c r="AK286" i="42"/>
  <c r="AK287" i="42"/>
  <c r="AK288" i="42"/>
  <c r="AK289" i="42"/>
  <c r="AK290" i="42"/>
  <c r="AK291" i="42"/>
  <c r="AK292" i="42"/>
  <c r="AK293" i="42"/>
  <c r="AO293" i="42" s="1"/>
  <c r="AK294" i="42"/>
  <c r="AO294" i="42" s="1"/>
  <c r="AK295" i="42"/>
  <c r="AL295" i="42" s="1"/>
  <c r="AP295" i="42" s="1"/>
  <c r="AK296" i="42"/>
  <c r="AK297" i="42"/>
  <c r="AK298" i="42"/>
  <c r="AK299" i="42"/>
  <c r="AK300" i="42"/>
  <c r="AK301" i="42"/>
  <c r="AO301" i="42" s="1"/>
  <c r="AK302" i="42"/>
  <c r="AK303" i="42"/>
  <c r="AL303" i="42" s="1"/>
  <c r="AP303" i="42" s="1"/>
  <c r="AK304" i="42"/>
  <c r="AK305" i="42"/>
  <c r="AK306" i="42"/>
  <c r="AK307" i="42"/>
  <c r="AN307" i="42" s="1"/>
  <c r="AK308" i="42"/>
  <c r="AK309" i="42"/>
  <c r="AK310" i="42"/>
  <c r="AK311" i="42"/>
  <c r="AK312" i="42"/>
  <c r="AK313" i="42"/>
  <c r="AK314" i="42"/>
  <c r="AK315" i="42"/>
  <c r="AK316" i="42"/>
  <c r="AK317" i="42"/>
  <c r="AK318" i="42"/>
  <c r="AK319" i="42"/>
  <c r="AK320" i="42"/>
  <c r="AK321" i="42"/>
  <c r="AK322" i="42"/>
  <c r="AO322" i="42" s="1"/>
  <c r="AK323" i="42"/>
  <c r="AK324" i="42"/>
  <c r="AK325" i="42"/>
  <c r="AO325" i="42" s="1"/>
  <c r="AK326" i="42"/>
  <c r="AO326" i="42" s="1"/>
  <c r="AK327" i="42"/>
  <c r="AL327" i="42" s="1"/>
  <c r="AP327" i="42" s="1"/>
  <c r="AK328" i="42"/>
  <c r="AL328" i="42" s="1"/>
  <c r="AK329" i="42"/>
  <c r="AL329" i="42" s="1"/>
  <c r="AP329" i="42" s="1"/>
  <c r="AK330" i="42"/>
  <c r="AO330" i="42" s="1"/>
  <c r="AK331" i="42"/>
  <c r="AK332" i="42"/>
  <c r="AO332" i="42" s="1"/>
  <c r="AK333" i="42"/>
  <c r="AO333" i="42" s="1"/>
  <c r="AK334" i="42"/>
  <c r="AO334" i="42" s="1"/>
  <c r="AK335" i="42"/>
  <c r="AL335" i="42" s="1"/>
  <c r="AP335" i="42" s="1"/>
  <c r="AK336" i="42"/>
  <c r="AK337" i="42"/>
  <c r="AK338" i="42"/>
  <c r="AK339" i="42"/>
  <c r="AK340" i="42"/>
  <c r="AO340" i="42" s="1"/>
  <c r="AK341" i="42"/>
  <c r="AO341" i="42" s="1"/>
  <c r="AK342" i="42"/>
  <c r="AO342" i="42" s="1"/>
  <c r="AK343" i="42"/>
  <c r="AL343" i="42" s="1"/>
  <c r="AP343" i="42" s="1"/>
  <c r="AK344" i="42"/>
  <c r="AL344" i="42" s="1"/>
  <c r="AP344" i="42" s="1"/>
  <c r="AK345" i="42"/>
  <c r="AL345" i="42" s="1"/>
  <c r="AP345" i="42" s="1"/>
  <c r="AK346" i="42"/>
  <c r="AN346" i="42" s="1"/>
  <c r="AK347" i="42"/>
  <c r="AK348" i="42"/>
  <c r="AO348" i="42" s="1"/>
  <c r="AK349" i="42"/>
  <c r="AO349" i="42" s="1"/>
  <c r="AK350" i="42"/>
  <c r="AO350" i="42" s="1"/>
  <c r="AK351" i="42"/>
  <c r="AL351" i="42" s="1"/>
  <c r="AP351" i="42" s="1"/>
  <c r="AK352" i="42"/>
  <c r="AL352" i="42" s="1"/>
  <c r="AK353" i="42"/>
  <c r="AK354" i="42"/>
  <c r="AK355" i="42"/>
  <c r="AK356" i="42"/>
  <c r="AO356" i="42" s="1"/>
  <c r="AK357" i="42"/>
  <c r="AO357" i="42" s="1"/>
  <c r="AK358" i="42"/>
  <c r="AO358" i="42" s="1"/>
  <c r="AK359" i="42"/>
  <c r="AL359" i="42" s="1"/>
  <c r="AP359" i="42" s="1"/>
  <c r="AK360" i="42"/>
  <c r="AK361" i="42"/>
  <c r="AK362" i="42"/>
  <c r="AK363" i="42"/>
  <c r="AK364" i="42"/>
  <c r="AO364" i="42" s="1"/>
  <c r="AK365" i="42"/>
  <c r="AO365" i="42" s="1"/>
  <c r="AK366" i="42"/>
  <c r="AO366" i="42" s="1"/>
  <c r="AK367" i="42"/>
  <c r="AN367" i="42" s="1"/>
  <c r="AK368" i="42"/>
  <c r="AL368" i="42" s="1"/>
  <c r="AQ368" i="42" s="1"/>
  <c r="AK369" i="42"/>
  <c r="AL369" i="42" s="1"/>
  <c r="AP369" i="42" s="1"/>
  <c r="AK370" i="42"/>
  <c r="AK371" i="42"/>
  <c r="AK372" i="42"/>
  <c r="AO372" i="42" s="1"/>
  <c r="AK373" i="42"/>
  <c r="AO373" i="42" s="1"/>
  <c r="AK374" i="42"/>
  <c r="AO374" i="42" s="1"/>
  <c r="AK375" i="42"/>
  <c r="AN375" i="42" s="1"/>
  <c r="AK376" i="42"/>
  <c r="AL376" i="42" s="1"/>
  <c r="AP376" i="42" s="1"/>
  <c r="AK377" i="42"/>
  <c r="AL377" i="42" s="1"/>
  <c r="AP377" i="42" s="1"/>
  <c r="AK378" i="42"/>
  <c r="AL378" i="42" s="1"/>
  <c r="AP378" i="42" s="1"/>
  <c r="AK379" i="42"/>
  <c r="AK380" i="42"/>
  <c r="AO380" i="42" s="1"/>
  <c r="AK381" i="42"/>
  <c r="AO381" i="42" s="1"/>
  <c r="AK382" i="42"/>
  <c r="AO382" i="42" s="1"/>
  <c r="AK383" i="42"/>
  <c r="AL383" i="42" s="1"/>
  <c r="AP383" i="42" s="1"/>
  <c r="AK384" i="42"/>
  <c r="AL384" i="42" s="1"/>
  <c r="AQ384" i="42" s="1"/>
  <c r="AK385" i="42"/>
  <c r="AL385" i="42" s="1"/>
  <c r="AP385" i="42" s="1"/>
  <c r="AK386" i="42"/>
  <c r="AK387" i="42"/>
  <c r="AK388" i="42"/>
  <c r="AO388" i="42" s="1"/>
  <c r="AK389" i="42"/>
  <c r="AO389" i="42" s="1"/>
  <c r="AK390" i="42"/>
  <c r="AO390" i="42" s="1"/>
  <c r="AK391" i="42"/>
  <c r="AL391" i="42" s="1"/>
  <c r="AP391" i="42" s="1"/>
  <c r="AK392" i="42"/>
  <c r="AK393" i="42"/>
  <c r="AK394" i="42"/>
  <c r="AK395" i="42"/>
  <c r="AK396" i="42"/>
  <c r="AO396" i="42" s="1"/>
  <c r="AK397" i="42"/>
  <c r="AO397" i="42" s="1"/>
  <c r="AK398" i="42"/>
  <c r="AO398" i="42" s="1"/>
  <c r="AK399" i="42"/>
  <c r="AN399" i="42" s="1"/>
  <c r="AK400" i="42"/>
  <c r="AK401" i="42"/>
  <c r="AK402" i="42"/>
  <c r="AK403" i="42"/>
  <c r="AK404" i="42"/>
  <c r="AO404" i="42" s="1"/>
  <c r="AK405" i="42"/>
  <c r="AO405" i="42" s="1"/>
  <c r="AK406" i="42"/>
  <c r="AO406" i="42" s="1"/>
  <c r="AK407" i="42"/>
  <c r="AL407" i="42" s="1"/>
  <c r="AP407" i="42" s="1"/>
  <c r="AK408" i="42"/>
  <c r="AL408" i="42" s="1"/>
  <c r="AK409" i="42"/>
  <c r="AL409" i="42" s="1"/>
  <c r="AP409" i="42" s="1"/>
  <c r="AK410" i="42"/>
  <c r="AK411" i="42"/>
  <c r="AK412" i="42"/>
  <c r="AO412" i="42" s="1"/>
  <c r="AK413" i="42"/>
  <c r="AO413" i="42" s="1"/>
  <c r="AK414" i="42"/>
  <c r="AO414" i="42" s="1"/>
  <c r="AK415" i="42"/>
  <c r="AN415" i="42" s="1"/>
  <c r="AK416" i="42"/>
  <c r="AL416" i="42" s="1"/>
  <c r="AP416" i="42" s="1"/>
  <c r="AK417" i="42"/>
  <c r="AL417" i="42" s="1"/>
  <c r="AP417" i="42" s="1"/>
  <c r="AK418" i="42"/>
  <c r="AK419" i="42"/>
  <c r="AK420" i="42"/>
  <c r="AO420" i="42" s="1"/>
  <c r="AK421" i="42"/>
  <c r="AO421" i="42" s="1"/>
  <c r="AK422" i="42"/>
  <c r="AO422" i="42" s="1"/>
  <c r="AK423" i="42"/>
  <c r="AO423" i="42" s="1"/>
  <c r="AK424" i="42"/>
  <c r="AL424" i="42" s="1"/>
  <c r="AP424" i="42" s="1"/>
  <c r="AK425" i="42"/>
  <c r="AL425" i="42" s="1"/>
  <c r="AP425" i="42" s="1"/>
  <c r="AK426" i="42"/>
  <c r="AL426" i="42" s="1"/>
  <c r="AP426" i="42" s="1"/>
  <c r="AK427" i="42"/>
  <c r="AK428" i="42"/>
  <c r="AO428" i="42" s="1"/>
  <c r="AK429" i="42"/>
  <c r="AO429" i="42" s="1"/>
  <c r="AK430" i="42"/>
  <c r="AO430" i="42" s="1"/>
  <c r="AK431" i="42"/>
  <c r="AL431" i="42" s="1"/>
  <c r="AP431" i="42" s="1"/>
  <c r="AK432" i="42"/>
  <c r="AK433" i="42"/>
  <c r="AK434" i="42"/>
  <c r="AK435" i="42"/>
  <c r="AO435" i="42" s="1"/>
  <c r="AK436" i="42"/>
  <c r="AN436" i="42" s="1"/>
  <c r="AK437" i="42"/>
  <c r="AO437" i="42" s="1"/>
  <c r="AK438" i="42"/>
  <c r="AO438" i="42" s="1"/>
  <c r="AK439" i="42"/>
  <c r="AN439" i="42" s="1"/>
  <c r="AK440" i="42"/>
  <c r="AL440" i="42" s="1"/>
  <c r="AK441" i="42"/>
  <c r="AK442" i="42"/>
  <c r="AK443" i="42"/>
  <c r="AL443" i="42" s="1"/>
  <c r="AP443" i="42" s="1"/>
  <c r="AK444" i="42"/>
  <c r="AN444" i="42" s="1"/>
  <c r="AK445" i="42"/>
  <c r="AO445" i="42" s="1"/>
  <c r="AK446" i="42"/>
  <c r="AO446" i="42" s="1"/>
  <c r="AK447" i="42"/>
  <c r="AL447" i="42" s="1"/>
  <c r="AP447" i="42" s="1"/>
  <c r="AK448" i="42"/>
  <c r="AK449" i="42"/>
  <c r="AK450" i="42"/>
  <c r="AK451" i="42"/>
  <c r="AL451" i="42" s="1"/>
  <c r="AP451" i="42" s="1"/>
  <c r="AK452" i="42"/>
  <c r="AN452" i="42" s="1"/>
  <c r="AK453" i="42"/>
  <c r="AO453" i="42" s="1"/>
  <c r="AK454" i="42"/>
  <c r="AO454" i="42" s="1"/>
  <c r="AK455" i="42"/>
  <c r="AL455" i="42" s="1"/>
  <c r="AP455" i="42" s="1"/>
  <c r="AK456" i="42"/>
  <c r="AK457" i="42"/>
  <c r="AK458" i="42"/>
  <c r="AK459" i="42"/>
  <c r="AL459" i="42" s="1"/>
  <c r="AP459" i="42" s="1"/>
  <c r="AK460" i="42"/>
  <c r="AN460" i="42" s="1"/>
  <c r="AK461" i="42"/>
  <c r="AO461" i="42" s="1"/>
  <c r="AK462" i="42"/>
  <c r="AO462" i="42" s="1"/>
  <c r="AK463" i="42"/>
  <c r="AO463" i="42" s="1"/>
  <c r="AK464" i="42"/>
  <c r="AL464" i="42" s="1"/>
  <c r="AP464" i="42" s="1"/>
  <c r="AK465" i="42"/>
  <c r="AK466" i="42"/>
  <c r="AK467" i="42"/>
  <c r="AO467" i="42" s="1"/>
  <c r="AK468" i="42"/>
  <c r="AN468" i="42" s="1"/>
  <c r="AK469" i="42"/>
  <c r="AO469" i="42" s="1"/>
  <c r="AK470" i="42"/>
  <c r="AO470" i="42" s="1"/>
  <c r="AK471" i="42"/>
  <c r="AO471" i="42" s="1"/>
  <c r="AK472" i="42"/>
  <c r="AN472" i="42" s="1"/>
  <c r="AK473" i="42"/>
  <c r="AK474" i="42"/>
  <c r="AO474" i="42" s="1"/>
  <c r="AK475" i="42"/>
  <c r="AN475" i="42" s="1"/>
  <c r="AK476" i="42"/>
  <c r="AN476" i="42" s="1"/>
  <c r="AK477" i="42"/>
  <c r="AO477" i="42" s="1"/>
  <c r="AK478" i="42"/>
  <c r="AO478" i="42" s="1"/>
  <c r="AK479" i="42"/>
  <c r="AO479" i="42" s="1"/>
  <c r="AK480" i="42"/>
  <c r="AN480" i="42" s="1"/>
  <c r="AK481" i="42"/>
  <c r="AK482" i="42"/>
  <c r="AK483" i="42"/>
  <c r="AN483" i="42" s="1"/>
  <c r="AK484" i="42"/>
  <c r="AN484" i="42" s="1"/>
  <c r="AK485" i="42"/>
  <c r="AO485" i="42" s="1"/>
  <c r="AK486" i="42"/>
  <c r="AO486" i="42" s="1"/>
  <c r="AK7" i="42"/>
  <c r="AK8" i="42"/>
  <c r="AK9" i="42"/>
  <c r="AK6" i="42"/>
  <c r="AK4" i="42"/>
  <c r="C28" i="42"/>
  <c r="C29" i="42"/>
  <c r="C30" i="42"/>
  <c r="C31" i="42"/>
  <c r="C32" i="42"/>
  <c r="C33" i="42"/>
  <c r="C34" i="42"/>
  <c r="C27" i="42"/>
  <c r="C34" i="43"/>
  <c r="AD20" i="43"/>
  <c r="AA42" i="43" s="1"/>
  <c r="T3" i="43"/>
  <c r="AS105" i="43"/>
  <c r="AT105" i="43" s="1"/>
  <c r="AS104" i="43"/>
  <c r="AT104" i="43" s="1"/>
  <c r="AS103" i="43"/>
  <c r="AT103" i="43" s="1"/>
  <c r="AS102" i="43"/>
  <c r="AT102" i="43" s="1"/>
  <c r="AS101" i="43"/>
  <c r="AT101" i="43" s="1"/>
  <c r="AS100" i="43"/>
  <c r="AT100" i="43" s="1"/>
  <c r="AS99" i="43"/>
  <c r="AT99" i="43" s="1"/>
  <c r="AS98" i="43"/>
  <c r="AT98" i="43" s="1"/>
  <c r="AS97" i="43"/>
  <c r="AT97" i="43" s="1"/>
  <c r="AS96" i="43"/>
  <c r="AT96" i="43" s="1"/>
  <c r="AS95" i="43"/>
  <c r="AT95" i="43" s="1"/>
  <c r="AS94" i="43"/>
  <c r="AT94" i="43" s="1"/>
  <c r="AS93" i="43"/>
  <c r="AT93" i="43" s="1"/>
  <c r="AS92" i="43"/>
  <c r="AT92" i="43" s="1"/>
  <c r="AS91" i="43"/>
  <c r="AT91" i="43" s="1"/>
  <c r="AS90" i="43"/>
  <c r="AT90" i="43" s="1"/>
  <c r="AS89" i="43"/>
  <c r="AT89" i="43" s="1"/>
  <c r="AS88" i="43"/>
  <c r="AT88" i="43" s="1"/>
  <c r="AS87" i="43"/>
  <c r="AT87" i="43" s="1"/>
  <c r="AS86" i="43"/>
  <c r="AT86" i="43" s="1"/>
  <c r="AS85" i="43"/>
  <c r="AT85" i="43" s="1"/>
  <c r="AS84" i="43"/>
  <c r="AT84" i="43" s="1"/>
  <c r="AS83" i="43"/>
  <c r="AT83" i="43" s="1"/>
  <c r="AS82" i="43"/>
  <c r="AT82" i="43" s="1"/>
  <c r="AS81" i="43"/>
  <c r="AT81" i="43" s="1"/>
  <c r="AS80" i="43"/>
  <c r="AT80" i="43" s="1"/>
  <c r="AS79" i="43"/>
  <c r="AT79" i="43" s="1"/>
  <c r="AS78" i="43"/>
  <c r="AT78" i="43" s="1"/>
  <c r="AS77" i="43"/>
  <c r="AT77" i="43" s="1"/>
  <c r="AS76" i="43"/>
  <c r="AT76" i="43" s="1"/>
  <c r="AS75" i="43"/>
  <c r="AT75" i="43" s="1"/>
  <c r="AS74" i="43"/>
  <c r="AT74" i="43" s="1"/>
  <c r="AS73" i="43"/>
  <c r="AT73" i="43" s="1"/>
  <c r="AS72" i="43"/>
  <c r="AT72" i="43" s="1"/>
  <c r="AS71" i="43"/>
  <c r="AT71" i="43" s="1"/>
  <c r="AS70" i="43"/>
  <c r="AT70" i="43" s="1"/>
  <c r="AS69" i="43"/>
  <c r="AS68" i="43"/>
  <c r="AT68" i="43" s="1"/>
  <c r="AS67" i="43"/>
  <c r="AT67" i="43" s="1"/>
  <c r="AS66" i="43"/>
  <c r="AS65" i="43"/>
  <c r="AS64" i="43"/>
  <c r="AS63" i="43"/>
  <c r="AS62" i="43"/>
  <c r="AS61" i="43"/>
  <c r="AS60" i="43"/>
  <c r="AS59" i="43"/>
  <c r="AS58" i="43"/>
  <c r="AS57" i="43"/>
  <c r="AS56" i="43"/>
  <c r="AS55" i="43"/>
  <c r="AS54" i="43"/>
  <c r="AS53" i="43"/>
  <c r="AS52" i="43"/>
  <c r="AS51" i="43"/>
  <c r="AS50" i="43"/>
  <c r="AS49" i="43"/>
  <c r="AS48" i="43"/>
  <c r="AS47" i="43"/>
  <c r="AS46" i="43"/>
  <c r="AS45" i="43"/>
  <c r="AS44" i="43"/>
  <c r="AS43" i="43"/>
  <c r="AS42" i="43"/>
  <c r="AS41" i="43"/>
  <c r="AS40" i="43"/>
  <c r="AS39" i="43"/>
  <c r="AS38" i="43"/>
  <c r="AS37" i="43"/>
  <c r="AS36" i="43"/>
  <c r="AS35" i="43"/>
  <c r="AS34" i="43"/>
  <c r="AS33" i="43"/>
  <c r="AS32" i="43"/>
  <c r="AS31" i="43"/>
  <c r="AS30" i="43"/>
  <c r="AS29" i="43"/>
  <c r="AS28" i="43"/>
  <c r="AS27" i="43"/>
  <c r="AS26" i="43"/>
  <c r="AS25" i="43"/>
  <c r="AS24" i="43"/>
  <c r="AS23" i="43"/>
  <c r="AS22" i="43"/>
  <c r="AS21" i="43"/>
  <c r="AS20" i="43"/>
  <c r="AS19" i="43"/>
  <c r="AS18" i="43"/>
  <c r="AS17" i="43"/>
  <c r="AS16" i="43"/>
  <c r="AS15" i="43"/>
  <c r="AS14" i="43"/>
  <c r="AS13" i="43"/>
  <c r="AS12" i="43"/>
  <c r="AS11" i="43"/>
  <c r="AS10" i="43"/>
  <c r="AS9" i="43"/>
  <c r="AS8" i="43"/>
  <c r="AS7" i="43"/>
  <c r="AS6" i="43"/>
  <c r="AT6" i="43" s="1"/>
  <c r="C16" i="43"/>
  <c r="T14" i="43" s="1"/>
  <c r="C15" i="43"/>
  <c r="T13" i="43" s="1"/>
  <c r="C14" i="43"/>
  <c r="T12" i="43" s="1"/>
  <c r="C13" i="43"/>
  <c r="T11" i="43" s="1"/>
  <c r="AA20" i="43" s="1"/>
  <c r="C12" i="43"/>
  <c r="T10" i="43" s="1"/>
  <c r="C10" i="43"/>
  <c r="T8" i="43" s="1"/>
  <c r="C9" i="43"/>
  <c r="T7" i="43" s="1"/>
  <c r="C8" i="43"/>
  <c r="T6" i="43" s="1"/>
  <c r="AA39" i="43" s="1"/>
  <c r="C7" i="43"/>
  <c r="T5" i="43" s="1"/>
  <c r="C6" i="43"/>
  <c r="T4" i="43" s="1"/>
  <c r="AF115" i="43"/>
  <c r="AF114" i="43"/>
  <c r="AF113" i="43"/>
  <c r="AF112" i="43"/>
  <c r="AF111" i="43"/>
  <c r="AF110" i="43"/>
  <c r="AF109" i="43"/>
  <c r="AF108" i="43"/>
  <c r="AF107" i="43"/>
  <c r="AF106" i="43"/>
  <c r="AF105" i="43"/>
  <c r="AF104" i="43"/>
  <c r="AF103" i="43"/>
  <c r="AF102" i="43"/>
  <c r="AF101" i="43"/>
  <c r="AF100" i="43"/>
  <c r="AF99" i="43"/>
  <c r="AF98" i="43"/>
  <c r="AF97" i="43"/>
  <c r="AF96" i="43"/>
  <c r="AF95" i="43"/>
  <c r="AF94" i="43"/>
  <c r="AF93" i="43"/>
  <c r="AF92" i="43"/>
  <c r="AF91" i="43"/>
  <c r="AF90" i="43"/>
  <c r="AF89" i="43"/>
  <c r="AF88" i="43"/>
  <c r="AF87" i="43"/>
  <c r="AF86" i="43"/>
  <c r="AF85" i="43"/>
  <c r="AF84" i="43"/>
  <c r="AF83" i="43"/>
  <c r="AF82" i="43"/>
  <c r="AF81" i="43"/>
  <c r="AF80" i="43"/>
  <c r="AF79" i="43"/>
  <c r="AF78" i="43"/>
  <c r="AF77" i="43"/>
  <c r="AF76" i="43"/>
  <c r="AF75" i="43"/>
  <c r="AF74" i="43"/>
  <c r="AF73" i="43"/>
  <c r="AF72" i="43"/>
  <c r="AF71" i="43"/>
  <c r="AF70" i="43"/>
  <c r="AF69" i="43"/>
  <c r="AF68" i="43"/>
  <c r="AF67" i="43"/>
  <c r="AF66" i="43"/>
  <c r="AF65" i="43"/>
  <c r="AF64" i="43"/>
  <c r="AF63" i="43"/>
  <c r="AF62" i="43"/>
  <c r="AF61" i="43"/>
  <c r="AF60" i="43"/>
  <c r="AF59" i="43"/>
  <c r="AF58" i="43"/>
  <c r="AF57" i="43"/>
  <c r="AF56" i="43"/>
  <c r="AF55" i="43"/>
  <c r="AF54" i="43"/>
  <c r="AF53" i="43"/>
  <c r="AF52" i="43"/>
  <c r="AF51" i="43"/>
  <c r="AF50" i="43"/>
  <c r="AF49" i="43"/>
  <c r="AF48" i="43"/>
  <c r="AF47" i="43"/>
  <c r="AF46" i="43"/>
  <c r="AF45" i="43"/>
  <c r="AF44" i="43"/>
  <c r="AF43" i="43"/>
  <c r="AF42" i="43"/>
  <c r="AF41" i="43"/>
  <c r="AF40" i="43"/>
  <c r="AF39" i="43"/>
  <c r="AF38" i="43"/>
  <c r="AF37" i="43"/>
  <c r="AF36" i="43"/>
  <c r="AF35" i="43"/>
  <c r="AF34" i="43"/>
  <c r="AF33" i="43"/>
  <c r="AF32" i="43"/>
  <c r="AF31" i="43"/>
  <c r="AF30" i="43"/>
  <c r="AF29" i="43"/>
  <c r="AF28" i="43"/>
  <c r="AF27" i="43"/>
  <c r="AF26" i="43"/>
  <c r="AF25" i="43"/>
  <c r="AF24" i="43"/>
  <c r="AF23" i="43"/>
  <c r="AF22" i="43"/>
  <c r="AF21" i="43"/>
  <c r="U3" i="42"/>
  <c r="AE18" i="42"/>
  <c r="AH105" i="42"/>
  <c r="AI105" i="42" s="1"/>
  <c r="AH104" i="42"/>
  <c r="AI104" i="42" s="1"/>
  <c r="AH103" i="42"/>
  <c r="AI103" i="42" s="1"/>
  <c r="AH102" i="42"/>
  <c r="AI102" i="42" s="1"/>
  <c r="AH101" i="42"/>
  <c r="AI101" i="42" s="1"/>
  <c r="AH100" i="42"/>
  <c r="AI100" i="42" s="1"/>
  <c r="AH99" i="42"/>
  <c r="AI99" i="42" s="1"/>
  <c r="AH98" i="42"/>
  <c r="AI98" i="42" s="1"/>
  <c r="AH97" i="42"/>
  <c r="AI97" i="42" s="1"/>
  <c r="AH96" i="42"/>
  <c r="AI96" i="42" s="1"/>
  <c r="AH95" i="42"/>
  <c r="AI95" i="42" s="1"/>
  <c r="AH94" i="42"/>
  <c r="AI94" i="42" s="1"/>
  <c r="AH93" i="42"/>
  <c r="AI93" i="42" s="1"/>
  <c r="AH92" i="42"/>
  <c r="AI92" i="42" s="1"/>
  <c r="AH91" i="42"/>
  <c r="AI91" i="42" s="1"/>
  <c r="AH90" i="42"/>
  <c r="AI90" i="42" s="1"/>
  <c r="AH89" i="42"/>
  <c r="AI89" i="42" s="1"/>
  <c r="AH88" i="42"/>
  <c r="AI88" i="42" s="1"/>
  <c r="AH87" i="42"/>
  <c r="AI87" i="42" s="1"/>
  <c r="AH86" i="42"/>
  <c r="AI86" i="42" s="1"/>
  <c r="AH85" i="42"/>
  <c r="AI85" i="42" s="1"/>
  <c r="AH84" i="42"/>
  <c r="AI84" i="42" s="1"/>
  <c r="AH83" i="42"/>
  <c r="AI83" i="42" s="1"/>
  <c r="AH82" i="42"/>
  <c r="AI82" i="42" s="1"/>
  <c r="AH81" i="42"/>
  <c r="AI81" i="42" s="1"/>
  <c r="AH80" i="42"/>
  <c r="AI80" i="42" s="1"/>
  <c r="AH79" i="42"/>
  <c r="AI79" i="42" s="1"/>
  <c r="AH78" i="42"/>
  <c r="AI78" i="42" s="1"/>
  <c r="AH77" i="42"/>
  <c r="AI77" i="42" s="1"/>
  <c r="AH76" i="42"/>
  <c r="AI76" i="42" s="1"/>
  <c r="AH75" i="42"/>
  <c r="AI75" i="42" s="1"/>
  <c r="AH74" i="42"/>
  <c r="AI74" i="42" s="1"/>
  <c r="AH73" i="42"/>
  <c r="AI73" i="42" s="1"/>
  <c r="AH72" i="42"/>
  <c r="AI72" i="42" s="1"/>
  <c r="AH71" i="42"/>
  <c r="AI71" i="42" s="1"/>
  <c r="AH70" i="42"/>
  <c r="AI70" i="42" s="1"/>
  <c r="AH69" i="42"/>
  <c r="AI69" i="42" s="1"/>
  <c r="AH68" i="42"/>
  <c r="AI68" i="42" s="1"/>
  <c r="AH67" i="42"/>
  <c r="AI67" i="42" s="1"/>
  <c r="AH66" i="42"/>
  <c r="AH65" i="42"/>
  <c r="AH64" i="42"/>
  <c r="AH63" i="42"/>
  <c r="AH62" i="42"/>
  <c r="AH61" i="42"/>
  <c r="AH60" i="42"/>
  <c r="AH59" i="42"/>
  <c r="AH58" i="42"/>
  <c r="AH57" i="42"/>
  <c r="AH56" i="42"/>
  <c r="AH55" i="42"/>
  <c r="AH54" i="42"/>
  <c r="AH53" i="42"/>
  <c r="AH52" i="42"/>
  <c r="AH51" i="42"/>
  <c r="AH50" i="42"/>
  <c r="AH49" i="42"/>
  <c r="AH48" i="42"/>
  <c r="AH47" i="42"/>
  <c r="AH46" i="42"/>
  <c r="AH45" i="42"/>
  <c r="AH44" i="42"/>
  <c r="AH43" i="42"/>
  <c r="AH42" i="42"/>
  <c r="AH41" i="42"/>
  <c r="AH40" i="42"/>
  <c r="AH39" i="42"/>
  <c r="AH38" i="42"/>
  <c r="AH37" i="42"/>
  <c r="AH36" i="42"/>
  <c r="AH35" i="42"/>
  <c r="AH34" i="42"/>
  <c r="AH33" i="42"/>
  <c r="AH32" i="42"/>
  <c r="AH31" i="42"/>
  <c r="AH30" i="42"/>
  <c r="AH29" i="42"/>
  <c r="AH28" i="42"/>
  <c r="AH27" i="42"/>
  <c r="AH26" i="42"/>
  <c r="AH25" i="42"/>
  <c r="AH24" i="42"/>
  <c r="AH23" i="42"/>
  <c r="AH22" i="42"/>
  <c r="AH21" i="42"/>
  <c r="AH20" i="42"/>
  <c r="AH19" i="42"/>
  <c r="AH18" i="42"/>
  <c r="AH17" i="42"/>
  <c r="AH16" i="42"/>
  <c r="C16" i="42"/>
  <c r="U14" i="42" s="1"/>
  <c r="AH15" i="42"/>
  <c r="C15" i="42"/>
  <c r="U13" i="42" s="1"/>
  <c r="AH14" i="42"/>
  <c r="C14" i="42"/>
  <c r="U12" i="42" s="1"/>
  <c r="AH13" i="42"/>
  <c r="C13" i="42"/>
  <c r="U11" i="42" s="1"/>
  <c r="AB18" i="42" s="1"/>
  <c r="AH12" i="42"/>
  <c r="C12" i="42"/>
  <c r="U10" i="42" s="1"/>
  <c r="AH11" i="42"/>
  <c r="AH10" i="42"/>
  <c r="C10" i="42"/>
  <c r="U8" i="42" s="1"/>
  <c r="AH9" i="42"/>
  <c r="C9" i="42"/>
  <c r="U7" i="42" s="1"/>
  <c r="AH8" i="42"/>
  <c r="C8" i="42"/>
  <c r="U6" i="42" s="1"/>
  <c r="AH7" i="42"/>
  <c r="C7" i="42"/>
  <c r="U5" i="42" s="1"/>
  <c r="AH6" i="42"/>
  <c r="AI6" i="42" s="1"/>
  <c r="C6" i="42"/>
  <c r="U4" i="42" s="1"/>
  <c r="AN371" i="42" l="1"/>
  <c r="AL313" i="42"/>
  <c r="AP313" i="42" s="1"/>
  <c r="AL305" i="42"/>
  <c r="AP305" i="42" s="1"/>
  <c r="AL289" i="42"/>
  <c r="AP289" i="42" s="1"/>
  <c r="AL320" i="42"/>
  <c r="AM320" i="42" s="1"/>
  <c r="AL304" i="42"/>
  <c r="AP304" i="42" s="1"/>
  <c r="AL288" i="42"/>
  <c r="AQ288" i="42" s="1"/>
  <c r="AL319" i="42"/>
  <c r="AP319" i="42" s="1"/>
  <c r="AL311" i="42"/>
  <c r="AP311" i="42" s="1"/>
  <c r="AL287" i="42"/>
  <c r="AP287" i="42" s="1"/>
  <c r="AO318" i="42"/>
  <c r="AO310" i="42"/>
  <c r="AO302" i="42"/>
  <c r="AO286" i="42"/>
  <c r="AO317" i="42"/>
  <c r="AO309" i="42"/>
  <c r="AO314" i="42"/>
  <c r="AO306" i="42"/>
  <c r="AO298" i="42"/>
  <c r="AO290" i="42"/>
  <c r="AO282" i="42"/>
  <c r="AL249" i="42"/>
  <c r="AP249" i="42" s="1"/>
  <c r="AN423" i="42"/>
  <c r="AN359" i="42"/>
  <c r="AN306" i="42"/>
  <c r="AL483" i="42"/>
  <c r="AP483" i="42" s="1"/>
  <c r="AL423" i="42"/>
  <c r="AP423" i="42" s="1"/>
  <c r="AL389" i="42"/>
  <c r="AP389" i="42" s="1"/>
  <c r="AO274" i="42"/>
  <c r="AO266" i="42"/>
  <c r="AO258" i="42"/>
  <c r="AO250" i="42"/>
  <c r="AL265" i="42"/>
  <c r="AP265" i="42" s="1"/>
  <c r="AL259" i="42"/>
  <c r="AP259" i="42" s="1"/>
  <c r="AL264" i="42"/>
  <c r="AP264" i="42" s="1"/>
  <c r="AL256" i="42"/>
  <c r="AP256" i="42" s="1"/>
  <c r="AL248" i="42"/>
  <c r="AP248" i="42" s="1"/>
  <c r="AL279" i="42"/>
  <c r="AP279" i="42" s="1"/>
  <c r="AL271" i="42"/>
  <c r="AP271" i="42" s="1"/>
  <c r="AL263" i="42"/>
  <c r="AP263" i="42" s="1"/>
  <c r="AL255" i="42"/>
  <c r="AP255" i="42" s="1"/>
  <c r="AL247" i="42"/>
  <c r="AP247" i="42" s="1"/>
  <c r="AO252" i="42"/>
  <c r="AL267" i="42"/>
  <c r="AP267" i="42" s="1"/>
  <c r="AO278" i="42"/>
  <c r="AO270" i="42"/>
  <c r="AL254" i="42"/>
  <c r="AP254" i="42" s="1"/>
  <c r="AL251" i="42"/>
  <c r="AP251" i="42" s="1"/>
  <c r="AO277" i="42"/>
  <c r="AN255" i="42"/>
  <c r="AL243" i="42"/>
  <c r="AP243" i="42" s="1"/>
  <c r="AL480" i="42"/>
  <c r="AP480" i="42" s="1"/>
  <c r="AL301" i="42"/>
  <c r="AP301" i="42" s="1"/>
  <c r="AN486" i="42"/>
  <c r="AN422" i="42"/>
  <c r="AN358" i="42"/>
  <c r="AN302" i="42"/>
  <c r="AN243" i="42"/>
  <c r="AO359" i="42"/>
  <c r="AO251" i="42"/>
  <c r="AL476" i="42"/>
  <c r="AP476" i="42" s="1"/>
  <c r="AL381" i="42"/>
  <c r="AP381" i="42" s="1"/>
  <c r="AL342" i="42"/>
  <c r="AM342" i="42" s="1"/>
  <c r="AL294" i="42"/>
  <c r="AP294" i="42" s="1"/>
  <c r="AN485" i="42"/>
  <c r="AN421" i="42"/>
  <c r="AN357" i="42"/>
  <c r="AN295" i="42"/>
  <c r="AO483" i="42"/>
  <c r="AO415" i="42"/>
  <c r="AO351" i="42"/>
  <c r="AO247" i="42"/>
  <c r="AL475" i="42"/>
  <c r="AQ475" i="42" s="1"/>
  <c r="AL414" i="42"/>
  <c r="AM414" i="42" s="1"/>
  <c r="AL333" i="42"/>
  <c r="AP333" i="42" s="1"/>
  <c r="AL293" i="42"/>
  <c r="AP293" i="42" s="1"/>
  <c r="AN469" i="42"/>
  <c r="AN407" i="42"/>
  <c r="AN294" i="42"/>
  <c r="AO476" i="42"/>
  <c r="AL472" i="42"/>
  <c r="AP472" i="42" s="1"/>
  <c r="AL330" i="42"/>
  <c r="AP330" i="42" s="1"/>
  <c r="AL290" i="42"/>
  <c r="AP290" i="42" s="1"/>
  <c r="AN462" i="42"/>
  <c r="AN405" i="42"/>
  <c r="AN343" i="42"/>
  <c r="AN293" i="42"/>
  <c r="AO475" i="42"/>
  <c r="AO407" i="42"/>
  <c r="AO343" i="42"/>
  <c r="AL468" i="42"/>
  <c r="AP468" i="42" s="1"/>
  <c r="AL375" i="42"/>
  <c r="AP375" i="42" s="1"/>
  <c r="AN461" i="42"/>
  <c r="AN398" i="42"/>
  <c r="AN341" i="42"/>
  <c r="AN290" i="42"/>
  <c r="AO460" i="42"/>
  <c r="AO399" i="42"/>
  <c r="AO335" i="42"/>
  <c r="AL467" i="42"/>
  <c r="AP467" i="42" s="1"/>
  <c r="AL326" i="42"/>
  <c r="AP326" i="42" s="1"/>
  <c r="AN459" i="42"/>
  <c r="AN397" i="42"/>
  <c r="AN334" i="42"/>
  <c r="AN282" i="42"/>
  <c r="AO459" i="42"/>
  <c r="AL405" i="42"/>
  <c r="AP405" i="42" s="1"/>
  <c r="AL278" i="42"/>
  <c r="AP278" i="42" s="1"/>
  <c r="AN455" i="42"/>
  <c r="AN391" i="42"/>
  <c r="AN333" i="42"/>
  <c r="AN279" i="42"/>
  <c r="AO455" i="42"/>
  <c r="AO391" i="42"/>
  <c r="AO327" i="42"/>
  <c r="AL460" i="42"/>
  <c r="AP460" i="42" s="1"/>
  <c r="AL399" i="42"/>
  <c r="AP399" i="42" s="1"/>
  <c r="AL367" i="42"/>
  <c r="AP367" i="42" s="1"/>
  <c r="AL318" i="42"/>
  <c r="AQ318" i="42" s="1"/>
  <c r="AL274" i="42"/>
  <c r="AP274" i="42" s="1"/>
  <c r="AN447" i="42"/>
  <c r="AN383" i="42"/>
  <c r="AN327" i="42"/>
  <c r="AN277" i="42"/>
  <c r="AO447" i="42"/>
  <c r="AO383" i="42"/>
  <c r="AO311" i="42"/>
  <c r="AL398" i="42"/>
  <c r="AM398" i="42" s="1"/>
  <c r="AL365" i="42"/>
  <c r="AP365" i="42" s="1"/>
  <c r="AL317" i="42"/>
  <c r="AP317" i="42" s="1"/>
  <c r="AL266" i="42"/>
  <c r="AP266" i="42" s="1"/>
  <c r="AN446" i="42"/>
  <c r="AN382" i="42"/>
  <c r="AN322" i="42"/>
  <c r="AN267" i="42"/>
  <c r="AO444" i="42"/>
  <c r="AO295" i="42"/>
  <c r="AL358" i="42"/>
  <c r="AP358" i="42" s="1"/>
  <c r="AL306" i="42"/>
  <c r="AP306" i="42" s="1"/>
  <c r="AN437" i="42"/>
  <c r="AN373" i="42"/>
  <c r="AN319" i="42"/>
  <c r="AN263" i="42"/>
  <c r="AO439" i="42"/>
  <c r="AO375" i="42"/>
  <c r="AO271" i="42"/>
  <c r="AL484" i="42"/>
  <c r="AP484" i="42" s="1"/>
  <c r="AL390" i="42"/>
  <c r="AQ390" i="42" s="1"/>
  <c r="AL357" i="42"/>
  <c r="AQ357" i="42" s="1"/>
  <c r="AN430" i="42"/>
  <c r="AN366" i="42"/>
  <c r="AN318" i="42"/>
  <c r="AN258" i="42"/>
  <c r="AO431" i="42"/>
  <c r="AO367" i="42"/>
  <c r="AO263" i="42"/>
  <c r="AO242" i="42"/>
  <c r="AL241" i="42"/>
  <c r="AP241" i="42" s="1"/>
  <c r="AN242" i="42"/>
  <c r="AL242" i="42"/>
  <c r="AP242" i="42" s="1"/>
  <c r="AO269" i="42"/>
  <c r="AL269" i="42"/>
  <c r="AP269" i="42" s="1"/>
  <c r="AO261" i="42"/>
  <c r="AN261" i="42"/>
  <c r="AL261" i="42"/>
  <c r="AP261" i="42" s="1"/>
  <c r="AO253" i="42"/>
  <c r="AN253" i="42"/>
  <c r="AL253" i="42"/>
  <c r="AP253" i="42" s="1"/>
  <c r="AO245" i="42"/>
  <c r="AN245" i="42"/>
  <c r="AL245" i="42"/>
  <c r="AP245" i="42" s="1"/>
  <c r="AL332" i="42"/>
  <c r="AM332" i="42" s="1"/>
  <c r="AN332" i="42"/>
  <c r="AL324" i="42"/>
  <c r="AP324" i="42" s="1"/>
  <c r="AN324" i="42"/>
  <c r="AO324" i="42"/>
  <c r="AL316" i="42"/>
  <c r="AP316" i="42" s="1"/>
  <c r="AN316" i="42"/>
  <c r="AO316" i="42"/>
  <c r="AL308" i="42"/>
  <c r="AP308" i="42" s="1"/>
  <c r="AN308" i="42"/>
  <c r="AO308" i="42"/>
  <c r="AL300" i="42"/>
  <c r="AP300" i="42" s="1"/>
  <c r="AN300" i="42"/>
  <c r="AO300" i="42"/>
  <c r="AL292" i="42"/>
  <c r="AP292" i="42" s="1"/>
  <c r="AN292" i="42"/>
  <c r="AL284" i="42"/>
  <c r="AP284" i="42" s="1"/>
  <c r="AN284" i="42"/>
  <c r="AO284" i="42"/>
  <c r="AL276" i="42"/>
  <c r="AP276" i="42" s="1"/>
  <c r="AN276" i="42"/>
  <c r="AO276" i="42"/>
  <c r="AL268" i="42"/>
  <c r="AP268" i="42" s="1"/>
  <c r="AN268" i="42"/>
  <c r="AO268" i="42"/>
  <c r="AO458" i="42"/>
  <c r="AN458" i="42"/>
  <c r="AO403" i="42"/>
  <c r="AN403" i="42"/>
  <c r="AL403" i="42"/>
  <c r="AP403" i="42" s="1"/>
  <c r="AL299" i="42"/>
  <c r="AP299" i="42" s="1"/>
  <c r="AO299" i="42"/>
  <c r="AN299" i="42"/>
  <c r="AO402" i="42"/>
  <c r="AN402" i="42"/>
  <c r="AL402" i="42"/>
  <c r="AP402" i="42" s="1"/>
  <c r="AL427" i="42"/>
  <c r="AP427" i="42" s="1"/>
  <c r="AN427" i="42"/>
  <c r="AO427" i="42"/>
  <c r="AL315" i="42"/>
  <c r="AP315" i="42" s="1"/>
  <c r="AN315" i="42"/>
  <c r="AN481" i="42"/>
  <c r="AO481" i="42"/>
  <c r="AL481" i="42"/>
  <c r="AP481" i="42" s="1"/>
  <c r="AN473" i="42"/>
  <c r="AO473" i="42"/>
  <c r="AL473" i="42"/>
  <c r="AP473" i="42" s="1"/>
  <c r="AN465" i="42"/>
  <c r="AO465" i="42"/>
  <c r="AL465" i="42"/>
  <c r="AP465" i="42" s="1"/>
  <c r="AN450" i="42"/>
  <c r="AO450" i="42"/>
  <c r="AN442" i="42"/>
  <c r="AO442" i="42"/>
  <c r="AL442" i="42"/>
  <c r="AM442" i="42" s="1"/>
  <c r="AO434" i="42"/>
  <c r="AN434" i="42"/>
  <c r="AL434" i="42"/>
  <c r="AP434" i="42" s="1"/>
  <c r="AN426" i="42"/>
  <c r="AO426" i="42"/>
  <c r="AL418" i="42"/>
  <c r="AP418" i="42" s="1"/>
  <c r="AO418" i="42"/>
  <c r="AN418" i="42"/>
  <c r="AL410" i="42"/>
  <c r="AP410" i="42" s="1"/>
  <c r="AO410" i="42"/>
  <c r="AL394" i="42"/>
  <c r="AP394" i="42" s="1"/>
  <c r="AO394" i="42"/>
  <c r="AN394" i="42"/>
  <c r="AN386" i="42"/>
  <c r="AO386" i="42"/>
  <c r="AL386" i="42"/>
  <c r="AP386" i="42" s="1"/>
  <c r="AN378" i="42"/>
  <c r="AO378" i="42"/>
  <c r="AO370" i="42"/>
  <c r="AL370" i="42"/>
  <c r="AP370" i="42" s="1"/>
  <c r="AN370" i="42"/>
  <c r="AN362" i="42"/>
  <c r="AL362" i="42"/>
  <c r="AP362" i="42" s="1"/>
  <c r="AO362" i="42"/>
  <c r="AO354" i="42"/>
  <c r="AN354" i="42"/>
  <c r="AL354" i="42"/>
  <c r="AP354" i="42" s="1"/>
  <c r="AL346" i="42"/>
  <c r="AM346" i="42" s="1"/>
  <c r="AO346" i="42"/>
  <c r="AO338" i="42"/>
  <c r="AN338" i="42"/>
  <c r="AL338" i="42"/>
  <c r="AP338" i="42" s="1"/>
  <c r="AL450" i="42"/>
  <c r="AP450" i="42" s="1"/>
  <c r="AN410" i="42"/>
  <c r="AO466" i="42"/>
  <c r="AN466" i="42"/>
  <c r="AN451" i="42"/>
  <c r="AO451" i="42"/>
  <c r="AL419" i="42"/>
  <c r="AP419" i="42" s="1"/>
  <c r="AO419" i="42"/>
  <c r="AN419" i="42"/>
  <c r="AL387" i="42"/>
  <c r="AP387" i="42" s="1"/>
  <c r="AN387" i="42"/>
  <c r="AO387" i="42"/>
  <c r="AL363" i="42"/>
  <c r="AP363" i="42" s="1"/>
  <c r="AN363" i="42"/>
  <c r="AO363" i="42"/>
  <c r="AL323" i="42"/>
  <c r="AP323" i="42" s="1"/>
  <c r="AN323" i="42"/>
  <c r="AO323" i="42"/>
  <c r="AN269" i="42"/>
  <c r="AO292" i="42"/>
  <c r="AO482" i="42"/>
  <c r="AN482" i="42"/>
  <c r="AL395" i="42"/>
  <c r="AP395" i="42" s="1"/>
  <c r="AO395" i="42"/>
  <c r="AN395" i="42"/>
  <c r="AL371" i="42"/>
  <c r="AP371" i="42" s="1"/>
  <c r="AO371" i="42"/>
  <c r="AL355" i="42"/>
  <c r="AP355" i="42" s="1"/>
  <c r="AO355" i="42"/>
  <c r="AN355" i="42"/>
  <c r="AL339" i="42"/>
  <c r="AP339" i="42" s="1"/>
  <c r="AO339" i="42"/>
  <c r="AN339" i="42"/>
  <c r="AL331" i="42"/>
  <c r="AP331" i="42" s="1"/>
  <c r="AO331" i="42"/>
  <c r="AN331" i="42"/>
  <c r="AL307" i="42"/>
  <c r="AP307" i="42" s="1"/>
  <c r="AO307" i="42"/>
  <c r="AL291" i="42"/>
  <c r="AP291" i="42" s="1"/>
  <c r="AN291" i="42"/>
  <c r="AO291" i="42"/>
  <c r="AL275" i="42"/>
  <c r="AP275" i="42" s="1"/>
  <c r="AO275" i="42"/>
  <c r="AN275" i="42"/>
  <c r="AL474" i="42"/>
  <c r="AP474" i="42" s="1"/>
  <c r="AL458" i="42"/>
  <c r="AP458" i="42" s="1"/>
  <c r="AO315" i="42"/>
  <c r="AL482" i="42"/>
  <c r="AP482" i="42" s="1"/>
  <c r="AL466" i="42"/>
  <c r="AP466" i="42" s="1"/>
  <c r="AL435" i="42"/>
  <c r="AP435" i="42" s="1"/>
  <c r="AN474" i="42"/>
  <c r="AN443" i="42"/>
  <c r="AO443" i="42"/>
  <c r="AN411" i="42"/>
  <c r="AL411" i="42"/>
  <c r="AP411" i="42" s="1"/>
  <c r="AO411" i="42"/>
  <c r="AL379" i="42"/>
  <c r="AM379" i="42" s="1"/>
  <c r="AN379" i="42"/>
  <c r="AO379" i="42"/>
  <c r="AL347" i="42"/>
  <c r="AP347" i="42" s="1"/>
  <c r="AN347" i="42"/>
  <c r="AO347" i="42"/>
  <c r="AL283" i="42"/>
  <c r="AM283" i="42" s="1"/>
  <c r="AN283" i="42"/>
  <c r="AO283" i="42"/>
  <c r="AO262" i="42"/>
  <c r="AN262" i="42"/>
  <c r="AL262" i="42"/>
  <c r="AP262" i="42" s="1"/>
  <c r="AO254" i="42"/>
  <c r="AN254" i="42"/>
  <c r="AO246" i="42"/>
  <c r="AN246" i="42"/>
  <c r="AL246" i="42"/>
  <c r="AM246" i="42" s="1"/>
  <c r="AN435" i="42"/>
  <c r="AN471" i="42"/>
  <c r="AN464" i="42"/>
  <c r="AO464" i="42"/>
  <c r="AN457" i="42"/>
  <c r="AO457" i="42"/>
  <c r="AN449" i="42"/>
  <c r="AO449" i="42"/>
  <c r="AN441" i="42"/>
  <c r="AO441" i="42"/>
  <c r="AN433" i="42"/>
  <c r="AO433" i="42"/>
  <c r="AN425" i="42"/>
  <c r="AO425" i="42"/>
  <c r="AN417" i="42"/>
  <c r="AO417" i="42"/>
  <c r="AN409" i="42"/>
  <c r="AO409" i="42"/>
  <c r="AN401" i="42"/>
  <c r="AO401" i="42"/>
  <c r="AN393" i="42"/>
  <c r="AO393" i="42"/>
  <c r="AN385" i="42"/>
  <c r="AO385" i="42"/>
  <c r="AN377" i="42"/>
  <c r="AO377" i="42"/>
  <c r="AN369" i="42"/>
  <c r="AO369" i="42"/>
  <c r="AN361" i="42"/>
  <c r="AO361" i="42"/>
  <c r="AN353" i="42"/>
  <c r="AO353" i="42"/>
  <c r="AN345" i="42"/>
  <c r="AO345" i="42"/>
  <c r="AN337" i="42"/>
  <c r="AO337" i="42"/>
  <c r="AL260" i="42"/>
  <c r="AM260" i="42" s="1"/>
  <c r="AN260" i="42"/>
  <c r="AL252" i="42"/>
  <c r="AP252" i="42" s="1"/>
  <c r="AN252" i="42"/>
  <c r="AL244" i="42"/>
  <c r="AP244" i="42" s="1"/>
  <c r="AN244" i="42"/>
  <c r="AL457" i="42"/>
  <c r="AL449" i="42"/>
  <c r="AP449" i="42" s="1"/>
  <c r="AL441" i="42"/>
  <c r="AP441" i="42" s="1"/>
  <c r="AL433" i="42"/>
  <c r="AP433" i="42" s="1"/>
  <c r="AL415" i="42"/>
  <c r="AP415" i="42" s="1"/>
  <c r="AL406" i="42"/>
  <c r="AP406" i="42" s="1"/>
  <c r="AL397" i="42"/>
  <c r="AP397" i="42" s="1"/>
  <c r="AL366" i="42"/>
  <c r="AP366" i="42" s="1"/>
  <c r="AL353" i="42"/>
  <c r="AP353" i="42" s="1"/>
  <c r="AL341" i="42"/>
  <c r="AP341" i="42" s="1"/>
  <c r="AL314" i="42"/>
  <c r="AP314" i="42" s="1"/>
  <c r="AL302" i="42"/>
  <c r="AP302" i="42" s="1"/>
  <c r="AL277" i="42"/>
  <c r="AP277" i="42" s="1"/>
  <c r="AL250" i="42"/>
  <c r="AP250" i="42" s="1"/>
  <c r="AN470" i="42"/>
  <c r="AN445" i="42"/>
  <c r="AN431" i="42"/>
  <c r="AN406" i="42"/>
  <c r="AN381" i="42"/>
  <c r="AN342" i="42"/>
  <c r="AN330" i="42"/>
  <c r="AN317" i="42"/>
  <c r="AN303" i="42"/>
  <c r="AN278" i="42"/>
  <c r="AN266" i="42"/>
  <c r="AO484" i="42"/>
  <c r="AO472" i="42"/>
  <c r="AO287" i="42"/>
  <c r="AO267" i="42"/>
  <c r="AO244" i="42"/>
  <c r="AN448" i="42"/>
  <c r="AO448" i="42"/>
  <c r="AN424" i="42"/>
  <c r="AO424" i="42"/>
  <c r="AN400" i="42"/>
  <c r="AO400" i="42"/>
  <c r="AN376" i="42"/>
  <c r="AO376" i="42"/>
  <c r="AN360" i="42"/>
  <c r="AO360" i="42"/>
  <c r="AN336" i="42"/>
  <c r="AO336" i="42"/>
  <c r="AN321" i="42"/>
  <c r="AO321" i="42"/>
  <c r="AN297" i="42"/>
  <c r="AO297" i="42"/>
  <c r="AN328" i="42"/>
  <c r="AO328" i="42"/>
  <c r="AN320" i="42"/>
  <c r="AO320" i="42"/>
  <c r="AN312" i="42"/>
  <c r="AO312" i="42"/>
  <c r="AN304" i="42"/>
  <c r="AO304" i="42"/>
  <c r="AN296" i="42"/>
  <c r="AO296" i="42"/>
  <c r="AN288" i="42"/>
  <c r="AO288" i="42"/>
  <c r="AN280" i="42"/>
  <c r="AO280" i="42"/>
  <c r="AN273" i="42"/>
  <c r="AO273" i="42"/>
  <c r="AL479" i="42"/>
  <c r="AP479" i="42" s="1"/>
  <c r="AL471" i="42"/>
  <c r="AP471" i="42" s="1"/>
  <c r="AL463" i="42"/>
  <c r="AP463" i="42" s="1"/>
  <c r="AL439" i="42"/>
  <c r="AP439" i="42" s="1"/>
  <c r="AL422" i="42"/>
  <c r="AP422" i="42" s="1"/>
  <c r="AL413" i="42"/>
  <c r="AQ413" i="42" s="1"/>
  <c r="AL374" i="42"/>
  <c r="AP374" i="42" s="1"/>
  <c r="AL350" i="42"/>
  <c r="AP350" i="42" s="1"/>
  <c r="AL337" i="42"/>
  <c r="AP337" i="42" s="1"/>
  <c r="AL325" i="42"/>
  <c r="AP325" i="42" s="1"/>
  <c r="AL312" i="42"/>
  <c r="AP312" i="42" s="1"/>
  <c r="AL298" i="42"/>
  <c r="AP298" i="42" s="1"/>
  <c r="AL286" i="42"/>
  <c r="AM286" i="42" s="1"/>
  <c r="AL273" i="42"/>
  <c r="AQ273" i="42" s="1"/>
  <c r="AN479" i="42"/>
  <c r="AN467" i="42"/>
  <c r="AN454" i="42"/>
  <c r="AN429" i="42"/>
  <c r="AN390" i="42"/>
  <c r="AN365" i="42"/>
  <c r="AN351" i="42"/>
  <c r="AN326" i="42"/>
  <c r="AN314" i="42"/>
  <c r="AN301" i="42"/>
  <c r="AN287" i="42"/>
  <c r="AN250" i="42"/>
  <c r="AO468" i="42"/>
  <c r="AO452" i="42"/>
  <c r="AO436" i="42"/>
  <c r="AO303" i="42"/>
  <c r="AO260" i="42"/>
  <c r="AN456" i="42"/>
  <c r="AO456" i="42"/>
  <c r="AN432" i="42"/>
  <c r="AO432" i="42"/>
  <c r="AN408" i="42"/>
  <c r="AO408" i="42"/>
  <c r="AN392" i="42"/>
  <c r="AO392" i="42"/>
  <c r="AN368" i="42"/>
  <c r="AO368" i="42"/>
  <c r="AN352" i="42"/>
  <c r="AO352" i="42"/>
  <c r="AN329" i="42"/>
  <c r="AO329" i="42"/>
  <c r="AN305" i="42"/>
  <c r="AO305" i="42"/>
  <c r="AN281" i="42"/>
  <c r="AO281" i="42"/>
  <c r="AL456" i="42"/>
  <c r="AP456" i="42" s="1"/>
  <c r="AN251" i="42"/>
  <c r="AN272" i="42"/>
  <c r="AO272" i="42"/>
  <c r="AN265" i="42"/>
  <c r="AO265" i="42"/>
  <c r="AN257" i="42"/>
  <c r="AO257" i="42"/>
  <c r="AN249" i="42"/>
  <c r="AO249" i="42"/>
  <c r="AL486" i="42"/>
  <c r="AQ486" i="42" s="1"/>
  <c r="AL478" i="42"/>
  <c r="AM478" i="42" s="1"/>
  <c r="AL470" i="42"/>
  <c r="AM470" i="42" s="1"/>
  <c r="AL462" i="42"/>
  <c r="AP462" i="42" s="1"/>
  <c r="AL454" i="42"/>
  <c r="AP454" i="42" s="1"/>
  <c r="AL446" i="42"/>
  <c r="AM446" i="42" s="1"/>
  <c r="AL438" i="42"/>
  <c r="AP438" i="42" s="1"/>
  <c r="AL430" i="42"/>
  <c r="AP430" i="42" s="1"/>
  <c r="AL421" i="42"/>
  <c r="AP421" i="42" s="1"/>
  <c r="AL393" i="42"/>
  <c r="AP393" i="42" s="1"/>
  <c r="AL373" i="42"/>
  <c r="AP373" i="42" s="1"/>
  <c r="AL361" i="42"/>
  <c r="AP361" i="42" s="1"/>
  <c r="AL349" i="42"/>
  <c r="AP349" i="42" s="1"/>
  <c r="AL336" i="42"/>
  <c r="AM336" i="42" s="1"/>
  <c r="AL322" i="42"/>
  <c r="AP322" i="42" s="1"/>
  <c r="AL310" i="42"/>
  <c r="AP310" i="42" s="1"/>
  <c r="AL297" i="42"/>
  <c r="AP297" i="42" s="1"/>
  <c r="AL285" i="42"/>
  <c r="AP285" i="42" s="1"/>
  <c r="AL272" i="42"/>
  <c r="AQ272" i="42" s="1"/>
  <c r="AL258" i="42"/>
  <c r="AP258" i="42" s="1"/>
  <c r="AN478" i="42"/>
  <c r="AN453" i="42"/>
  <c r="AN414" i="42"/>
  <c r="AN389" i="42"/>
  <c r="AN350" i="42"/>
  <c r="AN325" i="42"/>
  <c r="AN311" i="42"/>
  <c r="AN286" i="42"/>
  <c r="AN274" i="42"/>
  <c r="AN247" i="42"/>
  <c r="AO480" i="42"/>
  <c r="AO279" i="42"/>
  <c r="AO259" i="42"/>
  <c r="AN440" i="42"/>
  <c r="AO440" i="42"/>
  <c r="AN416" i="42"/>
  <c r="AO416" i="42"/>
  <c r="AN384" i="42"/>
  <c r="AO384" i="42"/>
  <c r="AN344" i="42"/>
  <c r="AO344" i="42"/>
  <c r="AN313" i="42"/>
  <c r="AO313" i="42"/>
  <c r="AN289" i="42"/>
  <c r="AO289" i="42"/>
  <c r="AL448" i="42"/>
  <c r="AP448" i="42" s="1"/>
  <c r="AL432" i="42"/>
  <c r="AP432" i="42" s="1"/>
  <c r="AO243" i="42"/>
  <c r="AN264" i="42"/>
  <c r="AO264" i="42"/>
  <c r="AN256" i="42"/>
  <c r="AO256" i="42"/>
  <c r="AN248" i="42"/>
  <c r="AO248" i="42"/>
  <c r="AL485" i="42"/>
  <c r="AP485" i="42" s="1"/>
  <c r="AL477" i="42"/>
  <c r="AP477" i="42" s="1"/>
  <c r="AL469" i="42"/>
  <c r="AP469" i="42" s="1"/>
  <c r="AL461" i="42"/>
  <c r="AQ461" i="42" s="1"/>
  <c r="AL453" i="42"/>
  <c r="AM453" i="42" s="1"/>
  <c r="AL445" i="42"/>
  <c r="AP445" i="42" s="1"/>
  <c r="AL437" i="42"/>
  <c r="AM437" i="42" s="1"/>
  <c r="AL429" i="42"/>
  <c r="AP429" i="42" s="1"/>
  <c r="AL401" i="42"/>
  <c r="AP401" i="42" s="1"/>
  <c r="AL392" i="42"/>
  <c r="AP392" i="42" s="1"/>
  <c r="AL382" i="42"/>
  <c r="AP382" i="42" s="1"/>
  <c r="AL360" i="42"/>
  <c r="AQ360" i="42" s="1"/>
  <c r="AL334" i="42"/>
  <c r="AM334" i="42" s="1"/>
  <c r="AL321" i="42"/>
  <c r="AP321" i="42" s="1"/>
  <c r="AL309" i="42"/>
  <c r="AM309" i="42" s="1"/>
  <c r="AL296" i="42"/>
  <c r="AP296" i="42" s="1"/>
  <c r="AL282" i="42"/>
  <c r="AP282" i="42" s="1"/>
  <c r="AL270" i="42"/>
  <c r="AP270" i="42" s="1"/>
  <c r="AL257" i="42"/>
  <c r="AP257" i="42" s="1"/>
  <c r="AN477" i="42"/>
  <c r="AN463" i="42"/>
  <c r="AN438" i="42"/>
  <c r="AN413" i="42"/>
  <c r="AN374" i="42"/>
  <c r="AN349" i="42"/>
  <c r="AN335" i="42"/>
  <c r="AN310" i="42"/>
  <c r="AN298" i="42"/>
  <c r="AN285" i="42"/>
  <c r="AN271" i="42"/>
  <c r="AN259" i="42"/>
  <c r="AO319" i="42"/>
  <c r="AO255" i="42"/>
  <c r="AL35" i="42"/>
  <c r="AP35" i="42" s="1"/>
  <c r="AL428" i="42"/>
  <c r="AP428" i="42" s="1"/>
  <c r="AN428" i="42"/>
  <c r="AL420" i="42"/>
  <c r="AP420" i="42" s="1"/>
  <c r="AN420" i="42"/>
  <c r="AL412" i="42"/>
  <c r="AP412" i="42" s="1"/>
  <c r="AN412" i="42"/>
  <c r="AL404" i="42"/>
  <c r="AP404" i="42" s="1"/>
  <c r="AN404" i="42"/>
  <c r="AL396" i="42"/>
  <c r="AP396" i="42" s="1"/>
  <c r="AN396" i="42"/>
  <c r="AL388" i="42"/>
  <c r="AP388" i="42" s="1"/>
  <c r="AN388" i="42"/>
  <c r="AL380" i="42"/>
  <c r="AP380" i="42" s="1"/>
  <c r="AN380" i="42"/>
  <c r="AL372" i="42"/>
  <c r="AP372" i="42" s="1"/>
  <c r="AN372" i="42"/>
  <c r="AL364" i="42"/>
  <c r="AP364" i="42" s="1"/>
  <c r="AN364" i="42"/>
  <c r="AL356" i="42"/>
  <c r="AP356" i="42" s="1"/>
  <c r="AN356" i="42"/>
  <c r="AL348" i="42"/>
  <c r="AP348" i="42" s="1"/>
  <c r="AN348" i="42"/>
  <c r="AL340" i="42"/>
  <c r="AP340" i="42" s="1"/>
  <c r="AN340" i="42"/>
  <c r="AL452" i="42"/>
  <c r="AP452" i="42" s="1"/>
  <c r="AL444" i="42"/>
  <c r="AP444" i="42" s="1"/>
  <c r="AL436" i="42"/>
  <c r="AP436" i="42" s="1"/>
  <c r="AL400" i="42"/>
  <c r="AP400" i="42" s="1"/>
  <c r="AL281" i="42"/>
  <c r="AP281" i="42" s="1"/>
  <c r="AN309" i="42"/>
  <c r="AN270" i="42"/>
  <c r="AM345" i="42"/>
  <c r="AN149" i="42"/>
  <c r="AO180" i="42"/>
  <c r="AN125" i="42"/>
  <c r="AO60" i="42"/>
  <c r="AN21" i="42"/>
  <c r="AO52" i="42"/>
  <c r="AO188" i="42"/>
  <c r="AN117" i="42"/>
  <c r="AO156" i="42"/>
  <c r="AO28" i="42"/>
  <c r="AQ369" i="42"/>
  <c r="AN221" i="42"/>
  <c r="AN93" i="42"/>
  <c r="AO148" i="42"/>
  <c r="AO12" i="42"/>
  <c r="AM369" i="42"/>
  <c r="AM329" i="42"/>
  <c r="AN213" i="42"/>
  <c r="AN85" i="42"/>
  <c r="AO124" i="42"/>
  <c r="AQ329" i="42"/>
  <c r="AN189" i="42"/>
  <c r="AN61" i="42"/>
  <c r="AO116" i="42"/>
  <c r="AN181" i="42"/>
  <c r="AN53" i="42"/>
  <c r="AO220" i="42"/>
  <c r="AO92" i="42"/>
  <c r="AN157" i="42"/>
  <c r="AN29" i="42"/>
  <c r="AO212" i="42"/>
  <c r="AO84" i="42"/>
  <c r="AN219" i="42"/>
  <c r="AN187" i="42"/>
  <c r="AN155" i="42"/>
  <c r="AN123" i="42"/>
  <c r="AN91" i="42"/>
  <c r="AN59" i="42"/>
  <c r="AN27" i="42"/>
  <c r="AO214" i="42"/>
  <c r="AO182" i="42"/>
  <c r="AO150" i="42"/>
  <c r="AO118" i="42"/>
  <c r="AO86" i="42"/>
  <c r="AO54" i="42"/>
  <c r="AO20" i="42"/>
  <c r="AN211" i="42"/>
  <c r="AN179" i="42"/>
  <c r="AN147" i="42"/>
  <c r="AN115" i="42"/>
  <c r="AN83" i="42"/>
  <c r="AN51" i="42"/>
  <c r="AN19" i="42"/>
  <c r="AO238" i="42"/>
  <c r="AO206" i="42"/>
  <c r="AO174" i="42"/>
  <c r="AO142" i="42"/>
  <c r="AO110" i="42"/>
  <c r="AO78" i="42"/>
  <c r="AO46" i="42"/>
  <c r="AN237" i="42"/>
  <c r="AN205" i="42"/>
  <c r="AN173" i="42"/>
  <c r="AN141" i="42"/>
  <c r="AN109" i="42"/>
  <c r="AN77" i="42"/>
  <c r="AN45" i="42"/>
  <c r="AN13" i="42"/>
  <c r="AO236" i="42"/>
  <c r="AO204" i="42"/>
  <c r="AO172" i="42"/>
  <c r="AO140" i="42"/>
  <c r="AO108" i="42"/>
  <c r="AO76" i="42"/>
  <c r="AO44" i="42"/>
  <c r="AN235" i="42"/>
  <c r="AN203" i="42"/>
  <c r="AN171" i="42"/>
  <c r="AN139" i="42"/>
  <c r="AN107" i="42"/>
  <c r="AN75" i="42"/>
  <c r="AN43" i="42"/>
  <c r="AN11" i="42"/>
  <c r="AO230" i="42"/>
  <c r="AO198" i="42"/>
  <c r="AO166" i="42"/>
  <c r="AO134" i="42"/>
  <c r="AO102" i="42"/>
  <c r="AO70" i="42"/>
  <c r="AO38" i="42"/>
  <c r="AN229" i="42"/>
  <c r="AN197" i="42"/>
  <c r="AN165" i="42"/>
  <c r="AN133" i="42"/>
  <c r="AN101" i="42"/>
  <c r="AN69" i="42"/>
  <c r="AN37" i="42"/>
  <c r="AO228" i="42"/>
  <c r="AO196" i="42"/>
  <c r="AO164" i="42"/>
  <c r="AO132" i="42"/>
  <c r="AO100" i="42"/>
  <c r="AO68" i="42"/>
  <c r="AO36" i="42"/>
  <c r="AN227" i="42"/>
  <c r="AN195" i="42"/>
  <c r="AN163" i="42"/>
  <c r="AN131" i="42"/>
  <c r="AN99" i="42"/>
  <c r="AN67" i="42"/>
  <c r="AN35" i="42"/>
  <c r="AO222" i="42"/>
  <c r="AO190" i="42"/>
  <c r="AO158" i="42"/>
  <c r="AO126" i="42"/>
  <c r="AO94" i="42"/>
  <c r="AO62" i="42"/>
  <c r="AO30" i="42"/>
  <c r="AN241" i="42"/>
  <c r="AO241" i="42"/>
  <c r="AQ443" i="42"/>
  <c r="AO22" i="42"/>
  <c r="AO14" i="42"/>
  <c r="AN236" i="42"/>
  <c r="AN228" i="42"/>
  <c r="AN220" i="42"/>
  <c r="AN212" i="42"/>
  <c r="AN204" i="42"/>
  <c r="AN196" i="42"/>
  <c r="AN188" i="42"/>
  <c r="AN180" i="42"/>
  <c r="AN172" i="42"/>
  <c r="AN164" i="42"/>
  <c r="AN156" i="42"/>
  <c r="AN148" i="42"/>
  <c r="AN140" i="42"/>
  <c r="AN132" i="42"/>
  <c r="AN124" i="42"/>
  <c r="AN116" i="42"/>
  <c r="AN108" i="42"/>
  <c r="AN100" i="42"/>
  <c r="AN92" i="42"/>
  <c r="AN84" i="42"/>
  <c r="AN76" i="42"/>
  <c r="AN68" i="42"/>
  <c r="AN60" i="42"/>
  <c r="AN52" i="42"/>
  <c r="AN44" i="42"/>
  <c r="AN36" i="42"/>
  <c r="AN28" i="42"/>
  <c r="AN20" i="42"/>
  <c r="AN12" i="42"/>
  <c r="AO237" i="42"/>
  <c r="AO229" i="42"/>
  <c r="AO221" i="42"/>
  <c r="AO213" i="42"/>
  <c r="AO205" i="42"/>
  <c r="AO197" i="42"/>
  <c r="AO189" i="42"/>
  <c r="AO181" i="42"/>
  <c r="AO173" i="42"/>
  <c r="AO165" i="42"/>
  <c r="AO157" i="42"/>
  <c r="AO149" i="42"/>
  <c r="AO141" i="42"/>
  <c r="AO133" i="42"/>
  <c r="AO125" i="42"/>
  <c r="AO117" i="42"/>
  <c r="AO109" i="42"/>
  <c r="AO101" i="42"/>
  <c r="AO93" i="42"/>
  <c r="AO85" i="42"/>
  <c r="AO77" i="42"/>
  <c r="AO69" i="42"/>
  <c r="AO61" i="42"/>
  <c r="AO53" i="42"/>
  <c r="AO45" i="42"/>
  <c r="AO37" i="42"/>
  <c r="AO29" i="42"/>
  <c r="AO21" i="42"/>
  <c r="AO13" i="42"/>
  <c r="AN234" i="42"/>
  <c r="AN226" i="42"/>
  <c r="AN218" i="42"/>
  <c r="AN210" i="42"/>
  <c r="AN202" i="42"/>
  <c r="AN194" i="42"/>
  <c r="AN186" i="42"/>
  <c r="AN178" i="42"/>
  <c r="AN170" i="42"/>
  <c r="AN162" i="42"/>
  <c r="AN154" i="42"/>
  <c r="AN146" i="42"/>
  <c r="AN138" i="42"/>
  <c r="AN130" i="42"/>
  <c r="AN122" i="42"/>
  <c r="AN114" i="42"/>
  <c r="AN106" i="42"/>
  <c r="AN98" i="42"/>
  <c r="AN90" i="42"/>
  <c r="AN82" i="42"/>
  <c r="AN74" i="42"/>
  <c r="AN66" i="42"/>
  <c r="AN58" i="42"/>
  <c r="AN50" i="42"/>
  <c r="AN42" i="42"/>
  <c r="AN34" i="42"/>
  <c r="AN26" i="42"/>
  <c r="AN18" i="42"/>
  <c r="AN10" i="42"/>
  <c r="AO235" i="42"/>
  <c r="AO227" i="42"/>
  <c r="AO219" i="42"/>
  <c r="AO211" i="42"/>
  <c r="AO203" i="42"/>
  <c r="AO195" i="42"/>
  <c r="AO187" i="42"/>
  <c r="AO179" i="42"/>
  <c r="AO171" i="42"/>
  <c r="AO163" i="42"/>
  <c r="AO155" i="42"/>
  <c r="AO147" i="42"/>
  <c r="AO139" i="42"/>
  <c r="AO131" i="42"/>
  <c r="AO123" i="42"/>
  <c r="AO115" i="42"/>
  <c r="AO107" i="42"/>
  <c r="AO99" i="42"/>
  <c r="AO91" i="42"/>
  <c r="AO83" i="42"/>
  <c r="AO75" i="42"/>
  <c r="AO67" i="42"/>
  <c r="AO59" i="42"/>
  <c r="AO51" i="42"/>
  <c r="AO43" i="42"/>
  <c r="AO35" i="42"/>
  <c r="AO27" i="42"/>
  <c r="AO19" i="42"/>
  <c r="AO11" i="42"/>
  <c r="AN233" i="42"/>
  <c r="AN225" i="42"/>
  <c r="AN217" i="42"/>
  <c r="AN209" i="42"/>
  <c r="AN201" i="42"/>
  <c r="AN193" i="42"/>
  <c r="AN185" i="42"/>
  <c r="AN177" i="42"/>
  <c r="AN169" i="42"/>
  <c r="AN161" i="42"/>
  <c r="AN153" i="42"/>
  <c r="AN145" i="42"/>
  <c r="AN137" i="42"/>
  <c r="AN129" i="42"/>
  <c r="AN121" i="42"/>
  <c r="AN113" i="42"/>
  <c r="AN105" i="42"/>
  <c r="AN97" i="42"/>
  <c r="AN89" i="42"/>
  <c r="AN81" i="42"/>
  <c r="AN73" i="42"/>
  <c r="AN65" i="42"/>
  <c r="AN57" i="42"/>
  <c r="AN49" i="42"/>
  <c r="AN41" i="42"/>
  <c r="AN33" i="42"/>
  <c r="AN25" i="42"/>
  <c r="AN17" i="42"/>
  <c r="AN9" i="42"/>
  <c r="AO234" i="42"/>
  <c r="AO226" i="42"/>
  <c r="AO218" i="42"/>
  <c r="AO210" i="42"/>
  <c r="AO202" i="42"/>
  <c r="AO194" i="42"/>
  <c r="AO186" i="42"/>
  <c r="AO178" i="42"/>
  <c r="AO170" i="42"/>
  <c r="AO162" i="42"/>
  <c r="AO154" i="42"/>
  <c r="AO146" i="42"/>
  <c r="AO138" i="42"/>
  <c r="AO130" i="42"/>
  <c r="AO122" i="42"/>
  <c r="AO114" i="42"/>
  <c r="AO106" i="42"/>
  <c r="AO98" i="42"/>
  <c r="AO90" i="42"/>
  <c r="AO82" i="42"/>
  <c r="AO74" i="42"/>
  <c r="AO66" i="42"/>
  <c r="AO58" i="42"/>
  <c r="AO50" i="42"/>
  <c r="AO42" i="42"/>
  <c r="AO34" i="42"/>
  <c r="AO26" i="42"/>
  <c r="AO18" i="42"/>
  <c r="AO10" i="42"/>
  <c r="AN240" i="42"/>
  <c r="AN232" i="42"/>
  <c r="AN224" i="42"/>
  <c r="AN216" i="42"/>
  <c r="AN208" i="42"/>
  <c r="AN200" i="42"/>
  <c r="AN192" i="42"/>
  <c r="AN184" i="42"/>
  <c r="AN176" i="42"/>
  <c r="AN168" i="42"/>
  <c r="AN160" i="42"/>
  <c r="AN152" i="42"/>
  <c r="AN144" i="42"/>
  <c r="AN136" i="42"/>
  <c r="AN128" i="42"/>
  <c r="AN120" i="42"/>
  <c r="AN112" i="42"/>
  <c r="AN104" i="42"/>
  <c r="AN96" i="42"/>
  <c r="AN88" i="42"/>
  <c r="AN80" i="42"/>
  <c r="AN72" i="42"/>
  <c r="AN64" i="42"/>
  <c r="AN56" i="42"/>
  <c r="AN48" i="42"/>
  <c r="AN40" i="42"/>
  <c r="AN32" i="42"/>
  <c r="AN24" i="42"/>
  <c r="AN16" i="42"/>
  <c r="AN8" i="42"/>
  <c r="AO233" i="42"/>
  <c r="AO225" i="42"/>
  <c r="AO217" i="42"/>
  <c r="AO209" i="42"/>
  <c r="AO201" i="42"/>
  <c r="AO193" i="42"/>
  <c r="AO185" i="42"/>
  <c r="AO177" i="42"/>
  <c r="AO169" i="42"/>
  <c r="AO161" i="42"/>
  <c r="AO153" i="42"/>
  <c r="AO145" i="42"/>
  <c r="AO137" i="42"/>
  <c r="AO129" i="42"/>
  <c r="AO121" i="42"/>
  <c r="AO113" i="42"/>
  <c r="AO105" i="42"/>
  <c r="AO97" i="42"/>
  <c r="AO89" i="42"/>
  <c r="AO81" i="42"/>
  <c r="AO73" i="42"/>
  <c r="AO65" i="42"/>
  <c r="AO57" i="42"/>
  <c r="AO49" i="42"/>
  <c r="AO41" i="42"/>
  <c r="AO33" i="42"/>
  <c r="AO25" i="42"/>
  <c r="AO17" i="42"/>
  <c r="AO9" i="42"/>
  <c r="AN6" i="42"/>
  <c r="AN239" i="42"/>
  <c r="AN231" i="42"/>
  <c r="AN223" i="42"/>
  <c r="AN215" i="42"/>
  <c r="AN207" i="42"/>
  <c r="AN199" i="42"/>
  <c r="AN191" i="42"/>
  <c r="AN183" i="42"/>
  <c r="AN175" i="42"/>
  <c r="AN167" i="42"/>
  <c r="AN159" i="42"/>
  <c r="AN151" i="42"/>
  <c r="AN143" i="42"/>
  <c r="AN135" i="42"/>
  <c r="AN127" i="42"/>
  <c r="AN119" i="42"/>
  <c r="AN111" i="42"/>
  <c r="AN103" i="42"/>
  <c r="AN95" i="42"/>
  <c r="AN87" i="42"/>
  <c r="AN79" i="42"/>
  <c r="AN71" i="42"/>
  <c r="AN63" i="42"/>
  <c r="AN55" i="42"/>
  <c r="AN47" i="42"/>
  <c r="AN39" i="42"/>
  <c r="AN31" i="42"/>
  <c r="AN23" i="42"/>
  <c r="AN15" i="42"/>
  <c r="AN7" i="42"/>
  <c r="AO240" i="42"/>
  <c r="AO232" i="42"/>
  <c r="AO224" i="42"/>
  <c r="AO216" i="42"/>
  <c r="AO208" i="42"/>
  <c r="AO200" i="42"/>
  <c r="AO192" i="42"/>
  <c r="AO184" i="42"/>
  <c r="AO176" i="42"/>
  <c r="AO168" i="42"/>
  <c r="AO160" i="42"/>
  <c r="AO152" i="42"/>
  <c r="AO144" i="42"/>
  <c r="AO136" i="42"/>
  <c r="AO128" i="42"/>
  <c r="AO120" i="42"/>
  <c r="AO112" i="42"/>
  <c r="AO104" i="42"/>
  <c r="AO96" i="42"/>
  <c r="AO88" i="42"/>
  <c r="AO80" i="42"/>
  <c r="AO72" i="42"/>
  <c r="AO64" i="42"/>
  <c r="AO56" i="42"/>
  <c r="AO48" i="42"/>
  <c r="AO40" i="42"/>
  <c r="AO32" i="42"/>
  <c r="AO24" i="42"/>
  <c r="AO16" i="42"/>
  <c r="AO8" i="42"/>
  <c r="AN238" i="42"/>
  <c r="AN230" i="42"/>
  <c r="AN222" i="42"/>
  <c r="AN214" i="42"/>
  <c r="AN206" i="42"/>
  <c r="AN198" i="42"/>
  <c r="AN190" i="42"/>
  <c r="AN182" i="42"/>
  <c r="AN174" i="42"/>
  <c r="AN166" i="42"/>
  <c r="AN158" i="42"/>
  <c r="AN150" i="42"/>
  <c r="AN142" i="42"/>
  <c r="AN134" i="42"/>
  <c r="AN126" i="42"/>
  <c r="AN118" i="42"/>
  <c r="AN110" i="42"/>
  <c r="AN102" i="42"/>
  <c r="AN94" i="42"/>
  <c r="AN86" i="42"/>
  <c r="AN78" i="42"/>
  <c r="AN70" i="42"/>
  <c r="AN62" i="42"/>
  <c r="AN54" i="42"/>
  <c r="AN46" i="42"/>
  <c r="AN38" i="42"/>
  <c r="AN30" i="42"/>
  <c r="AN22" i="42"/>
  <c r="AN14" i="42"/>
  <c r="AO6" i="42"/>
  <c r="AO239" i="42"/>
  <c r="AO231" i="42"/>
  <c r="AO223" i="42"/>
  <c r="AO215" i="42"/>
  <c r="AO207" i="42"/>
  <c r="AO199" i="42"/>
  <c r="AO191" i="42"/>
  <c r="AO183" i="42"/>
  <c r="AO175" i="42"/>
  <c r="AO167" i="42"/>
  <c r="AO159" i="42"/>
  <c r="AO151" i="42"/>
  <c r="AO143" i="42"/>
  <c r="AO135" i="42"/>
  <c r="AO127" i="42"/>
  <c r="AO119" i="42"/>
  <c r="AO111" i="42"/>
  <c r="AO103" i="42"/>
  <c r="AO95" i="42"/>
  <c r="AO87" i="42"/>
  <c r="AO79" i="42"/>
  <c r="AO71" i="42"/>
  <c r="AO63" i="42"/>
  <c r="AO55" i="42"/>
  <c r="AO47" i="42"/>
  <c r="AO39" i="42"/>
  <c r="AO31" i="42"/>
  <c r="AO23" i="42"/>
  <c r="AO15" i="42"/>
  <c r="AO7" i="42"/>
  <c r="AM351" i="42"/>
  <c r="AL237" i="42"/>
  <c r="AP237" i="42" s="1"/>
  <c r="AL203" i="42"/>
  <c r="AP203" i="42" s="1"/>
  <c r="AL163" i="42"/>
  <c r="AP163" i="42" s="1"/>
  <c r="AL89" i="42"/>
  <c r="AP89" i="42" s="1"/>
  <c r="AL12" i="42"/>
  <c r="AP12" i="42" s="1"/>
  <c r="AQ425" i="42"/>
  <c r="AL236" i="42"/>
  <c r="AM236" i="42" s="1"/>
  <c r="AL197" i="42"/>
  <c r="AM197" i="42" s="1"/>
  <c r="AL152" i="42"/>
  <c r="AP152" i="42" s="1"/>
  <c r="AL88" i="42"/>
  <c r="AM88" i="42" s="1"/>
  <c r="AL228" i="42"/>
  <c r="AP228" i="42" s="1"/>
  <c r="AL196" i="42"/>
  <c r="AL144" i="42"/>
  <c r="AP144" i="42" s="1"/>
  <c r="AL67" i="42"/>
  <c r="AP67" i="42" s="1"/>
  <c r="AQ417" i="42"/>
  <c r="AL224" i="42"/>
  <c r="AM224" i="42" s="1"/>
  <c r="AL186" i="42"/>
  <c r="AP186" i="42" s="1"/>
  <c r="AL142" i="42"/>
  <c r="AP142" i="42" s="1"/>
  <c r="AL58" i="42"/>
  <c r="AP58" i="42" s="1"/>
  <c r="AQ383" i="42"/>
  <c r="AM335" i="42"/>
  <c r="AL222" i="42"/>
  <c r="AM222" i="42" s="1"/>
  <c r="AL184" i="42"/>
  <c r="AP184" i="42" s="1"/>
  <c r="AL122" i="42"/>
  <c r="AP122" i="42" s="1"/>
  <c r="AL57" i="42"/>
  <c r="AP57" i="42" s="1"/>
  <c r="AM417" i="42"/>
  <c r="AM407" i="42"/>
  <c r="AL214" i="42"/>
  <c r="AP214" i="42" s="1"/>
  <c r="AL179" i="42"/>
  <c r="AP179" i="42" s="1"/>
  <c r="AL120" i="42"/>
  <c r="AP120" i="42" s="1"/>
  <c r="AL36" i="42"/>
  <c r="AM36" i="42" s="1"/>
  <c r="AM295" i="42"/>
  <c r="AL212" i="42"/>
  <c r="AL169" i="42"/>
  <c r="AP169" i="42" s="1"/>
  <c r="AL112" i="42"/>
  <c r="AL34" i="42"/>
  <c r="AM34" i="42" s="1"/>
  <c r="AQ447" i="42"/>
  <c r="AQ431" i="42"/>
  <c r="AM303" i="42"/>
  <c r="AL240" i="42"/>
  <c r="AP240" i="42" s="1"/>
  <c r="AL211" i="42"/>
  <c r="AL164" i="42"/>
  <c r="AM164" i="42" s="1"/>
  <c r="AL98" i="42"/>
  <c r="AP98" i="42" s="1"/>
  <c r="AL26" i="42"/>
  <c r="AP26" i="42" s="1"/>
  <c r="AP440" i="42"/>
  <c r="AQ440" i="42"/>
  <c r="AP408" i="42"/>
  <c r="AM408" i="42"/>
  <c r="AP384" i="42"/>
  <c r="AP368" i="42"/>
  <c r="AP352" i="42"/>
  <c r="AQ352" i="42"/>
  <c r="AP328" i="42"/>
  <c r="AQ328" i="42"/>
  <c r="AP280" i="42"/>
  <c r="AM328" i="42"/>
  <c r="AM352" i="42"/>
  <c r="AM440" i="42"/>
  <c r="AQ408" i="42"/>
  <c r="AM443" i="42"/>
  <c r="AL238" i="42"/>
  <c r="AP238" i="42" s="1"/>
  <c r="AL227" i="42"/>
  <c r="AL213" i="42"/>
  <c r="AP213" i="42" s="1"/>
  <c r="AL200" i="42"/>
  <c r="AL185" i="42"/>
  <c r="AL166" i="42"/>
  <c r="AL145" i="42"/>
  <c r="AM145" i="42" s="1"/>
  <c r="AL121" i="42"/>
  <c r="AL90" i="42"/>
  <c r="AM90" i="42" s="1"/>
  <c r="AL66" i="42"/>
  <c r="AQ66" i="42" s="1"/>
  <c r="AL13" i="42"/>
  <c r="AP13" i="42" s="1"/>
  <c r="AL21" i="42"/>
  <c r="AL29" i="42"/>
  <c r="AP29" i="42" s="1"/>
  <c r="AL37" i="42"/>
  <c r="AL45" i="42"/>
  <c r="AP45" i="42" s="1"/>
  <c r="AL53" i="42"/>
  <c r="AM53" i="42" s="1"/>
  <c r="AL61" i="42"/>
  <c r="AP61" i="42" s="1"/>
  <c r="AL69" i="42"/>
  <c r="AM69" i="42" s="1"/>
  <c r="AL77" i="42"/>
  <c r="AL85" i="42"/>
  <c r="AL93" i="42"/>
  <c r="AM93" i="42" s="1"/>
  <c r="AL101" i="42"/>
  <c r="AL109" i="42"/>
  <c r="AM109" i="42" s="1"/>
  <c r="AL117" i="42"/>
  <c r="AM117" i="42" s="1"/>
  <c r="AL125" i="42"/>
  <c r="AM125" i="42" s="1"/>
  <c r="AL133" i="42"/>
  <c r="AM133" i="42" s="1"/>
  <c r="AL141" i="42"/>
  <c r="AM141" i="42" s="1"/>
  <c r="AL149" i="42"/>
  <c r="AM149" i="42" s="1"/>
  <c r="AL157" i="42"/>
  <c r="AM157" i="42" s="1"/>
  <c r="AL165" i="42"/>
  <c r="AL173" i="42"/>
  <c r="AP173" i="42" s="1"/>
  <c r="AL181" i="42"/>
  <c r="AL189" i="42"/>
  <c r="AP189" i="42" s="1"/>
  <c r="AL7" i="42"/>
  <c r="AP7" i="42" s="1"/>
  <c r="AL15" i="42"/>
  <c r="AP15" i="42" s="1"/>
  <c r="AL23" i="42"/>
  <c r="AP23" i="42" s="1"/>
  <c r="AL31" i="42"/>
  <c r="AP31" i="42" s="1"/>
  <c r="AL39" i="42"/>
  <c r="AP39" i="42" s="1"/>
  <c r="AL47" i="42"/>
  <c r="AP47" i="42" s="1"/>
  <c r="AL55" i="42"/>
  <c r="AP55" i="42" s="1"/>
  <c r="AL63" i="42"/>
  <c r="AP63" i="42" s="1"/>
  <c r="AL71" i="42"/>
  <c r="AP71" i="42" s="1"/>
  <c r="AL79" i="42"/>
  <c r="AP79" i="42" s="1"/>
  <c r="AL87" i="42"/>
  <c r="AL95" i="42"/>
  <c r="AM95" i="42" s="1"/>
  <c r="AL103" i="42"/>
  <c r="AM103" i="42" s="1"/>
  <c r="AL111" i="42"/>
  <c r="AM111" i="42" s="1"/>
  <c r="AL119" i="42"/>
  <c r="AM119" i="42" s="1"/>
  <c r="AL127" i="42"/>
  <c r="AM127" i="42" s="1"/>
  <c r="AL135" i="42"/>
  <c r="AM135" i="42" s="1"/>
  <c r="AL143" i="42"/>
  <c r="AM143" i="42" s="1"/>
  <c r="AL151" i="42"/>
  <c r="AL159" i="42"/>
  <c r="AP159" i="42" s="1"/>
  <c r="AL167" i="42"/>
  <c r="AM167" i="42" s="1"/>
  <c r="AL175" i="42"/>
  <c r="AP175" i="42" s="1"/>
  <c r="AL183" i="42"/>
  <c r="AM183" i="42" s="1"/>
  <c r="AL191" i="42"/>
  <c r="AM191" i="42" s="1"/>
  <c r="AL199" i="42"/>
  <c r="AL4" i="42"/>
  <c r="AL17" i="42"/>
  <c r="AM17" i="42" s="1"/>
  <c r="AL27" i="42"/>
  <c r="AP27" i="42" s="1"/>
  <c r="AL38" i="42"/>
  <c r="AM38" i="42" s="1"/>
  <c r="AL49" i="42"/>
  <c r="AM49" i="42" s="1"/>
  <c r="AL59" i="42"/>
  <c r="AP59" i="42" s="1"/>
  <c r="AL70" i="42"/>
  <c r="AL81" i="42"/>
  <c r="AL91" i="42"/>
  <c r="AL102" i="42"/>
  <c r="AM102" i="42" s="1"/>
  <c r="AL113" i="42"/>
  <c r="AM113" i="42" s="1"/>
  <c r="AL123" i="42"/>
  <c r="AP123" i="42" s="1"/>
  <c r="AL134" i="42"/>
  <c r="AP134" i="42" s="1"/>
  <c r="AL8" i="42"/>
  <c r="AP8" i="42" s="1"/>
  <c r="AL18" i="42"/>
  <c r="AP18" i="42" s="1"/>
  <c r="AL28" i="42"/>
  <c r="AP28" i="42" s="1"/>
  <c r="AL40" i="42"/>
  <c r="AL50" i="42"/>
  <c r="AP50" i="42" s="1"/>
  <c r="AL60" i="42"/>
  <c r="AM60" i="42" s="1"/>
  <c r="AL72" i="42"/>
  <c r="AP72" i="42" s="1"/>
  <c r="AL82" i="42"/>
  <c r="AL92" i="42"/>
  <c r="AM92" i="42" s="1"/>
  <c r="AL104" i="42"/>
  <c r="AQ104" i="42" s="1"/>
  <c r="AL114" i="42"/>
  <c r="AM114" i="42" s="1"/>
  <c r="AL124" i="42"/>
  <c r="AP124" i="42" s="1"/>
  <c r="AL136" i="42"/>
  <c r="AP136" i="42" s="1"/>
  <c r="AL146" i="42"/>
  <c r="AP146" i="42" s="1"/>
  <c r="AL156" i="42"/>
  <c r="AP156" i="42" s="1"/>
  <c r="AL168" i="42"/>
  <c r="AM168" i="42" s="1"/>
  <c r="AL178" i="42"/>
  <c r="AL188" i="42"/>
  <c r="AM188" i="42" s="1"/>
  <c r="AL198" i="42"/>
  <c r="AM198" i="42" s="1"/>
  <c r="AL207" i="42"/>
  <c r="AL215" i="42"/>
  <c r="AP215" i="42" s="1"/>
  <c r="AL223" i="42"/>
  <c r="AL231" i="42"/>
  <c r="AL239" i="42"/>
  <c r="AL6" i="42"/>
  <c r="AL9" i="42"/>
  <c r="AP9" i="42" s="1"/>
  <c r="AL19" i="42"/>
  <c r="AP19" i="42" s="1"/>
  <c r="AL30" i="42"/>
  <c r="AL41" i="42"/>
  <c r="AM41" i="42" s="1"/>
  <c r="AL51" i="42"/>
  <c r="AP51" i="42" s="1"/>
  <c r="AL62" i="42"/>
  <c r="AL73" i="42"/>
  <c r="AL83" i="42"/>
  <c r="AP83" i="42" s="1"/>
  <c r="AL94" i="42"/>
  <c r="AM94" i="42" s="1"/>
  <c r="AL105" i="42"/>
  <c r="AL115" i="42"/>
  <c r="AM115" i="42" s="1"/>
  <c r="AL126" i="42"/>
  <c r="AP126" i="42" s="1"/>
  <c r="AL137" i="42"/>
  <c r="AM137" i="42" s="1"/>
  <c r="AL147" i="42"/>
  <c r="AM147" i="42" s="1"/>
  <c r="AL158" i="42"/>
  <c r="AL10" i="42"/>
  <c r="AP10" i="42" s="1"/>
  <c r="AL20" i="42"/>
  <c r="AL32" i="42"/>
  <c r="AP32" i="42" s="1"/>
  <c r="AL42" i="42"/>
  <c r="AP42" i="42" s="1"/>
  <c r="AL52" i="42"/>
  <c r="AL64" i="42"/>
  <c r="AP64" i="42" s="1"/>
  <c r="AL74" i="42"/>
  <c r="AL84" i="42"/>
  <c r="AM84" i="42" s="1"/>
  <c r="AL96" i="42"/>
  <c r="AM96" i="42" s="1"/>
  <c r="AL106" i="42"/>
  <c r="AQ106" i="42" s="1"/>
  <c r="AL116" i="42"/>
  <c r="AQ116" i="42" s="1"/>
  <c r="AL128" i="42"/>
  <c r="AP128" i="42" s="1"/>
  <c r="AL138" i="42"/>
  <c r="AP138" i="42" s="1"/>
  <c r="AL148" i="42"/>
  <c r="AP148" i="42" s="1"/>
  <c r="AL160" i="42"/>
  <c r="AL170" i="42"/>
  <c r="AP170" i="42" s="1"/>
  <c r="AL180" i="42"/>
  <c r="AM180" i="42" s="1"/>
  <c r="AL192" i="42"/>
  <c r="AP192" i="42" s="1"/>
  <c r="AL201" i="42"/>
  <c r="AL209" i="42"/>
  <c r="AL217" i="42"/>
  <c r="AL225" i="42"/>
  <c r="AP225" i="42" s="1"/>
  <c r="AL233" i="42"/>
  <c r="AM233" i="42" s="1"/>
  <c r="AL11" i="42"/>
  <c r="AP11" i="42" s="1"/>
  <c r="AL22" i="42"/>
  <c r="AP22" i="42" s="1"/>
  <c r="AL33" i="42"/>
  <c r="AM33" i="42" s="1"/>
  <c r="AL43" i="42"/>
  <c r="AP43" i="42" s="1"/>
  <c r="AL54" i="42"/>
  <c r="AM54" i="42" s="1"/>
  <c r="AL65" i="42"/>
  <c r="AL75" i="42"/>
  <c r="AP75" i="42" s="1"/>
  <c r="AL86" i="42"/>
  <c r="AM86" i="42" s="1"/>
  <c r="AL97" i="42"/>
  <c r="AQ97" i="42" s="1"/>
  <c r="AL107" i="42"/>
  <c r="AP107" i="42" s="1"/>
  <c r="AL118" i="42"/>
  <c r="AP118" i="42" s="1"/>
  <c r="AL129" i="42"/>
  <c r="AL139" i="42"/>
  <c r="AP139" i="42" s="1"/>
  <c r="AL150" i="42"/>
  <c r="AP150" i="42" s="1"/>
  <c r="AL161" i="42"/>
  <c r="AL171" i="42"/>
  <c r="AQ171" i="42" s="1"/>
  <c r="AL182" i="42"/>
  <c r="AP182" i="42" s="1"/>
  <c r="AL193" i="42"/>
  <c r="AP193" i="42" s="1"/>
  <c r="AL202" i="42"/>
  <c r="AL210" i="42"/>
  <c r="AL218" i="42"/>
  <c r="AL226" i="42"/>
  <c r="AL234" i="42"/>
  <c r="AQ234" i="42" s="1"/>
  <c r="AL235" i="42"/>
  <c r="AP235" i="42" s="1"/>
  <c r="AL221" i="42"/>
  <c r="AL208" i="42"/>
  <c r="AM208" i="42" s="1"/>
  <c r="AL195" i="42"/>
  <c r="AP195" i="42" s="1"/>
  <c r="AL177" i="42"/>
  <c r="AL162" i="42"/>
  <c r="AQ162" i="42" s="1"/>
  <c r="AL140" i="42"/>
  <c r="AP140" i="42" s="1"/>
  <c r="AL110" i="42"/>
  <c r="AM110" i="42" s="1"/>
  <c r="AL80" i="42"/>
  <c r="AP80" i="42" s="1"/>
  <c r="AL56" i="42"/>
  <c r="AM56" i="42" s="1"/>
  <c r="AL25" i="42"/>
  <c r="AM25" i="42" s="1"/>
  <c r="AL232" i="42"/>
  <c r="AM232" i="42" s="1"/>
  <c r="AL220" i="42"/>
  <c r="AL206" i="42"/>
  <c r="AL194" i="42"/>
  <c r="AL176" i="42"/>
  <c r="AL155" i="42"/>
  <c r="AP155" i="42" s="1"/>
  <c r="AL132" i="42"/>
  <c r="AP132" i="42" s="1"/>
  <c r="AL108" i="42"/>
  <c r="AL78" i="42"/>
  <c r="AL48" i="42"/>
  <c r="AP48" i="42" s="1"/>
  <c r="AL24" i="42"/>
  <c r="AL230" i="42"/>
  <c r="AL219" i="42"/>
  <c r="AL205" i="42"/>
  <c r="AL190" i="42"/>
  <c r="AL174" i="42"/>
  <c r="AM174" i="42" s="1"/>
  <c r="AL154" i="42"/>
  <c r="AP154" i="42" s="1"/>
  <c r="AL131" i="42"/>
  <c r="AL100" i="42"/>
  <c r="AL76" i="42"/>
  <c r="AL46" i="42"/>
  <c r="AM46" i="42" s="1"/>
  <c r="AL16" i="42"/>
  <c r="AP16" i="42" s="1"/>
  <c r="AL229" i="42"/>
  <c r="AL216" i="42"/>
  <c r="AL204" i="42"/>
  <c r="AQ204" i="42" s="1"/>
  <c r="AL187" i="42"/>
  <c r="AL172" i="42"/>
  <c r="AL153" i="42"/>
  <c r="AQ153" i="42" s="1"/>
  <c r="AL130" i="42"/>
  <c r="AP130" i="42" s="1"/>
  <c r="AL99" i="42"/>
  <c r="AM99" i="42" s="1"/>
  <c r="AL68" i="42"/>
  <c r="AL44" i="42"/>
  <c r="AP44" i="42" s="1"/>
  <c r="AL14" i="42"/>
  <c r="AP14" i="42" s="1"/>
  <c r="AQ455" i="42"/>
  <c r="AM455" i="42"/>
  <c r="AQ459" i="42"/>
  <c r="AM459" i="42"/>
  <c r="AM391" i="42"/>
  <c r="AQ391" i="42"/>
  <c r="AQ416" i="42"/>
  <c r="AM416" i="42"/>
  <c r="AQ451" i="42"/>
  <c r="AM451" i="42"/>
  <c r="AM426" i="42"/>
  <c r="AQ426" i="42"/>
  <c r="AQ378" i="42"/>
  <c r="AM378" i="42"/>
  <c r="AM424" i="42"/>
  <c r="AQ424" i="42"/>
  <c r="AQ377" i="42"/>
  <c r="AM377" i="42"/>
  <c r="AM464" i="42"/>
  <c r="AQ464" i="42"/>
  <c r="AM409" i="42"/>
  <c r="AQ409" i="42"/>
  <c r="AM385" i="42"/>
  <c r="AM344" i="42"/>
  <c r="AQ344" i="42"/>
  <c r="AM431" i="42"/>
  <c r="AM425" i="42"/>
  <c r="AQ407" i="42"/>
  <c r="AQ327" i="42"/>
  <c r="AM343" i="42"/>
  <c r="AQ343" i="42"/>
  <c r="AQ303" i="42"/>
  <c r="AM376" i="42"/>
  <c r="AQ376" i="42"/>
  <c r="AM384" i="42"/>
  <c r="AM368" i="42"/>
  <c r="AM327" i="42"/>
  <c r="AQ280" i="42"/>
  <c r="AM280" i="42"/>
  <c r="AM447" i="42"/>
  <c r="AQ359" i="42"/>
  <c r="AQ345" i="42"/>
  <c r="AQ335" i="42"/>
  <c r="AQ385" i="42"/>
  <c r="AQ295" i="42"/>
  <c r="AM383" i="42"/>
  <c r="AM359" i="42"/>
  <c r="AQ351" i="42"/>
  <c r="AT7" i="43"/>
  <c r="AA35" i="43"/>
  <c r="AA24" i="43"/>
  <c r="AI7" i="42"/>
  <c r="AB22" i="42"/>
  <c r="C13" i="6"/>
  <c r="Z6" i="6"/>
  <c r="Z7" i="6"/>
  <c r="Z8" i="6"/>
  <c r="Z9" i="6"/>
  <c r="Z10" i="6"/>
  <c r="Z11" i="6"/>
  <c r="Z12" i="6"/>
  <c r="Z13" i="6"/>
  <c r="Z14" i="6"/>
  <c r="Z15" i="6"/>
  <c r="Z16" i="6"/>
  <c r="Z17" i="6"/>
  <c r="Z18" i="6"/>
  <c r="Z19" i="6"/>
  <c r="Z20" i="6"/>
  <c r="Z21" i="6"/>
  <c r="Z22" i="6"/>
  <c r="Z23" i="6"/>
  <c r="Z24" i="6"/>
  <c r="Z25" i="6"/>
  <c r="Z26" i="6"/>
  <c r="Z27" i="6"/>
  <c r="Z28" i="6"/>
  <c r="Z29" i="6"/>
  <c r="Z30" i="6"/>
  <c r="Z31" i="6"/>
  <c r="Z32" i="6"/>
  <c r="Z33" i="6"/>
  <c r="Z34" i="6"/>
  <c r="Z35" i="6"/>
  <c r="Z36" i="6"/>
  <c r="Z37" i="6"/>
  <c r="Z38" i="6"/>
  <c r="Z39" i="6"/>
  <c r="Z40" i="6"/>
  <c r="Z41" i="6"/>
  <c r="Z42" i="6"/>
  <c r="Z43" i="6"/>
  <c r="Z44" i="6"/>
  <c r="Z45" i="6"/>
  <c r="Z46" i="6"/>
  <c r="Z47" i="6"/>
  <c r="Z48" i="6"/>
  <c r="Z49" i="6"/>
  <c r="Z50" i="6"/>
  <c r="Z51" i="6"/>
  <c r="Z52" i="6"/>
  <c r="Z53" i="6"/>
  <c r="Z54" i="6"/>
  <c r="Z55" i="6"/>
  <c r="Z56" i="6"/>
  <c r="Z57" i="6"/>
  <c r="Z58" i="6"/>
  <c r="Z59" i="6"/>
  <c r="Z60" i="6"/>
  <c r="Z61" i="6"/>
  <c r="Z62" i="6"/>
  <c r="Z63" i="6"/>
  <c r="Z64" i="6"/>
  <c r="Z65" i="6"/>
  <c r="Z66" i="6"/>
  <c r="Z67" i="6"/>
  <c r="Z68" i="6"/>
  <c r="Z69" i="6"/>
  <c r="AA69" i="6" s="1"/>
  <c r="Z70" i="6"/>
  <c r="AA70" i="6" s="1"/>
  <c r="Z71" i="6"/>
  <c r="AA71" i="6" s="1"/>
  <c r="Z72" i="6"/>
  <c r="AA72" i="6" s="1"/>
  <c r="Z73" i="6"/>
  <c r="AA73" i="6" s="1"/>
  <c r="Z74" i="6"/>
  <c r="AA74" i="6" s="1"/>
  <c r="Z75" i="6"/>
  <c r="AA75" i="6" s="1"/>
  <c r="Z76" i="6"/>
  <c r="AA76" i="6" s="1"/>
  <c r="Z77" i="6"/>
  <c r="AA77" i="6" s="1"/>
  <c r="Z78" i="6"/>
  <c r="AA78" i="6" s="1"/>
  <c r="Z79" i="6"/>
  <c r="AA79" i="6" s="1"/>
  <c r="Z80" i="6"/>
  <c r="AA80" i="6" s="1"/>
  <c r="Z81" i="6"/>
  <c r="AA81" i="6" s="1"/>
  <c r="Z82" i="6"/>
  <c r="AA82" i="6" s="1"/>
  <c r="Z83" i="6"/>
  <c r="AA83" i="6" s="1"/>
  <c r="Z84" i="6"/>
  <c r="AA84" i="6" s="1"/>
  <c r="Z85" i="6"/>
  <c r="AA85" i="6" s="1"/>
  <c r="Z86" i="6"/>
  <c r="AA86" i="6" s="1"/>
  <c r="Z87" i="6"/>
  <c r="AA87" i="6" s="1"/>
  <c r="Z88" i="6"/>
  <c r="AA88" i="6" s="1"/>
  <c r="Z89" i="6"/>
  <c r="AA89" i="6" s="1"/>
  <c r="Z90" i="6"/>
  <c r="AA90" i="6" s="1"/>
  <c r="Z91" i="6"/>
  <c r="AA91" i="6" s="1"/>
  <c r="Z92" i="6"/>
  <c r="AA92" i="6" s="1"/>
  <c r="Z93" i="6"/>
  <c r="AA93" i="6" s="1"/>
  <c r="Z94" i="6"/>
  <c r="AA94" i="6" s="1"/>
  <c r="Z95" i="6"/>
  <c r="AA95" i="6" s="1"/>
  <c r="Z96" i="6"/>
  <c r="AA96" i="6" s="1"/>
  <c r="Z97" i="6"/>
  <c r="AA97" i="6" s="1"/>
  <c r="Z98" i="6"/>
  <c r="AA98" i="6" s="1"/>
  <c r="Z99" i="6"/>
  <c r="AA99" i="6" s="1"/>
  <c r="Z100" i="6"/>
  <c r="AA100" i="6" s="1"/>
  <c r="Z101" i="6"/>
  <c r="AA101" i="6" s="1"/>
  <c r="Z102" i="6"/>
  <c r="AA102" i="6" s="1"/>
  <c r="Z103" i="6"/>
  <c r="AA103" i="6" s="1"/>
  <c r="Z104" i="6"/>
  <c r="AA104" i="6" s="1"/>
  <c r="Z5" i="6"/>
  <c r="AA5" i="6" s="1"/>
  <c r="AH8" i="9"/>
  <c r="A251"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3" i="5"/>
  <c r="A2"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F9" i="5"/>
  <c r="F13" i="5" s="1"/>
  <c r="F17" i="5" s="1"/>
  <c r="F21" i="5" s="1"/>
  <c r="F25" i="5" s="1"/>
  <c r="F29" i="5" s="1"/>
  <c r="F33" i="5" s="1"/>
  <c r="F37" i="5" s="1"/>
  <c r="F41" i="5" s="1"/>
  <c r="F45" i="5" s="1"/>
  <c r="F49" i="5" s="1"/>
  <c r="F53" i="5" s="1"/>
  <c r="F57" i="5" s="1"/>
  <c r="F61" i="5" s="1"/>
  <c r="F65" i="5" s="1"/>
  <c r="F69" i="5" s="1"/>
  <c r="F73" i="5" s="1"/>
  <c r="F77" i="5" s="1"/>
  <c r="F81" i="5" s="1"/>
  <c r="F85" i="5" s="1"/>
  <c r="F89" i="5" s="1"/>
  <c r="F93" i="5" s="1"/>
  <c r="E9" i="5"/>
  <c r="F8" i="5"/>
  <c r="F12" i="5" s="1"/>
  <c r="F16" i="5" s="1"/>
  <c r="F20" i="5" s="1"/>
  <c r="F24" i="5" s="1"/>
  <c r="F28" i="5" s="1"/>
  <c r="F32" i="5" s="1"/>
  <c r="F36" i="5" s="1"/>
  <c r="F40" i="5" s="1"/>
  <c r="F44" i="5" s="1"/>
  <c r="F48" i="5" s="1"/>
  <c r="F52" i="5" s="1"/>
  <c r="F56" i="5" s="1"/>
  <c r="F60" i="5" s="1"/>
  <c r="F64" i="5" s="1"/>
  <c r="F68" i="5" s="1"/>
  <c r="F72" i="5" s="1"/>
  <c r="F76" i="5" s="1"/>
  <c r="F80" i="5" s="1"/>
  <c r="F84" i="5" s="1"/>
  <c r="F88" i="5" s="1"/>
  <c r="F92" i="5" s="1"/>
  <c r="F96" i="5" s="1"/>
  <c r="E8" i="5"/>
  <c r="F7" i="5"/>
  <c r="E7" i="5"/>
  <c r="F6" i="5"/>
  <c r="F10" i="5" s="1"/>
  <c r="F14" i="5" s="1"/>
  <c r="F18" i="5" s="1"/>
  <c r="F22" i="5" s="1"/>
  <c r="F26" i="5" s="1"/>
  <c r="F30" i="5" s="1"/>
  <c r="F34" i="5" s="1"/>
  <c r="F38" i="5" s="1"/>
  <c r="F42" i="5" s="1"/>
  <c r="F46" i="5" s="1"/>
  <c r="F50" i="5" s="1"/>
  <c r="F54" i="5" s="1"/>
  <c r="F58" i="5" s="1"/>
  <c r="F62" i="5" s="1"/>
  <c r="F66" i="5" s="1"/>
  <c r="F70" i="5" s="1"/>
  <c r="F74" i="5" s="1"/>
  <c r="F78" i="5" s="1"/>
  <c r="F82" i="5" s="1"/>
  <c r="F86" i="5" s="1"/>
  <c r="F90" i="5" s="1"/>
  <c r="F94" i="5" s="1"/>
  <c r="E6" i="5"/>
  <c r="H5" i="5"/>
  <c r="H7" i="5" s="1"/>
  <c r="H9" i="5" s="1"/>
  <c r="H11" i="5" s="1"/>
  <c r="H13" i="5" s="1"/>
  <c r="H15" i="5" s="1"/>
  <c r="H17" i="5" s="1"/>
  <c r="H19" i="5" s="1"/>
  <c r="H21" i="5" s="1"/>
  <c r="H23" i="5" s="1"/>
  <c r="H25" i="5" s="1"/>
  <c r="H27" i="5" s="1"/>
  <c r="H29" i="5" s="1"/>
  <c r="H31" i="5" s="1"/>
  <c r="H33" i="5" s="1"/>
  <c r="H35" i="5" s="1"/>
  <c r="H37" i="5" s="1"/>
  <c r="H39" i="5" s="1"/>
  <c r="H41" i="5" s="1"/>
  <c r="H43" i="5" s="1"/>
  <c r="H45" i="5" s="1"/>
  <c r="H47" i="5" s="1"/>
  <c r="H49" i="5" s="1"/>
  <c r="H51" i="5" s="1"/>
  <c r="H53" i="5" s="1"/>
  <c r="H55" i="5" s="1"/>
  <c r="H57" i="5" s="1"/>
  <c r="H59" i="5" s="1"/>
  <c r="H61" i="5" s="1"/>
  <c r="H63" i="5" s="1"/>
  <c r="H65" i="5" s="1"/>
  <c r="H67" i="5" s="1"/>
  <c r="H69" i="5" s="1"/>
  <c r="H71" i="5" s="1"/>
  <c r="H73" i="5" s="1"/>
  <c r="H75" i="5" s="1"/>
  <c r="H77" i="5" s="1"/>
  <c r="H79" i="5" s="1"/>
  <c r="H81" i="5" s="1"/>
  <c r="H83" i="5" s="1"/>
  <c r="H85" i="5" s="1"/>
  <c r="H87" i="5" s="1"/>
  <c r="H89" i="5" s="1"/>
  <c r="H91" i="5" s="1"/>
  <c r="H93" i="5" s="1"/>
  <c r="H95" i="5" s="1"/>
  <c r="E5" i="5"/>
  <c r="H4" i="5"/>
  <c r="H6" i="5" s="1"/>
  <c r="H8" i="5" s="1"/>
  <c r="H10" i="5" s="1"/>
  <c r="H12" i="5" s="1"/>
  <c r="H14" i="5" s="1"/>
  <c r="H16" i="5" s="1"/>
  <c r="H18" i="5" s="1"/>
  <c r="H20" i="5" s="1"/>
  <c r="H22" i="5" s="1"/>
  <c r="H24" i="5" s="1"/>
  <c r="H26" i="5" s="1"/>
  <c r="H28" i="5" s="1"/>
  <c r="H30" i="5" s="1"/>
  <c r="H32" i="5" s="1"/>
  <c r="H34" i="5" s="1"/>
  <c r="H36" i="5" s="1"/>
  <c r="H38" i="5" s="1"/>
  <c r="H40" i="5" s="1"/>
  <c r="H42" i="5" s="1"/>
  <c r="H44" i="5" s="1"/>
  <c r="H46" i="5" s="1"/>
  <c r="H48" i="5" s="1"/>
  <c r="H50" i="5" s="1"/>
  <c r="H52" i="5" s="1"/>
  <c r="H54" i="5" s="1"/>
  <c r="H56" i="5" s="1"/>
  <c r="H58" i="5" s="1"/>
  <c r="H60" i="5" s="1"/>
  <c r="H62" i="5" s="1"/>
  <c r="H64" i="5" s="1"/>
  <c r="H66" i="5" s="1"/>
  <c r="H68" i="5" s="1"/>
  <c r="H70" i="5" s="1"/>
  <c r="H72" i="5" s="1"/>
  <c r="H74" i="5" s="1"/>
  <c r="H76" i="5" s="1"/>
  <c r="H78" i="5" s="1"/>
  <c r="H80" i="5" s="1"/>
  <c r="H82" i="5" s="1"/>
  <c r="H84" i="5" s="1"/>
  <c r="H86" i="5" s="1"/>
  <c r="H88" i="5" s="1"/>
  <c r="H90" i="5" s="1"/>
  <c r="H92" i="5" s="1"/>
  <c r="H94" i="5" s="1"/>
  <c r="H96" i="5" s="1"/>
  <c r="E4" i="5"/>
  <c r="E3" i="5"/>
  <c r="E2" i="5"/>
  <c r="F11" i="5" l="1"/>
  <c r="AQ287" i="42"/>
  <c r="AM289" i="42"/>
  <c r="AQ289" i="42"/>
  <c r="AQ304" i="42"/>
  <c r="AQ305" i="42"/>
  <c r="AM305" i="42"/>
  <c r="AP320" i="42"/>
  <c r="AQ320" i="42"/>
  <c r="AM304" i="42"/>
  <c r="AM249" i="42"/>
  <c r="AM319" i="42"/>
  <c r="AM313" i="42"/>
  <c r="AQ313" i="42"/>
  <c r="AM287" i="42"/>
  <c r="AQ319" i="42"/>
  <c r="AM288" i="42"/>
  <c r="AQ311" i="42"/>
  <c r="AP288" i="42"/>
  <c r="AM248" i="42"/>
  <c r="AQ248" i="42"/>
  <c r="AM311" i="42"/>
  <c r="AQ264" i="42"/>
  <c r="AQ249" i="42"/>
  <c r="AQ279" i="42"/>
  <c r="AM279" i="42"/>
  <c r="AQ367" i="42"/>
  <c r="AQ254" i="42"/>
  <c r="AM254" i="42"/>
  <c r="AQ271" i="42"/>
  <c r="AM271" i="42"/>
  <c r="AM255" i="42"/>
  <c r="AQ423" i="42"/>
  <c r="AM265" i="42"/>
  <c r="AM423" i="42"/>
  <c r="AQ255" i="42"/>
  <c r="AQ265" i="42"/>
  <c r="AM263" i="42"/>
  <c r="AM483" i="42"/>
  <c r="AM251" i="42"/>
  <c r="AQ251" i="42"/>
  <c r="AQ263" i="42"/>
  <c r="AQ389" i="42"/>
  <c r="AM389" i="42"/>
  <c r="AQ483" i="42"/>
  <c r="AM259" i="42"/>
  <c r="AM247" i="42"/>
  <c r="AQ247" i="42"/>
  <c r="AQ259" i="42"/>
  <c r="AP390" i="42"/>
  <c r="AQ387" i="42"/>
  <c r="AQ278" i="42"/>
  <c r="AM350" i="42"/>
  <c r="AM390" i="42"/>
  <c r="AM243" i="42"/>
  <c r="AM264" i="42"/>
  <c r="AQ350" i="42"/>
  <c r="AQ256" i="42"/>
  <c r="AM349" i="42"/>
  <c r="AM267" i="42"/>
  <c r="AM371" i="42"/>
  <c r="AQ454" i="42"/>
  <c r="AQ267" i="42"/>
  <c r="AQ375" i="42"/>
  <c r="AQ467" i="42"/>
  <c r="AM278" i="42"/>
  <c r="AM256" i="42"/>
  <c r="AM375" i="42"/>
  <c r="AM435" i="42"/>
  <c r="AQ371" i="42"/>
  <c r="AQ284" i="42"/>
  <c r="AM460" i="42"/>
  <c r="AQ293" i="42"/>
  <c r="AM467" i="42"/>
  <c r="AM293" i="42"/>
  <c r="AQ462" i="42"/>
  <c r="AM326" i="42"/>
  <c r="AQ244" i="42"/>
  <c r="AQ308" i="42"/>
  <c r="AM397" i="42"/>
  <c r="AM275" i="42"/>
  <c r="AQ480" i="42"/>
  <c r="AQ349" i="42"/>
  <c r="AM244" i="42"/>
  <c r="AM308" i="42"/>
  <c r="AM284" i="42"/>
  <c r="AQ380" i="42"/>
  <c r="AQ412" i="42"/>
  <c r="AQ275" i="42"/>
  <c r="AM480" i="42"/>
  <c r="AQ437" i="42"/>
  <c r="AQ397" i="42"/>
  <c r="AQ435" i="42"/>
  <c r="AM454" i="42"/>
  <c r="AQ301" i="42"/>
  <c r="AM429" i="42"/>
  <c r="AQ434" i="42"/>
  <c r="AQ465" i="42"/>
  <c r="AQ336" i="42"/>
  <c r="AM301" i="42"/>
  <c r="AQ399" i="42"/>
  <c r="AP336" i="42"/>
  <c r="AM394" i="42"/>
  <c r="AQ326" i="42"/>
  <c r="AM399" i="42"/>
  <c r="AQ429" i="42"/>
  <c r="AM366" i="42"/>
  <c r="AM357" i="42"/>
  <c r="AM261" i="42"/>
  <c r="AQ366" i="42"/>
  <c r="AP446" i="42"/>
  <c r="AP357" i="42"/>
  <c r="AQ309" i="42"/>
  <c r="AM35" i="42"/>
  <c r="AQ381" i="42"/>
  <c r="AM310" i="42"/>
  <c r="AQ310" i="42"/>
  <c r="AP309" i="42"/>
  <c r="AQ460" i="42"/>
  <c r="AP437" i="42"/>
  <c r="AM241" i="42"/>
  <c r="AM360" i="42"/>
  <c r="AQ322" i="42"/>
  <c r="AM367" i="42"/>
  <c r="AQ347" i="42"/>
  <c r="AM370" i="42"/>
  <c r="AM381" i="42"/>
  <c r="AQ438" i="42"/>
  <c r="AM353" i="42"/>
  <c r="AQ241" i="42"/>
  <c r="AM412" i="42"/>
  <c r="AM395" i="42"/>
  <c r="AM169" i="42"/>
  <c r="AQ240" i="42"/>
  <c r="AQ398" i="42"/>
  <c r="AM281" i="42"/>
  <c r="AM380" i="42"/>
  <c r="AQ363" i="42"/>
  <c r="AQ430" i="42"/>
  <c r="AQ307" i="42"/>
  <c r="AM341" i="42"/>
  <c r="AP398" i="42"/>
  <c r="AM481" i="42"/>
  <c r="AQ300" i="42"/>
  <c r="AQ243" i="42"/>
  <c r="AQ35" i="42"/>
  <c r="AQ396" i="42"/>
  <c r="AM430" i="42"/>
  <c r="AM363" i="42"/>
  <c r="AM294" i="42"/>
  <c r="AM392" i="42"/>
  <c r="AQ463" i="42"/>
  <c r="AM276" i="42"/>
  <c r="AQ274" i="42"/>
  <c r="AP318" i="42"/>
  <c r="AQ392" i="42"/>
  <c r="AM318" i="42"/>
  <c r="AM463" i="42"/>
  <c r="AQ341" i="42"/>
  <c r="AQ477" i="42"/>
  <c r="AQ481" i="42"/>
  <c r="AM307" i="42"/>
  <c r="AQ283" i="42"/>
  <c r="AQ362" i="42"/>
  <c r="AM291" i="42"/>
  <c r="AQ478" i="42"/>
  <c r="AM403" i="42"/>
  <c r="AQ291" i="42"/>
  <c r="AP360" i="42"/>
  <c r="AQ294" i="42"/>
  <c r="AM472" i="42"/>
  <c r="AP283" i="42"/>
  <c r="AM316" i="42"/>
  <c r="AQ365" i="42"/>
  <c r="AM422" i="42"/>
  <c r="AP478" i="42"/>
  <c r="AM444" i="42"/>
  <c r="AQ286" i="42"/>
  <c r="AQ444" i="42"/>
  <c r="AQ422" i="42"/>
  <c r="AQ395" i="42"/>
  <c r="AM477" i="42"/>
  <c r="AM285" i="42"/>
  <c r="AP286" i="42"/>
  <c r="AM433" i="42"/>
  <c r="AM365" i="42"/>
  <c r="AQ472" i="42"/>
  <c r="AQ285" i="42"/>
  <c r="AQ433" i="42"/>
  <c r="AM362" i="42"/>
  <c r="AQ403" i="42"/>
  <c r="AQ316" i="42"/>
  <c r="AQ317" i="42"/>
  <c r="AM338" i="42"/>
  <c r="AQ334" i="42"/>
  <c r="AP414" i="42"/>
  <c r="AQ442" i="42"/>
  <c r="AQ206" i="42"/>
  <c r="AQ68" i="42"/>
  <c r="AQ269" i="42"/>
  <c r="AM323" i="42"/>
  <c r="AQ414" i="42"/>
  <c r="AM317" i="42"/>
  <c r="AP413" i="42"/>
  <c r="AP442" i="42"/>
  <c r="AM272" i="42"/>
  <c r="AQ436" i="42"/>
  <c r="AQ299" i="42"/>
  <c r="AQ231" i="42"/>
  <c r="AP470" i="42"/>
  <c r="AM358" i="42"/>
  <c r="AP272" i="42"/>
  <c r="AM252" i="42"/>
  <c r="AQ292" i="42"/>
  <c r="AM269" i="42"/>
  <c r="AM253" i="42"/>
  <c r="AQ330" i="42"/>
  <c r="AM292" i="42"/>
  <c r="AQ470" i="42"/>
  <c r="AM452" i="42"/>
  <c r="AQ415" i="42"/>
  <c r="AM299" i="42"/>
  <c r="AM257" i="42"/>
  <c r="AQ338" i="42"/>
  <c r="AQ358" i="42"/>
  <c r="AQ388" i="42"/>
  <c r="AQ420" i="42"/>
  <c r="AM427" i="42"/>
  <c r="AP334" i="42"/>
  <c r="AM469" i="42"/>
  <c r="AM388" i="42"/>
  <c r="AQ298" i="42"/>
  <c r="AM415" i="42"/>
  <c r="AQ482" i="42"/>
  <c r="AM420" i="42"/>
  <c r="AQ427" i="42"/>
  <c r="AQ252" i="42"/>
  <c r="AM242" i="42"/>
  <c r="AM482" i="42"/>
  <c r="AM418" i="42"/>
  <c r="AM297" i="42"/>
  <c r="AM428" i="42"/>
  <c r="AQ458" i="42"/>
  <c r="AM413" i="42"/>
  <c r="AM274" i="42"/>
  <c r="AM122" i="42"/>
  <c r="AQ290" i="42"/>
  <c r="AQ258" i="42"/>
  <c r="AM374" i="42"/>
  <c r="AM405" i="42"/>
  <c r="AM406" i="42"/>
  <c r="AM468" i="42"/>
  <c r="AM462" i="42"/>
  <c r="AM315" i="42"/>
  <c r="AM258" i="42"/>
  <c r="AQ400" i="42"/>
  <c r="AM450" i="42"/>
  <c r="AQ374" i="42"/>
  <c r="AQ405" i="42"/>
  <c r="AQ406" i="42"/>
  <c r="AQ468" i="42"/>
  <c r="AQ315" i="42"/>
  <c r="AQ321" i="42"/>
  <c r="AM410" i="42"/>
  <c r="AP246" i="42"/>
  <c r="AM51" i="42"/>
  <c r="AQ450" i="42"/>
  <c r="AQ410" i="42"/>
  <c r="AQ361" i="42"/>
  <c r="AQ242" i="42"/>
  <c r="AQ246" i="42"/>
  <c r="AQ466" i="42"/>
  <c r="AQ266" i="42"/>
  <c r="AM321" i="42"/>
  <c r="AM306" i="42"/>
  <c r="AM466" i="42"/>
  <c r="AM266" i="42"/>
  <c r="AQ306" i="42"/>
  <c r="AM400" i="42"/>
  <c r="AM290" i="42"/>
  <c r="AQ219" i="42"/>
  <c r="AQ166" i="42"/>
  <c r="AQ158" i="42"/>
  <c r="AQ178" i="42"/>
  <c r="AM155" i="42"/>
  <c r="AM27" i="42"/>
  <c r="AQ29" i="42"/>
  <c r="AQ146" i="42"/>
  <c r="AM29" i="42"/>
  <c r="AM146" i="42"/>
  <c r="AQ137" i="42"/>
  <c r="AQ31" i="42"/>
  <c r="AM31" i="42"/>
  <c r="AQ333" i="42"/>
  <c r="AM144" i="42"/>
  <c r="AQ205" i="42"/>
  <c r="AQ27" i="42"/>
  <c r="AP475" i="42"/>
  <c r="AQ296" i="42"/>
  <c r="AM302" i="42"/>
  <c r="AM461" i="42"/>
  <c r="AP461" i="42"/>
  <c r="AM339" i="42"/>
  <c r="AQ302" i="42"/>
  <c r="AQ159" i="42"/>
  <c r="AQ339" i="42"/>
  <c r="AM419" i="42"/>
  <c r="AQ419" i="42"/>
  <c r="AM411" i="42"/>
  <c r="AM159" i="42"/>
  <c r="AQ393" i="42"/>
  <c r="AM475" i="42"/>
  <c r="AQ411" i="42"/>
  <c r="AQ337" i="42"/>
  <c r="AM449" i="42"/>
  <c r="AQ342" i="42"/>
  <c r="AQ476" i="42"/>
  <c r="AM270" i="42"/>
  <c r="AQ445" i="42"/>
  <c r="AM79" i="42"/>
  <c r="AM476" i="42"/>
  <c r="AM445" i="42"/>
  <c r="AQ323" i="42"/>
  <c r="AP342" i="42"/>
  <c r="AM333" i="42"/>
  <c r="AM312" i="42"/>
  <c r="AQ211" i="42"/>
  <c r="AQ449" i="42"/>
  <c r="AM300" i="42"/>
  <c r="AQ270" i="42"/>
  <c r="AQ221" i="42"/>
  <c r="AQ88" i="42"/>
  <c r="AQ312" i="42"/>
  <c r="AM361" i="42"/>
  <c r="AQ245" i="42"/>
  <c r="AM436" i="42"/>
  <c r="AM402" i="42"/>
  <c r="AM337" i="42"/>
  <c r="AQ250" i="42"/>
  <c r="AQ379" i="42"/>
  <c r="AM245" i="42"/>
  <c r="AP379" i="42"/>
  <c r="AM330" i="42"/>
  <c r="AM250" i="42"/>
  <c r="AQ474" i="42"/>
  <c r="AQ402" i="42"/>
  <c r="AQ484" i="42"/>
  <c r="AM474" i="42"/>
  <c r="AM484" i="42"/>
  <c r="AQ101" i="42"/>
  <c r="AQ64" i="42"/>
  <c r="AQ93" i="42"/>
  <c r="AQ95" i="42"/>
  <c r="AM225" i="42"/>
  <c r="AQ237" i="42"/>
  <c r="AM393" i="42"/>
  <c r="AQ113" i="42"/>
  <c r="AM387" i="42"/>
  <c r="AQ276" i="42"/>
  <c r="AQ75" i="42"/>
  <c r="AQ331" i="42"/>
  <c r="AM64" i="42"/>
  <c r="AM277" i="42"/>
  <c r="AM325" i="42"/>
  <c r="AM473" i="42"/>
  <c r="AQ281" i="42"/>
  <c r="AQ473" i="42"/>
  <c r="AP453" i="42"/>
  <c r="AQ373" i="42"/>
  <c r="AQ432" i="42"/>
  <c r="AM331" i="42"/>
  <c r="AQ277" i="42"/>
  <c r="AQ348" i="42"/>
  <c r="AM348" i="42"/>
  <c r="AM356" i="42"/>
  <c r="AQ356" i="42"/>
  <c r="AM268" i="42"/>
  <c r="AM386" i="42"/>
  <c r="AP346" i="42"/>
  <c r="AQ453" i="42"/>
  <c r="AQ268" i="42"/>
  <c r="AM373" i="42"/>
  <c r="AM262" i="42"/>
  <c r="AM75" i="42"/>
  <c r="AQ386" i="42"/>
  <c r="AQ262" i="42"/>
  <c r="AQ297" i="42"/>
  <c r="AQ353" i="42"/>
  <c r="AQ394" i="42"/>
  <c r="AQ469" i="42"/>
  <c r="AM432" i="42"/>
  <c r="AM458" i="42"/>
  <c r="AQ452" i="42"/>
  <c r="AQ355" i="42"/>
  <c r="AQ446" i="42"/>
  <c r="AQ261" i="42"/>
  <c r="AM485" i="42"/>
  <c r="AM298" i="42"/>
  <c r="AM441" i="42"/>
  <c r="AP457" i="42"/>
  <c r="AQ457" i="42"/>
  <c r="AQ89" i="42"/>
  <c r="AQ253" i="42"/>
  <c r="AQ257" i="42"/>
  <c r="AM439" i="42"/>
  <c r="AM340" i="42"/>
  <c r="AQ324" i="42"/>
  <c r="AQ418" i="42"/>
  <c r="AQ346" i="42"/>
  <c r="AM448" i="42"/>
  <c r="AM465" i="42"/>
  <c r="AQ404" i="42"/>
  <c r="AP332" i="42"/>
  <c r="AQ332" i="42"/>
  <c r="AQ401" i="42"/>
  <c r="AM372" i="42"/>
  <c r="AQ372" i="42"/>
  <c r="AM324" i="42"/>
  <c r="AQ421" i="42"/>
  <c r="AQ485" i="42"/>
  <c r="AM355" i="42"/>
  <c r="AM434" i="42"/>
  <c r="AM479" i="42"/>
  <c r="AQ448" i="42"/>
  <c r="AP486" i="42"/>
  <c r="AM296" i="42"/>
  <c r="AQ479" i="42"/>
  <c r="AQ364" i="42"/>
  <c r="AM347" i="42"/>
  <c r="AM282" i="42"/>
  <c r="AM354" i="42"/>
  <c r="AM401" i="42"/>
  <c r="AM314" i="42"/>
  <c r="AM382" i="42"/>
  <c r="AQ441" i="42"/>
  <c r="AM457" i="42"/>
  <c r="AQ456" i="42"/>
  <c r="AQ260" i="42"/>
  <c r="AM421" i="42"/>
  <c r="AQ325" i="42"/>
  <c r="AM486" i="42"/>
  <c r="AP260" i="42"/>
  <c r="AQ439" i="42"/>
  <c r="AQ428" i="42"/>
  <c r="AM364" i="42"/>
  <c r="AM396" i="42"/>
  <c r="AP273" i="42"/>
  <c r="AM273" i="42"/>
  <c r="AQ370" i="42"/>
  <c r="AM471" i="42"/>
  <c r="AM438" i="42"/>
  <c r="AM322" i="42"/>
  <c r="AQ282" i="42"/>
  <c r="AQ354" i="42"/>
  <c r="AQ314" i="42"/>
  <c r="AQ340" i="42"/>
  <c r="AQ382" i="42"/>
  <c r="AM456" i="42"/>
  <c r="AQ471" i="42"/>
  <c r="AM404" i="42"/>
  <c r="AM89" i="42"/>
  <c r="AQ236" i="42"/>
  <c r="AQ100" i="42"/>
  <c r="AQ112" i="42"/>
  <c r="AQ6" i="42"/>
  <c r="AQ121" i="42"/>
  <c r="AM97" i="42"/>
  <c r="AQ175" i="42"/>
  <c r="AQ47" i="42"/>
  <c r="AQ173" i="42"/>
  <c r="AM47" i="42"/>
  <c r="AQ51" i="42"/>
  <c r="AM148" i="42"/>
  <c r="AM234" i="42"/>
  <c r="AQ225" i="42"/>
  <c r="AQ155" i="42"/>
  <c r="AI8" i="42"/>
  <c r="AM58" i="42"/>
  <c r="AM237" i="42"/>
  <c r="AQ214" i="42"/>
  <c r="AP88" i="42"/>
  <c r="AQ148" i="42"/>
  <c r="AM68" i="42"/>
  <c r="AM154" i="42"/>
  <c r="AM80" i="42"/>
  <c r="AM98" i="42"/>
  <c r="AM170" i="42"/>
  <c r="AQ179" i="42"/>
  <c r="AQ184" i="42"/>
  <c r="AQ164" i="42"/>
  <c r="AM184" i="42"/>
  <c r="AM59" i="42"/>
  <c r="AM142" i="42"/>
  <c r="AQ132" i="42"/>
  <c r="AM132" i="42"/>
  <c r="AM67" i="42"/>
  <c r="AQ39" i="42"/>
  <c r="AM121" i="42"/>
  <c r="AM134" i="42"/>
  <c r="AM186" i="42"/>
  <c r="AQ145" i="42"/>
  <c r="AQ67" i="42"/>
  <c r="AQ59" i="42"/>
  <c r="AM22" i="42"/>
  <c r="AQ170" i="42"/>
  <c r="AQ144" i="42"/>
  <c r="AQ186" i="42"/>
  <c r="AQ169" i="42"/>
  <c r="AQ142" i="42"/>
  <c r="AQ11" i="42"/>
  <c r="AQ117" i="42"/>
  <c r="AM173" i="42"/>
  <c r="AM175" i="42"/>
  <c r="AQ83" i="42"/>
  <c r="AM193" i="42"/>
  <c r="AQ22" i="42"/>
  <c r="AM112" i="42"/>
  <c r="AM6" i="42"/>
  <c r="AQ55" i="42"/>
  <c r="AM11" i="42"/>
  <c r="AQ111" i="42"/>
  <c r="AM83" i="42"/>
  <c r="AQ193" i="42"/>
  <c r="AM55" i="42"/>
  <c r="AQ45" i="42"/>
  <c r="AQ99" i="42"/>
  <c r="AQ109" i="42"/>
  <c r="AQ107" i="42"/>
  <c r="AQ119" i="42"/>
  <c r="AM10" i="42"/>
  <c r="AM158" i="42"/>
  <c r="AM45" i="42"/>
  <c r="AQ134" i="42"/>
  <c r="AM107" i="42"/>
  <c r="AM26" i="42"/>
  <c r="AQ223" i="42"/>
  <c r="AQ213" i="42"/>
  <c r="AQ56" i="42"/>
  <c r="AQ13" i="42"/>
  <c r="AQ222" i="42"/>
  <c r="AQ122" i="42"/>
  <c r="AP164" i="42"/>
  <c r="AQ80" i="42"/>
  <c r="AM235" i="42"/>
  <c r="AQ182" i="42"/>
  <c r="AQ224" i="42"/>
  <c r="AQ235" i="42"/>
  <c r="AM182" i="42"/>
  <c r="AQ152" i="42"/>
  <c r="AM152" i="42"/>
  <c r="AM12" i="42"/>
  <c r="AQ12" i="42"/>
  <c r="AQ154" i="42"/>
  <c r="AM214" i="42"/>
  <c r="AM150" i="42"/>
  <c r="AQ151" i="42"/>
  <c r="AQ36" i="42"/>
  <c r="AQ130" i="42"/>
  <c r="AQ194" i="42"/>
  <c r="AP36" i="42"/>
  <c r="AM21" i="42"/>
  <c r="AM203" i="42"/>
  <c r="AQ203" i="42"/>
  <c r="AM130" i="42"/>
  <c r="AQ87" i="42"/>
  <c r="AM162" i="42"/>
  <c r="AM116" i="42"/>
  <c r="AM100" i="42"/>
  <c r="AQ212" i="42"/>
  <c r="AM172" i="42"/>
  <c r="AQ232" i="42"/>
  <c r="AM212" i="42"/>
  <c r="AM42" i="42"/>
  <c r="AM43" i="42"/>
  <c r="AQ71" i="42"/>
  <c r="AQ25" i="42"/>
  <c r="AQ124" i="42"/>
  <c r="AQ163" i="42"/>
  <c r="AM190" i="42"/>
  <c r="AQ26" i="42"/>
  <c r="AP224" i="42"/>
  <c r="AP222" i="42"/>
  <c r="AP197" i="42"/>
  <c r="AM19" i="42"/>
  <c r="AM163" i="42"/>
  <c r="AQ32" i="42"/>
  <c r="AQ28" i="42"/>
  <c r="AQ197" i="42"/>
  <c r="AM28" i="42"/>
  <c r="AM195" i="42"/>
  <c r="AM106" i="42"/>
  <c r="AQ63" i="42"/>
  <c r="AM206" i="42"/>
  <c r="AQ70" i="42"/>
  <c r="AM108" i="42"/>
  <c r="AQ18" i="42"/>
  <c r="AQ108" i="42"/>
  <c r="AQ192" i="42"/>
  <c r="AP196" i="42"/>
  <c r="AP236" i="42"/>
  <c r="AM18" i="42"/>
  <c r="AQ202" i="42"/>
  <c r="AQ196" i="42"/>
  <c r="AQ120" i="42"/>
  <c r="AQ127" i="42"/>
  <c r="AM196" i="42"/>
  <c r="AQ118" i="42"/>
  <c r="AM192" i="42"/>
  <c r="AM63" i="42"/>
  <c r="AM20" i="42"/>
  <c r="AM120" i="42"/>
  <c r="AQ61" i="42"/>
  <c r="AM189" i="42"/>
  <c r="AM238" i="42"/>
  <c r="AQ20" i="42"/>
  <c r="AM104" i="42"/>
  <c r="AQ94" i="42"/>
  <c r="AM118" i="42"/>
  <c r="AQ125" i="42"/>
  <c r="AM61" i="42"/>
  <c r="AQ189" i="42"/>
  <c r="AM240" i="42"/>
  <c r="AQ238" i="42"/>
  <c r="AM62" i="42"/>
  <c r="AM101" i="42"/>
  <c r="AM153" i="42"/>
  <c r="AM16" i="42"/>
  <c r="AM171" i="42"/>
  <c r="AQ123" i="42"/>
  <c r="AQ228" i="42"/>
  <c r="AM211" i="42"/>
  <c r="AP112" i="42"/>
  <c r="AM57" i="42"/>
  <c r="AQ156" i="42"/>
  <c r="AQ16" i="42"/>
  <c r="AM179" i="42"/>
  <c r="AQ103" i="42"/>
  <c r="AP212" i="42"/>
  <c r="AP211" i="42"/>
  <c r="AM39" i="42"/>
  <c r="AQ140" i="42"/>
  <c r="AM156" i="42"/>
  <c r="AM123" i="42"/>
  <c r="AQ58" i="42"/>
  <c r="AM228" i="42"/>
  <c r="AM72" i="42"/>
  <c r="AM37" i="42"/>
  <c r="AM140" i="42"/>
  <c r="AQ147" i="42"/>
  <c r="AQ72" i="42"/>
  <c r="AP34" i="42"/>
  <c r="AQ98" i="42"/>
  <c r="AM166" i="42"/>
  <c r="AQ34" i="42"/>
  <c r="AQ57" i="42"/>
  <c r="AP76" i="42"/>
  <c r="AP24" i="42"/>
  <c r="AP200" i="42"/>
  <c r="AP220" i="42"/>
  <c r="AP209" i="42"/>
  <c r="AM209" i="42"/>
  <c r="AP207" i="42"/>
  <c r="AM207" i="42"/>
  <c r="AP143" i="42"/>
  <c r="AP141" i="42"/>
  <c r="AM40" i="42"/>
  <c r="AQ48" i="42"/>
  <c r="AM213" i="42"/>
  <c r="AP216" i="42"/>
  <c r="AP210" i="42"/>
  <c r="AM210" i="42"/>
  <c r="AP114" i="42"/>
  <c r="AP81" i="42"/>
  <c r="AM81" i="42"/>
  <c r="AQ81" i="42"/>
  <c r="AP199" i="42"/>
  <c r="AM199" i="42"/>
  <c r="AP66" i="42"/>
  <c r="AM66" i="42"/>
  <c r="AP227" i="42"/>
  <c r="AM227" i="42"/>
  <c r="AQ227" i="42"/>
  <c r="AQ14" i="42"/>
  <c r="AQ40" i="42"/>
  <c r="AQ136" i="42"/>
  <c r="AQ210" i="42"/>
  <c r="AQ200" i="42"/>
  <c r="AQ105" i="42"/>
  <c r="AM124" i="42"/>
  <c r="AQ128" i="42"/>
  <c r="AM91" i="42"/>
  <c r="AM48" i="42"/>
  <c r="AM138" i="42"/>
  <c r="AQ215" i="42"/>
  <c r="AP68" i="42"/>
  <c r="AM229" i="42"/>
  <c r="AQ229" i="42"/>
  <c r="AP229" i="42"/>
  <c r="AP108" i="42"/>
  <c r="AP56" i="42"/>
  <c r="AP221" i="42"/>
  <c r="AM221" i="42"/>
  <c r="AP202" i="42"/>
  <c r="AM202" i="42"/>
  <c r="AP33" i="42"/>
  <c r="AQ33" i="42"/>
  <c r="AP106" i="42"/>
  <c r="AP20" i="42"/>
  <c r="AP94" i="42"/>
  <c r="AP188" i="42"/>
  <c r="AQ188" i="42"/>
  <c r="AP104" i="42"/>
  <c r="AM70" i="42"/>
  <c r="AP70" i="42"/>
  <c r="AP191" i="42"/>
  <c r="AQ191" i="42"/>
  <c r="AP127" i="42"/>
  <c r="AP125" i="42"/>
  <c r="AQ90" i="42"/>
  <c r="AP90" i="42"/>
  <c r="AQ42" i="42"/>
  <c r="AP187" i="42"/>
  <c r="AQ187" i="42"/>
  <c r="AP226" i="42"/>
  <c r="AQ226" i="42"/>
  <c r="AP17" i="42"/>
  <c r="AQ17" i="42"/>
  <c r="AP85" i="42"/>
  <c r="AM85" i="42"/>
  <c r="AQ85" i="42"/>
  <c r="AM24" i="42"/>
  <c r="AQ54" i="42"/>
  <c r="AP54" i="42"/>
  <c r="AM77" i="42"/>
  <c r="AQ77" i="42"/>
  <c r="AP77" i="42"/>
  <c r="AM23" i="42"/>
  <c r="AM50" i="42"/>
  <c r="AM151" i="42"/>
  <c r="AQ126" i="42"/>
  <c r="AP78" i="42"/>
  <c r="AM78" i="42"/>
  <c r="AP129" i="42"/>
  <c r="AP135" i="42"/>
  <c r="AQ135" i="42"/>
  <c r="AM14" i="42"/>
  <c r="AM200" i="42"/>
  <c r="AM216" i="42"/>
  <c r="AM128" i="42"/>
  <c r="AQ209" i="42"/>
  <c r="AQ207" i="42"/>
  <c r="AM139" i="42"/>
  <c r="AM226" i="42"/>
  <c r="AQ78" i="42"/>
  <c r="AP99" i="42"/>
  <c r="AQ174" i="42"/>
  <c r="AP174" i="42"/>
  <c r="AP180" i="42"/>
  <c r="AQ180" i="42"/>
  <c r="AP96" i="42"/>
  <c r="AQ96" i="42"/>
  <c r="AP6" i="42"/>
  <c r="AM178" i="42"/>
  <c r="AP178" i="42"/>
  <c r="AQ92" i="42"/>
  <c r="AP92" i="42"/>
  <c r="AP183" i="42"/>
  <c r="AQ183" i="42"/>
  <c r="AP119" i="42"/>
  <c r="AP181" i="42"/>
  <c r="AM181" i="42"/>
  <c r="AP117" i="42"/>
  <c r="AP53" i="42"/>
  <c r="AQ53" i="42"/>
  <c r="AP121" i="42"/>
  <c r="AQ10" i="42"/>
  <c r="AP206" i="42"/>
  <c r="AP65" i="42"/>
  <c r="AQ65" i="42"/>
  <c r="AP52" i="42"/>
  <c r="AP102" i="42"/>
  <c r="AP149" i="42"/>
  <c r="AQ102" i="42"/>
  <c r="AM13" i="42"/>
  <c r="AQ218" i="42"/>
  <c r="AP232" i="42"/>
  <c r="AP201" i="42"/>
  <c r="AM201" i="42"/>
  <c r="AQ201" i="42"/>
  <c r="AP105" i="42"/>
  <c r="AM65" i="42"/>
  <c r="AQ43" i="42"/>
  <c r="AM71" i="42"/>
  <c r="AM136" i="42"/>
  <c r="AQ15" i="42"/>
  <c r="AQ220" i="42"/>
  <c r="AM105" i="42"/>
  <c r="AM187" i="42"/>
  <c r="AQ150" i="42"/>
  <c r="AM44" i="42"/>
  <c r="AQ129" i="42"/>
  <c r="AM126" i="42"/>
  <c r="AP190" i="42"/>
  <c r="AQ110" i="42"/>
  <c r="AP110" i="42"/>
  <c r="AP97" i="42"/>
  <c r="AP84" i="42"/>
  <c r="AQ84" i="42"/>
  <c r="AP158" i="42"/>
  <c r="AP73" i="42"/>
  <c r="AQ73" i="42"/>
  <c r="AM73" i="42"/>
  <c r="AP239" i="42"/>
  <c r="AQ239" i="42"/>
  <c r="AM239" i="42"/>
  <c r="AP168" i="42"/>
  <c r="AQ168" i="42"/>
  <c r="AM82" i="42"/>
  <c r="AQ82" i="42"/>
  <c r="AP82" i="42"/>
  <c r="AP49" i="42"/>
  <c r="AQ49" i="42"/>
  <c r="AP111" i="42"/>
  <c r="AP109" i="42"/>
  <c r="AP145" i="42"/>
  <c r="AQ216" i="42"/>
  <c r="AP230" i="42"/>
  <c r="AP217" i="42"/>
  <c r="AM217" i="42"/>
  <c r="AP87" i="42"/>
  <c r="AP21" i="42"/>
  <c r="AQ21" i="42"/>
  <c r="AQ50" i="42"/>
  <c r="AQ138" i="42"/>
  <c r="AM215" i="42"/>
  <c r="AP204" i="42"/>
  <c r="AP115" i="42"/>
  <c r="AP40" i="42"/>
  <c r="AQ24" i="42"/>
  <c r="AM87" i="42"/>
  <c r="AQ139" i="42"/>
  <c r="AP131" i="42"/>
  <c r="AQ131" i="42"/>
  <c r="AP25" i="42"/>
  <c r="AP198" i="42"/>
  <c r="AQ69" i="42"/>
  <c r="AP69" i="42"/>
  <c r="AM52" i="42"/>
  <c r="AM76" i="42"/>
  <c r="AQ79" i="42"/>
  <c r="AM15" i="42"/>
  <c r="AM204" i="42"/>
  <c r="AM220" i="42"/>
  <c r="AQ115" i="42"/>
  <c r="AM131" i="42"/>
  <c r="AQ141" i="42"/>
  <c r="AQ44" i="42"/>
  <c r="AQ230" i="42"/>
  <c r="AP153" i="42"/>
  <c r="AP205" i="42"/>
  <c r="AM205" i="42"/>
  <c r="AM176" i="42"/>
  <c r="AP176" i="42"/>
  <c r="AQ176" i="42"/>
  <c r="AP171" i="42"/>
  <c r="AQ86" i="42"/>
  <c r="AP86" i="42"/>
  <c r="AP233" i="42"/>
  <c r="AQ233" i="42"/>
  <c r="AP160" i="42"/>
  <c r="AM160" i="42"/>
  <c r="AQ160" i="42"/>
  <c r="AP74" i="42"/>
  <c r="AM74" i="42"/>
  <c r="AQ74" i="42"/>
  <c r="AP147" i="42"/>
  <c r="AQ62" i="42"/>
  <c r="AP62" i="42"/>
  <c r="AP231" i="42"/>
  <c r="AM231" i="42"/>
  <c r="AQ38" i="42"/>
  <c r="AP38" i="42"/>
  <c r="AP167" i="42"/>
  <c r="AQ167" i="42"/>
  <c r="AP103" i="42"/>
  <c r="AM165" i="42"/>
  <c r="AQ165" i="42"/>
  <c r="AP165" i="42"/>
  <c r="AP101" i="42"/>
  <c r="AQ37" i="42"/>
  <c r="AP37" i="42"/>
  <c r="AP166" i="42"/>
  <c r="AP177" i="42"/>
  <c r="AQ177" i="42"/>
  <c r="AM177" i="42"/>
  <c r="AP41" i="42"/>
  <c r="AQ41" i="42"/>
  <c r="AP151" i="42"/>
  <c r="AP100" i="42"/>
  <c r="AP218" i="42"/>
  <c r="AM218" i="42"/>
  <c r="AQ30" i="42"/>
  <c r="AP30" i="42"/>
  <c r="AQ91" i="42"/>
  <c r="AP91" i="42"/>
  <c r="AQ217" i="42"/>
  <c r="AP208" i="42"/>
  <c r="AP116" i="42"/>
  <c r="AP133" i="42"/>
  <c r="AQ133" i="42"/>
  <c r="AQ23" i="42"/>
  <c r="AQ52" i="42"/>
  <c r="AQ76" i="42"/>
  <c r="AM30" i="42"/>
  <c r="AQ114" i="42"/>
  <c r="AQ149" i="42"/>
  <c r="AQ143" i="42"/>
  <c r="AQ208" i="42"/>
  <c r="AQ19" i="42"/>
  <c r="AM32" i="42"/>
  <c r="AQ199" i="42"/>
  <c r="AM129" i="42"/>
  <c r="AM230" i="42"/>
  <c r="AQ195" i="42"/>
  <c r="AQ190" i="42"/>
  <c r="AQ198" i="42"/>
  <c r="AP172" i="42"/>
  <c r="AQ172" i="42"/>
  <c r="AQ46" i="42"/>
  <c r="AP46" i="42"/>
  <c r="AP219" i="42"/>
  <c r="AM219" i="42"/>
  <c r="AP194" i="42"/>
  <c r="AM194" i="42"/>
  <c r="AP162" i="42"/>
  <c r="AP234" i="42"/>
  <c r="AP161" i="42"/>
  <c r="AQ161" i="42"/>
  <c r="AM161" i="42"/>
  <c r="AP137" i="42"/>
  <c r="AP223" i="42"/>
  <c r="AM223" i="42"/>
  <c r="AP60" i="42"/>
  <c r="AQ60" i="42"/>
  <c r="AP113" i="42"/>
  <c r="AP95" i="42"/>
  <c r="AP157" i="42"/>
  <c r="AQ157" i="42"/>
  <c r="AP93" i="42"/>
  <c r="AP185" i="42"/>
  <c r="AM185" i="42"/>
  <c r="AQ185" i="42"/>
  <c r="AQ181" i="42"/>
  <c r="AQ8" i="42"/>
  <c r="AQ9" i="42"/>
  <c r="AQ7" i="42"/>
  <c r="AM9" i="42"/>
  <c r="AM8" i="42"/>
  <c r="AM7" i="42"/>
  <c r="AT8" i="43"/>
  <c r="AA6" i="6"/>
  <c r="O68" i="18"/>
  <c r="O69" i="18"/>
  <c r="O70" i="18"/>
  <c r="O71" i="18"/>
  <c r="O72" i="18"/>
  <c r="O73" i="18"/>
  <c r="O74" i="18"/>
  <c r="O75" i="18"/>
  <c r="O76" i="18"/>
  <c r="O77" i="18"/>
  <c r="O78" i="18"/>
  <c r="O79" i="18"/>
  <c r="O80" i="18"/>
  <c r="O81" i="18"/>
  <c r="O82" i="18"/>
  <c r="O83" i="18"/>
  <c r="O84" i="18"/>
  <c r="O85" i="18"/>
  <c r="O86" i="18"/>
  <c r="O87" i="18"/>
  <c r="O88" i="18"/>
  <c r="O89" i="18"/>
  <c r="O90" i="18"/>
  <c r="O91" i="18"/>
  <c r="O92" i="18"/>
  <c r="O93" i="18"/>
  <c r="O94" i="18"/>
  <c r="O95" i="18"/>
  <c r="O96" i="18"/>
  <c r="O97" i="18"/>
  <c r="O98" i="18"/>
  <c r="O99" i="18"/>
  <c r="O100" i="18"/>
  <c r="O101" i="18"/>
  <c r="O102" i="18"/>
  <c r="O103" i="18"/>
  <c r="O104" i="18"/>
  <c r="O105" i="18"/>
  <c r="O106" i="18"/>
  <c r="O107" i="18"/>
  <c r="O108" i="18"/>
  <c r="O109" i="18"/>
  <c r="O110" i="18"/>
  <c r="O111" i="18"/>
  <c r="O112" i="18"/>
  <c r="O113" i="18"/>
  <c r="O114" i="18"/>
  <c r="M17" i="16"/>
  <c r="C2" i="16"/>
  <c r="E5" i="41"/>
  <c r="E7" i="41" s="1"/>
  <c r="E9" i="41" s="1"/>
  <c r="E11" i="41" s="1"/>
  <c r="E13" i="41" s="1"/>
  <c r="E15" i="41" s="1"/>
  <c r="E17" i="41" s="1"/>
  <c r="E19" i="41" s="1"/>
  <c r="E21" i="41" s="1"/>
  <c r="E23" i="41" s="1"/>
  <c r="E25" i="41" s="1"/>
  <c r="E27" i="41" s="1"/>
  <c r="E29" i="41" s="1"/>
  <c r="E31" i="41" s="1"/>
  <c r="E33" i="41" s="1"/>
  <c r="E35" i="41" s="1"/>
  <c r="E37" i="41" s="1"/>
  <c r="E39" i="41" s="1"/>
  <c r="E41" i="41" s="1"/>
  <c r="E43" i="41" s="1"/>
  <c r="E45" i="41" s="1"/>
  <c r="E47" i="41" s="1"/>
  <c r="E49" i="41" s="1"/>
  <c r="E51" i="41" s="1"/>
  <c r="E53" i="41" s="1"/>
  <c r="E55" i="41" s="1"/>
  <c r="E57" i="41" s="1"/>
  <c r="E59" i="41" s="1"/>
  <c r="E61" i="41" s="1"/>
  <c r="E63" i="41" s="1"/>
  <c r="E65" i="41" s="1"/>
  <c r="E67" i="41" s="1"/>
  <c r="E69" i="41" s="1"/>
  <c r="E71" i="41" s="1"/>
  <c r="E73" i="41" s="1"/>
  <c r="E75" i="41" s="1"/>
  <c r="E77" i="41" s="1"/>
  <c r="E79" i="41" s="1"/>
  <c r="E81" i="41" s="1"/>
  <c r="E83" i="41" s="1"/>
  <c r="E85" i="41" s="1"/>
  <c r="E87" i="41" s="1"/>
  <c r="E89" i="41" s="1"/>
  <c r="E91" i="41" s="1"/>
  <c r="E93" i="41" s="1"/>
  <c r="E95" i="41" s="1"/>
  <c r="E4" i="41"/>
  <c r="E6" i="41" s="1"/>
  <c r="E8" i="41" s="1"/>
  <c r="E10" i="41" s="1"/>
  <c r="E12" i="41" s="1"/>
  <c r="E14" i="41" s="1"/>
  <c r="E16" i="41" s="1"/>
  <c r="E18" i="41" s="1"/>
  <c r="E20" i="41" s="1"/>
  <c r="E22" i="41" s="1"/>
  <c r="E24" i="41" s="1"/>
  <c r="E26" i="41" s="1"/>
  <c r="E28" i="41" s="1"/>
  <c r="E30" i="41" s="1"/>
  <c r="E32" i="41" s="1"/>
  <c r="E34" i="41" s="1"/>
  <c r="E36" i="41" s="1"/>
  <c r="E38" i="41" s="1"/>
  <c r="E40" i="41" s="1"/>
  <c r="E42" i="41" s="1"/>
  <c r="E44" i="41" s="1"/>
  <c r="E46" i="41" s="1"/>
  <c r="E48" i="41" s="1"/>
  <c r="E50" i="41" s="1"/>
  <c r="E52" i="41" s="1"/>
  <c r="E54" i="41" s="1"/>
  <c r="E56" i="41" s="1"/>
  <c r="E58" i="41" s="1"/>
  <c r="E60" i="41" s="1"/>
  <c r="E62" i="41" s="1"/>
  <c r="E64" i="41" s="1"/>
  <c r="E66" i="41" s="1"/>
  <c r="E68" i="41" s="1"/>
  <c r="E70" i="41" s="1"/>
  <c r="E72" i="41" s="1"/>
  <c r="E74" i="41" s="1"/>
  <c r="E76" i="41" s="1"/>
  <c r="E78" i="41" s="1"/>
  <c r="E80" i="41" s="1"/>
  <c r="E82" i="41" s="1"/>
  <c r="E84" i="41" s="1"/>
  <c r="E86" i="41" s="1"/>
  <c r="E88" i="41" s="1"/>
  <c r="E90" i="41" s="1"/>
  <c r="E92" i="41" s="1"/>
  <c r="E94" i="41" s="1"/>
  <c r="E96" i="41" s="1"/>
  <c r="D6" i="41"/>
  <c r="D8" i="41" s="1"/>
  <c r="D10" i="41" s="1"/>
  <c r="D12" i="41" s="1"/>
  <c r="D14" i="41" s="1"/>
  <c r="D16" i="41" s="1"/>
  <c r="D18" i="41" s="1"/>
  <c r="D20" i="41" s="1"/>
  <c r="D22" i="41" s="1"/>
  <c r="D24" i="41" s="1"/>
  <c r="D26" i="41" s="1"/>
  <c r="D28" i="41" s="1"/>
  <c r="D30" i="41" s="1"/>
  <c r="D32" i="41" s="1"/>
  <c r="D34" i="41" s="1"/>
  <c r="D36" i="41" s="1"/>
  <c r="D38" i="41" s="1"/>
  <c r="D40" i="41" s="1"/>
  <c r="D42" i="41" s="1"/>
  <c r="D44" i="41" s="1"/>
  <c r="D46" i="41" s="1"/>
  <c r="D48" i="41" s="1"/>
  <c r="D50" i="41" s="1"/>
  <c r="D52" i="41" s="1"/>
  <c r="D54" i="41" s="1"/>
  <c r="D56" i="41" s="1"/>
  <c r="D58" i="41" s="1"/>
  <c r="D60" i="41" s="1"/>
  <c r="D62" i="41" s="1"/>
  <c r="D64" i="41" s="1"/>
  <c r="D66" i="41" s="1"/>
  <c r="D68" i="41" s="1"/>
  <c r="D70" i="41" s="1"/>
  <c r="D72" i="41" s="1"/>
  <c r="D74" i="41" s="1"/>
  <c r="D76" i="41" s="1"/>
  <c r="D78" i="41" s="1"/>
  <c r="D80" i="41" s="1"/>
  <c r="D82" i="41" s="1"/>
  <c r="D84" i="41" s="1"/>
  <c r="D86" i="41" s="1"/>
  <c r="D88" i="41" s="1"/>
  <c r="D90" i="41" s="1"/>
  <c r="D92" i="41" s="1"/>
  <c r="D94" i="41" s="1"/>
  <c r="D96" i="41" s="1"/>
  <c r="D5" i="41"/>
  <c r="D7" i="41" s="1"/>
  <c r="D9" i="41" s="1"/>
  <c r="D11" i="41" s="1"/>
  <c r="D13" i="41" s="1"/>
  <c r="D15" i="41" s="1"/>
  <c r="D17" i="41" s="1"/>
  <c r="D19" i="41" s="1"/>
  <c r="D21" i="41" s="1"/>
  <c r="D23" i="41" s="1"/>
  <c r="D25" i="41" s="1"/>
  <c r="D27" i="41" s="1"/>
  <c r="D29" i="41" s="1"/>
  <c r="D31" i="41" s="1"/>
  <c r="D33" i="41" s="1"/>
  <c r="D35" i="41" s="1"/>
  <c r="D37" i="41" s="1"/>
  <c r="D39" i="41" s="1"/>
  <c r="D41" i="41" s="1"/>
  <c r="D43" i="41" s="1"/>
  <c r="D45" i="41" s="1"/>
  <c r="D47" i="41" s="1"/>
  <c r="D49" i="41" s="1"/>
  <c r="D51" i="41" s="1"/>
  <c r="D53" i="41" s="1"/>
  <c r="D55" i="41" s="1"/>
  <c r="D57" i="41" s="1"/>
  <c r="D59" i="41" s="1"/>
  <c r="D61" i="41" s="1"/>
  <c r="D63" i="41" s="1"/>
  <c r="D65" i="41" s="1"/>
  <c r="D67" i="41" s="1"/>
  <c r="D69" i="41" s="1"/>
  <c r="D71" i="41" s="1"/>
  <c r="D73" i="41" s="1"/>
  <c r="D75" i="41" s="1"/>
  <c r="D77" i="41" s="1"/>
  <c r="D79" i="41" s="1"/>
  <c r="D81" i="41" s="1"/>
  <c r="D83" i="41" s="1"/>
  <c r="D85" i="41" s="1"/>
  <c r="D87" i="41" s="1"/>
  <c r="D89" i="41" s="1"/>
  <c r="D91" i="41" s="1"/>
  <c r="D93" i="41" s="1"/>
  <c r="D95" i="41" s="1"/>
  <c r="D4" i="41"/>
  <c r="C8" i="41"/>
  <c r="C12" i="41" s="1"/>
  <c r="C16" i="41" s="1"/>
  <c r="C20" i="41" s="1"/>
  <c r="C24" i="41" s="1"/>
  <c r="C28" i="41" s="1"/>
  <c r="C32" i="41" s="1"/>
  <c r="C36" i="41" s="1"/>
  <c r="C40" i="41" s="1"/>
  <c r="C44" i="41" s="1"/>
  <c r="C48" i="41" s="1"/>
  <c r="C52" i="41" s="1"/>
  <c r="C56" i="41" s="1"/>
  <c r="C60" i="41" s="1"/>
  <c r="C64" i="41" s="1"/>
  <c r="C68" i="41" s="1"/>
  <c r="C72" i="41" s="1"/>
  <c r="C76" i="41" s="1"/>
  <c r="C80" i="41" s="1"/>
  <c r="C84" i="41" s="1"/>
  <c r="C88" i="41" s="1"/>
  <c r="C92" i="41" s="1"/>
  <c r="C96" i="41" s="1"/>
  <c r="C9" i="41"/>
  <c r="C13" i="41" s="1"/>
  <c r="C17" i="41" s="1"/>
  <c r="C21" i="41" s="1"/>
  <c r="C25" i="41" s="1"/>
  <c r="C29" i="41" s="1"/>
  <c r="C33" i="41" s="1"/>
  <c r="C37" i="41" s="1"/>
  <c r="C41" i="41" s="1"/>
  <c r="C45" i="41" s="1"/>
  <c r="C49" i="41" s="1"/>
  <c r="C53" i="41" s="1"/>
  <c r="C57" i="41" s="1"/>
  <c r="C61" i="41" s="1"/>
  <c r="C65" i="41" s="1"/>
  <c r="C69" i="41" s="1"/>
  <c r="C73" i="41" s="1"/>
  <c r="C77" i="41" s="1"/>
  <c r="C81" i="41" s="1"/>
  <c r="C85" i="41" s="1"/>
  <c r="C89" i="41" s="1"/>
  <c r="C93" i="41" s="1"/>
  <c r="C7" i="41"/>
  <c r="C11" i="41" s="1"/>
  <c r="C15" i="41" s="1"/>
  <c r="C19" i="41" s="1"/>
  <c r="C23" i="41" s="1"/>
  <c r="C27" i="41" s="1"/>
  <c r="C31" i="41" s="1"/>
  <c r="C35" i="41" s="1"/>
  <c r="C39" i="41" s="1"/>
  <c r="C43" i="41" s="1"/>
  <c r="C47" i="41" s="1"/>
  <c r="C51" i="41" s="1"/>
  <c r="C55" i="41" s="1"/>
  <c r="C59" i="41" s="1"/>
  <c r="C63" i="41" s="1"/>
  <c r="C67" i="41" s="1"/>
  <c r="C71" i="41" s="1"/>
  <c r="C75" i="41" s="1"/>
  <c r="C79" i="41" s="1"/>
  <c r="C83" i="41" s="1"/>
  <c r="C87" i="41" s="1"/>
  <c r="C91" i="41" s="1"/>
  <c r="C95" i="41" s="1"/>
  <c r="C6" i="41"/>
  <c r="C10" i="41" s="1"/>
  <c r="C14" i="41" s="1"/>
  <c r="C18" i="41" s="1"/>
  <c r="C22" i="41" s="1"/>
  <c r="C26" i="41" s="1"/>
  <c r="C30" i="41" s="1"/>
  <c r="C34" i="41" s="1"/>
  <c r="C38" i="41" s="1"/>
  <c r="C42" i="41" s="1"/>
  <c r="C46" i="41" s="1"/>
  <c r="C50" i="41" s="1"/>
  <c r="C54" i="41" s="1"/>
  <c r="C58" i="41" s="1"/>
  <c r="C62" i="41" s="1"/>
  <c r="C66" i="41" s="1"/>
  <c r="C70" i="41" s="1"/>
  <c r="C74" i="41" s="1"/>
  <c r="C78" i="41" s="1"/>
  <c r="C82" i="41" s="1"/>
  <c r="C86" i="41" s="1"/>
  <c r="C90" i="41" s="1"/>
  <c r="C94" i="41" s="1"/>
  <c r="A84" i="41"/>
  <c r="A85" i="41"/>
  <c r="A86" i="41"/>
  <c r="A87" i="41"/>
  <c r="A88" i="41"/>
  <c r="A89" i="41"/>
  <c r="A90" i="41"/>
  <c r="A91" i="41"/>
  <c r="A92" i="41"/>
  <c r="A93" i="41"/>
  <c r="A94" i="41"/>
  <c r="A95" i="41"/>
  <c r="A96" i="41"/>
  <c r="B5" i="41"/>
  <c r="B7" i="41" s="1"/>
  <c r="B9" i="41" s="1"/>
  <c r="B11" i="41" s="1"/>
  <c r="B13" i="41" s="1"/>
  <c r="B15" i="41" s="1"/>
  <c r="B17" i="41" s="1"/>
  <c r="B19" i="41" s="1"/>
  <c r="B21" i="41" s="1"/>
  <c r="B23" i="41" s="1"/>
  <c r="B25" i="41" s="1"/>
  <c r="B27" i="41" s="1"/>
  <c r="B29" i="41" s="1"/>
  <c r="B31" i="41" s="1"/>
  <c r="B33" i="41" s="1"/>
  <c r="B35" i="41" s="1"/>
  <c r="B37" i="41" s="1"/>
  <c r="B39" i="41" s="1"/>
  <c r="B41" i="41" s="1"/>
  <c r="B43" i="41" s="1"/>
  <c r="B45" i="41" s="1"/>
  <c r="B47" i="41" s="1"/>
  <c r="B49" i="41" s="1"/>
  <c r="B51" i="41" s="1"/>
  <c r="B53" i="41" s="1"/>
  <c r="B55" i="41" s="1"/>
  <c r="B57" i="41" s="1"/>
  <c r="B59" i="41" s="1"/>
  <c r="B61" i="41" s="1"/>
  <c r="B63" i="41" s="1"/>
  <c r="B65" i="41" s="1"/>
  <c r="B67" i="41" s="1"/>
  <c r="B69" i="41" s="1"/>
  <c r="B71" i="41" s="1"/>
  <c r="B73" i="41" s="1"/>
  <c r="B75" i="41" s="1"/>
  <c r="B77" i="41" s="1"/>
  <c r="B79" i="41" s="1"/>
  <c r="B81" i="41" s="1"/>
  <c r="B83" i="41" s="1"/>
  <c r="B85" i="41" s="1"/>
  <c r="B87" i="41" s="1"/>
  <c r="B89" i="41" s="1"/>
  <c r="B91" i="41" s="1"/>
  <c r="B93" i="41" s="1"/>
  <c r="B95" i="41" s="1"/>
  <c r="B4" i="41"/>
  <c r="B6" i="41" s="1"/>
  <c r="B8" i="41" s="1"/>
  <c r="B10" i="41" s="1"/>
  <c r="B12" i="41" s="1"/>
  <c r="B14" i="41" s="1"/>
  <c r="B16" i="41" s="1"/>
  <c r="B18" i="41" s="1"/>
  <c r="B20" i="41" s="1"/>
  <c r="B22" i="41" s="1"/>
  <c r="B24" i="41" s="1"/>
  <c r="B26" i="41" s="1"/>
  <c r="B28" i="41" s="1"/>
  <c r="B30" i="41" s="1"/>
  <c r="B32" i="41" s="1"/>
  <c r="B34" i="41" s="1"/>
  <c r="B36" i="41" s="1"/>
  <c r="B38" i="41" s="1"/>
  <c r="B40" i="41" s="1"/>
  <c r="B42" i="41" s="1"/>
  <c r="B44" i="41" s="1"/>
  <c r="B46" i="41" s="1"/>
  <c r="B48" i="41" s="1"/>
  <c r="B50" i="41" s="1"/>
  <c r="B52" i="41" s="1"/>
  <c r="B54" i="41" s="1"/>
  <c r="B56" i="41" s="1"/>
  <c r="B58" i="41" s="1"/>
  <c r="B60" i="41" s="1"/>
  <c r="B62" i="41" s="1"/>
  <c r="B64" i="41" s="1"/>
  <c r="B66" i="41" s="1"/>
  <c r="B68" i="41" s="1"/>
  <c r="B70" i="41" s="1"/>
  <c r="B72" i="41" s="1"/>
  <c r="B74" i="41" s="1"/>
  <c r="B76" i="41" s="1"/>
  <c r="B78" i="41" s="1"/>
  <c r="B80" i="41" s="1"/>
  <c r="B82" i="41" s="1"/>
  <c r="B84" i="41" s="1"/>
  <c r="B86" i="41" s="1"/>
  <c r="B88" i="41" s="1"/>
  <c r="B90" i="41" s="1"/>
  <c r="B92" i="41" s="1"/>
  <c r="B94" i="41" s="1"/>
  <c r="B96" i="41" s="1"/>
  <c r="A8" i="41"/>
  <c r="A9" i="41"/>
  <c r="A10" i="41"/>
  <c r="A11" i="41"/>
  <c r="A12" i="41"/>
  <c r="A13" i="41"/>
  <c r="A14" i="41"/>
  <c r="A15" i="41"/>
  <c r="A16" i="41"/>
  <c r="A17" i="41"/>
  <c r="A18" i="41"/>
  <c r="A19" i="41"/>
  <c r="A20" i="41"/>
  <c r="A21" i="41"/>
  <c r="A22" i="41"/>
  <c r="A23" i="41"/>
  <c r="A24" i="41"/>
  <c r="A25" i="41"/>
  <c r="A26" i="41"/>
  <c r="A27" i="41"/>
  <c r="A28" i="41"/>
  <c r="A29" i="41"/>
  <c r="A30" i="41"/>
  <c r="A31" i="41"/>
  <c r="A32" i="41"/>
  <c r="A33" i="41"/>
  <c r="A34" i="41"/>
  <c r="A35" i="41"/>
  <c r="A36" i="41"/>
  <c r="A37" i="41"/>
  <c r="A38" i="41"/>
  <c r="A39" i="41"/>
  <c r="A40" i="41"/>
  <c r="A41" i="41"/>
  <c r="A42" i="41"/>
  <c r="A43" i="41"/>
  <c r="A44" i="41"/>
  <c r="A45" i="41"/>
  <c r="A46" i="41"/>
  <c r="A47" i="41"/>
  <c r="A48" i="41"/>
  <c r="A49" i="41"/>
  <c r="A50" i="41"/>
  <c r="A51" i="41"/>
  <c r="A52" i="41"/>
  <c r="A53" i="41"/>
  <c r="A54" i="41"/>
  <c r="A55" i="41"/>
  <c r="A56" i="41"/>
  <c r="A57" i="41"/>
  <c r="A58" i="41"/>
  <c r="A59" i="41"/>
  <c r="A60" i="41"/>
  <c r="A61" i="41"/>
  <c r="A62" i="41"/>
  <c r="A63" i="41"/>
  <c r="A64" i="41"/>
  <c r="A65" i="41"/>
  <c r="A66" i="41"/>
  <c r="A67" i="41"/>
  <c r="A68" i="41"/>
  <c r="A69" i="41"/>
  <c r="A70" i="41"/>
  <c r="A71" i="41"/>
  <c r="A72" i="41"/>
  <c r="A73" i="41"/>
  <c r="A74" i="41"/>
  <c r="A75" i="41"/>
  <c r="A76" i="41"/>
  <c r="A77" i="41"/>
  <c r="A78" i="41"/>
  <c r="A79" i="41"/>
  <c r="A80" i="41"/>
  <c r="A81" i="41"/>
  <c r="A82" i="41"/>
  <c r="A83" i="41"/>
  <c r="A3" i="41"/>
  <c r="A4" i="41"/>
  <c r="A5" i="41"/>
  <c r="A6" i="41"/>
  <c r="A7" i="41"/>
  <c r="A2" i="41"/>
  <c r="T52" i="43" l="1"/>
  <c r="AG52" i="43" s="1"/>
  <c r="U109" i="42"/>
  <c r="T38" i="43"/>
  <c r="AG38" i="43" s="1"/>
  <c r="T60" i="43"/>
  <c r="AG60" i="43" s="1"/>
  <c r="T87" i="43"/>
  <c r="T82" i="43"/>
  <c r="T69" i="43"/>
  <c r="T64" i="43"/>
  <c r="AG64" i="43" s="1"/>
  <c r="T110" i="43"/>
  <c r="T97" i="43"/>
  <c r="T57" i="43"/>
  <c r="AG57" i="43" s="1"/>
  <c r="T92" i="43"/>
  <c r="T23" i="43"/>
  <c r="AG23" i="43" s="1"/>
  <c r="T32" i="43"/>
  <c r="AG32" i="43" s="1"/>
  <c r="U31" i="42"/>
  <c r="U92" i="42"/>
  <c r="U82" i="42"/>
  <c r="U44" i="42"/>
  <c r="U111" i="42"/>
  <c r="U73" i="42"/>
  <c r="U30" i="42"/>
  <c r="U94" i="42"/>
  <c r="U67" i="42"/>
  <c r="U32" i="42"/>
  <c r="U96" i="42"/>
  <c r="U77" i="42"/>
  <c r="T84" i="43"/>
  <c r="T79" i="43"/>
  <c r="T74" i="43"/>
  <c r="T61" i="43"/>
  <c r="AG61" i="43" s="1"/>
  <c r="T115" i="43"/>
  <c r="T102" i="43"/>
  <c r="T89" i="43"/>
  <c r="T25" i="43"/>
  <c r="AG25" i="43" s="1"/>
  <c r="T108" i="43"/>
  <c r="T35" i="43"/>
  <c r="AG35" i="43" s="1"/>
  <c r="T42" i="43"/>
  <c r="AG42" i="43" s="1"/>
  <c r="U34" i="42"/>
  <c r="U36" i="42"/>
  <c r="U103" i="42"/>
  <c r="U66" i="42"/>
  <c r="U81" i="42"/>
  <c r="U38" i="42"/>
  <c r="U102" i="42"/>
  <c r="U75" i="42"/>
  <c r="U40" i="42"/>
  <c r="U104" i="42"/>
  <c r="U85" i="42"/>
  <c r="T37" i="43"/>
  <c r="AG37" i="43" s="1"/>
  <c r="T71" i="43"/>
  <c r="T66" i="43"/>
  <c r="AG66" i="43" s="1"/>
  <c r="T112" i="43"/>
  <c r="T107" i="43"/>
  <c r="T94" i="43"/>
  <c r="T81" i="43"/>
  <c r="T33" i="43"/>
  <c r="AG33" i="43" s="1"/>
  <c r="T24" i="43"/>
  <c r="AG24" i="43" s="1"/>
  <c r="T39" i="43"/>
  <c r="AG39" i="43" s="1"/>
  <c r="T45" i="43"/>
  <c r="AG45" i="43" s="1"/>
  <c r="U55" i="42"/>
  <c r="U58" i="42"/>
  <c r="U23" i="42"/>
  <c r="U87" i="42"/>
  <c r="U21" i="42"/>
  <c r="U89" i="42"/>
  <c r="U46" i="42"/>
  <c r="U110" i="42"/>
  <c r="U83" i="42"/>
  <c r="U48" i="42"/>
  <c r="U112" i="42"/>
  <c r="U93" i="42"/>
  <c r="T21" i="43"/>
  <c r="AG21" i="43" s="1"/>
  <c r="T27" i="43"/>
  <c r="AG27" i="43" s="1"/>
  <c r="T41" i="43"/>
  <c r="AG41" i="43" s="1"/>
  <c r="T63" i="43"/>
  <c r="AG63" i="43" s="1"/>
  <c r="T109" i="43"/>
  <c r="T104" i="43"/>
  <c r="T99" i="43"/>
  <c r="T86" i="43"/>
  <c r="T73" i="43"/>
  <c r="T36" i="43"/>
  <c r="AG36" i="43" s="1"/>
  <c r="T29" i="43"/>
  <c r="AG29" i="43" s="1"/>
  <c r="T48" i="43"/>
  <c r="AG48" i="43" s="1"/>
  <c r="T53" i="43"/>
  <c r="AG53" i="43" s="1"/>
  <c r="U74" i="42"/>
  <c r="U79" i="42"/>
  <c r="U42" i="42"/>
  <c r="U108" i="42"/>
  <c r="U33" i="42"/>
  <c r="U97" i="42"/>
  <c r="U54" i="42"/>
  <c r="U19" i="42"/>
  <c r="U91" i="42"/>
  <c r="U56" i="42"/>
  <c r="U37" i="42"/>
  <c r="U101" i="42"/>
  <c r="T100" i="43"/>
  <c r="T31" i="43"/>
  <c r="AG31" i="43" s="1"/>
  <c r="T44" i="43"/>
  <c r="AG44" i="43" s="1"/>
  <c r="T114" i="43"/>
  <c r="T101" i="43"/>
  <c r="T96" i="43"/>
  <c r="T91" i="43"/>
  <c r="T78" i="43"/>
  <c r="T65" i="43"/>
  <c r="AG65" i="43" s="1"/>
  <c r="T40" i="43"/>
  <c r="AG40" i="43" s="1"/>
  <c r="T43" i="43"/>
  <c r="AG43" i="43" s="1"/>
  <c r="T56" i="43"/>
  <c r="AG56" i="43" s="1"/>
  <c r="U76" i="42"/>
  <c r="U100" i="42"/>
  <c r="U63" i="42"/>
  <c r="U27" i="42"/>
  <c r="U41" i="42"/>
  <c r="U105" i="42"/>
  <c r="U62" i="42"/>
  <c r="U35" i="42"/>
  <c r="U99" i="42"/>
  <c r="U64" i="42"/>
  <c r="U45" i="42"/>
  <c r="T85" i="43"/>
  <c r="T70" i="43"/>
  <c r="T76" i="43"/>
  <c r="U52" i="42"/>
  <c r="U60" i="42"/>
  <c r="U49" i="42"/>
  <c r="U86" i="42"/>
  <c r="U80" i="42"/>
  <c r="U78" i="42"/>
  <c r="T111" i="43"/>
  <c r="T77" i="43"/>
  <c r="T113" i="43"/>
  <c r="T51" i="43"/>
  <c r="AG51" i="43" s="1"/>
  <c r="U95" i="42"/>
  <c r="U84" i="42"/>
  <c r="U57" i="42"/>
  <c r="U43" i="42"/>
  <c r="U88" i="42"/>
  <c r="T72" i="43"/>
  <c r="U50" i="42"/>
  <c r="U20" i="42"/>
  <c r="T98" i="43"/>
  <c r="U26" i="42"/>
  <c r="T46" i="43"/>
  <c r="AG46" i="43" s="1"/>
  <c r="U70" i="42"/>
  <c r="T55" i="43"/>
  <c r="AG55" i="43" s="1"/>
  <c r="U72" i="42"/>
  <c r="T50" i="43"/>
  <c r="AG50" i="43" s="1"/>
  <c r="T103" i="43"/>
  <c r="T88" i="43"/>
  <c r="T105" i="43"/>
  <c r="T59" i="43"/>
  <c r="AG59" i="43" s="1"/>
  <c r="U98" i="42"/>
  <c r="U106" i="42"/>
  <c r="U65" i="42"/>
  <c r="U51" i="42"/>
  <c r="U53" i="42"/>
  <c r="T58" i="43"/>
  <c r="AG58" i="43" s="1"/>
  <c r="T68" i="43"/>
  <c r="AG68" i="43" s="1"/>
  <c r="U47" i="42"/>
  <c r="U69" i="42"/>
  <c r="T83" i="43"/>
  <c r="U68" i="42"/>
  <c r="T28" i="43"/>
  <c r="AG28" i="43" s="1"/>
  <c r="T95" i="43"/>
  <c r="T80" i="43"/>
  <c r="T26" i="43"/>
  <c r="AG26" i="43" s="1"/>
  <c r="T62" i="43"/>
  <c r="AG62" i="43" s="1"/>
  <c r="U28" i="42"/>
  <c r="U24" i="42"/>
  <c r="U113" i="42"/>
  <c r="U59" i="42"/>
  <c r="U61" i="42"/>
  <c r="T30" i="43"/>
  <c r="AG30" i="43" s="1"/>
  <c r="U107" i="42"/>
  <c r="T22" i="43"/>
  <c r="AG22" i="43" s="1"/>
  <c r="T75" i="43"/>
  <c r="U90" i="42"/>
  <c r="T106" i="43"/>
  <c r="T49" i="43"/>
  <c r="AG49" i="43" s="1"/>
  <c r="T47" i="43"/>
  <c r="AG47" i="43" s="1"/>
  <c r="U29" i="42"/>
  <c r="T67" i="43"/>
  <c r="AG67" i="43" s="1"/>
  <c r="T34" i="43"/>
  <c r="AG34" i="43" s="1"/>
  <c r="U71" i="42"/>
  <c r="U25" i="42"/>
  <c r="U22" i="42"/>
  <c r="T54" i="43"/>
  <c r="AG54" i="43" s="1"/>
  <c r="T90" i="43"/>
  <c r="T93" i="43"/>
  <c r="U39" i="42"/>
  <c r="F15" i="5"/>
  <c r="AA7" i="6"/>
  <c r="AA8" i="6" s="1"/>
  <c r="AI9" i="42"/>
  <c r="AT9" i="43"/>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105" i="31"/>
  <c r="B106" i="31"/>
  <c r="AG95" i="43" l="1"/>
  <c r="AG109" i="43"/>
  <c r="AG113" i="43"/>
  <c r="AG108" i="43"/>
  <c r="AG84" i="43"/>
  <c r="AG92" i="43"/>
  <c r="AG106" i="43"/>
  <c r="AG72" i="43"/>
  <c r="AG77" i="43"/>
  <c r="AG76" i="43"/>
  <c r="AG71" i="43"/>
  <c r="AG97" i="43"/>
  <c r="AG79" i="43"/>
  <c r="AG83" i="43"/>
  <c r="AG111" i="43"/>
  <c r="AG70" i="43"/>
  <c r="AG100" i="43"/>
  <c r="AG89" i="43"/>
  <c r="AG110" i="43"/>
  <c r="AG90" i="43"/>
  <c r="AG114" i="43"/>
  <c r="AG112" i="43"/>
  <c r="AG75" i="43"/>
  <c r="AG85" i="43"/>
  <c r="AG78" i="43"/>
  <c r="AG73" i="43"/>
  <c r="AG102" i="43"/>
  <c r="F19" i="5"/>
  <c r="AG91" i="43"/>
  <c r="AG86" i="43"/>
  <c r="AG81" i="43"/>
  <c r="AG115" i="43"/>
  <c r="AG69" i="43"/>
  <c r="AG103" i="43"/>
  <c r="AG105" i="43"/>
  <c r="AG96" i="43"/>
  <c r="AG99" i="43"/>
  <c r="AG94" i="43"/>
  <c r="AG82" i="43"/>
  <c r="AG93" i="43"/>
  <c r="AG80" i="43"/>
  <c r="AG88" i="43"/>
  <c r="AG98" i="43"/>
  <c r="AG101" i="43"/>
  <c r="AG104" i="43"/>
  <c r="AG107" i="43"/>
  <c r="AG74" i="43"/>
  <c r="AG87" i="43"/>
  <c r="AI10" i="42"/>
  <c r="AT10" i="43"/>
  <c r="AA9" i="6"/>
  <c r="AA10" i="6" s="1"/>
  <c r="K65" i="31"/>
  <c r="F65" i="31"/>
  <c r="F23" i="5" l="1"/>
  <c r="AI12" i="42"/>
  <c r="AI11" i="42"/>
  <c r="AT11" i="43"/>
  <c r="AA11" i="6"/>
  <c r="AA12" i="6" s="1"/>
  <c r="G65" i="31"/>
  <c r="V61" i="9"/>
  <c r="W61" i="9"/>
  <c r="V60" i="9"/>
  <c r="F27" i="5" l="1"/>
  <c r="AA13" i="6"/>
  <c r="AA14" i="6" s="1"/>
  <c r="AA15" i="6" s="1"/>
  <c r="AI13" i="42"/>
  <c r="AT12" i="43"/>
  <c r="AH63" i="9"/>
  <c r="AF63" i="9"/>
  <c r="F31" i="5" l="1"/>
  <c r="AI14" i="42"/>
  <c r="AG63" i="9"/>
  <c r="AI55" i="42"/>
  <c r="AT13" i="43"/>
  <c r="AT14" i="43"/>
  <c r="AA16" i="6"/>
  <c r="I16" i="29"/>
  <c r="I4" i="29"/>
  <c r="I27" i="29" s="1"/>
  <c r="F35" i="5" l="1"/>
  <c r="AI15" i="42"/>
  <c r="AI57" i="42"/>
  <c r="AT15" i="43"/>
  <c r="AA17" i="6"/>
  <c r="I24" i="29"/>
  <c r="I17" i="29"/>
  <c r="I31" i="29"/>
  <c r="I23" i="29"/>
  <c r="I9" i="29"/>
  <c r="I5" i="29"/>
  <c r="I18" i="29"/>
  <c r="I26" i="29"/>
  <c r="I12" i="29"/>
  <c r="I11" i="29"/>
  <c r="I10" i="29"/>
  <c r="I30" i="29"/>
  <c r="I22" i="29"/>
  <c r="I8" i="29"/>
  <c r="I6" i="29"/>
  <c r="I25" i="29"/>
  <c r="I19" i="29"/>
  <c r="I29" i="29"/>
  <c r="I21" i="29"/>
  <c r="I7" i="29"/>
  <c r="I28" i="29"/>
  <c r="I20" i="29"/>
  <c r="D1" i="39"/>
  <c r="F39" i="5" l="1"/>
  <c r="AI16" i="42"/>
  <c r="AT16" i="43"/>
  <c r="AA18" i="6"/>
  <c r="AA19" i="6" s="1"/>
  <c r="AA20" i="6" s="1"/>
  <c r="AA21" i="6" s="1"/>
  <c r="AA22" i="6" s="1"/>
  <c r="AA23" i="6" s="1"/>
  <c r="AA24" i="6" s="1"/>
  <c r="AA25" i="6" s="1"/>
  <c r="AA26" i="6" s="1"/>
  <c r="AA27" i="6" s="1"/>
  <c r="AA28" i="6" s="1"/>
  <c r="AA29" i="6" s="1"/>
  <c r="AA30" i="6" s="1"/>
  <c r="AA31" i="6" s="1"/>
  <c r="AA32" i="6" s="1"/>
  <c r="AA33" i="6" s="1"/>
  <c r="AA34" i="6" s="1"/>
  <c r="AA35" i="6" s="1"/>
  <c r="AA36" i="6" s="1"/>
  <c r="AA37" i="6" s="1"/>
  <c r="AA38" i="6" s="1"/>
  <c r="AA39" i="6" s="1"/>
  <c r="AA40" i="6" s="1"/>
  <c r="AA41" i="6" s="1"/>
  <c r="AA42" i="6" s="1"/>
  <c r="AA43" i="6" s="1"/>
  <c r="AA44" i="6" s="1"/>
  <c r="AA45" i="6" s="1"/>
  <c r="AA46" i="6" s="1"/>
  <c r="AA47" i="6" s="1"/>
  <c r="AA48" i="6" s="1"/>
  <c r="AA49" i="6" s="1"/>
  <c r="AA50" i="6" s="1"/>
  <c r="AA51" i="6" s="1"/>
  <c r="AA52" i="6" s="1"/>
  <c r="AA53" i="6" s="1"/>
  <c r="R10" i="9"/>
  <c r="R4" i="9"/>
  <c r="R13" i="9"/>
  <c r="C11" i="43" s="1"/>
  <c r="T9" i="43" s="1"/>
  <c r="R11" i="9"/>
  <c r="R9" i="9"/>
  <c r="R3" i="9"/>
  <c r="R15" i="9"/>
  <c r="R6" i="9"/>
  <c r="R12" i="9"/>
  <c r="R14" i="9"/>
  <c r="R7" i="9"/>
  <c r="R16" i="9"/>
  <c r="R20" i="9"/>
  <c r="R17" i="9"/>
  <c r="R19" i="9"/>
  <c r="R29" i="9"/>
  <c r="R38" i="9"/>
  <c r="R33" i="9"/>
  <c r="R22" i="9"/>
  <c r="R18" i="9"/>
  <c r="R25" i="9"/>
  <c r="R39" i="9"/>
  <c r="R43" i="9"/>
  <c r="R37" i="9"/>
  <c r="R34" i="9"/>
  <c r="R30" i="9"/>
  <c r="R23" i="9"/>
  <c r="R40" i="9"/>
  <c r="R26" i="9"/>
  <c r="R24" i="9"/>
  <c r="R45" i="9"/>
  <c r="R36" i="9"/>
  <c r="R21" i="9"/>
  <c r="R35" i="9"/>
  <c r="R8" i="9"/>
  <c r="R28" i="9"/>
  <c r="R5" i="9"/>
  <c r="R42" i="9"/>
  <c r="R44" i="9"/>
  <c r="R46" i="9"/>
  <c r="C11" i="42" s="1"/>
  <c r="U9" i="42" s="1"/>
  <c r="R31" i="9"/>
  <c r="R32" i="9"/>
  <c r="R41" i="9"/>
  <c r="R47" i="9"/>
  <c r="R48" i="9"/>
  <c r="R49" i="9"/>
  <c r="R50" i="9"/>
  <c r="R51" i="9"/>
  <c r="R27" i="9"/>
  <c r="R52" i="9"/>
  <c r="R53" i="9"/>
  <c r="R54" i="9"/>
  <c r="R55" i="9"/>
  <c r="R56" i="9"/>
  <c r="R57" i="9"/>
  <c r="R58" i="9"/>
  <c r="R59" i="9"/>
  <c r="R60" i="9"/>
  <c r="R62" i="9"/>
  <c r="R64" i="9"/>
  <c r="R65" i="9"/>
  <c r="R66" i="9"/>
  <c r="R67" i="9"/>
  <c r="R68" i="9"/>
  <c r="R69" i="9"/>
  <c r="R70" i="9"/>
  <c r="R71" i="9"/>
  <c r="R72" i="9"/>
  <c r="R73" i="9"/>
  <c r="R74" i="9"/>
  <c r="R75" i="9"/>
  <c r="R76" i="9"/>
  <c r="R77" i="9"/>
  <c r="R78" i="9"/>
  <c r="R79" i="9"/>
  <c r="R80" i="9"/>
  <c r="R81" i="9"/>
  <c r="R82" i="9"/>
  <c r="R83" i="9"/>
  <c r="R84" i="9"/>
  <c r="R85" i="9"/>
  <c r="R86" i="9"/>
  <c r="R87" i="9"/>
  <c r="R88" i="9"/>
  <c r="R89" i="9"/>
  <c r="R90" i="9"/>
  <c r="R91" i="9"/>
  <c r="F43" i="5" l="1"/>
  <c r="AE19" i="42"/>
  <c r="AE17" i="42"/>
  <c r="AD21" i="43"/>
  <c r="AD19" i="43"/>
  <c r="AI17" i="42"/>
  <c r="AT17" i="43"/>
  <c r="AT23" i="43"/>
  <c r="AA54" i="6"/>
  <c r="D1" i="38"/>
  <c r="F47" i="5" l="1"/>
  <c r="F51" i="5" s="1"/>
  <c r="F55" i="5" s="1"/>
  <c r="F59" i="5" s="1"/>
  <c r="F63" i="5" s="1"/>
  <c r="F67" i="5" s="1"/>
  <c r="F71" i="5" s="1"/>
  <c r="F75" i="5" s="1"/>
  <c r="F79" i="5" s="1"/>
  <c r="F83" i="5" s="1"/>
  <c r="F87" i="5" s="1"/>
  <c r="F91" i="5" s="1"/>
  <c r="F95" i="5" s="1"/>
  <c r="AT18" i="43"/>
  <c r="AT19" i="43" s="1"/>
  <c r="AT20" i="43" s="1"/>
  <c r="AT21" i="43" s="1"/>
  <c r="AI18" i="42"/>
  <c r="AT24" i="43"/>
  <c r="AT25" i="43" s="1"/>
  <c r="AT26" i="43" s="1"/>
  <c r="AT27" i="43" s="1"/>
  <c r="AA55" i="6"/>
  <c r="AA56" i="6" s="1"/>
  <c r="D1" i="36"/>
  <c r="D1" i="35"/>
  <c r="D1" i="37"/>
  <c r="C1" i="36"/>
  <c r="C1" i="35"/>
  <c r="C1" i="37"/>
  <c r="B17" i="5"/>
  <c r="C17" i="5" l="1"/>
  <c r="E7" i="43"/>
  <c r="K7" i="43" s="1"/>
  <c r="AT22" i="43"/>
  <c r="AA57" i="6"/>
  <c r="AA58" i="6" s="1"/>
  <c r="AA59" i="6" s="1"/>
  <c r="AA60" i="6" s="1"/>
  <c r="AA61" i="6" s="1"/>
  <c r="AI19" i="42"/>
  <c r="AT28" i="43"/>
  <c r="AT29" i="43" s="1"/>
  <c r="AT30" i="43" s="1"/>
  <c r="AT31" i="43" s="1"/>
  <c r="AT32" i="43" s="1"/>
  <c r="AT33" i="43" s="1"/>
  <c r="AT34" i="43" s="1"/>
  <c r="AT35" i="43" s="1"/>
  <c r="AT36" i="43" s="1"/>
  <c r="AT37" i="43" s="1"/>
  <c r="AT38" i="43" s="1"/>
  <c r="AT39" i="43" s="1"/>
  <c r="AT40" i="43" s="1"/>
  <c r="AT41" i="43" s="1"/>
  <c r="AT42" i="43" s="1"/>
  <c r="AT43" i="43" s="1"/>
  <c r="AT44" i="43" s="1"/>
  <c r="AT45" i="43" s="1"/>
  <c r="AT46" i="43" s="1"/>
  <c r="AT47" i="43" s="1"/>
  <c r="AT48" i="43" s="1"/>
  <c r="AT49" i="43" s="1"/>
  <c r="AT50" i="43" s="1"/>
  <c r="AT51" i="43" s="1"/>
  <c r="AT52" i="43" s="1"/>
  <c r="AT53" i="43" s="1"/>
  <c r="AT54" i="43" s="1"/>
  <c r="V3" i="34"/>
  <c r="W3" i="34"/>
  <c r="AF3" i="34"/>
  <c r="AH3" i="34"/>
  <c r="V4" i="34"/>
  <c r="W4" i="34"/>
  <c r="AF4" i="34"/>
  <c r="AH4" i="34"/>
  <c r="V5" i="34"/>
  <c r="W5" i="34"/>
  <c r="AF5" i="34"/>
  <c r="AH5" i="34"/>
  <c r="V6" i="34"/>
  <c r="W6" i="34"/>
  <c r="AF6" i="34"/>
  <c r="AH6" i="34"/>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50" i="31"/>
  <c r="C51" i="31"/>
  <c r="C52" i="31"/>
  <c r="C53" i="31"/>
  <c r="C54" i="31"/>
  <c r="C49" i="31"/>
  <c r="C55" i="31"/>
  <c r="C56" i="31"/>
  <c r="C57" i="31"/>
  <c r="C58" i="31"/>
  <c r="C59" i="31"/>
  <c r="C60" i="31"/>
  <c r="C61" i="31"/>
  <c r="C62" i="31"/>
  <c r="C63" i="31"/>
  <c r="C64" i="31"/>
  <c r="F64" i="31" s="1"/>
  <c r="G64" i="31" s="1"/>
  <c r="C67" i="31"/>
  <c r="F67" i="31" s="1"/>
  <c r="B49" i="5"/>
  <c r="B126" i="5"/>
  <c r="B94" i="5"/>
  <c r="B87" i="5"/>
  <c r="B127" i="5"/>
  <c r="B118" i="5"/>
  <c r="B113" i="5"/>
  <c r="B168" i="5"/>
  <c r="B130" i="5"/>
  <c r="B194" i="5"/>
  <c r="B210" i="5"/>
  <c r="B109" i="5"/>
  <c r="B29" i="5"/>
  <c r="B135" i="5"/>
  <c r="B141" i="5"/>
  <c r="B138" i="5"/>
  <c r="B161" i="5"/>
  <c r="B82" i="5"/>
  <c r="B36" i="5"/>
  <c r="B123" i="5"/>
  <c r="B4" i="5"/>
  <c r="B120" i="5"/>
  <c r="B228" i="5"/>
  <c r="B237" i="5"/>
  <c r="B164" i="5"/>
  <c r="B133" i="5"/>
  <c r="B98" i="5"/>
  <c r="B187" i="5"/>
  <c r="B21" i="5"/>
  <c r="B171" i="5"/>
  <c r="B234" i="5"/>
  <c r="B7" i="5"/>
  <c r="B128" i="5"/>
  <c r="B167" i="5"/>
  <c r="B143" i="5"/>
  <c r="B222" i="5"/>
  <c r="B136" i="5"/>
  <c r="B64" i="5"/>
  <c r="B51" i="5"/>
  <c r="B71" i="5"/>
  <c r="B186" i="5"/>
  <c r="B224" i="5"/>
  <c r="B45" i="5"/>
  <c r="B5" i="5"/>
  <c r="B16" i="5"/>
  <c r="B231" i="5"/>
  <c r="B84" i="5"/>
  <c r="B73" i="5"/>
  <c r="B169" i="5"/>
  <c r="B28" i="5"/>
  <c r="B160" i="5"/>
  <c r="B125" i="5"/>
  <c r="B240" i="5"/>
  <c r="B57" i="5"/>
  <c r="B251" i="5"/>
  <c r="B114" i="5"/>
  <c r="B137" i="5"/>
  <c r="B156" i="5"/>
  <c r="B229" i="5"/>
  <c r="B226" i="5"/>
  <c r="B43" i="5"/>
  <c r="B81" i="5"/>
  <c r="B34" i="5"/>
  <c r="B170" i="5"/>
  <c r="B88" i="5"/>
  <c r="B116" i="5"/>
  <c r="B6" i="5"/>
  <c r="B62" i="5"/>
  <c r="B182" i="5"/>
  <c r="B54" i="5"/>
  <c r="B103" i="5"/>
  <c r="B134" i="5"/>
  <c r="B174" i="5"/>
  <c r="B129" i="5"/>
  <c r="B150" i="5"/>
  <c r="B232" i="5"/>
  <c r="B221" i="5"/>
  <c r="B180" i="5"/>
  <c r="B65" i="5"/>
  <c r="B70" i="5"/>
  <c r="B132" i="5"/>
  <c r="B209" i="5"/>
  <c r="B96" i="5"/>
  <c r="B27" i="5"/>
  <c r="B165" i="5"/>
  <c r="B190" i="5"/>
  <c r="B173" i="5"/>
  <c r="B162" i="5"/>
  <c r="B119" i="5"/>
  <c r="B179" i="5"/>
  <c r="B172" i="5"/>
  <c r="B10" i="5"/>
  <c r="B155" i="5"/>
  <c r="B66" i="5"/>
  <c r="B108" i="5"/>
  <c r="B115" i="5"/>
  <c r="B242" i="5"/>
  <c r="B245" i="5"/>
  <c r="B67" i="5"/>
  <c r="B220" i="5"/>
  <c r="B175" i="5"/>
  <c r="B121" i="5"/>
  <c r="B15" i="5"/>
  <c r="B39" i="5"/>
  <c r="B97" i="5"/>
  <c r="B110" i="5"/>
  <c r="B102" i="5"/>
  <c r="B191" i="5"/>
  <c r="B246" i="5"/>
  <c r="B80" i="5"/>
  <c r="B68" i="5"/>
  <c r="B26" i="5"/>
  <c r="B99" i="5"/>
  <c r="B216" i="5"/>
  <c r="B107" i="5"/>
  <c r="B215" i="5"/>
  <c r="B177" i="5"/>
  <c r="B144" i="5"/>
  <c r="B188" i="5"/>
  <c r="B154" i="5"/>
  <c r="B60" i="5"/>
  <c r="B90" i="5"/>
  <c r="B166" i="5"/>
  <c r="B148" i="5"/>
  <c r="B163" i="5"/>
  <c r="B249" i="5"/>
  <c r="B92" i="5"/>
  <c r="B48" i="5"/>
  <c r="B12" i="5"/>
  <c r="B25" i="5"/>
  <c r="B83" i="5"/>
  <c r="B78" i="5"/>
  <c r="B50" i="5"/>
  <c r="B89" i="5"/>
  <c r="B38" i="5"/>
  <c r="B214" i="5"/>
  <c r="B8" i="5"/>
  <c r="B142" i="5"/>
  <c r="B238" i="5"/>
  <c r="B227" i="5"/>
  <c r="B111" i="5"/>
  <c r="B86" i="5"/>
  <c r="B58" i="5"/>
  <c r="B100" i="5"/>
  <c r="B112" i="5"/>
  <c r="B176" i="5"/>
  <c r="B211" i="5"/>
  <c r="B233" i="5"/>
  <c r="B206" i="5"/>
  <c r="B75" i="5"/>
  <c r="B42" i="5"/>
  <c r="B23" i="5"/>
  <c r="B218" i="5"/>
  <c r="B85" i="5"/>
  <c r="B140" i="5"/>
  <c r="B184" i="5"/>
  <c r="B104" i="5"/>
  <c r="B37" i="5"/>
  <c r="B195" i="5"/>
  <c r="B202" i="5"/>
  <c r="B61" i="5"/>
  <c r="B93" i="5"/>
  <c r="B153" i="5"/>
  <c r="B124" i="5"/>
  <c r="B47" i="5"/>
  <c r="B63" i="5"/>
  <c r="B225" i="5"/>
  <c r="B208" i="5"/>
  <c r="B198" i="5"/>
  <c r="B183" i="5"/>
  <c r="B200" i="5"/>
  <c r="B199" i="5"/>
  <c r="B151" i="5"/>
  <c r="B203" i="5"/>
  <c r="B146" i="5"/>
  <c r="B91" i="5"/>
  <c r="B158" i="5"/>
  <c r="B217" i="5"/>
  <c r="B250" i="5"/>
  <c r="B20" i="5"/>
  <c r="B40" i="5"/>
  <c r="B192" i="5"/>
  <c r="B241" i="5"/>
  <c r="B2" i="5"/>
  <c r="B193" i="5"/>
  <c r="B19" i="5"/>
  <c r="B149" i="5"/>
  <c r="B159" i="5"/>
  <c r="B76" i="5"/>
  <c r="B157" i="5"/>
  <c r="B189" i="5"/>
  <c r="B106" i="5"/>
  <c r="B201" i="5"/>
  <c r="B205" i="5"/>
  <c r="B181" i="5"/>
  <c r="B95" i="5"/>
  <c r="B185" i="5"/>
  <c r="B46" i="5"/>
  <c r="B74" i="5"/>
  <c r="B11" i="5"/>
  <c r="B30" i="5"/>
  <c r="B52" i="5"/>
  <c r="B53" i="5"/>
  <c r="B69" i="5"/>
  <c r="B122" i="5"/>
  <c r="B35" i="5"/>
  <c r="B248" i="5"/>
  <c r="B55" i="5"/>
  <c r="B223" i="5"/>
  <c r="B79" i="5"/>
  <c r="B41" i="5"/>
  <c r="B14" i="5"/>
  <c r="B31" i="5"/>
  <c r="B230" i="5"/>
  <c r="B247" i="5"/>
  <c r="B243" i="5"/>
  <c r="B33" i="5"/>
  <c r="B72" i="5"/>
  <c r="B44" i="5"/>
  <c r="B3" i="5"/>
  <c r="B244" i="5"/>
  <c r="B9" i="5"/>
  <c r="B105" i="5"/>
  <c r="B196" i="5"/>
  <c r="B219" i="5"/>
  <c r="B59" i="5"/>
  <c r="B131" i="5"/>
  <c r="B197" i="5"/>
  <c r="B147" i="5"/>
  <c r="B236" i="5"/>
  <c r="B204" i="5"/>
  <c r="B56" i="5"/>
  <c r="B235" i="5"/>
  <c r="B178" i="5"/>
  <c r="B101" i="5"/>
  <c r="B18" i="5"/>
  <c r="B212" i="5"/>
  <c r="B32" i="5"/>
  <c r="B22" i="5"/>
  <c r="B24" i="5"/>
  <c r="B145" i="5"/>
  <c r="B207" i="5"/>
  <c r="B239" i="5"/>
  <c r="B213" i="5"/>
  <c r="B13" i="5"/>
  <c r="B152" i="5"/>
  <c r="B77" i="5"/>
  <c r="B117" i="5"/>
  <c r="B139" i="5"/>
  <c r="C139" i="5" l="1"/>
  <c r="C117" i="5"/>
  <c r="C77" i="5"/>
  <c r="V94" i="42" s="1"/>
  <c r="W94" i="42" s="1"/>
  <c r="X94" i="42" s="1"/>
  <c r="C152" i="5"/>
  <c r="C13" i="5"/>
  <c r="C213" i="5"/>
  <c r="C239" i="5"/>
  <c r="C207" i="5"/>
  <c r="C145" i="5"/>
  <c r="C24" i="5"/>
  <c r="C22" i="5"/>
  <c r="U31" i="43" s="1"/>
  <c r="C32" i="5"/>
  <c r="C212" i="5"/>
  <c r="C18" i="5"/>
  <c r="V27" i="42" s="1"/>
  <c r="C101" i="5"/>
  <c r="C178" i="5"/>
  <c r="C235" i="5"/>
  <c r="C56" i="5"/>
  <c r="V73" i="42" s="1"/>
  <c r="W73" i="42" s="1"/>
  <c r="X73" i="42" s="1"/>
  <c r="C204" i="5"/>
  <c r="C236" i="5"/>
  <c r="C147" i="5"/>
  <c r="C197" i="5"/>
  <c r="C131" i="5"/>
  <c r="C59" i="5"/>
  <c r="V76" i="42" s="1"/>
  <c r="W76" i="42" s="1"/>
  <c r="X76" i="42" s="1"/>
  <c r="C219" i="5"/>
  <c r="C196" i="5"/>
  <c r="C105" i="5"/>
  <c r="C9" i="5"/>
  <c r="C244" i="5"/>
  <c r="C3" i="5"/>
  <c r="C44" i="5"/>
  <c r="V40" i="42" s="1"/>
  <c r="W40" i="42" s="1"/>
  <c r="X40" i="42" s="1"/>
  <c r="C72" i="5"/>
  <c r="V89" i="42" s="1"/>
  <c r="W89" i="42" s="1"/>
  <c r="X89" i="42" s="1"/>
  <c r="C33" i="5"/>
  <c r="C243" i="5"/>
  <c r="C247" i="5"/>
  <c r="C230" i="5"/>
  <c r="C31" i="5"/>
  <c r="C14" i="5"/>
  <c r="U27" i="43" s="1"/>
  <c r="C41" i="5"/>
  <c r="C79" i="5"/>
  <c r="V96" i="42" s="1"/>
  <c r="W96" i="42" s="1"/>
  <c r="X96" i="42" s="1"/>
  <c r="C223" i="5"/>
  <c r="C55" i="5"/>
  <c r="V72" i="42" s="1"/>
  <c r="W72" i="42" s="1"/>
  <c r="X72" i="42" s="1"/>
  <c r="C248" i="5"/>
  <c r="C35" i="5"/>
  <c r="C122" i="5"/>
  <c r="C69" i="5"/>
  <c r="V86" i="42" s="1"/>
  <c r="W86" i="42" s="1"/>
  <c r="X86" i="42" s="1"/>
  <c r="C53" i="5"/>
  <c r="V70" i="42" s="1"/>
  <c r="W70" i="42" s="1"/>
  <c r="X70" i="42" s="1"/>
  <c r="C52" i="5"/>
  <c r="V69" i="42" s="1"/>
  <c r="W69" i="42" s="1"/>
  <c r="X69" i="42" s="1"/>
  <c r="C30" i="5"/>
  <c r="V33" i="42" s="1"/>
  <c r="W33" i="42" s="1"/>
  <c r="X33" i="42" s="1"/>
  <c r="C11" i="5"/>
  <c r="C74" i="5"/>
  <c r="V91" i="42" s="1"/>
  <c r="W91" i="42" s="1"/>
  <c r="X91" i="42" s="1"/>
  <c r="C46" i="5"/>
  <c r="C185" i="5"/>
  <c r="C95" i="5"/>
  <c r="V112" i="42" s="1"/>
  <c r="W112" i="42" s="1"/>
  <c r="X112" i="42" s="1"/>
  <c r="C181" i="5"/>
  <c r="C205" i="5"/>
  <c r="C201" i="5"/>
  <c r="C106" i="5"/>
  <c r="C189" i="5"/>
  <c r="C157" i="5"/>
  <c r="C76" i="5"/>
  <c r="V93" i="42" s="1"/>
  <c r="W93" i="42" s="1"/>
  <c r="X93" i="42" s="1"/>
  <c r="C159" i="5"/>
  <c r="C149" i="5"/>
  <c r="C19" i="5"/>
  <c r="C193" i="5"/>
  <c r="C2" i="5"/>
  <c r="U21" i="43" s="1"/>
  <c r="V21" i="43" s="1"/>
  <c r="V34" i="42"/>
  <c r="W34" i="42" s="1"/>
  <c r="X34" i="42" s="1"/>
  <c r="V113" i="42"/>
  <c r="W113" i="42" s="1"/>
  <c r="X113" i="42" s="1"/>
  <c r="V56" i="42"/>
  <c r="W56" i="42" s="1"/>
  <c r="X56" i="42" s="1"/>
  <c r="V54" i="42"/>
  <c r="W54" i="42" s="1"/>
  <c r="X54" i="42" s="1"/>
  <c r="V41" i="42"/>
  <c r="W41" i="42" s="1"/>
  <c r="X41" i="42" s="1"/>
  <c r="V46" i="42"/>
  <c r="W46" i="42" s="1"/>
  <c r="X46" i="42" s="1"/>
  <c r="U42" i="43"/>
  <c r="V42" i="43" s="1"/>
  <c r="AI42" i="43" s="1"/>
  <c r="AH42" i="43" s="1"/>
  <c r="U32" i="43"/>
  <c r="U29" i="43"/>
  <c r="V30" i="42"/>
  <c r="W30" i="42" s="1"/>
  <c r="X30" i="42" s="1"/>
  <c r="U43" i="43"/>
  <c r="V43" i="43" s="1"/>
  <c r="AI43" i="43" s="1"/>
  <c r="AH43" i="43" s="1"/>
  <c r="U36" i="43"/>
  <c r="V36" i="43" s="1"/>
  <c r="AI36" i="43" s="1"/>
  <c r="AH36" i="43" s="1"/>
  <c r="U48" i="43"/>
  <c r="V48" i="43" s="1"/>
  <c r="AI48" i="43" s="1"/>
  <c r="AH48" i="43" s="1"/>
  <c r="U76" i="43"/>
  <c r="V76" i="43" s="1"/>
  <c r="AI76" i="43" s="1"/>
  <c r="AH76" i="43" s="1"/>
  <c r="U100" i="43"/>
  <c r="V100" i="43" s="1"/>
  <c r="AI100" i="43" s="1"/>
  <c r="AH100" i="43" s="1"/>
  <c r="U114" i="43"/>
  <c r="V114" i="43" s="1"/>
  <c r="AI114" i="43" s="1"/>
  <c r="AH114" i="43" s="1"/>
  <c r="U91" i="43"/>
  <c r="V91" i="43" s="1"/>
  <c r="AI91" i="43" s="1"/>
  <c r="AH91" i="43" s="1"/>
  <c r="AJ91" i="43" s="1"/>
  <c r="U83" i="43"/>
  <c r="V83" i="43" s="1"/>
  <c r="AI83" i="43" s="1"/>
  <c r="AH83" i="43" s="1"/>
  <c r="U74" i="43"/>
  <c r="V74" i="43" s="1"/>
  <c r="AI74" i="43" s="1"/>
  <c r="AH74" i="43" s="1"/>
  <c r="V29" i="42"/>
  <c r="U108" i="43"/>
  <c r="V108" i="43" s="1"/>
  <c r="AI108" i="43" s="1"/>
  <c r="AH108" i="43" s="1"/>
  <c r="U106" i="43"/>
  <c r="V106" i="43" s="1"/>
  <c r="AI106" i="43" s="1"/>
  <c r="AH106" i="43" s="1"/>
  <c r="U71" i="43"/>
  <c r="V71" i="43" s="1"/>
  <c r="AI71" i="43" s="1"/>
  <c r="AH71" i="43" s="1"/>
  <c r="U89" i="43"/>
  <c r="V89" i="43" s="1"/>
  <c r="AI89" i="43" s="1"/>
  <c r="AH89" i="43" s="1"/>
  <c r="U73" i="43"/>
  <c r="V73" i="43" s="1"/>
  <c r="AI73" i="43" s="1"/>
  <c r="AH73" i="43" s="1"/>
  <c r="U86" i="43"/>
  <c r="V86" i="43" s="1"/>
  <c r="AI86" i="43" s="1"/>
  <c r="AH86" i="43" s="1"/>
  <c r="U94" i="43"/>
  <c r="V94" i="43" s="1"/>
  <c r="AI94" i="43" s="1"/>
  <c r="AH94" i="43" s="1"/>
  <c r="U98" i="43"/>
  <c r="V98" i="43" s="1"/>
  <c r="AI98" i="43" s="1"/>
  <c r="AH98" i="43" s="1"/>
  <c r="AJ98" i="43" s="1"/>
  <c r="U95" i="43"/>
  <c r="V95" i="43" s="1"/>
  <c r="AI95" i="43" s="1"/>
  <c r="AH95" i="43" s="1"/>
  <c r="U97" i="43"/>
  <c r="V97" i="43" s="1"/>
  <c r="AI97" i="43" s="1"/>
  <c r="AH97" i="43" s="1"/>
  <c r="U110" i="43"/>
  <c r="V110" i="43" s="1"/>
  <c r="AI110" i="43" s="1"/>
  <c r="AH110" i="43" s="1"/>
  <c r="U112" i="43"/>
  <c r="V112" i="43" s="1"/>
  <c r="AI112" i="43" s="1"/>
  <c r="AH112" i="43" s="1"/>
  <c r="U75" i="43"/>
  <c r="V75" i="43" s="1"/>
  <c r="AI75" i="43" s="1"/>
  <c r="AH75" i="43" s="1"/>
  <c r="U105" i="43"/>
  <c r="V105" i="43" s="1"/>
  <c r="AI105" i="43" s="1"/>
  <c r="AH105" i="43" s="1"/>
  <c r="U82" i="43"/>
  <c r="V82" i="43" s="1"/>
  <c r="AI82" i="43" s="1"/>
  <c r="AH82" i="43" s="1"/>
  <c r="U87" i="43"/>
  <c r="V87" i="43" s="1"/>
  <c r="AI87" i="43" s="1"/>
  <c r="AH87" i="43" s="1"/>
  <c r="U113" i="43"/>
  <c r="V113" i="43" s="1"/>
  <c r="AI113" i="43" s="1"/>
  <c r="AH113" i="43" s="1"/>
  <c r="AJ113" i="43" s="1"/>
  <c r="U90" i="43"/>
  <c r="V90" i="43" s="1"/>
  <c r="AI90" i="43" s="1"/>
  <c r="AH90" i="43" s="1"/>
  <c r="U69" i="43"/>
  <c r="V69" i="43" s="1"/>
  <c r="AI69" i="43" s="1"/>
  <c r="AH69" i="43" s="1"/>
  <c r="V19" i="42"/>
  <c r="U109" i="43"/>
  <c r="V109" i="43" s="1"/>
  <c r="AI109" i="43" s="1"/>
  <c r="AH109" i="43" s="1"/>
  <c r="AJ109" i="43" s="1"/>
  <c r="U84" i="43"/>
  <c r="V84" i="43" s="1"/>
  <c r="AI84" i="43" s="1"/>
  <c r="AH84" i="43" s="1"/>
  <c r="AJ84" i="43" s="1"/>
  <c r="U72" i="43"/>
  <c r="V72" i="43" s="1"/>
  <c r="AI72" i="43" s="1"/>
  <c r="AH72" i="43" s="1"/>
  <c r="AJ72" i="43" s="1"/>
  <c r="U111" i="43"/>
  <c r="V111" i="43" s="1"/>
  <c r="AI111" i="43" s="1"/>
  <c r="AH111" i="43" s="1"/>
  <c r="AJ111" i="43" s="1"/>
  <c r="U102" i="43"/>
  <c r="V102" i="43" s="1"/>
  <c r="AI102" i="43" s="1"/>
  <c r="AH102" i="43" s="1"/>
  <c r="U81" i="43"/>
  <c r="V81" i="43" s="1"/>
  <c r="AI81" i="43" s="1"/>
  <c r="AH81" i="43" s="1"/>
  <c r="U103" i="43"/>
  <c r="V103" i="43" s="1"/>
  <c r="AI103" i="43" s="1"/>
  <c r="AH103" i="43" s="1"/>
  <c r="U93" i="43"/>
  <c r="V93" i="43" s="1"/>
  <c r="AI93" i="43" s="1"/>
  <c r="AH93" i="43" s="1"/>
  <c r="U101" i="43"/>
  <c r="V101" i="43" s="1"/>
  <c r="AI101" i="43" s="1"/>
  <c r="AH101" i="43" s="1"/>
  <c r="AJ101" i="43" s="1"/>
  <c r="U104" i="43"/>
  <c r="V104" i="43" s="1"/>
  <c r="AI104" i="43" s="1"/>
  <c r="AH104" i="43" s="1"/>
  <c r="U88" i="43"/>
  <c r="V88" i="43" s="1"/>
  <c r="AI88" i="43" s="1"/>
  <c r="AH88" i="43" s="1"/>
  <c r="V25" i="42"/>
  <c r="U77" i="43"/>
  <c r="V77" i="43" s="1"/>
  <c r="AI77" i="43" s="1"/>
  <c r="AH77" i="43" s="1"/>
  <c r="AJ77" i="43" s="1"/>
  <c r="U115" i="43"/>
  <c r="V115" i="43" s="1"/>
  <c r="AI115" i="43" s="1"/>
  <c r="AH115" i="43" s="1"/>
  <c r="AJ115" i="43" s="1"/>
  <c r="U96" i="43"/>
  <c r="V96" i="43" s="1"/>
  <c r="AI96" i="43" s="1"/>
  <c r="AH96" i="43" s="1"/>
  <c r="U80" i="43"/>
  <c r="V80" i="43" s="1"/>
  <c r="AI80" i="43" s="1"/>
  <c r="AH80" i="43" s="1"/>
  <c r="U35" i="43"/>
  <c r="U107" i="43"/>
  <c r="V107" i="43" s="1"/>
  <c r="AI107" i="43" s="1"/>
  <c r="AH107" i="43" s="1"/>
  <c r="U92" i="43"/>
  <c r="V92" i="43" s="1"/>
  <c r="AI92" i="43" s="1"/>
  <c r="AH92" i="43" s="1"/>
  <c r="U79" i="43"/>
  <c r="V79" i="43" s="1"/>
  <c r="AI79" i="43" s="1"/>
  <c r="AH79" i="43" s="1"/>
  <c r="U70" i="43"/>
  <c r="V70" i="43" s="1"/>
  <c r="AI70" i="43" s="1"/>
  <c r="AH70" i="43" s="1"/>
  <c r="AJ70" i="43" s="1"/>
  <c r="U85" i="43"/>
  <c r="V85" i="43" s="1"/>
  <c r="AI85" i="43" s="1"/>
  <c r="AH85" i="43" s="1"/>
  <c r="U78" i="43"/>
  <c r="V78" i="43" s="1"/>
  <c r="AI78" i="43" s="1"/>
  <c r="AH78" i="43" s="1"/>
  <c r="U99" i="43"/>
  <c r="V99" i="43" s="1"/>
  <c r="AI99" i="43" s="1"/>
  <c r="AH99" i="43" s="1"/>
  <c r="C241" i="5"/>
  <c r="C192" i="5"/>
  <c r="C40" i="5"/>
  <c r="V38" i="42" s="1"/>
  <c r="W38" i="42" s="1"/>
  <c r="X38" i="42" s="1"/>
  <c r="C20" i="5"/>
  <c r="U30" i="43" s="1"/>
  <c r="C250" i="5"/>
  <c r="C217" i="5"/>
  <c r="C158" i="5"/>
  <c r="C91" i="5"/>
  <c r="V108" i="42" s="1"/>
  <c r="W108" i="42" s="1"/>
  <c r="X108" i="42" s="1"/>
  <c r="C146" i="5"/>
  <c r="C203" i="5"/>
  <c r="C151" i="5"/>
  <c r="C199" i="5"/>
  <c r="C200" i="5"/>
  <c r="C183" i="5"/>
  <c r="C198" i="5"/>
  <c r="C208" i="5"/>
  <c r="C225" i="5"/>
  <c r="C63" i="5"/>
  <c r="V80" i="42" s="1"/>
  <c r="W80" i="42" s="1"/>
  <c r="X80" i="42" s="1"/>
  <c r="C47" i="5"/>
  <c r="C124" i="5"/>
  <c r="C153" i="5"/>
  <c r="C93" i="5"/>
  <c r="V110" i="42" s="1"/>
  <c r="W110" i="42" s="1"/>
  <c r="X110" i="42" s="1"/>
  <c r="C61" i="5"/>
  <c r="V78" i="42" s="1"/>
  <c r="W78" i="42" s="1"/>
  <c r="X78" i="42" s="1"/>
  <c r="C202" i="5"/>
  <c r="C195" i="5"/>
  <c r="C37" i="5"/>
  <c r="C104" i="5"/>
  <c r="C184" i="5"/>
  <c r="C140" i="5"/>
  <c r="C85" i="5"/>
  <c r="V102" i="42" s="1"/>
  <c r="W102" i="42" s="1"/>
  <c r="X102" i="42" s="1"/>
  <c r="C218" i="5"/>
  <c r="C23" i="5"/>
  <c r="C42" i="5"/>
  <c r="U41" i="43" s="1"/>
  <c r="V41" i="43" s="1"/>
  <c r="AI41" i="43" s="1"/>
  <c r="AH41" i="43" s="1"/>
  <c r="C75" i="5"/>
  <c r="V92" i="42" s="1"/>
  <c r="W92" i="42" s="1"/>
  <c r="X92" i="42" s="1"/>
  <c r="C206" i="5"/>
  <c r="C233" i="5"/>
  <c r="C211" i="5"/>
  <c r="C176" i="5"/>
  <c r="C112" i="5"/>
  <c r="C100" i="5"/>
  <c r="C58" i="5"/>
  <c r="V75" i="42" s="1"/>
  <c r="W75" i="42" s="1"/>
  <c r="X75" i="42" s="1"/>
  <c r="C86" i="5"/>
  <c r="V103" i="42" s="1"/>
  <c r="W103" i="42" s="1"/>
  <c r="X103" i="42" s="1"/>
  <c r="C111" i="5"/>
  <c r="C227" i="5"/>
  <c r="C238" i="5"/>
  <c r="C142" i="5"/>
  <c r="C8" i="5"/>
  <c r="U24" i="43" s="1"/>
  <c r="C214" i="5"/>
  <c r="C38" i="5"/>
  <c r="V37" i="42" s="1"/>
  <c r="W37" i="42" s="1"/>
  <c r="X37" i="42" s="1"/>
  <c r="C89" i="5"/>
  <c r="V106" i="42" s="1"/>
  <c r="W106" i="42" s="1"/>
  <c r="X106" i="42" s="1"/>
  <c r="C50" i="5"/>
  <c r="V67" i="42" s="1"/>
  <c r="W67" i="42" s="1"/>
  <c r="X67" i="42" s="1"/>
  <c r="C78" i="5"/>
  <c r="V95" i="42" s="1"/>
  <c r="W95" i="42" s="1"/>
  <c r="X95" i="42" s="1"/>
  <c r="C83" i="5"/>
  <c r="V100" i="42" s="1"/>
  <c r="W100" i="42" s="1"/>
  <c r="X100" i="42" s="1"/>
  <c r="C25" i="5"/>
  <c r="C12" i="5"/>
  <c r="V24" i="42" s="1"/>
  <c r="C48" i="5"/>
  <c r="V42" i="42" s="1"/>
  <c r="W42" i="42" s="1"/>
  <c r="X42" i="42" s="1"/>
  <c r="C92" i="5"/>
  <c r="V109" i="42" s="1"/>
  <c r="W109" i="42" s="1"/>
  <c r="X109" i="42" s="1"/>
  <c r="C249" i="5"/>
  <c r="C163" i="5"/>
  <c r="C148" i="5"/>
  <c r="C166" i="5"/>
  <c r="C90" i="5"/>
  <c r="V107" i="42" s="1"/>
  <c r="W107" i="42" s="1"/>
  <c r="X107" i="42" s="1"/>
  <c r="C60" i="5"/>
  <c r="V77" i="42" s="1"/>
  <c r="W77" i="42" s="1"/>
  <c r="X77" i="42" s="1"/>
  <c r="C154" i="5"/>
  <c r="C188" i="5"/>
  <c r="C144" i="5"/>
  <c r="C177" i="5"/>
  <c r="C215" i="5"/>
  <c r="C107" i="5"/>
  <c r="C216" i="5"/>
  <c r="C99" i="5"/>
  <c r="C26" i="5"/>
  <c r="V31" i="42" s="1"/>
  <c r="W31" i="42" s="1"/>
  <c r="X31" i="42" s="1"/>
  <c r="C68" i="5"/>
  <c r="V85" i="42" s="1"/>
  <c r="W85" i="42" s="1"/>
  <c r="X85" i="42" s="1"/>
  <c r="C80" i="5"/>
  <c r="V97" i="42" s="1"/>
  <c r="W97" i="42" s="1"/>
  <c r="X97" i="42" s="1"/>
  <c r="C246" i="5"/>
  <c r="C191" i="5"/>
  <c r="C102" i="5"/>
  <c r="C110" i="5"/>
  <c r="C97" i="5"/>
  <c r="C39" i="5"/>
  <c r="C15" i="5"/>
  <c r="C121" i="5"/>
  <c r="C175" i="5"/>
  <c r="C220" i="5"/>
  <c r="C67" i="5"/>
  <c r="V84" i="42" s="1"/>
  <c r="W84" i="42" s="1"/>
  <c r="X84" i="42" s="1"/>
  <c r="C245" i="5"/>
  <c r="C242" i="5"/>
  <c r="C115" i="5"/>
  <c r="C108" i="5"/>
  <c r="C66" i="5"/>
  <c r="V83" i="42" s="1"/>
  <c r="W83" i="42" s="1"/>
  <c r="X83" i="42" s="1"/>
  <c r="C155" i="5"/>
  <c r="C10" i="5"/>
  <c r="V23" i="42" s="1"/>
  <c r="C172" i="5"/>
  <c r="C179" i="5"/>
  <c r="C119" i="5"/>
  <c r="C162" i="5"/>
  <c r="C173" i="5"/>
  <c r="C190" i="5"/>
  <c r="C165" i="5"/>
  <c r="C27" i="5"/>
  <c r="C96" i="5"/>
  <c r="U68" i="43" s="1"/>
  <c r="V68" i="43" s="1"/>
  <c r="AI68" i="43" s="1"/>
  <c r="AH68" i="43" s="1"/>
  <c r="C209" i="5"/>
  <c r="C132" i="5"/>
  <c r="C70" i="5"/>
  <c r="V87" i="42" s="1"/>
  <c r="W87" i="42" s="1"/>
  <c r="X87" i="42" s="1"/>
  <c r="C65" i="5"/>
  <c r="V82" i="42" s="1"/>
  <c r="W82" i="42" s="1"/>
  <c r="X82" i="42" s="1"/>
  <c r="C180" i="5"/>
  <c r="C221" i="5"/>
  <c r="C232" i="5"/>
  <c r="C150" i="5"/>
  <c r="C129" i="5"/>
  <c r="C174" i="5"/>
  <c r="C134" i="5"/>
  <c r="C103" i="5"/>
  <c r="C54" i="5"/>
  <c r="V71" i="42" s="1"/>
  <c r="W71" i="42" s="1"/>
  <c r="X71" i="42" s="1"/>
  <c r="C182" i="5"/>
  <c r="C62" i="5"/>
  <c r="V79" i="42" s="1"/>
  <c r="W79" i="42" s="1"/>
  <c r="X79" i="42" s="1"/>
  <c r="C6" i="5"/>
  <c r="U23" i="43" s="1"/>
  <c r="C116" i="5"/>
  <c r="C88" i="5"/>
  <c r="V105" i="42" s="1"/>
  <c r="W105" i="42" s="1"/>
  <c r="X105" i="42" s="1"/>
  <c r="C170" i="5"/>
  <c r="C34" i="5"/>
  <c r="U37" i="43" s="1"/>
  <c r="V37" i="43" s="1"/>
  <c r="AI37" i="43" s="1"/>
  <c r="AH37" i="43" s="1"/>
  <c r="C81" i="5"/>
  <c r="V98" i="42" s="1"/>
  <c r="W98" i="42" s="1"/>
  <c r="X98" i="42" s="1"/>
  <c r="C43" i="5"/>
  <c r="C226" i="5"/>
  <c r="C229" i="5"/>
  <c r="C156" i="5"/>
  <c r="C137" i="5"/>
  <c r="C114" i="5"/>
  <c r="C251" i="5"/>
  <c r="C57" i="5"/>
  <c r="V74" i="42" s="1"/>
  <c r="W74" i="42" s="1"/>
  <c r="X74" i="42" s="1"/>
  <c r="C240" i="5"/>
  <c r="C125" i="5"/>
  <c r="C160" i="5"/>
  <c r="C28" i="5"/>
  <c r="U34" i="43" s="1"/>
  <c r="C169" i="5"/>
  <c r="C73" i="5"/>
  <c r="V90" i="42" s="1"/>
  <c r="W90" i="42" s="1"/>
  <c r="X90" i="42" s="1"/>
  <c r="C84" i="5"/>
  <c r="V101" i="42" s="1"/>
  <c r="W101" i="42" s="1"/>
  <c r="X101" i="42" s="1"/>
  <c r="C231" i="5"/>
  <c r="C16" i="5"/>
  <c r="U28" i="43" s="1"/>
  <c r="C5" i="5"/>
  <c r="C45" i="5"/>
  <c r="C224" i="5"/>
  <c r="C186" i="5"/>
  <c r="C71" i="5"/>
  <c r="V88" i="42" s="1"/>
  <c r="W88" i="42" s="1"/>
  <c r="X88" i="42" s="1"/>
  <c r="C51" i="5"/>
  <c r="V68" i="42" s="1"/>
  <c r="W68" i="42" s="1"/>
  <c r="X68" i="42" s="1"/>
  <c r="C64" i="5"/>
  <c r="V81" i="42" s="1"/>
  <c r="W81" i="42" s="1"/>
  <c r="X81" i="42" s="1"/>
  <c r="C136" i="5"/>
  <c r="C222" i="5"/>
  <c r="C143" i="5"/>
  <c r="C167" i="5"/>
  <c r="C128" i="5"/>
  <c r="C7" i="5"/>
  <c r="C234" i="5"/>
  <c r="C171" i="5"/>
  <c r="C21" i="5"/>
  <c r="C187" i="5"/>
  <c r="C98" i="5"/>
  <c r="C133" i="5"/>
  <c r="C164" i="5"/>
  <c r="C237" i="5"/>
  <c r="C228" i="5"/>
  <c r="C120" i="5"/>
  <c r="C4" i="5"/>
  <c r="V20" i="42" s="1"/>
  <c r="W20" i="42" s="1"/>
  <c r="X20" i="42" s="1"/>
  <c r="C123" i="5"/>
  <c r="C36" i="5"/>
  <c r="V36" i="42" s="1"/>
  <c r="W36" i="42" s="1"/>
  <c r="X36" i="42" s="1"/>
  <c r="C82" i="5"/>
  <c r="V99" i="42" s="1"/>
  <c r="W99" i="42" s="1"/>
  <c r="X99" i="42" s="1"/>
  <c r="C161" i="5"/>
  <c r="C138" i="5"/>
  <c r="C141" i="5"/>
  <c r="C135" i="5"/>
  <c r="C29" i="5"/>
  <c r="C109" i="5"/>
  <c r="C210" i="5"/>
  <c r="C194" i="5"/>
  <c r="C130" i="5"/>
  <c r="C168" i="5"/>
  <c r="C113" i="5"/>
  <c r="C118" i="5"/>
  <c r="C127" i="5"/>
  <c r="C87" i="5"/>
  <c r="V104" i="42" s="1"/>
  <c r="W104" i="42" s="1"/>
  <c r="X104" i="42" s="1"/>
  <c r="C94" i="5"/>
  <c r="V111" i="42" s="1"/>
  <c r="W111" i="42" s="1"/>
  <c r="X111" i="42" s="1"/>
  <c r="C126" i="5"/>
  <c r="C49" i="5"/>
  <c r="I7" i="43"/>
  <c r="Q7" i="43"/>
  <c r="O7" i="43"/>
  <c r="H7" i="43"/>
  <c r="F7" i="43"/>
  <c r="G7" i="43"/>
  <c r="AI20" i="42"/>
  <c r="AT58" i="43"/>
  <c r="AT59" i="43" s="1"/>
  <c r="AT60" i="43" s="1"/>
  <c r="AT61" i="43" s="1"/>
  <c r="AT62" i="43" s="1"/>
  <c r="AT55" i="43"/>
  <c r="AT56" i="43" s="1"/>
  <c r="AT57" i="43" s="1"/>
  <c r="AA62" i="6"/>
  <c r="AA63" i="6" s="1"/>
  <c r="E10" i="37"/>
  <c r="J10" i="37"/>
  <c r="G10" i="37"/>
  <c r="F10" i="35"/>
  <c r="F10" i="37"/>
  <c r="F53" i="31"/>
  <c r="E53" i="31"/>
  <c r="F59" i="31"/>
  <c r="F13" i="39" s="1"/>
  <c r="E59" i="31"/>
  <c r="E52" i="31"/>
  <c r="F52" i="31"/>
  <c r="F60" i="31"/>
  <c r="F15" i="39" s="1"/>
  <c r="E60" i="31"/>
  <c r="F58" i="31"/>
  <c r="E58" i="31"/>
  <c r="E51" i="31"/>
  <c r="F51" i="31"/>
  <c r="E61" i="31"/>
  <c r="F61" i="31"/>
  <c r="F9" i="39" s="1"/>
  <c r="F50" i="31"/>
  <c r="G50" i="31" s="1"/>
  <c r="E50" i="31"/>
  <c r="F63" i="31"/>
  <c r="F7" i="39" s="1"/>
  <c r="E63" i="31"/>
  <c r="E55" i="31"/>
  <c r="F55" i="31"/>
  <c r="E54" i="31"/>
  <c r="F54" i="31"/>
  <c r="F8" i="39" s="1"/>
  <c r="F57" i="31"/>
  <c r="E57" i="31"/>
  <c r="I64" i="31"/>
  <c r="H64" i="31"/>
  <c r="J64" i="31" s="1"/>
  <c r="K64" i="31" s="1"/>
  <c r="J9" i="37" s="1"/>
  <c r="E64" i="31"/>
  <c r="E56" i="31"/>
  <c r="F56" i="31"/>
  <c r="E62" i="31"/>
  <c r="F62" i="31"/>
  <c r="G62" i="31" s="1"/>
  <c r="G7" i="35" s="1"/>
  <c r="H62" i="31"/>
  <c r="J62" i="31" s="1"/>
  <c r="K62" i="31" s="1"/>
  <c r="J7" i="35" s="1"/>
  <c r="E49" i="31"/>
  <c r="F49" i="31"/>
  <c r="E9" i="37"/>
  <c r="E9" i="35"/>
  <c r="E8" i="37"/>
  <c r="E11" i="39"/>
  <c r="E10" i="39"/>
  <c r="E9" i="39"/>
  <c r="E8" i="39"/>
  <c r="E7" i="39"/>
  <c r="E16" i="39"/>
  <c r="E15" i="39"/>
  <c r="E12" i="39"/>
  <c r="E5" i="39"/>
  <c r="E6" i="39"/>
  <c r="E14" i="39"/>
  <c r="E13" i="39"/>
  <c r="E7" i="37"/>
  <c r="E6" i="35"/>
  <c r="E8" i="35"/>
  <c r="E7" i="35"/>
  <c r="E10" i="36"/>
  <c r="E18" i="36"/>
  <c r="E13" i="36"/>
  <c r="E17" i="36"/>
  <c r="E19" i="36"/>
  <c r="E11" i="36"/>
  <c r="E5" i="36"/>
  <c r="E21" i="36"/>
  <c r="E20" i="36"/>
  <c r="E12" i="36"/>
  <c r="E5" i="35"/>
  <c r="E6" i="36"/>
  <c r="E14" i="36"/>
  <c r="E16" i="36"/>
  <c r="E7" i="36"/>
  <c r="E15" i="36"/>
  <c r="E8" i="36"/>
  <c r="E9" i="36"/>
  <c r="U56" i="43" l="1"/>
  <c r="V56" i="43" s="1"/>
  <c r="AI56" i="43" s="1"/>
  <c r="AH56" i="43" s="1"/>
  <c r="V44" i="42"/>
  <c r="W44" i="42" s="1"/>
  <c r="X44" i="42" s="1"/>
  <c r="AJ96" i="43"/>
  <c r="AJ90" i="43"/>
  <c r="V55" i="42"/>
  <c r="W55" i="42" s="1"/>
  <c r="X55" i="42" s="1"/>
  <c r="V32" i="43"/>
  <c r="AI32" i="43" s="1"/>
  <c r="AH32" i="43" s="1"/>
  <c r="AJ107" i="43"/>
  <c r="AL107" i="43" s="1"/>
  <c r="AJ83" i="43"/>
  <c r="U46" i="43"/>
  <c r="V46" i="43" s="1"/>
  <c r="AI46" i="43" s="1"/>
  <c r="AH46" i="43" s="1"/>
  <c r="AJ37" i="43"/>
  <c r="AL37" i="43" s="1"/>
  <c r="U57" i="43"/>
  <c r="V57" i="43" s="1"/>
  <c r="AI57" i="43" s="1"/>
  <c r="AH57" i="43" s="1"/>
  <c r="AJ57" i="43" s="1"/>
  <c r="V28" i="43"/>
  <c r="AI28" i="43" s="1"/>
  <c r="AH28" i="43" s="1"/>
  <c r="AJ92" i="43"/>
  <c r="AL92" i="43" s="1"/>
  <c r="AJ88" i="43"/>
  <c r="AJ74" i="43"/>
  <c r="AL74" i="43" s="1"/>
  <c r="AJ43" i="43"/>
  <c r="AJ99" i="43"/>
  <c r="AL99" i="43" s="1"/>
  <c r="AJ80" i="43"/>
  <c r="W24" i="42"/>
  <c r="X24" i="42" s="1"/>
  <c r="V24" i="43"/>
  <c r="AI24" i="43" s="1"/>
  <c r="AH24" i="43" s="1"/>
  <c r="AJ103" i="43"/>
  <c r="AL103" i="43" s="1"/>
  <c r="U58" i="43"/>
  <c r="V58" i="43" s="1"/>
  <c r="AI58" i="43" s="1"/>
  <c r="AH58" i="43" s="1"/>
  <c r="AJ85" i="43"/>
  <c r="AK85" i="43" s="1"/>
  <c r="AJ102" i="43"/>
  <c r="AJ95" i="43"/>
  <c r="AL95" i="43" s="1"/>
  <c r="V30" i="43"/>
  <c r="AI30" i="43" s="1"/>
  <c r="AH30" i="43" s="1"/>
  <c r="AJ87" i="43"/>
  <c r="AL87" i="43" s="1"/>
  <c r="AK37" i="43"/>
  <c r="AJ78" i="43"/>
  <c r="AJ104" i="43"/>
  <c r="AL84" i="43"/>
  <c r="AK84" i="43"/>
  <c r="AJ105" i="43"/>
  <c r="AJ94" i="43"/>
  <c r="AK74" i="43"/>
  <c r="U47" i="43"/>
  <c r="V47" i="43" s="1"/>
  <c r="AI47" i="43" s="1"/>
  <c r="AH47" i="43" s="1"/>
  <c r="U45" i="43"/>
  <c r="V45" i="43" s="1"/>
  <c r="AI45" i="43" s="1"/>
  <c r="AH45" i="43" s="1"/>
  <c r="AJ46" i="43" s="1"/>
  <c r="V29" i="43"/>
  <c r="AI29" i="43" s="1"/>
  <c r="AH29" i="43" s="1"/>
  <c r="V22" i="42"/>
  <c r="W23" i="42" s="1"/>
  <c r="X23" i="42" s="1"/>
  <c r="AI21" i="43"/>
  <c r="AH21" i="43" s="1"/>
  <c r="V43" i="42"/>
  <c r="W43" i="42" s="1"/>
  <c r="X43" i="42" s="1"/>
  <c r="V63" i="42"/>
  <c r="W63" i="42" s="1"/>
  <c r="X63" i="42" s="1"/>
  <c r="U63" i="43"/>
  <c r="V63" i="43" s="1"/>
  <c r="AI63" i="43" s="1"/>
  <c r="AH63" i="43" s="1"/>
  <c r="V60" i="42"/>
  <c r="W60" i="42" s="1"/>
  <c r="X60" i="42" s="1"/>
  <c r="V35" i="43"/>
  <c r="AI35" i="43" s="1"/>
  <c r="AH35" i="43" s="1"/>
  <c r="AL101" i="43"/>
  <c r="AK101" i="43"/>
  <c r="AL109" i="43"/>
  <c r="AK109" i="43"/>
  <c r="AJ75" i="43"/>
  <c r="AJ86" i="43"/>
  <c r="AL83" i="43"/>
  <c r="AK83" i="43"/>
  <c r="AJ76" i="43"/>
  <c r="V32" i="42"/>
  <c r="W32" i="42" s="1"/>
  <c r="X32" i="42" s="1"/>
  <c r="V66" i="42"/>
  <c r="W66" i="42" s="1"/>
  <c r="X66" i="42" s="1"/>
  <c r="AJ42" i="43"/>
  <c r="V58" i="42"/>
  <c r="W58" i="42" s="1"/>
  <c r="X58" i="42" s="1"/>
  <c r="U39" i="43"/>
  <c r="V39" i="43" s="1"/>
  <c r="AI39" i="43" s="1"/>
  <c r="AH39" i="43" s="1"/>
  <c r="AL80" i="43"/>
  <c r="AK80" i="43"/>
  <c r="AJ93" i="43"/>
  <c r="X19" i="42"/>
  <c r="W19" i="42"/>
  <c r="AJ112" i="43"/>
  <c r="AJ73" i="43"/>
  <c r="U53" i="43"/>
  <c r="V53" i="43" s="1"/>
  <c r="AI53" i="43" s="1"/>
  <c r="AH53" i="43" s="1"/>
  <c r="U60" i="43"/>
  <c r="V60" i="43" s="1"/>
  <c r="AI60" i="43" s="1"/>
  <c r="AH60" i="43" s="1"/>
  <c r="U22" i="43"/>
  <c r="V22" i="43" s="1"/>
  <c r="AI22" i="43" s="1"/>
  <c r="AH22" i="43" s="1"/>
  <c r="U62" i="43"/>
  <c r="V62" i="43" s="1"/>
  <c r="AI62" i="43" s="1"/>
  <c r="AH62" i="43" s="1"/>
  <c r="U54" i="43"/>
  <c r="V54" i="43" s="1"/>
  <c r="AI54" i="43" s="1"/>
  <c r="AH54" i="43" s="1"/>
  <c r="V50" i="42"/>
  <c r="W50" i="42" s="1"/>
  <c r="X50" i="42" s="1"/>
  <c r="U49" i="43"/>
  <c r="V49" i="43" s="1"/>
  <c r="AI49" i="43" s="1"/>
  <c r="AH49" i="43" s="1"/>
  <c r="AJ49" i="43" s="1"/>
  <c r="V61" i="42"/>
  <c r="W61" i="42" s="1"/>
  <c r="X61" i="42" s="1"/>
  <c r="U66" i="43"/>
  <c r="V66" i="43" s="1"/>
  <c r="AI66" i="43" s="1"/>
  <c r="AH66" i="43" s="1"/>
  <c r="V62" i="42"/>
  <c r="W62" i="42" s="1"/>
  <c r="X62" i="42" s="1"/>
  <c r="V52" i="42"/>
  <c r="W52" i="42" s="1"/>
  <c r="X52" i="42" s="1"/>
  <c r="AL70" i="43"/>
  <c r="AK70" i="43"/>
  <c r="AM70" i="43" s="1"/>
  <c r="AL96" i="43"/>
  <c r="AK96" i="43"/>
  <c r="AJ69" i="43"/>
  <c r="AJ110" i="43"/>
  <c r="AJ89" i="43"/>
  <c r="V35" i="42"/>
  <c r="W35" i="42" s="1"/>
  <c r="X35" i="42" s="1"/>
  <c r="V39" i="42"/>
  <c r="W39" i="42" s="1"/>
  <c r="X39" i="42" s="1"/>
  <c r="U44" i="43"/>
  <c r="V44" i="43" s="1"/>
  <c r="AI44" i="43" s="1"/>
  <c r="AH44" i="43" s="1"/>
  <c r="AJ44" i="43" s="1"/>
  <c r="U33" i="43"/>
  <c r="V33" i="43" s="1"/>
  <c r="AI33" i="43" s="1"/>
  <c r="AH33" i="43" s="1"/>
  <c r="U67" i="43"/>
  <c r="V67" i="43" s="1"/>
  <c r="AI67" i="43" s="1"/>
  <c r="AH67" i="43" s="1"/>
  <c r="U38" i="43"/>
  <c r="V38" i="43" s="1"/>
  <c r="AI38" i="43" s="1"/>
  <c r="AH38" i="43" s="1"/>
  <c r="AJ38" i="43" s="1"/>
  <c r="V49" i="42"/>
  <c r="W49" i="42" s="1"/>
  <c r="X49" i="42" s="1"/>
  <c r="U26" i="43"/>
  <c r="V27" i="43" s="1"/>
  <c r="AI27" i="43" s="1"/>
  <c r="AH27" i="43" s="1"/>
  <c r="V21" i="42"/>
  <c r="W21" i="42" s="1"/>
  <c r="X21" i="42" s="1"/>
  <c r="AJ79" i="43"/>
  <c r="AL115" i="43"/>
  <c r="AK115" i="43"/>
  <c r="AJ81" i="43"/>
  <c r="AL90" i="43"/>
  <c r="AK90" i="43"/>
  <c r="AJ97" i="43"/>
  <c r="AJ71" i="43"/>
  <c r="V47" i="42"/>
  <c r="W47" i="42" s="1"/>
  <c r="X47" i="42" s="1"/>
  <c r="V48" i="42"/>
  <c r="W48" i="42" s="1"/>
  <c r="X48" i="42" s="1"/>
  <c r="U40" i="43"/>
  <c r="V40" i="43" s="1"/>
  <c r="AI40" i="43" s="1"/>
  <c r="AH40" i="43" s="1"/>
  <c r="V31" i="43"/>
  <c r="AI31" i="43" s="1"/>
  <c r="AH31" i="43" s="1"/>
  <c r="U61" i="43"/>
  <c r="V61" i="43" s="1"/>
  <c r="AI61" i="43" s="1"/>
  <c r="AH61" i="43" s="1"/>
  <c r="U52" i="43"/>
  <c r="V52" i="43" s="1"/>
  <c r="AI52" i="43" s="1"/>
  <c r="AH52" i="43" s="1"/>
  <c r="V28" i="42"/>
  <c r="W28" i="42" s="1"/>
  <c r="X28" i="42" s="1"/>
  <c r="V65" i="42"/>
  <c r="W65" i="42" s="1"/>
  <c r="X65" i="42" s="1"/>
  <c r="V57" i="42"/>
  <c r="W57" i="42" s="1"/>
  <c r="X57" i="42" s="1"/>
  <c r="AL77" i="43"/>
  <c r="AK77" i="43"/>
  <c r="AM77" i="43" s="1"/>
  <c r="AL102" i="43"/>
  <c r="AK102" i="43"/>
  <c r="AL113" i="43"/>
  <c r="AK113" i="43"/>
  <c r="AK95" i="43"/>
  <c r="AJ106" i="43"/>
  <c r="AL91" i="43"/>
  <c r="AK91" i="43"/>
  <c r="V45" i="42"/>
  <c r="W45" i="42" s="1"/>
  <c r="X45" i="42" s="1"/>
  <c r="U65" i="43"/>
  <c r="V65" i="43" s="1"/>
  <c r="AI65" i="43" s="1"/>
  <c r="AH65" i="43" s="1"/>
  <c r="U59" i="43"/>
  <c r="V59" i="43" s="1"/>
  <c r="AI59" i="43" s="1"/>
  <c r="AH59" i="43" s="1"/>
  <c r="AJ59" i="43" s="1"/>
  <c r="U55" i="43"/>
  <c r="V55" i="43" s="1"/>
  <c r="AI55" i="43" s="1"/>
  <c r="AH55" i="43" s="1"/>
  <c r="U25" i="43"/>
  <c r="V25" i="43" s="1"/>
  <c r="AI25" i="43" s="1"/>
  <c r="AH25" i="43" s="1"/>
  <c r="V59" i="42"/>
  <c r="W59" i="42" s="1"/>
  <c r="X59" i="42" s="1"/>
  <c r="U51" i="43"/>
  <c r="V51" i="43" s="1"/>
  <c r="AI51" i="43" s="1"/>
  <c r="AH51" i="43" s="1"/>
  <c r="W25" i="42"/>
  <c r="X25" i="42" s="1"/>
  <c r="AL111" i="43"/>
  <c r="AK111" i="43"/>
  <c r="AJ108" i="43"/>
  <c r="AJ114" i="43"/>
  <c r="V26" i="42"/>
  <c r="W26" i="42" s="1"/>
  <c r="X26" i="42" s="1"/>
  <c r="V51" i="42"/>
  <c r="W51" i="42" s="1"/>
  <c r="X51" i="42" s="1"/>
  <c r="V53" i="42"/>
  <c r="W53" i="42" s="1"/>
  <c r="X53" i="42" s="1"/>
  <c r="AL88" i="43"/>
  <c r="AK88" i="43"/>
  <c r="AL72" i="43"/>
  <c r="AK72" i="43"/>
  <c r="AJ82" i="43"/>
  <c r="AL98" i="43"/>
  <c r="AK98" i="43"/>
  <c r="AJ100" i="43"/>
  <c r="U64" i="43"/>
  <c r="V64" i="43" s="1"/>
  <c r="AI64" i="43" s="1"/>
  <c r="AH64" i="43" s="1"/>
  <c r="AJ64" i="43" s="1"/>
  <c r="V64" i="42"/>
  <c r="W64" i="42" s="1"/>
  <c r="X64" i="42" s="1"/>
  <c r="U50" i="43"/>
  <c r="V50" i="43" s="1"/>
  <c r="AI50" i="43" s="1"/>
  <c r="AH50" i="43" s="1"/>
  <c r="AI21" i="42"/>
  <c r="AT64" i="43"/>
  <c r="AT65" i="43" s="1"/>
  <c r="AT63" i="43"/>
  <c r="AA64" i="6"/>
  <c r="T61" i="9"/>
  <c r="F23" i="6"/>
  <c r="F27" i="6"/>
  <c r="F24" i="6"/>
  <c r="F29" i="6"/>
  <c r="F22" i="6"/>
  <c r="F25" i="6"/>
  <c r="F26" i="6"/>
  <c r="F28" i="6"/>
  <c r="H10" i="37"/>
  <c r="K10" i="37" s="1"/>
  <c r="I10" i="37" s="1"/>
  <c r="L10" i="37" s="1"/>
  <c r="F7" i="35"/>
  <c r="H7" i="35" s="1"/>
  <c r="K7" i="35" s="1"/>
  <c r="I7" i="35" s="1"/>
  <c r="L7" i="35" s="1"/>
  <c r="F9" i="35"/>
  <c r="H9" i="35" s="1"/>
  <c r="K9" i="35" s="1"/>
  <c r="I9" i="35" s="1"/>
  <c r="J9" i="35"/>
  <c r="H7" i="39"/>
  <c r="K7" i="39" s="1"/>
  <c r="I7" i="39" s="1"/>
  <c r="G5" i="39"/>
  <c r="J5" i="39"/>
  <c r="H15" i="39"/>
  <c r="K15" i="39" s="1"/>
  <c r="I15" i="39" s="1"/>
  <c r="H9" i="39"/>
  <c r="K9" i="39" s="1"/>
  <c r="I9" i="39" s="1"/>
  <c r="H8" i="39"/>
  <c r="K8" i="39" s="1"/>
  <c r="I8" i="39" s="1"/>
  <c r="H13" i="39"/>
  <c r="K13" i="39" s="1"/>
  <c r="I13" i="39" s="1"/>
  <c r="F9" i="37"/>
  <c r="H9" i="37" s="1"/>
  <c r="K9" i="37" s="1"/>
  <c r="I9" i="37" s="1"/>
  <c r="L9" i="37" s="1"/>
  <c r="F5" i="39"/>
  <c r="H5" i="39" s="1"/>
  <c r="K5" i="39" s="1"/>
  <c r="I5" i="39" s="1"/>
  <c r="I62" i="31"/>
  <c r="T13" i="9"/>
  <c r="T7" i="9"/>
  <c r="T22" i="9"/>
  <c r="T23" i="9"/>
  <c r="T8" i="9"/>
  <c r="T41" i="9"/>
  <c r="T53" i="9"/>
  <c r="T70" i="9"/>
  <c r="T78" i="9"/>
  <c r="T86" i="9"/>
  <c r="T20" i="9"/>
  <c r="T25" i="9"/>
  <c r="T5" i="9"/>
  <c r="T48" i="9"/>
  <c r="T72" i="9"/>
  <c r="T88" i="9"/>
  <c r="T82" i="9"/>
  <c r="T63" i="9"/>
  <c r="T29" i="9"/>
  <c r="T46" i="9"/>
  <c r="T67" i="9"/>
  <c r="T10" i="9"/>
  <c r="T34" i="9"/>
  <c r="T27" i="9"/>
  <c r="T68" i="9"/>
  <c r="T84" i="9"/>
  <c r="T4" i="9"/>
  <c r="T30" i="9"/>
  <c r="T52" i="9"/>
  <c r="T77" i="9"/>
  <c r="T11" i="9"/>
  <c r="T16" i="9"/>
  <c r="T18" i="9"/>
  <c r="T40" i="9"/>
  <c r="T28" i="9"/>
  <c r="T47" i="9"/>
  <c r="T54" i="9"/>
  <c r="T62" i="9"/>
  <c r="T71" i="9"/>
  <c r="T79" i="9"/>
  <c r="T87" i="9"/>
  <c r="T9" i="9"/>
  <c r="T26" i="9"/>
  <c r="T55" i="9"/>
  <c r="T80" i="9"/>
  <c r="T90" i="9"/>
  <c r="T36" i="9"/>
  <c r="T58" i="9"/>
  <c r="T83" i="9"/>
  <c r="T38" i="9"/>
  <c r="T59" i="9"/>
  <c r="T14" i="9"/>
  <c r="T32" i="9"/>
  <c r="T69" i="9"/>
  <c r="T3" i="9"/>
  <c r="T17" i="9"/>
  <c r="T39" i="9"/>
  <c r="T24" i="9"/>
  <c r="T42" i="9"/>
  <c r="T49" i="9"/>
  <c r="T56" i="9"/>
  <c r="T65" i="9"/>
  <c r="T73" i="9"/>
  <c r="T81" i="9"/>
  <c r="T89" i="9"/>
  <c r="T15" i="9"/>
  <c r="T19" i="9"/>
  <c r="T43" i="9"/>
  <c r="T45" i="9"/>
  <c r="T44" i="9"/>
  <c r="T50" i="9"/>
  <c r="T57" i="9"/>
  <c r="T66" i="9"/>
  <c r="T74" i="9"/>
  <c r="T6" i="9"/>
  <c r="T37" i="9"/>
  <c r="T51" i="9"/>
  <c r="T75" i="9"/>
  <c r="T91" i="9"/>
  <c r="T12" i="9"/>
  <c r="T21" i="9"/>
  <c r="T31" i="9"/>
  <c r="T76" i="9"/>
  <c r="T33" i="9"/>
  <c r="T35" i="9"/>
  <c r="T60" i="9"/>
  <c r="T85" i="9"/>
  <c r="AK87" i="43" l="1"/>
  <c r="AL85" i="43"/>
  <c r="AJ47" i="43"/>
  <c r="AL47" i="43" s="1"/>
  <c r="AK107" i="43"/>
  <c r="AJ58" i="43"/>
  <c r="AJ40" i="43"/>
  <c r="AL40" i="43" s="1"/>
  <c r="W29" i="42"/>
  <c r="X29" i="42" s="1"/>
  <c r="AJ50" i="43"/>
  <c r="AJ54" i="43"/>
  <c r="AJ60" i="43"/>
  <c r="AK60" i="43" s="1"/>
  <c r="AK103" i="43"/>
  <c r="AM103" i="43" s="1"/>
  <c r="AK92" i="43"/>
  <c r="AM92" i="43" s="1"/>
  <c r="AM107" i="43"/>
  <c r="AJ55" i="43"/>
  <c r="AL55" i="43" s="1"/>
  <c r="AM83" i="43"/>
  <c r="AK99" i="43"/>
  <c r="AM99" i="43" s="1"/>
  <c r="AK43" i="43"/>
  <c r="AL43" i="43"/>
  <c r="AJ65" i="43"/>
  <c r="AL65" i="43" s="1"/>
  <c r="AM113" i="43"/>
  <c r="AM87" i="43"/>
  <c r="AM72" i="43"/>
  <c r="AJ48" i="43"/>
  <c r="AL48" i="43" s="1"/>
  <c r="AJ61" i="43"/>
  <c r="AJ52" i="43"/>
  <c r="AL52" i="43" s="1"/>
  <c r="AM101" i="43"/>
  <c r="AM84" i="43"/>
  <c r="AL46" i="43"/>
  <c r="AK46" i="43"/>
  <c r="AM46" i="43" s="1"/>
  <c r="AL64" i="43"/>
  <c r="AK64" i="43"/>
  <c r="AM88" i="43"/>
  <c r="AL114" i="43"/>
  <c r="AK114" i="43"/>
  <c r="AM91" i="43"/>
  <c r="AM90" i="43"/>
  <c r="AL110" i="43"/>
  <c r="AK110" i="43"/>
  <c r="AM80" i="43"/>
  <c r="W27" i="42"/>
  <c r="X27" i="42" s="1"/>
  <c r="AL78" i="43"/>
  <c r="AK78" i="43"/>
  <c r="AL100" i="43"/>
  <c r="AK100" i="43"/>
  <c r="AL108" i="43"/>
  <c r="AK108" i="43"/>
  <c r="AK55" i="43"/>
  <c r="AL106" i="43"/>
  <c r="AK106" i="43"/>
  <c r="AL81" i="43"/>
  <c r="AK81" i="43"/>
  <c r="AJ68" i="43"/>
  <c r="AJ67" i="43"/>
  <c r="AJ66" i="43"/>
  <c r="AJ53" i="43"/>
  <c r="AM85" i="43"/>
  <c r="AL76" i="43"/>
  <c r="AK76" i="43"/>
  <c r="AL105" i="43"/>
  <c r="AK105" i="43"/>
  <c r="AM105" i="43" s="1"/>
  <c r="V23" i="43"/>
  <c r="AL61" i="43"/>
  <c r="AK61" i="43"/>
  <c r="AM61" i="43" s="1"/>
  <c r="AM98" i="43"/>
  <c r="AJ56" i="43"/>
  <c r="AM95" i="43"/>
  <c r="AK40" i="43"/>
  <c r="AM115" i="43"/>
  <c r="AL73" i="43"/>
  <c r="AK73" i="43"/>
  <c r="W22" i="42"/>
  <c r="X22" i="42" s="1"/>
  <c r="V34" i="43"/>
  <c r="AI34" i="43" s="1"/>
  <c r="AH34" i="43" s="1"/>
  <c r="AL38" i="43"/>
  <c r="AK38" i="43"/>
  <c r="AL69" i="43"/>
  <c r="AK69" i="43"/>
  <c r="AL94" i="43"/>
  <c r="AK94" i="43"/>
  <c r="AL50" i="43"/>
  <c r="AK50" i="43"/>
  <c r="AM111" i="43"/>
  <c r="AL59" i="43"/>
  <c r="AK59" i="43"/>
  <c r="AL44" i="43"/>
  <c r="AK44" i="43"/>
  <c r="AM96" i="43"/>
  <c r="AL49" i="43"/>
  <c r="AK49" i="43"/>
  <c r="AL112" i="43"/>
  <c r="AK112" i="43"/>
  <c r="AJ39" i="43"/>
  <c r="AL82" i="43"/>
  <c r="AK82" i="43"/>
  <c r="AL58" i="43"/>
  <c r="AK58" i="43"/>
  <c r="AM58" i="43" s="1"/>
  <c r="AL79" i="43"/>
  <c r="AK79" i="43"/>
  <c r="AL86" i="43"/>
  <c r="AK86" i="43"/>
  <c r="AJ63" i="43"/>
  <c r="AL104" i="43"/>
  <c r="AK104" i="43"/>
  <c r="AL57" i="43"/>
  <c r="AK57" i="43"/>
  <c r="AL71" i="43"/>
  <c r="AK71" i="43"/>
  <c r="AL54" i="43"/>
  <c r="AK54" i="43"/>
  <c r="Y19" i="42"/>
  <c r="AK42" i="43"/>
  <c r="AL42" i="43"/>
  <c r="AL75" i="43"/>
  <c r="AK75" i="43"/>
  <c r="AJ41" i="43"/>
  <c r="AJ51" i="43"/>
  <c r="AM102" i="43"/>
  <c r="AL97" i="43"/>
  <c r="AK97" i="43"/>
  <c r="V26" i="43"/>
  <c r="AI26" i="43" s="1"/>
  <c r="AH26" i="43" s="1"/>
  <c r="AL89" i="43"/>
  <c r="AK89" i="43"/>
  <c r="AJ62" i="43"/>
  <c r="AL93" i="43"/>
  <c r="AK93" i="43"/>
  <c r="AM93" i="43" s="1"/>
  <c r="AM109" i="43"/>
  <c r="AM74" i="43"/>
  <c r="J7" i="43"/>
  <c r="AI22" i="42"/>
  <c r="C19" i="43"/>
  <c r="T17" i="43" s="1"/>
  <c r="C19" i="42"/>
  <c r="U15" i="42" s="1"/>
  <c r="AT66" i="43"/>
  <c r="E8" i="43"/>
  <c r="AA65" i="6"/>
  <c r="L9" i="35"/>
  <c r="G9" i="35"/>
  <c r="G9" i="37"/>
  <c r="L5" i="39"/>
  <c r="C2" i="30"/>
  <c r="AM64" i="43" l="1"/>
  <c r="AK47" i="43"/>
  <c r="AM47" i="43" s="1"/>
  <c r="AM76" i="43"/>
  <c r="AM55" i="43"/>
  <c r="AE23" i="42"/>
  <c r="AE24" i="42" s="1"/>
  <c r="AL60" i="43"/>
  <c r="AM60" i="43" s="1"/>
  <c r="AK65" i="43"/>
  <c r="AK52" i="43"/>
  <c r="AM52" i="43" s="1"/>
  <c r="AM94" i="43"/>
  <c r="AM114" i="43"/>
  <c r="AM71" i="43"/>
  <c r="AM75" i="43"/>
  <c r="AM86" i="43"/>
  <c r="AK48" i="43"/>
  <c r="AM48" i="43" s="1"/>
  <c r="AM79" i="43"/>
  <c r="AM59" i="43"/>
  <c r="AM43" i="43"/>
  <c r="AM112" i="43"/>
  <c r="AM108" i="43"/>
  <c r="AM110" i="43"/>
  <c r="AM65" i="43"/>
  <c r="AM54" i="43"/>
  <c r="AM104" i="43"/>
  <c r="AM49" i="43"/>
  <c r="AM50" i="43"/>
  <c r="AM81" i="43"/>
  <c r="AM100" i="43"/>
  <c r="AM89" i="43"/>
  <c r="AL51" i="43"/>
  <c r="AK51" i="43"/>
  <c r="AE21" i="42"/>
  <c r="AM69" i="43"/>
  <c r="AM97" i="43"/>
  <c r="AI23" i="43"/>
  <c r="AH23" i="43" s="1"/>
  <c r="AD23" i="43"/>
  <c r="AL67" i="43"/>
  <c r="AK67" i="43"/>
  <c r="AL66" i="43"/>
  <c r="AK66" i="43"/>
  <c r="AM66" i="43" s="1"/>
  <c r="AL68" i="43"/>
  <c r="AK68" i="43"/>
  <c r="Y20" i="42"/>
  <c r="Y21" i="42" s="1"/>
  <c r="Y22" i="42" s="1"/>
  <c r="AL39" i="43"/>
  <c r="AK39" i="43"/>
  <c r="AL63" i="43"/>
  <c r="AK63" i="43"/>
  <c r="AL56" i="43"/>
  <c r="AK56" i="43"/>
  <c r="AL41" i="43"/>
  <c r="AK41" i="43"/>
  <c r="AL53" i="43"/>
  <c r="AK53" i="43"/>
  <c r="AL62" i="43"/>
  <c r="AK62" i="43"/>
  <c r="AM42" i="43"/>
  <c r="AM57" i="43"/>
  <c r="AM82" i="43"/>
  <c r="AM44" i="43"/>
  <c r="AM73" i="43"/>
  <c r="AM106" i="43"/>
  <c r="AM78" i="43"/>
  <c r="AT69" i="43"/>
  <c r="E25" i="43" s="1"/>
  <c r="AA66" i="6"/>
  <c r="AA67" i="6" s="1"/>
  <c r="AI23" i="42"/>
  <c r="J8" i="43"/>
  <c r="G8" i="43"/>
  <c r="K8" i="43"/>
  <c r="O8" i="43"/>
  <c r="F8" i="43"/>
  <c r="H8" i="43"/>
  <c r="I8" i="43"/>
  <c r="Q8" i="43"/>
  <c r="E17" i="6"/>
  <c r="E8" i="6"/>
  <c r="G8" i="6" s="1"/>
  <c r="E10" i="6"/>
  <c r="E15" i="6"/>
  <c r="E14" i="6"/>
  <c r="E13" i="6"/>
  <c r="E28" i="31"/>
  <c r="F28" i="31"/>
  <c r="H28" i="31"/>
  <c r="E27" i="31"/>
  <c r="F27" i="31"/>
  <c r="G27" i="31" s="1"/>
  <c r="H27" i="31"/>
  <c r="G51" i="31"/>
  <c r="H51" i="31"/>
  <c r="E34" i="31"/>
  <c r="F34" i="31"/>
  <c r="G34" i="31" s="1"/>
  <c r="H34" i="31"/>
  <c r="H18" i="31"/>
  <c r="F18" i="31"/>
  <c r="G18" i="31" s="1"/>
  <c r="E18" i="31"/>
  <c r="F10" i="31"/>
  <c r="G10" i="31" s="1"/>
  <c r="E10" i="31"/>
  <c r="H10" i="31"/>
  <c r="H57" i="31"/>
  <c r="G57" i="31"/>
  <c r="H50" i="31"/>
  <c r="E41" i="31"/>
  <c r="H41" i="31"/>
  <c r="F41" i="31"/>
  <c r="F16" i="39" s="1"/>
  <c r="H33" i="31"/>
  <c r="F33" i="31"/>
  <c r="G33" i="31" s="1"/>
  <c r="E33" i="31"/>
  <c r="H25" i="31"/>
  <c r="F25" i="31"/>
  <c r="E25" i="31"/>
  <c r="H17" i="31"/>
  <c r="F17" i="31"/>
  <c r="G17" i="31" s="1"/>
  <c r="E17" i="31"/>
  <c r="E9" i="31"/>
  <c r="F9" i="31"/>
  <c r="G9" i="31" s="1"/>
  <c r="H9" i="31"/>
  <c r="H36" i="31"/>
  <c r="E36" i="31"/>
  <c r="F36" i="31"/>
  <c r="F12" i="39" s="1"/>
  <c r="G59" i="31"/>
  <c r="G13" i="39" s="1"/>
  <c r="H59" i="31"/>
  <c r="G52" i="31"/>
  <c r="H52" i="31"/>
  <c r="F11" i="31"/>
  <c r="E11" i="31"/>
  <c r="H11" i="31"/>
  <c r="F26" i="31"/>
  <c r="G26" i="31" s="1"/>
  <c r="E26" i="31"/>
  <c r="H26" i="31"/>
  <c r="F48" i="31"/>
  <c r="G48" i="31" s="1"/>
  <c r="H48" i="31"/>
  <c r="E48" i="31"/>
  <c r="E16" i="31"/>
  <c r="F16" i="31"/>
  <c r="G16" i="31" s="1"/>
  <c r="H16" i="31"/>
  <c r="G55" i="31"/>
  <c r="H55" i="31"/>
  <c r="F47" i="31"/>
  <c r="G47" i="31" s="1"/>
  <c r="H47" i="31"/>
  <c r="E47" i="31"/>
  <c r="F39" i="31"/>
  <c r="E39" i="31"/>
  <c r="H39" i="31"/>
  <c r="F31" i="31"/>
  <c r="E31" i="31"/>
  <c r="H31" i="31"/>
  <c r="F23" i="31"/>
  <c r="E23" i="31"/>
  <c r="H23" i="31"/>
  <c r="F15" i="31"/>
  <c r="G15" i="31" s="1"/>
  <c r="E15" i="31"/>
  <c r="H15" i="31"/>
  <c r="F7" i="31"/>
  <c r="G7" i="31" s="1"/>
  <c r="H7" i="31"/>
  <c r="E7" i="31"/>
  <c r="F44" i="31"/>
  <c r="E44" i="31"/>
  <c r="H44" i="31"/>
  <c r="H12" i="31"/>
  <c r="E12" i="31"/>
  <c r="F12" i="31"/>
  <c r="G12" i="31" s="1"/>
  <c r="E35" i="31"/>
  <c r="F35" i="31"/>
  <c r="G35" i="31" s="1"/>
  <c r="H35" i="31"/>
  <c r="G58" i="31"/>
  <c r="H58" i="31"/>
  <c r="G56" i="31"/>
  <c r="H56" i="31"/>
  <c r="F32" i="31"/>
  <c r="G32" i="31" s="1"/>
  <c r="H32" i="31"/>
  <c r="E32" i="31"/>
  <c r="H8" i="31"/>
  <c r="F8" i="31"/>
  <c r="F8" i="37" s="1"/>
  <c r="E8" i="31"/>
  <c r="F46" i="31"/>
  <c r="H46" i="31"/>
  <c r="E46" i="31"/>
  <c r="E38" i="31"/>
  <c r="H38" i="31"/>
  <c r="F38" i="31"/>
  <c r="G38" i="31" s="1"/>
  <c r="F30" i="31"/>
  <c r="E30" i="31"/>
  <c r="H30" i="31"/>
  <c r="E22" i="31"/>
  <c r="F22" i="31"/>
  <c r="G22" i="31" s="1"/>
  <c r="H22" i="31"/>
  <c r="E14" i="31"/>
  <c r="H14" i="31"/>
  <c r="F14" i="31"/>
  <c r="G14" i="31" s="1"/>
  <c r="H6" i="31"/>
  <c r="F6" i="31"/>
  <c r="G6" i="31" s="1"/>
  <c r="E6" i="31"/>
  <c r="H53" i="31"/>
  <c r="G53" i="31"/>
  <c r="H20" i="31"/>
  <c r="E20" i="31"/>
  <c r="F20" i="31"/>
  <c r="G20" i="31" s="1"/>
  <c r="H43" i="31"/>
  <c r="F43" i="31"/>
  <c r="G43" i="31" s="1"/>
  <c r="E43" i="31"/>
  <c r="E19" i="31"/>
  <c r="H19" i="31"/>
  <c r="F19" i="31"/>
  <c r="G19" i="31" s="1"/>
  <c r="F42" i="31"/>
  <c r="H42" i="31"/>
  <c r="E42" i="31"/>
  <c r="F40" i="31"/>
  <c r="G40" i="31" s="1"/>
  <c r="E40" i="31"/>
  <c r="H40" i="31"/>
  <c r="E24" i="31"/>
  <c r="F24" i="31"/>
  <c r="G24" i="31" s="1"/>
  <c r="H24" i="31"/>
  <c r="H49" i="31"/>
  <c r="G49" i="31"/>
  <c r="H54" i="31"/>
  <c r="E45" i="31"/>
  <c r="H45" i="31"/>
  <c r="F45" i="31"/>
  <c r="H37" i="31"/>
  <c r="F37" i="31"/>
  <c r="E37" i="31"/>
  <c r="H29" i="31"/>
  <c r="E29" i="31"/>
  <c r="F29" i="31"/>
  <c r="F11" i="39" s="1"/>
  <c r="F21" i="31"/>
  <c r="E21" i="31"/>
  <c r="H21" i="31"/>
  <c r="E13" i="31"/>
  <c r="F13" i="31"/>
  <c r="H13" i="31"/>
  <c r="H16" i="29"/>
  <c r="H4" i="29"/>
  <c r="J4" i="29" s="1"/>
  <c r="H7" i="22"/>
  <c r="H8" i="22"/>
  <c r="H9" i="22"/>
  <c r="H10" i="22"/>
  <c r="H11" i="22"/>
  <c r="H12" i="22"/>
  <c r="H13" i="22"/>
  <c r="H14" i="22"/>
  <c r="H15" i="22"/>
  <c r="H16" i="22"/>
  <c r="H17" i="22"/>
  <c r="H18" i="22"/>
  <c r="H19" i="22"/>
  <c r="H20" i="22"/>
  <c r="H21" i="22"/>
  <c r="H22" i="22"/>
  <c r="H23" i="22"/>
  <c r="H24" i="22"/>
  <c r="H25" i="22"/>
  <c r="H26" i="22"/>
  <c r="H27" i="22"/>
  <c r="H28" i="22"/>
  <c r="H29" i="22"/>
  <c r="H30" i="22"/>
  <c r="H31" i="22"/>
  <c r="H32" i="22"/>
  <c r="H33" i="22"/>
  <c r="H34" i="22"/>
  <c r="H35" i="22"/>
  <c r="H36" i="22"/>
  <c r="H37" i="22"/>
  <c r="H38" i="22"/>
  <c r="H39" i="22"/>
  <c r="H40" i="22"/>
  <c r="H41" i="22"/>
  <c r="H42" i="22"/>
  <c r="H43" i="22"/>
  <c r="H44" i="22"/>
  <c r="H45" i="22"/>
  <c r="H46" i="22"/>
  <c r="H47" i="22"/>
  <c r="H48" i="22"/>
  <c r="H49" i="22"/>
  <c r="H50" i="22"/>
  <c r="H51" i="22"/>
  <c r="H52" i="22"/>
  <c r="H53" i="22"/>
  <c r="H54" i="22"/>
  <c r="H55" i="22"/>
  <c r="H56" i="22"/>
  <c r="H57" i="22"/>
  <c r="H58" i="22"/>
  <c r="H59" i="22"/>
  <c r="H60" i="22"/>
  <c r="H61" i="22"/>
  <c r="H62" i="22"/>
  <c r="H63" i="22"/>
  <c r="H64" i="22"/>
  <c r="H65" i="22"/>
  <c r="H68" i="22"/>
  <c r="H6" i="22"/>
  <c r="D7" i="22"/>
  <c r="D8" i="22"/>
  <c r="D9" i="22"/>
  <c r="D10" i="22"/>
  <c r="D11" i="22"/>
  <c r="D12" i="22"/>
  <c r="D13" i="22"/>
  <c r="D14" i="22"/>
  <c r="D15" i="22"/>
  <c r="D16" i="22"/>
  <c r="D17" i="22"/>
  <c r="D18" i="22"/>
  <c r="D19" i="22"/>
  <c r="D20" i="22"/>
  <c r="D21" i="22"/>
  <c r="D22" i="22"/>
  <c r="D23" i="22"/>
  <c r="D24" i="22"/>
  <c r="D25" i="22"/>
  <c r="D26" i="22"/>
  <c r="D27" i="22"/>
  <c r="D28" i="22"/>
  <c r="D29" i="22"/>
  <c r="D30" i="22"/>
  <c r="D31" i="22"/>
  <c r="D32" i="22"/>
  <c r="D33" i="22"/>
  <c r="D34" i="22"/>
  <c r="D35" i="22"/>
  <c r="D36" i="22"/>
  <c r="D37" i="22"/>
  <c r="D38" i="22"/>
  <c r="D39" i="22"/>
  <c r="D40" i="22"/>
  <c r="D41" i="22"/>
  <c r="D42" i="22"/>
  <c r="D43" i="22"/>
  <c r="D44" i="22"/>
  <c r="D45" i="22"/>
  <c r="D46" i="22"/>
  <c r="D47" i="22"/>
  <c r="D48" i="22"/>
  <c r="D49" i="22"/>
  <c r="D50" i="22"/>
  <c r="D51" i="22"/>
  <c r="D52" i="22"/>
  <c r="D53" i="22"/>
  <c r="D54" i="22"/>
  <c r="D55" i="22"/>
  <c r="D56" i="22"/>
  <c r="D57" i="22"/>
  <c r="D58" i="22"/>
  <c r="D59" i="22"/>
  <c r="D60" i="22"/>
  <c r="E60" i="22"/>
  <c r="D61" i="22"/>
  <c r="E61" i="22"/>
  <c r="D62" i="22"/>
  <c r="E62" i="22"/>
  <c r="D63" i="22"/>
  <c r="E63" i="22"/>
  <c r="D64" i="22"/>
  <c r="H66" i="22" s="1"/>
  <c r="E64" i="22"/>
  <c r="D65" i="22"/>
  <c r="E65" i="22"/>
  <c r="F67" i="22"/>
  <c r="D68" i="22"/>
  <c r="E68" i="22"/>
  <c r="F68" i="22"/>
  <c r="D71" i="22"/>
  <c r="D74" i="22"/>
  <c r="F76" i="22"/>
  <c r="E79" i="22"/>
  <c r="D82" i="22"/>
  <c r="F84" i="22"/>
  <c r="E87" i="22"/>
  <c r="D90" i="22"/>
  <c r="F92" i="22"/>
  <c r="E95" i="22"/>
  <c r="D98" i="22"/>
  <c r="F100" i="22"/>
  <c r="E103" i="22"/>
  <c r="D6" i="22"/>
  <c r="G52" i="22"/>
  <c r="I52" i="22"/>
  <c r="G53" i="22"/>
  <c r="I53" i="22"/>
  <c r="G54" i="22"/>
  <c r="I54" i="22"/>
  <c r="G55" i="22"/>
  <c r="I55" i="22"/>
  <c r="G56" i="22"/>
  <c r="I56" i="22"/>
  <c r="G57" i="22"/>
  <c r="I57" i="22"/>
  <c r="G58" i="22"/>
  <c r="I58" i="22"/>
  <c r="G59" i="22"/>
  <c r="I59" i="22"/>
  <c r="G60" i="22"/>
  <c r="I60" i="22"/>
  <c r="J60" i="22" s="1"/>
  <c r="K60" i="22" s="1"/>
  <c r="G61" i="22"/>
  <c r="I61" i="22"/>
  <c r="G62" i="22"/>
  <c r="I62" i="22"/>
  <c r="G63" i="22"/>
  <c r="I63" i="22"/>
  <c r="G64" i="22"/>
  <c r="I64" i="22"/>
  <c r="G65" i="22"/>
  <c r="I65" i="22"/>
  <c r="L65" i="22" s="1"/>
  <c r="G66" i="22"/>
  <c r="I66" i="22"/>
  <c r="BJ1" i="24" s="1"/>
  <c r="G67" i="22"/>
  <c r="I67" i="22"/>
  <c r="G68" i="22"/>
  <c r="I68" i="22"/>
  <c r="L68" i="22" s="1"/>
  <c r="G69" i="22"/>
  <c r="I69" i="22"/>
  <c r="G70" i="22"/>
  <c r="I70" i="22"/>
  <c r="J70" i="22" s="1"/>
  <c r="K70" i="22" s="1"/>
  <c r="G71" i="22"/>
  <c r="I71" i="22"/>
  <c r="J71" i="22" s="1"/>
  <c r="K71" i="22" s="1"/>
  <c r="G72" i="22"/>
  <c r="I72" i="22"/>
  <c r="J72" i="22" s="1"/>
  <c r="K72" i="22" s="1"/>
  <c r="G73" i="22"/>
  <c r="I73" i="22"/>
  <c r="J73" i="22" s="1"/>
  <c r="K73" i="22" s="1"/>
  <c r="G74" i="22"/>
  <c r="I74" i="22"/>
  <c r="J74" i="22" s="1"/>
  <c r="K74" i="22" s="1"/>
  <c r="G75" i="22"/>
  <c r="I75" i="22"/>
  <c r="L75" i="22" s="1"/>
  <c r="G76" i="22"/>
  <c r="I76" i="22"/>
  <c r="L76" i="22" s="1"/>
  <c r="G77" i="22"/>
  <c r="I77" i="22"/>
  <c r="L77" i="22" s="1"/>
  <c r="G78" i="22"/>
  <c r="I78" i="22"/>
  <c r="L78" i="22" s="1"/>
  <c r="G79" i="22"/>
  <c r="I79" i="22"/>
  <c r="L79" i="22" s="1"/>
  <c r="G80" i="22"/>
  <c r="I80" i="22"/>
  <c r="L80" i="22" s="1"/>
  <c r="G81" i="22"/>
  <c r="I81" i="22"/>
  <c r="J81" i="22" s="1"/>
  <c r="K81" i="22" s="1"/>
  <c r="G82" i="22"/>
  <c r="I82" i="22"/>
  <c r="J82" i="22" s="1"/>
  <c r="K82" i="22" s="1"/>
  <c r="G83" i="22"/>
  <c r="I83" i="22"/>
  <c r="J83" i="22" s="1"/>
  <c r="K83" i="22" s="1"/>
  <c r="G84" i="22"/>
  <c r="I84" i="22"/>
  <c r="J84" i="22" s="1"/>
  <c r="K84" i="22" s="1"/>
  <c r="G85" i="22"/>
  <c r="I85" i="22"/>
  <c r="J85" i="22" s="1"/>
  <c r="K85" i="22" s="1"/>
  <c r="G86" i="22"/>
  <c r="I86" i="22"/>
  <c r="J86" i="22" s="1"/>
  <c r="K86" i="22" s="1"/>
  <c r="G87" i="22"/>
  <c r="I87" i="22"/>
  <c r="L87" i="22" s="1"/>
  <c r="G88" i="22"/>
  <c r="I88" i="22"/>
  <c r="L88" i="22" s="1"/>
  <c r="G89" i="22"/>
  <c r="I89" i="22"/>
  <c r="L89" i="22" s="1"/>
  <c r="G90" i="22"/>
  <c r="I90" i="22"/>
  <c r="L90" i="22" s="1"/>
  <c r="G91" i="22"/>
  <c r="I91" i="22"/>
  <c r="L91" i="22" s="1"/>
  <c r="G92" i="22"/>
  <c r="I92" i="22"/>
  <c r="L92" i="22" s="1"/>
  <c r="G93" i="22"/>
  <c r="I93" i="22"/>
  <c r="J93" i="22" s="1"/>
  <c r="K93" i="22" s="1"/>
  <c r="G94" i="22"/>
  <c r="I94" i="22"/>
  <c r="J94" i="22" s="1"/>
  <c r="K94" i="22" s="1"/>
  <c r="G95" i="22"/>
  <c r="I95" i="22"/>
  <c r="J95" i="22" s="1"/>
  <c r="K95" i="22" s="1"/>
  <c r="G96" i="22"/>
  <c r="I96" i="22"/>
  <c r="J96" i="22" s="1"/>
  <c r="K96" i="22" s="1"/>
  <c r="G97" i="22"/>
  <c r="I97" i="22"/>
  <c r="J97" i="22" s="1"/>
  <c r="K97" i="22" s="1"/>
  <c r="G98" i="22"/>
  <c r="I98" i="22"/>
  <c r="J98" i="22" s="1"/>
  <c r="K98" i="22" s="1"/>
  <c r="G99" i="22"/>
  <c r="I99" i="22"/>
  <c r="L99" i="22" s="1"/>
  <c r="G100" i="22"/>
  <c r="I100" i="22"/>
  <c r="L100" i="22" s="1"/>
  <c r="G101" i="22"/>
  <c r="I101" i="22"/>
  <c r="L101" i="22" s="1"/>
  <c r="G102" i="22"/>
  <c r="I102" i="22"/>
  <c r="L102" i="22" s="1"/>
  <c r="G103" i="22"/>
  <c r="I103" i="22"/>
  <c r="L103" i="22" s="1"/>
  <c r="G104" i="22"/>
  <c r="I104" i="22"/>
  <c r="L104" i="22" s="1"/>
  <c r="G105" i="22"/>
  <c r="I105" i="22"/>
  <c r="J105" i="22" s="1"/>
  <c r="K105" i="22" s="1"/>
  <c r="C3" i="22"/>
  <c r="C3" i="30"/>
  <c r="C2" i="18"/>
  <c r="AM67" i="43" l="1"/>
  <c r="AM68" i="43"/>
  <c r="AM56" i="43"/>
  <c r="AM63" i="43"/>
  <c r="AM51" i="43"/>
  <c r="AM53" i="43"/>
  <c r="Y23" i="42"/>
  <c r="Y24" i="42" s="1"/>
  <c r="Y25" i="42" s="1"/>
  <c r="Y26" i="42" s="1"/>
  <c r="Y27" i="42" s="1"/>
  <c r="Y28" i="42" s="1"/>
  <c r="Y29" i="42" s="1"/>
  <c r="Y30" i="42" s="1"/>
  <c r="Y31" i="42" s="1"/>
  <c r="Y32" i="42" s="1"/>
  <c r="Y33" i="42" s="1"/>
  <c r="Y34" i="42" s="1"/>
  <c r="Y35" i="42" s="1"/>
  <c r="Y36" i="42" s="1"/>
  <c r="Y37" i="42" s="1"/>
  <c r="Y38" i="42" s="1"/>
  <c r="Y39" i="42" s="1"/>
  <c r="Y40" i="42" s="1"/>
  <c r="Y41" i="42" s="1"/>
  <c r="Y42" i="42" s="1"/>
  <c r="Y43" i="42" s="1"/>
  <c r="Y44" i="42" s="1"/>
  <c r="Y45" i="42" s="1"/>
  <c r="Y46" i="42" s="1"/>
  <c r="Y47" i="42" s="1"/>
  <c r="Y48" i="42" s="1"/>
  <c r="Y49" i="42" s="1"/>
  <c r="Y50" i="42" s="1"/>
  <c r="Y51" i="42" s="1"/>
  <c r="Y52" i="42" s="1"/>
  <c r="Y53" i="42" s="1"/>
  <c r="Y54" i="42" s="1"/>
  <c r="Y55" i="42" s="1"/>
  <c r="Y56" i="42" s="1"/>
  <c r="Y57" i="42" s="1"/>
  <c r="Y58" i="42" s="1"/>
  <c r="Y59" i="42" s="1"/>
  <c r="Y60" i="42" s="1"/>
  <c r="Y61" i="42" s="1"/>
  <c r="Y62" i="42" s="1"/>
  <c r="Y63" i="42" s="1"/>
  <c r="Y64" i="42" s="1"/>
  <c r="Y65" i="42" s="1"/>
  <c r="Y66" i="42" s="1"/>
  <c r="Y67" i="42" s="1"/>
  <c r="Y68" i="42" s="1"/>
  <c r="Y69" i="42" s="1"/>
  <c r="Y70" i="42" s="1"/>
  <c r="Y71" i="42" s="1"/>
  <c r="Y72" i="42" s="1"/>
  <c r="Y73" i="42" s="1"/>
  <c r="Y74" i="42" s="1"/>
  <c r="Y75" i="42" s="1"/>
  <c r="Y76" i="42" s="1"/>
  <c r="Y77" i="42" s="1"/>
  <c r="Y78" i="42" s="1"/>
  <c r="Y79" i="42" s="1"/>
  <c r="Y80" i="42" s="1"/>
  <c r="Y81" i="42" s="1"/>
  <c r="Y82" i="42" s="1"/>
  <c r="Y83" i="42" s="1"/>
  <c r="Y84" i="42" s="1"/>
  <c r="Y85" i="42" s="1"/>
  <c r="Y86" i="42" s="1"/>
  <c r="Y87" i="42" s="1"/>
  <c r="Y88" i="42" s="1"/>
  <c r="Y89" i="42" s="1"/>
  <c r="Y90" i="42" s="1"/>
  <c r="Y91" i="42" s="1"/>
  <c r="Y92" i="42" s="1"/>
  <c r="Y93" i="42" s="1"/>
  <c r="Y94" i="42" s="1"/>
  <c r="Y95" i="42" s="1"/>
  <c r="Y96" i="42" s="1"/>
  <c r="Y97" i="42" s="1"/>
  <c r="Y98" i="42" s="1"/>
  <c r="Y99" i="42" s="1"/>
  <c r="Y100" i="42" s="1"/>
  <c r="Y101" i="42" s="1"/>
  <c r="Y102" i="42" s="1"/>
  <c r="Y103" i="42" s="1"/>
  <c r="Y104" i="42" s="1"/>
  <c r="Y105" i="42" s="1"/>
  <c r="Y106" i="42" s="1"/>
  <c r="Y107" i="42" s="1"/>
  <c r="Y108" i="42" s="1"/>
  <c r="Y109" i="42" s="1"/>
  <c r="Y110" i="42" s="1"/>
  <c r="Y111" i="42" s="1"/>
  <c r="Y112" i="42" s="1"/>
  <c r="Y113" i="42" s="1"/>
  <c r="BL1" i="26"/>
  <c r="BK1" i="25"/>
  <c r="AA37" i="43"/>
  <c r="AA22" i="43"/>
  <c r="AA38" i="43"/>
  <c r="AA40" i="43" s="1"/>
  <c r="AA23" i="43"/>
  <c r="AA25" i="43" s="1"/>
  <c r="BK1" i="24"/>
  <c r="AM62" i="43"/>
  <c r="BJ1" i="26"/>
  <c r="BJ1" i="27"/>
  <c r="AB20" i="42"/>
  <c r="AB21" i="42"/>
  <c r="AB23" i="42" s="1"/>
  <c r="BK1" i="26"/>
  <c r="C1" i="47"/>
  <c r="BC1" i="45"/>
  <c r="AU1" i="47"/>
  <c r="BF1" i="46"/>
  <c r="BD1" i="46"/>
  <c r="AQ1" i="45"/>
  <c r="I1" i="46"/>
  <c r="G1" i="47"/>
  <c r="V1" i="45"/>
  <c r="C1" i="46"/>
  <c r="AZ1" i="47"/>
  <c r="BA1" i="47"/>
  <c r="AZ1" i="46"/>
  <c r="AG1" i="46"/>
  <c r="AR1" i="46"/>
  <c r="BL1" i="45"/>
  <c r="BI1" i="46"/>
  <c r="BG1" i="47"/>
  <c r="BL1" i="47"/>
  <c r="AF1" i="45"/>
  <c r="AT1" i="45"/>
  <c r="B1" i="46"/>
  <c r="AF1" i="47"/>
  <c r="AN1" i="47"/>
  <c r="AO1" i="47"/>
  <c r="AR1" i="45"/>
  <c r="X1" i="46"/>
  <c r="J1" i="45"/>
  <c r="BI1" i="47"/>
  <c r="AM1" i="45"/>
  <c r="AX1" i="45"/>
  <c r="Q1" i="45"/>
  <c r="AA1" i="46"/>
  <c r="M1" i="47"/>
  <c r="B1" i="47"/>
  <c r="AU1" i="45"/>
  <c r="BG1" i="45"/>
  <c r="AU1" i="46"/>
  <c r="BD1" i="45"/>
  <c r="AV1" i="46"/>
  <c r="BB1" i="47"/>
  <c r="BD1" i="47"/>
  <c r="I1" i="45"/>
  <c r="C1" i="45"/>
  <c r="V1" i="46"/>
  <c r="AJ1" i="47"/>
  <c r="AT1" i="47"/>
  <c r="AO1" i="45"/>
  <c r="AY1" i="47"/>
  <c r="BK1" i="45"/>
  <c r="BF1" i="45"/>
  <c r="AM1" i="46"/>
  <c r="AV1" i="47"/>
  <c r="AD1" i="45"/>
  <c r="AK1" i="45"/>
  <c r="Y1" i="45"/>
  <c r="N1" i="46"/>
  <c r="S1" i="47"/>
  <c r="V1" i="47"/>
  <c r="W1" i="45"/>
  <c r="BB1" i="45"/>
  <c r="AO1" i="46"/>
  <c r="BE1" i="45"/>
  <c r="AX1" i="46"/>
  <c r="AS1" i="47"/>
  <c r="BE1" i="47"/>
  <c r="AW1" i="46"/>
  <c r="AA1" i="45"/>
  <c r="Q1" i="46"/>
  <c r="AE1" i="47"/>
  <c r="AA1" i="47"/>
  <c r="P1" i="45"/>
  <c r="W1" i="47"/>
  <c r="AH1" i="45"/>
  <c r="AW1" i="45"/>
  <c r="BC1" i="46"/>
  <c r="AX1" i="47"/>
  <c r="Z1" i="46"/>
  <c r="BL1" i="46"/>
  <c r="D1" i="45"/>
  <c r="U1" i="46"/>
  <c r="AQ1" i="47"/>
  <c r="Q1" i="47"/>
  <c r="AS1" i="46"/>
  <c r="AS1" i="45"/>
  <c r="AY1" i="46"/>
  <c r="AP1" i="45"/>
  <c r="R1" i="46"/>
  <c r="AL1" i="47"/>
  <c r="AP1" i="47"/>
  <c r="M1" i="46"/>
  <c r="N1" i="45"/>
  <c r="Y1" i="46"/>
  <c r="AD1" i="47"/>
  <c r="N1" i="47"/>
  <c r="BB1" i="46"/>
  <c r="AH1" i="47"/>
  <c r="T1" i="46"/>
  <c r="Z1" i="45"/>
  <c r="AF1" i="46"/>
  <c r="R1" i="47"/>
  <c r="AY1" i="45"/>
  <c r="AI1" i="46"/>
  <c r="K1" i="45"/>
  <c r="F1" i="46"/>
  <c r="J1" i="47"/>
  <c r="Y1" i="47"/>
  <c r="BI1" i="45"/>
  <c r="AL1" i="45"/>
  <c r="W1" i="46"/>
  <c r="AI1" i="45"/>
  <c r="AB1" i="46"/>
  <c r="T1" i="47"/>
  <c r="AI1" i="47"/>
  <c r="S1" i="46"/>
  <c r="U1" i="45"/>
  <c r="D1" i="46"/>
  <c r="I1" i="47"/>
  <c r="U1" i="47"/>
  <c r="BM1" i="46"/>
  <c r="BM1" i="47"/>
  <c r="E1" i="46"/>
  <c r="P1" i="47"/>
  <c r="AV1" i="45"/>
  <c r="AZ1" i="45"/>
  <c r="AJ1" i="46"/>
  <c r="AB1" i="47"/>
  <c r="O1" i="45"/>
  <c r="BH1" i="45"/>
  <c r="BJ1" i="46"/>
  <c r="BF1" i="47"/>
  <c r="AP1" i="46"/>
  <c r="D1" i="47"/>
  <c r="R1" i="45"/>
  <c r="T1" i="45"/>
  <c r="AH1" i="46"/>
  <c r="X1" i="45"/>
  <c r="AK1" i="46"/>
  <c r="AC1" i="47"/>
  <c r="X1" i="47"/>
  <c r="AQ1" i="46"/>
  <c r="F1" i="45"/>
  <c r="K1" i="46"/>
  <c r="AC1" i="46"/>
  <c r="F1" i="47"/>
  <c r="BK1" i="46"/>
  <c r="BM1" i="45"/>
  <c r="AR1" i="47"/>
  <c r="O1" i="47"/>
  <c r="AB1" i="45"/>
  <c r="M1" i="45"/>
  <c r="AE1" i="46"/>
  <c r="AK1" i="47"/>
  <c r="BG1" i="46"/>
  <c r="BA1" i="45"/>
  <c r="AN1" i="46"/>
  <c r="AW1" i="47"/>
  <c r="O1" i="46"/>
  <c r="K1" i="47"/>
  <c r="L1" i="45"/>
  <c r="AC1" i="45"/>
  <c r="P1" i="46"/>
  <c r="AG1" i="45"/>
  <c r="L1" i="46"/>
  <c r="H1" i="47"/>
  <c r="AG1" i="47"/>
  <c r="BJ1" i="45"/>
  <c r="BH1" i="46"/>
  <c r="AM1" i="47"/>
  <c r="H1" i="46"/>
  <c r="BK1" i="47"/>
  <c r="AE1" i="45"/>
  <c r="G1" i="45"/>
  <c r="S1" i="45"/>
  <c r="AD1" i="46"/>
  <c r="L1" i="47"/>
  <c r="AL1" i="46"/>
  <c r="B1" i="45"/>
  <c r="AT1" i="46"/>
  <c r="Z1" i="47"/>
  <c r="BH1" i="47"/>
  <c r="AJ1" i="45"/>
  <c r="BE1" i="46"/>
  <c r="H1" i="45"/>
  <c r="E1" i="45"/>
  <c r="G1" i="46"/>
  <c r="J1" i="46"/>
  <c r="E1" i="47"/>
  <c r="AN1" i="45"/>
  <c r="BA1" i="46"/>
  <c r="BC1" i="47"/>
  <c r="BJ1" i="47"/>
  <c r="AM41" i="43"/>
  <c r="J69" i="22"/>
  <c r="K69" i="22" s="1"/>
  <c r="BL1" i="24"/>
  <c r="E11" i="43"/>
  <c r="J11" i="43" s="1"/>
  <c r="E30" i="43"/>
  <c r="L30" i="43" s="1"/>
  <c r="E23" i="43"/>
  <c r="M23" i="43" s="1"/>
  <c r="E10" i="43"/>
  <c r="F10" i="43" s="1"/>
  <c r="E29" i="43"/>
  <c r="F29" i="43" s="1"/>
  <c r="E15" i="43"/>
  <c r="G15" i="43" s="1"/>
  <c r="E12" i="43"/>
  <c r="K12" i="43" s="1"/>
  <c r="E17" i="43"/>
  <c r="M17" i="43" s="1"/>
  <c r="E24" i="43"/>
  <c r="K24" i="43" s="1"/>
  <c r="E19" i="43"/>
  <c r="K19" i="43" s="1"/>
  <c r="E9" i="43"/>
  <c r="O9" i="43" s="1"/>
  <c r="E18" i="43"/>
  <c r="P18" i="43" s="1"/>
  <c r="E32" i="43"/>
  <c r="I32" i="43" s="1"/>
  <c r="E22" i="43"/>
  <c r="F22" i="43" s="1"/>
  <c r="E27" i="43"/>
  <c r="N27" i="43" s="1"/>
  <c r="E31" i="43"/>
  <c r="G31" i="43" s="1"/>
  <c r="E33" i="43"/>
  <c r="F33" i="43" s="1"/>
  <c r="E14" i="43"/>
  <c r="I14" i="43" s="1"/>
  <c r="E21" i="43"/>
  <c r="M21" i="43" s="1"/>
  <c r="E36" i="43"/>
  <c r="M36" i="43" s="1"/>
  <c r="E28" i="43"/>
  <c r="J28" i="43" s="1"/>
  <c r="E13" i="43"/>
  <c r="L13" i="43" s="1"/>
  <c r="E34" i="43"/>
  <c r="I34" i="43" s="1"/>
  <c r="G25" i="43"/>
  <c r="P25" i="43"/>
  <c r="F25" i="43"/>
  <c r="M25" i="43"/>
  <c r="Q25" i="43"/>
  <c r="K25" i="43"/>
  <c r="N25" i="43"/>
  <c r="H25" i="43"/>
  <c r="J25" i="43"/>
  <c r="I25" i="43"/>
  <c r="O25" i="43"/>
  <c r="L25" i="43"/>
  <c r="E20" i="43"/>
  <c r="O20" i="43" s="1"/>
  <c r="E26" i="43"/>
  <c r="F26" i="43" s="1"/>
  <c r="E35" i="43"/>
  <c r="K35" i="43" s="1"/>
  <c r="E16" i="43"/>
  <c r="J16" i="43" s="1"/>
  <c r="E6" i="6"/>
  <c r="H6" i="6" s="1"/>
  <c r="AA68" i="6"/>
  <c r="E16" i="6"/>
  <c r="Q16" i="6" s="1"/>
  <c r="E9" i="6"/>
  <c r="H9" i="6" s="1"/>
  <c r="E11" i="6"/>
  <c r="Q11" i="6" s="1"/>
  <c r="E12" i="6"/>
  <c r="K12" i="6" s="1"/>
  <c r="E18" i="6"/>
  <c r="N18" i="6" s="1"/>
  <c r="E7" i="6"/>
  <c r="O7" i="6" s="1"/>
  <c r="E19" i="6"/>
  <c r="F19" i="6" s="1"/>
  <c r="E92" i="22"/>
  <c r="D99" i="22"/>
  <c r="D104" i="22"/>
  <c r="F98" i="22"/>
  <c r="E93" i="22"/>
  <c r="D88" i="22"/>
  <c r="F82" i="22"/>
  <c r="E77" i="22"/>
  <c r="D72" i="22"/>
  <c r="F103" i="22"/>
  <c r="D101" i="22"/>
  <c r="E98" i="22"/>
  <c r="F95" i="22"/>
  <c r="D93" i="22"/>
  <c r="E90" i="22"/>
  <c r="F87" i="22"/>
  <c r="D85" i="22"/>
  <c r="E82" i="22"/>
  <c r="F79" i="22"/>
  <c r="D77" i="22"/>
  <c r="E74" i="22"/>
  <c r="E71" i="22"/>
  <c r="H105" i="22"/>
  <c r="H97" i="22"/>
  <c r="H89" i="22"/>
  <c r="H81" i="22"/>
  <c r="H73" i="22"/>
  <c r="H104" i="22"/>
  <c r="H96" i="22"/>
  <c r="H88" i="22"/>
  <c r="H80" i="22"/>
  <c r="H72" i="22"/>
  <c r="D95" i="22"/>
  <c r="E76" i="22"/>
  <c r="E70" i="22"/>
  <c r="H103" i="22"/>
  <c r="H95" i="22"/>
  <c r="H87" i="22"/>
  <c r="H79" i="22"/>
  <c r="H71" i="22"/>
  <c r="F97" i="22"/>
  <c r="E84" i="22"/>
  <c r="E67" i="22"/>
  <c r="BI1" i="28" s="1"/>
  <c r="E105" i="22"/>
  <c r="D100" i="22"/>
  <c r="F94" i="22"/>
  <c r="E89" i="22"/>
  <c r="D84" i="22"/>
  <c r="F78" i="22"/>
  <c r="E73" i="22"/>
  <c r="D70" i="22"/>
  <c r="H102" i="22"/>
  <c r="H94" i="22"/>
  <c r="H86" i="22"/>
  <c r="H78" i="22"/>
  <c r="H70" i="22"/>
  <c r="F105" i="22"/>
  <c r="F89" i="22"/>
  <c r="F73" i="22"/>
  <c r="F102" i="22"/>
  <c r="E97" i="22"/>
  <c r="D92" i="22"/>
  <c r="F86" i="22"/>
  <c r="E81" i="22"/>
  <c r="D76" i="22"/>
  <c r="D67" i="22"/>
  <c r="D105" i="22"/>
  <c r="E102" i="22"/>
  <c r="F99" i="22"/>
  <c r="D97" i="22"/>
  <c r="E94" i="22"/>
  <c r="F91" i="22"/>
  <c r="D89" i="22"/>
  <c r="E86" i="22"/>
  <c r="F83" i="22"/>
  <c r="D81" i="22"/>
  <c r="E78" i="22"/>
  <c r="F75" i="22"/>
  <c r="D73" i="22"/>
  <c r="E69" i="22"/>
  <c r="BK1" i="28" s="1"/>
  <c r="E66" i="22"/>
  <c r="BJ1" i="28" s="1"/>
  <c r="H101" i="22"/>
  <c r="H93" i="22"/>
  <c r="H85" i="22"/>
  <c r="H77" i="22"/>
  <c r="H69" i="22"/>
  <c r="BL1" i="25" s="1"/>
  <c r="D103" i="22"/>
  <c r="D79" i="22"/>
  <c r="F104" i="22"/>
  <c r="D102" i="22"/>
  <c r="E99" i="22"/>
  <c r="F96" i="22"/>
  <c r="D94" i="22"/>
  <c r="E91" i="22"/>
  <c r="F88" i="22"/>
  <c r="D86" i="22"/>
  <c r="E83" i="22"/>
  <c r="F80" i="22"/>
  <c r="D78" i="22"/>
  <c r="E75" i="22"/>
  <c r="F72" i="22"/>
  <c r="D69" i="22"/>
  <c r="D66" i="22"/>
  <c r="H100" i="22"/>
  <c r="H92" i="22"/>
  <c r="H84" i="22"/>
  <c r="H76" i="22"/>
  <c r="F81" i="22"/>
  <c r="E104" i="22"/>
  <c r="E96" i="22"/>
  <c r="F93" i="22"/>
  <c r="D91" i="22"/>
  <c r="E88" i="22"/>
  <c r="F85" i="22"/>
  <c r="D83" i="22"/>
  <c r="E80" i="22"/>
  <c r="F77" i="22"/>
  <c r="D75" i="22"/>
  <c r="E72" i="22"/>
  <c r="H99" i="22"/>
  <c r="H91" i="22"/>
  <c r="H83" i="22"/>
  <c r="H75" i="22"/>
  <c r="H67" i="22"/>
  <c r="BJ1" i="25" s="1"/>
  <c r="E100" i="22"/>
  <c r="D87" i="22"/>
  <c r="F101" i="22"/>
  <c r="E101" i="22"/>
  <c r="D96" i="22"/>
  <c r="F90" i="22"/>
  <c r="E85" i="22"/>
  <c r="D80" i="22"/>
  <c r="F74" i="22"/>
  <c r="H98" i="22"/>
  <c r="H90" i="22"/>
  <c r="H82" i="22"/>
  <c r="H74" i="22"/>
  <c r="L67" i="22"/>
  <c r="BI1" i="24"/>
  <c r="AI24" i="42"/>
  <c r="BH1" i="25"/>
  <c r="BH1" i="26"/>
  <c r="BI1" i="26"/>
  <c r="BM1" i="26"/>
  <c r="BG1" i="26"/>
  <c r="BE1" i="26"/>
  <c r="BF1" i="26"/>
  <c r="Q17" i="6"/>
  <c r="H17" i="6"/>
  <c r="F17" i="6"/>
  <c r="G17" i="6"/>
  <c r="J17" i="6"/>
  <c r="K17" i="6"/>
  <c r="I17" i="6"/>
  <c r="O17" i="6"/>
  <c r="N17" i="6"/>
  <c r="H8" i="6"/>
  <c r="J10" i="6"/>
  <c r="K8" i="6"/>
  <c r="K10" i="6"/>
  <c r="O8" i="6"/>
  <c r="Q8" i="6"/>
  <c r="N8" i="6"/>
  <c r="J8" i="6"/>
  <c r="G10" i="6"/>
  <c r="I10" i="6"/>
  <c r="H10" i="6"/>
  <c r="I8" i="6"/>
  <c r="O10" i="6"/>
  <c r="F10" i="6"/>
  <c r="N10" i="6"/>
  <c r="F8" i="6"/>
  <c r="Q10" i="6"/>
  <c r="H14" i="6"/>
  <c r="O14" i="6"/>
  <c r="Q14" i="6"/>
  <c r="K14" i="6"/>
  <c r="F14" i="6"/>
  <c r="I14" i="6"/>
  <c r="J14" i="6"/>
  <c r="G14" i="6"/>
  <c r="N14" i="6"/>
  <c r="H13" i="6"/>
  <c r="J13" i="6"/>
  <c r="N13" i="6"/>
  <c r="F13" i="6"/>
  <c r="O13" i="6"/>
  <c r="G13" i="6"/>
  <c r="I13" i="6"/>
  <c r="K13" i="6"/>
  <c r="Q13" i="6"/>
  <c r="H15" i="6"/>
  <c r="I15" i="6"/>
  <c r="F15" i="6"/>
  <c r="O15" i="6"/>
  <c r="Q15" i="6"/>
  <c r="N15" i="6"/>
  <c r="K15" i="6"/>
  <c r="J15" i="6"/>
  <c r="G15" i="6"/>
  <c r="D3" i="22"/>
  <c r="BH1" i="24"/>
  <c r="BH1" i="28"/>
  <c r="BM1" i="25"/>
  <c r="BI1" i="25"/>
  <c r="BG1" i="25"/>
  <c r="L66" i="22"/>
  <c r="BM1" i="24"/>
  <c r="AV1" i="24"/>
  <c r="BB1" i="25"/>
  <c r="BD1" i="26"/>
  <c r="AV1" i="26"/>
  <c r="BF1" i="28"/>
  <c r="BD1" i="25"/>
  <c r="BE1" i="25"/>
  <c r="BB1" i="26"/>
  <c r="BD1" i="24"/>
  <c r="BE1" i="24"/>
  <c r="BF1" i="25"/>
  <c r="AW1" i="24"/>
  <c r="BC1" i="24"/>
  <c r="BC1" i="25"/>
  <c r="AW1" i="26"/>
  <c r="AT1" i="25"/>
  <c r="BG1" i="24"/>
  <c r="BA1" i="24"/>
  <c r="AU1" i="25"/>
  <c r="AY1" i="25"/>
  <c r="BA1" i="26"/>
  <c r="AV1" i="25"/>
  <c r="AX1" i="25"/>
  <c r="AU1" i="26"/>
  <c r="BG1" i="28"/>
  <c r="BA1" i="25"/>
  <c r="BC1" i="26"/>
  <c r="BF1" i="24"/>
  <c r="AU1" i="24"/>
  <c r="BB1" i="24"/>
  <c r="AW1" i="25"/>
  <c r="AZ1" i="25"/>
  <c r="K4" i="29"/>
  <c r="L4" i="29"/>
  <c r="G21" i="31"/>
  <c r="G6" i="39" s="1"/>
  <c r="F6" i="39"/>
  <c r="G25" i="31"/>
  <c r="G14" i="39" s="1"/>
  <c r="F14" i="39"/>
  <c r="G45" i="31"/>
  <c r="G10" i="39" s="1"/>
  <c r="F10" i="39"/>
  <c r="L16" i="29"/>
  <c r="K16" i="29"/>
  <c r="J16" i="29"/>
  <c r="G54" i="31"/>
  <c r="F7" i="37"/>
  <c r="H7" i="37" s="1"/>
  <c r="J62" i="22"/>
  <c r="G46" i="31"/>
  <c r="F8" i="35"/>
  <c r="H8" i="35" s="1"/>
  <c r="K8" i="35" s="1"/>
  <c r="I8" i="35" s="1"/>
  <c r="G37" i="31"/>
  <c r="G31" i="31"/>
  <c r="G42" i="31"/>
  <c r="G30" i="31"/>
  <c r="G8" i="31"/>
  <c r="G8" i="37" s="1"/>
  <c r="H8" i="37" s="1"/>
  <c r="G29" i="31"/>
  <c r="G11" i="39" s="1"/>
  <c r="H11" i="39" s="1"/>
  <c r="K11" i="39" s="1"/>
  <c r="G39" i="31"/>
  <c r="G41" i="31"/>
  <c r="G16" i="39" s="1"/>
  <c r="H16" i="39" s="1"/>
  <c r="K16" i="39" s="1"/>
  <c r="I16" i="39" s="1"/>
  <c r="G28" i="31"/>
  <c r="G44" i="31"/>
  <c r="G36" i="31"/>
  <c r="G12" i="39" s="1"/>
  <c r="H12" i="39" s="1"/>
  <c r="K12" i="39" s="1"/>
  <c r="G13" i="31"/>
  <c r="G23" i="31"/>
  <c r="G11" i="31"/>
  <c r="F13" i="36"/>
  <c r="G15" i="36"/>
  <c r="F15" i="36"/>
  <c r="F16" i="36"/>
  <c r="G17" i="36"/>
  <c r="F17" i="36"/>
  <c r="F9" i="36"/>
  <c r="H9" i="36" s="1"/>
  <c r="K9" i="36" s="1"/>
  <c r="I9" i="36" s="1"/>
  <c r="F10" i="36"/>
  <c r="F6" i="36"/>
  <c r="G20" i="36"/>
  <c r="F20" i="36"/>
  <c r="F11" i="36"/>
  <c r="G18" i="36"/>
  <c r="F18" i="36"/>
  <c r="G14" i="36"/>
  <c r="F14" i="36"/>
  <c r="F12" i="36"/>
  <c r="F8" i="36"/>
  <c r="F5" i="36"/>
  <c r="G19" i="36"/>
  <c r="F19" i="36"/>
  <c r="F7" i="36"/>
  <c r="F21" i="36"/>
  <c r="J61" i="22"/>
  <c r="K61" i="22" s="1"/>
  <c r="X1" i="25"/>
  <c r="H18" i="29"/>
  <c r="AJ1" i="25"/>
  <c r="J54" i="22"/>
  <c r="J53" i="22"/>
  <c r="L52" i="22"/>
  <c r="L1" i="25"/>
  <c r="AI1" i="25"/>
  <c r="W1" i="25"/>
  <c r="K1" i="25"/>
  <c r="AH1" i="25"/>
  <c r="V1" i="25"/>
  <c r="J1" i="25"/>
  <c r="AS1" i="25"/>
  <c r="AG1" i="25"/>
  <c r="U1" i="25"/>
  <c r="I1" i="25"/>
  <c r="AR1" i="25"/>
  <c r="AF1" i="25"/>
  <c r="T1" i="25"/>
  <c r="H1" i="25"/>
  <c r="AQ1" i="25"/>
  <c r="AE1" i="25"/>
  <c r="S1" i="25"/>
  <c r="G1" i="25"/>
  <c r="AP1" i="25"/>
  <c r="AD1" i="25"/>
  <c r="R1" i="25"/>
  <c r="F1" i="25"/>
  <c r="AO1" i="25"/>
  <c r="AC1" i="25"/>
  <c r="Q1" i="25"/>
  <c r="E1" i="25"/>
  <c r="AN1" i="25"/>
  <c r="AB1" i="25"/>
  <c r="P1" i="25"/>
  <c r="D1" i="25"/>
  <c r="AM1" i="25"/>
  <c r="AA1" i="25"/>
  <c r="O1" i="25"/>
  <c r="C1" i="25"/>
  <c r="AL1" i="25"/>
  <c r="Z1" i="25"/>
  <c r="N1" i="25"/>
  <c r="AK1" i="25"/>
  <c r="Y1" i="25"/>
  <c r="M1" i="25"/>
  <c r="H6" i="29"/>
  <c r="H5" i="29"/>
  <c r="H31" i="29"/>
  <c r="H29" i="29"/>
  <c r="H26" i="29"/>
  <c r="H22" i="29"/>
  <c r="H21" i="29"/>
  <c r="H19" i="29"/>
  <c r="L98" i="22"/>
  <c r="L86" i="22"/>
  <c r="J104" i="22"/>
  <c r="K104" i="22" s="1"/>
  <c r="L74" i="22"/>
  <c r="J92" i="22"/>
  <c r="K92" i="22" s="1"/>
  <c r="J80" i="22"/>
  <c r="K80" i="22" s="1"/>
  <c r="J68" i="22"/>
  <c r="K68" i="22" s="1"/>
  <c r="J103" i="22"/>
  <c r="K103" i="22" s="1"/>
  <c r="J91" i="22"/>
  <c r="K91" i="22" s="1"/>
  <c r="J79" i="22"/>
  <c r="K79" i="22" s="1"/>
  <c r="J67" i="22"/>
  <c r="K67" i="22" s="1"/>
  <c r="L97" i="22"/>
  <c r="L85" i="22"/>
  <c r="L73" i="22"/>
  <c r="L61" i="22"/>
  <c r="J102" i="22"/>
  <c r="K102" i="22" s="1"/>
  <c r="J90" i="22"/>
  <c r="K90" i="22" s="1"/>
  <c r="J78" i="22"/>
  <c r="K78" i="22" s="1"/>
  <c r="J66" i="22"/>
  <c r="K66" i="22" s="1"/>
  <c r="L96" i="22"/>
  <c r="L84" i="22"/>
  <c r="L72" i="22"/>
  <c r="L60" i="22"/>
  <c r="J101" i="22"/>
  <c r="K101" i="22" s="1"/>
  <c r="J89" i="22"/>
  <c r="K89" i="22" s="1"/>
  <c r="J77" i="22"/>
  <c r="K77" i="22" s="1"/>
  <c r="J65" i="22"/>
  <c r="K65" i="22" s="1"/>
  <c r="L95" i="22"/>
  <c r="L83" i="22"/>
  <c r="L71" i="22"/>
  <c r="J100" i="22"/>
  <c r="K100" i="22" s="1"/>
  <c r="J88" i="22"/>
  <c r="K88" i="22" s="1"/>
  <c r="J76" i="22"/>
  <c r="K76" i="22" s="1"/>
  <c r="J64" i="22"/>
  <c r="L94" i="22"/>
  <c r="L82" i="22"/>
  <c r="L70" i="22"/>
  <c r="J99" i="22"/>
  <c r="K99" i="22" s="1"/>
  <c r="J87" i="22"/>
  <c r="K87" i="22" s="1"/>
  <c r="J75" i="22"/>
  <c r="K75" i="22" s="1"/>
  <c r="J63" i="22"/>
  <c r="L105" i="22"/>
  <c r="L93" i="22"/>
  <c r="L81" i="22"/>
  <c r="L69" i="22"/>
  <c r="H28" i="29"/>
  <c r="H27" i="29"/>
  <c r="H9" i="29"/>
  <c r="H12" i="29"/>
  <c r="H25" i="29"/>
  <c r="H8" i="29"/>
  <c r="H11" i="29"/>
  <c r="H24" i="29"/>
  <c r="H7" i="29"/>
  <c r="H10" i="29"/>
  <c r="H23" i="29"/>
  <c r="H17" i="29"/>
  <c r="H20" i="29"/>
  <c r="H30" i="29"/>
  <c r="J52" i="22"/>
  <c r="K52" i="22" s="1"/>
  <c r="J59" i="22"/>
  <c r="J58" i="22"/>
  <c r="K58" i="22" s="1"/>
  <c r="J57" i="22"/>
  <c r="J56" i="22"/>
  <c r="J55" i="22"/>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D35" i="31"/>
  <c r="D33" i="31"/>
  <c r="J30" i="31"/>
  <c r="K30" i="31" s="1"/>
  <c r="J10" i="36" s="1"/>
  <c r="D29" i="31"/>
  <c r="J27" i="31"/>
  <c r="K27" i="31" s="1"/>
  <c r="J24" i="31"/>
  <c r="K24" i="31" s="1"/>
  <c r="J22" i="31"/>
  <c r="K22" i="31" s="1"/>
  <c r="J19" i="36" s="1"/>
  <c r="J18" i="31"/>
  <c r="K18" i="31" s="1"/>
  <c r="D16" i="31"/>
  <c r="D15" i="31"/>
  <c r="D14" i="31"/>
  <c r="M14" i="31" s="1"/>
  <c r="D12" i="31"/>
  <c r="M12" i="31" s="1"/>
  <c r="B10" i="31"/>
  <c r="B9" i="31"/>
  <c r="B8" i="31"/>
  <c r="B7" i="31"/>
  <c r="D6" i="31"/>
  <c r="B6" i="31"/>
  <c r="D3" i="31"/>
  <c r="AJ45" i="43" l="1"/>
  <c r="AJ36" i="43"/>
  <c r="AK36" i="43" s="1"/>
  <c r="E11" i="37"/>
  <c r="E11" i="35"/>
  <c r="D70" i="31"/>
  <c r="M70" i="31" s="1"/>
  <c r="F70" i="31"/>
  <c r="H70" i="31"/>
  <c r="J70" i="31" s="1"/>
  <c r="K70" i="31" s="1"/>
  <c r="E70" i="31"/>
  <c r="AE20" i="42"/>
  <c r="J36" i="43"/>
  <c r="H18" i="43"/>
  <c r="N10" i="43"/>
  <c r="J18" i="43"/>
  <c r="Q10" i="43"/>
  <c r="O10" i="43"/>
  <c r="K36" i="43"/>
  <c r="Q36" i="43"/>
  <c r="G10" i="43"/>
  <c r="G36" i="43"/>
  <c r="O16" i="43"/>
  <c r="H29" i="43"/>
  <c r="N12" i="43"/>
  <c r="P27" i="43"/>
  <c r="M18" i="43"/>
  <c r="I10" i="43"/>
  <c r="P36" i="43"/>
  <c r="H36" i="43"/>
  <c r="F30" i="43"/>
  <c r="K10" i="43"/>
  <c r="K18" i="43"/>
  <c r="P10" i="43"/>
  <c r="N18" i="43"/>
  <c r="L18" i="43"/>
  <c r="J10" i="43"/>
  <c r="Q18" i="43"/>
  <c r="L10" i="43"/>
  <c r="L36" i="43"/>
  <c r="H10" i="43"/>
  <c r="F18" i="43"/>
  <c r="M10" i="43"/>
  <c r="O18" i="43"/>
  <c r="F36" i="43"/>
  <c r="M11" i="43"/>
  <c r="I18" i="43"/>
  <c r="I36" i="43"/>
  <c r="G18" i="43"/>
  <c r="P19" i="43"/>
  <c r="I11" i="43"/>
  <c r="Q11" i="43"/>
  <c r="P30" i="43"/>
  <c r="I19" i="43"/>
  <c r="G34" i="43"/>
  <c r="J27" i="43"/>
  <c r="Q29" i="43"/>
  <c r="M29" i="43"/>
  <c r="J29" i="43"/>
  <c r="P29" i="43"/>
  <c r="G29" i="43"/>
  <c r="L32" i="43"/>
  <c r="P23" i="43"/>
  <c r="N30" i="43"/>
  <c r="O21" i="43"/>
  <c r="N23" i="43"/>
  <c r="F9" i="43"/>
  <c r="M30" i="43"/>
  <c r="J21" i="43"/>
  <c r="F19" i="43"/>
  <c r="J9" i="43"/>
  <c r="H21" i="43"/>
  <c r="I23" i="43"/>
  <c r="J19" i="43"/>
  <c r="H9" i="43"/>
  <c r="L21" i="43"/>
  <c r="L23" i="43"/>
  <c r="H23" i="43"/>
  <c r="N14" i="43"/>
  <c r="Q21" i="43"/>
  <c r="G30" i="43"/>
  <c r="N21" i="43"/>
  <c r="F23" i="43"/>
  <c r="G19" i="43"/>
  <c r="I21" i="43"/>
  <c r="L14" i="43"/>
  <c r="Q14" i="43"/>
  <c r="O19" i="43"/>
  <c r="J23" i="43"/>
  <c r="N36" i="43"/>
  <c r="I24" i="43"/>
  <c r="K29" i="43"/>
  <c r="N24" i="43"/>
  <c r="P33" i="43"/>
  <c r="H28" i="43"/>
  <c r="M33" i="43"/>
  <c r="J24" i="43"/>
  <c r="F24" i="43"/>
  <c r="M32" i="43"/>
  <c r="I29" i="43"/>
  <c r="H32" i="43"/>
  <c r="O36" i="43"/>
  <c r="O24" i="43"/>
  <c r="L24" i="43"/>
  <c r="G33" i="43"/>
  <c r="Q33" i="43"/>
  <c r="N11" i="43"/>
  <c r="Q24" i="43"/>
  <c r="H11" i="43"/>
  <c r="K11" i="43"/>
  <c r="M24" i="43"/>
  <c r="I33" i="43"/>
  <c r="O11" i="43"/>
  <c r="O33" i="43"/>
  <c r="F11" i="43"/>
  <c r="H33" i="43"/>
  <c r="L33" i="43"/>
  <c r="G11" i="43"/>
  <c r="L11" i="43"/>
  <c r="H24" i="43"/>
  <c r="G24" i="43"/>
  <c r="N33" i="43"/>
  <c r="P11" i="43"/>
  <c r="P24" i="43"/>
  <c r="J33" i="43"/>
  <c r="K33" i="43"/>
  <c r="N15" i="43"/>
  <c r="M15" i="43"/>
  <c r="F15" i="43"/>
  <c r="G32" i="43"/>
  <c r="P15" i="43"/>
  <c r="H15" i="43"/>
  <c r="Q15" i="43"/>
  <c r="K32" i="43"/>
  <c r="O29" i="43"/>
  <c r="Q32" i="43"/>
  <c r="L29" i="43"/>
  <c r="J32" i="43"/>
  <c r="F32" i="43"/>
  <c r="O32" i="43"/>
  <c r="N26" i="43"/>
  <c r="N29" i="43"/>
  <c r="N32" i="43"/>
  <c r="P32" i="43"/>
  <c r="J13" i="43"/>
  <c r="F34" i="43"/>
  <c r="L16" i="43"/>
  <c r="P12" i="43"/>
  <c r="O17" i="43"/>
  <c r="Q17" i="43"/>
  <c r="O12" i="43"/>
  <c r="G12" i="43"/>
  <c r="J12" i="43"/>
  <c r="O27" i="43"/>
  <c r="O34" i="43"/>
  <c r="P17" i="43"/>
  <c r="M34" i="43"/>
  <c r="F16" i="43"/>
  <c r="F12" i="43"/>
  <c r="M12" i="43"/>
  <c r="J34" i="43"/>
  <c r="L17" i="43"/>
  <c r="P31" i="43"/>
  <c r="O31" i="43"/>
  <c r="G17" i="43"/>
  <c r="H31" i="43"/>
  <c r="J17" i="43"/>
  <c r="H17" i="43"/>
  <c r="N17" i="43"/>
  <c r="I31" i="43"/>
  <c r="K31" i="43"/>
  <c r="M31" i="43"/>
  <c r="N31" i="43"/>
  <c r="J31" i="43"/>
  <c r="L31" i="43"/>
  <c r="F17" i="43"/>
  <c r="K17" i="43"/>
  <c r="I17" i="43"/>
  <c r="Q31" i="43"/>
  <c r="F31" i="43"/>
  <c r="K15" i="43"/>
  <c r="K21" i="43"/>
  <c r="P21" i="43"/>
  <c r="G21" i="43"/>
  <c r="L12" i="43"/>
  <c r="N19" i="43"/>
  <c r="O23" i="43"/>
  <c r="L19" i="43"/>
  <c r="H19" i="43"/>
  <c r="P34" i="43"/>
  <c r="Q34" i="43"/>
  <c r="I27" i="43"/>
  <c r="P16" i="43"/>
  <c r="Q12" i="43"/>
  <c r="L34" i="43"/>
  <c r="K16" i="43"/>
  <c r="G27" i="43"/>
  <c r="F27" i="43"/>
  <c r="I16" i="43"/>
  <c r="N16" i="43"/>
  <c r="O30" i="43"/>
  <c r="H30" i="43"/>
  <c r="J30" i="43"/>
  <c r="O14" i="43"/>
  <c r="L27" i="43"/>
  <c r="Q9" i="43"/>
  <c r="K23" i="43"/>
  <c r="F21" i="43"/>
  <c r="H16" i="43"/>
  <c r="N34" i="43"/>
  <c r="F14" i="43"/>
  <c r="I9" i="43"/>
  <c r="M27" i="43"/>
  <c r="O15" i="43"/>
  <c r="I12" i="43"/>
  <c r="J15" i="43"/>
  <c r="M14" i="43"/>
  <c r="J14" i="43"/>
  <c r="H14" i="43"/>
  <c r="Q30" i="43"/>
  <c r="M19" i="43"/>
  <c r="Q19" i="43"/>
  <c r="Q27" i="43"/>
  <c r="M16" i="43"/>
  <c r="N9" i="43"/>
  <c r="Q16" i="43"/>
  <c r="H12" i="43"/>
  <c r="I15" i="43"/>
  <c r="I30" i="43"/>
  <c r="K30" i="43"/>
  <c r="K14" i="43"/>
  <c r="P14" i="43"/>
  <c r="L15" i="43"/>
  <c r="G14" i="43"/>
  <c r="G23" i="43"/>
  <c r="Q23" i="43"/>
  <c r="H34" i="43"/>
  <c r="K34" i="43"/>
  <c r="H27" i="43"/>
  <c r="K27" i="43"/>
  <c r="G16" i="43"/>
  <c r="G9" i="43"/>
  <c r="K9" i="43"/>
  <c r="J6" i="6"/>
  <c r="Q35" i="43"/>
  <c r="N13" i="43"/>
  <c r="M13" i="43"/>
  <c r="K22" i="43"/>
  <c r="M22" i="43"/>
  <c r="L22" i="43"/>
  <c r="N22" i="43"/>
  <c r="P35" i="43"/>
  <c r="N35" i="43"/>
  <c r="F13" i="43"/>
  <c r="H13" i="43"/>
  <c r="J22" i="43"/>
  <c r="P22" i="43"/>
  <c r="Q13" i="43"/>
  <c r="O35" i="43"/>
  <c r="G13" i="43"/>
  <c r="P13" i="43"/>
  <c r="Q22" i="43"/>
  <c r="M35" i="43"/>
  <c r="G22" i="43"/>
  <c r="H35" i="43"/>
  <c r="F35" i="43"/>
  <c r="I22" i="43"/>
  <c r="K13" i="43"/>
  <c r="I13" i="43"/>
  <c r="G35" i="43"/>
  <c r="N20" i="43"/>
  <c r="O22" i="43"/>
  <c r="J35" i="43"/>
  <c r="O13" i="43"/>
  <c r="H22" i="43"/>
  <c r="O6" i="6"/>
  <c r="L28" i="43"/>
  <c r="M28" i="43"/>
  <c r="O28" i="43"/>
  <c r="G6" i="6"/>
  <c r="Q28" i="43"/>
  <c r="P28" i="43"/>
  <c r="F6" i="6"/>
  <c r="F28" i="43"/>
  <c r="G28" i="43"/>
  <c r="K26" i="43"/>
  <c r="K28" i="43"/>
  <c r="Q26" i="43"/>
  <c r="P26" i="43"/>
  <c r="I26" i="43"/>
  <c r="I28" i="43"/>
  <c r="N28" i="43"/>
  <c r="I35" i="43"/>
  <c r="Q6" i="6"/>
  <c r="L35" i="43"/>
  <c r="I20" i="43"/>
  <c r="K6" i="6"/>
  <c r="G20" i="43"/>
  <c r="F20" i="43"/>
  <c r="M20" i="43"/>
  <c r="P20" i="43"/>
  <c r="J20" i="43"/>
  <c r="L20" i="43"/>
  <c r="I6" i="6"/>
  <c r="H20" i="43"/>
  <c r="Q20" i="43"/>
  <c r="K20" i="43"/>
  <c r="L26" i="43"/>
  <c r="M26" i="43"/>
  <c r="H26" i="43"/>
  <c r="O26" i="43"/>
  <c r="G26" i="43"/>
  <c r="J26" i="43"/>
  <c r="Q12" i="6"/>
  <c r="N16" i="6"/>
  <c r="O16" i="6"/>
  <c r="I9" i="6"/>
  <c r="J11" i="6"/>
  <c r="I11" i="6"/>
  <c r="G9" i="6"/>
  <c r="I12" i="6"/>
  <c r="J16" i="6"/>
  <c r="I16" i="6"/>
  <c r="F16" i="6"/>
  <c r="H16" i="6"/>
  <c r="O9" i="6"/>
  <c r="G16" i="6"/>
  <c r="K16" i="6"/>
  <c r="F9" i="6"/>
  <c r="J9" i="6"/>
  <c r="N9" i="6"/>
  <c r="Q9" i="6"/>
  <c r="K9" i="6"/>
  <c r="H12" i="6"/>
  <c r="K19" i="6"/>
  <c r="H19" i="6"/>
  <c r="G11" i="6"/>
  <c r="I19" i="6"/>
  <c r="Q19" i="6"/>
  <c r="G19" i="6"/>
  <c r="O19" i="6"/>
  <c r="N19" i="6"/>
  <c r="J19" i="6"/>
  <c r="M11" i="6"/>
  <c r="O18" i="6"/>
  <c r="H11" i="6"/>
  <c r="F12" i="6"/>
  <c r="K18" i="6"/>
  <c r="F7" i="6"/>
  <c r="F11" i="6"/>
  <c r="G18" i="6"/>
  <c r="N12" i="6"/>
  <c r="I7" i="6"/>
  <c r="N11" i="6"/>
  <c r="Q18" i="6"/>
  <c r="O12" i="6"/>
  <c r="G7" i="6"/>
  <c r="O11" i="6"/>
  <c r="I18" i="6"/>
  <c r="H18" i="6"/>
  <c r="G12" i="6"/>
  <c r="J7" i="6"/>
  <c r="F18" i="6"/>
  <c r="K11" i="6"/>
  <c r="J18" i="6"/>
  <c r="J12" i="6"/>
  <c r="Q7" i="6"/>
  <c r="K7" i="6"/>
  <c r="H7" i="6"/>
  <c r="AI25" i="42"/>
  <c r="H14" i="36"/>
  <c r="K14" i="36" s="1"/>
  <c r="I14" i="36" s="1"/>
  <c r="K8" i="37"/>
  <c r="I8" i="37" s="1"/>
  <c r="K7" i="37"/>
  <c r="I7" i="37" s="1"/>
  <c r="L17" i="29"/>
  <c r="L7" i="29"/>
  <c r="L8" i="29"/>
  <c r="L20" i="29"/>
  <c r="L28" i="29"/>
  <c r="L9" i="29"/>
  <c r="L21" i="29"/>
  <c r="L29" i="29"/>
  <c r="L25" i="29"/>
  <c r="L19" i="29"/>
  <c r="L10" i="29"/>
  <c r="L22" i="29"/>
  <c r="L30" i="29"/>
  <c r="L5" i="29"/>
  <c r="L6" i="29"/>
  <c r="L18" i="29"/>
  <c r="L26" i="29"/>
  <c r="L27" i="29"/>
  <c r="L11" i="29"/>
  <c r="L23" i="29"/>
  <c r="L31" i="29"/>
  <c r="L12" i="29"/>
  <c r="L24" i="29"/>
  <c r="K20" i="29"/>
  <c r="K28" i="29"/>
  <c r="K8" i="29"/>
  <c r="K21" i="29"/>
  <c r="K29" i="29"/>
  <c r="K9" i="29"/>
  <c r="K22" i="29"/>
  <c r="K30" i="29"/>
  <c r="K5" i="29"/>
  <c r="K26" i="29"/>
  <c r="K6" i="29"/>
  <c r="K7" i="29"/>
  <c r="K10" i="29"/>
  <c r="K23" i="29"/>
  <c r="K31" i="29"/>
  <c r="K18" i="29"/>
  <c r="K19" i="29"/>
  <c r="K27" i="29"/>
  <c r="K11" i="29"/>
  <c r="K24" i="29"/>
  <c r="K12" i="29"/>
  <c r="K17" i="29"/>
  <c r="K25" i="29"/>
  <c r="J20" i="29"/>
  <c r="J8" i="29"/>
  <c r="J22" i="29"/>
  <c r="J30" i="29"/>
  <c r="J9" i="29"/>
  <c r="J23" i="29"/>
  <c r="J31" i="29"/>
  <c r="J19" i="29"/>
  <c r="J28" i="29"/>
  <c r="J29" i="29"/>
  <c r="J10" i="29"/>
  <c r="J24" i="29"/>
  <c r="J5" i="29"/>
  <c r="J27" i="29"/>
  <c r="J6" i="29"/>
  <c r="J7" i="29"/>
  <c r="J21" i="29"/>
  <c r="J11" i="29"/>
  <c r="J17" i="29"/>
  <c r="J25" i="29"/>
  <c r="J12" i="29"/>
  <c r="J18" i="29"/>
  <c r="J26" i="29"/>
  <c r="H15" i="36"/>
  <c r="K15" i="36" s="1"/>
  <c r="I15" i="36" s="1"/>
  <c r="G16" i="36"/>
  <c r="H16" i="36" s="1"/>
  <c r="H14" i="39"/>
  <c r="K14" i="39" s="1"/>
  <c r="I11" i="39"/>
  <c r="H18" i="36"/>
  <c r="K18" i="36" s="1"/>
  <c r="I18" i="36" s="1"/>
  <c r="H10" i="39"/>
  <c r="K10" i="39" s="1"/>
  <c r="G7" i="37"/>
  <c r="G8" i="39"/>
  <c r="H6" i="39"/>
  <c r="K6" i="39" s="1"/>
  <c r="I12" i="39"/>
  <c r="G8" i="35"/>
  <c r="H17" i="36"/>
  <c r="K17" i="36" s="1"/>
  <c r="H20" i="36"/>
  <c r="K20" i="36" s="1"/>
  <c r="H19" i="36"/>
  <c r="K19" i="36" s="1"/>
  <c r="M6" i="31"/>
  <c r="G11" i="36"/>
  <c r="H11" i="36" s="1"/>
  <c r="G12" i="36"/>
  <c r="H12" i="36" s="1"/>
  <c r="K12" i="36" s="1"/>
  <c r="I12" i="36" s="1"/>
  <c r="G9" i="36"/>
  <c r="G5" i="36"/>
  <c r="H5" i="36" s="1"/>
  <c r="G7" i="36"/>
  <c r="H7" i="36" s="1"/>
  <c r="G10" i="36"/>
  <c r="H10" i="36" s="1"/>
  <c r="G8" i="36"/>
  <c r="H8" i="36" s="1"/>
  <c r="K8" i="36" s="1"/>
  <c r="G21" i="36"/>
  <c r="H21" i="36" s="1"/>
  <c r="K21" i="36" s="1"/>
  <c r="I21" i="36" s="1"/>
  <c r="G6" i="36"/>
  <c r="H6" i="36" s="1"/>
  <c r="K6" i="36" s="1"/>
  <c r="G13" i="36"/>
  <c r="H13" i="36" s="1"/>
  <c r="K13" i="36" s="1"/>
  <c r="I13" i="36" s="1"/>
  <c r="M16" i="31"/>
  <c r="D66" i="31"/>
  <c r="M66" i="31" s="1"/>
  <c r="F66" i="31"/>
  <c r="G66" i="31" s="1"/>
  <c r="E66" i="31"/>
  <c r="H66" i="31"/>
  <c r="J66" i="31" s="1"/>
  <c r="K66" i="31" s="1"/>
  <c r="F82" i="31"/>
  <c r="G82" i="31" s="1"/>
  <c r="H82" i="31"/>
  <c r="J82" i="31" s="1"/>
  <c r="K82" i="31" s="1"/>
  <c r="E82" i="31"/>
  <c r="F98" i="31"/>
  <c r="G98" i="31" s="1"/>
  <c r="E98" i="31"/>
  <c r="H98" i="31"/>
  <c r="J98" i="31" s="1"/>
  <c r="K98" i="31" s="1"/>
  <c r="D67" i="31"/>
  <c r="M67" i="31" s="1"/>
  <c r="H67" i="31"/>
  <c r="J67" i="31" s="1"/>
  <c r="K67" i="31" s="1"/>
  <c r="G67" i="31"/>
  <c r="E67" i="31"/>
  <c r="F95" i="31"/>
  <c r="G95" i="31" s="1"/>
  <c r="E95" i="31"/>
  <c r="H95" i="31"/>
  <c r="J95" i="31" s="1"/>
  <c r="K95" i="31" s="1"/>
  <c r="D86" i="31"/>
  <c r="M86" i="31" s="1"/>
  <c r="E86" i="31"/>
  <c r="H86" i="31"/>
  <c r="J86" i="31" s="1"/>
  <c r="K86" i="31" s="1"/>
  <c r="F86" i="31"/>
  <c r="G86" i="31" s="1"/>
  <c r="D94" i="31"/>
  <c r="M94" i="31" s="1"/>
  <c r="E94" i="31"/>
  <c r="F94" i="31"/>
  <c r="G94" i="31" s="1"/>
  <c r="H94" i="31"/>
  <c r="J94" i="31" s="1"/>
  <c r="K94" i="31" s="1"/>
  <c r="G63" i="31"/>
  <c r="G7" i="39" s="1"/>
  <c r="H63" i="31"/>
  <c r="J63" i="31" s="1"/>
  <c r="K63" i="31" s="1"/>
  <c r="J7" i="39" s="1"/>
  <c r="L7" i="39" s="1"/>
  <c r="D75" i="31"/>
  <c r="M75" i="31" s="1"/>
  <c r="H75" i="31"/>
  <c r="J75" i="31" s="1"/>
  <c r="K75" i="31" s="1"/>
  <c r="F75" i="31"/>
  <c r="G75" i="31" s="1"/>
  <c r="E75" i="31"/>
  <c r="H83" i="31"/>
  <c r="J83" i="31" s="1"/>
  <c r="K83" i="31" s="1"/>
  <c r="F83" i="31"/>
  <c r="G83" i="31" s="1"/>
  <c r="E83" i="31"/>
  <c r="F87" i="31"/>
  <c r="G87" i="31" s="1"/>
  <c r="H87" i="31"/>
  <c r="J87" i="31" s="1"/>
  <c r="K87" i="31" s="1"/>
  <c r="E87" i="31"/>
  <c r="E99" i="31"/>
  <c r="H99" i="31"/>
  <c r="J99" i="31" s="1"/>
  <c r="K99" i="31" s="1"/>
  <c r="F99" i="31"/>
  <c r="G99" i="31" s="1"/>
  <c r="D60" i="31"/>
  <c r="H60" i="31"/>
  <c r="J60" i="31" s="1"/>
  <c r="K60" i="31" s="1"/>
  <c r="G60" i="31"/>
  <c r="G15" i="39" s="1"/>
  <c r="D68" i="31"/>
  <c r="M68" i="31" s="1"/>
  <c r="E68" i="31"/>
  <c r="H68" i="31"/>
  <c r="J68" i="31" s="1"/>
  <c r="K68" i="31" s="1"/>
  <c r="F68" i="31"/>
  <c r="G68" i="31" s="1"/>
  <c r="F80" i="31"/>
  <c r="G80" i="31" s="1"/>
  <c r="E80" i="31"/>
  <c r="H80" i="31"/>
  <c r="J80" i="31" s="1"/>
  <c r="K80" i="31" s="1"/>
  <c r="H88" i="31"/>
  <c r="J88" i="31" s="1"/>
  <c r="K88" i="31" s="1"/>
  <c r="F88" i="31"/>
  <c r="G88" i="31" s="1"/>
  <c r="E88" i="31"/>
  <c r="D92" i="31"/>
  <c r="M92" i="31" s="1"/>
  <c r="H92" i="31"/>
  <c r="J92" i="31" s="1"/>
  <c r="K92" i="31" s="1"/>
  <c r="E92" i="31"/>
  <c r="F92" i="31"/>
  <c r="G92" i="31" s="1"/>
  <c r="F104" i="31"/>
  <c r="G104" i="31" s="1"/>
  <c r="E104" i="31"/>
  <c r="H104" i="31"/>
  <c r="J104" i="31" s="1"/>
  <c r="K104" i="31" s="1"/>
  <c r="D74" i="31"/>
  <c r="M74" i="31" s="1"/>
  <c r="H74" i="31"/>
  <c r="J74" i="31" s="1"/>
  <c r="K74" i="31" s="1"/>
  <c r="F74" i="31"/>
  <c r="G74" i="31" s="1"/>
  <c r="E74" i="31"/>
  <c r="E78" i="31"/>
  <c r="F78" i="31"/>
  <c r="G78" i="31" s="1"/>
  <c r="H78" i="31"/>
  <c r="J78" i="31" s="1"/>
  <c r="K78" i="31" s="1"/>
  <c r="D90" i="31"/>
  <c r="M90" i="31" s="1"/>
  <c r="F90" i="31"/>
  <c r="G90" i="31" s="1"/>
  <c r="E90" i="31"/>
  <c r="H90" i="31"/>
  <c r="J90" i="31" s="1"/>
  <c r="K90" i="31" s="1"/>
  <c r="E102" i="31"/>
  <c r="F102" i="31"/>
  <c r="G102" i="31" s="1"/>
  <c r="H102" i="31"/>
  <c r="J102" i="31" s="1"/>
  <c r="K102" i="31" s="1"/>
  <c r="D71" i="31"/>
  <c r="M71" i="31" s="1"/>
  <c r="F71" i="31"/>
  <c r="G71" i="31" s="1"/>
  <c r="H71" i="31"/>
  <c r="J71" i="31" s="1"/>
  <c r="K71" i="31" s="1"/>
  <c r="E71" i="31"/>
  <c r="F79" i="31"/>
  <c r="G79" i="31" s="1"/>
  <c r="H79" i="31"/>
  <c r="J79" i="31" s="1"/>
  <c r="K79" i="31" s="1"/>
  <c r="E79" i="31"/>
  <c r="D91" i="31"/>
  <c r="M91" i="31" s="1"/>
  <c r="E91" i="31"/>
  <c r="H91" i="31"/>
  <c r="J91" i="31" s="1"/>
  <c r="K91" i="31" s="1"/>
  <c r="F91" i="31"/>
  <c r="G91" i="31" s="1"/>
  <c r="D103" i="31"/>
  <c r="M103" i="31" s="1"/>
  <c r="F103" i="31"/>
  <c r="G103" i="31" s="1"/>
  <c r="E103" i="31"/>
  <c r="H103" i="31"/>
  <c r="J103" i="31" s="1"/>
  <c r="K103" i="31" s="1"/>
  <c r="D64" i="31"/>
  <c r="M64" i="31" s="1"/>
  <c r="D72" i="31"/>
  <c r="M72" i="31" s="1"/>
  <c r="F72" i="31"/>
  <c r="G72" i="31" s="1"/>
  <c r="E72" i="31"/>
  <c r="H72" i="31"/>
  <c r="J72" i="31" s="1"/>
  <c r="K72" i="31" s="1"/>
  <c r="D76" i="31"/>
  <c r="M76" i="31" s="1"/>
  <c r="E76" i="31"/>
  <c r="H76" i="31"/>
  <c r="J76" i="31" s="1"/>
  <c r="K76" i="31" s="1"/>
  <c r="F76" i="31"/>
  <c r="G76" i="31" s="1"/>
  <c r="E84" i="31"/>
  <c r="H84" i="31"/>
  <c r="J84" i="31" s="1"/>
  <c r="K84" i="31" s="1"/>
  <c r="F84" i="31"/>
  <c r="G84" i="31" s="1"/>
  <c r="F96" i="31"/>
  <c r="G96" i="31" s="1"/>
  <c r="E96" i="31"/>
  <c r="H96" i="31"/>
  <c r="J96" i="31" s="1"/>
  <c r="K96" i="31" s="1"/>
  <c r="D100" i="31"/>
  <c r="M100" i="31" s="1"/>
  <c r="H100" i="31"/>
  <c r="J100" i="31" s="1"/>
  <c r="K100" i="31" s="1"/>
  <c r="E100" i="31"/>
  <c r="F100" i="31"/>
  <c r="G100" i="31" s="1"/>
  <c r="D61" i="31"/>
  <c r="H61" i="31"/>
  <c r="J61" i="31" s="1"/>
  <c r="K61" i="31" s="1"/>
  <c r="J9" i="39" s="1"/>
  <c r="L9" i="39" s="1"/>
  <c r="E65" i="31"/>
  <c r="G10" i="35"/>
  <c r="J10" i="35"/>
  <c r="D69" i="31"/>
  <c r="E69" i="31"/>
  <c r="F69" i="31"/>
  <c r="F11" i="37" s="1"/>
  <c r="H69" i="31"/>
  <c r="J69" i="31" s="1"/>
  <c r="K69" i="31" s="1"/>
  <c r="D73" i="31"/>
  <c r="M73" i="31" s="1"/>
  <c r="F73" i="31"/>
  <c r="G73" i="31" s="1"/>
  <c r="E73" i="31"/>
  <c r="H73" i="31"/>
  <c r="J73" i="31" s="1"/>
  <c r="K73" i="31" s="1"/>
  <c r="D77" i="31"/>
  <c r="M77" i="31" s="1"/>
  <c r="E77" i="31"/>
  <c r="H77" i="31"/>
  <c r="J77" i="31" s="1"/>
  <c r="K77" i="31" s="1"/>
  <c r="F77" i="31"/>
  <c r="G77" i="31" s="1"/>
  <c r="E81" i="31"/>
  <c r="F81" i="31"/>
  <c r="G81" i="31" s="1"/>
  <c r="H81" i="31"/>
  <c r="J81" i="31" s="1"/>
  <c r="K81" i="31" s="1"/>
  <c r="E85" i="31"/>
  <c r="H85" i="31"/>
  <c r="J85" i="31" s="1"/>
  <c r="K85" i="31" s="1"/>
  <c r="F85" i="31"/>
  <c r="G85" i="31" s="1"/>
  <c r="F89" i="31"/>
  <c r="G89" i="31" s="1"/>
  <c r="E89" i="31"/>
  <c r="H89" i="31"/>
  <c r="J89" i="31" s="1"/>
  <c r="K89" i="31" s="1"/>
  <c r="F93" i="31"/>
  <c r="G93" i="31" s="1"/>
  <c r="H93" i="31"/>
  <c r="J93" i="31" s="1"/>
  <c r="K93" i="31" s="1"/>
  <c r="E93" i="31"/>
  <c r="H97" i="31"/>
  <c r="J97" i="31" s="1"/>
  <c r="K97" i="31" s="1"/>
  <c r="F97" i="31"/>
  <c r="G97" i="31" s="1"/>
  <c r="E97" i="31"/>
  <c r="D101" i="31"/>
  <c r="M101" i="31" s="1"/>
  <c r="F101" i="31"/>
  <c r="G101" i="31" s="1"/>
  <c r="E101" i="31"/>
  <c r="H101" i="31"/>
  <c r="J101" i="31" s="1"/>
  <c r="K101" i="31" s="1"/>
  <c r="D105" i="31"/>
  <c r="M105" i="31" s="1"/>
  <c r="H105" i="31"/>
  <c r="J105" i="31" s="1"/>
  <c r="K105" i="31" s="1"/>
  <c r="F105" i="31"/>
  <c r="G105" i="31" s="1"/>
  <c r="E105" i="31"/>
  <c r="D47" i="31"/>
  <c r="D36" i="31"/>
  <c r="D42" i="31"/>
  <c r="D49" i="31"/>
  <c r="J37" i="31"/>
  <c r="K37" i="31" s="1"/>
  <c r="J21" i="36" s="1"/>
  <c r="J43" i="31"/>
  <c r="K43" i="31" s="1"/>
  <c r="D50" i="31"/>
  <c r="D55" i="31"/>
  <c r="J38" i="31"/>
  <c r="K38" i="31" s="1"/>
  <c r="J14" i="36" s="1"/>
  <c r="I44" i="31"/>
  <c r="D56" i="31"/>
  <c r="D51" i="31"/>
  <c r="D39" i="31"/>
  <c r="J52" i="31"/>
  <c r="K52" i="31" s="1"/>
  <c r="J40" i="31"/>
  <c r="K40" i="31" s="1"/>
  <c r="D58" i="31"/>
  <c r="J54" i="31"/>
  <c r="K54" i="31" s="1"/>
  <c r="D98" i="31"/>
  <c r="M98" i="31" s="1"/>
  <c r="D54" i="31"/>
  <c r="D99" i="31"/>
  <c r="M99" i="31" s="1"/>
  <c r="D45" i="31"/>
  <c r="D37" i="31"/>
  <c r="D93" i="31"/>
  <c r="M93" i="31" s="1"/>
  <c r="D85" i="31"/>
  <c r="M85" i="31" s="1"/>
  <c r="D21" i="31"/>
  <c r="D13" i="31"/>
  <c r="M13" i="31" s="1"/>
  <c r="D84" i="31"/>
  <c r="M84" i="31" s="1"/>
  <c r="D53" i="31"/>
  <c r="D44" i="31"/>
  <c r="D28" i="31"/>
  <c r="D20" i="31"/>
  <c r="D83" i="31"/>
  <c r="M83" i="31" s="1"/>
  <c r="D59" i="31"/>
  <c r="D52" i="31"/>
  <c r="D43" i="31"/>
  <c r="D27" i="31"/>
  <c r="D19" i="31"/>
  <c r="D11" i="31"/>
  <c r="J7" i="31"/>
  <c r="K7" i="31" s="1"/>
  <c r="D82" i="31"/>
  <c r="M82" i="31" s="1"/>
  <c r="D34" i="31"/>
  <c r="D26" i="31"/>
  <c r="D18" i="31"/>
  <c r="D10" i="31"/>
  <c r="D97" i="31"/>
  <c r="M97" i="31" s="1"/>
  <c r="D89" i="31"/>
  <c r="M89" i="31" s="1"/>
  <c r="D81" i="31"/>
  <c r="M81" i="31" s="1"/>
  <c r="D65" i="31"/>
  <c r="D57" i="31"/>
  <c r="D41" i="31"/>
  <c r="D25" i="31"/>
  <c r="D17" i="31"/>
  <c r="D9" i="31"/>
  <c r="D104" i="31"/>
  <c r="M104" i="31" s="1"/>
  <c r="D96" i="31"/>
  <c r="M96" i="31" s="1"/>
  <c r="D88" i="31"/>
  <c r="M88" i="31" s="1"/>
  <c r="D80" i="31"/>
  <c r="M80" i="31" s="1"/>
  <c r="D48" i="31"/>
  <c r="D40" i="31"/>
  <c r="D32" i="31"/>
  <c r="D24" i="31"/>
  <c r="D8" i="31"/>
  <c r="D95" i="31"/>
  <c r="M95" i="31" s="1"/>
  <c r="D87" i="31"/>
  <c r="M87" i="31" s="1"/>
  <c r="D79" i="31"/>
  <c r="M79" i="31" s="1"/>
  <c r="D63" i="31"/>
  <c r="M63" i="31" s="1"/>
  <c r="D31" i="31"/>
  <c r="D23" i="31"/>
  <c r="D7" i="31"/>
  <c r="M7" i="31" s="1"/>
  <c r="I6" i="31"/>
  <c r="D102" i="31"/>
  <c r="M102" i="31" s="1"/>
  <c r="D78" i="31"/>
  <c r="M78" i="31" s="1"/>
  <c r="D62" i="31"/>
  <c r="M62" i="31" s="1"/>
  <c r="D46" i="31"/>
  <c r="D38" i="31"/>
  <c r="D30" i="31"/>
  <c r="D22" i="31"/>
  <c r="I20" i="31"/>
  <c r="I45" i="31"/>
  <c r="J17" i="31"/>
  <c r="K17" i="31" s="1"/>
  <c r="J45" i="31"/>
  <c r="K45" i="31" s="1"/>
  <c r="I59" i="31"/>
  <c r="J53" i="31"/>
  <c r="K53" i="31" s="1"/>
  <c r="I28" i="31"/>
  <c r="I23" i="31"/>
  <c r="I25" i="31"/>
  <c r="J23" i="31"/>
  <c r="K23" i="31" s="1"/>
  <c r="J25" i="31"/>
  <c r="K25" i="31" s="1"/>
  <c r="J14" i="39" s="1"/>
  <c r="I24" i="31"/>
  <c r="J6" i="31"/>
  <c r="K6" i="31" s="1"/>
  <c r="P13" i="6" s="1"/>
  <c r="J39" i="31"/>
  <c r="K39" i="31" s="1"/>
  <c r="J42" i="31"/>
  <c r="K42" i="31" s="1"/>
  <c r="J29" i="31"/>
  <c r="K29" i="31" s="1"/>
  <c r="J11" i="31"/>
  <c r="K11" i="31" s="1"/>
  <c r="J7" i="36" s="1"/>
  <c r="J49" i="31"/>
  <c r="K49" i="31" s="1"/>
  <c r="J14" i="31"/>
  <c r="K14" i="31" s="1"/>
  <c r="J26" i="31"/>
  <c r="K26" i="31" s="1"/>
  <c r="I26" i="31"/>
  <c r="J41" i="31"/>
  <c r="K41" i="31" s="1"/>
  <c r="J33" i="31"/>
  <c r="K33" i="31" s="1"/>
  <c r="J46" i="31"/>
  <c r="K46" i="31" s="1"/>
  <c r="J28" i="31"/>
  <c r="K28" i="31" s="1"/>
  <c r="J5" i="36" s="1"/>
  <c r="J44" i="31"/>
  <c r="K44" i="31" s="1"/>
  <c r="J12" i="36" s="1"/>
  <c r="J16" i="31"/>
  <c r="K16" i="31" s="1"/>
  <c r="J10" i="31"/>
  <c r="K10" i="31" s="1"/>
  <c r="J56" i="31"/>
  <c r="K56" i="31" s="1"/>
  <c r="J50" i="31"/>
  <c r="K50" i="31" s="1"/>
  <c r="J9" i="36" s="1"/>
  <c r="L9" i="36" s="1"/>
  <c r="I17" i="31"/>
  <c r="J31" i="31"/>
  <c r="K31" i="31" s="1"/>
  <c r="J47" i="31"/>
  <c r="K47" i="31" s="1"/>
  <c r="J58" i="31"/>
  <c r="K58" i="31" s="1"/>
  <c r="J9" i="31"/>
  <c r="K9" i="31" s="1"/>
  <c r="I13" i="31"/>
  <c r="J36" i="31"/>
  <c r="K36" i="31" s="1"/>
  <c r="J51" i="31"/>
  <c r="K51" i="31" s="1"/>
  <c r="J55" i="31"/>
  <c r="K55" i="31" s="1"/>
  <c r="J15" i="31"/>
  <c r="K15" i="31" s="1"/>
  <c r="J32" i="31"/>
  <c r="K32" i="31" s="1"/>
  <c r="J13" i="31"/>
  <c r="K13" i="31" s="1"/>
  <c r="J34" i="31"/>
  <c r="K34" i="31" s="1"/>
  <c r="J18" i="36" s="1"/>
  <c r="J35" i="31"/>
  <c r="K35" i="31" s="1"/>
  <c r="J57" i="31"/>
  <c r="K57" i="31" s="1"/>
  <c r="J8" i="31"/>
  <c r="K8" i="31" s="1"/>
  <c r="J12" i="31"/>
  <c r="K12" i="31" s="1"/>
  <c r="I34" i="31"/>
  <c r="J48" i="31"/>
  <c r="K48" i="31" s="1"/>
  <c r="J15" i="36" s="1"/>
  <c r="I50" i="31"/>
  <c r="I53" i="31"/>
  <c r="J59" i="31"/>
  <c r="K59" i="31" s="1"/>
  <c r="J13" i="39" s="1"/>
  <c r="L13" i="39" s="1"/>
  <c r="I19" i="31"/>
  <c r="J19" i="31"/>
  <c r="K19" i="31" s="1"/>
  <c r="J20" i="31"/>
  <c r="K20" i="31" s="1"/>
  <c r="J17" i="36" s="1"/>
  <c r="J21" i="31"/>
  <c r="K21" i="31" s="1"/>
  <c r="J6" i="39" s="1"/>
  <c r="D3" i="30"/>
  <c r="I7" i="22"/>
  <c r="J7" i="22" s="1"/>
  <c r="I8" i="22"/>
  <c r="J8" i="22" s="1"/>
  <c r="I9" i="22"/>
  <c r="J9" i="22" s="1"/>
  <c r="I10" i="22"/>
  <c r="J10" i="22" s="1"/>
  <c r="I11" i="22"/>
  <c r="I12" i="22"/>
  <c r="I13" i="22"/>
  <c r="I14" i="22"/>
  <c r="J14" i="22" s="1"/>
  <c r="I15" i="22"/>
  <c r="J15" i="22" s="1"/>
  <c r="I16" i="22"/>
  <c r="J16" i="22" s="1"/>
  <c r="I17" i="22"/>
  <c r="J17" i="22" s="1"/>
  <c r="I18" i="22"/>
  <c r="J18" i="22" s="1"/>
  <c r="I19" i="22"/>
  <c r="J19" i="22" s="1"/>
  <c r="I20" i="22"/>
  <c r="I21" i="22"/>
  <c r="I22" i="22"/>
  <c r="I23" i="22"/>
  <c r="J23" i="22" s="1"/>
  <c r="I24" i="22"/>
  <c r="I25" i="22"/>
  <c r="J25" i="22" s="1"/>
  <c r="I26" i="22"/>
  <c r="J26" i="22" s="1"/>
  <c r="I27" i="22"/>
  <c r="I28" i="22"/>
  <c r="I29" i="22"/>
  <c r="I30" i="22"/>
  <c r="I31" i="22"/>
  <c r="J31" i="22" s="1"/>
  <c r="I32" i="22"/>
  <c r="I33" i="22"/>
  <c r="I34" i="22"/>
  <c r="J34" i="22" s="1"/>
  <c r="I35" i="22"/>
  <c r="I36" i="22"/>
  <c r="I37" i="22"/>
  <c r="I38" i="22"/>
  <c r="I39" i="22"/>
  <c r="I40" i="22"/>
  <c r="AZ1" i="24" s="1"/>
  <c r="I41" i="22"/>
  <c r="I42" i="22"/>
  <c r="AY1" i="24" s="1"/>
  <c r="I43" i="22"/>
  <c r="I44" i="22"/>
  <c r="I45" i="22"/>
  <c r="I46" i="22"/>
  <c r="I47" i="22"/>
  <c r="I48" i="22"/>
  <c r="I49" i="22"/>
  <c r="AX1" i="24" s="1"/>
  <c r="I50" i="22"/>
  <c r="I51" i="22"/>
  <c r="AT1" i="24" s="1"/>
  <c r="I6" i="22"/>
  <c r="J6" i="22" s="1"/>
  <c r="B105" i="30"/>
  <c r="C105" i="30"/>
  <c r="H105" i="30" s="1"/>
  <c r="B7" i="30"/>
  <c r="C7" i="30"/>
  <c r="H7" i="30" s="1"/>
  <c r="B8" i="30"/>
  <c r="C8" i="30"/>
  <c r="H8" i="30" s="1"/>
  <c r="B9" i="30"/>
  <c r="C9" i="30"/>
  <c r="H9" i="30" s="1"/>
  <c r="B10" i="30"/>
  <c r="C10" i="30"/>
  <c r="E10" i="30" s="1"/>
  <c r="B11" i="30"/>
  <c r="C11" i="30"/>
  <c r="G11" i="30" s="1"/>
  <c r="B12" i="30"/>
  <c r="C12" i="30"/>
  <c r="G12" i="30" s="1"/>
  <c r="B13" i="30"/>
  <c r="C13" i="30"/>
  <c r="B14" i="30"/>
  <c r="C14" i="30"/>
  <c r="D14" i="30" s="1"/>
  <c r="B15" i="30"/>
  <c r="C15" i="30"/>
  <c r="H15" i="30" s="1"/>
  <c r="B16" i="30"/>
  <c r="C16" i="30"/>
  <c r="H16" i="30" s="1"/>
  <c r="B17" i="30"/>
  <c r="C17" i="30"/>
  <c r="H17" i="30" s="1"/>
  <c r="B18" i="30"/>
  <c r="C18" i="30"/>
  <c r="E18" i="30" s="1"/>
  <c r="B19" i="30"/>
  <c r="C19" i="30"/>
  <c r="G19" i="30" s="1"/>
  <c r="B20" i="30"/>
  <c r="C20" i="30"/>
  <c r="G20" i="30" s="1"/>
  <c r="B21" i="30"/>
  <c r="C21" i="30"/>
  <c r="B22" i="30"/>
  <c r="C22" i="30"/>
  <c r="D22" i="30" s="1"/>
  <c r="B23" i="30"/>
  <c r="C23" i="30"/>
  <c r="H23" i="30" s="1"/>
  <c r="B24" i="30"/>
  <c r="C24" i="30"/>
  <c r="H24" i="30" s="1"/>
  <c r="B25" i="30"/>
  <c r="C25" i="30"/>
  <c r="H25" i="30" s="1"/>
  <c r="B26" i="30"/>
  <c r="C26" i="30"/>
  <c r="E26" i="30" s="1"/>
  <c r="B27" i="30"/>
  <c r="C27" i="30"/>
  <c r="G27" i="30" s="1"/>
  <c r="B28" i="30"/>
  <c r="C28" i="30"/>
  <c r="G28" i="30" s="1"/>
  <c r="B29" i="30"/>
  <c r="C29" i="30"/>
  <c r="B30" i="30"/>
  <c r="C30" i="30"/>
  <c r="D30" i="30" s="1"/>
  <c r="B31" i="30"/>
  <c r="C31" i="30"/>
  <c r="H31" i="30" s="1"/>
  <c r="B32" i="30"/>
  <c r="C32" i="30"/>
  <c r="H32" i="30" s="1"/>
  <c r="B33" i="30"/>
  <c r="C33" i="30"/>
  <c r="H33" i="30" s="1"/>
  <c r="B34" i="30"/>
  <c r="C34" i="30"/>
  <c r="E34" i="30" s="1"/>
  <c r="B35" i="30"/>
  <c r="C35" i="30"/>
  <c r="G35" i="30" s="1"/>
  <c r="B36" i="30"/>
  <c r="C36" i="30"/>
  <c r="G36" i="30" s="1"/>
  <c r="B37" i="30"/>
  <c r="C37" i="30"/>
  <c r="B38" i="30"/>
  <c r="C38" i="30"/>
  <c r="D38" i="30" s="1"/>
  <c r="B39" i="30"/>
  <c r="C39" i="30"/>
  <c r="H39" i="30" s="1"/>
  <c r="B40" i="30"/>
  <c r="C40" i="30"/>
  <c r="H40" i="30" s="1"/>
  <c r="B41" i="30"/>
  <c r="C41" i="30"/>
  <c r="H41" i="30" s="1"/>
  <c r="B42" i="30"/>
  <c r="C42" i="30"/>
  <c r="E42" i="30" s="1"/>
  <c r="I42" i="30" s="1"/>
  <c r="J42" i="30" s="1"/>
  <c r="B43" i="30"/>
  <c r="C43" i="30"/>
  <c r="G43" i="30" s="1"/>
  <c r="B44" i="30"/>
  <c r="C44" i="30"/>
  <c r="G44" i="30" s="1"/>
  <c r="B45" i="30"/>
  <c r="C45" i="30"/>
  <c r="B46" i="30"/>
  <c r="C46" i="30"/>
  <c r="H46" i="30" s="1"/>
  <c r="B47" i="30"/>
  <c r="C47" i="30"/>
  <c r="H47" i="30" s="1"/>
  <c r="B48" i="30"/>
  <c r="C48" i="30"/>
  <c r="H48" i="30" s="1"/>
  <c r="B49" i="30"/>
  <c r="C49" i="30"/>
  <c r="H49" i="30" s="1"/>
  <c r="B50" i="30"/>
  <c r="C50" i="30"/>
  <c r="E50" i="30" s="1"/>
  <c r="I50" i="30" s="1"/>
  <c r="J50" i="30" s="1"/>
  <c r="B51" i="30"/>
  <c r="C51" i="30"/>
  <c r="G51" i="30" s="1"/>
  <c r="B52" i="30"/>
  <c r="C52" i="30"/>
  <c r="G52" i="30" s="1"/>
  <c r="B53" i="30"/>
  <c r="C53" i="30"/>
  <c r="B54" i="30"/>
  <c r="C54" i="30"/>
  <c r="H54" i="30" s="1"/>
  <c r="B55" i="30"/>
  <c r="C55" i="30"/>
  <c r="H55" i="30" s="1"/>
  <c r="B56" i="30"/>
  <c r="C56" i="30"/>
  <c r="H56" i="30" s="1"/>
  <c r="B57" i="30"/>
  <c r="C57" i="30"/>
  <c r="H57" i="30" s="1"/>
  <c r="B58" i="30"/>
  <c r="C58" i="30"/>
  <c r="E58" i="30" s="1"/>
  <c r="B59" i="30"/>
  <c r="C59" i="30"/>
  <c r="G59" i="30" s="1"/>
  <c r="B60" i="30"/>
  <c r="C60" i="30"/>
  <c r="G60" i="30" s="1"/>
  <c r="B61" i="30"/>
  <c r="C61" i="30"/>
  <c r="B62" i="30"/>
  <c r="C62" i="30"/>
  <c r="H62" i="30" s="1"/>
  <c r="B63" i="30"/>
  <c r="C63" i="30"/>
  <c r="H63" i="30" s="1"/>
  <c r="B64" i="30"/>
  <c r="C64" i="30"/>
  <c r="H64" i="30" s="1"/>
  <c r="B65" i="30"/>
  <c r="C65" i="30"/>
  <c r="H65" i="30" s="1"/>
  <c r="B66" i="30"/>
  <c r="E66" i="30"/>
  <c r="I66" i="30" s="1"/>
  <c r="J66" i="30" s="1"/>
  <c r="B67" i="30"/>
  <c r="C67" i="30"/>
  <c r="G67" i="30" s="1"/>
  <c r="B68" i="30"/>
  <c r="C68" i="30"/>
  <c r="G68" i="30" s="1"/>
  <c r="B69" i="30"/>
  <c r="C69" i="30"/>
  <c r="B70" i="30"/>
  <c r="C70" i="30"/>
  <c r="D70" i="30" s="1"/>
  <c r="B71" i="30"/>
  <c r="C71" i="30"/>
  <c r="H71" i="30" s="1"/>
  <c r="B72" i="30"/>
  <c r="C72" i="30"/>
  <c r="H72" i="30" s="1"/>
  <c r="B73" i="30"/>
  <c r="C73" i="30"/>
  <c r="H73" i="30" s="1"/>
  <c r="B74" i="30"/>
  <c r="C74" i="30"/>
  <c r="E74" i="30" s="1"/>
  <c r="I74" i="30" s="1"/>
  <c r="J74" i="30" s="1"/>
  <c r="B75" i="30"/>
  <c r="C75" i="30"/>
  <c r="G75" i="30" s="1"/>
  <c r="B76" i="30"/>
  <c r="C76" i="30"/>
  <c r="G76" i="30" s="1"/>
  <c r="B77" i="30"/>
  <c r="C77" i="30"/>
  <c r="B78" i="30"/>
  <c r="C78" i="30"/>
  <c r="D78" i="30" s="1"/>
  <c r="B79" i="30"/>
  <c r="C79" i="30"/>
  <c r="H79" i="30" s="1"/>
  <c r="B80" i="30"/>
  <c r="C80" i="30"/>
  <c r="H80" i="30" s="1"/>
  <c r="B81" i="30"/>
  <c r="C81" i="30"/>
  <c r="H81" i="30" s="1"/>
  <c r="B82" i="30"/>
  <c r="C82" i="30"/>
  <c r="E82" i="30" s="1"/>
  <c r="I82" i="30" s="1"/>
  <c r="J82" i="30" s="1"/>
  <c r="B83" i="30"/>
  <c r="C83" i="30"/>
  <c r="G83" i="30" s="1"/>
  <c r="B84" i="30"/>
  <c r="C84" i="30"/>
  <c r="G84" i="30" s="1"/>
  <c r="B85" i="30"/>
  <c r="C85" i="30"/>
  <c r="B86" i="30"/>
  <c r="C86" i="30"/>
  <c r="D86" i="30" s="1"/>
  <c r="B87" i="30"/>
  <c r="C87" i="30"/>
  <c r="H87" i="30" s="1"/>
  <c r="B88" i="30"/>
  <c r="C88" i="30"/>
  <c r="H88" i="30" s="1"/>
  <c r="B89" i="30"/>
  <c r="C89" i="30"/>
  <c r="H89" i="30" s="1"/>
  <c r="B90" i="30"/>
  <c r="C90" i="30"/>
  <c r="E90" i="30" s="1"/>
  <c r="I90" i="30" s="1"/>
  <c r="J90" i="30" s="1"/>
  <c r="B91" i="30"/>
  <c r="C91" i="30"/>
  <c r="G91" i="30" s="1"/>
  <c r="B92" i="30"/>
  <c r="C92" i="30"/>
  <c r="G92" i="30" s="1"/>
  <c r="B93" i="30"/>
  <c r="C93" i="30"/>
  <c r="B94" i="30"/>
  <c r="C94" i="30"/>
  <c r="D94" i="30" s="1"/>
  <c r="B95" i="30"/>
  <c r="C95" i="30"/>
  <c r="H95" i="30" s="1"/>
  <c r="B96" i="30"/>
  <c r="C96" i="30"/>
  <c r="H96" i="30" s="1"/>
  <c r="B97" i="30"/>
  <c r="C97" i="30"/>
  <c r="H97" i="30" s="1"/>
  <c r="B98" i="30"/>
  <c r="C98" i="30"/>
  <c r="E98" i="30" s="1"/>
  <c r="I98" i="30" s="1"/>
  <c r="J98" i="30" s="1"/>
  <c r="B99" i="30"/>
  <c r="C99" i="30"/>
  <c r="G99" i="30" s="1"/>
  <c r="B100" i="30"/>
  <c r="C100" i="30"/>
  <c r="G100" i="30" s="1"/>
  <c r="B101" i="30"/>
  <c r="C101" i="30"/>
  <c r="B102" i="30"/>
  <c r="C102" i="30"/>
  <c r="D102" i="30" s="1"/>
  <c r="B103" i="30"/>
  <c r="C103" i="30"/>
  <c r="H103" i="30" s="1"/>
  <c r="B104" i="30"/>
  <c r="C104" i="30"/>
  <c r="H104" i="30" s="1"/>
  <c r="C6" i="30"/>
  <c r="D6" i="30" s="1"/>
  <c r="B6" i="30"/>
  <c r="G7" i="22"/>
  <c r="G8" i="22"/>
  <c r="G9" i="22"/>
  <c r="G10" i="22"/>
  <c r="G11" i="22"/>
  <c r="G12" i="22"/>
  <c r="G13" i="22"/>
  <c r="G14" i="22"/>
  <c r="G15" i="22"/>
  <c r="G16" i="22"/>
  <c r="G17" i="22"/>
  <c r="G18" i="22"/>
  <c r="G19" i="22"/>
  <c r="G20" i="22"/>
  <c r="G21" i="22"/>
  <c r="G22" i="22"/>
  <c r="G23" i="22"/>
  <c r="G24" i="22"/>
  <c r="G25" i="22"/>
  <c r="G26" i="22"/>
  <c r="G27" i="22"/>
  <c r="G28" i="22"/>
  <c r="G29" i="22"/>
  <c r="G30" i="22"/>
  <c r="G31" i="22"/>
  <c r="G32" i="22"/>
  <c r="G33" i="22"/>
  <c r="G34" i="22"/>
  <c r="G35" i="22"/>
  <c r="G36" i="22"/>
  <c r="G37" i="22"/>
  <c r="G38" i="22"/>
  <c r="G39" i="22"/>
  <c r="G40" i="22"/>
  <c r="G41" i="22"/>
  <c r="G42" i="22"/>
  <c r="G43" i="22"/>
  <c r="G44" i="22"/>
  <c r="G45" i="22"/>
  <c r="G46" i="22"/>
  <c r="G47" i="22"/>
  <c r="G48" i="22"/>
  <c r="G49" i="22"/>
  <c r="G50" i="22"/>
  <c r="G51" i="22"/>
  <c r="G70" i="31" l="1"/>
  <c r="I70" i="31"/>
  <c r="L70" i="31" s="1"/>
  <c r="AE22" i="42"/>
  <c r="AE28" i="42" s="1"/>
  <c r="AB19" i="42"/>
  <c r="AE25" i="42" s="1"/>
  <c r="AE26" i="42" s="1"/>
  <c r="AE27" i="42" s="1"/>
  <c r="AK45" i="43"/>
  <c r="AL45" i="43"/>
  <c r="H11" i="37"/>
  <c r="K11" i="37" s="1"/>
  <c r="I11" i="37" s="1"/>
  <c r="J11" i="35"/>
  <c r="J11" i="37"/>
  <c r="G69" i="31"/>
  <c r="F11" i="35"/>
  <c r="H11" i="35" s="1"/>
  <c r="K11" i="35" s="1"/>
  <c r="I11" i="35" s="1"/>
  <c r="P18" i="6"/>
  <c r="P12" i="6"/>
  <c r="P17" i="6"/>
  <c r="P16" i="6"/>
  <c r="P14" i="6"/>
  <c r="P15" i="6"/>
  <c r="P11" i="6"/>
  <c r="P9" i="6"/>
  <c r="J20" i="36"/>
  <c r="P19" i="6"/>
  <c r="AI26" i="42"/>
  <c r="P8" i="43"/>
  <c r="AZ1" i="26"/>
  <c r="AS1" i="26"/>
  <c r="AT1" i="26"/>
  <c r="AM1" i="26"/>
  <c r="AX1" i="26"/>
  <c r="AY1" i="26"/>
  <c r="P9" i="43"/>
  <c r="J8" i="37"/>
  <c r="L8" i="37" s="1"/>
  <c r="P7" i="43"/>
  <c r="P10" i="6"/>
  <c r="P7" i="6"/>
  <c r="P8" i="6"/>
  <c r="P6" i="6"/>
  <c r="M8" i="31"/>
  <c r="L14" i="36"/>
  <c r="L15" i="36"/>
  <c r="L21" i="36"/>
  <c r="L12" i="36"/>
  <c r="L18" i="36"/>
  <c r="I6" i="39"/>
  <c r="L6" i="39" s="1"/>
  <c r="I10" i="39"/>
  <c r="J16" i="36"/>
  <c r="J10" i="39"/>
  <c r="J11" i="36"/>
  <c r="J16" i="39"/>
  <c r="L16" i="39" s="1"/>
  <c r="J8" i="36"/>
  <c r="J12" i="39"/>
  <c r="L12" i="39" s="1"/>
  <c r="J7" i="37"/>
  <c r="L7" i="37" s="1"/>
  <c r="J8" i="39"/>
  <c r="L8" i="39" s="1"/>
  <c r="J5" i="35"/>
  <c r="J15" i="39"/>
  <c r="L15" i="39" s="1"/>
  <c r="J6" i="36"/>
  <c r="J11" i="39"/>
  <c r="L11" i="39" s="1"/>
  <c r="I14" i="39"/>
  <c r="L14" i="39" s="1"/>
  <c r="I20" i="36"/>
  <c r="I17" i="36"/>
  <c r="L17" i="36" s="1"/>
  <c r="K10" i="36"/>
  <c r="I10" i="36" s="1"/>
  <c r="L10" i="36" s="1"/>
  <c r="I19" i="36"/>
  <c r="L19" i="36" s="1"/>
  <c r="K16" i="36"/>
  <c r="I16" i="36" s="1"/>
  <c r="I6" i="36"/>
  <c r="K7" i="36"/>
  <c r="I7" i="36" s="1"/>
  <c r="L7" i="36" s="1"/>
  <c r="K5" i="36"/>
  <c r="I5" i="36" s="1"/>
  <c r="L5" i="36" s="1"/>
  <c r="I8" i="36"/>
  <c r="K11" i="36"/>
  <c r="I11" i="36" s="1"/>
  <c r="J6" i="35"/>
  <c r="J8" i="35"/>
  <c r="L8" i="35" s="1"/>
  <c r="J13" i="36"/>
  <c r="L13" i="36" s="1"/>
  <c r="G61" i="31"/>
  <c r="F6" i="35"/>
  <c r="H6" i="35" s="1"/>
  <c r="K6" i="35" s="1"/>
  <c r="I6" i="35" s="1"/>
  <c r="D16" i="38"/>
  <c r="F16" i="38" s="1"/>
  <c r="D18" i="38"/>
  <c r="J18" i="38" s="1"/>
  <c r="D15" i="38"/>
  <c r="J15" i="38" s="1"/>
  <c r="D10" i="38"/>
  <c r="J10" i="38" s="1"/>
  <c r="D7" i="38"/>
  <c r="D6" i="37"/>
  <c r="J6" i="37" s="1"/>
  <c r="M9" i="31"/>
  <c r="D9" i="38"/>
  <c r="J9" i="38" s="1"/>
  <c r="D6" i="38"/>
  <c r="J6" i="38" s="1"/>
  <c r="D5" i="37"/>
  <c r="J5" i="37" s="1"/>
  <c r="D8" i="38"/>
  <c r="J8" i="38" s="1"/>
  <c r="D13" i="38"/>
  <c r="J13" i="38" s="1"/>
  <c r="D14" i="38"/>
  <c r="D5" i="38"/>
  <c r="M17" i="31"/>
  <c r="D19" i="38"/>
  <c r="D12" i="38"/>
  <c r="J12" i="38" s="1"/>
  <c r="D17" i="38"/>
  <c r="J17" i="38" s="1"/>
  <c r="D11" i="38"/>
  <c r="J11" i="38" s="1"/>
  <c r="AG1" i="26"/>
  <c r="G5" i="35"/>
  <c r="F5" i="35"/>
  <c r="H5" i="35" s="1"/>
  <c r="K5" i="35" s="1"/>
  <c r="I5" i="35" s="1"/>
  <c r="AI1" i="26"/>
  <c r="AQ1" i="26"/>
  <c r="AK1" i="26"/>
  <c r="AB1" i="26"/>
  <c r="D1" i="26"/>
  <c r="M18" i="31"/>
  <c r="AD1" i="26"/>
  <c r="U1" i="26"/>
  <c r="E1" i="26"/>
  <c r="AJ1" i="26"/>
  <c r="AA1" i="26"/>
  <c r="R1" i="26"/>
  <c r="J1" i="26"/>
  <c r="AO1" i="26"/>
  <c r="I1" i="26"/>
  <c r="AF1" i="26"/>
  <c r="AR1" i="26"/>
  <c r="V1" i="26"/>
  <c r="S1" i="26"/>
  <c r="K1" i="26"/>
  <c r="AP1" i="26"/>
  <c r="Z1" i="26"/>
  <c r="X1" i="26"/>
  <c r="P1" i="26"/>
  <c r="Y1" i="26"/>
  <c r="Q1" i="26"/>
  <c r="J11" i="22"/>
  <c r="AE1" i="26"/>
  <c r="W1" i="26"/>
  <c r="O1" i="26"/>
  <c r="G1" i="26"/>
  <c r="H1" i="26"/>
  <c r="N1" i="26"/>
  <c r="F1" i="26"/>
  <c r="J24" i="22"/>
  <c r="AH1" i="26"/>
  <c r="AC1" i="26"/>
  <c r="M1" i="26"/>
  <c r="AN1" i="26"/>
  <c r="AL1" i="26"/>
  <c r="T1" i="26"/>
  <c r="L1" i="26"/>
  <c r="C1" i="26"/>
  <c r="I81" i="31"/>
  <c r="L81" i="31" s="1"/>
  <c r="I78" i="31"/>
  <c r="L78" i="31" s="1"/>
  <c r="I93" i="31"/>
  <c r="L93" i="31" s="1"/>
  <c r="I83" i="31"/>
  <c r="L83" i="31" s="1"/>
  <c r="S1" i="24"/>
  <c r="I84" i="31"/>
  <c r="L84" i="31" s="1"/>
  <c r="I89" i="31"/>
  <c r="L89" i="31" s="1"/>
  <c r="J1" i="24"/>
  <c r="E25" i="30"/>
  <c r="F25" i="30" s="1"/>
  <c r="G18" i="30"/>
  <c r="H38" i="30"/>
  <c r="C1" i="24"/>
  <c r="I48" i="31"/>
  <c r="I98" i="31"/>
  <c r="L98" i="31" s="1"/>
  <c r="I88" i="31"/>
  <c r="L88" i="31" s="1"/>
  <c r="I102" i="31"/>
  <c r="L102" i="31" s="1"/>
  <c r="I99" i="31"/>
  <c r="L99" i="31" s="1"/>
  <c r="I46" i="31"/>
  <c r="I82" i="31"/>
  <c r="L82" i="31" s="1"/>
  <c r="I100" i="31"/>
  <c r="L100" i="31" s="1"/>
  <c r="I85" i="31"/>
  <c r="L85" i="31" s="1"/>
  <c r="I41" i="31"/>
  <c r="L50" i="22"/>
  <c r="J50" i="22"/>
  <c r="K50" i="22" s="1"/>
  <c r="J47" i="22"/>
  <c r="I37" i="31"/>
  <c r="J35" i="22"/>
  <c r="AP1" i="24"/>
  <c r="J46" i="22"/>
  <c r="R1" i="24"/>
  <c r="J22" i="22"/>
  <c r="L1" i="24"/>
  <c r="AO1" i="24"/>
  <c r="J45" i="22"/>
  <c r="J33" i="22"/>
  <c r="Q1" i="24"/>
  <c r="J21" i="22"/>
  <c r="K1" i="24"/>
  <c r="AN1" i="24"/>
  <c r="J44" i="22"/>
  <c r="J32" i="22"/>
  <c r="P1" i="24"/>
  <c r="J20" i="22"/>
  <c r="J43" i="22"/>
  <c r="D1" i="24"/>
  <c r="J42" i="22"/>
  <c r="Z1" i="24"/>
  <c r="J30" i="22"/>
  <c r="AR1" i="24"/>
  <c r="I27" i="31"/>
  <c r="J41" i="22"/>
  <c r="Y1" i="24"/>
  <c r="J29" i="22"/>
  <c r="AQ1" i="24"/>
  <c r="D46" i="30"/>
  <c r="J40" i="22"/>
  <c r="AJ1" i="24"/>
  <c r="L51" i="22"/>
  <c r="J51" i="22"/>
  <c r="K51" i="22" s="1"/>
  <c r="J39" i="22"/>
  <c r="AI1" i="24"/>
  <c r="E17" i="30"/>
  <c r="F17" i="30" s="1"/>
  <c r="J27" i="22"/>
  <c r="X1" i="24"/>
  <c r="J28" i="22"/>
  <c r="AH1" i="24"/>
  <c r="J38" i="22"/>
  <c r="AB1" i="24"/>
  <c r="J49" i="22"/>
  <c r="AG1" i="24"/>
  <c r="J37" i="22"/>
  <c r="I1" i="24"/>
  <c r="J13" i="22"/>
  <c r="AA1" i="24"/>
  <c r="J48" i="22"/>
  <c r="AF1" i="24"/>
  <c r="J36" i="22"/>
  <c r="H1" i="24"/>
  <c r="J12" i="22"/>
  <c r="T1" i="24"/>
  <c r="H30" i="30"/>
  <c r="I33" i="31"/>
  <c r="D54" i="30"/>
  <c r="G58" i="30"/>
  <c r="E105" i="30"/>
  <c r="I105" i="30" s="1"/>
  <c r="J105" i="30" s="1"/>
  <c r="H102" i="30"/>
  <c r="E89" i="30"/>
  <c r="I89" i="30" s="1"/>
  <c r="J89" i="30" s="1"/>
  <c r="H94" i="30"/>
  <c r="E81" i="30"/>
  <c r="I81" i="30" s="1"/>
  <c r="J81" i="30" s="1"/>
  <c r="G66" i="30"/>
  <c r="AS1" i="24"/>
  <c r="AK1" i="24"/>
  <c r="AC1" i="24"/>
  <c r="U1" i="24"/>
  <c r="M1" i="24"/>
  <c r="E1" i="24"/>
  <c r="D62" i="30"/>
  <c r="E97" i="30"/>
  <c r="I97" i="30" s="1"/>
  <c r="J97" i="30" s="1"/>
  <c r="E33" i="30"/>
  <c r="F33" i="30" s="1"/>
  <c r="G74" i="30"/>
  <c r="G10" i="30"/>
  <c r="E73" i="30"/>
  <c r="I73" i="30" s="1"/>
  <c r="J73" i="30" s="1"/>
  <c r="E9" i="30"/>
  <c r="F9" i="30" s="1"/>
  <c r="G50" i="30"/>
  <c r="H86" i="30"/>
  <c r="H22" i="30"/>
  <c r="E65" i="30"/>
  <c r="I65" i="30" s="1"/>
  <c r="J65" i="30" s="1"/>
  <c r="G6" i="30"/>
  <c r="G42" i="30"/>
  <c r="H78" i="30"/>
  <c r="H14" i="30"/>
  <c r="B1" i="24"/>
  <c r="E57" i="30"/>
  <c r="G98" i="30"/>
  <c r="G34" i="30"/>
  <c r="H70" i="30"/>
  <c r="AM1" i="24"/>
  <c r="AE1" i="24"/>
  <c r="W1" i="24"/>
  <c r="O1" i="24"/>
  <c r="G1" i="24"/>
  <c r="E49" i="30"/>
  <c r="G90" i="30"/>
  <c r="G26" i="30"/>
  <c r="AL1" i="24"/>
  <c r="AD1" i="24"/>
  <c r="V1" i="24"/>
  <c r="N1" i="24"/>
  <c r="F1" i="24"/>
  <c r="E41" i="30"/>
  <c r="F41" i="30" s="1"/>
  <c r="G82" i="30"/>
  <c r="I87" i="31"/>
  <c r="L87" i="31" s="1"/>
  <c r="I104" i="31"/>
  <c r="L104" i="31" s="1"/>
  <c r="I30" i="31"/>
  <c r="I96" i="31"/>
  <c r="L96" i="31" s="1"/>
  <c r="I38" i="31"/>
  <c r="I40" i="31"/>
  <c r="I97" i="31"/>
  <c r="L97" i="31" s="1"/>
  <c r="I22" i="31"/>
  <c r="I43" i="31"/>
  <c r="I86" i="31"/>
  <c r="L86" i="31" s="1"/>
  <c r="I12" i="31"/>
  <c r="I47" i="31"/>
  <c r="I36" i="31"/>
  <c r="I49" i="31"/>
  <c r="I42" i="31"/>
  <c r="I103" i="31"/>
  <c r="L103" i="31" s="1"/>
  <c r="I92" i="31"/>
  <c r="L92" i="31" s="1"/>
  <c r="I90" i="31"/>
  <c r="L90" i="31" s="1"/>
  <c r="I39" i="31"/>
  <c r="I67" i="31"/>
  <c r="I79" i="31"/>
  <c r="L79" i="31" s="1"/>
  <c r="I58" i="31"/>
  <c r="I61" i="31"/>
  <c r="I105" i="31"/>
  <c r="L105" i="31" s="1"/>
  <c r="I10" i="31"/>
  <c r="I74" i="31"/>
  <c r="L74" i="31" s="1"/>
  <c r="I14" i="31"/>
  <c r="I57" i="31"/>
  <c r="I52" i="31"/>
  <c r="I54" i="31"/>
  <c r="I76" i="31"/>
  <c r="L76" i="31" s="1"/>
  <c r="I9" i="31"/>
  <c r="I72" i="31"/>
  <c r="L72" i="31" s="1"/>
  <c r="I101" i="31"/>
  <c r="L101" i="31" s="1"/>
  <c r="I68" i="31"/>
  <c r="I71" i="31"/>
  <c r="L71" i="31" s="1"/>
  <c r="I69" i="31"/>
  <c r="I73" i="31"/>
  <c r="L73" i="31" s="1"/>
  <c r="I51" i="31"/>
  <c r="I66" i="31"/>
  <c r="I29" i="31"/>
  <c r="I94" i="31"/>
  <c r="L94" i="31" s="1"/>
  <c r="I60" i="31"/>
  <c r="I55" i="31"/>
  <c r="I91" i="31"/>
  <c r="L91" i="31" s="1"/>
  <c r="I75" i="31"/>
  <c r="L75" i="31" s="1"/>
  <c r="I16" i="31"/>
  <c r="I18" i="31"/>
  <c r="I65" i="31"/>
  <c r="E10" i="35" s="1"/>
  <c r="H10" i="35" s="1"/>
  <c r="I63" i="31"/>
  <c r="I31" i="31"/>
  <c r="I77" i="31"/>
  <c r="L77" i="31" s="1"/>
  <c r="I32" i="31"/>
  <c r="I95" i="31"/>
  <c r="L95" i="31" s="1"/>
  <c r="I56" i="31"/>
  <c r="I80" i="31"/>
  <c r="L80" i="31" s="1"/>
  <c r="I21" i="31"/>
  <c r="I35" i="31"/>
  <c r="I8" i="31"/>
  <c r="I15" i="31"/>
  <c r="I11" i="31"/>
  <c r="I7" i="31"/>
  <c r="D101" i="30"/>
  <c r="D93" i="30"/>
  <c r="D85" i="30"/>
  <c r="D77" i="30"/>
  <c r="D69" i="30"/>
  <c r="D61" i="30"/>
  <c r="D53" i="30"/>
  <c r="D45" i="30"/>
  <c r="D37" i="30"/>
  <c r="D29" i="30"/>
  <c r="D21" i="30"/>
  <c r="D13" i="30"/>
  <c r="E104" i="30"/>
  <c r="E96" i="30"/>
  <c r="I96" i="30" s="1"/>
  <c r="J96" i="30" s="1"/>
  <c r="E88" i="30"/>
  <c r="I88" i="30" s="1"/>
  <c r="J88" i="30" s="1"/>
  <c r="E80" i="30"/>
  <c r="E72" i="30"/>
  <c r="I72" i="30" s="1"/>
  <c r="J72" i="30" s="1"/>
  <c r="E64" i="30"/>
  <c r="E56" i="30"/>
  <c r="E48" i="30"/>
  <c r="E40" i="30"/>
  <c r="E32" i="30"/>
  <c r="E24" i="30"/>
  <c r="F24" i="30" s="1"/>
  <c r="E16" i="30"/>
  <c r="E8" i="30"/>
  <c r="F8" i="30" s="1"/>
  <c r="G105" i="30"/>
  <c r="G97" i="30"/>
  <c r="G89" i="30"/>
  <c r="G81" i="30"/>
  <c r="G73" i="30"/>
  <c r="G65" i="30"/>
  <c r="G57" i="30"/>
  <c r="G49" i="30"/>
  <c r="G41" i="30"/>
  <c r="G33" i="30"/>
  <c r="G25" i="30"/>
  <c r="G17" i="30"/>
  <c r="G9" i="30"/>
  <c r="H101" i="30"/>
  <c r="H93" i="30"/>
  <c r="H85" i="30"/>
  <c r="H77" i="30"/>
  <c r="H69" i="30"/>
  <c r="H61" i="30"/>
  <c r="H53" i="30"/>
  <c r="H45" i="30"/>
  <c r="H37" i="30"/>
  <c r="H29" i="30"/>
  <c r="H21" i="30"/>
  <c r="H13" i="30"/>
  <c r="D100" i="30"/>
  <c r="D92" i="30"/>
  <c r="D84" i="30"/>
  <c r="D76" i="30"/>
  <c r="D68" i="30"/>
  <c r="D60" i="30"/>
  <c r="D52" i="30"/>
  <c r="D44" i="30"/>
  <c r="D36" i="30"/>
  <c r="D28" i="30"/>
  <c r="D20" i="30"/>
  <c r="D12" i="30"/>
  <c r="E103" i="30"/>
  <c r="I103" i="30" s="1"/>
  <c r="J103" i="30" s="1"/>
  <c r="E95" i="30"/>
  <c r="E87" i="30"/>
  <c r="E79" i="30"/>
  <c r="I79" i="30" s="1"/>
  <c r="J79" i="30" s="1"/>
  <c r="E71" i="30"/>
  <c r="I71" i="30" s="1"/>
  <c r="J71" i="30" s="1"/>
  <c r="E63" i="30"/>
  <c r="E55" i="30"/>
  <c r="E47" i="30"/>
  <c r="E39" i="30"/>
  <c r="E31" i="30"/>
  <c r="E23" i="30"/>
  <c r="E15" i="30"/>
  <c r="F15" i="30" s="1"/>
  <c r="E7" i="30"/>
  <c r="F7" i="30" s="1"/>
  <c r="F98" i="30"/>
  <c r="F90" i="30"/>
  <c r="F82" i="30"/>
  <c r="F74" i="30"/>
  <c r="F66" i="30"/>
  <c r="F58" i="30"/>
  <c r="F50" i="30"/>
  <c r="F42" i="30"/>
  <c r="F34" i="30"/>
  <c r="F26" i="30"/>
  <c r="F18" i="30"/>
  <c r="F10" i="30"/>
  <c r="G104" i="30"/>
  <c r="G96" i="30"/>
  <c r="G88" i="30"/>
  <c r="G80" i="30"/>
  <c r="G72" i="30"/>
  <c r="G64" i="30"/>
  <c r="G56" i="30"/>
  <c r="G48" i="30"/>
  <c r="G40" i="30"/>
  <c r="G32" i="30"/>
  <c r="G24" i="30"/>
  <c r="G16" i="30"/>
  <c r="G8" i="30"/>
  <c r="H100" i="30"/>
  <c r="H92" i="30"/>
  <c r="H84" i="30"/>
  <c r="H76" i="30"/>
  <c r="H68" i="30"/>
  <c r="H60" i="30"/>
  <c r="H52" i="30"/>
  <c r="H44" i="30"/>
  <c r="H36" i="30"/>
  <c r="H28" i="30"/>
  <c r="H20" i="30"/>
  <c r="H12" i="30"/>
  <c r="D99" i="30"/>
  <c r="D91" i="30"/>
  <c r="D83" i="30"/>
  <c r="D75" i="30"/>
  <c r="D67" i="30"/>
  <c r="D59" i="30"/>
  <c r="D51" i="30"/>
  <c r="D43" i="30"/>
  <c r="D35" i="30"/>
  <c r="D27" i="30"/>
  <c r="D19" i="30"/>
  <c r="D11" i="30"/>
  <c r="E102" i="30"/>
  <c r="I102" i="30" s="1"/>
  <c r="J102" i="30" s="1"/>
  <c r="E94" i="30"/>
  <c r="E86" i="30"/>
  <c r="I86" i="30" s="1"/>
  <c r="J86" i="30" s="1"/>
  <c r="E78" i="30"/>
  <c r="E70" i="30"/>
  <c r="E62" i="30"/>
  <c r="E54" i="30"/>
  <c r="E46" i="30"/>
  <c r="E38" i="30"/>
  <c r="I38" i="30" s="1"/>
  <c r="E30" i="30"/>
  <c r="I30" i="30" s="1"/>
  <c r="E22" i="30"/>
  <c r="I22" i="30" s="1"/>
  <c r="E14" i="30"/>
  <c r="G103" i="30"/>
  <c r="G95" i="30"/>
  <c r="G87" i="30"/>
  <c r="G79" i="30"/>
  <c r="G71" i="30"/>
  <c r="G63" i="30"/>
  <c r="G55" i="30"/>
  <c r="G47" i="30"/>
  <c r="G39" i="30"/>
  <c r="G31" i="30"/>
  <c r="G23" i="30"/>
  <c r="G15" i="30"/>
  <c r="G7" i="30"/>
  <c r="H99" i="30"/>
  <c r="H91" i="30"/>
  <c r="H83" i="30"/>
  <c r="H75" i="30"/>
  <c r="H67" i="30"/>
  <c r="H59" i="30"/>
  <c r="H51" i="30"/>
  <c r="H43" i="30"/>
  <c r="H35" i="30"/>
  <c r="H27" i="30"/>
  <c r="H19" i="30"/>
  <c r="H11" i="30"/>
  <c r="D98" i="30"/>
  <c r="D90" i="30"/>
  <c r="D82" i="30"/>
  <c r="D74" i="30"/>
  <c r="D66" i="30"/>
  <c r="D58" i="30"/>
  <c r="I58" i="30" s="1"/>
  <c r="J58" i="30" s="1"/>
  <c r="D50" i="30"/>
  <c r="D42" i="30"/>
  <c r="D34" i="30"/>
  <c r="I34" i="30" s="1"/>
  <c r="D26" i="30"/>
  <c r="I26" i="30" s="1"/>
  <c r="D18" i="30"/>
  <c r="I18" i="30" s="1"/>
  <c r="D10" i="30"/>
  <c r="I10" i="30" s="1"/>
  <c r="E101" i="30"/>
  <c r="E93" i="30"/>
  <c r="E85" i="30"/>
  <c r="I85" i="30" s="1"/>
  <c r="J85" i="30" s="1"/>
  <c r="E77" i="30"/>
  <c r="I77" i="30" s="1"/>
  <c r="J77" i="30" s="1"/>
  <c r="E69" i="30"/>
  <c r="E61" i="30"/>
  <c r="E53" i="30"/>
  <c r="E45" i="30"/>
  <c r="E37" i="30"/>
  <c r="E29" i="30"/>
  <c r="E21" i="30"/>
  <c r="E13" i="30"/>
  <c r="G102" i="30"/>
  <c r="G94" i="30"/>
  <c r="G86" i="30"/>
  <c r="G78" i="30"/>
  <c r="G70" i="30"/>
  <c r="G62" i="30"/>
  <c r="G54" i="30"/>
  <c r="G46" i="30"/>
  <c r="G38" i="30"/>
  <c r="G30" i="30"/>
  <c r="G22" i="30"/>
  <c r="G14" i="30"/>
  <c r="H6" i="30"/>
  <c r="H98" i="30"/>
  <c r="H90" i="30"/>
  <c r="H82" i="30"/>
  <c r="H74" i="30"/>
  <c r="H66" i="30"/>
  <c r="H58" i="30"/>
  <c r="H50" i="30"/>
  <c r="H42" i="30"/>
  <c r="H34" i="30"/>
  <c r="H26" i="30"/>
  <c r="H18" i="30"/>
  <c r="H10" i="30"/>
  <c r="D105" i="30"/>
  <c r="D97" i="30"/>
  <c r="D89" i="30"/>
  <c r="D81" i="30"/>
  <c r="D73" i="30"/>
  <c r="D65" i="30"/>
  <c r="D57" i="30"/>
  <c r="D49" i="30"/>
  <c r="D41" i="30"/>
  <c r="D33" i="30"/>
  <c r="D25" i="30"/>
  <c r="D17" i="30"/>
  <c r="D9" i="30"/>
  <c r="E100" i="30"/>
  <c r="E92" i="30"/>
  <c r="E84" i="30"/>
  <c r="E76" i="30"/>
  <c r="E68" i="30"/>
  <c r="E60" i="30"/>
  <c r="E52" i="30"/>
  <c r="E44" i="30"/>
  <c r="E36" i="30"/>
  <c r="E28" i="30"/>
  <c r="E20" i="30"/>
  <c r="E12" i="30"/>
  <c r="G101" i="30"/>
  <c r="G93" i="30"/>
  <c r="G85" i="30"/>
  <c r="G77" i="30"/>
  <c r="G69" i="30"/>
  <c r="G61" i="30"/>
  <c r="G53" i="30"/>
  <c r="G45" i="30"/>
  <c r="G37" i="30"/>
  <c r="G29" i="30"/>
  <c r="G21" i="30"/>
  <c r="G13" i="30"/>
  <c r="D104" i="30"/>
  <c r="D96" i="30"/>
  <c r="D88" i="30"/>
  <c r="D80" i="30"/>
  <c r="D72" i="30"/>
  <c r="D64" i="30"/>
  <c r="D56" i="30"/>
  <c r="D48" i="30"/>
  <c r="D40" i="30"/>
  <c r="D32" i="30"/>
  <c r="D24" i="30"/>
  <c r="D16" i="30"/>
  <c r="D8" i="30"/>
  <c r="E99" i="30"/>
  <c r="E91" i="30"/>
  <c r="E83" i="30"/>
  <c r="E75" i="30"/>
  <c r="I75" i="30" s="1"/>
  <c r="J75" i="30" s="1"/>
  <c r="E67" i="30"/>
  <c r="E59" i="30"/>
  <c r="E51" i="30"/>
  <c r="I51" i="30" s="1"/>
  <c r="J51" i="30" s="1"/>
  <c r="E43" i="30"/>
  <c r="E35" i="30"/>
  <c r="E27" i="30"/>
  <c r="E19" i="30"/>
  <c r="E11" i="30"/>
  <c r="E6" i="30"/>
  <c r="D103" i="30"/>
  <c r="D95" i="30"/>
  <c r="D87" i="30"/>
  <c r="D79" i="30"/>
  <c r="D71" i="30"/>
  <c r="D63" i="30"/>
  <c r="D55" i="30"/>
  <c r="D47" i="30"/>
  <c r="D39" i="30"/>
  <c r="D31" i="30"/>
  <c r="D23" i="30"/>
  <c r="D15" i="30"/>
  <c r="D7" i="30"/>
  <c r="AM45" i="43" l="1"/>
  <c r="AE29" i="42"/>
  <c r="C23" i="42"/>
  <c r="L11" i="35"/>
  <c r="G11" i="35"/>
  <c r="G11" i="37"/>
  <c r="L11" i="37"/>
  <c r="L20" i="36"/>
  <c r="L6" i="36"/>
  <c r="AI27" i="42"/>
  <c r="M10" i="31"/>
  <c r="M11" i="31" s="1"/>
  <c r="M15" i="31"/>
  <c r="K10" i="35"/>
  <c r="I10" i="35" s="1"/>
  <c r="L10" i="35" s="1"/>
  <c r="G18" i="38"/>
  <c r="L16" i="36"/>
  <c r="L11" i="36"/>
  <c r="L5" i="35"/>
  <c r="L10" i="39"/>
  <c r="L8" i="36"/>
  <c r="G6" i="35"/>
  <c r="G9" i="39"/>
  <c r="J16" i="38"/>
  <c r="E16" i="38"/>
  <c r="L6" i="35"/>
  <c r="E5" i="37"/>
  <c r="F5" i="37"/>
  <c r="G16" i="38"/>
  <c r="F18" i="38"/>
  <c r="E18" i="38"/>
  <c r="E5" i="38"/>
  <c r="F5" i="38"/>
  <c r="G5" i="38"/>
  <c r="E7" i="38"/>
  <c r="F7" i="38"/>
  <c r="G7" i="38"/>
  <c r="E14" i="38"/>
  <c r="F14" i="38"/>
  <c r="J14" i="38"/>
  <c r="G14" i="38"/>
  <c r="J5" i="38"/>
  <c r="E11" i="38"/>
  <c r="F11" i="38"/>
  <c r="G11" i="38"/>
  <c r="E6" i="38"/>
  <c r="F6" i="38"/>
  <c r="G6" i="38"/>
  <c r="E10" i="38"/>
  <c r="F10" i="38"/>
  <c r="G10" i="38"/>
  <c r="E17" i="38"/>
  <c r="F17" i="38"/>
  <c r="G17" i="38"/>
  <c r="F13" i="38"/>
  <c r="G13" i="38"/>
  <c r="E13" i="38"/>
  <c r="E9" i="38"/>
  <c r="F9" i="38"/>
  <c r="G9" i="38"/>
  <c r="E15" i="38"/>
  <c r="F15" i="38"/>
  <c r="G15" i="38"/>
  <c r="E12" i="38"/>
  <c r="F12" i="38"/>
  <c r="G12" i="38"/>
  <c r="E8" i="38"/>
  <c r="F8" i="38"/>
  <c r="G8" i="38"/>
  <c r="E6" i="37"/>
  <c r="F6" i="37"/>
  <c r="G6" i="37"/>
  <c r="E19" i="38"/>
  <c r="G19" i="38"/>
  <c r="F19" i="38"/>
  <c r="J7" i="38"/>
  <c r="J19" i="38"/>
  <c r="G5" i="37"/>
  <c r="M19" i="31"/>
  <c r="I49" i="30"/>
  <c r="J49" i="30" s="1"/>
  <c r="I55" i="30"/>
  <c r="J55" i="30" s="1"/>
  <c r="I57" i="30"/>
  <c r="J57" i="30" s="1"/>
  <c r="I56" i="30"/>
  <c r="J56" i="30" s="1"/>
  <c r="I64" i="30"/>
  <c r="J64" i="30" s="1"/>
  <c r="I32" i="30"/>
  <c r="J32" i="30" s="1"/>
  <c r="J18" i="30"/>
  <c r="I25" i="30"/>
  <c r="J25" i="30" s="1"/>
  <c r="I47" i="30"/>
  <c r="J47" i="30" s="1"/>
  <c r="I11" i="30"/>
  <c r="J11" i="30" s="1"/>
  <c r="J34" i="30"/>
  <c r="F65" i="30"/>
  <c r="J38" i="30"/>
  <c r="I41" i="30"/>
  <c r="J41" i="30" s="1"/>
  <c r="I37" i="30"/>
  <c r="J37" i="30" s="1"/>
  <c r="I17" i="30"/>
  <c r="J17" i="30" s="1"/>
  <c r="F105" i="30"/>
  <c r="F71" i="30"/>
  <c r="I33" i="30"/>
  <c r="J33" i="30" s="1"/>
  <c r="J22" i="30"/>
  <c r="J30" i="30"/>
  <c r="I39" i="30"/>
  <c r="J39" i="30" s="1"/>
  <c r="F47" i="30"/>
  <c r="I9" i="30"/>
  <c r="J9" i="30" s="1"/>
  <c r="F103" i="30"/>
  <c r="F89" i="30"/>
  <c r="J10" i="30"/>
  <c r="J26" i="30"/>
  <c r="F39" i="30"/>
  <c r="F72" i="30"/>
  <c r="F88" i="30"/>
  <c r="F73" i="30"/>
  <c r="F81" i="30"/>
  <c r="F79" i="30"/>
  <c r="F64" i="30"/>
  <c r="F86" i="30"/>
  <c r="F55" i="30"/>
  <c r="F32" i="30"/>
  <c r="F97" i="30"/>
  <c r="F11" i="30"/>
  <c r="F49" i="30"/>
  <c r="F96" i="30"/>
  <c r="F57" i="30"/>
  <c r="F22" i="30"/>
  <c r="F12" i="30"/>
  <c r="I12" i="30"/>
  <c r="J12" i="30" s="1"/>
  <c r="F61" i="30"/>
  <c r="I61" i="30"/>
  <c r="J61" i="30" s="1"/>
  <c r="F59" i="30"/>
  <c r="I59" i="30"/>
  <c r="J59" i="30" s="1"/>
  <c r="F20" i="30"/>
  <c r="I20" i="30"/>
  <c r="J20" i="30" s="1"/>
  <c r="F84" i="30"/>
  <c r="I84" i="30"/>
  <c r="J84" i="30" s="1"/>
  <c r="F69" i="30"/>
  <c r="I69" i="30"/>
  <c r="J69" i="30" s="1"/>
  <c r="F75" i="30"/>
  <c r="F37" i="30"/>
  <c r="F31" i="30"/>
  <c r="I31" i="30"/>
  <c r="J31" i="30" s="1"/>
  <c r="F6" i="30"/>
  <c r="I6" i="30"/>
  <c r="J6" i="30" s="1"/>
  <c r="F28" i="30"/>
  <c r="I28" i="30"/>
  <c r="J28" i="30" s="1"/>
  <c r="F92" i="30"/>
  <c r="I92" i="30"/>
  <c r="J92" i="30" s="1"/>
  <c r="F13" i="30"/>
  <c r="I13" i="30"/>
  <c r="J13" i="30" s="1"/>
  <c r="F94" i="30"/>
  <c r="I94" i="30"/>
  <c r="J94" i="30" s="1"/>
  <c r="I8" i="30"/>
  <c r="J8" i="30" s="1"/>
  <c r="F77" i="30"/>
  <c r="F43" i="30"/>
  <c r="I43" i="30"/>
  <c r="J43" i="30" s="1"/>
  <c r="F76" i="30"/>
  <c r="I76" i="30"/>
  <c r="J76" i="30" s="1"/>
  <c r="F78" i="30"/>
  <c r="I78" i="30"/>
  <c r="J78" i="30" s="1"/>
  <c r="F67" i="30"/>
  <c r="I67" i="30"/>
  <c r="J67" i="30" s="1"/>
  <c r="F36" i="30"/>
  <c r="I36" i="30"/>
  <c r="J36" i="30" s="1"/>
  <c r="F100" i="30"/>
  <c r="I100" i="30"/>
  <c r="J100" i="30" s="1"/>
  <c r="F21" i="30"/>
  <c r="I21" i="30"/>
  <c r="J21" i="30" s="1"/>
  <c r="F16" i="30"/>
  <c r="I16" i="30"/>
  <c r="J16" i="30" s="1"/>
  <c r="F80" i="30"/>
  <c r="I80" i="30"/>
  <c r="J80" i="30" s="1"/>
  <c r="F102" i="30"/>
  <c r="F70" i="30"/>
  <c r="I70" i="30"/>
  <c r="J70" i="30" s="1"/>
  <c r="F23" i="30"/>
  <c r="I23" i="30"/>
  <c r="J23" i="30" s="1"/>
  <c r="F48" i="30"/>
  <c r="I48" i="30"/>
  <c r="J48" i="30" s="1"/>
  <c r="F19" i="30"/>
  <c r="I19" i="30"/>
  <c r="J19" i="30" s="1"/>
  <c r="F83" i="30"/>
  <c r="I83" i="30"/>
  <c r="J83" i="30" s="1"/>
  <c r="F44" i="30"/>
  <c r="I44" i="30"/>
  <c r="J44" i="30" s="1"/>
  <c r="F29" i="30"/>
  <c r="I29" i="30"/>
  <c r="J29" i="30" s="1"/>
  <c r="F93" i="30"/>
  <c r="I93" i="30"/>
  <c r="J93" i="30" s="1"/>
  <c r="F46" i="30"/>
  <c r="I46" i="30"/>
  <c r="J46" i="30" s="1"/>
  <c r="F63" i="30"/>
  <c r="I63" i="30"/>
  <c r="J63" i="30" s="1"/>
  <c r="I24" i="30"/>
  <c r="J24" i="30" s="1"/>
  <c r="F30" i="30"/>
  <c r="F14" i="30"/>
  <c r="I14" i="30"/>
  <c r="J14" i="30" s="1"/>
  <c r="F95" i="30"/>
  <c r="I95" i="30"/>
  <c r="J95" i="30" s="1"/>
  <c r="F51" i="30"/>
  <c r="F27" i="30"/>
  <c r="I27" i="30"/>
  <c r="J27" i="30" s="1"/>
  <c r="F91" i="30"/>
  <c r="I91" i="30"/>
  <c r="J91" i="30" s="1"/>
  <c r="F52" i="30"/>
  <c r="I52" i="30"/>
  <c r="J52" i="30" s="1"/>
  <c r="F56" i="30"/>
  <c r="F101" i="30"/>
  <c r="I101" i="30"/>
  <c r="J101" i="30" s="1"/>
  <c r="F54" i="30"/>
  <c r="I54" i="30"/>
  <c r="J54" i="30" s="1"/>
  <c r="I7" i="30"/>
  <c r="J7" i="30" s="1"/>
  <c r="F38" i="30"/>
  <c r="F68" i="30"/>
  <c r="I68" i="30"/>
  <c r="J68" i="30" s="1"/>
  <c r="F53" i="30"/>
  <c r="I53" i="30"/>
  <c r="J53" i="30" s="1"/>
  <c r="F87" i="30"/>
  <c r="I87" i="30"/>
  <c r="J87" i="30" s="1"/>
  <c r="F35" i="30"/>
  <c r="I35" i="30"/>
  <c r="J35" i="30" s="1"/>
  <c r="F99" i="30"/>
  <c r="I99" i="30"/>
  <c r="J99" i="30" s="1"/>
  <c r="F60" i="30"/>
  <c r="I60" i="30"/>
  <c r="J60" i="30" s="1"/>
  <c r="F45" i="30"/>
  <c r="I45" i="30"/>
  <c r="J45" i="30" s="1"/>
  <c r="F62" i="30"/>
  <c r="I62" i="30"/>
  <c r="J62" i="30" s="1"/>
  <c r="I15" i="30"/>
  <c r="J15" i="30" s="1"/>
  <c r="F40" i="30"/>
  <c r="I40" i="30"/>
  <c r="J40" i="30" s="1"/>
  <c r="F104" i="30"/>
  <c r="I104" i="30"/>
  <c r="J104" i="30" s="1"/>
  <c r="F85" i="30"/>
  <c r="B1" i="25"/>
  <c r="B1" i="26"/>
  <c r="AI28" i="42" l="1"/>
  <c r="H16" i="38"/>
  <c r="K16" i="38" s="1"/>
  <c r="I16" i="38" s="1"/>
  <c r="L16" i="38" s="1"/>
  <c r="H6" i="37"/>
  <c r="K6" i="37" s="1"/>
  <c r="H5" i="37"/>
  <c r="K5" i="37" s="1"/>
  <c r="I5" i="37" s="1"/>
  <c r="L5" i="37" s="1"/>
  <c r="H18" i="38"/>
  <c r="H9" i="38"/>
  <c r="K9" i="38" s="1"/>
  <c r="H19" i="38"/>
  <c r="K19" i="38" s="1"/>
  <c r="I19" i="38" s="1"/>
  <c r="L19" i="38" s="1"/>
  <c r="H17" i="38"/>
  <c r="K17" i="38" s="1"/>
  <c r="I17" i="38" s="1"/>
  <c r="L17" i="38" s="1"/>
  <c r="H6" i="38"/>
  <c r="H7" i="38"/>
  <c r="K7" i="38" s="1"/>
  <c r="H5" i="38"/>
  <c r="K5" i="38" s="1"/>
  <c r="H12" i="38"/>
  <c r="H10" i="38"/>
  <c r="K10" i="38" s="1"/>
  <c r="H15" i="38"/>
  <c r="H8" i="38"/>
  <c r="H11" i="38"/>
  <c r="K11" i="38" s="1"/>
  <c r="H14" i="38"/>
  <c r="M20" i="31"/>
  <c r="AF4" i="9"/>
  <c r="AG4" i="9" s="1"/>
  <c r="AI29" i="42" l="1"/>
  <c r="K12" i="38"/>
  <c r="I12" i="38" s="1"/>
  <c r="L12" i="38" s="1"/>
  <c r="K14" i="38"/>
  <c r="I14" i="38" s="1"/>
  <c r="L14" i="38" s="1"/>
  <c r="I7" i="38"/>
  <c r="L7" i="38" s="1"/>
  <c r="I11" i="38"/>
  <c r="L11" i="38" s="1"/>
  <c r="K6" i="38"/>
  <c r="I6" i="38" s="1"/>
  <c r="L6" i="38" s="1"/>
  <c r="I9" i="38"/>
  <c r="L9" i="38" s="1"/>
  <c r="I6" i="37"/>
  <c r="L6" i="37" s="1"/>
  <c r="K8" i="38"/>
  <c r="I8" i="38" s="1"/>
  <c r="L8" i="38" s="1"/>
  <c r="I5" i="38"/>
  <c r="L5" i="38" s="1"/>
  <c r="I10" i="38"/>
  <c r="L10" i="38" s="1"/>
  <c r="K18" i="38"/>
  <c r="I18" i="38" s="1"/>
  <c r="L18" i="38" s="1"/>
  <c r="K15" i="38"/>
  <c r="I15" i="38" s="1"/>
  <c r="L15" i="38" s="1"/>
  <c r="M21" i="31"/>
  <c r="M22" i="31" s="1"/>
  <c r="M23" i="31" s="1"/>
  <c r="AH14" i="9"/>
  <c r="M17" i="6" s="1"/>
  <c r="AH20" i="9"/>
  <c r="AH40" i="9"/>
  <c r="AH30" i="9"/>
  <c r="AH17" i="9"/>
  <c r="AH16" i="9"/>
  <c r="M19" i="6" s="1"/>
  <c r="AH28" i="9"/>
  <c r="AH29" i="9"/>
  <c r="AH41" i="9"/>
  <c r="AH37" i="9"/>
  <c r="AH42" i="9"/>
  <c r="AH34" i="9"/>
  <c r="AH44" i="9"/>
  <c r="AH39" i="9"/>
  <c r="AH38" i="9"/>
  <c r="AH33" i="9"/>
  <c r="AH26" i="9"/>
  <c r="AH43" i="9"/>
  <c r="AH25" i="9"/>
  <c r="AH36" i="9"/>
  <c r="AH45" i="9"/>
  <c r="AH18" i="9"/>
  <c r="AH21" i="9"/>
  <c r="AH56" i="9"/>
  <c r="AH48" i="9"/>
  <c r="AH46" i="9"/>
  <c r="AH7" i="9"/>
  <c r="AH10" i="9"/>
  <c r="M13" i="6" s="1"/>
  <c r="AH31" i="9"/>
  <c r="AH49" i="9"/>
  <c r="AH55" i="9"/>
  <c r="AH54" i="9"/>
  <c r="AH53" i="9"/>
  <c r="AH47" i="9"/>
  <c r="AH5" i="9"/>
  <c r="AH52" i="9"/>
  <c r="AH27" i="9"/>
  <c r="AH50" i="9"/>
  <c r="AH57" i="9"/>
  <c r="AH51" i="9"/>
  <c r="AH58" i="9"/>
  <c r="AH59" i="9"/>
  <c r="AH60" i="9"/>
  <c r="AH61" i="9"/>
  <c r="AH62" i="9"/>
  <c r="AH64" i="9"/>
  <c r="AH65" i="9"/>
  <c r="AH66" i="9"/>
  <c r="M9" i="43" s="1"/>
  <c r="AH67" i="9"/>
  <c r="AH68" i="9"/>
  <c r="AH69" i="9"/>
  <c r="AH70" i="9"/>
  <c r="AH71" i="9"/>
  <c r="AH72" i="9"/>
  <c r="AH73" i="9"/>
  <c r="AH74" i="9"/>
  <c r="AH75" i="9"/>
  <c r="AH76" i="9"/>
  <c r="AH77" i="9"/>
  <c r="AH78" i="9"/>
  <c r="AH79" i="9"/>
  <c r="AH80" i="9"/>
  <c r="AH81" i="9"/>
  <c r="AH82" i="9"/>
  <c r="AH83" i="9"/>
  <c r="AH84" i="9"/>
  <c r="AH85" i="9"/>
  <c r="AH86" i="9"/>
  <c r="AH87" i="9"/>
  <c r="AH88" i="9"/>
  <c r="AH89" i="9"/>
  <c r="AH90" i="9"/>
  <c r="AH91" i="9"/>
  <c r="AH11" i="9"/>
  <c r="M14" i="6" s="1"/>
  <c r="AH3" i="9"/>
  <c r="AH15" i="9"/>
  <c r="M18" i="6" s="1"/>
  <c r="AH4" i="9"/>
  <c r="AH23" i="9"/>
  <c r="AH9" i="9"/>
  <c r="M12" i="6" s="1"/>
  <c r="AH22" i="9"/>
  <c r="AH6" i="9"/>
  <c r="AH32" i="9"/>
  <c r="AH12" i="9"/>
  <c r="M15" i="6" s="1"/>
  <c r="AH19" i="9"/>
  <c r="AH13" i="9"/>
  <c r="M16" i="6" s="1"/>
  <c r="M10" i="6" l="1"/>
  <c r="N7" i="43"/>
  <c r="N6" i="6"/>
  <c r="AI30" i="42"/>
  <c r="M9" i="6"/>
  <c r="M24" i="31"/>
  <c r="M25" i="31" s="1"/>
  <c r="M26" i="31" s="1"/>
  <c r="M27" i="31" s="1"/>
  <c r="M28" i="31" s="1"/>
  <c r="M29" i="31" s="1"/>
  <c r="M30" i="31" s="1"/>
  <c r="M31" i="31" s="1"/>
  <c r="M32" i="31" s="1"/>
  <c r="M33" i="31" s="1"/>
  <c r="M34" i="31" s="1"/>
  <c r="AI31" i="42" l="1"/>
  <c r="AI32" i="42" s="1"/>
  <c r="AI33" i="42" s="1"/>
  <c r="M35" i="31"/>
  <c r="M36" i="31" s="1"/>
  <c r="M37" i="31" s="1"/>
  <c r="M38" i="31" s="1"/>
  <c r="M39" i="31" s="1"/>
  <c r="M40" i="31" s="1"/>
  <c r="M41" i="31" s="1"/>
  <c r="M42" i="31" s="1"/>
  <c r="M43" i="31" s="1"/>
  <c r="M44" i="31" s="1"/>
  <c r="M45" i="31" s="1"/>
  <c r="M46" i="31" s="1"/>
  <c r="M47" i="31" s="1"/>
  <c r="M48" i="31" s="1"/>
  <c r="M49" i="31" s="1"/>
  <c r="M50" i="31" s="1"/>
  <c r="AI34" i="42" l="1"/>
  <c r="M51" i="31"/>
  <c r="M52" i="31" s="1"/>
  <c r="M53" i="31" s="1"/>
  <c r="M54" i="31" s="1"/>
  <c r="AH35" i="9"/>
  <c r="N8" i="43" l="1"/>
  <c r="N7" i="6"/>
  <c r="AI35" i="42"/>
  <c r="M8" i="6"/>
  <c r="M55" i="31"/>
  <c r="E45" i="22"/>
  <c r="E55" i="22"/>
  <c r="E44" i="22"/>
  <c r="E54" i="22"/>
  <c r="E43" i="22"/>
  <c r="E53" i="22"/>
  <c r="E42" i="22"/>
  <c r="E52" i="22"/>
  <c r="E51" i="22"/>
  <c r="E59" i="22"/>
  <c r="E50" i="22"/>
  <c r="E58" i="22"/>
  <c r="E46" i="22"/>
  <c r="E56" i="22"/>
  <c r="E49" i="22"/>
  <c r="E57" i="22"/>
  <c r="E21" i="22"/>
  <c r="E12" i="22"/>
  <c r="E27" i="22"/>
  <c r="E19" i="22"/>
  <c r="E7" i="22"/>
  <c r="E11" i="22"/>
  <c r="E16" i="22"/>
  <c r="E22" i="22"/>
  <c r="E14" i="22"/>
  <c r="E15" i="22"/>
  <c r="E23" i="22"/>
  <c r="E8" i="22"/>
  <c r="E41" i="22"/>
  <c r="E38" i="22"/>
  <c r="E40" i="22"/>
  <c r="E34" i="22"/>
  <c r="E25" i="22"/>
  <c r="E30" i="22"/>
  <c r="E28" i="22"/>
  <c r="E47" i="22"/>
  <c r="E13" i="22"/>
  <c r="E35" i="22"/>
  <c r="E10" i="22"/>
  <c r="E26" i="22"/>
  <c r="E17" i="22"/>
  <c r="E9" i="22"/>
  <c r="E37" i="22"/>
  <c r="E36" i="22"/>
  <c r="E29" i="22"/>
  <c r="E18" i="22"/>
  <c r="E48" i="22"/>
  <c r="E33" i="22"/>
  <c r="E32" i="22"/>
  <c r="E39" i="22"/>
  <c r="E24" i="22"/>
  <c r="E31" i="22"/>
  <c r="E6" i="22"/>
  <c r="E20" i="22"/>
  <c r="N568" i="19"/>
  <c r="N565" i="19"/>
  <c r="N491" i="19"/>
  <c r="N488" i="19"/>
  <c r="N450" i="19"/>
  <c r="N415" i="19"/>
  <c r="N357" i="19"/>
  <c r="N347" i="19"/>
  <c r="N346" i="19"/>
  <c r="N291" i="19"/>
  <c r="N267" i="19"/>
  <c r="N227" i="19"/>
  <c r="N165" i="19"/>
  <c r="N149" i="19"/>
  <c r="N139" i="19"/>
  <c r="N119" i="19"/>
  <c r="N108" i="19"/>
  <c r="N71" i="19"/>
  <c r="N65" i="19"/>
  <c r="N63" i="19"/>
  <c r="N61" i="19"/>
  <c r="AI36" i="42" l="1"/>
  <c r="AI37" i="42" s="1"/>
  <c r="AI38" i="42" s="1"/>
  <c r="AM1" i="28"/>
  <c r="M56" i="31"/>
  <c r="BE1" i="28"/>
  <c r="AO1" i="28"/>
  <c r="R1" i="28"/>
  <c r="AJ1" i="28"/>
  <c r="AB1" i="28"/>
  <c r="J1" i="28"/>
  <c r="AC1" i="28"/>
  <c r="AG1" i="28"/>
  <c r="AK1" i="28"/>
  <c r="E1" i="28"/>
  <c r="AR1" i="28"/>
  <c r="P1" i="28"/>
  <c r="N1" i="28"/>
  <c r="AW1" i="28"/>
  <c r="AN1" i="28"/>
  <c r="AH1" i="28"/>
  <c r="AZ1" i="28"/>
  <c r="B1" i="28"/>
  <c r="AV1" i="28"/>
  <c r="S1" i="28"/>
  <c r="BD1" i="28"/>
  <c r="BA1" i="28"/>
  <c r="AA1" i="28"/>
  <c r="L1" i="28"/>
  <c r="AS1" i="28"/>
  <c r="AL1" i="28"/>
  <c r="AE1" i="28"/>
  <c r="G1" i="28"/>
  <c r="Y1" i="28"/>
  <c r="C1" i="28"/>
  <c r="AP1" i="28"/>
  <c r="AF1" i="28"/>
  <c r="O1" i="28"/>
  <c r="BB1" i="28"/>
  <c r="AX1" i="28"/>
  <c r="W1" i="28"/>
  <c r="AT1" i="28"/>
  <c r="AI1" i="28"/>
  <c r="BC1" i="28"/>
  <c r="AY1" i="28"/>
  <c r="AU1" i="28"/>
  <c r="T1" i="28"/>
  <c r="M1" i="28"/>
  <c r="Z1" i="28"/>
  <c r="I1" i="28"/>
  <c r="V1" i="28"/>
  <c r="AD1" i="28"/>
  <c r="F1" i="28"/>
  <c r="H1" i="28"/>
  <c r="U1" i="28"/>
  <c r="AQ1" i="28"/>
  <c r="D1" i="28"/>
  <c r="Q1" i="28"/>
  <c r="K1" i="28"/>
  <c r="X1" i="28"/>
  <c r="AF38" i="9"/>
  <c r="AG38" i="9" s="1"/>
  <c r="AF33" i="9"/>
  <c r="AG33" i="9" s="1"/>
  <c r="AF13" i="9"/>
  <c r="L16" i="6" s="1"/>
  <c r="AF6" i="9"/>
  <c r="L9" i="6" s="1"/>
  <c r="AF32" i="9"/>
  <c r="AG32" i="9" s="1"/>
  <c r="AF3" i="9"/>
  <c r="AG3" i="9" s="1"/>
  <c r="AF17" i="9"/>
  <c r="AG17" i="9" s="1"/>
  <c r="AF15" i="9"/>
  <c r="AF24" i="9"/>
  <c r="AF30" i="9"/>
  <c r="AG30" i="9" s="1"/>
  <c r="AF34" i="9"/>
  <c r="AG34" i="9" s="1"/>
  <c r="AF14" i="9"/>
  <c r="AF19" i="9"/>
  <c r="AG19" i="9" s="1"/>
  <c r="AF12" i="9"/>
  <c r="AF43" i="9"/>
  <c r="AG43" i="9" s="1"/>
  <c r="AF9" i="9"/>
  <c r="AF20" i="9"/>
  <c r="AG20" i="9" s="1"/>
  <c r="AF16" i="9"/>
  <c r="L19" i="6" s="1"/>
  <c r="AF42" i="9"/>
  <c r="AG42" i="9" s="1"/>
  <c r="AF39" i="9"/>
  <c r="AG39" i="9" s="1"/>
  <c r="AF37" i="9"/>
  <c r="AG37" i="9" s="1"/>
  <c r="AF26" i="9"/>
  <c r="AG26" i="9" s="1"/>
  <c r="AF22" i="9"/>
  <c r="AF40" i="9"/>
  <c r="AF28" i="9"/>
  <c r="AG28" i="9" s="1"/>
  <c r="AF35" i="9"/>
  <c r="AF49" i="9"/>
  <c r="AF41" i="9"/>
  <c r="AG41" i="9" s="1"/>
  <c r="AF55" i="9"/>
  <c r="AF54" i="9"/>
  <c r="AF53" i="9"/>
  <c r="AF47" i="9"/>
  <c r="AF5" i="9"/>
  <c r="AF8" i="9"/>
  <c r="AF52" i="9"/>
  <c r="AF27" i="9"/>
  <c r="AF50" i="9"/>
  <c r="AF31" i="9"/>
  <c r="AG31" i="9" s="1"/>
  <c r="AF7" i="9"/>
  <c r="AF29" i="9"/>
  <c r="AG29" i="9" s="1"/>
  <c r="AF48" i="9"/>
  <c r="AF46" i="9"/>
  <c r="AF44" i="9"/>
  <c r="AF45" i="9"/>
  <c r="AG45" i="9" s="1"/>
  <c r="AF11" i="9"/>
  <c r="AF23" i="9"/>
  <c r="AG23" i="9" s="1"/>
  <c r="AF18" i="9"/>
  <c r="AG18" i="9" s="1"/>
  <c r="AF56" i="9"/>
  <c r="AF10" i="9"/>
  <c r="AF21" i="9"/>
  <c r="AG21" i="9" s="1"/>
  <c r="AF36" i="9"/>
  <c r="AG36" i="9" s="1"/>
  <c r="AF25" i="9"/>
  <c r="AG25" i="9" s="1"/>
  <c r="AF57" i="9"/>
  <c r="AF51" i="9"/>
  <c r="AF58" i="9"/>
  <c r="AF59" i="9"/>
  <c r="AF60" i="9"/>
  <c r="AF61" i="9"/>
  <c r="AF62" i="9"/>
  <c r="AF64" i="9"/>
  <c r="AF66" i="9"/>
  <c r="L9" i="43" s="1"/>
  <c r="AF67" i="9"/>
  <c r="AF68" i="9"/>
  <c r="AF69" i="9"/>
  <c r="AF70" i="9"/>
  <c r="AF71" i="9"/>
  <c r="AF72" i="9"/>
  <c r="AF73" i="9"/>
  <c r="AF74" i="9"/>
  <c r="AF75" i="9"/>
  <c r="AF76" i="9"/>
  <c r="AF77" i="9"/>
  <c r="AF78" i="9"/>
  <c r="AF79" i="9"/>
  <c r="AF80" i="9"/>
  <c r="AF81" i="9"/>
  <c r="AF82" i="9"/>
  <c r="AF83" i="9"/>
  <c r="AF84" i="9"/>
  <c r="AF85" i="9"/>
  <c r="AF86" i="9"/>
  <c r="AF87" i="9"/>
  <c r="AF88" i="9"/>
  <c r="AF89" i="9"/>
  <c r="AF90" i="9"/>
  <c r="AF91" i="9"/>
  <c r="AH24" i="9"/>
  <c r="AG12" i="9" l="1"/>
  <c r="L15" i="6"/>
  <c r="AG11" i="9"/>
  <c r="L14" i="6"/>
  <c r="AG14" i="9"/>
  <c r="L17" i="6"/>
  <c r="AG8" i="9"/>
  <c r="L11" i="6"/>
  <c r="AG10" i="9"/>
  <c r="L13" i="6"/>
  <c r="AG5" i="9"/>
  <c r="L8" i="6"/>
  <c r="AG9" i="9"/>
  <c r="L12" i="6"/>
  <c r="AG15" i="9"/>
  <c r="L18" i="6"/>
  <c r="AG7" i="9"/>
  <c r="L10" i="6"/>
  <c r="AG46" i="9"/>
  <c r="C18" i="42" s="1"/>
  <c r="AI39" i="42"/>
  <c r="AI40" i="42" s="1"/>
  <c r="AG35" i="9"/>
  <c r="M8" i="43" s="1"/>
  <c r="AG16" i="9"/>
  <c r="AG13" i="9"/>
  <c r="AA47" i="9"/>
  <c r="AG47" i="9"/>
  <c r="AA91" i="9"/>
  <c r="AG91" i="9"/>
  <c r="AA83" i="9"/>
  <c r="AG83" i="9"/>
  <c r="AA75" i="9"/>
  <c r="AG75" i="9"/>
  <c r="AA67" i="9"/>
  <c r="AG67" i="9"/>
  <c r="AA58" i="9"/>
  <c r="AG58" i="9"/>
  <c r="AA53" i="9"/>
  <c r="AG53" i="9"/>
  <c r="AG22" i="9"/>
  <c r="AA56" i="9"/>
  <c r="AG56" i="9"/>
  <c r="AA82" i="9"/>
  <c r="AG82" i="9"/>
  <c r="AG74" i="9"/>
  <c r="AA74" i="9"/>
  <c r="AA66" i="9"/>
  <c r="AG66" i="9"/>
  <c r="AA51" i="9"/>
  <c r="AG51" i="9"/>
  <c r="AA54" i="9"/>
  <c r="AG54" i="9"/>
  <c r="AA68" i="9"/>
  <c r="AG68" i="9"/>
  <c r="AG90" i="9"/>
  <c r="AA90" i="9"/>
  <c r="AA89" i="9"/>
  <c r="AG89" i="9"/>
  <c r="AG81" i="9"/>
  <c r="AA81" i="9"/>
  <c r="AA73" i="9"/>
  <c r="AG73" i="9"/>
  <c r="AG65" i="9"/>
  <c r="AA65" i="9"/>
  <c r="AG57" i="9"/>
  <c r="AA57" i="9"/>
  <c r="AA50" i="9"/>
  <c r="AG50" i="9"/>
  <c r="AG55" i="9"/>
  <c r="AA84" i="9"/>
  <c r="AG84" i="9"/>
  <c r="AG40" i="9"/>
  <c r="AG88" i="9"/>
  <c r="AA88" i="9"/>
  <c r="AG80" i="9"/>
  <c r="AA80" i="9"/>
  <c r="AA72" i="9"/>
  <c r="AG72" i="9"/>
  <c r="AA64" i="9"/>
  <c r="AG64" i="9"/>
  <c r="AG27" i="9"/>
  <c r="AG6" i="9"/>
  <c r="AA87" i="9"/>
  <c r="AG87" i="9"/>
  <c r="AA79" i="9"/>
  <c r="AG79" i="9"/>
  <c r="AA71" i="9"/>
  <c r="AG71" i="9"/>
  <c r="AA62" i="9"/>
  <c r="AG62" i="9"/>
  <c r="C17" i="6" s="1"/>
  <c r="AG44" i="9"/>
  <c r="AA52" i="9"/>
  <c r="AG52" i="9"/>
  <c r="AA49" i="9"/>
  <c r="AG49" i="9"/>
  <c r="AA59" i="9"/>
  <c r="AG59" i="9"/>
  <c r="AA86" i="9"/>
  <c r="AG86" i="9"/>
  <c r="AA78" i="9"/>
  <c r="AG78" i="9"/>
  <c r="AA70" i="9"/>
  <c r="AG70" i="9"/>
  <c r="AA61" i="9"/>
  <c r="AG61" i="9"/>
  <c r="AA76" i="9"/>
  <c r="AG76" i="9"/>
  <c r="AA85" i="9"/>
  <c r="AG85" i="9"/>
  <c r="AA77" i="9"/>
  <c r="AG77" i="9"/>
  <c r="AA69" i="9"/>
  <c r="AG69" i="9"/>
  <c r="AA60" i="9"/>
  <c r="AG60" i="9"/>
  <c r="AG48" i="9"/>
  <c r="AA48" i="9"/>
  <c r="AG24" i="9"/>
  <c r="M57" i="31"/>
  <c r="M58" i="31"/>
  <c r="M59" i="31" s="1"/>
  <c r="AG6" i="34"/>
  <c r="AG3" i="34"/>
  <c r="AG4" i="34"/>
  <c r="AG5" i="34"/>
  <c r="M6" i="6" l="1"/>
  <c r="C18" i="43"/>
  <c r="M7" i="43"/>
  <c r="M7" i="6"/>
  <c r="AI41" i="42"/>
  <c r="AI42" i="42" s="1"/>
  <c r="AI43" i="42" s="1"/>
  <c r="AI44" i="42" s="1"/>
  <c r="AI45" i="42" s="1"/>
  <c r="AI46" i="42" s="1"/>
  <c r="AI47" i="42" s="1"/>
  <c r="AI48" i="42" s="1"/>
  <c r="M60" i="31"/>
  <c r="M61" i="31"/>
  <c r="M65" i="31" s="1"/>
  <c r="M69" i="31" s="1"/>
  <c r="AS3" i="34"/>
  <c r="AS4" i="34" s="1"/>
  <c r="AS5" i="34" s="1"/>
  <c r="AS6" i="34" s="1"/>
  <c r="T16" i="43" l="1"/>
  <c r="C28" i="43"/>
  <c r="AI49" i="42"/>
  <c r="AI50" i="42" s="1"/>
  <c r="AI51" i="42" s="1"/>
  <c r="AI52" i="42" s="1"/>
  <c r="R8" i="31"/>
  <c r="R10" i="31"/>
  <c r="R6" i="31"/>
  <c r="Q11" i="31"/>
  <c r="R7" i="31"/>
  <c r="Q6" i="31"/>
  <c r="P6" i="31"/>
  <c r="Q10" i="31"/>
  <c r="P8" i="31"/>
  <c r="P10" i="31"/>
  <c r="R9" i="31"/>
  <c r="Q8" i="31"/>
  <c r="Q7" i="31"/>
  <c r="P7" i="31"/>
  <c r="P11" i="31"/>
  <c r="Q9" i="31"/>
  <c r="P9" i="31"/>
  <c r="R11" i="31"/>
  <c r="C15" i="6"/>
  <c r="C13" i="16" s="1"/>
  <c r="C14" i="6"/>
  <c r="C12" i="16" s="1"/>
  <c r="C11" i="16"/>
  <c r="C12" i="6"/>
  <c r="C10" i="16" s="1"/>
  <c r="J17" i="16" s="1"/>
  <c r="C9" i="6"/>
  <c r="C7" i="16" s="1"/>
  <c r="C8" i="6"/>
  <c r="C6" i="16" s="1"/>
  <c r="C7" i="6"/>
  <c r="C5" i="16" s="1"/>
  <c r="C6" i="6"/>
  <c r="C4" i="16" s="1"/>
  <c r="C5" i="6"/>
  <c r="C3" i="16" s="1"/>
  <c r="AI53" i="42" l="1"/>
  <c r="AI54" i="42" s="1"/>
  <c r="J21" i="16"/>
  <c r="C6" i="18"/>
  <c r="C18" i="6"/>
  <c r="C14" i="16" s="1"/>
  <c r="AI58" i="42" l="1"/>
  <c r="AI56" i="42"/>
  <c r="AI63" i="42"/>
  <c r="AI59" i="42"/>
  <c r="AI60" i="42" s="1"/>
  <c r="AI61" i="42" s="1"/>
  <c r="AI62" i="42" s="1"/>
  <c r="AS3" i="9"/>
  <c r="AS4" i="9" s="1"/>
  <c r="AS5" i="9" s="1"/>
  <c r="AI64" i="42" l="1"/>
  <c r="AI65" i="42" s="1"/>
  <c r="AI66" i="42" s="1"/>
  <c r="O21" i="18"/>
  <c r="O22" i="18"/>
  <c r="O23" i="18"/>
  <c r="O24" i="18"/>
  <c r="O25" i="18"/>
  <c r="O26" i="18"/>
  <c r="O27" i="18"/>
  <c r="O28" i="18"/>
  <c r="O29" i="18"/>
  <c r="O30" i="18"/>
  <c r="O31" i="18"/>
  <c r="O32" i="18"/>
  <c r="O33" i="18"/>
  <c r="O34" i="18"/>
  <c r="O35" i="18"/>
  <c r="O36" i="18"/>
  <c r="O37" i="18"/>
  <c r="O38" i="18"/>
  <c r="O39" i="18"/>
  <c r="O40" i="18"/>
  <c r="O41" i="18"/>
  <c r="O42" i="18"/>
  <c r="O43" i="18"/>
  <c r="O44" i="18"/>
  <c r="O45" i="18"/>
  <c r="O46" i="18"/>
  <c r="O47" i="18"/>
  <c r="O48" i="18"/>
  <c r="O49" i="18"/>
  <c r="O50" i="18"/>
  <c r="O51" i="18"/>
  <c r="O52" i="18"/>
  <c r="O53" i="18"/>
  <c r="O54" i="18"/>
  <c r="O55" i="18"/>
  <c r="O56" i="18"/>
  <c r="O57" i="18"/>
  <c r="O58" i="18"/>
  <c r="O59" i="18"/>
  <c r="O60" i="18"/>
  <c r="O61" i="18"/>
  <c r="O62" i="18"/>
  <c r="O63" i="18"/>
  <c r="O64" i="18"/>
  <c r="O65" i="18"/>
  <c r="O66" i="18"/>
  <c r="O67" i="18"/>
  <c r="O20" i="18"/>
  <c r="F12" i="42" l="1"/>
  <c r="F7" i="42"/>
  <c r="F10" i="42"/>
  <c r="F9" i="42"/>
  <c r="F8" i="42"/>
  <c r="F11" i="42"/>
  <c r="F15" i="42"/>
  <c r="F20" i="42"/>
  <c r="F16" i="42"/>
  <c r="F13" i="42"/>
  <c r="F21" i="42"/>
  <c r="F19" i="42"/>
  <c r="F14" i="42"/>
  <c r="F18" i="42"/>
  <c r="F17" i="42"/>
  <c r="F23" i="42"/>
  <c r="F26" i="42"/>
  <c r="F22" i="42"/>
  <c r="F27" i="42"/>
  <c r="F25" i="42"/>
  <c r="F24" i="42"/>
  <c r="F29" i="42"/>
  <c r="F30" i="42"/>
  <c r="F28" i="42"/>
  <c r="F31" i="42"/>
  <c r="F32" i="42"/>
  <c r="F34" i="42"/>
  <c r="F33" i="42"/>
  <c r="C5" i="14"/>
  <c r="F2" i="14"/>
  <c r="J20" i="42" l="1"/>
  <c r="P20" i="42"/>
  <c r="L20" i="42"/>
  <c r="O20" i="42"/>
  <c r="Q20" i="42"/>
  <c r="R20" i="42"/>
  <c r="G20" i="42"/>
  <c r="K20" i="42"/>
  <c r="H20" i="42"/>
  <c r="I20" i="42"/>
  <c r="N20" i="42"/>
  <c r="M20" i="42"/>
  <c r="O17" i="42"/>
  <c r="G17" i="42"/>
  <c r="K17" i="42"/>
  <c r="N17" i="42"/>
  <c r="H17" i="42"/>
  <c r="L17" i="42"/>
  <c r="R17" i="42"/>
  <c r="J17" i="42"/>
  <c r="M17" i="42"/>
  <c r="I17" i="42"/>
  <c r="P17" i="42"/>
  <c r="Q17" i="42"/>
  <c r="L15" i="42"/>
  <c r="I15" i="42"/>
  <c r="G15" i="42"/>
  <c r="R15" i="42"/>
  <c r="M15" i="42"/>
  <c r="P15" i="42"/>
  <c r="Q15" i="42"/>
  <c r="O15" i="42"/>
  <c r="J15" i="42"/>
  <c r="H15" i="42"/>
  <c r="N15" i="42"/>
  <c r="K15" i="42"/>
  <c r="N18" i="42"/>
  <c r="L18" i="42"/>
  <c r="M18" i="42"/>
  <c r="R18" i="42"/>
  <c r="Q18" i="42"/>
  <c r="O18" i="42"/>
  <c r="I18" i="42"/>
  <c r="J18" i="42"/>
  <c r="H18" i="42"/>
  <c r="K18" i="42"/>
  <c r="P18" i="42"/>
  <c r="G18" i="42"/>
  <c r="N11" i="42"/>
  <c r="I11" i="42"/>
  <c r="L11" i="42"/>
  <c r="R11" i="42"/>
  <c r="P11" i="42"/>
  <c r="K11" i="42"/>
  <c r="G11" i="42"/>
  <c r="Q11" i="42"/>
  <c r="H11" i="42"/>
  <c r="J11" i="42"/>
  <c r="O11" i="42"/>
  <c r="K23" i="42"/>
  <c r="L23" i="42"/>
  <c r="P23" i="42"/>
  <c r="R23" i="42"/>
  <c r="I23" i="42"/>
  <c r="J23" i="42"/>
  <c r="O23" i="42"/>
  <c r="G23" i="42"/>
  <c r="H23" i="42"/>
  <c r="N23" i="42"/>
  <c r="Q23" i="42"/>
  <c r="M23" i="42"/>
  <c r="I14" i="42"/>
  <c r="H14" i="42"/>
  <c r="N14" i="42"/>
  <c r="L14" i="42"/>
  <c r="J14" i="42"/>
  <c r="Q14" i="42"/>
  <c r="P14" i="42"/>
  <c r="K14" i="42"/>
  <c r="M14" i="42"/>
  <c r="G14" i="42"/>
  <c r="O14" i="42"/>
  <c r="R14" i="42"/>
  <c r="O8" i="42"/>
  <c r="L8" i="42"/>
  <c r="H8" i="42"/>
  <c r="J8" i="42"/>
  <c r="R8" i="42"/>
  <c r="I8" i="42"/>
  <c r="P8" i="42"/>
  <c r="G8" i="42"/>
  <c r="K8" i="42"/>
  <c r="Q8" i="42"/>
  <c r="N8" i="42"/>
  <c r="L25" i="42"/>
  <c r="N25" i="42"/>
  <c r="M25" i="42"/>
  <c r="K25" i="42"/>
  <c r="O25" i="42"/>
  <c r="Q25" i="42"/>
  <c r="I25" i="42"/>
  <c r="P25" i="42"/>
  <c r="R25" i="42"/>
  <c r="J25" i="42"/>
  <c r="G25" i="42"/>
  <c r="H25" i="42"/>
  <c r="R19" i="42"/>
  <c r="J19" i="42"/>
  <c r="G19" i="42"/>
  <c r="O19" i="42"/>
  <c r="N19" i="42"/>
  <c r="P19" i="42"/>
  <c r="H19" i="42"/>
  <c r="M19" i="42"/>
  <c r="I19" i="42"/>
  <c r="K19" i="42"/>
  <c r="L19" i="42"/>
  <c r="Q19" i="42"/>
  <c r="R9" i="42"/>
  <c r="N9" i="42"/>
  <c r="O9" i="42"/>
  <c r="J9" i="42"/>
  <c r="I9" i="42"/>
  <c r="H9" i="42"/>
  <c r="L9" i="42"/>
  <c r="G9" i="42"/>
  <c r="P9" i="42"/>
  <c r="Q9" i="42"/>
  <c r="K9" i="42"/>
  <c r="M27" i="42"/>
  <c r="O27" i="42"/>
  <c r="G27" i="42"/>
  <c r="N27" i="42"/>
  <c r="J27" i="42"/>
  <c r="P27" i="42"/>
  <c r="H27" i="42"/>
  <c r="K27" i="42"/>
  <c r="I27" i="42"/>
  <c r="R27" i="42"/>
  <c r="L27" i="42"/>
  <c r="Q27" i="42"/>
  <c r="I21" i="42"/>
  <c r="R21" i="42"/>
  <c r="M21" i="42"/>
  <c r="G21" i="42"/>
  <c r="O21" i="42"/>
  <c r="P21" i="42"/>
  <c r="K21" i="42"/>
  <c r="L21" i="42"/>
  <c r="H21" i="42"/>
  <c r="J21" i="42"/>
  <c r="Q21" i="42"/>
  <c r="N21" i="42"/>
  <c r="R10" i="42"/>
  <c r="J10" i="42"/>
  <c r="Q10" i="42"/>
  <c r="P10" i="42"/>
  <c r="N10" i="42"/>
  <c r="H10" i="42"/>
  <c r="I10" i="42"/>
  <c r="K10" i="42"/>
  <c r="G10" i="42"/>
  <c r="O10" i="42"/>
  <c r="L10" i="42"/>
  <c r="P22" i="42"/>
  <c r="J22" i="42"/>
  <c r="N22" i="42"/>
  <c r="H22" i="42"/>
  <c r="Q22" i="42"/>
  <c r="G22" i="42"/>
  <c r="R22" i="42"/>
  <c r="O22" i="42"/>
  <c r="M22" i="42"/>
  <c r="I22" i="42"/>
  <c r="L22" i="42"/>
  <c r="K22" i="42"/>
  <c r="M13" i="42"/>
  <c r="I13" i="42"/>
  <c r="P13" i="42"/>
  <c r="Q13" i="42"/>
  <c r="K13" i="42"/>
  <c r="R13" i="42"/>
  <c r="O13" i="42"/>
  <c r="H13" i="42"/>
  <c r="G13" i="42"/>
  <c r="L13" i="42"/>
  <c r="J13" i="42"/>
  <c r="N13" i="42"/>
  <c r="G7" i="42"/>
  <c r="J7" i="42"/>
  <c r="L7" i="42"/>
  <c r="H7" i="42"/>
  <c r="I7" i="42"/>
  <c r="P7" i="42"/>
  <c r="O7" i="42"/>
  <c r="R7" i="42"/>
  <c r="K7" i="42"/>
  <c r="Q7" i="42"/>
  <c r="N7" i="42"/>
  <c r="Q26" i="42"/>
  <c r="K26" i="42"/>
  <c r="M26" i="42"/>
  <c r="P26" i="42"/>
  <c r="O26" i="42"/>
  <c r="R26" i="42"/>
  <c r="N26" i="42"/>
  <c r="L26" i="42"/>
  <c r="I26" i="42"/>
  <c r="J26" i="42"/>
  <c r="G26" i="42"/>
  <c r="H26" i="42"/>
  <c r="I16" i="42"/>
  <c r="H16" i="42"/>
  <c r="Q16" i="42"/>
  <c r="N16" i="42"/>
  <c r="L16" i="42"/>
  <c r="P16" i="42"/>
  <c r="J16" i="42"/>
  <c r="G16" i="42"/>
  <c r="M16" i="42"/>
  <c r="R16" i="42"/>
  <c r="O16" i="42"/>
  <c r="K16" i="42"/>
  <c r="O12" i="42"/>
  <c r="R12" i="42"/>
  <c r="I12" i="42"/>
  <c r="L12" i="42"/>
  <c r="N12" i="42"/>
  <c r="K12" i="42"/>
  <c r="P12" i="42"/>
  <c r="G12" i="42"/>
  <c r="Q12" i="42"/>
  <c r="M12" i="42"/>
  <c r="J12" i="42"/>
  <c r="H12" i="42"/>
  <c r="J33" i="42"/>
  <c r="R33" i="42"/>
  <c r="I33" i="42"/>
  <c r="K33" i="42"/>
  <c r="P33" i="42"/>
  <c r="H33" i="42"/>
  <c r="M33" i="42"/>
  <c r="G33" i="42"/>
  <c r="Q33" i="42"/>
  <c r="N33" i="42"/>
  <c r="L33" i="42"/>
  <c r="O33" i="42"/>
  <c r="I31" i="42"/>
  <c r="O31" i="42"/>
  <c r="H31" i="42"/>
  <c r="G31" i="42"/>
  <c r="R31" i="42"/>
  <c r="Q31" i="42"/>
  <c r="M31" i="42"/>
  <c r="P31" i="42"/>
  <c r="K31" i="42"/>
  <c r="L31" i="42"/>
  <c r="N31" i="42"/>
  <c r="J31" i="42"/>
  <c r="I28" i="42"/>
  <c r="O28" i="42"/>
  <c r="Q28" i="42"/>
  <c r="P28" i="42"/>
  <c r="N28" i="42"/>
  <c r="K28" i="42"/>
  <c r="J28" i="42"/>
  <c r="L28" i="42"/>
  <c r="G28" i="42"/>
  <c r="M28" i="42"/>
  <c r="R28" i="42"/>
  <c r="H28" i="42"/>
  <c r="J30" i="42"/>
  <c r="K30" i="42"/>
  <c r="G30" i="42"/>
  <c r="R30" i="42"/>
  <c r="O30" i="42"/>
  <c r="M30" i="42"/>
  <c r="N30" i="42"/>
  <c r="H30" i="42"/>
  <c r="I30" i="42"/>
  <c r="P30" i="42"/>
  <c r="L30" i="42"/>
  <c r="Q30" i="42"/>
  <c r="P34" i="42"/>
  <c r="I34" i="42"/>
  <c r="G34" i="42"/>
  <c r="L34" i="42"/>
  <c r="R34" i="42"/>
  <c r="M34" i="42"/>
  <c r="Q34" i="42"/>
  <c r="N34" i="42"/>
  <c r="K34" i="42"/>
  <c r="H34" i="42"/>
  <c r="J34" i="42"/>
  <c r="O34" i="42"/>
  <c r="G29" i="42"/>
  <c r="N29" i="42"/>
  <c r="K29" i="42"/>
  <c r="Q29" i="42"/>
  <c r="J29" i="42"/>
  <c r="R29" i="42"/>
  <c r="M29" i="42"/>
  <c r="L29" i="42"/>
  <c r="P29" i="42"/>
  <c r="I29" i="42"/>
  <c r="H29" i="42"/>
  <c r="O29" i="42"/>
  <c r="R32" i="42"/>
  <c r="Q32" i="42"/>
  <c r="N32" i="42"/>
  <c r="L32" i="42"/>
  <c r="K32" i="42"/>
  <c r="J32" i="42"/>
  <c r="I32" i="42"/>
  <c r="O32" i="42"/>
  <c r="P32" i="42"/>
  <c r="G32" i="42"/>
  <c r="M32" i="42"/>
  <c r="H32" i="42"/>
  <c r="O24" i="42"/>
  <c r="R24" i="42"/>
  <c r="Q24" i="42"/>
  <c r="J24" i="42"/>
  <c r="M24" i="42"/>
  <c r="G24" i="42"/>
  <c r="K24" i="42"/>
  <c r="N24" i="42"/>
  <c r="P24" i="42"/>
  <c r="L24" i="42"/>
  <c r="I24" i="42"/>
  <c r="H24" i="42"/>
  <c r="V47" i="9"/>
  <c r="W47" i="9"/>
  <c r="V8" i="9"/>
  <c r="W8" i="9"/>
  <c r="V54" i="9"/>
  <c r="W54" i="9"/>
  <c r="V39" i="9"/>
  <c r="W39" i="9"/>
  <c r="V20" i="9"/>
  <c r="W20" i="9"/>
  <c r="W26" i="9"/>
  <c r="V17" i="9"/>
  <c r="W17" i="9"/>
  <c r="V35" i="9"/>
  <c r="W35" i="9"/>
  <c r="V24" i="9"/>
  <c r="W24" i="9"/>
  <c r="V14" i="9"/>
  <c r="W14" i="9"/>
  <c r="V49" i="9"/>
  <c r="W49" i="9"/>
  <c r="V16" i="9"/>
  <c r="W16" i="9"/>
  <c r="V15" i="9"/>
  <c r="W15" i="9"/>
  <c r="V3" i="9"/>
  <c r="W3" i="9"/>
  <c r="V28" i="9"/>
  <c r="W28" i="9"/>
  <c r="V4" i="9"/>
  <c r="W4" i="9"/>
  <c r="V40" i="9"/>
  <c r="W40" i="9"/>
  <c r="V6" i="9"/>
  <c r="W6" i="9"/>
  <c r="V22" i="9"/>
  <c r="W22" i="9"/>
  <c r="V31" i="9"/>
  <c r="W31" i="9"/>
  <c r="V7" i="9"/>
  <c r="W7" i="9"/>
  <c r="V29" i="9"/>
  <c r="W29" i="9"/>
  <c r="V48" i="9"/>
  <c r="W48" i="9"/>
  <c r="V46" i="9"/>
  <c r="W46" i="9"/>
  <c r="V44" i="9"/>
  <c r="W44" i="9"/>
  <c r="V11" i="9"/>
  <c r="W11" i="9"/>
  <c r="V23" i="9"/>
  <c r="W23" i="9"/>
  <c r="V18" i="9"/>
  <c r="W18" i="9"/>
  <c r="V56" i="9"/>
  <c r="W56" i="9"/>
  <c r="V10" i="9"/>
  <c r="W10" i="9"/>
  <c r="V21" i="9"/>
  <c r="W21" i="9"/>
  <c r="V36" i="9"/>
  <c r="W36" i="9"/>
  <c r="W25" i="9"/>
  <c r="V57" i="9"/>
  <c r="W57" i="9"/>
  <c r="V51" i="9"/>
  <c r="W51" i="9"/>
  <c r="V58" i="9"/>
  <c r="W58" i="9"/>
  <c r="V59" i="9"/>
  <c r="W59" i="9"/>
  <c r="W60" i="9"/>
  <c r="V62" i="9"/>
  <c r="W62" i="9"/>
  <c r="V64" i="9"/>
  <c r="W64" i="9"/>
  <c r="V65" i="9"/>
  <c r="W65" i="9"/>
  <c r="V66" i="9"/>
  <c r="W66" i="9"/>
  <c r="V67" i="9"/>
  <c r="W67" i="9"/>
  <c r="V68" i="9"/>
  <c r="W68" i="9"/>
  <c r="V69" i="9"/>
  <c r="W69" i="9"/>
  <c r="V70" i="9"/>
  <c r="W70" i="9"/>
  <c r="V71" i="9"/>
  <c r="W71" i="9"/>
  <c r="V72" i="9"/>
  <c r="W72" i="9"/>
  <c r="V73" i="9"/>
  <c r="W73" i="9"/>
  <c r="V74" i="9"/>
  <c r="W74" i="9"/>
  <c r="V75" i="9"/>
  <c r="W75" i="9"/>
  <c r="V76" i="9"/>
  <c r="W76" i="9"/>
  <c r="V77" i="9"/>
  <c r="W77" i="9"/>
  <c r="V78" i="9"/>
  <c r="W78" i="9"/>
  <c r="V79" i="9"/>
  <c r="W79" i="9"/>
  <c r="V80" i="9"/>
  <c r="W80" i="9"/>
  <c r="V81" i="9"/>
  <c r="W81" i="9"/>
  <c r="V82" i="9"/>
  <c r="W82" i="9"/>
  <c r="V83" i="9"/>
  <c r="W83" i="9"/>
  <c r="V84" i="9"/>
  <c r="W84" i="9"/>
  <c r="V85" i="9"/>
  <c r="W85" i="9"/>
  <c r="V86" i="9"/>
  <c r="W86" i="9"/>
  <c r="V87" i="9"/>
  <c r="W87" i="9"/>
  <c r="V88" i="9"/>
  <c r="W88" i="9"/>
  <c r="V89" i="9"/>
  <c r="W89" i="9"/>
  <c r="V90" i="9"/>
  <c r="W90" i="9"/>
  <c r="V91" i="9"/>
  <c r="W91" i="9"/>
  <c r="V41" i="9"/>
  <c r="V38" i="9"/>
  <c r="V12" i="9"/>
  <c r="V32" i="9"/>
  <c r="V55" i="9"/>
  <c r="V19" i="9"/>
  <c r="V33" i="9"/>
  <c r="V13" i="9"/>
  <c r="V42" i="9"/>
  <c r="V52" i="9"/>
  <c r="V5" i="9"/>
  <c r="V27" i="9"/>
  <c r="V50" i="9"/>
  <c r="F52" i="22" s="1"/>
  <c r="V37" i="9"/>
  <c r="V30" i="9"/>
  <c r="V34" i="9"/>
  <c r="V43" i="9"/>
  <c r="V9" i="9"/>
  <c r="W38" i="9"/>
  <c r="W37" i="9"/>
  <c r="W30" i="9"/>
  <c r="W34" i="9"/>
  <c r="W43" i="9"/>
  <c r="W9" i="9"/>
  <c r="W32" i="9"/>
  <c r="W41" i="9"/>
  <c r="W12" i="9"/>
  <c r="W55" i="9"/>
  <c r="W19" i="9"/>
  <c r="W33" i="9"/>
  <c r="W13" i="9"/>
  <c r="W42" i="9"/>
  <c r="W27" i="9"/>
  <c r="W5" i="9"/>
  <c r="W52" i="9"/>
  <c r="W50" i="9"/>
  <c r="F6" i="22" l="1"/>
  <c r="F66" i="22"/>
  <c r="F24" i="22"/>
  <c r="F27" i="22"/>
  <c r="F55" i="22"/>
  <c r="L55" i="22" s="1"/>
  <c r="BI1" i="27"/>
  <c r="X3" i="34"/>
  <c r="X4" i="34"/>
  <c r="X6" i="34"/>
  <c r="X5" i="34"/>
  <c r="F70" i="22"/>
  <c r="F64" i="22"/>
  <c r="BG1" i="27" s="1"/>
  <c r="F60" i="22"/>
  <c r="F62" i="22"/>
  <c r="BF1" i="27" s="1"/>
  <c r="F71" i="22"/>
  <c r="F63" i="22"/>
  <c r="BH1" i="27" s="1"/>
  <c r="F69" i="22"/>
  <c r="BL1" i="27" s="1"/>
  <c r="BM1" i="27" l="1"/>
  <c r="BK1" i="27"/>
  <c r="F56" i="22"/>
  <c r="K56" i="22" s="1"/>
  <c r="F30" i="22"/>
  <c r="L30" i="22" s="1"/>
  <c r="F18" i="22"/>
  <c r="L18" i="22" s="1"/>
  <c r="F34" i="22"/>
  <c r="K34" i="22" s="1"/>
  <c r="K55" i="22"/>
  <c r="F28" i="22"/>
  <c r="K28" i="22" s="1"/>
  <c r="F19" i="22"/>
  <c r="K19" i="22" s="1"/>
  <c r="F61" i="22"/>
  <c r="F33" i="22"/>
  <c r="L33" i="22" s="1"/>
  <c r="F29" i="22"/>
  <c r="L29" i="22" s="1"/>
  <c r="F7" i="22"/>
  <c r="K7" i="22" s="1"/>
  <c r="F59" i="22"/>
  <c r="K59" i="22" s="1"/>
  <c r="F54" i="22"/>
  <c r="F12" i="22"/>
  <c r="K12" i="22" s="1"/>
  <c r="L64" i="22"/>
  <c r="K64" i="22"/>
  <c r="F25" i="22"/>
  <c r="K25" i="22" s="1"/>
  <c r="F57" i="22"/>
  <c r="K57" i="22" s="1"/>
  <c r="K62" i="22"/>
  <c r="L62" i="22"/>
  <c r="F53" i="22"/>
  <c r="L53" i="22" s="1"/>
  <c r="F58" i="22"/>
  <c r="L58" i="22" s="1"/>
  <c r="BA1" i="27"/>
  <c r="L63" i="22"/>
  <c r="K63" i="22"/>
  <c r="L56" i="22"/>
  <c r="L27" i="22"/>
  <c r="K27" i="22"/>
  <c r="K24" i="22"/>
  <c r="L24" i="22"/>
  <c r="F49" i="22"/>
  <c r="F14" i="22"/>
  <c r="F38" i="22"/>
  <c r="K38" i="22" s="1"/>
  <c r="F47" i="22"/>
  <c r="K47" i="22" s="1"/>
  <c r="F26" i="22"/>
  <c r="F10" i="22"/>
  <c r="F46" i="22"/>
  <c r="K46" i="22" s="1"/>
  <c r="F21" i="22"/>
  <c r="F36" i="22"/>
  <c r="F50" i="22"/>
  <c r="F17" i="22"/>
  <c r="F41" i="22"/>
  <c r="F9" i="22"/>
  <c r="F16" i="22"/>
  <c r="F22" i="22"/>
  <c r="F42" i="22"/>
  <c r="K42" i="22" s="1"/>
  <c r="F40" i="22"/>
  <c r="K40" i="22" s="1"/>
  <c r="F20" i="22"/>
  <c r="F23" i="22"/>
  <c r="F35" i="22"/>
  <c r="F43" i="22"/>
  <c r="F39" i="22"/>
  <c r="K39" i="22" s="1"/>
  <c r="F13" i="22"/>
  <c r="F11" i="22"/>
  <c r="F8" i="22"/>
  <c r="F51" i="22"/>
  <c r="F37" i="22"/>
  <c r="F48" i="22"/>
  <c r="K48" i="22" s="1"/>
  <c r="F31" i="22"/>
  <c r="F45" i="22"/>
  <c r="F15" i="22"/>
  <c r="F44" i="22"/>
  <c r="F32" i="22"/>
  <c r="C13" i="18"/>
  <c r="C11" i="18"/>
  <c r="C7" i="18"/>
  <c r="C5" i="18"/>
  <c r="C4" i="18"/>
  <c r="L54" i="22" l="1"/>
  <c r="K54" i="22"/>
  <c r="L45" i="22"/>
  <c r="K45" i="22"/>
  <c r="BB1" i="27"/>
  <c r="AV1" i="27"/>
  <c r="K18" i="22"/>
  <c r="L7" i="22"/>
  <c r="K30" i="22"/>
  <c r="T1" i="27"/>
  <c r="O1" i="27"/>
  <c r="AW1" i="27"/>
  <c r="L25" i="22"/>
  <c r="L28" i="22"/>
  <c r="AO1" i="27"/>
  <c r="L34" i="22"/>
  <c r="L12" i="22"/>
  <c r="U1" i="27"/>
  <c r="L19" i="22"/>
  <c r="BE1" i="27"/>
  <c r="AM1" i="27"/>
  <c r="L43" i="22"/>
  <c r="K43" i="22"/>
  <c r="Z1" i="27"/>
  <c r="C1" i="27"/>
  <c r="AZ1" i="27"/>
  <c r="K44" i="22"/>
  <c r="AU1" i="27"/>
  <c r="K29" i="22"/>
  <c r="K33" i="22"/>
  <c r="L59" i="22"/>
  <c r="H1" i="27"/>
  <c r="K53" i="22"/>
  <c r="N1" i="27"/>
  <c r="BD1" i="27"/>
  <c r="L57" i="22"/>
  <c r="AN1" i="27"/>
  <c r="L44" i="22"/>
  <c r="BC1" i="27"/>
  <c r="AT1" i="27"/>
  <c r="AY1" i="27"/>
  <c r="AS1" i="27"/>
  <c r="L49" i="22"/>
  <c r="K49" i="22"/>
  <c r="AX1" i="27"/>
  <c r="L41" i="22"/>
  <c r="K41" i="22"/>
  <c r="L36" i="22"/>
  <c r="K36" i="22"/>
  <c r="AP1" i="27"/>
  <c r="L46" i="22"/>
  <c r="AR1" i="27"/>
  <c r="L48" i="22"/>
  <c r="AL1" i="27"/>
  <c r="L42" i="22"/>
  <c r="AQ1" i="27"/>
  <c r="L47" i="22"/>
  <c r="AH1" i="27"/>
  <c r="L38" i="22"/>
  <c r="L37" i="22"/>
  <c r="K37" i="22"/>
  <c r="AB1" i="27"/>
  <c r="L32" i="22"/>
  <c r="K32" i="22"/>
  <c r="AJ1" i="27"/>
  <c r="L40" i="22"/>
  <c r="AI1" i="27"/>
  <c r="L39" i="22"/>
  <c r="AK1" i="27"/>
  <c r="AC1" i="27"/>
  <c r="AE1" i="27"/>
  <c r="L35" i="22"/>
  <c r="K35" i="22"/>
  <c r="AD1" i="27"/>
  <c r="R1" i="27"/>
  <c r="L22" i="22"/>
  <c r="K22" i="22"/>
  <c r="AF1" i="27"/>
  <c r="AG1" i="27"/>
  <c r="X1" i="27"/>
  <c r="Y1" i="27"/>
  <c r="W1" i="27"/>
  <c r="K21" i="22"/>
  <c r="L21" i="22"/>
  <c r="K9" i="22"/>
  <c r="L9" i="22"/>
  <c r="K20" i="22"/>
  <c r="L20" i="22"/>
  <c r="K17" i="22"/>
  <c r="L17" i="22"/>
  <c r="K15" i="22"/>
  <c r="L15" i="22"/>
  <c r="K8" i="22"/>
  <c r="L8" i="22"/>
  <c r="K11" i="22"/>
  <c r="L11" i="22"/>
  <c r="K10" i="22"/>
  <c r="L10" i="22"/>
  <c r="K23" i="22"/>
  <c r="L23" i="22"/>
  <c r="K14" i="22"/>
  <c r="L14" i="22"/>
  <c r="K16" i="22"/>
  <c r="L16" i="22"/>
  <c r="K31" i="22"/>
  <c r="L31" i="22"/>
  <c r="K13" i="22"/>
  <c r="L13" i="22"/>
  <c r="K26" i="22"/>
  <c r="L26" i="22"/>
  <c r="K6" i="22"/>
  <c r="L6" i="22"/>
  <c r="D1" i="27"/>
  <c r="B1" i="27"/>
  <c r="G1" i="27"/>
  <c r="Q1" i="27"/>
  <c r="K1" i="27"/>
  <c r="I1" i="27"/>
  <c r="S1" i="27"/>
  <c r="M1" i="27"/>
  <c r="P1" i="27"/>
  <c r="L1" i="27"/>
  <c r="F1" i="27"/>
  <c r="J1" i="27"/>
  <c r="AA1" i="27"/>
  <c r="E1" i="27"/>
  <c r="V1" i="27"/>
  <c r="BD2" i="9"/>
  <c r="C10" i="18"/>
  <c r="J19" i="18" s="1"/>
  <c r="C3" i="18"/>
  <c r="C12" i="18"/>
  <c r="J23" i="18"/>
  <c r="J38" i="18"/>
  <c r="C6" i="14"/>
  <c r="E1" i="32" l="1"/>
  <c r="S8" i="22"/>
  <c r="AA8" i="22"/>
  <c r="T8" i="22"/>
  <c r="U8" i="22"/>
  <c r="V8" i="22"/>
  <c r="W8" i="22"/>
  <c r="X8" i="22"/>
  <c r="Y8" i="22"/>
  <c r="Z8" i="22"/>
  <c r="R8" i="22"/>
  <c r="C1" i="23"/>
  <c r="D1" i="32"/>
  <c r="F1" i="32"/>
  <c r="G1" i="32"/>
  <c r="H1" i="32"/>
  <c r="I1" i="32"/>
  <c r="B1" i="32"/>
  <c r="C1" i="32"/>
  <c r="H1" i="33"/>
  <c r="P1" i="33"/>
  <c r="I1" i="23"/>
  <c r="B1" i="23"/>
  <c r="E1" i="33"/>
  <c r="G1" i="23"/>
  <c r="O1" i="33"/>
  <c r="I1" i="33"/>
  <c r="B1" i="33"/>
  <c r="J1" i="23"/>
  <c r="J1" i="33"/>
  <c r="K1" i="23"/>
  <c r="C1" i="33"/>
  <c r="K1" i="33"/>
  <c r="D1" i="23"/>
  <c r="L1" i="23"/>
  <c r="D1" i="33"/>
  <c r="L1" i="33"/>
  <c r="E1" i="23"/>
  <c r="M1" i="23"/>
  <c r="M1" i="33"/>
  <c r="F1" i="23"/>
  <c r="N1" i="23"/>
  <c r="F1" i="33"/>
  <c r="N1" i="33"/>
  <c r="O1" i="23"/>
  <c r="G1" i="33"/>
  <c r="H1" i="23"/>
  <c r="P1" i="23"/>
  <c r="J34" i="18"/>
  <c r="C16" i="18" l="1"/>
  <c r="C11" i="6"/>
  <c r="C9" i="16" s="1"/>
  <c r="C10" i="6"/>
  <c r="U53" i="9" l="1"/>
  <c r="Y53" i="9" s="1"/>
  <c r="Z53" i="9" s="1"/>
  <c r="AB53" i="9" s="1"/>
  <c r="U45" i="9"/>
  <c r="Y45" i="9" s="1"/>
  <c r="Z45" i="9" s="1"/>
  <c r="AA45" i="9" s="1"/>
  <c r="AB45" i="9" s="1"/>
  <c r="U61" i="9"/>
  <c r="Y61" i="9" s="1"/>
  <c r="Z61" i="9" s="1"/>
  <c r="AB61" i="9" s="1"/>
  <c r="C8" i="16"/>
  <c r="C25" i="16"/>
  <c r="D25" i="16" s="1"/>
  <c r="C33" i="16"/>
  <c r="D33" i="16" s="1"/>
  <c r="C41" i="16"/>
  <c r="D41" i="16" s="1"/>
  <c r="C49" i="16"/>
  <c r="D49" i="16" s="1"/>
  <c r="C57" i="16"/>
  <c r="D57" i="16" s="1"/>
  <c r="C65" i="16"/>
  <c r="D65" i="16" s="1"/>
  <c r="C73" i="16"/>
  <c r="D73" i="16" s="1"/>
  <c r="E73" i="16" s="1"/>
  <c r="C81" i="16"/>
  <c r="D81" i="16" s="1"/>
  <c r="E81" i="16" s="1"/>
  <c r="C89" i="16"/>
  <c r="D89" i="16" s="1"/>
  <c r="E89" i="16" s="1"/>
  <c r="C97" i="16"/>
  <c r="D97" i="16" s="1"/>
  <c r="E97" i="16" s="1"/>
  <c r="C105" i="16"/>
  <c r="D105" i="16" s="1"/>
  <c r="E105" i="16" s="1"/>
  <c r="C18" i="16"/>
  <c r="D18" i="16" s="1"/>
  <c r="C36" i="16"/>
  <c r="D36" i="16" s="1"/>
  <c r="C68" i="16"/>
  <c r="D68" i="16" s="1"/>
  <c r="E68" i="16" s="1"/>
  <c r="C100" i="16"/>
  <c r="D100" i="16" s="1"/>
  <c r="E100" i="16" s="1"/>
  <c r="C26" i="16"/>
  <c r="D26" i="16" s="1"/>
  <c r="C34" i="16"/>
  <c r="D34" i="16" s="1"/>
  <c r="C42" i="16"/>
  <c r="D42" i="16" s="1"/>
  <c r="C50" i="16"/>
  <c r="D50" i="16" s="1"/>
  <c r="C58" i="16"/>
  <c r="D58" i="16" s="1"/>
  <c r="C66" i="16"/>
  <c r="D66" i="16" s="1"/>
  <c r="C74" i="16"/>
  <c r="D74" i="16" s="1"/>
  <c r="E74" i="16" s="1"/>
  <c r="C82" i="16"/>
  <c r="D82" i="16" s="1"/>
  <c r="E82" i="16" s="1"/>
  <c r="C90" i="16"/>
  <c r="D90" i="16" s="1"/>
  <c r="E90" i="16" s="1"/>
  <c r="C98" i="16"/>
  <c r="D98" i="16" s="1"/>
  <c r="E98" i="16" s="1"/>
  <c r="C106" i="16"/>
  <c r="D106" i="16" s="1"/>
  <c r="E106" i="16" s="1"/>
  <c r="C44" i="16"/>
  <c r="D44" i="16" s="1"/>
  <c r="C84" i="16"/>
  <c r="D84" i="16" s="1"/>
  <c r="E84" i="16" s="1"/>
  <c r="C19" i="16"/>
  <c r="D19" i="16" s="1"/>
  <c r="C27" i="16"/>
  <c r="D27" i="16" s="1"/>
  <c r="C35" i="16"/>
  <c r="D35" i="16" s="1"/>
  <c r="C43" i="16"/>
  <c r="D43" i="16" s="1"/>
  <c r="C51" i="16"/>
  <c r="D51" i="16" s="1"/>
  <c r="C59" i="16"/>
  <c r="D59" i="16" s="1"/>
  <c r="C67" i="16"/>
  <c r="D67" i="16" s="1"/>
  <c r="C75" i="16"/>
  <c r="D75" i="16" s="1"/>
  <c r="E75" i="16" s="1"/>
  <c r="C83" i="16"/>
  <c r="D83" i="16" s="1"/>
  <c r="E83" i="16" s="1"/>
  <c r="C91" i="16"/>
  <c r="D91" i="16" s="1"/>
  <c r="E91" i="16" s="1"/>
  <c r="C99" i="16"/>
  <c r="D99" i="16" s="1"/>
  <c r="E99" i="16" s="1"/>
  <c r="C107" i="16"/>
  <c r="D107" i="16" s="1"/>
  <c r="E107" i="16" s="1"/>
  <c r="C20" i="16"/>
  <c r="D20" i="16" s="1"/>
  <c r="C60" i="16"/>
  <c r="D60" i="16" s="1"/>
  <c r="C92" i="16"/>
  <c r="D92" i="16" s="1"/>
  <c r="E92" i="16" s="1"/>
  <c r="C108" i="16"/>
  <c r="D108" i="16" s="1"/>
  <c r="E108" i="16" s="1"/>
  <c r="C111" i="16"/>
  <c r="D111" i="16" s="1"/>
  <c r="E111" i="16" s="1"/>
  <c r="C28" i="16"/>
  <c r="D28" i="16" s="1"/>
  <c r="C21" i="16"/>
  <c r="D21" i="16" s="1"/>
  <c r="C29" i="16"/>
  <c r="D29" i="16" s="1"/>
  <c r="C37" i="16"/>
  <c r="D37" i="16" s="1"/>
  <c r="C45" i="16"/>
  <c r="D45" i="16" s="1"/>
  <c r="C53" i="16"/>
  <c r="D53" i="16" s="1"/>
  <c r="C61" i="16"/>
  <c r="D61" i="16" s="1"/>
  <c r="C69" i="16"/>
  <c r="D69" i="16" s="1"/>
  <c r="E69" i="16" s="1"/>
  <c r="C77" i="16"/>
  <c r="D77" i="16" s="1"/>
  <c r="E77" i="16" s="1"/>
  <c r="C85" i="16"/>
  <c r="D85" i="16" s="1"/>
  <c r="E85" i="16" s="1"/>
  <c r="C93" i="16"/>
  <c r="D93" i="16" s="1"/>
  <c r="E93" i="16" s="1"/>
  <c r="C101" i="16"/>
  <c r="D101" i="16" s="1"/>
  <c r="E101" i="16" s="1"/>
  <c r="C109" i="16"/>
  <c r="D109" i="16" s="1"/>
  <c r="E109" i="16" s="1"/>
  <c r="C39" i="16"/>
  <c r="D39" i="16" s="1"/>
  <c r="C63" i="16"/>
  <c r="D63" i="16" s="1"/>
  <c r="C79" i="16"/>
  <c r="D79" i="16" s="1"/>
  <c r="E79" i="16" s="1"/>
  <c r="C95" i="16"/>
  <c r="D95" i="16" s="1"/>
  <c r="E95" i="16" s="1"/>
  <c r="C22" i="16"/>
  <c r="D22" i="16" s="1"/>
  <c r="C30" i="16"/>
  <c r="D30" i="16" s="1"/>
  <c r="C38" i="16"/>
  <c r="D38" i="16" s="1"/>
  <c r="C46" i="16"/>
  <c r="D46" i="16" s="1"/>
  <c r="C54" i="16"/>
  <c r="D54" i="16" s="1"/>
  <c r="C62" i="16"/>
  <c r="D62" i="16" s="1"/>
  <c r="C70" i="16"/>
  <c r="D70" i="16" s="1"/>
  <c r="E70" i="16" s="1"/>
  <c r="C78" i="16"/>
  <c r="D78" i="16" s="1"/>
  <c r="E78" i="16" s="1"/>
  <c r="C86" i="16"/>
  <c r="D86" i="16" s="1"/>
  <c r="E86" i="16" s="1"/>
  <c r="C94" i="16"/>
  <c r="D94" i="16" s="1"/>
  <c r="E94" i="16" s="1"/>
  <c r="C102" i="16"/>
  <c r="D102" i="16" s="1"/>
  <c r="E102" i="16" s="1"/>
  <c r="C110" i="16"/>
  <c r="D110" i="16" s="1"/>
  <c r="E110" i="16" s="1"/>
  <c r="C23" i="16"/>
  <c r="D23" i="16" s="1"/>
  <c r="C47" i="16"/>
  <c r="D47" i="16" s="1"/>
  <c r="C55" i="16"/>
  <c r="D55" i="16" s="1"/>
  <c r="C71" i="16"/>
  <c r="D71" i="16" s="1"/>
  <c r="E71" i="16" s="1"/>
  <c r="C87" i="16"/>
  <c r="D87" i="16" s="1"/>
  <c r="E87" i="16" s="1"/>
  <c r="C103" i="16"/>
  <c r="D103" i="16" s="1"/>
  <c r="E103" i="16" s="1"/>
  <c r="C31" i="16"/>
  <c r="D31" i="16" s="1"/>
  <c r="C24" i="16"/>
  <c r="D24" i="16" s="1"/>
  <c r="C32" i="16"/>
  <c r="D32" i="16" s="1"/>
  <c r="C40" i="16"/>
  <c r="D40" i="16" s="1"/>
  <c r="C48" i="16"/>
  <c r="D48" i="16" s="1"/>
  <c r="C56" i="16"/>
  <c r="D56" i="16" s="1"/>
  <c r="C64" i="16"/>
  <c r="D64" i="16" s="1"/>
  <c r="C72" i="16"/>
  <c r="D72" i="16" s="1"/>
  <c r="E72" i="16" s="1"/>
  <c r="C80" i="16"/>
  <c r="D80" i="16" s="1"/>
  <c r="E80" i="16" s="1"/>
  <c r="C88" i="16"/>
  <c r="D88" i="16" s="1"/>
  <c r="E88" i="16" s="1"/>
  <c r="C96" i="16"/>
  <c r="D96" i="16" s="1"/>
  <c r="E96" i="16" s="1"/>
  <c r="C104" i="16"/>
  <c r="D104" i="16" s="1"/>
  <c r="E104" i="16" s="1"/>
  <c r="C112" i="16"/>
  <c r="D112" i="16" s="1"/>
  <c r="E112" i="16" s="1"/>
  <c r="C52" i="16"/>
  <c r="D52" i="16" s="1"/>
  <c r="C76" i="16"/>
  <c r="D76" i="16" s="1"/>
  <c r="E76" i="16" s="1"/>
  <c r="U6" i="9"/>
  <c r="Y6" i="9" s="1"/>
  <c r="Z6" i="9" s="1"/>
  <c r="AA6" i="9" s="1"/>
  <c r="AB6" i="9" s="1"/>
  <c r="U29" i="9"/>
  <c r="Y29" i="9" s="1"/>
  <c r="Z29" i="9" s="1"/>
  <c r="AA29" i="9" s="1"/>
  <c r="AB29" i="9" s="1"/>
  <c r="U37" i="9"/>
  <c r="Y37" i="9" s="1"/>
  <c r="Z37" i="9" s="1"/>
  <c r="AA37" i="9" s="1"/>
  <c r="AB37" i="9" s="1"/>
  <c r="U36" i="9"/>
  <c r="Y36" i="9" s="1"/>
  <c r="Z36" i="9" s="1"/>
  <c r="AA36" i="9" s="1"/>
  <c r="AB36" i="9" s="1"/>
  <c r="U46" i="9"/>
  <c r="Y46" i="9" s="1"/>
  <c r="Z46" i="9" s="1"/>
  <c r="AA46" i="9" s="1"/>
  <c r="AB46" i="9" s="1"/>
  <c r="U51" i="9"/>
  <c r="Y51" i="9" s="1"/>
  <c r="Z51" i="9" s="1"/>
  <c r="AB51" i="9" s="1"/>
  <c r="U58" i="9"/>
  <c r="Y58" i="9" s="1"/>
  <c r="Z58" i="9" s="1"/>
  <c r="AB58" i="9" s="1"/>
  <c r="U67" i="9"/>
  <c r="Y67" i="9" s="1"/>
  <c r="Z67" i="9" s="1"/>
  <c r="AB67" i="9" s="1"/>
  <c r="U75" i="9"/>
  <c r="Y75" i="9" s="1"/>
  <c r="Z75" i="9" s="1"/>
  <c r="AB75" i="9" s="1"/>
  <c r="U83" i="9"/>
  <c r="Y83" i="9" s="1"/>
  <c r="Z83" i="9" s="1"/>
  <c r="AB83" i="9" s="1"/>
  <c r="U91" i="9"/>
  <c r="Y91" i="9" s="1"/>
  <c r="Z91" i="9" s="1"/>
  <c r="AB91" i="9" s="1"/>
  <c r="U43" i="9"/>
  <c r="Y43" i="9" s="1"/>
  <c r="Z43" i="9" s="1"/>
  <c r="AA43" i="9" s="1"/>
  <c r="AB43" i="9" s="1"/>
  <c r="U82" i="9"/>
  <c r="Y82" i="9" s="1"/>
  <c r="Z82" i="9" s="1"/>
  <c r="AB82" i="9" s="1"/>
  <c r="U10" i="9"/>
  <c r="Y10" i="9" s="1"/>
  <c r="Z10" i="9" s="1"/>
  <c r="AA10" i="9" s="1"/>
  <c r="U12" i="9"/>
  <c r="Y12" i="9" s="1"/>
  <c r="Z12" i="9" s="1"/>
  <c r="AA12" i="9" s="1"/>
  <c r="AB12" i="9" s="1"/>
  <c r="U38" i="9"/>
  <c r="Y38" i="9" s="1"/>
  <c r="Z38" i="9" s="1"/>
  <c r="AA38" i="9" s="1"/>
  <c r="AB38" i="9" s="1"/>
  <c r="U34" i="9"/>
  <c r="Y34" i="9" s="1"/>
  <c r="Z34" i="9" s="1"/>
  <c r="AA34" i="9" s="1"/>
  <c r="AB34" i="9" s="1"/>
  <c r="U21" i="9"/>
  <c r="Y21" i="9" s="1"/>
  <c r="Z21" i="9" s="1"/>
  <c r="AA21" i="9" s="1"/>
  <c r="AB21" i="9" s="1"/>
  <c r="U31" i="9"/>
  <c r="Y31" i="9" s="1"/>
  <c r="Z31" i="9" s="1"/>
  <c r="AA31" i="9" s="1"/>
  <c r="AB31" i="9" s="1"/>
  <c r="U27" i="9"/>
  <c r="Y27" i="9" s="1"/>
  <c r="Z27" i="9" s="1"/>
  <c r="U59" i="9"/>
  <c r="Y59" i="9" s="1"/>
  <c r="Z59" i="9" s="1"/>
  <c r="AB59" i="9" s="1"/>
  <c r="U68" i="9"/>
  <c r="Y68" i="9" s="1"/>
  <c r="Z68" i="9" s="1"/>
  <c r="AB68" i="9" s="1"/>
  <c r="U76" i="9"/>
  <c r="Y76" i="9" s="1"/>
  <c r="Z76" i="9" s="1"/>
  <c r="AB76" i="9" s="1"/>
  <c r="U84" i="9"/>
  <c r="Y84" i="9" s="1"/>
  <c r="Z84" i="9" s="1"/>
  <c r="AB84" i="9" s="1"/>
  <c r="U4" i="9"/>
  <c r="Y4" i="9" s="1"/>
  <c r="Z4" i="9" s="1"/>
  <c r="AA4" i="9" s="1"/>
  <c r="AB4" i="9" s="1"/>
  <c r="U14" i="9"/>
  <c r="Y14" i="9" s="1"/>
  <c r="Z14" i="9" s="1"/>
  <c r="AA14" i="9" s="1"/>
  <c r="AB14" i="9" s="1"/>
  <c r="U33" i="9"/>
  <c r="Y33" i="9" s="1"/>
  <c r="Z33" i="9" s="1"/>
  <c r="AA33" i="9" s="1"/>
  <c r="AB33" i="9" s="1"/>
  <c r="U30" i="9"/>
  <c r="Y30" i="9" s="1"/>
  <c r="Z30" i="9" s="1"/>
  <c r="AA30" i="9" s="1"/>
  <c r="AB30" i="9" s="1"/>
  <c r="U35" i="9"/>
  <c r="Y35" i="9" s="1"/>
  <c r="Z35" i="9" s="1"/>
  <c r="AA35" i="9" s="1"/>
  <c r="AB35" i="9" s="1"/>
  <c r="U32" i="9"/>
  <c r="Y32" i="9" s="1"/>
  <c r="Z32" i="9" s="1"/>
  <c r="AA32" i="9" s="1"/>
  <c r="AB32" i="9" s="1"/>
  <c r="U52" i="9"/>
  <c r="Y52" i="9" s="1"/>
  <c r="Z52" i="9" s="1"/>
  <c r="AB52" i="9" s="1"/>
  <c r="U60" i="9"/>
  <c r="Y60" i="9" s="1"/>
  <c r="Z60" i="9" s="1"/>
  <c r="AB60" i="9" s="1"/>
  <c r="U69" i="9"/>
  <c r="Y69" i="9" s="1"/>
  <c r="Z69" i="9" s="1"/>
  <c r="AB69" i="9" s="1"/>
  <c r="U77" i="9"/>
  <c r="Y77" i="9" s="1"/>
  <c r="Z77" i="9" s="1"/>
  <c r="AB77" i="9" s="1"/>
  <c r="U85" i="9"/>
  <c r="Y85" i="9" s="1"/>
  <c r="Z85" i="9" s="1"/>
  <c r="AB85" i="9" s="1"/>
  <c r="U9" i="9"/>
  <c r="Y9" i="9" s="1"/>
  <c r="Z9" i="9" s="1"/>
  <c r="AA9" i="9" s="1"/>
  <c r="AB9" i="9" s="1"/>
  <c r="U26" i="9"/>
  <c r="Y26" i="9" s="1"/>
  <c r="Z26" i="9" s="1"/>
  <c r="AA26" i="9" s="1"/>
  <c r="AB26" i="9" s="1"/>
  <c r="U55" i="9"/>
  <c r="Y55" i="9" s="1"/>
  <c r="Z55" i="9" s="1"/>
  <c r="U80" i="9"/>
  <c r="Y80" i="9" s="1"/>
  <c r="Z80" i="9" s="1"/>
  <c r="AB80" i="9" s="1"/>
  <c r="U44" i="9"/>
  <c r="Y44" i="9" s="1"/>
  <c r="Z44" i="9" s="1"/>
  <c r="U90" i="9"/>
  <c r="Y90" i="9" s="1"/>
  <c r="Z90" i="9" s="1"/>
  <c r="AB90" i="9" s="1"/>
  <c r="U13" i="9"/>
  <c r="Y13" i="9" s="1"/>
  <c r="Z13" i="9" s="1"/>
  <c r="AA13" i="9" s="1"/>
  <c r="AB13" i="9" s="1"/>
  <c r="U7" i="9"/>
  <c r="Y7" i="9" s="1"/>
  <c r="Z7" i="9" s="1"/>
  <c r="AA7" i="9" s="1"/>
  <c r="AB7" i="9" s="1"/>
  <c r="U22" i="9"/>
  <c r="Y22" i="9" s="1"/>
  <c r="Z22" i="9" s="1"/>
  <c r="U23" i="9"/>
  <c r="Y23" i="9" s="1"/>
  <c r="Z23" i="9" s="1"/>
  <c r="AA23" i="9" s="1"/>
  <c r="AB23" i="9" s="1"/>
  <c r="U8" i="9"/>
  <c r="Y8" i="9" s="1"/>
  <c r="Z8" i="9" s="1"/>
  <c r="AA8" i="9" s="1"/>
  <c r="AB8" i="9" s="1"/>
  <c r="U41" i="9"/>
  <c r="Y41" i="9" s="1"/>
  <c r="Z41" i="9" s="1"/>
  <c r="AA41" i="9" s="1"/>
  <c r="AB41" i="9" s="1"/>
  <c r="U70" i="9"/>
  <c r="Y70" i="9" s="1"/>
  <c r="Z70" i="9" s="1"/>
  <c r="AB70" i="9" s="1"/>
  <c r="U78" i="9"/>
  <c r="Y78" i="9" s="1"/>
  <c r="Z78" i="9" s="1"/>
  <c r="AB78" i="9" s="1"/>
  <c r="U86" i="9"/>
  <c r="Y86" i="9" s="1"/>
  <c r="Z86" i="9" s="1"/>
  <c r="AB86" i="9" s="1"/>
  <c r="U20" i="9"/>
  <c r="Y20" i="9" s="1"/>
  <c r="Z20" i="9" s="1"/>
  <c r="AA20" i="9" s="1"/>
  <c r="AB20" i="9" s="1"/>
  <c r="U48" i="9"/>
  <c r="Y48" i="9" s="1"/>
  <c r="Z48" i="9" s="1"/>
  <c r="AB48" i="9" s="1"/>
  <c r="U72" i="9"/>
  <c r="Y72" i="9" s="1"/>
  <c r="Z72" i="9" s="1"/>
  <c r="AB72" i="9" s="1"/>
  <c r="U74" i="9"/>
  <c r="Y74" i="9" s="1"/>
  <c r="Z74" i="9" s="1"/>
  <c r="AB74" i="9" s="1"/>
  <c r="U11" i="9"/>
  <c r="Y11" i="9" s="1"/>
  <c r="Z11" i="9" s="1"/>
  <c r="AA11" i="9" s="1"/>
  <c r="AB11" i="9" s="1"/>
  <c r="U16" i="9"/>
  <c r="Y16" i="9" s="1"/>
  <c r="Z16" i="9" s="1"/>
  <c r="AA16" i="9" s="1"/>
  <c r="AB16" i="9" s="1"/>
  <c r="U18" i="9"/>
  <c r="Y18" i="9" s="1"/>
  <c r="Z18" i="9" s="1"/>
  <c r="AA18" i="9" s="1"/>
  <c r="AB18" i="9" s="1"/>
  <c r="U40" i="9"/>
  <c r="Y40" i="9" s="1"/>
  <c r="Z40" i="9" s="1"/>
  <c r="U28" i="9"/>
  <c r="Y28" i="9" s="1"/>
  <c r="Z28" i="9" s="1"/>
  <c r="AA28" i="9" s="1"/>
  <c r="AB28" i="9" s="1"/>
  <c r="U47" i="9"/>
  <c r="Y47" i="9" s="1"/>
  <c r="Z47" i="9" s="1"/>
  <c r="AB47" i="9" s="1"/>
  <c r="U54" i="9"/>
  <c r="Y54" i="9" s="1"/>
  <c r="Z54" i="9" s="1"/>
  <c r="AB54" i="9" s="1"/>
  <c r="U62" i="9"/>
  <c r="Y62" i="9" s="1"/>
  <c r="Z62" i="9" s="1"/>
  <c r="AB62" i="9" s="1"/>
  <c r="U71" i="9"/>
  <c r="Y71" i="9" s="1"/>
  <c r="Z71" i="9" s="1"/>
  <c r="AB71" i="9" s="1"/>
  <c r="U79" i="9"/>
  <c r="Y79" i="9" s="1"/>
  <c r="Z79" i="9" s="1"/>
  <c r="AB79" i="9" s="1"/>
  <c r="U87" i="9"/>
  <c r="Y87" i="9" s="1"/>
  <c r="Z87" i="9" s="1"/>
  <c r="AB87" i="9" s="1"/>
  <c r="U25" i="9"/>
  <c r="Y25" i="9" s="1"/>
  <c r="Z25" i="9" s="1"/>
  <c r="AA25" i="9" s="1"/>
  <c r="AB25" i="9" s="1"/>
  <c r="U5" i="9"/>
  <c r="Y5" i="9" s="1"/>
  <c r="Z5" i="9" s="1"/>
  <c r="AA5" i="9" s="1"/>
  <c r="AB5" i="9" s="1"/>
  <c r="U64" i="9"/>
  <c r="Y64" i="9" s="1"/>
  <c r="Z64" i="9" s="1"/>
  <c r="AB64" i="9" s="1"/>
  <c r="U88" i="9"/>
  <c r="Y88" i="9" s="1"/>
  <c r="Z88" i="9" s="1"/>
  <c r="AB88" i="9" s="1"/>
  <c r="U15" i="9"/>
  <c r="Y15" i="9" s="1"/>
  <c r="Z15" i="9" s="1"/>
  <c r="AA15" i="9" s="1"/>
  <c r="AB15" i="9" s="1"/>
  <c r="U50" i="9"/>
  <c r="Y50" i="9" s="1"/>
  <c r="Z50" i="9" s="1"/>
  <c r="AB50" i="9" s="1"/>
  <c r="U3" i="9"/>
  <c r="Y3" i="9" s="1"/>
  <c r="Z3" i="9" s="1"/>
  <c r="AA3" i="9" s="1"/>
  <c r="AB3" i="9" s="1"/>
  <c r="U17" i="9"/>
  <c r="Y17" i="9" s="1"/>
  <c r="Z17" i="9" s="1"/>
  <c r="AA17" i="9" s="1"/>
  <c r="AB17" i="9" s="1"/>
  <c r="U39" i="9"/>
  <c r="Y39" i="9" s="1"/>
  <c r="Z39" i="9" s="1"/>
  <c r="AA39" i="9" s="1"/>
  <c r="AB39" i="9" s="1"/>
  <c r="U24" i="9"/>
  <c r="Y24" i="9" s="1"/>
  <c r="Z24" i="9" s="1"/>
  <c r="U42" i="9"/>
  <c r="Y42" i="9" s="1"/>
  <c r="Z42" i="9" s="1"/>
  <c r="AA42" i="9" s="1"/>
  <c r="AB42" i="9" s="1"/>
  <c r="U49" i="9"/>
  <c r="Y49" i="9" s="1"/>
  <c r="Z49" i="9" s="1"/>
  <c r="AB49" i="9" s="1"/>
  <c r="U56" i="9"/>
  <c r="Y56" i="9" s="1"/>
  <c r="Z56" i="9" s="1"/>
  <c r="AB56" i="9" s="1"/>
  <c r="U65" i="9"/>
  <c r="Y65" i="9" s="1"/>
  <c r="Z65" i="9" s="1"/>
  <c r="AB65" i="9" s="1"/>
  <c r="U73" i="9"/>
  <c r="Y73" i="9" s="1"/>
  <c r="Z73" i="9" s="1"/>
  <c r="AB73" i="9" s="1"/>
  <c r="U81" i="9"/>
  <c r="Y81" i="9" s="1"/>
  <c r="Z81" i="9" s="1"/>
  <c r="AB81" i="9" s="1"/>
  <c r="U89" i="9"/>
  <c r="Y89" i="9" s="1"/>
  <c r="Z89" i="9" s="1"/>
  <c r="AB89" i="9" s="1"/>
  <c r="U19" i="9"/>
  <c r="Y19" i="9" s="1"/>
  <c r="Z19" i="9" s="1"/>
  <c r="AA19" i="9" s="1"/>
  <c r="AB19" i="9" s="1"/>
  <c r="U57" i="9"/>
  <c r="Y57" i="9" s="1"/>
  <c r="Z57" i="9" s="1"/>
  <c r="AB57" i="9" s="1"/>
  <c r="U66" i="9"/>
  <c r="Y66" i="9" s="1"/>
  <c r="Z66" i="9" s="1"/>
  <c r="AB66" i="9" s="1"/>
  <c r="U6" i="34"/>
  <c r="U3" i="34"/>
  <c r="U4" i="34"/>
  <c r="U5" i="34"/>
  <c r="C9" i="18"/>
  <c r="C8" i="18"/>
  <c r="AA55" i="9" l="1"/>
  <c r="AB55" i="9" s="1"/>
  <c r="E62" i="16"/>
  <c r="F62" i="16" s="1"/>
  <c r="E60" i="16"/>
  <c r="F60" i="16" s="1"/>
  <c r="E55" i="16"/>
  <c r="F55" i="16" s="1"/>
  <c r="E46" i="16"/>
  <c r="F46" i="16" s="1"/>
  <c r="E52" i="16"/>
  <c r="F52" i="16" s="1"/>
  <c r="E48" i="16"/>
  <c r="F48" i="16" s="1"/>
  <c r="E30" i="16"/>
  <c r="E22" i="16"/>
  <c r="E47" i="16"/>
  <c r="F47" i="16" s="1"/>
  <c r="E61" i="16"/>
  <c r="F61" i="16" s="1"/>
  <c r="E56" i="16"/>
  <c r="F56" i="16" s="1"/>
  <c r="E67" i="16"/>
  <c r="F67" i="16" s="1"/>
  <c r="E66" i="16"/>
  <c r="F66" i="16" s="1"/>
  <c r="E54" i="16"/>
  <c r="F54" i="16" s="1"/>
  <c r="E65" i="16"/>
  <c r="F65" i="16" s="1"/>
  <c r="E63" i="16"/>
  <c r="F63" i="16" s="1"/>
  <c r="E51" i="16"/>
  <c r="F51" i="16" s="1"/>
  <c r="E40" i="16"/>
  <c r="F40" i="16" s="1"/>
  <c r="E39" i="16"/>
  <c r="F39" i="16" s="1"/>
  <c r="E44" i="16"/>
  <c r="F44" i="16" s="1"/>
  <c r="E38" i="16"/>
  <c r="F38" i="16" s="1"/>
  <c r="E36" i="16"/>
  <c r="F36" i="16" s="1"/>
  <c r="E28" i="16"/>
  <c r="F28" i="16" s="1"/>
  <c r="E19" i="16"/>
  <c r="E27" i="16"/>
  <c r="F27" i="16" s="1"/>
  <c r="E34" i="16"/>
  <c r="F34" i="16" s="1"/>
  <c r="E43" i="16"/>
  <c r="F43" i="16" s="1"/>
  <c r="E53" i="16"/>
  <c r="F53" i="16" s="1"/>
  <c r="E50" i="16"/>
  <c r="F50" i="16" s="1"/>
  <c r="E41" i="16"/>
  <c r="F41" i="16" s="1"/>
  <c r="E45" i="16"/>
  <c r="F45" i="16" s="1"/>
  <c r="E59" i="16"/>
  <c r="F59" i="16" s="1"/>
  <c r="E42" i="16"/>
  <c r="F42" i="16" s="1"/>
  <c r="E33" i="16"/>
  <c r="F33" i="16" s="1"/>
  <c r="E57" i="16"/>
  <c r="F57" i="16" s="1"/>
  <c r="E58" i="16"/>
  <c r="F58" i="16" s="1"/>
  <c r="E49" i="16"/>
  <c r="F49" i="16" s="1"/>
  <c r="E37" i="16"/>
  <c r="F37" i="16" s="1"/>
  <c r="E64" i="16"/>
  <c r="F64" i="16" s="1"/>
  <c r="E35" i="16"/>
  <c r="F35" i="16" s="1"/>
  <c r="E31" i="16"/>
  <c r="F31" i="16" s="1"/>
  <c r="E26" i="16"/>
  <c r="F26" i="16" s="1"/>
  <c r="E21" i="16"/>
  <c r="F21" i="16" s="1"/>
  <c r="E24" i="16"/>
  <c r="F24" i="16" s="1"/>
  <c r="E32" i="16"/>
  <c r="F32" i="16" s="1"/>
  <c r="E23" i="16"/>
  <c r="F23" i="16" s="1"/>
  <c r="E20" i="16"/>
  <c r="F20" i="16" s="1"/>
  <c r="E25" i="16"/>
  <c r="F25" i="16" s="1"/>
  <c r="E29" i="16"/>
  <c r="F29" i="16" s="1"/>
  <c r="F77" i="16"/>
  <c r="F71" i="16"/>
  <c r="F105" i="16"/>
  <c r="F83" i="16"/>
  <c r="F88" i="16"/>
  <c r="F109" i="16"/>
  <c r="F97" i="16"/>
  <c r="F89" i="16"/>
  <c r="F103" i="16"/>
  <c r="F19" i="16"/>
  <c r="F104" i="16"/>
  <c r="F106" i="16"/>
  <c r="F68" i="16"/>
  <c r="F74" i="16"/>
  <c r="F79" i="16"/>
  <c r="E18" i="16"/>
  <c r="F18" i="16" s="1"/>
  <c r="M18" i="16"/>
  <c r="M16" i="16"/>
  <c r="F22" i="16"/>
  <c r="C68" i="18"/>
  <c r="D68" i="18" s="1"/>
  <c r="C74" i="18"/>
  <c r="D74" i="18" s="1"/>
  <c r="C79" i="18"/>
  <c r="D79" i="18" s="1"/>
  <c r="C84" i="18"/>
  <c r="D84" i="18" s="1"/>
  <c r="C89" i="18"/>
  <c r="D89" i="18" s="1"/>
  <c r="C94" i="18"/>
  <c r="D94" i="18" s="1"/>
  <c r="C105" i="18"/>
  <c r="D105" i="18" s="1"/>
  <c r="C111" i="18"/>
  <c r="D111" i="18" s="1"/>
  <c r="C22" i="18"/>
  <c r="D22" i="18" s="1"/>
  <c r="C30" i="18"/>
  <c r="D30" i="18" s="1"/>
  <c r="C38" i="18"/>
  <c r="D38" i="18" s="1"/>
  <c r="C46" i="18"/>
  <c r="D46" i="18" s="1"/>
  <c r="C54" i="18"/>
  <c r="D54" i="18" s="1"/>
  <c r="C62" i="18"/>
  <c r="D62" i="18" s="1"/>
  <c r="C69" i="18"/>
  <c r="D69" i="18" s="1"/>
  <c r="C80" i="18"/>
  <c r="D80" i="18" s="1"/>
  <c r="C85" i="18"/>
  <c r="D85" i="18" s="1"/>
  <c r="C95" i="18"/>
  <c r="D95" i="18" s="1"/>
  <c r="C99" i="18"/>
  <c r="D99" i="18" s="1"/>
  <c r="C112" i="18"/>
  <c r="D112" i="18" s="1"/>
  <c r="C23" i="18"/>
  <c r="D23" i="18" s="1"/>
  <c r="C31" i="18"/>
  <c r="D31" i="18" s="1"/>
  <c r="C39" i="18"/>
  <c r="D39" i="18" s="1"/>
  <c r="C70" i="18"/>
  <c r="D70" i="18" s="1"/>
  <c r="C75" i="18"/>
  <c r="D75" i="18" s="1"/>
  <c r="C90" i="18"/>
  <c r="D90" i="18" s="1"/>
  <c r="C96" i="18"/>
  <c r="D96" i="18" s="1"/>
  <c r="C100" i="18"/>
  <c r="D100" i="18" s="1"/>
  <c r="C106" i="18"/>
  <c r="D106" i="18" s="1"/>
  <c r="C24" i="18"/>
  <c r="D24" i="18" s="1"/>
  <c r="C32" i="18"/>
  <c r="D32" i="18" s="1"/>
  <c r="C40" i="18"/>
  <c r="D40" i="18" s="1"/>
  <c r="C48" i="18"/>
  <c r="D48" i="18" s="1"/>
  <c r="C56" i="18"/>
  <c r="D56" i="18" s="1"/>
  <c r="C64" i="18"/>
  <c r="D64" i="18" s="1"/>
  <c r="C76" i="18"/>
  <c r="D76" i="18" s="1"/>
  <c r="C88" i="18"/>
  <c r="D88" i="18" s="1"/>
  <c r="C92" i="18"/>
  <c r="D92" i="18" s="1"/>
  <c r="C108" i="18"/>
  <c r="D108" i="18" s="1"/>
  <c r="C43" i="18"/>
  <c r="D43" i="18" s="1"/>
  <c r="C37" i="18"/>
  <c r="D37" i="18" s="1"/>
  <c r="C63" i="18"/>
  <c r="D63" i="18" s="1"/>
  <c r="C71" i="18"/>
  <c r="D71" i="18" s="1"/>
  <c r="C81" i="18"/>
  <c r="D81" i="18" s="1"/>
  <c r="C86" i="18"/>
  <c r="D86" i="18" s="1"/>
  <c r="C101" i="18"/>
  <c r="D101" i="18" s="1"/>
  <c r="C113" i="18"/>
  <c r="D113" i="18" s="1"/>
  <c r="C25" i="18"/>
  <c r="D25" i="18" s="1"/>
  <c r="C33" i="18"/>
  <c r="D33" i="18" s="1"/>
  <c r="C41" i="18"/>
  <c r="D41" i="18" s="1"/>
  <c r="C49" i="18"/>
  <c r="D49" i="18" s="1"/>
  <c r="C57" i="18"/>
  <c r="D57" i="18" s="1"/>
  <c r="C65" i="18"/>
  <c r="D65" i="18" s="1"/>
  <c r="C82" i="18"/>
  <c r="D82" i="18" s="1"/>
  <c r="C103" i="18"/>
  <c r="D103" i="18" s="1"/>
  <c r="C114" i="18"/>
  <c r="D114" i="18" s="1"/>
  <c r="C51" i="18"/>
  <c r="D51" i="18" s="1"/>
  <c r="C67" i="18"/>
  <c r="D67" i="18" s="1"/>
  <c r="C61" i="18"/>
  <c r="D61" i="18" s="1"/>
  <c r="C72" i="18"/>
  <c r="D72" i="18" s="1"/>
  <c r="C87" i="18"/>
  <c r="D87" i="18" s="1"/>
  <c r="C91" i="18"/>
  <c r="D91" i="18" s="1"/>
  <c r="C102" i="18"/>
  <c r="D102" i="18" s="1"/>
  <c r="C107" i="18"/>
  <c r="D107" i="18" s="1"/>
  <c r="C26" i="18"/>
  <c r="D26" i="18" s="1"/>
  <c r="C34" i="18"/>
  <c r="D34" i="18" s="1"/>
  <c r="C42" i="18"/>
  <c r="D42" i="18" s="1"/>
  <c r="C50" i="18"/>
  <c r="D50" i="18" s="1"/>
  <c r="C58" i="18"/>
  <c r="D58" i="18" s="1"/>
  <c r="C66" i="18"/>
  <c r="D66" i="18" s="1"/>
  <c r="C97" i="18"/>
  <c r="D97" i="18" s="1"/>
  <c r="C27" i="18"/>
  <c r="D27" i="18" s="1"/>
  <c r="C35" i="18"/>
  <c r="D35" i="18" s="1"/>
  <c r="C59" i="18"/>
  <c r="D59" i="18" s="1"/>
  <c r="C53" i="18"/>
  <c r="D53" i="18" s="1"/>
  <c r="C47" i="18"/>
  <c r="D47" i="18" s="1"/>
  <c r="C73" i="18"/>
  <c r="D73" i="18" s="1"/>
  <c r="C77" i="18"/>
  <c r="D77" i="18" s="1"/>
  <c r="C93" i="18"/>
  <c r="D93" i="18" s="1"/>
  <c r="C104" i="18"/>
  <c r="D104" i="18" s="1"/>
  <c r="C109" i="18"/>
  <c r="D109" i="18" s="1"/>
  <c r="C28" i="18"/>
  <c r="D28" i="18" s="1"/>
  <c r="C36" i="18"/>
  <c r="D36" i="18" s="1"/>
  <c r="C44" i="18"/>
  <c r="D44" i="18" s="1"/>
  <c r="C52" i="18"/>
  <c r="D52" i="18" s="1"/>
  <c r="C60" i="18"/>
  <c r="D60" i="18" s="1"/>
  <c r="C20" i="18"/>
  <c r="D20" i="18" s="1"/>
  <c r="C78" i="18"/>
  <c r="D78" i="18" s="1"/>
  <c r="C83" i="18"/>
  <c r="D83" i="18" s="1"/>
  <c r="C98" i="18"/>
  <c r="D98" i="18" s="1"/>
  <c r="C110" i="18"/>
  <c r="D110" i="18" s="1"/>
  <c r="C21" i="18"/>
  <c r="D21" i="18" s="1"/>
  <c r="C29" i="18"/>
  <c r="D29" i="18" s="1"/>
  <c r="C45" i="18"/>
  <c r="D45" i="18" s="1"/>
  <c r="C55" i="18"/>
  <c r="D55" i="18" s="1"/>
  <c r="AA27" i="9"/>
  <c r="AB27" i="9" s="1"/>
  <c r="AA40" i="9"/>
  <c r="AB40" i="9" s="1"/>
  <c r="AA44" i="9"/>
  <c r="AB44" i="9" s="1"/>
  <c r="AA24" i="9"/>
  <c r="AB24" i="9" s="1"/>
  <c r="AA22" i="9"/>
  <c r="AB22" i="9" s="1"/>
  <c r="AB10" i="9"/>
  <c r="Y5" i="34"/>
  <c r="Y6" i="34"/>
  <c r="Y4" i="34"/>
  <c r="Y3" i="34"/>
  <c r="M18" i="18"/>
  <c r="F95" i="16" l="1"/>
  <c r="F111" i="16"/>
  <c r="F93" i="16"/>
  <c r="F84" i="16"/>
  <c r="F92" i="16"/>
  <c r="F86" i="16"/>
  <c r="F101" i="16"/>
  <c r="E75" i="18"/>
  <c r="E104" i="18"/>
  <c r="E107" i="18"/>
  <c r="E70" i="18"/>
  <c r="E80" i="18"/>
  <c r="E111" i="18"/>
  <c r="F73" i="16"/>
  <c r="F30" i="16"/>
  <c r="F80" i="16"/>
  <c r="F108" i="16"/>
  <c r="F100" i="16"/>
  <c r="F107" i="16"/>
  <c r="F72" i="16"/>
  <c r="F96" i="16"/>
  <c r="F91" i="16"/>
  <c r="F75" i="16"/>
  <c r="F69" i="16"/>
  <c r="E83" i="18"/>
  <c r="E85" i="18"/>
  <c r="E78" i="18"/>
  <c r="E114" i="18"/>
  <c r="R114" i="18" s="1"/>
  <c r="Q114" i="18" s="1"/>
  <c r="E93" i="18"/>
  <c r="E97" i="18"/>
  <c r="E102" i="18"/>
  <c r="E103" i="18"/>
  <c r="E113" i="18"/>
  <c r="R113" i="18" s="1"/>
  <c r="Q113" i="18" s="1"/>
  <c r="E108" i="18"/>
  <c r="E69" i="18"/>
  <c r="R69" i="18" s="1"/>
  <c r="Q69" i="18" s="1"/>
  <c r="E105" i="18"/>
  <c r="R105" i="18" s="1"/>
  <c r="Q105" i="18" s="1"/>
  <c r="F90" i="16"/>
  <c r="E91" i="18"/>
  <c r="E92" i="18"/>
  <c r="R92" i="18" s="1"/>
  <c r="Q92" i="18" s="1"/>
  <c r="E94" i="18"/>
  <c r="E73" i="18"/>
  <c r="E87" i="18"/>
  <c r="E86" i="18"/>
  <c r="E88" i="18"/>
  <c r="E106" i="18"/>
  <c r="E89" i="18"/>
  <c r="E109" i="18"/>
  <c r="E77" i="18"/>
  <c r="E101" i="18"/>
  <c r="E72" i="18"/>
  <c r="E81" i="18"/>
  <c r="E76" i="18"/>
  <c r="E100" i="18"/>
  <c r="E112" i="18"/>
  <c r="E84" i="18"/>
  <c r="R84" i="18" s="1"/>
  <c r="Q84" i="18" s="1"/>
  <c r="F81" i="16"/>
  <c r="E110" i="18"/>
  <c r="R110" i="18" s="1"/>
  <c r="Q110" i="18" s="1"/>
  <c r="E99" i="18"/>
  <c r="R99" i="18" s="1"/>
  <c r="Q99" i="18" s="1"/>
  <c r="E79" i="18"/>
  <c r="E82" i="18"/>
  <c r="E71" i="18"/>
  <c r="E96" i="18"/>
  <c r="E98" i="18"/>
  <c r="E90" i="18"/>
  <c r="E95" i="18"/>
  <c r="E74" i="18"/>
  <c r="F110" i="16"/>
  <c r="F99" i="16"/>
  <c r="F94" i="16"/>
  <c r="F85" i="16"/>
  <c r="F112" i="16"/>
  <c r="F87" i="16"/>
  <c r="F102" i="16"/>
  <c r="F82" i="16"/>
  <c r="F98" i="16"/>
  <c r="F70" i="16"/>
  <c r="F76" i="16"/>
  <c r="F78" i="16"/>
  <c r="G66" i="16"/>
  <c r="G67" i="16" s="1"/>
  <c r="G68" i="16" s="1"/>
  <c r="P98" i="18"/>
  <c r="P90" i="18"/>
  <c r="P95" i="18"/>
  <c r="P74" i="18"/>
  <c r="P83" i="18"/>
  <c r="P109" i="18"/>
  <c r="P75" i="18"/>
  <c r="P85" i="18"/>
  <c r="P68" i="18"/>
  <c r="P104" i="18"/>
  <c r="P107" i="18"/>
  <c r="P114" i="18"/>
  <c r="P70" i="18"/>
  <c r="P80" i="18"/>
  <c r="P111" i="18"/>
  <c r="P97" i="18"/>
  <c r="P102" i="18"/>
  <c r="P103" i="18"/>
  <c r="P113" i="18"/>
  <c r="P108" i="18"/>
  <c r="P69" i="18"/>
  <c r="P105" i="18"/>
  <c r="P78" i="18"/>
  <c r="P77" i="18"/>
  <c r="P91" i="18"/>
  <c r="P82" i="18"/>
  <c r="P101" i="18"/>
  <c r="P92" i="18"/>
  <c r="P94" i="18"/>
  <c r="G18" i="16"/>
  <c r="P73" i="18"/>
  <c r="P87" i="18"/>
  <c r="P86" i="18"/>
  <c r="P88" i="18"/>
  <c r="P106" i="18"/>
  <c r="P89" i="18"/>
  <c r="P93" i="18"/>
  <c r="P72" i="18"/>
  <c r="P81" i="18"/>
  <c r="P76" i="18"/>
  <c r="P100" i="18"/>
  <c r="P112" i="18"/>
  <c r="P84" i="18"/>
  <c r="P110" i="18"/>
  <c r="P71" i="18"/>
  <c r="P96" i="18"/>
  <c r="P99" i="18"/>
  <c r="P79" i="18"/>
  <c r="P32" i="18"/>
  <c r="P39" i="18"/>
  <c r="P66" i="18"/>
  <c r="P24" i="18"/>
  <c r="P31" i="18"/>
  <c r="P62" i="18"/>
  <c r="P29" i="18"/>
  <c r="P52" i="18"/>
  <c r="P58" i="18"/>
  <c r="P65" i="18"/>
  <c r="E23" i="18"/>
  <c r="P23" i="18"/>
  <c r="P54" i="18"/>
  <c r="P21" i="18"/>
  <c r="E22" i="18"/>
  <c r="P44" i="18"/>
  <c r="P47" i="18"/>
  <c r="P50" i="18"/>
  <c r="P57" i="18"/>
  <c r="P46" i="18"/>
  <c r="P27" i="18"/>
  <c r="P43" i="18"/>
  <c r="E40" i="18"/>
  <c r="P40" i="18"/>
  <c r="P55" i="18"/>
  <c r="P45" i="18"/>
  <c r="P36" i="18"/>
  <c r="E53" i="18"/>
  <c r="P53" i="18"/>
  <c r="P42" i="18"/>
  <c r="P61" i="18"/>
  <c r="P49" i="18"/>
  <c r="E64" i="18"/>
  <c r="P64" i="18"/>
  <c r="P38" i="18"/>
  <c r="P25" i="18"/>
  <c r="P20" i="18"/>
  <c r="E60" i="18"/>
  <c r="P60" i="18"/>
  <c r="P28" i="18"/>
  <c r="P59" i="18"/>
  <c r="P34" i="18"/>
  <c r="E67" i="18"/>
  <c r="P67" i="18"/>
  <c r="P41" i="18"/>
  <c r="P63" i="18"/>
  <c r="P56" i="18"/>
  <c r="E30" i="18"/>
  <c r="P30" i="18"/>
  <c r="P35" i="18"/>
  <c r="P26" i="18"/>
  <c r="P51" i="18"/>
  <c r="P33" i="18"/>
  <c r="P37" i="18"/>
  <c r="P48" i="18"/>
  <c r="P22" i="18"/>
  <c r="Z3" i="34"/>
  <c r="Z4" i="34"/>
  <c r="Z6" i="34"/>
  <c r="Z5" i="34"/>
  <c r="M20" i="16" l="1"/>
  <c r="J20" i="16" s="1"/>
  <c r="J22" i="16" s="1"/>
  <c r="G69" i="16"/>
  <c r="E51" i="18"/>
  <c r="R51" i="18" s="1"/>
  <c r="Q51" i="18" s="1"/>
  <c r="E56" i="18"/>
  <c r="R56" i="18" s="1"/>
  <c r="Q56" i="18" s="1"/>
  <c r="E45" i="18"/>
  <c r="R45" i="18" s="1"/>
  <c r="Q45" i="18" s="1"/>
  <c r="E49" i="18"/>
  <c r="R49" i="18" s="1"/>
  <c r="Q49" i="18" s="1"/>
  <c r="E25" i="18"/>
  <c r="R25" i="18" s="1"/>
  <c r="Q25" i="18" s="1"/>
  <c r="E37" i="18"/>
  <c r="R37" i="18" s="1"/>
  <c r="Q37" i="18" s="1"/>
  <c r="AM38" i="43" s="1"/>
  <c r="G70" i="16"/>
  <c r="G71" i="16" s="1"/>
  <c r="G72" i="16" s="1"/>
  <c r="G73" i="16" s="1"/>
  <c r="G74" i="16" s="1"/>
  <c r="G75" i="16" s="1"/>
  <c r="E46" i="18"/>
  <c r="R46" i="18" s="1"/>
  <c r="Q46" i="18" s="1"/>
  <c r="E68" i="18"/>
  <c r="R68" i="18" s="1"/>
  <c r="Q68" i="18" s="1"/>
  <c r="G76" i="16"/>
  <c r="G77" i="16" s="1"/>
  <c r="G78" i="16"/>
  <c r="G79" i="16" s="1"/>
  <c r="G80" i="16" s="1"/>
  <c r="G81" i="16" s="1"/>
  <c r="E43" i="18"/>
  <c r="R43" i="18" s="1"/>
  <c r="Q43" i="18" s="1"/>
  <c r="G82" i="16"/>
  <c r="G83" i="16" s="1"/>
  <c r="G84" i="16" s="1"/>
  <c r="G85" i="16" s="1"/>
  <c r="G86" i="16" s="1"/>
  <c r="G87" i="16" s="1"/>
  <c r="G88" i="16" s="1"/>
  <c r="G89" i="16" s="1"/>
  <c r="G90" i="16" s="1"/>
  <c r="G91" i="16" s="1"/>
  <c r="G92" i="16" s="1"/>
  <c r="G93" i="16" s="1"/>
  <c r="G94" i="16" s="1"/>
  <c r="G95" i="16" s="1"/>
  <c r="G96" i="16" s="1"/>
  <c r="G97" i="16" s="1"/>
  <c r="G98" i="16" s="1"/>
  <c r="G99" i="16" s="1"/>
  <c r="G100" i="16" s="1"/>
  <c r="G101" i="16" s="1"/>
  <c r="E57" i="18"/>
  <c r="R57" i="18" s="1"/>
  <c r="Q57" i="18" s="1"/>
  <c r="E58" i="18"/>
  <c r="R58" i="18" s="1"/>
  <c r="Q58" i="18" s="1"/>
  <c r="E50" i="18"/>
  <c r="R50" i="18" s="1"/>
  <c r="Q50" i="18" s="1"/>
  <c r="E52" i="18"/>
  <c r="R52" i="18" s="1"/>
  <c r="Q52" i="18" s="1"/>
  <c r="E54" i="18"/>
  <c r="R54" i="18" s="1"/>
  <c r="Q54" i="18" s="1"/>
  <c r="E47" i="18"/>
  <c r="R47" i="18" s="1"/>
  <c r="Q47" i="18" s="1"/>
  <c r="E66" i="18"/>
  <c r="R66" i="18" s="1"/>
  <c r="Q66" i="18" s="1"/>
  <c r="E61" i="18"/>
  <c r="R61" i="18" s="1"/>
  <c r="Q61" i="18" s="1"/>
  <c r="E55" i="18"/>
  <c r="R55" i="18" s="1"/>
  <c r="Q55" i="18" s="1"/>
  <c r="E44" i="18"/>
  <c r="R44" i="18" s="1"/>
  <c r="Q44" i="18" s="1"/>
  <c r="E65" i="18"/>
  <c r="R65" i="18" s="1"/>
  <c r="Q65" i="18" s="1"/>
  <c r="E62" i="18"/>
  <c r="R62" i="18" s="1"/>
  <c r="Q62" i="18" s="1"/>
  <c r="E29" i="18"/>
  <c r="R29" i="18" s="1"/>
  <c r="Q29" i="18" s="1"/>
  <c r="M22" i="16"/>
  <c r="M23" i="16" s="1"/>
  <c r="E33" i="18"/>
  <c r="R33" i="18" s="1"/>
  <c r="Q33" i="18" s="1"/>
  <c r="E31" i="18"/>
  <c r="R31" i="18" s="1"/>
  <c r="Q31" i="18" s="1"/>
  <c r="E32" i="18"/>
  <c r="R32" i="18" s="1"/>
  <c r="Q32" i="18" s="1"/>
  <c r="E20" i="18"/>
  <c r="R20" i="18" s="1"/>
  <c r="Q20" i="18" s="1"/>
  <c r="E36" i="18"/>
  <c r="R36" i="18" s="1"/>
  <c r="Q36" i="18" s="1"/>
  <c r="AM37" i="43" s="1"/>
  <c r="E24" i="18"/>
  <c r="R24" i="18" s="1"/>
  <c r="Q24" i="18" s="1"/>
  <c r="E34" i="18"/>
  <c r="R34" i="18" s="1"/>
  <c r="Q34" i="18" s="1"/>
  <c r="E26" i="18"/>
  <c r="R26" i="18" s="1"/>
  <c r="Q26" i="18" s="1"/>
  <c r="G102" i="16"/>
  <c r="G103" i="16" s="1"/>
  <c r="G104" i="16" s="1"/>
  <c r="G105" i="16" s="1"/>
  <c r="G106" i="16" s="1"/>
  <c r="G107" i="16" s="1"/>
  <c r="G108" i="16" s="1"/>
  <c r="G109" i="16" s="1"/>
  <c r="G110" i="16" s="1"/>
  <c r="G111" i="16" s="1"/>
  <c r="G112" i="16" s="1"/>
  <c r="E48" i="18"/>
  <c r="R48" i="18" s="1"/>
  <c r="Q48" i="18" s="1"/>
  <c r="E59" i="18"/>
  <c r="R59" i="18" s="1"/>
  <c r="Q59" i="18" s="1"/>
  <c r="E27" i="18"/>
  <c r="R27" i="18" s="1"/>
  <c r="Q27" i="18" s="1"/>
  <c r="E63" i="18"/>
  <c r="R63" i="18" s="1"/>
  <c r="Q63" i="18" s="1"/>
  <c r="E28" i="18"/>
  <c r="R28" i="18" s="1"/>
  <c r="Q28" i="18" s="1"/>
  <c r="E41" i="18"/>
  <c r="R41" i="18" s="1"/>
  <c r="Q41" i="18" s="1"/>
  <c r="E42" i="18"/>
  <c r="R42" i="18" s="1"/>
  <c r="Q42" i="18" s="1"/>
  <c r="E39" i="18"/>
  <c r="R39" i="18" s="1"/>
  <c r="Q39" i="18" s="1"/>
  <c r="AM40" i="43" s="1"/>
  <c r="E35" i="18"/>
  <c r="R35" i="18" s="1"/>
  <c r="Q35" i="18" s="1"/>
  <c r="E38" i="18"/>
  <c r="R38" i="18" s="1"/>
  <c r="Q38" i="18" s="1"/>
  <c r="AM39" i="43" s="1"/>
  <c r="E21" i="18"/>
  <c r="R21" i="18" s="1"/>
  <c r="Q21" i="18" s="1"/>
  <c r="R93" i="18"/>
  <c r="Q93" i="18" s="1"/>
  <c r="S93" i="18" s="1"/>
  <c r="U93" i="18" s="1"/>
  <c r="R75" i="18"/>
  <c r="Q75" i="18" s="1"/>
  <c r="R86" i="18"/>
  <c r="Q86" i="18" s="1"/>
  <c r="R111" i="18"/>
  <c r="Q111" i="18" s="1"/>
  <c r="S111" i="18" s="1"/>
  <c r="U111" i="18" s="1"/>
  <c r="R112" i="18"/>
  <c r="Q112" i="18" s="1"/>
  <c r="S113" i="18" s="1"/>
  <c r="U113" i="18" s="1"/>
  <c r="R103" i="18"/>
  <c r="Q103" i="18" s="1"/>
  <c r="R109" i="18"/>
  <c r="Q109" i="18" s="1"/>
  <c r="S110" i="18" s="1"/>
  <c r="U110" i="18" s="1"/>
  <c r="R71" i="18"/>
  <c r="Q71" i="18" s="1"/>
  <c r="R102" i="18"/>
  <c r="Q102" i="18" s="1"/>
  <c r="R79" i="18"/>
  <c r="Q79" i="18" s="1"/>
  <c r="R108" i="18"/>
  <c r="Q108" i="18" s="1"/>
  <c r="R106" i="18"/>
  <c r="Q106" i="18" s="1"/>
  <c r="S106" i="18" s="1"/>
  <c r="U106" i="18" s="1"/>
  <c r="R107" i="18"/>
  <c r="Q107" i="18" s="1"/>
  <c r="R95" i="18"/>
  <c r="Q95" i="18" s="1"/>
  <c r="R101" i="18"/>
  <c r="Q101" i="18" s="1"/>
  <c r="R104" i="18"/>
  <c r="Q104" i="18" s="1"/>
  <c r="S105" i="18" s="1"/>
  <c r="U105" i="18" s="1"/>
  <c r="R100" i="18"/>
  <c r="Q100" i="18" s="1"/>
  <c r="R83" i="18"/>
  <c r="Q83" i="18" s="1"/>
  <c r="S84" i="18" s="1"/>
  <c r="U84" i="18" s="1"/>
  <c r="R98" i="18"/>
  <c r="Q98" i="18" s="1"/>
  <c r="S99" i="18" s="1"/>
  <c r="U99" i="18" s="1"/>
  <c r="R96" i="18"/>
  <c r="Q96" i="18" s="1"/>
  <c r="R89" i="18"/>
  <c r="Q89" i="18" s="1"/>
  <c r="R97" i="18"/>
  <c r="Q97" i="18" s="1"/>
  <c r="R94" i="18"/>
  <c r="Q94" i="18" s="1"/>
  <c r="R91" i="18"/>
  <c r="Q91" i="18" s="1"/>
  <c r="S92" i="18" s="1"/>
  <c r="U92" i="18" s="1"/>
  <c r="R90" i="18"/>
  <c r="Q90" i="18" s="1"/>
  <c r="R88" i="18"/>
  <c r="Q88" i="18" s="1"/>
  <c r="R82" i="18"/>
  <c r="Q82" i="18" s="1"/>
  <c r="R80" i="18"/>
  <c r="Q80" i="18" s="1"/>
  <c r="R87" i="18"/>
  <c r="Q87" i="18" s="1"/>
  <c r="R85" i="18"/>
  <c r="Q85" i="18" s="1"/>
  <c r="S85" i="18" s="1"/>
  <c r="U85" i="18" s="1"/>
  <c r="R73" i="18"/>
  <c r="Q73" i="18" s="1"/>
  <c r="R78" i="18"/>
  <c r="Q78" i="18" s="1"/>
  <c r="R76" i="18"/>
  <c r="Q76" i="18" s="1"/>
  <c r="R77" i="18"/>
  <c r="Q77" i="18" s="1"/>
  <c r="R81" i="18"/>
  <c r="Q81" i="18" s="1"/>
  <c r="R70" i="18"/>
  <c r="Q70" i="18" s="1"/>
  <c r="R74" i="18"/>
  <c r="Q74" i="18" s="1"/>
  <c r="R72" i="18"/>
  <c r="Q72" i="18" s="1"/>
  <c r="R40" i="18"/>
  <c r="Q40" i="18" s="1"/>
  <c r="R53" i="18"/>
  <c r="Q53" i="18" s="1"/>
  <c r="R30" i="18"/>
  <c r="Q30" i="18" s="1"/>
  <c r="S114" i="18"/>
  <c r="U114" i="18" s="1"/>
  <c r="G19" i="16"/>
  <c r="G20" i="16" s="1"/>
  <c r="G21" i="16" s="1"/>
  <c r="G22" i="16" s="1"/>
  <c r="G23" i="16" s="1"/>
  <c r="G24" i="16" s="1"/>
  <c r="G25" i="16" s="1"/>
  <c r="G26" i="16" s="1"/>
  <c r="G27" i="16" s="1"/>
  <c r="G28" i="16" s="1"/>
  <c r="G29" i="16" s="1"/>
  <c r="G30" i="16" s="1"/>
  <c r="G31" i="16" s="1"/>
  <c r="G32" i="16" s="1"/>
  <c r="G33" i="16" s="1"/>
  <c r="G34" i="16" s="1"/>
  <c r="G35" i="16" s="1"/>
  <c r="G36" i="16" s="1"/>
  <c r="G37" i="16" s="1"/>
  <c r="G38" i="16" s="1"/>
  <c r="G39" i="16" s="1"/>
  <c r="G40" i="16" s="1"/>
  <c r="G41" i="16" s="1"/>
  <c r="G42" i="16" s="1"/>
  <c r="G43" i="16" s="1"/>
  <c r="G44" i="16" s="1"/>
  <c r="G45" i="16" s="1"/>
  <c r="G46" i="16" s="1"/>
  <c r="G47" i="16" s="1"/>
  <c r="G48" i="16" s="1"/>
  <c r="G49" i="16" s="1"/>
  <c r="G50" i="16" s="1"/>
  <c r="G51" i="16" s="1"/>
  <c r="G52" i="16" s="1"/>
  <c r="G53" i="16" s="1"/>
  <c r="G54" i="16" s="1"/>
  <c r="G55" i="16" s="1"/>
  <c r="G56" i="16" s="1"/>
  <c r="G57" i="16" s="1"/>
  <c r="G58" i="16" s="1"/>
  <c r="G59" i="16" s="1"/>
  <c r="G60" i="16" s="1"/>
  <c r="G61" i="16" s="1"/>
  <c r="G62" i="16" s="1"/>
  <c r="G63" i="16" s="1"/>
  <c r="G64" i="16" s="1"/>
  <c r="G65" i="16" s="1"/>
  <c r="R67" i="18"/>
  <c r="Q67" i="18" s="1"/>
  <c r="R60" i="18"/>
  <c r="Q60" i="18" s="1"/>
  <c r="R64" i="18"/>
  <c r="Q64" i="18" s="1"/>
  <c r="R23" i="18"/>
  <c r="Q23" i="18" s="1"/>
  <c r="AA5" i="34"/>
  <c r="AA6" i="34"/>
  <c r="AA4" i="34"/>
  <c r="AA3" i="34"/>
  <c r="J19" i="16" l="1"/>
  <c r="S104" i="18"/>
  <c r="S107" i="18"/>
  <c r="U107" i="18" s="1"/>
  <c r="S95" i="18"/>
  <c r="S112" i="18"/>
  <c r="U112" i="18" s="1"/>
  <c r="S78" i="18"/>
  <c r="U78" i="18" s="1"/>
  <c r="S101" i="18"/>
  <c r="U101" i="18" s="1"/>
  <c r="S102" i="18"/>
  <c r="S103" i="18"/>
  <c r="U103" i="18" s="1"/>
  <c r="S75" i="18"/>
  <c r="S76" i="18"/>
  <c r="S100" i="18"/>
  <c r="U100" i="18" s="1"/>
  <c r="S98" i="18"/>
  <c r="U98" i="18" s="1"/>
  <c r="S109" i="18"/>
  <c r="U109" i="18" s="1"/>
  <c r="S79" i="18"/>
  <c r="U79" i="18" s="1"/>
  <c r="S108" i="18"/>
  <c r="U108" i="18" s="1"/>
  <c r="S71" i="18"/>
  <c r="U71" i="18" s="1"/>
  <c r="S80" i="18"/>
  <c r="U80" i="18" s="1"/>
  <c r="S72" i="18"/>
  <c r="S82" i="18"/>
  <c r="U82" i="18" s="1"/>
  <c r="S88" i="18"/>
  <c r="S89" i="18"/>
  <c r="U89" i="18" s="1"/>
  <c r="S83" i="18"/>
  <c r="S96" i="18"/>
  <c r="U96" i="18" s="1"/>
  <c r="S97" i="18"/>
  <c r="U97" i="18" s="1"/>
  <c r="S90" i="18"/>
  <c r="U90" i="18" s="1"/>
  <c r="S87" i="18"/>
  <c r="S91" i="18"/>
  <c r="S94" i="18"/>
  <c r="U94" i="18" s="1"/>
  <c r="S81" i="18"/>
  <c r="U81" i="18" s="1"/>
  <c r="S86" i="18"/>
  <c r="U86" i="18" s="1"/>
  <c r="S73" i="18"/>
  <c r="U73" i="18" s="1"/>
  <c r="S77" i="18"/>
  <c r="U77" i="18" s="1"/>
  <c r="S74" i="18"/>
  <c r="T105" i="18"/>
  <c r="V105" i="18" s="1"/>
  <c r="T93" i="18"/>
  <c r="V93" i="18" s="1"/>
  <c r="T84" i="18"/>
  <c r="T92" i="18"/>
  <c r="T110" i="18"/>
  <c r="T99" i="18"/>
  <c r="T111" i="18"/>
  <c r="T113" i="18"/>
  <c r="T85" i="18"/>
  <c r="M19" i="16"/>
  <c r="T106" i="18"/>
  <c r="T114" i="18"/>
  <c r="R22" i="18"/>
  <c r="Q22" i="18" s="1"/>
  <c r="M22" i="18"/>
  <c r="AB4" i="34"/>
  <c r="AC4" i="34"/>
  <c r="AC28" i="9"/>
  <c r="AB6" i="34"/>
  <c r="AC6" i="34"/>
  <c r="AC45" i="9"/>
  <c r="AB3" i="34"/>
  <c r="AC23" i="9"/>
  <c r="AC68" i="9"/>
  <c r="AC32" i="9"/>
  <c r="AC41" i="9"/>
  <c r="AC86" i="9"/>
  <c r="AC14" i="9"/>
  <c r="AC55" i="9"/>
  <c r="AC47" i="9"/>
  <c r="AC56" i="9"/>
  <c r="AC40" i="9"/>
  <c r="AC13" i="9"/>
  <c r="AC59" i="9"/>
  <c r="AC44" i="9"/>
  <c r="AC76" i="9"/>
  <c r="AC66" i="9"/>
  <c r="AC82" i="9"/>
  <c r="AC65" i="9"/>
  <c r="AC31" i="9"/>
  <c r="AC87" i="9"/>
  <c r="AC33" i="9"/>
  <c r="AC3" i="34"/>
  <c r="AC4" i="9"/>
  <c r="AC18" i="9"/>
  <c r="AC69" i="9"/>
  <c r="AC42" i="9"/>
  <c r="AC22" i="9"/>
  <c r="AC34" i="9"/>
  <c r="AC11" i="9"/>
  <c r="AC15" i="9"/>
  <c r="AC49" i="9"/>
  <c r="AC37" i="9"/>
  <c r="AC24" i="9"/>
  <c r="AC53" i="9"/>
  <c r="AC85" i="9"/>
  <c r="AC71" i="9"/>
  <c r="AC20" i="9"/>
  <c r="AC29" i="9"/>
  <c r="AC16" i="9"/>
  <c r="AC90" i="9"/>
  <c r="AC58" i="9"/>
  <c r="AC89" i="9"/>
  <c r="AC51" i="9"/>
  <c r="AC38" i="9"/>
  <c r="AC35" i="9"/>
  <c r="AC72" i="9"/>
  <c r="AC77" i="9"/>
  <c r="AC6" i="9"/>
  <c r="AC10" i="9"/>
  <c r="AC12" i="9"/>
  <c r="AC88" i="9"/>
  <c r="AC57" i="9"/>
  <c r="AC62" i="9"/>
  <c r="AC46" i="9"/>
  <c r="AC19" i="9"/>
  <c r="AC9" i="9"/>
  <c r="AC48" i="9"/>
  <c r="AC81" i="9"/>
  <c r="AC74" i="9"/>
  <c r="AC39" i="9"/>
  <c r="AC36" i="9"/>
  <c r="AC67" i="9"/>
  <c r="AC25" i="9"/>
  <c r="AC50" i="9"/>
  <c r="AC54" i="9"/>
  <c r="AC52" i="9"/>
  <c r="AC17" i="9"/>
  <c r="AC3" i="9"/>
  <c r="AC70" i="9"/>
  <c r="AC27" i="9"/>
  <c r="AC80" i="9"/>
  <c r="AC64" i="9"/>
  <c r="AC73" i="9"/>
  <c r="AC60" i="9"/>
  <c r="AC91" i="9"/>
  <c r="AC78" i="9"/>
  <c r="AC61" i="9"/>
  <c r="AC84" i="9"/>
  <c r="AC43" i="9"/>
  <c r="AC30" i="9"/>
  <c r="AC83" i="9"/>
  <c r="AC75" i="9"/>
  <c r="AC8" i="9"/>
  <c r="AC21" i="9"/>
  <c r="AC5" i="9"/>
  <c r="AC7" i="9"/>
  <c r="AC79" i="9"/>
  <c r="AB5" i="34"/>
  <c r="AC5" i="34"/>
  <c r="AC26" i="9"/>
  <c r="T102" i="18" l="1"/>
  <c r="U102" i="18"/>
  <c r="T83" i="18"/>
  <c r="U83" i="18"/>
  <c r="T91" i="18"/>
  <c r="U91" i="18"/>
  <c r="T95" i="18"/>
  <c r="U95" i="18"/>
  <c r="T87" i="18"/>
  <c r="U87" i="18"/>
  <c r="T72" i="18"/>
  <c r="U72" i="18"/>
  <c r="T76" i="18"/>
  <c r="U76" i="18"/>
  <c r="T88" i="18"/>
  <c r="U88" i="18"/>
  <c r="T74" i="18"/>
  <c r="U74" i="18"/>
  <c r="T75" i="18"/>
  <c r="U75" i="18"/>
  <c r="T104" i="18"/>
  <c r="U104" i="18"/>
  <c r="T107" i="18"/>
  <c r="V107" i="18" s="1"/>
  <c r="T112" i="18"/>
  <c r="V112" i="18" s="1"/>
  <c r="T71" i="18"/>
  <c r="V71" i="18" s="1"/>
  <c r="T101" i="18"/>
  <c r="V101" i="18" s="1"/>
  <c r="T89" i="18"/>
  <c r="V89" i="18" s="1"/>
  <c r="T82" i="18"/>
  <c r="V82" i="18" s="1"/>
  <c r="T78" i="18"/>
  <c r="V78" i="18" s="1"/>
  <c r="T96" i="18"/>
  <c r="V96" i="18" s="1"/>
  <c r="T109" i="18"/>
  <c r="V109" i="18" s="1"/>
  <c r="T98" i="18"/>
  <c r="V98" i="18" s="1"/>
  <c r="T100" i="18"/>
  <c r="V100" i="18" s="1"/>
  <c r="T103" i="18"/>
  <c r="V103" i="18" s="1"/>
  <c r="T80" i="18"/>
  <c r="V80" i="18" s="1"/>
  <c r="T108" i="18"/>
  <c r="V108" i="18" s="1"/>
  <c r="T79" i="18"/>
  <c r="V79" i="18" s="1"/>
  <c r="T94" i="18"/>
  <c r="V94" i="18" s="1"/>
  <c r="T90" i="18"/>
  <c r="V90" i="18" s="1"/>
  <c r="T97" i="18"/>
  <c r="V97" i="18" s="1"/>
  <c r="T77" i="18"/>
  <c r="V77" i="18" s="1"/>
  <c r="T81" i="18"/>
  <c r="V81" i="18" s="1"/>
  <c r="T86" i="18"/>
  <c r="V86" i="18" s="1"/>
  <c r="T73" i="18"/>
  <c r="V73" i="18" s="1"/>
  <c r="V114" i="18"/>
  <c r="V92" i="18"/>
  <c r="V99" i="18"/>
  <c r="V110" i="18"/>
  <c r="V106" i="18"/>
  <c r="V84" i="18"/>
  <c r="V113" i="18"/>
  <c r="M21" i="16"/>
  <c r="M27" i="16" s="1"/>
  <c r="J18" i="16"/>
  <c r="M24" i="16" s="1"/>
  <c r="M25" i="16" s="1"/>
  <c r="V85" i="18"/>
  <c r="V111" i="18"/>
  <c r="J21" i="18"/>
  <c r="J37" i="18"/>
  <c r="J39" i="18" s="1"/>
  <c r="S70" i="18" s="1"/>
  <c r="J22" i="18"/>
  <c r="J24" i="18" s="1"/>
  <c r="J36" i="18"/>
  <c r="AD6" i="34"/>
  <c r="AD45" i="9"/>
  <c r="AE45" i="9" s="1"/>
  <c r="M9" i="42" s="1"/>
  <c r="AD5" i="34"/>
  <c r="AD26" i="9"/>
  <c r="AE26" i="9" s="1"/>
  <c r="AD38" i="9"/>
  <c r="AE38" i="9" s="1"/>
  <c r="AD12" i="9"/>
  <c r="AE12" i="9" s="1"/>
  <c r="AD19" i="9"/>
  <c r="AE19" i="9" s="1"/>
  <c r="AD25" i="9"/>
  <c r="AE25" i="9" s="1"/>
  <c r="AD31" i="9"/>
  <c r="AE31" i="9" s="1"/>
  <c r="AD39" i="9"/>
  <c r="AE39" i="9" s="1"/>
  <c r="M8" i="42" s="1"/>
  <c r="AD35" i="9"/>
  <c r="AE35" i="9" s="1"/>
  <c r="AD43" i="9"/>
  <c r="AE43" i="9" s="1"/>
  <c r="AD29" i="9"/>
  <c r="AE29" i="9" s="1"/>
  <c r="AD48" i="9"/>
  <c r="AE48" i="9" s="1"/>
  <c r="AD22" i="9"/>
  <c r="AE22" i="9" s="1"/>
  <c r="AD55" i="9"/>
  <c r="AE55" i="9" s="1"/>
  <c r="AD59" i="9"/>
  <c r="AE59" i="9" s="1"/>
  <c r="AD50" i="9"/>
  <c r="AE50" i="9" s="1"/>
  <c r="M10" i="42" s="1"/>
  <c r="AD46" i="9"/>
  <c r="AE46" i="9" s="1"/>
  <c r="AD56" i="9"/>
  <c r="AE56" i="9" s="1"/>
  <c r="AD24" i="9"/>
  <c r="AE24" i="9" s="1"/>
  <c r="AD18" i="9"/>
  <c r="AE18" i="9" s="1"/>
  <c r="AD11" i="9"/>
  <c r="AE11" i="9" s="1"/>
  <c r="AD32" i="9"/>
  <c r="AE32" i="9" s="1"/>
  <c r="AD7" i="9"/>
  <c r="AE7" i="9" s="1"/>
  <c r="AD33" i="9"/>
  <c r="AE33" i="9" s="1"/>
  <c r="AD58" i="9"/>
  <c r="AE58" i="9" s="1"/>
  <c r="AD42" i="9"/>
  <c r="AE42" i="9" s="1"/>
  <c r="AD3" i="34"/>
  <c r="AD6" i="9"/>
  <c r="AE6" i="9" s="1"/>
  <c r="AD34" i="9"/>
  <c r="AE34" i="9" s="1"/>
  <c r="AD51" i="9"/>
  <c r="AE51" i="9" s="1"/>
  <c r="AD8" i="9"/>
  <c r="AE8" i="9" s="1"/>
  <c r="AD47" i="9"/>
  <c r="AE47" i="9" s="1"/>
  <c r="AD21" i="9"/>
  <c r="AE21" i="9" s="1"/>
  <c r="AD53" i="9"/>
  <c r="AE53" i="9" s="1"/>
  <c r="M11" i="42" s="1"/>
  <c r="AD16" i="9"/>
  <c r="AE16" i="9" s="1"/>
  <c r="AD20" i="9"/>
  <c r="AE20" i="9" s="1"/>
  <c r="AD36" i="9"/>
  <c r="AE36" i="9" s="1"/>
  <c r="AD44" i="9"/>
  <c r="AE44" i="9" s="1"/>
  <c r="AD54" i="9"/>
  <c r="AE54" i="9" s="1"/>
  <c r="AD4" i="9"/>
  <c r="AE4" i="9" s="1"/>
  <c r="AD23" i="9"/>
  <c r="AE23" i="9" s="1"/>
  <c r="AD27" i="9"/>
  <c r="AE27" i="9" s="1"/>
  <c r="AD9" i="9"/>
  <c r="AE9" i="9" s="1"/>
  <c r="AD49" i="9"/>
  <c r="AE49" i="9" s="1"/>
  <c r="AD17" i="9"/>
  <c r="AE17" i="9" s="1"/>
  <c r="AD15" i="9"/>
  <c r="AE15" i="9" s="1"/>
  <c r="AD57" i="9"/>
  <c r="AE57" i="9" s="1"/>
  <c r="AD14" i="9"/>
  <c r="AE14" i="9" s="1"/>
  <c r="AD41" i="9"/>
  <c r="AE41" i="9" s="1"/>
  <c r="AD5" i="9"/>
  <c r="AE5" i="9" s="1"/>
  <c r="AD10" i="9"/>
  <c r="AE10" i="9" s="1"/>
  <c r="AD37" i="9"/>
  <c r="AE37" i="9" s="1"/>
  <c r="AD60" i="9"/>
  <c r="AE60" i="9" s="1"/>
  <c r="AD40" i="9"/>
  <c r="AE40" i="9" s="1"/>
  <c r="AD30" i="9"/>
  <c r="AE30" i="9" s="1"/>
  <c r="AD13" i="9"/>
  <c r="AE13" i="9" s="1"/>
  <c r="AD3" i="9"/>
  <c r="AE3" i="9" s="1"/>
  <c r="AD52" i="9"/>
  <c r="AE52" i="9" s="1"/>
  <c r="AD4" i="34"/>
  <c r="AD28" i="9"/>
  <c r="AE28" i="9" s="1"/>
  <c r="L8" i="43" l="1"/>
  <c r="L7" i="6"/>
  <c r="L6" i="6"/>
  <c r="C17" i="43"/>
  <c r="L7" i="43"/>
  <c r="C17" i="42"/>
  <c r="M7" i="42"/>
  <c r="M26" i="16"/>
  <c r="V88" i="18"/>
  <c r="V75" i="18"/>
  <c r="V74" i="18"/>
  <c r="V87" i="18"/>
  <c r="V102" i="18"/>
  <c r="V83" i="18"/>
  <c r="V91" i="18"/>
  <c r="V95" i="18"/>
  <c r="V76" i="18"/>
  <c r="V72" i="18"/>
  <c r="V104" i="18"/>
  <c r="T70" i="18"/>
  <c r="T15" i="43" l="1"/>
  <c r="C27" i="43"/>
  <c r="C22" i="6"/>
  <c r="M28" i="16"/>
  <c r="D57" i="14"/>
  <c r="AA36" i="43" l="1"/>
  <c r="W101" i="43"/>
  <c r="X101" i="43" s="1"/>
  <c r="W28" i="43"/>
  <c r="AJ28" i="43" s="1"/>
  <c r="W106" i="43"/>
  <c r="X106" i="43" s="1"/>
  <c r="W109" i="43"/>
  <c r="X109" i="43" s="1"/>
  <c r="W102" i="43"/>
  <c r="X102" i="43" s="1"/>
  <c r="W105" i="43"/>
  <c r="X105" i="43" s="1"/>
  <c r="W82" i="43"/>
  <c r="X82" i="43" s="1"/>
  <c r="W108" i="43"/>
  <c r="X108" i="43" s="1"/>
  <c r="W26" i="43"/>
  <c r="W114" i="43"/>
  <c r="X114" i="43" s="1"/>
  <c r="W21" i="43"/>
  <c r="W87" i="43"/>
  <c r="X87" i="43" s="1"/>
  <c r="W95" i="43"/>
  <c r="X95" i="43" s="1"/>
  <c r="W68" i="43"/>
  <c r="X68" i="43" s="1"/>
  <c r="W112" i="43"/>
  <c r="X112" i="43" s="1"/>
  <c r="W22" i="43"/>
  <c r="W77" i="43"/>
  <c r="X77" i="43" s="1"/>
  <c r="W70" i="43"/>
  <c r="X70" i="43" s="1"/>
  <c r="W92" i="43"/>
  <c r="X92" i="43" s="1"/>
  <c r="W97" i="43"/>
  <c r="X97" i="43" s="1"/>
  <c r="W85" i="43"/>
  <c r="X85" i="43" s="1"/>
  <c r="W90" i="43"/>
  <c r="X90" i="43" s="1"/>
  <c r="W74" i="43"/>
  <c r="X74" i="43" s="1"/>
  <c r="W94" i="43"/>
  <c r="X94" i="43" s="1"/>
  <c r="W78" i="43"/>
  <c r="X78" i="43" s="1"/>
  <c r="W79" i="43"/>
  <c r="X79" i="43" s="1"/>
  <c r="W107" i="43"/>
  <c r="X107" i="43" s="1"/>
  <c r="W81" i="43"/>
  <c r="X81" i="43" s="1"/>
  <c r="W25" i="43"/>
  <c r="AJ25" i="43" s="1"/>
  <c r="W73" i="43"/>
  <c r="X73" i="43" s="1"/>
  <c r="W93" i="43"/>
  <c r="X93" i="43" s="1"/>
  <c r="W115" i="43"/>
  <c r="X115" i="43" s="1"/>
  <c r="W80" i="43"/>
  <c r="X80" i="43" s="1"/>
  <c r="W88" i="43"/>
  <c r="X88" i="43" s="1"/>
  <c r="W103" i="43"/>
  <c r="X103" i="43" s="1"/>
  <c r="W69" i="43"/>
  <c r="X69" i="43" s="1"/>
  <c r="W76" i="43"/>
  <c r="X76" i="43" s="1"/>
  <c r="W98" i="43"/>
  <c r="X98" i="43" s="1"/>
  <c r="W96" i="43"/>
  <c r="X96" i="43" s="1"/>
  <c r="W104" i="43"/>
  <c r="X104" i="43" s="1"/>
  <c r="W27" i="43"/>
  <c r="AJ27" i="43" s="1"/>
  <c r="W100" i="43"/>
  <c r="X100" i="43" s="1"/>
  <c r="W83" i="43"/>
  <c r="X83" i="43" s="1"/>
  <c r="W23" i="43"/>
  <c r="AJ23" i="43" s="1"/>
  <c r="W111" i="43"/>
  <c r="X111" i="43" s="1"/>
  <c r="W110" i="43"/>
  <c r="X110" i="43" s="1"/>
  <c r="W86" i="43"/>
  <c r="X86" i="43" s="1"/>
  <c r="W84" i="43"/>
  <c r="X84" i="43" s="1"/>
  <c r="W91" i="43"/>
  <c r="X91" i="43" s="1"/>
  <c r="W72" i="43"/>
  <c r="X72" i="43" s="1"/>
  <c r="W71" i="43"/>
  <c r="X71" i="43" s="1"/>
  <c r="W89" i="43"/>
  <c r="X89" i="43" s="1"/>
  <c r="W99" i="43"/>
  <c r="X99" i="43" s="1"/>
  <c r="W24" i="43"/>
  <c r="AJ24" i="43" s="1"/>
  <c r="W113" i="43"/>
  <c r="X113" i="43" s="1"/>
  <c r="W75" i="43"/>
  <c r="X75" i="43" s="1"/>
  <c r="W60" i="43"/>
  <c r="X60" i="43" s="1"/>
  <c r="W55" i="43"/>
  <c r="X55" i="43" s="1"/>
  <c r="W47" i="43"/>
  <c r="X47" i="43" s="1"/>
  <c r="W48" i="43"/>
  <c r="X48" i="43" s="1"/>
  <c r="W50" i="43"/>
  <c r="X50" i="43" s="1"/>
  <c r="W45" i="43"/>
  <c r="X45" i="43" s="1"/>
  <c r="W46" i="43"/>
  <c r="X46" i="43" s="1"/>
  <c r="W52" i="43"/>
  <c r="X52" i="43" s="1"/>
  <c r="W56" i="43"/>
  <c r="X56" i="43" s="1"/>
  <c r="W62" i="43"/>
  <c r="X62" i="43" s="1"/>
  <c r="W65" i="43"/>
  <c r="X65" i="43" s="1"/>
  <c r="W51" i="43"/>
  <c r="X51" i="43" s="1"/>
  <c r="W57" i="43"/>
  <c r="X57" i="43" s="1"/>
  <c r="W66" i="43"/>
  <c r="X66" i="43" s="1"/>
  <c r="W59" i="43"/>
  <c r="X59" i="43" s="1"/>
  <c r="W63" i="43"/>
  <c r="X63" i="43" s="1"/>
  <c r="W58" i="43"/>
  <c r="X58" i="43" s="1"/>
  <c r="W61" i="43"/>
  <c r="X61" i="43" s="1"/>
  <c r="W67" i="43"/>
  <c r="X67" i="43" s="1"/>
  <c r="W53" i="43"/>
  <c r="X53" i="43" s="1"/>
  <c r="W64" i="43"/>
  <c r="X64" i="43" s="1"/>
  <c r="W29" i="43"/>
  <c r="AJ29" i="43" s="1"/>
  <c r="W54" i="43"/>
  <c r="X54" i="43" s="1"/>
  <c r="W49" i="43"/>
  <c r="X49" i="43" s="1"/>
  <c r="W41" i="43"/>
  <c r="X41" i="43" s="1"/>
  <c r="W30" i="43"/>
  <c r="W42" i="43"/>
  <c r="X42" i="43" s="1"/>
  <c r="W33" i="43"/>
  <c r="W36" i="43"/>
  <c r="X36" i="43" s="1"/>
  <c r="W40" i="43"/>
  <c r="X40" i="43" s="1"/>
  <c r="W32" i="43"/>
  <c r="W35" i="43"/>
  <c r="W34" i="43"/>
  <c r="W43" i="43"/>
  <c r="X43" i="43" s="1"/>
  <c r="W31" i="43"/>
  <c r="W38" i="43"/>
  <c r="X38" i="43" s="1"/>
  <c r="W39" i="43"/>
  <c r="X39" i="43" s="1"/>
  <c r="W44" i="43"/>
  <c r="X44" i="43" s="1"/>
  <c r="W37" i="43"/>
  <c r="X37" i="43" s="1"/>
  <c r="AL36" i="43"/>
  <c r="AM36" i="43" s="1"/>
  <c r="D58" i="14"/>
  <c r="AJ22" i="43" l="1"/>
  <c r="AL29" i="43"/>
  <c r="AK29" i="43"/>
  <c r="AL24" i="43"/>
  <c r="AK24" i="43"/>
  <c r="X35" i="43"/>
  <c r="AJ35" i="43"/>
  <c r="X33" i="43"/>
  <c r="AJ33" i="43"/>
  <c r="AL23" i="43"/>
  <c r="AK23" i="43"/>
  <c r="AJ32" i="43"/>
  <c r="X32" i="43"/>
  <c r="AL25" i="43"/>
  <c r="AK25" i="43"/>
  <c r="X31" i="43"/>
  <c r="AJ31" i="43"/>
  <c r="X21" i="43"/>
  <c r="X22" i="43" s="1"/>
  <c r="X23" i="43" s="1"/>
  <c r="X24" i="43" s="1"/>
  <c r="X25" i="43" s="1"/>
  <c r="X26" i="43" s="1"/>
  <c r="X27" i="43" s="1"/>
  <c r="X28" i="43" s="1"/>
  <c r="X29" i="43" s="1"/>
  <c r="AJ21" i="43"/>
  <c r="AD25" i="43"/>
  <c r="AD26" i="43" s="1"/>
  <c r="X30" i="43"/>
  <c r="AJ30" i="43"/>
  <c r="AL28" i="43"/>
  <c r="AK28" i="43"/>
  <c r="X34" i="43"/>
  <c r="AJ34" i="43"/>
  <c r="AL27" i="43"/>
  <c r="AK27" i="43"/>
  <c r="AJ26" i="43"/>
  <c r="D51" i="14"/>
  <c r="AM27" i="43" l="1"/>
  <c r="AM25" i="43"/>
  <c r="AM24" i="43"/>
  <c r="AM23" i="43"/>
  <c r="AM29" i="43"/>
  <c r="AK32" i="43"/>
  <c r="AL32" i="43"/>
  <c r="AL30" i="43"/>
  <c r="AK30" i="43"/>
  <c r="AL34" i="43"/>
  <c r="AK34" i="43"/>
  <c r="AD22" i="43"/>
  <c r="AK33" i="43"/>
  <c r="AL33" i="43"/>
  <c r="AL35" i="43"/>
  <c r="AK35" i="43"/>
  <c r="AL26" i="43"/>
  <c r="AK26" i="43"/>
  <c r="AL21" i="43"/>
  <c r="AK21" i="43"/>
  <c r="AK31" i="43"/>
  <c r="AL31" i="43"/>
  <c r="AM28" i="43"/>
  <c r="AL22" i="43"/>
  <c r="AK22" i="43"/>
  <c r="D52" i="14"/>
  <c r="AM21" i="43" l="1"/>
  <c r="AM26" i="43"/>
  <c r="AM22" i="43"/>
  <c r="AM34" i="43"/>
  <c r="AA21" i="43"/>
  <c r="AD27" i="43" s="1"/>
  <c r="AD28" i="43" s="1"/>
  <c r="AD24" i="43"/>
  <c r="AD30" i="43" s="1"/>
  <c r="AM35" i="43"/>
  <c r="AM30" i="43"/>
  <c r="AM31" i="43"/>
  <c r="AM33" i="43"/>
  <c r="AM32" i="43"/>
  <c r="D53" i="14"/>
  <c r="AD29" i="43" l="1"/>
  <c r="AD31" i="43" s="1"/>
  <c r="AP19" i="43"/>
  <c r="AP20" i="43" s="1"/>
  <c r="C33" i="43" s="1"/>
  <c r="D54" i="14"/>
  <c r="C32" i="43" l="1"/>
  <c r="D56" i="14"/>
  <c r="D55" i="14" l="1"/>
  <c r="G57" i="14" l="1"/>
  <c r="G51" i="14" l="1"/>
  <c r="G52" i="14" l="1"/>
  <c r="G58" i="14"/>
  <c r="G53" i="14" l="1"/>
  <c r="G54" i="14" l="1"/>
  <c r="M19" i="18" l="1"/>
  <c r="G56" i="14"/>
  <c r="M20" i="18" l="1"/>
  <c r="G55" i="14"/>
  <c r="C15" i="18" l="1"/>
  <c r="H13" i="38" l="1"/>
  <c r="K13" i="38" s="1"/>
  <c r="I13" i="38" s="1"/>
  <c r="L13" i="38" s="1"/>
  <c r="AD85" i="9" l="1"/>
  <c r="AE85" i="9" s="1"/>
  <c r="AD73" i="9"/>
  <c r="AE73" i="9" s="1"/>
  <c r="AD84" i="9"/>
  <c r="AE84" i="9" s="1"/>
  <c r="AD62" i="9"/>
  <c r="AE62" i="9" s="1"/>
  <c r="C16" i="6" s="1"/>
  <c r="C14" i="18" s="1"/>
  <c r="AD66" i="9"/>
  <c r="AD91" i="9"/>
  <c r="AE91" i="9" s="1"/>
  <c r="AD64" i="9"/>
  <c r="AD70" i="9"/>
  <c r="AE70" i="9" s="1"/>
  <c r="AD67" i="9"/>
  <c r="AD68" i="9"/>
  <c r="AE68" i="9" s="1"/>
  <c r="AD71" i="9"/>
  <c r="AE71" i="9" s="1"/>
  <c r="AD80" i="9"/>
  <c r="AE80" i="9" s="1"/>
  <c r="AD79" i="9"/>
  <c r="AE79" i="9" s="1"/>
  <c r="AD87" i="9"/>
  <c r="AE87" i="9" s="1"/>
  <c r="AD69" i="9"/>
  <c r="AE69" i="9" s="1"/>
  <c r="AD86" i="9"/>
  <c r="AE86" i="9" s="1"/>
  <c r="AD72" i="9"/>
  <c r="AE72" i="9" s="1"/>
  <c r="AD81" i="9"/>
  <c r="AE81" i="9" s="1"/>
  <c r="AD78" i="9"/>
  <c r="AE78" i="9" s="1"/>
  <c r="AD76" i="9"/>
  <c r="AE76" i="9" s="1"/>
  <c r="AD74" i="9"/>
  <c r="AE74" i="9" s="1"/>
  <c r="AD75" i="9"/>
  <c r="AE75" i="9" s="1"/>
  <c r="AD77" i="9"/>
  <c r="AE77" i="9" s="1"/>
  <c r="AD89" i="9"/>
  <c r="AE89" i="9" s="1"/>
  <c r="AD83" i="9"/>
  <c r="AE83" i="9" s="1"/>
  <c r="AD82" i="9"/>
  <c r="AE82" i="9" s="1"/>
  <c r="AD65" i="9"/>
  <c r="AD61" i="9"/>
  <c r="AE61" i="9" s="1"/>
  <c r="AD88" i="9"/>
  <c r="AE88" i="9" s="1"/>
  <c r="AD90" i="9"/>
  <c r="AE90" i="9" s="1"/>
  <c r="U70" i="18" l="1"/>
  <c r="V70" i="18" s="1"/>
  <c r="J41" i="18" s="1"/>
  <c r="F87" i="18"/>
  <c r="F90" i="18"/>
  <c r="F84" i="18"/>
  <c r="F71" i="18"/>
  <c r="F100" i="18"/>
  <c r="F44" i="18"/>
  <c r="S44" i="18" s="1"/>
  <c r="F41" i="18"/>
  <c r="S41" i="18" s="1"/>
  <c r="F64" i="18"/>
  <c r="S64" i="18" s="1"/>
  <c r="F29" i="18"/>
  <c r="S29" i="18" s="1"/>
  <c r="F36" i="18"/>
  <c r="S36" i="18" s="1"/>
  <c r="F37" i="18"/>
  <c r="S37" i="18" s="1"/>
  <c r="F32" i="18"/>
  <c r="S32" i="18" s="1"/>
  <c r="F67" i="18"/>
  <c r="S67" i="18" s="1"/>
  <c r="F40" i="18"/>
  <c r="S40" i="18" s="1"/>
  <c r="F108" i="18"/>
  <c r="F25" i="18"/>
  <c r="S25" i="18" s="1"/>
  <c r="F56" i="18"/>
  <c r="S56" i="18" s="1"/>
  <c r="F80" i="18"/>
  <c r="F49" i="18"/>
  <c r="S49" i="18" s="1"/>
  <c r="F96" i="18"/>
  <c r="F69" i="18"/>
  <c r="S69" i="18" s="1"/>
  <c r="F97" i="18"/>
  <c r="F106" i="18"/>
  <c r="F105" i="18"/>
  <c r="F112" i="18"/>
  <c r="F35" i="18"/>
  <c r="S35" i="18" s="1"/>
  <c r="F55" i="18"/>
  <c r="S55" i="18" s="1"/>
  <c r="F59" i="18"/>
  <c r="S59" i="18" s="1"/>
  <c r="F38" i="18"/>
  <c r="S38" i="18" s="1"/>
  <c r="F60" i="18"/>
  <c r="S60" i="18" s="1"/>
  <c r="F43" i="18"/>
  <c r="S43" i="18" s="1"/>
  <c r="F82" i="18"/>
  <c r="F42" i="18"/>
  <c r="S42" i="18" s="1"/>
  <c r="F78" i="18"/>
  <c r="F52" i="18"/>
  <c r="S52" i="18" s="1"/>
  <c r="F88" i="18"/>
  <c r="F73" i="18"/>
  <c r="F85" i="18"/>
  <c r="F107" i="18"/>
  <c r="F98" i="18"/>
  <c r="F68" i="18"/>
  <c r="S68" i="18" s="1"/>
  <c r="T68" i="18" s="1"/>
  <c r="F21" i="18"/>
  <c r="F66" i="18"/>
  <c r="S66" i="18" s="1"/>
  <c r="F65" i="18"/>
  <c r="S65" i="18" s="1"/>
  <c r="F47" i="18"/>
  <c r="S47" i="18" s="1"/>
  <c r="F54" i="18"/>
  <c r="S54" i="18" s="1"/>
  <c r="F57" i="18"/>
  <c r="S57" i="18" s="1"/>
  <c r="F63" i="18"/>
  <c r="S63" i="18" s="1"/>
  <c r="F77" i="18"/>
  <c r="F62" i="18"/>
  <c r="S62" i="18" s="1"/>
  <c r="F113" i="18"/>
  <c r="F23" i="18"/>
  <c r="S23" i="18" s="1"/>
  <c r="F114" i="18"/>
  <c r="F103" i="18"/>
  <c r="F74" i="18"/>
  <c r="F102" i="18"/>
  <c r="F99" i="18"/>
  <c r="F72" i="18"/>
  <c r="F51" i="18"/>
  <c r="S51" i="18" s="1"/>
  <c r="F33" i="18"/>
  <c r="S33" i="18" s="1"/>
  <c r="F39" i="18"/>
  <c r="S39" i="18" s="1"/>
  <c r="F104" i="18"/>
  <c r="F31" i="18"/>
  <c r="S31" i="18" s="1"/>
  <c r="F26" i="18"/>
  <c r="S26" i="18" s="1"/>
  <c r="F28" i="18"/>
  <c r="S28" i="18" s="1"/>
  <c r="F50" i="18"/>
  <c r="S50" i="18" s="1"/>
  <c r="F79" i="18"/>
  <c r="F27" i="18"/>
  <c r="S27" i="18" s="1"/>
  <c r="F91" i="18"/>
  <c r="F101" i="18"/>
  <c r="F58" i="18"/>
  <c r="S58" i="18" s="1"/>
  <c r="F48" i="18"/>
  <c r="S48" i="18" s="1"/>
  <c r="F89" i="18"/>
  <c r="F76" i="18"/>
  <c r="F95" i="18"/>
  <c r="F93" i="18"/>
  <c r="F92" i="18"/>
  <c r="F70" i="18"/>
  <c r="F53" i="18"/>
  <c r="S53" i="18" s="1"/>
  <c r="F61" i="18"/>
  <c r="S61" i="18" s="1"/>
  <c r="F24" i="18"/>
  <c r="S24" i="18" s="1"/>
  <c r="F75" i="18"/>
  <c r="F30" i="18"/>
  <c r="S30" i="18" s="1"/>
  <c r="F83" i="18"/>
  <c r="F111" i="18"/>
  <c r="F81" i="18"/>
  <c r="F109" i="18"/>
  <c r="F86" i="18"/>
  <c r="F94" i="18"/>
  <c r="J35" i="18"/>
  <c r="F34" i="18"/>
  <c r="S34" i="18" s="1"/>
  <c r="F20" i="18"/>
  <c r="F45" i="18"/>
  <c r="S45" i="18" s="1"/>
  <c r="F46" i="18"/>
  <c r="S46" i="18" s="1"/>
  <c r="F22" i="18"/>
  <c r="S22" i="18" s="1"/>
  <c r="F110" i="18"/>
  <c r="AE64" i="9"/>
  <c r="AE3" i="34"/>
  <c r="AE66" i="9"/>
  <c r="AE5" i="34"/>
  <c r="AE65" i="9"/>
  <c r="AE4" i="34"/>
  <c r="AE67" i="9"/>
  <c r="AE6" i="34"/>
  <c r="C7" i="14"/>
  <c r="C11" i="14"/>
  <c r="C17" i="14"/>
  <c r="C18" i="14"/>
  <c r="C15" i="14"/>
  <c r="C12" i="14"/>
  <c r="C16" i="14"/>
  <c r="C9" i="14"/>
  <c r="C10" i="14"/>
  <c r="C13" i="14"/>
  <c r="C8" i="14"/>
  <c r="C14" i="14"/>
  <c r="U69" i="18" l="1"/>
  <c r="T69" i="18"/>
  <c r="U68" i="18"/>
  <c r="V68" i="18" s="1"/>
  <c r="M10" i="10"/>
  <c r="N10" i="10" s="1"/>
  <c r="U58" i="18"/>
  <c r="T58" i="18"/>
  <c r="U41" i="18"/>
  <c r="T41" i="18"/>
  <c r="U46" i="18"/>
  <c r="T46" i="18"/>
  <c r="U54" i="18"/>
  <c r="T54" i="18"/>
  <c r="U60" i="18"/>
  <c r="T60" i="18"/>
  <c r="U40" i="18"/>
  <c r="T40" i="18"/>
  <c r="U44" i="18"/>
  <c r="T44" i="18"/>
  <c r="U45" i="18"/>
  <c r="T45" i="18"/>
  <c r="U39" i="18"/>
  <c r="T39" i="18"/>
  <c r="U47" i="18"/>
  <c r="T47" i="18"/>
  <c r="U38" i="18"/>
  <c r="T38" i="18"/>
  <c r="U67" i="18"/>
  <c r="T67" i="18"/>
  <c r="U31" i="18"/>
  <c r="T31" i="18"/>
  <c r="T27" i="18"/>
  <c r="U27" i="18"/>
  <c r="T33" i="18"/>
  <c r="U33" i="18"/>
  <c r="U23" i="18"/>
  <c r="T23" i="18"/>
  <c r="U65" i="18"/>
  <c r="T65" i="18"/>
  <c r="U59" i="18"/>
  <c r="T59" i="18"/>
  <c r="U32" i="18"/>
  <c r="T32" i="18"/>
  <c r="U53" i="18"/>
  <c r="T53" i="18"/>
  <c r="S20" i="18"/>
  <c r="M24" i="18"/>
  <c r="M25" i="18" s="1"/>
  <c r="G20" i="18"/>
  <c r="G21" i="18" s="1"/>
  <c r="G22" i="18" s="1"/>
  <c r="G23" i="18" s="1"/>
  <c r="G24" i="18" s="1"/>
  <c r="G25" i="18" s="1"/>
  <c r="G26" i="18" s="1"/>
  <c r="G27" i="18" s="1"/>
  <c r="G28" i="18" s="1"/>
  <c r="G29" i="18" s="1"/>
  <c r="G30" i="18" s="1"/>
  <c r="G31" i="18" s="1"/>
  <c r="G32" i="18" s="1"/>
  <c r="G33" i="18" s="1"/>
  <c r="G34" i="18" s="1"/>
  <c r="G35" i="18" s="1"/>
  <c r="G36" i="18" s="1"/>
  <c r="G37" i="18" s="1"/>
  <c r="G38" i="18" s="1"/>
  <c r="G39" i="18" s="1"/>
  <c r="G40" i="18" s="1"/>
  <c r="G41" i="18" s="1"/>
  <c r="G42" i="18" s="1"/>
  <c r="G43" i="18" s="1"/>
  <c r="G44" i="18" s="1"/>
  <c r="G45" i="18" s="1"/>
  <c r="G46" i="18" s="1"/>
  <c r="G47" i="18" s="1"/>
  <c r="G48" i="18" s="1"/>
  <c r="G49" i="18" s="1"/>
  <c r="G50" i="18" s="1"/>
  <c r="G51" i="18" s="1"/>
  <c r="G52" i="18" s="1"/>
  <c r="G53" i="18" s="1"/>
  <c r="G54" i="18" s="1"/>
  <c r="G55" i="18" s="1"/>
  <c r="G56" i="18" s="1"/>
  <c r="G57" i="18" s="1"/>
  <c r="G58" i="18" s="1"/>
  <c r="G59" i="18" s="1"/>
  <c r="G60" i="18" s="1"/>
  <c r="G61" i="18" s="1"/>
  <c r="G62" i="18" s="1"/>
  <c r="G63" i="18" s="1"/>
  <c r="G64" i="18" s="1"/>
  <c r="G65" i="18" s="1"/>
  <c r="G66" i="18" s="1"/>
  <c r="G67" i="18" s="1"/>
  <c r="G68" i="18" s="1"/>
  <c r="G69" i="18" s="1"/>
  <c r="G70" i="18" s="1"/>
  <c r="G71" i="18" s="1"/>
  <c r="G72" i="18" s="1"/>
  <c r="G73" i="18" s="1"/>
  <c r="G74" i="18" s="1"/>
  <c r="G75" i="18" s="1"/>
  <c r="G76" i="18" s="1"/>
  <c r="G77" i="18" s="1"/>
  <c r="G78" i="18" s="1"/>
  <c r="G79" i="18" s="1"/>
  <c r="G80" i="18" s="1"/>
  <c r="G81" i="18" s="1"/>
  <c r="G82" i="18" s="1"/>
  <c r="G83" i="18" s="1"/>
  <c r="G84" i="18" s="1"/>
  <c r="G85" i="18" s="1"/>
  <c r="G86" i="18" s="1"/>
  <c r="G87" i="18" s="1"/>
  <c r="G88" i="18" s="1"/>
  <c r="G89" i="18" s="1"/>
  <c r="G90" i="18" s="1"/>
  <c r="G91" i="18" s="1"/>
  <c r="G92" i="18" s="1"/>
  <c r="G93" i="18" s="1"/>
  <c r="G94" i="18" s="1"/>
  <c r="G95" i="18" s="1"/>
  <c r="G96" i="18" s="1"/>
  <c r="G97" i="18" s="1"/>
  <c r="G98" i="18" s="1"/>
  <c r="G99" i="18" s="1"/>
  <c r="G100" i="18" s="1"/>
  <c r="G101" i="18" s="1"/>
  <c r="G102" i="18" s="1"/>
  <c r="G103" i="18" s="1"/>
  <c r="G104" i="18" s="1"/>
  <c r="G105" i="18" s="1"/>
  <c r="G106" i="18" s="1"/>
  <c r="G107" i="18" s="1"/>
  <c r="G108" i="18" s="1"/>
  <c r="G109" i="18" s="1"/>
  <c r="G110" i="18" s="1"/>
  <c r="G111" i="18" s="1"/>
  <c r="G112" i="18" s="1"/>
  <c r="G113" i="18" s="1"/>
  <c r="G114" i="18" s="1"/>
  <c r="T34" i="18"/>
  <c r="U34" i="18"/>
  <c r="T30" i="18"/>
  <c r="U30" i="18"/>
  <c r="U51" i="18"/>
  <c r="T51" i="18"/>
  <c r="U66" i="18"/>
  <c r="T66" i="18"/>
  <c r="U52" i="18"/>
  <c r="T52" i="18"/>
  <c r="U55" i="18"/>
  <c r="T55" i="18"/>
  <c r="U49" i="18"/>
  <c r="T49" i="18"/>
  <c r="U37" i="18"/>
  <c r="T37" i="18"/>
  <c r="U22" i="18"/>
  <c r="T22" i="18"/>
  <c r="U57" i="18"/>
  <c r="T57" i="18"/>
  <c r="U50" i="18"/>
  <c r="T50" i="18"/>
  <c r="U62" i="18"/>
  <c r="T62" i="18"/>
  <c r="S21" i="18"/>
  <c r="U35" i="18"/>
  <c r="T35" i="18"/>
  <c r="T36" i="18"/>
  <c r="U36" i="18"/>
  <c r="U43" i="18"/>
  <c r="T43" i="18"/>
  <c r="U24" i="18"/>
  <c r="T24" i="18"/>
  <c r="U28" i="18"/>
  <c r="T28" i="18"/>
  <c r="U42" i="18"/>
  <c r="T42" i="18"/>
  <c r="U56" i="18"/>
  <c r="T56" i="18"/>
  <c r="U29" i="18"/>
  <c r="T29" i="18"/>
  <c r="U61" i="18"/>
  <c r="T61" i="18"/>
  <c r="T48" i="18"/>
  <c r="U48" i="18"/>
  <c r="U26" i="18"/>
  <c r="T26" i="18"/>
  <c r="U63" i="18"/>
  <c r="T63" i="18"/>
  <c r="U25" i="18"/>
  <c r="T25" i="18"/>
  <c r="U64" i="18"/>
  <c r="T64" i="18"/>
  <c r="M4" i="10"/>
  <c r="N4" i="10" s="1"/>
  <c r="M35" i="10"/>
  <c r="N35" i="10" s="1"/>
  <c r="M36" i="10"/>
  <c r="N36" i="10" s="1"/>
  <c r="M23" i="10"/>
  <c r="N23" i="10" s="1"/>
  <c r="M38" i="10"/>
  <c r="N38" i="10" s="1"/>
  <c r="M25" i="10"/>
  <c r="N25" i="10" s="1"/>
  <c r="M31" i="10"/>
  <c r="N31" i="10" s="1"/>
  <c r="M37" i="10"/>
  <c r="N37" i="10" s="1"/>
  <c r="M40" i="10"/>
  <c r="N40" i="10" s="1"/>
  <c r="M28" i="10"/>
  <c r="N28" i="10" s="1"/>
  <c r="M3" i="10"/>
  <c r="N3" i="10" s="1"/>
  <c r="M14" i="10"/>
  <c r="N14" i="10" s="1"/>
  <c r="M17" i="10"/>
  <c r="N17" i="10" s="1"/>
  <c r="M43" i="10"/>
  <c r="N43" i="10" s="1"/>
  <c r="M44" i="10"/>
  <c r="N44" i="10" s="1"/>
  <c r="M41" i="10"/>
  <c r="N41" i="10" s="1"/>
  <c r="M50" i="10"/>
  <c r="N50" i="10" s="1"/>
  <c r="M49" i="10"/>
  <c r="N49" i="10" s="1"/>
  <c r="M51" i="10"/>
  <c r="N51" i="10" s="1"/>
  <c r="M16" i="10"/>
  <c r="N16" i="10" s="1"/>
  <c r="M19" i="10"/>
  <c r="N19" i="10" s="1"/>
  <c r="M8" i="10"/>
  <c r="N8" i="10" s="1"/>
  <c r="M48" i="10"/>
  <c r="N48" i="10" s="1"/>
  <c r="M39" i="10"/>
  <c r="N39" i="10" s="1"/>
  <c r="M27" i="10"/>
  <c r="N27" i="10" s="1"/>
  <c r="M6" i="10"/>
  <c r="N6" i="10" s="1"/>
  <c r="M22" i="10"/>
  <c r="N22" i="10" s="1"/>
  <c r="M11" i="10"/>
  <c r="N11" i="10" s="1"/>
  <c r="M32" i="10"/>
  <c r="N32" i="10" s="1"/>
  <c r="M30" i="10"/>
  <c r="N30" i="10" s="1"/>
  <c r="M33" i="10"/>
  <c r="N33" i="10" s="1"/>
  <c r="M9" i="10"/>
  <c r="N9" i="10" s="1"/>
  <c r="M20" i="10"/>
  <c r="N20" i="10" s="1"/>
  <c r="M26" i="10"/>
  <c r="N26" i="10" s="1"/>
  <c r="M47" i="10"/>
  <c r="N47" i="10" s="1"/>
  <c r="M29" i="10"/>
  <c r="N29" i="10" s="1"/>
  <c r="M42" i="10"/>
  <c r="N42" i="10" s="1"/>
  <c r="M24" i="10"/>
  <c r="N24" i="10" s="1"/>
  <c r="M13" i="10"/>
  <c r="N13" i="10" s="1"/>
  <c r="M21" i="10"/>
  <c r="N21" i="10" s="1"/>
  <c r="M5" i="10"/>
  <c r="N5" i="10" s="1"/>
  <c r="M45" i="10"/>
  <c r="N45" i="10" s="1"/>
  <c r="M46" i="10"/>
  <c r="N46" i="10" s="1"/>
  <c r="M34" i="10"/>
  <c r="N34" i="10" s="1"/>
  <c r="M7" i="10"/>
  <c r="N7" i="10" s="1"/>
  <c r="M15" i="10"/>
  <c r="N15" i="10" s="1"/>
  <c r="M12" i="10"/>
  <c r="N12" i="10" s="1"/>
  <c r="M18" i="10"/>
  <c r="N18" i="10" s="1"/>
  <c r="M2" i="10"/>
  <c r="N2" i="10" s="1"/>
  <c r="V69" i="18" l="1"/>
  <c r="V26" i="18"/>
  <c r="V56" i="18"/>
  <c r="M21" i="18"/>
  <c r="V63" i="18"/>
  <c r="V29" i="18"/>
  <c r="V24" i="18"/>
  <c r="V36" i="18"/>
  <c r="V65" i="18"/>
  <c r="V31" i="18"/>
  <c r="V39" i="18"/>
  <c r="V60" i="18"/>
  <c r="V58" i="18"/>
  <c r="V35" i="18"/>
  <c r="V53" i="18"/>
  <c r="V23" i="18"/>
  <c r="V47" i="18"/>
  <c r="V48" i="18"/>
  <c r="V57" i="18"/>
  <c r="V40" i="18"/>
  <c r="V22" i="18"/>
  <c r="V59" i="18"/>
  <c r="V52" i="18"/>
  <c r="V41" i="18"/>
  <c r="V67" i="18"/>
  <c r="V45" i="18"/>
  <c r="V54" i="18"/>
  <c r="V30" i="18"/>
  <c r="V33" i="18"/>
  <c r="V55" i="18"/>
  <c r="V32" i="18"/>
  <c r="V38" i="18"/>
  <c r="V44" i="18"/>
  <c r="V46" i="18"/>
  <c r="U21" i="18"/>
  <c r="T21" i="18"/>
  <c r="V34" i="18"/>
  <c r="V64" i="18"/>
  <c r="V42" i="18"/>
  <c r="V43" i="18"/>
  <c r="V62" i="18"/>
  <c r="V37" i="18"/>
  <c r="V66" i="18"/>
  <c r="V27" i="18"/>
  <c r="V25" i="18"/>
  <c r="V61" i="18"/>
  <c r="V28" i="18"/>
  <c r="V50" i="18"/>
  <c r="V49" i="18"/>
  <c r="V51" i="18"/>
  <c r="U20" i="18"/>
  <c r="T20" i="18"/>
  <c r="M23" i="18" l="1"/>
  <c r="M29" i="18" s="1"/>
  <c r="J20" i="18"/>
  <c r="M26" i="18" s="1"/>
  <c r="M27" i="18" s="1"/>
  <c r="V20" i="18"/>
  <c r="V21" i="18"/>
  <c r="M28" i="18" l="1"/>
  <c r="M30" i="18" s="1"/>
  <c r="Y18" i="18"/>
  <c r="Y19" i="18" s="1"/>
  <c r="BL1"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suyash thakuri</author>
  </authors>
  <commentList>
    <comment ref="D65" authorId="0" shapeId="0" xr:uid="{B4B5CDFB-96F6-44A8-B0B5-53D0BEA7EE64}">
      <text>
        <r>
          <rPr>
            <b/>
            <sz val="9"/>
            <color indexed="81"/>
            <rFont val="Tahoma"/>
            <family val="2"/>
          </rPr>
          <t>suyash thakuri:</t>
        </r>
        <r>
          <rPr>
            <sz val="9"/>
            <color indexed="81"/>
            <rFont val="Tahoma"/>
            <family val="2"/>
          </rPr>
          <t xml:space="preserve">
Since AAA Rating is not available the valuation is computed as per AA Rating.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suyash thakuri</author>
  </authors>
  <commentList>
    <comment ref="A331" authorId="0" shapeId="0" xr:uid="{CA455CD2-4AD5-4A82-BC20-9ABC4C1C5BCA}">
      <text>
        <r>
          <rPr>
            <b/>
            <sz val="9"/>
            <color indexed="81"/>
            <rFont val="Tahoma"/>
            <family val="2"/>
          </rPr>
          <t>suyash thakuri:</t>
        </r>
        <r>
          <rPr>
            <sz val="9"/>
            <color indexed="81"/>
            <rFont val="Tahoma"/>
            <family val="2"/>
          </rPr>
          <t xml:space="preserve">
manual entry due to mistake in system X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Pratil Koju</author>
  </authors>
  <commentList>
    <comment ref="AA2" authorId="0" shapeId="0" xr:uid="{00000000-0006-0000-0700-000001000000}">
      <text>
        <r>
          <rPr>
            <b/>
            <sz val="9"/>
            <color indexed="81"/>
            <rFont val="Tahoma"/>
            <family val="2"/>
          </rPr>
          <t>Pratil Koju:</t>
        </r>
        <r>
          <rPr>
            <sz val="9"/>
            <color indexed="81"/>
            <rFont val="Tahoma"/>
            <family val="2"/>
          </rPr>
          <t xml:space="preserve">
Reference Date not more than 30 days ago than valuation date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Pratil Koju</author>
  </authors>
  <commentList>
    <comment ref="F5" authorId="0" shapeId="0" xr:uid="{A1522782-A471-4EEF-9428-E361E857A9CC}">
      <text>
        <r>
          <rPr>
            <sz val="9"/>
            <color indexed="81"/>
            <rFont val="Tahoma"/>
            <family val="2"/>
          </rPr>
          <t>Type here to search</t>
        </r>
      </text>
    </comment>
    <comment ref="Q6" authorId="0" shapeId="0" xr:uid="{8C3B2DC3-FA9C-4F7F-BE4F-B71C5E968F5C}">
      <text>
        <r>
          <rPr>
            <sz val="9"/>
            <color indexed="81"/>
            <rFont val="Tahoma"/>
            <family val="2"/>
          </rPr>
          <t xml:space="preserve">Average YTM for Rating
</t>
        </r>
      </text>
    </comment>
    <comment ref="W19" authorId="0" shapeId="0" xr:uid="{77406FE2-23D6-40E3-AACA-16711439F287}">
      <text>
        <r>
          <rPr>
            <b/>
            <sz val="9"/>
            <color indexed="81"/>
            <rFont val="Tahoma"/>
            <family val="2"/>
          </rPr>
          <t>Pratil Koju:</t>
        </r>
        <r>
          <rPr>
            <sz val="9"/>
            <color indexed="81"/>
            <rFont val="Tahoma"/>
            <family val="2"/>
          </rPr>
          <t xml:space="preserve">
43480 = 15 January 2019, 1 Magh 2075 (Last Coupon Payment Date)</t>
        </r>
      </text>
    </comment>
    <comment ref="AD20" authorId="0" shapeId="0" xr:uid="{4F392FA7-8713-4448-AC5A-C94FEDB55F1E}">
      <text>
        <r>
          <rPr>
            <b/>
            <sz val="9"/>
            <color indexed="81"/>
            <rFont val="Tahoma"/>
            <family val="2"/>
          </rPr>
          <t>Pratil Koju:</t>
        </r>
        <r>
          <rPr>
            <sz val="9"/>
            <color indexed="81"/>
            <rFont val="Tahoma"/>
            <family val="2"/>
          </rPr>
          <t xml:space="preserve">
or Allotment Date</t>
        </r>
      </text>
    </comment>
    <comment ref="B25" authorId="0" shapeId="0" xr:uid="{F2C88BCD-20C9-4AE3-9E9F-8829AD5E2F54}">
      <text>
        <r>
          <rPr>
            <b/>
            <sz val="9"/>
            <color indexed="81"/>
            <rFont val="Tahoma"/>
            <family val="2"/>
          </rPr>
          <t>Enter Date for Average YTM for the date</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Pratil Koju</author>
  </authors>
  <commentList>
    <comment ref="E5" authorId="0" shapeId="0" xr:uid="{59E58811-3E88-4136-BAB6-1AF03EBADF0F}">
      <text>
        <r>
          <rPr>
            <sz val="9"/>
            <color indexed="81"/>
            <rFont val="Tahoma"/>
            <family val="2"/>
          </rPr>
          <t>Type here to search</t>
        </r>
      </text>
    </comment>
    <comment ref="P6" authorId="0" shapeId="0" xr:uid="{2CC3567D-CEF1-4189-8F3F-69F110AA2AEA}">
      <text>
        <r>
          <rPr>
            <sz val="9"/>
            <color indexed="81"/>
            <rFont val="Tahoma"/>
            <family val="2"/>
          </rPr>
          <t xml:space="preserve">Average YTM for Rating
</t>
        </r>
      </text>
    </comment>
    <comment ref="V21" authorId="0" shapeId="0" xr:uid="{671CBA3F-EC4A-4479-9A86-8FA3727195BE}">
      <text>
        <r>
          <rPr>
            <b/>
            <sz val="9"/>
            <color indexed="81"/>
            <rFont val="Tahoma"/>
            <family val="2"/>
          </rPr>
          <t>Pratil Koju:</t>
        </r>
        <r>
          <rPr>
            <sz val="9"/>
            <color indexed="81"/>
            <rFont val="Tahoma"/>
            <family val="2"/>
          </rPr>
          <t xml:space="preserve">
43480 = 15 January 2019, 1 Magh 2075 (Last Coupon Payment Date)</t>
        </r>
      </text>
    </comment>
    <comment ref="AI21" authorId="0" shapeId="0" xr:uid="{8A7166A7-8496-4E82-8CFA-034BBFE5D200}">
      <text>
        <r>
          <rPr>
            <b/>
            <sz val="9"/>
            <color indexed="81"/>
            <rFont val="Tahoma"/>
            <family val="2"/>
          </rPr>
          <t>Pratil Koju:</t>
        </r>
        <r>
          <rPr>
            <sz val="9"/>
            <color indexed="81"/>
            <rFont val="Tahoma"/>
            <family val="2"/>
          </rPr>
          <t xml:space="preserve">
43480 = 15 January 2019, 1 Magh 2075 (Last Coupon Payment Date)</t>
        </r>
      </text>
    </comment>
    <comment ref="AC22" authorId="0" shapeId="0" xr:uid="{3171F115-4337-49BD-AA1E-DF15BB67C9C9}">
      <text>
        <r>
          <rPr>
            <b/>
            <sz val="9"/>
            <color indexed="81"/>
            <rFont val="Tahoma"/>
            <family val="2"/>
          </rPr>
          <t>Pratil Koju:</t>
        </r>
        <r>
          <rPr>
            <sz val="9"/>
            <color indexed="81"/>
            <rFont val="Tahoma"/>
            <family val="2"/>
          </rPr>
          <t xml:space="preserve">
or Allotment Date</t>
        </r>
      </text>
    </comment>
    <comment ref="B26" authorId="0" shapeId="0" xr:uid="{992D6554-5929-489A-AC7A-2218AA9017C2}">
      <text>
        <r>
          <rPr>
            <b/>
            <sz val="9"/>
            <color indexed="81"/>
            <rFont val="Tahoma"/>
            <family val="2"/>
          </rPr>
          <t>Select if you want to use market data or Trail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Pratil Koju</author>
  </authors>
  <commentList>
    <comment ref="AA2" authorId="0" shapeId="0" xr:uid="{EFFCC2C5-0BDB-48E5-98D0-65F182E6460C}">
      <text>
        <r>
          <rPr>
            <b/>
            <sz val="9"/>
            <color indexed="81"/>
            <rFont val="Tahoma"/>
            <family val="2"/>
          </rPr>
          <t>Pratil Koju:</t>
        </r>
        <r>
          <rPr>
            <sz val="9"/>
            <color indexed="81"/>
            <rFont val="Tahoma"/>
            <family val="2"/>
          </rPr>
          <t xml:space="preserve">
Reference Date not more than 30 days ago than valuation date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Pratil Koju</author>
  </authors>
  <commentList>
    <comment ref="E4" authorId="0" shapeId="0" xr:uid="{36485AF5-F15F-4AF6-BAB3-9DCC740AB400}">
      <text>
        <r>
          <rPr>
            <sz val="9"/>
            <color indexed="81"/>
            <rFont val="Tahoma"/>
            <family val="2"/>
          </rPr>
          <t>Type here to search</t>
        </r>
      </text>
    </comment>
    <comment ref="P5" authorId="0" shapeId="0" xr:uid="{317EEBC3-A57E-47A6-9AE0-5CDC493DC755}">
      <text>
        <r>
          <rPr>
            <sz val="9"/>
            <color indexed="81"/>
            <rFont val="Tahoma"/>
            <family val="2"/>
          </rPr>
          <t xml:space="preserve">Average YTM for Rating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Pratil Koju</author>
  </authors>
  <commentList>
    <comment ref="E18" authorId="0" shapeId="0" xr:uid="{EB94C201-B81F-48FC-BE01-BFE3FCEB3E16}">
      <text>
        <r>
          <rPr>
            <b/>
            <sz val="9"/>
            <color indexed="81"/>
            <rFont val="Tahoma"/>
            <family val="2"/>
          </rPr>
          <t>Pratil Koju:</t>
        </r>
        <r>
          <rPr>
            <sz val="9"/>
            <color indexed="81"/>
            <rFont val="Tahoma"/>
            <family val="2"/>
          </rPr>
          <t xml:space="preserve">
43480 = 15 January 2019, 1 Magh 2075 (Last Coupon Payment Date)</t>
        </r>
      </text>
    </comment>
    <comment ref="L19" authorId="0" shapeId="0" xr:uid="{2CF967DB-8EE7-4F31-ADA9-F092C11F3907}">
      <text>
        <r>
          <rPr>
            <b/>
            <sz val="9"/>
            <color indexed="81"/>
            <rFont val="Tahoma"/>
            <family val="2"/>
          </rPr>
          <t>Pratil Koju:</t>
        </r>
        <r>
          <rPr>
            <sz val="9"/>
            <color indexed="81"/>
            <rFont val="Tahoma"/>
            <family val="2"/>
          </rPr>
          <t xml:space="preserve">
or Allotment Date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Pratil Koju</author>
  </authors>
  <commentList>
    <comment ref="E20" authorId="0" shapeId="0" xr:uid="{00000000-0006-0000-0D00-000001000000}">
      <text>
        <r>
          <rPr>
            <b/>
            <sz val="9"/>
            <color indexed="81"/>
            <rFont val="Tahoma"/>
            <family val="2"/>
          </rPr>
          <t>Pratil Koju:</t>
        </r>
        <r>
          <rPr>
            <sz val="9"/>
            <color indexed="81"/>
            <rFont val="Tahoma"/>
            <family val="2"/>
          </rPr>
          <t xml:space="preserve">
43480 = 15 January 2019, 1 Magh 2075 (Last Coupon Payment Date)</t>
        </r>
      </text>
    </comment>
    <comment ref="R20" authorId="0" shapeId="0" xr:uid="{00000000-0006-0000-0D00-000002000000}">
      <text>
        <r>
          <rPr>
            <b/>
            <sz val="9"/>
            <color indexed="81"/>
            <rFont val="Tahoma"/>
            <family val="2"/>
          </rPr>
          <t>Pratil Koju:</t>
        </r>
        <r>
          <rPr>
            <sz val="9"/>
            <color indexed="81"/>
            <rFont val="Tahoma"/>
            <family val="2"/>
          </rPr>
          <t xml:space="preserve">
43480 = 15 January 2019, 1 Magh 2075 (Last Coupon Payment Date)</t>
        </r>
      </text>
    </comment>
    <comment ref="L21" authorId="0" shapeId="0" xr:uid="{00000000-0006-0000-0D00-000003000000}">
      <text>
        <r>
          <rPr>
            <b/>
            <sz val="9"/>
            <color indexed="81"/>
            <rFont val="Tahoma"/>
            <family val="2"/>
          </rPr>
          <t>Pratil Koju:</t>
        </r>
        <r>
          <rPr>
            <sz val="9"/>
            <color indexed="81"/>
            <rFont val="Tahoma"/>
            <family val="2"/>
          </rPr>
          <t xml:space="preserve">
or Allotment Date</t>
        </r>
      </text>
    </comment>
  </commentList>
</comments>
</file>

<file path=xl/sharedStrings.xml><?xml version="1.0" encoding="utf-8"?>
<sst xmlns="http://schemas.openxmlformats.org/spreadsheetml/2006/main" count="83474" uniqueCount="2071">
  <si>
    <t>Coupon Rate</t>
  </si>
  <si>
    <t>Rating</t>
  </si>
  <si>
    <t>Face Value</t>
  </si>
  <si>
    <t>Annual</t>
  </si>
  <si>
    <t>Quarterly</t>
  </si>
  <si>
    <t>Bond</t>
  </si>
  <si>
    <t>10.25% NBBL Debenture 2085</t>
  </si>
  <si>
    <t>Tenure (in Years)</t>
  </si>
  <si>
    <t>No. of coupon payments annually</t>
  </si>
  <si>
    <t>Nepali Date</t>
  </si>
  <si>
    <t>English Date</t>
  </si>
  <si>
    <t>1 Shrawan 2076</t>
  </si>
  <si>
    <t>1 Magh 2076</t>
  </si>
  <si>
    <t>1 Shrawan 2078</t>
  </si>
  <si>
    <t>Payment</t>
  </si>
  <si>
    <t>Coupon</t>
  </si>
  <si>
    <t>Eligible Payment</t>
  </si>
  <si>
    <t>Accured Interest</t>
  </si>
  <si>
    <t>Days accuring Interest</t>
  </si>
  <si>
    <t>Coupon Payment Schedule</t>
  </si>
  <si>
    <t>No. of coupons</t>
  </si>
  <si>
    <t>Latest Payment Date (D1)</t>
  </si>
  <si>
    <t>Value of Maturity Payment at D1</t>
  </si>
  <si>
    <t>Value of Bond at D1</t>
  </si>
  <si>
    <t>Coupon Payment</t>
  </si>
  <si>
    <t>Annual YTM</t>
  </si>
  <si>
    <t>Periodic YTM</t>
  </si>
  <si>
    <t>Value of Bond at Today (Dirty Price)</t>
  </si>
  <si>
    <t>Value of Bond at Today (Flat Price)</t>
  </si>
  <si>
    <t>Value of coupons at D1</t>
  </si>
  <si>
    <t>Last Payment Date before Maturity</t>
  </si>
  <si>
    <t>At Maturity</t>
  </si>
  <si>
    <t>Broken Coupon Payment</t>
  </si>
  <si>
    <t>Interest Bearing days</t>
  </si>
  <si>
    <t>Total Payment at Maturity</t>
  </si>
  <si>
    <t>Days to Discount the payment</t>
  </si>
  <si>
    <t>18 Ashad 2086</t>
  </si>
  <si>
    <t>Maturity Date (Nepali)</t>
  </si>
  <si>
    <t>Allotment Date (English)</t>
  </si>
  <si>
    <t>Maturity Date (English)</t>
  </si>
  <si>
    <t>Allotment Date (Nepali)</t>
  </si>
  <si>
    <t>19 Ashad 2076</t>
  </si>
  <si>
    <t>Payment Date</t>
  </si>
  <si>
    <t>Credit Rating Agency</t>
  </si>
  <si>
    <t>ICRA Nepal</t>
  </si>
  <si>
    <t>Debenture</t>
  </si>
  <si>
    <t>Issuing Insitution</t>
  </si>
  <si>
    <t>Semi Annual</t>
  </si>
  <si>
    <t>Frequencies</t>
  </si>
  <si>
    <t>Payment Dates</t>
  </si>
  <si>
    <t>Shrawan 1</t>
  </si>
  <si>
    <t>Shrawan 1 &amp; Magh 1</t>
  </si>
  <si>
    <t>Shrawan 1, Karkit 1, Magh 1 &amp; Baishakh 1</t>
  </si>
  <si>
    <t>Coupon Payment Dates</t>
  </si>
  <si>
    <t>Nature of Coupon Payment</t>
  </si>
  <si>
    <t>S.N.</t>
  </si>
  <si>
    <t>CARE Ratings Nepal Limited</t>
  </si>
  <si>
    <t>Ticker</t>
  </si>
  <si>
    <t>NBB Bank</t>
  </si>
  <si>
    <t>10.25% SBL Debenture 2083</t>
  </si>
  <si>
    <t>NIC Asia Bank Ltd.</t>
  </si>
  <si>
    <t>Siddhartha Bank Ltd.</t>
  </si>
  <si>
    <t>10.25% Machhapuchhre Debenture 2085</t>
  </si>
  <si>
    <t>Machhapuchhre Bank Ltd.</t>
  </si>
  <si>
    <t>10% Himalayan Bank Ltd. Debenture 2083</t>
  </si>
  <si>
    <t>Himalayan Bank Ltd.</t>
  </si>
  <si>
    <t>10.5% Nepal Investment Bank Debenture 2082</t>
  </si>
  <si>
    <t>Nepal Investment Bank</t>
  </si>
  <si>
    <t>10% Sunrise Debenture 2080</t>
  </si>
  <si>
    <t>Sunrise Bank Ltd.</t>
  </si>
  <si>
    <t>10% NMB Debenture 2085</t>
  </si>
  <si>
    <t>NMB Bank Ltd.</t>
  </si>
  <si>
    <t>10.25% Global IME Bank Limited Debenture 2080/81</t>
  </si>
  <si>
    <t>Global IME Bank Ltd.</t>
  </si>
  <si>
    <t>10% NIC Asia Debenture 2085/86</t>
  </si>
  <si>
    <t>10.5% SBL Debenture 2082</t>
  </si>
  <si>
    <t>10% Sanima Debenture 2085</t>
  </si>
  <si>
    <t>Sanima Bank Ltd.</t>
  </si>
  <si>
    <t>11% NIC Asia Debenture 2082/83</t>
  </si>
  <si>
    <t>9% NIC Asia Debenture 2081/82</t>
  </si>
  <si>
    <t>Everest Bank Ltd.</t>
  </si>
  <si>
    <t>8% NIB Debenture 2078</t>
  </si>
  <si>
    <t>CARE-NP A</t>
  </si>
  <si>
    <t>9 Bhadra 2076</t>
  </si>
  <si>
    <t>8 Bhadra 2083</t>
  </si>
  <si>
    <t>26 Bhadra 2076</t>
  </si>
  <si>
    <t>10 Bhadra 2076</t>
  </si>
  <si>
    <t>13 Bhadra 2076</t>
  </si>
  <si>
    <t>4 Ashad 2076</t>
  </si>
  <si>
    <t>3 Ashad 2083</t>
  </si>
  <si>
    <t>25 Bhadra 2083</t>
  </si>
  <si>
    <t>12 Bhadra 2086</t>
  </si>
  <si>
    <t>9 Bhadra 2083</t>
  </si>
  <si>
    <t>31 Baishak 2076</t>
  </si>
  <si>
    <t>28 Chaitra 2075</t>
  </si>
  <si>
    <t>27 Chaitra 2080</t>
  </si>
  <si>
    <t>17 Falgun 2075</t>
  </si>
  <si>
    <t>29 Poush 2075</t>
  </si>
  <si>
    <t>28 Poush 2082</t>
  </si>
  <si>
    <t>24 Poush 2075</t>
  </si>
  <si>
    <t>4 Ashwin 2075</t>
  </si>
  <si>
    <t>25 Poush 2074</t>
  </si>
  <si>
    <t>31 Ashad 2072</t>
  </si>
  <si>
    <t>23 Poush 2085</t>
  </si>
  <si>
    <t>16 Falgun 2085</t>
  </si>
  <si>
    <t>30 Baishak 2081</t>
  </si>
  <si>
    <t>CARE-NP A-</t>
  </si>
  <si>
    <t>29 Chaitra 2075</t>
  </si>
  <si>
    <t>28 Chaitra 2085</t>
  </si>
  <si>
    <t>3 Ashwin 2082</t>
  </si>
  <si>
    <t>24 Poush 2081</t>
  </si>
  <si>
    <t>NICAD 85/86</t>
  </si>
  <si>
    <t>SAND2085</t>
  </si>
  <si>
    <t>Listing Date</t>
  </si>
  <si>
    <t>Citizen Bank International Ltd</t>
  </si>
  <si>
    <t>Bank of Kathmandu Limited</t>
  </si>
  <si>
    <t>11 Shrawan 2071</t>
  </si>
  <si>
    <t>8% BOK Debenture 2079</t>
  </si>
  <si>
    <t>14 Ashad 2072</t>
  </si>
  <si>
    <t>7.5% SBL Debenture 2078</t>
  </si>
  <si>
    <t>8% EBL Debenture 2078</t>
  </si>
  <si>
    <t>13 Ashad 2079</t>
  </si>
  <si>
    <t>Remaining Maturity</t>
  </si>
  <si>
    <t>CARE-NP AAA</t>
  </si>
  <si>
    <t>CARE-NP AA</t>
  </si>
  <si>
    <t>CARE-NP BBB</t>
  </si>
  <si>
    <t>CARE-NP BB</t>
  </si>
  <si>
    <t>CARE-NP B</t>
  </si>
  <si>
    <t>CARE-NP C</t>
  </si>
  <si>
    <t>CARE-NP D</t>
  </si>
  <si>
    <t>CARE Ratings</t>
  </si>
  <si>
    <t>ICRA Ratings</t>
  </si>
  <si>
    <t>[ICRANP] AAA</t>
  </si>
  <si>
    <t>[ICRANP] AA</t>
  </si>
  <si>
    <t>[ICRANP] A</t>
  </si>
  <si>
    <t>[ICRANP] BBB</t>
  </si>
  <si>
    <t>[ICRANP] BB</t>
  </si>
  <si>
    <t>[ICRANP] B</t>
  </si>
  <si>
    <t>[ICRANP] C</t>
  </si>
  <si>
    <t>[ICRANP] D</t>
  </si>
  <si>
    <t>CARE-NP AA+</t>
  </si>
  <si>
    <t>[ICRANP] AA+</t>
  </si>
  <si>
    <t>CARE-NP AA-</t>
  </si>
  <si>
    <t>[ICRANP] AA-</t>
  </si>
  <si>
    <t>CARE-NP A+</t>
  </si>
  <si>
    <t>[ICRANP] A+</t>
  </si>
  <si>
    <t>[ICRANP] A-</t>
  </si>
  <si>
    <t>CARE-NP BBB+</t>
  </si>
  <si>
    <t>[ICRANP] BBB+</t>
  </si>
  <si>
    <t>CARE-NP BBB-</t>
  </si>
  <si>
    <t>[ICRANP] BBB-</t>
  </si>
  <si>
    <t>CARE-NP BB+</t>
  </si>
  <si>
    <t>[ICRANP] BB+</t>
  </si>
  <si>
    <t>CARE-NP BB-</t>
  </si>
  <si>
    <t>[ICRANP] BB-</t>
  </si>
  <si>
    <t>CARE-NP B+</t>
  </si>
  <si>
    <t>[ICRANP] B+</t>
  </si>
  <si>
    <t>CARE-NP B-</t>
  </si>
  <si>
    <t>[ICRANP] B-</t>
  </si>
  <si>
    <t>9 Magh 2071</t>
  </si>
  <si>
    <t>8 Magh 2078</t>
  </si>
  <si>
    <t>10 Sharawan 2078</t>
  </si>
  <si>
    <t>30 Ashad 2078</t>
  </si>
  <si>
    <t xml:space="preserve"> </t>
  </si>
  <si>
    <t>A</t>
  </si>
  <si>
    <t>B</t>
  </si>
  <si>
    <t>C</t>
  </si>
  <si>
    <t>Ratings</t>
  </si>
  <si>
    <t>Score</t>
  </si>
  <si>
    <t>D</t>
  </si>
  <si>
    <t>E</t>
  </si>
  <si>
    <t>F</t>
  </si>
  <si>
    <t>G</t>
  </si>
  <si>
    <t>H</t>
  </si>
  <si>
    <t>I</t>
  </si>
  <si>
    <t>J</t>
  </si>
  <si>
    <t>K</t>
  </si>
  <si>
    <t>L</t>
  </si>
  <si>
    <t>M</t>
  </si>
  <si>
    <t>N</t>
  </si>
  <si>
    <t>O</t>
  </si>
  <si>
    <t>P</t>
  </si>
  <si>
    <t>Q</t>
  </si>
  <si>
    <t>R</t>
  </si>
  <si>
    <t>Equivaluent Rating ICRA</t>
  </si>
  <si>
    <t>Equivalent Rating CARE</t>
  </si>
  <si>
    <t>10.25% NIC Asia Debenture 2083/84</t>
  </si>
  <si>
    <t>Valuation Date</t>
  </si>
  <si>
    <t>1 Kartik 2076</t>
  </si>
  <si>
    <t>1 Baishakh 2077</t>
  </si>
  <si>
    <t>Total Maturity (in Years)</t>
  </si>
  <si>
    <t>Periodic Coupon Payment</t>
  </si>
  <si>
    <t>Remaining no. of coupon Payments</t>
  </si>
  <si>
    <t>PV of coupon payments at D1</t>
  </si>
  <si>
    <t>Value of Bond at valuation date (Excluding Accured Interest)</t>
  </si>
  <si>
    <t>Value of Bond at valuation date (Including Accured Interest)</t>
  </si>
  <si>
    <t>PV of Maturity Payment at D1</t>
  </si>
  <si>
    <t>Payment at Maturity (Face Value + Interest pending)</t>
  </si>
  <si>
    <t>10.25% Prabhu Bank Debenture 2086</t>
  </si>
  <si>
    <t>Prabhu Bank Ltd.</t>
  </si>
  <si>
    <t>29 Kartik 2076</t>
  </si>
  <si>
    <t>YTM</t>
  </si>
  <si>
    <t>Latest Traded Date</t>
  </si>
  <si>
    <t>Market Price</t>
  </si>
  <si>
    <t>Company Name</t>
  </si>
  <si>
    <t>Date</t>
  </si>
  <si>
    <t>Open</t>
  </si>
  <si>
    <t>High</t>
  </si>
  <si>
    <t>Low</t>
  </si>
  <si>
    <t>Close</t>
  </si>
  <si>
    <t>Volume</t>
  </si>
  <si>
    <t>Amount</t>
  </si>
  <si>
    <t>Transactions</t>
  </si>
  <si>
    <t>Progressive Finance Limited Promoter Share</t>
  </si>
  <si>
    <t>PROFLP</t>
  </si>
  <si>
    <t>Hamro Bikas Bank Ltd. Promoter Share</t>
  </si>
  <si>
    <t>HAMROP</t>
  </si>
  <si>
    <t>Suryadarshan Finance Company Limited</t>
  </si>
  <si>
    <t>SDFL</t>
  </si>
  <si>
    <t>-</t>
  </si>
  <si>
    <t>Samriddhi Finance Company Limited Promoter Share</t>
  </si>
  <si>
    <t>SFCLP</t>
  </si>
  <si>
    <t>Country Development Bank Ltd.</t>
  </si>
  <si>
    <t>CNDBL</t>
  </si>
  <si>
    <t>Vibor Society Development Bank Limited</t>
  </si>
  <si>
    <t>VSDBL</t>
  </si>
  <si>
    <t>Grand Bank Limited Promoter Share</t>
  </si>
  <si>
    <t>GRANDP</t>
  </si>
  <si>
    <t>NIDC Capital Markets Ltd.</t>
  </si>
  <si>
    <t>NCM</t>
  </si>
  <si>
    <t>Support Microfinance Bittiya Sanstha Ltd.</t>
  </si>
  <si>
    <t>SMB</t>
  </si>
  <si>
    <t>Nepal Shree Lanka Merchant Banking &amp; Finance Ltd</t>
  </si>
  <si>
    <t>NSLMB</t>
  </si>
  <si>
    <t>Mirmire Microfinance Development Bank Ltd.</t>
  </si>
  <si>
    <t>MMFDB</t>
  </si>
  <si>
    <t>Chhyangdi Hydropower Ltd.</t>
  </si>
  <si>
    <t>CHL</t>
  </si>
  <si>
    <t>Summit Laghubitta Bittiya Sanstha Ltd.</t>
  </si>
  <si>
    <t>SMFDB</t>
  </si>
  <si>
    <t>Global IME Bank Limited</t>
  </si>
  <si>
    <t>GBIME</t>
  </si>
  <si>
    <t>General Finance Limited Promoter Share</t>
  </si>
  <si>
    <t>GFLPO</t>
  </si>
  <si>
    <t>Himalayan Power Partner Ltd.</t>
  </si>
  <si>
    <t>HPPL</t>
  </si>
  <si>
    <t>Alpine Development Bank Limited</t>
  </si>
  <si>
    <t>ALDBL</t>
  </si>
  <si>
    <t>DEVELOPMENT CREDIT BANK LIMITED</t>
  </si>
  <si>
    <t>DCBL</t>
  </si>
  <si>
    <t>Zenith Finance Limited</t>
  </si>
  <si>
    <t>ZFL</t>
  </si>
  <si>
    <t>Nepal Consumer Development Bank Ltd.</t>
  </si>
  <si>
    <t>NCDBL</t>
  </si>
  <si>
    <t>Om Finance Limited Promoter Share</t>
  </si>
  <si>
    <t>OFLPO</t>
  </si>
  <si>
    <t>Bank of Kathmandu Lumbini Limited Promoter Share</t>
  </si>
  <si>
    <t>BOKLPO</t>
  </si>
  <si>
    <t>Nepal Housing &amp; Merchant Co. Ltd. Promoter Share</t>
  </si>
  <si>
    <t>NHMFPO</t>
  </si>
  <si>
    <t>Guheyshwori Merchant &amp; Finance Ltd. Promoter Share</t>
  </si>
  <si>
    <t>GMFILP</t>
  </si>
  <si>
    <t>EVEREST INSURANCE CO. LTD.</t>
  </si>
  <si>
    <t>EIC</t>
  </si>
  <si>
    <t>NEPAL BANGLADESH BANK LTD.</t>
  </si>
  <si>
    <t>NBB</t>
  </si>
  <si>
    <t>ANNUNAPURNA FINANCE COMPANY LTD.</t>
  </si>
  <si>
    <t>AFC</t>
  </si>
  <si>
    <t>Kalika Microcredit Development Bank Ltd. Promoter Share</t>
  </si>
  <si>
    <t>KMCDBP</t>
  </si>
  <si>
    <t>Mahakali Bikas Bank Ltd. Promoter</t>
  </si>
  <si>
    <t>MBBLPO</t>
  </si>
  <si>
    <t>ORIENTAL HOTELS LTD.</t>
  </si>
  <si>
    <t>OHL</t>
  </si>
  <si>
    <t>Kathmandu Finance Ltd. Promoter Share</t>
  </si>
  <si>
    <t>KFLPO</t>
  </si>
  <si>
    <t>Bank of Asia Nepal Limited</t>
  </si>
  <si>
    <t>BOAN</t>
  </si>
  <si>
    <t>NABIL BALANCED FUND-2</t>
  </si>
  <si>
    <t>NBF2</t>
  </si>
  <si>
    <t>BOTTLERS NEPAL LTD.(BALAJU)</t>
  </si>
  <si>
    <t>BNL</t>
  </si>
  <si>
    <t>Himalayan General Insurance Co. Ltd Promoter Share</t>
  </si>
  <si>
    <t>HGIPO</t>
  </si>
  <si>
    <t>Malika Bikas Bank Limited</t>
  </si>
  <si>
    <t>MDBL</t>
  </si>
  <si>
    <t>Rairang Hydropower Development Company Ltd.</t>
  </si>
  <si>
    <t>RRHP</t>
  </si>
  <si>
    <t>Garima Bikas Bank Limited Promoter Share</t>
  </si>
  <si>
    <t>GBBLPO</t>
  </si>
  <si>
    <t>Subbecha Bikas Bank Ltd. Promoter Share</t>
  </si>
  <si>
    <t>SUBBLP</t>
  </si>
  <si>
    <t>Lumbini General Insurance Co. Ltd. Promoter Share</t>
  </si>
  <si>
    <t>LGILPO</t>
  </si>
  <si>
    <t>Mahuli Samudayik Laghubitta Bittiya Sanstha Ltd.</t>
  </si>
  <si>
    <t>MSLB</t>
  </si>
  <si>
    <t>NCM Mutual Fund</t>
  </si>
  <si>
    <t>NCMMF</t>
  </si>
  <si>
    <t>H&amp;B Development Bank</t>
  </si>
  <si>
    <t>HBDL</t>
  </si>
  <si>
    <t>NDEP Development Bank</t>
  </si>
  <si>
    <t>NDEP</t>
  </si>
  <si>
    <t>Om Development Bank Ltd. Promoter</t>
  </si>
  <si>
    <t>ODBLPO</t>
  </si>
  <si>
    <t>Samjhana Finace Co. Ltd. Promoter Share</t>
  </si>
  <si>
    <t>SFCPO</t>
  </si>
  <si>
    <t>Peoples Finance Limited Promoter Share</t>
  </si>
  <si>
    <t>PFCLPO</t>
  </si>
  <si>
    <t>Ngadi Group Power Ltd.</t>
  </si>
  <si>
    <t>NGPL</t>
  </si>
  <si>
    <t>Sanima Bikas Bank Limited</t>
  </si>
  <si>
    <t>SBBL</t>
  </si>
  <si>
    <t>Agriculture Development Bank Limited</t>
  </si>
  <si>
    <t>ADBL</t>
  </si>
  <si>
    <t>Nerude Laghubita Bikas Bank Limited</t>
  </si>
  <si>
    <t>NLBBL</t>
  </si>
  <si>
    <t>ICFC Finance Limited</t>
  </si>
  <si>
    <t>ICFC</t>
  </si>
  <si>
    <t>10.50% SBL Debenture 2082</t>
  </si>
  <si>
    <t>SBLD2082</t>
  </si>
  <si>
    <t>Ace Development Bank Ltd.</t>
  </si>
  <si>
    <t>ACEDBL</t>
  </si>
  <si>
    <t>BOTTLERS NEPAL (TERAI) LTD</t>
  </si>
  <si>
    <t>BNT</t>
  </si>
  <si>
    <t>Lord Buddha Finance Limited</t>
  </si>
  <si>
    <t>LBFIL</t>
  </si>
  <si>
    <t>Gurkhas Finance Ltd.</t>
  </si>
  <si>
    <t>GUFL</t>
  </si>
  <si>
    <t>Nepal Finance Ltd. Promoter Share</t>
  </si>
  <si>
    <t>NFSPO</t>
  </si>
  <si>
    <t>Excel Development Bank Ltd.</t>
  </si>
  <si>
    <t>EDBL</t>
  </si>
  <si>
    <t>Siddhartha Bank Limited</t>
  </si>
  <si>
    <t>SBL</t>
  </si>
  <si>
    <t>Reliable Investment Bittiya Sanstha Promoter Share</t>
  </si>
  <si>
    <t>RIBSLP</t>
  </si>
  <si>
    <t>Nadep Laghubitta Bittiya Sanstha Ltd.</t>
  </si>
  <si>
    <t>NADEP</t>
  </si>
  <si>
    <t>Patan Finance Limited Promoter Share</t>
  </si>
  <si>
    <t>PFLBSP</t>
  </si>
  <si>
    <t>IME Financial Institution Promoter Share</t>
  </si>
  <si>
    <t>IMEFIP</t>
  </si>
  <si>
    <t>National Microfinance Bittiya Sanstha Ltd.</t>
  </si>
  <si>
    <t>NMFBS</t>
  </si>
  <si>
    <t>Innovative Development Bank Ltd.</t>
  </si>
  <si>
    <t>INDB</t>
  </si>
  <si>
    <t>Harisiddhi Brick And Tiles Limited</t>
  </si>
  <si>
    <t>HBT</t>
  </si>
  <si>
    <t>Imperial Financial Inst. Ltd.</t>
  </si>
  <si>
    <t>IFIL</t>
  </si>
  <si>
    <t>Jebils Finance Ltd.</t>
  </si>
  <si>
    <t>JEFL</t>
  </si>
  <si>
    <t>Gorakhkali Rubber Udhyog Limited</t>
  </si>
  <si>
    <t>GRU</t>
  </si>
  <si>
    <t>Premier Finance Co. Ltd.</t>
  </si>
  <si>
    <t>PFCLL</t>
  </si>
  <si>
    <t>Tourism Development Bank Ltd. Prmoter Share</t>
  </si>
  <si>
    <t>TDBLPO</t>
  </si>
  <si>
    <t>Narayani Finance Ltd.</t>
  </si>
  <si>
    <t>NFL</t>
  </si>
  <si>
    <t>Manakamana Development Bank Limited</t>
  </si>
  <si>
    <t>MKDBL</t>
  </si>
  <si>
    <t>Hydroelectricity Investment and Development Company Ltd</t>
  </si>
  <si>
    <t>HIDCL</t>
  </si>
  <si>
    <t>Nepal Housing &amp; Merchant Finance Ltd.</t>
  </si>
  <si>
    <t>NHMF</t>
  </si>
  <si>
    <t>Everest Bank Ltd.Promoter</t>
  </si>
  <si>
    <t>EBLPO</t>
  </si>
  <si>
    <t>Sagarmatha Finance Limited Promoter Share</t>
  </si>
  <si>
    <t>SAFLPO</t>
  </si>
  <si>
    <t>Supreme Development Bank Ltd. Promoter Share</t>
  </si>
  <si>
    <t>SUPRMP</t>
  </si>
  <si>
    <t>Shangrila Development Bank Ltd.</t>
  </si>
  <si>
    <t>SADBL</t>
  </si>
  <si>
    <t>International Development Bank Ltd</t>
  </si>
  <si>
    <t>INDBL</t>
  </si>
  <si>
    <t>Hathway Finance Company Limited</t>
  </si>
  <si>
    <t>HATH</t>
  </si>
  <si>
    <t>Janautthan Samudayic Laghubitta Bikas Bank Ltd.</t>
  </si>
  <si>
    <t>JSLBB</t>
  </si>
  <si>
    <t>Pathibhara Bikas Bank Limited</t>
  </si>
  <si>
    <t>PBSL</t>
  </si>
  <si>
    <t>ProgressiveFinance Limited</t>
  </si>
  <si>
    <t>PROFL</t>
  </si>
  <si>
    <t>Narayani National Finance Limited</t>
  </si>
  <si>
    <t>NNFC</t>
  </si>
  <si>
    <t>Union Finance Co. Ltd.</t>
  </si>
  <si>
    <t>UFCL</t>
  </si>
  <si>
    <t>Prudential Insurance Co. Ltd. Promoter Share</t>
  </si>
  <si>
    <t>PICLPO</t>
  </si>
  <si>
    <t>Api Finance Limited</t>
  </si>
  <si>
    <t>AFL</t>
  </si>
  <si>
    <t>Mission Development Bank Ltd.</t>
  </si>
  <si>
    <t>MIDBL</t>
  </si>
  <si>
    <t>Kaski Finance Limited</t>
  </si>
  <si>
    <t>KAFIL</t>
  </si>
  <si>
    <t>BISHAL BAZAR COMPANY LTD.</t>
  </si>
  <si>
    <t>BBC</t>
  </si>
  <si>
    <t>Western Development Bank Limited Promoter Share</t>
  </si>
  <si>
    <t>WDBLPO</t>
  </si>
  <si>
    <t>CHHIMEK DEVELOPMENT BANK LTD.</t>
  </si>
  <si>
    <t>CBBL</t>
  </si>
  <si>
    <t>Prime Commercial Bank Promoter Share</t>
  </si>
  <si>
    <t>PCBLP</t>
  </si>
  <si>
    <t>Corporate Development Bank Limited</t>
  </si>
  <si>
    <t>CORBL</t>
  </si>
  <si>
    <t>Tinau Mission Development Bank Limited</t>
  </si>
  <si>
    <t>TMDBL</t>
  </si>
  <si>
    <t>Forward Community Microfinance Bittiya Sanstha Ltd.</t>
  </si>
  <si>
    <t>FOWAD</t>
  </si>
  <si>
    <t>Khanikhola Hydropower Co. Ltd.</t>
  </si>
  <si>
    <t>KKHC</t>
  </si>
  <si>
    <t>IME Financial Institution</t>
  </si>
  <si>
    <t>IMEFI</t>
  </si>
  <si>
    <t>Fewa Bikas Bank Ltd. Promoter Share</t>
  </si>
  <si>
    <t>FBBLPO</t>
  </si>
  <si>
    <t>Sindhu Bikash Bank Ltd</t>
  </si>
  <si>
    <t>SINDU</t>
  </si>
  <si>
    <t>Pacific Development Bank Limited</t>
  </si>
  <si>
    <t>PADBL</t>
  </si>
  <si>
    <t>Shine Resunga Development Bank Ltd. Promoter Share</t>
  </si>
  <si>
    <t>SHINEP</t>
  </si>
  <si>
    <t>Grameen Bikas Laghubitta Bittiya Sanstha Ltd. Promoter Share</t>
  </si>
  <si>
    <t>GBLBSP</t>
  </si>
  <si>
    <t>Dibyashwori Hydropower Ltd.</t>
  </si>
  <si>
    <t>DHPL</t>
  </si>
  <si>
    <t>CMB Finance Limited</t>
  </si>
  <si>
    <t>CMBF</t>
  </si>
  <si>
    <t>Guheshowori Merchant Bank &amp; Finance Co. Ltd.</t>
  </si>
  <si>
    <t>GMFIL</t>
  </si>
  <si>
    <t>Swarojgar Laghu Bitta Bikas Bank Ltd. Promoter Share</t>
  </si>
  <si>
    <t>SLBBLP</t>
  </si>
  <si>
    <t>IME General Insurance Ltd. Promoter Share</t>
  </si>
  <si>
    <t>IGIPO</t>
  </si>
  <si>
    <t>Peoples Finance Ltd.</t>
  </si>
  <si>
    <t>PFCL</t>
  </si>
  <si>
    <t>Sanima Equity Fund</t>
  </si>
  <si>
    <t>SAEF</t>
  </si>
  <si>
    <t>Kumari Bank Limited Promotor Share</t>
  </si>
  <si>
    <t>KBLPO</t>
  </si>
  <si>
    <t>Jhimruk Bikas Bank Ltd.</t>
  </si>
  <si>
    <t>JHBL</t>
  </si>
  <si>
    <t>Shree Investment &amp; Finance Co. Ltd. Promoter Share</t>
  </si>
  <si>
    <t>SIFCPO</t>
  </si>
  <si>
    <t>Vibor Society Development Bank Limited Promoter Share</t>
  </si>
  <si>
    <t>VSDBLP</t>
  </si>
  <si>
    <t>11% NIC Asia Debenture 082/83</t>
  </si>
  <si>
    <t>NICAD8283</t>
  </si>
  <si>
    <t>United Finance Company Limited Promoter Share</t>
  </si>
  <si>
    <t>UFLPO</t>
  </si>
  <si>
    <t>Prudential Finance Co. Ltd. Promoter</t>
  </si>
  <si>
    <t>PFILPO</t>
  </si>
  <si>
    <t>National Hydro Power Company Limited</t>
  </si>
  <si>
    <t>NHPC</t>
  </si>
  <si>
    <t>Purwanchal Grameen Bikash Bank Limited</t>
  </si>
  <si>
    <t>PGBL</t>
  </si>
  <si>
    <t>Shangrila Development Bank Ltd. Promoter Share</t>
  </si>
  <si>
    <t>SADBLP</t>
  </si>
  <si>
    <t>First Micro Finance Development Bank Ltd. Promoter Share</t>
  </si>
  <si>
    <t>FMDBLP</t>
  </si>
  <si>
    <t>Capital Merchant Bank. &amp; Fin. Promoter Share</t>
  </si>
  <si>
    <t>CMBFLP</t>
  </si>
  <si>
    <t>Swabalamban Bikas Bank Limited Promoter Share</t>
  </si>
  <si>
    <t>SWBBLP</t>
  </si>
  <si>
    <t>Professional Diyalo Bikas Bank Ltd. Promoter Share</t>
  </si>
  <si>
    <t>PRDBLP</t>
  </si>
  <si>
    <t>NATIONAL LIFE &amp; GEN. INS CO.LTD.</t>
  </si>
  <si>
    <t>NLG</t>
  </si>
  <si>
    <t>Bishwa Bikas Bank Limited</t>
  </si>
  <si>
    <t>BSBL</t>
  </si>
  <si>
    <t>NIDC Capital Markets Ltd. Promoter Share</t>
  </si>
  <si>
    <t>NCMPO</t>
  </si>
  <si>
    <t>Sajha Bikas Bank Ltd.</t>
  </si>
  <si>
    <t>SAJHA</t>
  </si>
  <si>
    <t>Biratlaxmi Development Bank Ltd. Promoter Share</t>
  </si>
  <si>
    <t>BLDBLP</t>
  </si>
  <si>
    <t>Grand Bank Nepal Limited</t>
  </si>
  <si>
    <t>GRAND</t>
  </si>
  <si>
    <t>Jebils Finance Ltd. Promoter Share</t>
  </si>
  <si>
    <t>JEFLPO</t>
  </si>
  <si>
    <t>Bagheshowari Development Bank Ltd. Promoer Share</t>
  </si>
  <si>
    <t>BBBLNP</t>
  </si>
  <si>
    <t>Rural Microfinance Development Centre Ltd. Promoter Share</t>
  </si>
  <si>
    <t>RMDCPO</t>
  </si>
  <si>
    <t>Kankai Bikas Bank Ltd.</t>
  </si>
  <si>
    <t>KNBL</t>
  </si>
  <si>
    <t>SABAIKO LAGHUBITTA BITTIYA SANSTHA LIMITED</t>
  </si>
  <si>
    <t>SABSL</t>
  </si>
  <si>
    <t>Neco Insurace Co. Ltd. Promoter</t>
  </si>
  <si>
    <t>NILPO</t>
  </si>
  <si>
    <t>Shrijana Finance Ltd. Promoter Share</t>
  </si>
  <si>
    <t>SFFILP</t>
  </si>
  <si>
    <t>Kabeli Bikas Bank Limited</t>
  </si>
  <si>
    <t>KEBL</t>
  </si>
  <si>
    <t>Paschimanchal Bikash Bank Limited</t>
  </si>
  <si>
    <t>PDBL</t>
  </si>
  <si>
    <t>Kasthamandap Development Bank Limited</t>
  </si>
  <si>
    <t>KDBL</t>
  </si>
  <si>
    <t>NEPAL BANK LIMITED</t>
  </si>
  <si>
    <t>NBL</t>
  </si>
  <si>
    <t>Samriddhi Finance Company Limited</t>
  </si>
  <si>
    <t>SFCL</t>
  </si>
  <si>
    <t>Alpic Everest Finance Co. Ltd.</t>
  </si>
  <si>
    <t>AEFL</t>
  </si>
  <si>
    <t>Kaski Finanace Ltd. Promoter</t>
  </si>
  <si>
    <t>KAFILP</t>
  </si>
  <si>
    <t>GOODWILL FIN. &amp; INV.CO.(NEPAL) LTD.</t>
  </si>
  <si>
    <t>GFCL</t>
  </si>
  <si>
    <t>Everest Finance Ltd.</t>
  </si>
  <si>
    <t>EFL</t>
  </si>
  <si>
    <t>Shine Resunga Development Bank Ltd.</t>
  </si>
  <si>
    <t>SHINE</t>
  </si>
  <si>
    <t>NECO INSURANCE LIMITED</t>
  </si>
  <si>
    <t>NIL</t>
  </si>
  <si>
    <t>Bank of Kathmandu Limited Promoter Share</t>
  </si>
  <si>
    <t>BOKPO</t>
  </si>
  <si>
    <t>Axis Development Bank Limited</t>
  </si>
  <si>
    <t>AXIS</t>
  </si>
  <si>
    <t>Mega Bank Nepal Ltd. Promoter Share</t>
  </si>
  <si>
    <t>MEGAPO</t>
  </si>
  <si>
    <t>United Insurance Co. (Nepal) Ltd. Promoter Share</t>
  </si>
  <si>
    <t>UICPO</t>
  </si>
  <si>
    <t>LIFE INSURANCE CORP.NEPAL LTD.</t>
  </si>
  <si>
    <t>LICN</t>
  </si>
  <si>
    <t>Miteri Development Bank Ltd. Promoter Share</t>
  </si>
  <si>
    <t>MDBPO</t>
  </si>
  <si>
    <t>UNIVERSAL POWER COMPANY LTD</t>
  </si>
  <si>
    <t>UPCL</t>
  </si>
  <si>
    <t>RSDC Laghubitta Bittiya Sanstha Ltd.</t>
  </si>
  <si>
    <t>RSDC</t>
  </si>
  <si>
    <t>National Life Insurance Co. Ltd.</t>
  </si>
  <si>
    <t>NLICL</t>
  </si>
  <si>
    <t>Raghupati Jute Mills Limited</t>
  </si>
  <si>
    <t>RJM</t>
  </si>
  <si>
    <t>Tourism Development Bank Limited</t>
  </si>
  <si>
    <t>TDBL</t>
  </si>
  <si>
    <t>Unique Finance Ltd. Promoter Share</t>
  </si>
  <si>
    <t>UFILPO</t>
  </si>
  <si>
    <t>Sagarmatha Merchant Banking and Finance Ltd.</t>
  </si>
  <si>
    <t>SMBF</t>
  </si>
  <si>
    <t>Nepal Hydro Developers Ltd.</t>
  </si>
  <si>
    <t>NHDL</t>
  </si>
  <si>
    <t>Arambha Microfinance Bittiya Sanstha Ltd.</t>
  </si>
  <si>
    <t>AMFI</t>
  </si>
  <si>
    <t>Reliable Development Bank Ltd. Promoter Share</t>
  </si>
  <si>
    <t>REDBLP</t>
  </si>
  <si>
    <t>NEPAL SBI BANK LIMITED</t>
  </si>
  <si>
    <t>SBI</t>
  </si>
  <si>
    <t>Prabhu Bikas Bank Limited</t>
  </si>
  <si>
    <t>PRBBL</t>
  </si>
  <si>
    <t>Jyoti Bikash Bank Ltd. Promoter Share</t>
  </si>
  <si>
    <t>JBBLPO</t>
  </si>
  <si>
    <t>Hathway Finance Company Limited Promoter Share</t>
  </si>
  <si>
    <t>HATHPO</t>
  </si>
  <si>
    <t>Bhargav Bikash Bank Ltd.</t>
  </si>
  <si>
    <t>BHBL</t>
  </si>
  <si>
    <t>Himalaya Urja Bikas Company Limited</t>
  </si>
  <si>
    <t>HURJA</t>
  </si>
  <si>
    <t>ALLIANCE INSURANCE CO. LTD.</t>
  </si>
  <si>
    <t>AIC</t>
  </si>
  <si>
    <t>Tinau Mission Development Bank Limited Promoter Share</t>
  </si>
  <si>
    <t>TMDBLP</t>
  </si>
  <si>
    <t>Jyoti Bikas Bank Limited</t>
  </si>
  <si>
    <t>JBBL</t>
  </si>
  <si>
    <t>NMB Hybrid Fund L-1</t>
  </si>
  <si>
    <t>NMBHF1</t>
  </si>
  <si>
    <t>Civil Merchant Bittiya Sanstha Limited Promoter Share</t>
  </si>
  <si>
    <t>CMBSLp</t>
  </si>
  <si>
    <t>NIDC Development Bank Ltd.</t>
  </si>
  <si>
    <t>NIDC</t>
  </si>
  <si>
    <t>Maha Laxmi Finance Co. Ltd. Promoter Share</t>
  </si>
  <si>
    <t>MFLPO</t>
  </si>
  <si>
    <t>Deprosc Laghubitta Bittiya Sanstha Limited</t>
  </si>
  <si>
    <t>DDBL</t>
  </si>
  <si>
    <t>Mithila LaghuBitta Bittiya Sanstha Limited</t>
  </si>
  <si>
    <t>MLBBL</t>
  </si>
  <si>
    <t>Suryodaya Laghubitta Bittiya Sanstha Ltd.</t>
  </si>
  <si>
    <t>SLBS</t>
  </si>
  <si>
    <t>Sanima Mai Hydropower Ltd.</t>
  </si>
  <si>
    <t>SHPC</t>
  </si>
  <si>
    <t>Sindhu Bikas Bank Ltd. Promoter Share</t>
  </si>
  <si>
    <t>SINDUP</t>
  </si>
  <si>
    <t>Nepal Credit &amp; Commercial Bank Ltd. Promoter Share</t>
  </si>
  <si>
    <t>NCCBPO</t>
  </si>
  <si>
    <t>Green Development Bank Ltd.</t>
  </si>
  <si>
    <t>GRDBL</t>
  </si>
  <si>
    <t>Gaurishankar Development Bank Ltd.</t>
  </si>
  <si>
    <t>GSDBL</t>
  </si>
  <si>
    <t>Butwal Finance Limited Promoter Share</t>
  </si>
  <si>
    <t>BFLPO</t>
  </si>
  <si>
    <t>Miteri Development Bank Limited</t>
  </si>
  <si>
    <t>MDB</t>
  </si>
  <si>
    <t>Sunrise Bank Limited</t>
  </si>
  <si>
    <t>SRBL</t>
  </si>
  <si>
    <t>Seti Finance Ltd. Promoter Share</t>
  </si>
  <si>
    <t>SETIPO</t>
  </si>
  <si>
    <t>Nepal Doorsanchar Comapany Limited</t>
  </si>
  <si>
    <t>NTC</t>
  </si>
  <si>
    <t>Fewa Finance Co. Ltd. Promoter Share</t>
  </si>
  <si>
    <t>FFCLPO</t>
  </si>
  <si>
    <t>Cosmos Development Bank Ltd.</t>
  </si>
  <si>
    <t>CSDBL</t>
  </si>
  <si>
    <t>Prabhu Finance Ltd. Promoter Share</t>
  </si>
  <si>
    <t>PRFLPO</t>
  </si>
  <si>
    <t>Mahalaxmi Bikas Bank Ltd.</t>
  </si>
  <si>
    <t>MLBL</t>
  </si>
  <si>
    <t>Siddharth Finance Ltd.</t>
  </si>
  <si>
    <t>SFL</t>
  </si>
  <si>
    <t>Supreme Development Bank Ltd.</t>
  </si>
  <si>
    <t>SUPRME</t>
  </si>
  <si>
    <t>Kakre Bihar Bikash Bank Ltd</t>
  </si>
  <si>
    <t>KKBL</t>
  </si>
  <si>
    <t>Nepal Community Development Bank Ltd.</t>
  </si>
  <si>
    <t>NCDB</t>
  </si>
  <si>
    <t>Nepal Welfare Company Limited</t>
  </si>
  <si>
    <t>NWC</t>
  </si>
  <si>
    <t>Vibor Bikas Bank Limited</t>
  </si>
  <si>
    <t>VBBL</t>
  </si>
  <si>
    <t>KIST MERCHANT BANKING &amp; FINANCE LT</t>
  </si>
  <si>
    <t>KIST</t>
  </si>
  <si>
    <t>TARAGAON REGENCY HOTELS LTD.</t>
  </si>
  <si>
    <t>TRH</t>
  </si>
  <si>
    <t>Best Finance Co. Limited Promoter Share</t>
  </si>
  <si>
    <t>BFCPO</t>
  </si>
  <si>
    <t>Resunga Bikas Bank Limited</t>
  </si>
  <si>
    <t>RBSL</t>
  </si>
  <si>
    <t>Excel Development Bank Ltd. Promoter Share</t>
  </si>
  <si>
    <t>EDBLPO</t>
  </si>
  <si>
    <t>ICFC Finance Limited Promotor Share</t>
  </si>
  <si>
    <t>ICFCPO</t>
  </si>
  <si>
    <t>Nepal Film Development Company Limited</t>
  </si>
  <si>
    <t>NFD</t>
  </si>
  <si>
    <t>Commerz and Trust Bank Nepal Ltd.</t>
  </si>
  <si>
    <t>CTBNL</t>
  </si>
  <si>
    <t>Rastriya Beema Company Limited Promoter Share</t>
  </si>
  <si>
    <t>RBCLPO</t>
  </si>
  <si>
    <t>Raptibheri Bikas Bank Ltd.</t>
  </si>
  <si>
    <t>RBBBL</t>
  </si>
  <si>
    <t>Lumbini Bikas Bank Ltd.</t>
  </si>
  <si>
    <t>LBBL</t>
  </si>
  <si>
    <t>Nepal Bangladesh Bank Limited Promoter Share</t>
  </si>
  <si>
    <t>NBBPO</t>
  </si>
  <si>
    <t>BUTWAL POWER CO.LTD.</t>
  </si>
  <si>
    <t>BPCL</t>
  </si>
  <si>
    <t>Siddhartha Equity Fund</t>
  </si>
  <si>
    <t>Siddhartha Development Bank Ltd.</t>
  </si>
  <si>
    <t>SDBL</t>
  </si>
  <si>
    <t>Kamana Bikas Bank Limited Promoter Share</t>
  </si>
  <si>
    <t>KMBLPO</t>
  </si>
  <si>
    <t>Metro Development Bank Limited</t>
  </si>
  <si>
    <t>METRO</t>
  </si>
  <si>
    <t>NEPAL IND &amp; COMMERC.BANK</t>
  </si>
  <si>
    <t>NICB</t>
  </si>
  <si>
    <t>IGI</t>
  </si>
  <si>
    <t>Universal Finance Limited Promoter Share</t>
  </si>
  <si>
    <t>UFLKPO</t>
  </si>
  <si>
    <t>Namaste Bittiya Sanstha Ltd.</t>
  </si>
  <si>
    <t>NBSL</t>
  </si>
  <si>
    <t>Kamana Bikas Bank Limited</t>
  </si>
  <si>
    <t>KMBL</t>
  </si>
  <si>
    <t>Civil Bank Ltd</t>
  </si>
  <si>
    <t>CBL</t>
  </si>
  <si>
    <t>Janata Bank Nepal Ltd.</t>
  </si>
  <si>
    <t>JBNL</t>
  </si>
  <si>
    <t>SHIVAM CEMENTS LTD</t>
  </si>
  <si>
    <t>SHIVM</t>
  </si>
  <si>
    <t>Muktinath Bikas Bank Ltd. Promoter Share</t>
  </si>
  <si>
    <t>MNBBLP</t>
  </si>
  <si>
    <t>Biratlaxmi Bikas Bank Limited</t>
  </si>
  <si>
    <t>BLDBL</t>
  </si>
  <si>
    <t>JANAKI FINANCE CO.LTD.</t>
  </si>
  <si>
    <t>JFL</t>
  </si>
  <si>
    <t>Best Finance Company Ltd.</t>
  </si>
  <si>
    <t>BFC</t>
  </si>
  <si>
    <t>SANJEN JALAVIDHYUT COMPANY LIMITED</t>
  </si>
  <si>
    <t>SJCL</t>
  </si>
  <si>
    <t>Purnima Bikas Bank Ltd.</t>
  </si>
  <si>
    <t>PURBL</t>
  </si>
  <si>
    <t>Laxmi Value Fund-1</t>
  </si>
  <si>
    <t>LVF1</t>
  </si>
  <si>
    <t>Siddhartha Investment Growth Scheme-1</t>
  </si>
  <si>
    <t>SIGS1</t>
  </si>
  <si>
    <t>Nepal Aawas Finance Limited</t>
  </si>
  <si>
    <t>NABB</t>
  </si>
  <si>
    <t>Pacific Development Bank Ltd. Promoter Share</t>
  </si>
  <si>
    <t>PADBLP</t>
  </si>
  <si>
    <t>KIST Bank Limited Promoter Share</t>
  </si>
  <si>
    <t>KISTPO</t>
  </si>
  <si>
    <t>NABIL BANK LIMITED.</t>
  </si>
  <si>
    <t>NABIL</t>
  </si>
  <si>
    <t>ADHIKHOLA LAGHUBITTA BITTIYA SANSTHA LIMITED</t>
  </si>
  <si>
    <t>AKBSL</t>
  </si>
  <si>
    <t>Citizens Mutual Fund -1</t>
  </si>
  <si>
    <t>CMF1</t>
  </si>
  <si>
    <t>Sewa Bikas Bank Ltd. Promoter</t>
  </si>
  <si>
    <t>SEWAPO</t>
  </si>
  <si>
    <t>SALT TRADING CORPORATION</t>
  </si>
  <si>
    <t>STC</t>
  </si>
  <si>
    <t>Shikhar Insurance Co. Ltd. Promoter</t>
  </si>
  <si>
    <t>SICLPO</t>
  </si>
  <si>
    <t>Sanima Bank Limited</t>
  </si>
  <si>
    <t>SANIMA</t>
  </si>
  <si>
    <t>Bagheshwori Development Bank Limited</t>
  </si>
  <si>
    <t>BBBLN</t>
  </si>
  <si>
    <t>Hamro Bikas Bank Ltd.</t>
  </si>
  <si>
    <t>HAMRO</t>
  </si>
  <si>
    <t>Prudential Finance Company Limited</t>
  </si>
  <si>
    <t>PFIL</t>
  </si>
  <si>
    <t>Subha Laxmi Finance Co. Ltd.</t>
  </si>
  <si>
    <t>SLFL</t>
  </si>
  <si>
    <t>MACHHA PUCHCHHRE BANK LIMITED</t>
  </si>
  <si>
    <t>MBL</t>
  </si>
  <si>
    <t>Arun Valley Hydropower Development Co. Ltd.</t>
  </si>
  <si>
    <t>AHPC</t>
  </si>
  <si>
    <t>Sagarmatha Finance Limited</t>
  </si>
  <si>
    <t>SAFL</t>
  </si>
  <si>
    <t>Nerude Laghubita Bikas Bank Limited Promoter Share</t>
  </si>
  <si>
    <t>NLBBLP</t>
  </si>
  <si>
    <t>Kankai Bikas Bank Ltd. Promoter Share</t>
  </si>
  <si>
    <t>KNBLPO</t>
  </si>
  <si>
    <t>Country Development Bank Ltd. Promoter Share</t>
  </si>
  <si>
    <t>CNDBLP</t>
  </si>
  <si>
    <t>Multipurpose Finance Company Limited Promoter Share</t>
  </si>
  <si>
    <t>MPFLPO</t>
  </si>
  <si>
    <t>NEPAL MERCHANT BANK &amp; FIN. LTD.</t>
  </si>
  <si>
    <t>NMB</t>
  </si>
  <si>
    <t>Gandaki Bikas Bank Limited Promoter Share</t>
  </si>
  <si>
    <t>GDBLPO</t>
  </si>
  <si>
    <t>Fewa Bikas Bank Limited</t>
  </si>
  <si>
    <t>FBBL</t>
  </si>
  <si>
    <t>Mountain Hydro Nepal Limited</t>
  </si>
  <si>
    <t>MHNL</t>
  </si>
  <si>
    <t>Panchakanya Mai Hydropower Ltd</t>
  </si>
  <si>
    <t>PMHPL</t>
  </si>
  <si>
    <t>Swastik Merchant Finance Co. Ltd.</t>
  </si>
  <si>
    <t>SMF</t>
  </si>
  <si>
    <t>NIC Asia Growth Fund</t>
  </si>
  <si>
    <t>NICGF</t>
  </si>
  <si>
    <t>Nepal Share Markets Ltd.</t>
  </si>
  <si>
    <t>NSM</t>
  </si>
  <si>
    <t>Asian Life Insurance Co. Ltd Promoter Share</t>
  </si>
  <si>
    <t>ALICLP</t>
  </si>
  <si>
    <t>City Express Finance Co. Limited</t>
  </si>
  <si>
    <t>CEFL</t>
  </si>
  <si>
    <t>Bhrikuti Bikash Bank Limited Promoter Share</t>
  </si>
  <si>
    <t>BBBLPO</t>
  </si>
  <si>
    <t>Mega Bank Nepal Ltd.</t>
  </si>
  <si>
    <t>MEGA</t>
  </si>
  <si>
    <t>NLG Insurance Company Ltd. Promoter Share</t>
  </si>
  <si>
    <t>NLGPO</t>
  </si>
  <si>
    <t>Gurkha Development Bank Limited</t>
  </si>
  <si>
    <t>GDBNL</t>
  </si>
  <si>
    <t>Siddhartha Development Bank Limited Promoter Share</t>
  </si>
  <si>
    <t>SDBLPO</t>
  </si>
  <si>
    <t>Civic Development Bank Ltd</t>
  </si>
  <si>
    <t>CIVIC</t>
  </si>
  <si>
    <t>Kailash Bikas Bank Ltd.</t>
  </si>
  <si>
    <t>KBBL</t>
  </si>
  <si>
    <t>NIBL Samriddhi Fund 1</t>
  </si>
  <si>
    <t>NIBSF1</t>
  </si>
  <si>
    <t>Kalika Laghubitta Bittiya Sanstha Ltd.</t>
  </si>
  <si>
    <t>KMCDB</t>
  </si>
  <si>
    <t>Panchthar Power Company Ltd</t>
  </si>
  <si>
    <t>PPCL</t>
  </si>
  <si>
    <t>Kalinchowk Development Bank Ltd.</t>
  </si>
  <si>
    <t>KCDBL</t>
  </si>
  <si>
    <t>Unnati Micorfinance Bittiya Sanstha Ltd.</t>
  </si>
  <si>
    <t>UMB</t>
  </si>
  <si>
    <t>Standard Finance Ltd.</t>
  </si>
  <si>
    <t>STFL</t>
  </si>
  <si>
    <t>MachhaPuchhre Bank Limited Promotor Share</t>
  </si>
  <si>
    <t>MBLPO</t>
  </si>
  <si>
    <t>PRUDENTIAL INSURANCE CO.LTD.</t>
  </si>
  <si>
    <t>PICL</t>
  </si>
  <si>
    <t>Fewa Finance Co. Ltd.</t>
  </si>
  <si>
    <t>FFCL</t>
  </si>
  <si>
    <t>Mahakali Bikas Bank Limited</t>
  </si>
  <si>
    <t>MBBL</t>
  </si>
  <si>
    <t>Kisan Microfinance Bittiya Sanstha Ltd.</t>
  </si>
  <si>
    <t>KMFL</t>
  </si>
  <si>
    <t>Asian Life Insurance Co. Limited</t>
  </si>
  <si>
    <t>ALICL</t>
  </si>
  <si>
    <t>HIMALAYAN GEN.INSURANCE CO.LTD.</t>
  </si>
  <si>
    <t>HGI</t>
  </si>
  <si>
    <t>Gandaki Bikas Bank Limited</t>
  </si>
  <si>
    <t>GDBL</t>
  </si>
  <si>
    <t>Bishwa Bikas Bank Limited Promoter Share</t>
  </si>
  <si>
    <t>BSBLPO</t>
  </si>
  <si>
    <t>Global IME Laghubitta Bittiya Sanstha Ltd.</t>
  </si>
  <si>
    <t>GILB</t>
  </si>
  <si>
    <t>Siddhartha Equity Orineted Scheme</t>
  </si>
  <si>
    <t>SEOS</t>
  </si>
  <si>
    <t>Nepal Express Finance Limited Promoter Share</t>
  </si>
  <si>
    <t>NEFLPO</t>
  </si>
  <si>
    <t>RASTRIYA BEEMA SANSTHAN</t>
  </si>
  <si>
    <t>RBCL</t>
  </si>
  <si>
    <t>Nepal Community Development Bank Ltd. Promoter Share</t>
  </si>
  <si>
    <t>NCDBPO</t>
  </si>
  <si>
    <t>Crystal Finance Ltd.</t>
  </si>
  <si>
    <t>CFL</t>
  </si>
  <si>
    <t>Infrastructure Development Bank Ltd.</t>
  </si>
  <si>
    <t>IDBL</t>
  </si>
  <si>
    <t>Sahayogi Bikas Bank Ltd. Promoter Share</t>
  </si>
  <si>
    <t>SBBLJP</t>
  </si>
  <si>
    <t>Udhyam Bikas Bank Limited</t>
  </si>
  <si>
    <t>UBBL</t>
  </si>
  <si>
    <t>Jyoti Sinning Mills Limited</t>
  </si>
  <si>
    <t>JSM</t>
  </si>
  <si>
    <t>Lumbini General Insurance Co. Ltd.</t>
  </si>
  <si>
    <t>LGIL</t>
  </si>
  <si>
    <t>Rara Bikas Bank Limited</t>
  </si>
  <si>
    <t>RARA</t>
  </si>
  <si>
    <t>Saptakoshi Development Bank Ltd</t>
  </si>
  <si>
    <t>SAPDBL</t>
  </si>
  <si>
    <t>Seti Finance Limited</t>
  </si>
  <si>
    <t>SETI</t>
  </si>
  <si>
    <t>Reliance Finance Ltd. Promoter Share</t>
  </si>
  <si>
    <t>RLFLPO</t>
  </si>
  <si>
    <t>Lumbini Finance Ltd.</t>
  </si>
  <si>
    <t>LFLC</t>
  </si>
  <si>
    <t>Manaslu Bikas Bank Ltd.</t>
  </si>
  <si>
    <t>MSBBL</t>
  </si>
  <si>
    <t>Siddhartha Insurance Ltd.</t>
  </si>
  <si>
    <t>SIL</t>
  </si>
  <si>
    <t>Naya Nepal Laghubitta Bikas Bank Ltd. Promoter Share</t>
  </si>
  <si>
    <t>NNLBPO</t>
  </si>
  <si>
    <t>First Micro Finance Laghubitta Bittiya Sanstha Ltd.</t>
  </si>
  <si>
    <t>FMDBL</t>
  </si>
  <si>
    <t>SMATA</t>
  </si>
  <si>
    <t>EVEREST BANK LIMITED</t>
  </si>
  <si>
    <t>EBL</t>
  </si>
  <si>
    <t>Kanchan Development Bank Limited</t>
  </si>
  <si>
    <t>KADBL</t>
  </si>
  <si>
    <t>Nabil Equity Fund</t>
  </si>
  <si>
    <t>NEF</t>
  </si>
  <si>
    <t>City Development Bank Limited</t>
  </si>
  <si>
    <t>CDBL</t>
  </si>
  <si>
    <t>City Development Bank Ltd. Promoter</t>
  </si>
  <si>
    <t>CDBLPO</t>
  </si>
  <si>
    <t>Nepal Express Finance Ltd.</t>
  </si>
  <si>
    <t>NEFL</t>
  </si>
  <si>
    <t>NMB Bank Limited Promoter Share</t>
  </si>
  <si>
    <t>NMBPO</t>
  </si>
  <si>
    <t>Gurkhas Finance Ltd. Promoter Share</t>
  </si>
  <si>
    <t>GUFLPO</t>
  </si>
  <si>
    <t>NMB Sulav Investment Fund-1</t>
  </si>
  <si>
    <t>NMBSF1</t>
  </si>
  <si>
    <t>CITIZEN INVESTMENT TRUST</t>
  </si>
  <si>
    <t>CIT</t>
  </si>
  <si>
    <t>Gorkha Finance Ltd.</t>
  </si>
  <si>
    <t>GFLK</t>
  </si>
  <si>
    <t>NEPAL LIFE INSURANCE CO.LTD.</t>
  </si>
  <si>
    <t>NLIC</t>
  </si>
  <si>
    <t>Triveni Bikas Bank Ltd Promoter Share</t>
  </si>
  <si>
    <t>TBBLP</t>
  </si>
  <si>
    <t>Mission Development Bank Ltd. Promoter Share</t>
  </si>
  <si>
    <t>MIDBLP</t>
  </si>
  <si>
    <t>Kamana Sewa Bikas Bank Limited Promoter Share</t>
  </si>
  <si>
    <t>KSBBLP</t>
  </si>
  <si>
    <t>NEPAL INSURANCE COMPANY LTD.</t>
  </si>
  <si>
    <t>NICL</t>
  </si>
  <si>
    <t>HIMALAYAN BANK LTD.</t>
  </si>
  <si>
    <t>HBL</t>
  </si>
  <si>
    <t>Madhyamanchal Gramin Development Bank Ltd.</t>
  </si>
  <si>
    <t>MGBL</t>
  </si>
  <si>
    <t>Karnali Development Bank Limited</t>
  </si>
  <si>
    <t>KRBL</t>
  </si>
  <si>
    <t>Business Universal Development Bank Ltd. Promoter Share</t>
  </si>
  <si>
    <t>BUDBLP</t>
  </si>
  <si>
    <t>HIMALAYAN DISTILLERY LIMITED</t>
  </si>
  <si>
    <t>HDL</t>
  </si>
  <si>
    <t>NagBeli LaghuBitta Bikas Bank Ltd.</t>
  </si>
  <si>
    <t>NBBL</t>
  </si>
  <si>
    <t>POKHARA FINANCE LTD</t>
  </si>
  <si>
    <t>PFL</t>
  </si>
  <si>
    <t>Joshi Hydropower Development Company Ltd</t>
  </si>
  <si>
    <t>JOSHI</t>
  </si>
  <si>
    <t>SHREE RAM SUGAR MILLS LTD.</t>
  </si>
  <si>
    <t>SRS</t>
  </si>
  <si>
    <t>Janata Bank Nepal Ltd. Promoter Share</t>
  </si>
  <si>
    <t>JBNLPO</t>
  </si>
  <si>
    <t>Nilgiri Bikas Bank Limited</t>
  </si>
  <si>
    <t>NGBL</t>
  </si>
  <si>
    <t>NIBL Sahabhagita Fund</t>
  </si>
  <si>
    <t>NIBLSF</t>
  </si>
  <si>
    <t>Global IME Samunnat Scheme-1</t>
  </si>
  <si>
    <t>GIMES1</t>
  </si>
  <si>
    <t>NEPAL CREDIT &amp; COMMERCE BANK</t>
  </si>
  <si>
    <t>NCCB</t>
  </si>
  <si>
    <t>Union Finance Co. Ltd. Promoter Share</t>
  </si>
  <si>
    <t>UFCLPO</t>
  </si>
  <si>
    <t>H&amp;B Development Bank Promoter Share</t>
  </si>
  <si>
    <t>HBDLPO</t>
  </si>
  <si>
    <t>Pokhara Finance Company Limited Promoter Share</t>
  </si>
  <si>
    <t>PFLPO</t>
  </si>
  <si>
    <t>Nava Durga Finance Co. Ltd.</t>
  </si>
  <si>
    <t>NDFL</t>
  </si>
  <si>
    <t>NATIONAL FINANCE CO. LTD</t>
  </si>
  <si>
    <t>NFC</t>
  </si>
  <si>
    <t>Valley Finance Limited</t>
  </si>
  <si>
    <t>VFL</t>
  </si>
  <si>
    <t>Mero Microfinance Bittiya Sanstha Ltd.</t>
  </si>
  <si>
    <t>MERO</t>
  </si>
  <si>
    <t>Api Power Company Ltd.</t>
  </si>
  <si>
    <t>API</t>
  </si>
  <si>
    <t>Clean Energy Development Bank Limited</t>
  </si>
  <si>
    <t>CEDBL</t>
  </si>
  <si>
    <t>Gulmi Bikas Bank Ltd.</t>
  </si>
  <si>
    <t>GULMI</t>
  </si>
  <si>
    <t>Kalika power Company Ltd</t>
  </si>
  <si>
    <t>KPCL</t>
  </si>
  <si>
    <t>Unique Finance Ltd.</t>
  </si>
  <si>
    <t>UFIL</t>
  </si>
  <si>
    <t>Guras Life Insurance Company Ltd. Promoter Share</t>
  </si>
  <si>
    <t>GLICLP</t>
  </si>
  <si>
    <t>LALITPUR FINANCE CO.LTD.</t>
  </si>
  <si>
    <t>LFC</t>
  </si>
  <si>
    <t>Yeti Development Bank Limited</t>
  </si>
  <si>
    <t>YETI</t>
  </si>
  <si>
    <t>Upper Tamakoshi Hydropower Ltd</t>
  </si>
  <si>
    <t>UPPER</t>
  </si>
  <si>
    <t>Business Development Bank Limited</t>
  </si>
  <si>
    <t>BDBL</t>
  </si>
  <si>
    <t>Laxmi Laghubitta Bittiya Sanstha Ltd.</t>
  </si>
  <si>
    <t>LLBS</t>
  </si>
  <si>
    <t>Asha Laghubitta Bittiya Sanstha Ltd</t>
  </si>
  <si>
    <t>ALBSL</t>
  </si>
  <si>
    <t>Purnima Bikas Bank Ltd. Promoter Share</t>
  </si>
  <si>
    <t>PURBLP</t>
  </si>
  <si>
    <t>Alpic Everest Finance Limited Promotor Share</t>
  </si>
  <si>
    <t>AEFLPO</t>
  </si>
  <si>
    <t>Nepal Development Bank Limited</t>
  </si>
  <si>
    <t>NDB</t>
  </si>
  <si>
    <t>City Express Finance Co. Ltd. Promoter Share</t>
  </si>
  <si>
    <t>CEFLPO</t>
  </si>
  <si>
    <t>BUTWAL FINANCE LTD.</t>
  </si>
  <si>
    <t>BFL</t>
  </si>
  <si>
    <t>Om Finance Ltd.</t>
  </si>
  <si>
    <t>OFL</t>
  </si>
  <si>
    <t>Malika Development Bank Limited Promoter Share</t>
  </si>
  <si>
    <t>MDBLPO</t>
  </si>
  <si>
    <t>Patan Finance Limited</t>
  </si>
  <si>
    <t>PFLBS</t>
  </si>
  <si>
    <t>Paschimanchal Finance Co. Ltd. Promoter Share</t>
  </si>
  <si>
    <t>PFCPO</t>
  </si>
  <si>
    <t>Himalayan Bank Ltd. Promoter</t>
  </si>
  <si>
    <t>HBLPO</t>
  </si>
  <si>
    <t>Dev BikasBank Ltd. Promoter Share</t>
  </si>
  <si>
    <t>DBBLPO</t>
  </si>
  <si>
    <t>Synergy Power Development Ltd.</t>
  </si>
  <si>
    <t>SPDL</t>
  </si>
  <si>
    <t>Central Finance Co. Ltd. Promoter Share</t>
  </si>
  <si>
    <t>CFCLPO</t>
  </si>
  <si>
    <t>Garima Bikas Bank Limited</t>
  </si>
  <si>
    <t>GBBL</t>
  </si>
  <si>
    <t>Shikhar Finance Limited</t>
  </si>
  <si>
    <t>SBSL</t>
  </si>
  <si>
    <t>NIC Asia Balanced Fund</t>
  </si>
  <si>
    <t>NICBF</t>
  </si>
  <si>
    <t>Arun Kabeli Power Ltd.</t>
  </si>
  <si>
    <t>AKPL</t>
  </si>
  <si>
    <t>Kasthamandap Dev. Bank Ltd Promoter Share</t>
  </si>
  <si>
    <t>KDBLPO</t>
  </si>
  <si>
    <t>NIC Asia Bank Limted Promoter Share</t>
  </si>
  <si>
    <t>NICAP</t>
  </si>
  <si>
    <t>Samjhana Finance Co. Ltd.</t>
  </si>
  <si>
    <t>SFC</t>
  </si>
  <si>
    <t>Deprosc LaghuBitta Promoter Share</t>
  </si>
  <si>
    <t>DDBLPO</t>
  </si>
  <si>
    <t>RMDC Laghubitta Bittiya Sanstha Ltd.</t>
  </si>
  <si>
    <t>RMDC</t>
  </si>
  <si>
    <t>Swabalamban Laghubitta Bittiya Sanstha Limited</t>
  </si>
  <si>
    <t>SWBBL</t>
  </si>
  <si>
    <t>Business Universal Development Bank Ltd.</t>
  </si>
  <si>
    <t>BUDBL</t>
  </si>
  <si>
    <t>Yeti Finance Ltd.</t>
  </si>
  <si>
    <t>YFL</t>
  </si>
  <si>
    <t>Mahila Sahayatra Microfinance Bittiya Sanstha Ltd.</t>
  </si>
  <si>
    <t>MSMBS</t>
  </si>
  <si>
    <t>Everest Finance Limited Promoter Share</t>
  </si>
  <si>
    <t>EFLPO</t>
  </si>
  <si>
    <t>Prabhu Insurance Ltd.</t>
  </si>
  <si>
    <t>PRIN</t>
  </si>
  <si>
    <t>Sana Kisan Bikas Bank Ltd</t>
  </si>
  <si>
    <t>SKBBL</t>
  </si>
  <si>
    <t>Professional Bikas Bank Ltd.</t>
  </si>
  <si>
    <t>PRBL</t>
  </si>
  <si>
    <t>Citizen Bank International Limited</t>
  </si>
  <si>
    <t>CZBIL</t>
  </si>
  <si>
    <t>Barun Hydropower Co. Ltd.</t>
  </si>
  <si>
    <t>BARUN</t>
  </si>
  <si>
    <t>Triveni Bikas Bank Limited</t>
  </si>
  <si>
    <t>TBBL</t>
  </si>
  <si>
    <t>Yeti Finance Ltd. Promoter Share</t>
  </si>
  <si>
    <t>YFLPO</t>
  </si>
  <si>
    <t>Goodwill Finance Co. Ltd. Promoter Share</t>
  </si>
  <si>
    <t>GFCLPO</t>
  </si>
  <si>
    <t>Matribhumi Development Bank Ltd.</t>
  </si>
  <si>
    <t>MTBL</t>
  </si>
  <si>
    <t>Araniko Development Bank Limited</t>
  </si>
  <si>
    <t>ARDBL</t>
  </si>
  <si>
    <t>Maha Laxmi Finance Ltd.</t>
  </si>
  <si>
    <t>MFL</t>
  </si>
  <si>
    <t>Ghodighoda Laghubitta Bittiya Sanstha Ltd.</t>
  </si>
  <si>
    <t>GGBSL</t>
  </si>
  <si>
    <t>Royal Merchant Bank &amp; Finance Co. Ltd.</t>
  </si>
  <si>
    <t>RMBFI</t>
  </si>
  <si>
    <t>Civil Bank Ltd Promoter Share</t>
  </si>
  <si>
    <t>CBLPO</t>
  </si>
  <si>
    <t>Universal Finance Ltd.</t>
  </si>
  <si>
    <t>UFLK</t>
  </si>
  <si>
    <t>Birgunj Finance Ltd.</t>
  </si>
  <si>
    <t>BJFL</t>
  </si>
  <si>
    <t>Paschimanchal Finance Co. Ltd.</t>
  </si>
  <si>
    <t>PFC</t>
  </si>
  <si>
    <t>Kanchan Development Bank Limited Promoter Share</t>
  </si>
  <si>
    <t>KADBLP</t>
  </si>
  <si>
    <t>Nabil Balance Fund 1</t>
  </si>
  <si>
    <t>NBF1</t>
  </si>
  <si>
    <t>Western Development Bank Limited</t>
  </si>
  <si>
    <t>WDBL</t>
  </si>
  <si>
    <t>NIBL Pragati Fund</t>
  </si>
  <si>
    <t>NIBLPF</t>
  </si>
  <si>
    <t>Bhajuratna Finance &amp; Saving Co. Ltd.</t>
  </si>
  <si>
    <t>BFIL</t>
  </si>
  <si>
    <t>Bank of Kathmandu Ltd.</t>
  </si>
  <si>
    <t>BOKL</t>
  </si>
  <si>
    <t>Clean Energy Development Bank Ltd. Promoter Share</t>
  </si>
  <si>
    <t>CEDBLP</t>
  </si>
  <si>
    <t>Laxmi Equity Fund</t>
  </si>
  <si>
    <t>LEMF</t>
  </si>
  <si>
    <t>Mirmire Microfinance Development Bank Ltd. Promoter Share</t>
  </si>
  <si>
    <t>MMFDBP</t>
  </si>
  <si>
    <t>Bright Development Bank Ltd</t>
  </si>
  <si>
    <t>BRTBL</t>
  </si>
  <si>
    <t>Sana Kisan Bikas Bank Ltd Promoter Share</t>
  </si>
  <si>
    <t>SKBBLP</t>
  </si>
  <si>
    <t>Public Development Bank Limited</t>
  </si>
  <si>
    <t>PDB</t>
  </si>
  <si>
    <t>Capital Merchant Bank &amp; Finance Co. Ltd.</t>
  </si>
  <si>
    <t>CMB</t>
  </si>
  <si>
    <t>NMB Microfinance Bittiya Sanstha Ltd.</t>
  </si>
  <si>
    <t>NMBMF</t>
  </si>
  <si>
    <t>Nepal Life Insurance Co. Ltd. Promoter</t>
  </si>
  <si>
    <t>NLICP</t>
  </si>
  <si>
    <t>Rising Development Bank Ltd.</t>
  </si>
  <si>
    <t>RDBL</t>
  </si>
  <si>
    <t>Radhi Bidyut Company Ltd</t>
  </si>
  <si>
    <t>RADHI</t>
  </si>
  <si>
    <t>NICA</t>
  </si>
  <si>
    <t>ACE Development Bank Limited Promoter Share</t>
  </si>
  <si>
    <t>ACEDPO</t>
  </si>
  <si>
    <t>Prime Life Insurance Company Limited</t>
  </si>
  <si>
    <t>PLIC</t>
  </si>
  <si>
    <t>Prabhu Bank Limited</t>
  </si>
  <si>
    <t>PRVU</t>
  </si>
  <si>
    <t>Nirdhan Utthan Laghubitta Bittiya Sanstha Limited</t>
  </si>
  <si>
    <t>NUBL</t>
  </si>
  <si>
    <t>Nepal Aawas Finance Limited Promoter Share</t>
  </si>
  <si>
    <t>NABBPO</t>
  </si>
  <si>
    <t>Ankhu Khola Jalvidhyut Company Limited</t>
  </si>
  <si>
    <t>AKJCL</t>
  </si>
  <si>
    <t>Synergy Finance Ltd. Promoter Share</t>
  </si>
  <si>
    <t>SYFLPO</t>
  </si>
  <si>
    <t>Grameen Bikas Laghubitta Bittiya Sanstha Ltd.</t>
  </si>
  <si>
    <t>GBLBS</t>
  </si>
  <si>
    <t>Swabhumaan Laghubitta Bittiya Sanstha Ltd</t>
  </si>
  <si>
    <t>SMFBS</t>
  </si>
  <si>
    <t>EVEREST BANK LTD (PRE).</t>
  </si>
  <si>
    <t>EBLCP</t>
  </si>
  <si>
    <t>Swadeshi Laghubitta Bittiya Sanstha Ltd.</t>
  </si>
  <si>
    <t>SDESI</t>
  </si>
  <si>
    <t>Deva Bikas Bank Limited</t>
  </si>
  <si>
    <t>DBBL</t>
  </si>
  <si>
    <t>Siddhartha Bank Limited Promoter Share</t>
  </si>
  <si>
    <t>SBLPO</t>
  </si>
  <si>
    <t>Nepal Agro Laghubitta Bittiya Sanstha Ltd.</t>
  </si>
  <si>
    <t>NAGRO</t>
  </si>
  <si>
    <t>International Leasing &amp; Finance Co. Ltd.</t>
  </si>
  <si>
    <t>ILFC</t>
  </si>
  <si>
    <t>Gurans Life Insurance Company Ltd.</t>
  </si>
  <si>
    <t>GLICL</t>
  </si>
  <si>
    <t>Infinity Laghubitta Bittiya Sanstha Limited</t>
  </si>
  <si>
    <t>ILBS</t>
  </si>
  <si>
    <t>Civil Merchant Bittiya Santha Ltd.</t>
  </si>
  <si>
    <t>CMBSL</t>
  </si>
  <si>
    <t>Mahalxmi Bikas Bank Ltd. Promotor Share</t>
  </si>
  <si>
    <t>MLBLPO</t>
  </si>
  <si>
    <t>United Modi Hydropower Ltd.</t>
  </si>
  <si>
    <t>UMHL</t>
  </si>
  <si>
    <t>NEPAL LUBE OIL LTD.</t>
  </si>
  <si>
    <t>NLO</t>
  </si>
  <si>
    <t>Prime Life Insurance Company Limited Promoter Share</t>
  </si>
  <si>
    <t>PLICPO</t>
  </si>
  <si>
    <t>Global IME Bank Ltd. Promoter Share</t>
  </si>
  <si>
    <t>GBIMEP</t>
  </si>
  <si>
    <t>Nepal Share Markets Limited Promoter Share</t>
  </si>
  <si>
    <t>NSMPO</t>
  </si>
  <si>
    <t>Lalitpur Finance Co. Ltd. Promoter Share</t>
  </si>
  <si>
    <t>LFCPO</t>
  </si>
  <si>
    <t>Multipurpose Finance Company Limited</t>
  </si>
  <si>
    <t>MPFL</t>
  </si>
  <si>
    <t>NB Insurance Co. Ltd. Promoter Share</t>
  </si>
  <si>
    <t>NBILPO</t>
  </si>
  <si>
    <t>Om Development Bank Ltd.</t>
  </si>
  <si>
    <t>ODBL</t>
  </si>
  <si>
    <t>Infrastructure Development Bank Limited Promoter Share</t>
  </si>
  <si>
    <t>IDBLPO</t>
  </si>
  <si>
    <t>Professional Diyalo Bikas Bank Ltd.</t>
  </si>
  <si>
    <t>PRDBL</t>
  </si>
  <si>
    <t>Narayani Development Bank Limited</t>
  </si>
  <si>
    <t>NABBC</t>
  </si>
  <si>
    <t>RASUWAGADHI HYDROPOWER COMPANY LIMITED</t>
  </si>
  <si>
    <t>RHPL</t>
  </si>
  <si>
    <t>Century Commercial Bank Ltd.</t>
  </si>
  <si>
    <t>CCBL</t>
  </si>
  <si>
    <t>Shrijana Finance (Bittaya Sanstha)</t>
  </si>
  <si>
    <t>SFFIL</t>
  </si>
  <si>
    <t>Century Commercial Bank Ltd. Promoter Share</t>
  </si>
  <si>
    <t>CCBLPO</t>
  </si>
  <si>
    <t>Subhechha Bikas Bank Limited</t>
  </si>
  <si>
    <t>SUBBL</t>
  </si>
  <si>
    <t>Lumbini Bikas Bank Ltd. Promoter Share</t>
  </si>
  <si>
    <t>LBBLPO</t>
  </si>
  <si>
    <t>Muktinath Bikas Bank Ltd.</t>
  </si>
  <si>
    <t>MNBBL</t>
  </si>
  <si>
    <t>Birat Shoe Limited</t>
  </si>
  <si>
    <t>BSL</t>
  </si>
  <si>
    <t>Hama Merchant &amp; Finance Ltd. Promoter Share</t>
  </si>
  <si>
    <t>HAMAPO</t>
  </si>
  <si>
    <t>Kailash Bikas Bank Ltd. Promoter Share</t>
  </si>
  <si>
    <t>KBBLPO</t>
  </si>
  <si>
    <t>Janaki Finance Limited Promoter Share</t>
  </si>
  <si>
    <t>JFLPO</t>
  </si>
  <si>
    <t>Shikhar Insurance Co. Ltd.</t>
  </si>
  <si>
    <t>SICL</t>
  </si>
  <si>
    <t>Bhrikuti Vikash Bank Limited</t>
  </si>
  <si>
    <t>BBBL</t>
  </si>
  <si>
    <t>Reliable Development Bank Limited</t>
  </si>
  <si>
    <t>REDBL</t>
  </si>
  <si>
    <t>Royal Merchant Bank &amp; Finance Co. Ltd. Promoter Share</t>
  </si>
  <si>
    <t>RMBFPO</t>
  </si>
  <si>
    <t>Narayani National Finance Company Limited Promoter Share</t>
  </si>
  <si>
    <t>NNFCPO</t>
  </si>
  <si>
    <t>Manjushree Finance Ltd.</t>
  </si>
  <si>
    <t>MFIL</t>
  </si>
  <si>
    <t>Yeti Development Bank Promotor Share</t>
  </si>
  <si>
    <t>YETIPO</t>
  </si>
  <si>
    <t>Sewa Bikas Bank Limited</t>
  </si>
  <si>
    <t>SEWA</t>
  </si>
  <si>
    <t>Nepal Insurance Co. Ltd Promoter Share</t>
  </si>
  <si>
    <t>NICLPO</t>
  </si>
  <si>
    <t>Bhaktapur Finance Co. Ltd.</t>
  </si>
  <si>
    <t>BFCL</t>
  </si>
  <si>
    <t>Ghalemdi Hydro Limited</t>
  </si>
  <si>
    <t>GHL</t>
  </si>
  <si>
    <t>UNILEVER NEPAL LIMITED</t>
  </si>
  <si>
    <t>UNL</t>
  </si>
  <si>
    <t>Bagmati Development Bank Ltd. Promoter Share</t>
  </si>
  <si>
    <t>BGDBLP</t>
  </si>
  <si>
    <t>Reliance Finance Ltd.</t>
  </si>
  <si>
    <t>RLFL</t>
  </si>
  <si>
    <t>Sanima Bank Ltd. Promoter Share</t>
  </si>
  <si>
    <t>Araniko Development Bank Limited Promoter Share</t>
  </si>
  <si>
    <t>ARDBLP</t>
  </si>
  <si>
    <t>Swarojgar Laghu Bitta Bikas Bank Ltd.</t>
  </si>
  <si>
    <t>SLBBL</t>
  </si>
  <si>
    <t>NEPAL FINANCE &amp; SAVING CO. LTD</t>
  </si>
  <si>
    <t>NFS</t>
  </si>
  <si>
    <t>UNITED FINANCE LIMITED</t>
  </si>
  <si>
    <t>UFL</t>
  </si>
  <si>
    <t>Lumbini Bank Limited</t>
  </si>
  <si>
    <t>LUBL</t>
  </si>
  <si>
    <t>Nepal Bangladesh Finance &amp; Leasing Co. Ltd.</t>
  </si>
  <si>
    <t>NBFL</t>
  </si>
  <si>
    <t>Hama Merchant &amp; Finance Ltd.</t>
  </si>
  <si>
    <t>HAMA</t>
  </si>
  <si>
    <t>Reliable Investment Bittiya Sanstha</t>
  </si>
  <si>
    <t>RIBSL</t>
  </si>
  <si>
    <t>Laxmi Bank Limited Promoter Share</t>
  </si>
  <si>
    <t>LBLPO</t>
  </si>
  <si>
    <t>Ganapati Microfinance Bittiya Sanstha Ltd.</t>
  </si>
  <si>
    <t>GMFBS</t>
  </si>
  <si>
    <t>Apex Development Bank Ltd.</t>
  </si>
  <si>
    <t>APEX</t>
  </si>
  <si>
    <t>Lumbini Bank Limited Promotor Share</t>
  </si>
  <si>
    <t>LUBLPO</t>
  </si>
  <si>
    <t>Sahayogi Bikas Bank Limited</t>
  </si>
  <si>
    <t>SBBLJ</t>
  </si>
  <si>
    <t>Prime Commercial Bank Ltd.</t>
  </si>
  <si>
    <t>PCBL</t>
  </si>
  <si>
    <t>Lumbini Finance Ltd Promoter Share</t>
  </si>
  <si>
    <t>LFLCPO</t>
  </si>
  <si>
    <t>Paschimanchal Bikash Bank Ltd. Promoter Share</t>
  </si>
  <si>
    <t>PDBLPO</t>
  </si>
  <si>
    <t>SHREE INVESTMENT &amp; FINANCE CO.</t>
  </si>
  <si>
    <t>SIFC</t>
  </si>
  <si>
    <t>Gurans Laghubitta Bittiya Sanstha Ltd</t>
  </si>
  <si>
    <t>GLBSL</t>
  </si>
  <si>
    <t>Synergy Finance Ltd.</t>
  </si>
  <si>
    <t>SYFL</t>
  </si>
  <si>
    <t>Prabhu Bank Limited Promoter Share</t>
  </si>
  <si>
    <t>PRVUPO</t>
  </si>
  <si>
    <t>Nepal Development Bank Limited Promoter Share</t>
  </si>
  <si>
    <t>NDBPO</t>
  </si>
  <si>
    <t>Sunrise Bank Ltd Promoter Share</t>
  </si>
  <si>
    <t>SRBLPO</t>
  </si>
  <si>
    <t>CMB Finance Ltd. Promoter Share</t>
  </si>
  <si>
    <t>CMBFPO</t>
  </si>
  <si>
    <t>STANDARD CHARTERED BANK NEPAL LTD.</t>
  </si>
  <si>
    <t>SCB</t>
  </si>
  <si>
    <t>Bagmati Development Bank Ltd.</t>
  </si>
  <si>
    <t>BGDBL</t>
  </si>
  <si>
    <t>Sparsha Laghubitta Bittiya Sanstha Ltd.</t>
  </si>
  <si>
    <t>SPARS</t>
  </si>
  <si>
    <t>Citizens Bank Internatioal Limited Promoter Share</t>
  </si>
  <si>
    <t>CZBILP</t>
  </si>
  <si>
    <t>Standard Finance Limited Promoter Share</t>
  </si>
  <si>
    <t>STFLPO</t>
  </si>
  <si>
    <t>Siddhartha Insurance Ltd. Promoter Share</t>
  </si>
  <si>
    <t>SILPO</t>
  </si>
  <si>
    <t>NABIL Bank Limited Promotor Share</t>
  </si>
  <si>
    <t>NABILP</t>
  </si>
  <si>
    <t>CENTRAL FINANCE COMPANY LTD.</t>
  </si>
  <si>
    <t>CFCL</t>
  </si>
  <si>
    <t>Chhimek Laghubitta Bikas Bank Limited Promoter Share</t>
  </si>
  <si>
    <t>CBBLPO</t>
  </si>
  <si>
    <t>Vijaya laghubitta Bittiya Sanstha Ltd.</t>
  </si>
  <si>
    <t>VLBS</t>
  </si>
  <si>
    <t>Himalayan Finance Limited (Bittiya Sanstha)</t>
  </si>
  <si>
    <t>HFL</t>
  </si>
  <si>
    <t>Union Hydropower Limited</t>
  </si>
  <si>
    <t>UNHPL</t>
  </si>
  <si>
    <t>Kamana Sewa Bikas Bank Limited</t>
  </si>
  <si>
    <t>KSBBL</t>
  </si>
  <si>
    <t>Sahara Bikas Bank Ltd.</t>
  </si>
  <si>
    <t>SHBL</t>
  </si>
  <si>
    <t>National Life Insurance Co. Ltd. Promoter Share</t>
  </si>
  <si>
    <t>NLICLP</t>
  </si>
  <si>
    <t>Gaurishankar Development Bank Ltd. Promoter Share</t>
  </si>
  <si>
    <t>GSDBLP</t>
  </si>
  <si>
    <t>Chautari Laghubitta Bittya Sanstha Ltd</t>
  </si>
  <si>
    <t>CHLBS</t>
  </si>
  <si>
    <t>Mount Makalu Development Bank Ltd.</t>
  </si>
  <si>
    <t>MMDBL</t>
  </si>
  <si>
    <t>Manjushree Finance Ltd. Promoter Share</t>
  </si>
  <si>
    <t>MFILPO</t>
  </si>
  <si>
    <t>NagBeli LaghuBitta Bikas Bank Ltd. Promoter Share</t>
  </si>
  <si>
    <t>NBBLPO</t>
  </si>
  <si>
    <t>Summit Micro Finance Development Bank Ltd. Promoter Share</t>
  </si>
  <si>
    <t>SMFDBP</t>
  </si>
  <si>
    <t>Prabhu Insurance Company Ltd. Promoter</t>
  </si>
  <si>
    <t>PRINPO</t>
  </si>
  <si>
    <t>Sagarmatha Insurance Co. Ltd. Promoter Share</t>
  </si>
  <si>
    <t>SICPO</t>
  </si>
  <si>
    <t>KUMARI BANK LIMITED</t>
  </si>
  <si>
    <t>KBL</t>
  </si>
  <si>
    <t>Tinau Development Bank Ltd. Promoter</t>
  </si>
  <si>
    <t>TNBLPO</t>
  </si>
  <si>
    <t>Samudayik Laghubitta Bittiya Sanstha Limited</t>
  </si>
  <si>
    <t>SLBSL</t>
  </si>
  <si>
    <t>Chilime Hydropower Company Limited</t>
  </si>
  <si>
    <t>CHCL</t>
  </si>
  <si>
    <t>SOALTEE HOTEL LTD</t>
  </si>
  <si>
    <t>SHL</t>
  </si>
  <si>
    <t>Karnali Development Bank Limited Promoter Share</t>
  </si>
  <si>
    <t>KRBLPO</t>
  </si>
  <si>
    <t>Siddhartha Finance Ltd. Promoter</t>
  </si>
  <si>
    <t>SFLPO</t>
  </si>
  <si>
    <t>Gorkha Finance Limited Promoter Share</t>
  </si>
  <si>
    <t>GFLKPO</t>
  </si>
  <si>
    <t>Bhargav Bikash Bank Ltd. Promoter Share</t>
  </si>
  <si>
    <t>BHBLPO</t>
  </si>
  <si>
    <t>Latest Traded Price</t>
  </si>
  <si>
    <t>NMBD2085</t>
  </si>
  <si>
    <t>EBLD2078</t>
  </si>
  <si>
    <t>BOKD2079</t>
  </si>
  <si>
    <t>SRD80</t>
  </si>
  <si>
    <t>NICD83/84</t>
  </si>
  <si>
    <t>PBLD86</t>
  </si>
  <si>
    <t>SBLD83</t>
  </si>
  <si>
    <t>10.25% Sunrise Bank Debenture 2083</t>
  </si>
  <si>
    <t>Effective YTM</t>
  </si>
  <si>
    <t>Discount Days</t>
  </si>
  <si>
    <t>Present Value</t>
  </si>
  <si>
    <t>PV of Bond</t>
  </si>
  <si>
    <t>Difference</t>
  </si>
  <si>
    <t>Actual Payment</t>
  </si>
  <si>
    <t>28 Kartik 2086</t>
  </si>
  <si>
    <t>27 Mangsir 2076</t>
  </si>
  <si>
    <t>26 Mangsir 2076</t>
  </si>
  <si>
    <t>10% Laxmi Bank Debenture 2086</t>
  </si>
  <si>
    <t>Laxmi Bank Limited</t>
  </si>
  <si>
    <t>1 Mangsir 2076</t>
  </si>
  <si>
    <t>30 Kartik 2086</t>
  </si>
  <si>
    <t>Nepal Reinsurance Company Limited</t>
  </si>
  <si>
    <t>NRIC</t>
  </si>
  <si>
    <t>SRBLD83</t>
  </si>
  <si>
    <t>Himal Dolakha Hydropower Company Limited</t>
  </si>
  <si>
    <t>HDHPC</t>
  </si>
  <si>
    <t>10.25% KBL Debenture 2086</t>
  </si>
  <si>
    <t xml:space="preserve">Kumari Bank Ltd. </t>
  </si>
  <si>
    <t>12% Goodwill Finance Debenture 2083</t>
  </si>
  <si>
    <t>Goodwill Finance Limited</t>
  </si>
  <si>
    <t>12% ICFC Finance Limited Debenture 2083</t>
  </si>
  <si>
    <t xml:space="preserve">ICFC Finance Limited </t>
  </si>
  <si>
    <t>19 Magh 2076</t>
  </si>
  <si>
    <t>18 Magh 2086</t>
  </si>
  <si>
    <t>9 Chaitra  2076</t>
  </si>
  <si>
    <t>8 Chaitra 2083</t>
  </si>
  <si>
    <t>27 Falgun 2076</t>
  </si>
  <si>
    <t>26 Falgun 2083</t>
  </si>
  <si>
    <t>Combined Ratings</t>
  </si>
  <si>
    <t>Preference Score</t>
  </si>
  <si>
    <t>Rating Score of Bond under Valuation</t>
  </si>
  <si>
    <t>Issue Open Date</t>
  </si>
  <si>
    <t>10% Nabil Debenture 2082</t>
  </si>
  <si>
    <t>Nabil Bank Ltd.</t>
  </si>
  <si>
    <t>10.25% Citizen Bank Debenture 2086</t>
  </si>
  <si>
    <t>10% Nepal SBI Bank Debenture 2086</t>
  </si>
  <si>
    <t>Nepal SBI Bank Ltd.</t>
  </si>
  <si>
    <t>10.35% ADBL Debenture 2083</t>
  </si>
  <si>
    <t>Agriculture Development Bank Ltd.</t>
  </si>
  <si>
    <t>NIC ASIA Laghubitta Bittiya Sanstha Limited</t>
  </si>
  <si>
    <t>NICLBSL</t>
  </si>
  <si>
    <t>Compounding period Check List</t>
  </si>
  <si>
    <t>Reference Date</t>
  </si>
  <si>
    <t>SBIBD86</t>
  </si>
  <si>
    <t>CIZBD86</t>
  </si>
  <si>
    <t>5 Chaitra 2076</t>
  </si>
  <si>
    <t>4 Chaitra 2086</t>
  </si>
  <si>
    <t>Sunrise First Mutual Fund</t>
  </si>
  <si>
    <t>SFMF</t>
  </si>
  <si>
    <t>NMB 50</t>
  </si>
  <si>
    <t>NMB50</t>
  </si>
  <si>
    <t>27 Chaitra 2076</t>
  </si>
  <si>
    <t>26 Chaitra 2086</t>
  </si>
  <si>
    <t>27 Magh 2076</t>
  </si>
  <si>
    <t>26 Magh 2083</t>
  </si>
  <si>
    <t>21 Baishakh 2077</t>
  </si>
  <si>
    <t>20 Baishakh 2084</t>
  </si>
  <si>
    <t>Aarambha Chautari Laghubitta Bittiya Sanstha Limited</t>
  </si>
  <si>
    <t>ACLBSL</t>
  </si>
  <si>
    <t>Ajod Insurance Limited</t>
  </si>
  <si>
    <t>AIL</t>
  </si>
  <si>
    <t>Sadhana Laghubitta Bittiya Sanstha Limited</t>
  </si>
  <si>
    <t>SDLBSL</t>
  </si>
  <si>
    <t>10.5 % NEPAL INVESTMENT DEBENTURE 2082</t>
  </si>
  <si>
    <t>NIBD2082</t>
  </si>
  <si>
    <t>Womi Microfinance Bittiya Sanstha Ltd. Promoter Share</t>
  </si>
  <si>
    <t>WOMIPO</t>
  </si>
  <si>
    <t>NRN Infrastructure and Development Limited</t>
  </si>
  <si>
    <t>NRN</t>
  </si>
  <si>
    <t>Unnati Sahakarya Laghubitta Bittiya Sanstha Limited</t>
  </si>
  <si>
    <t>USLB</t>
  </si>
  <si>
    <t>KBLD86</t>
  </si>
  <si>
    <t>Reliance Life Insurance Limited</t>
  </si>
  <si>
    <t>RLI</t>
  </si>
  <si>
    <t>10.25% GLOBAL IME BANK LTD. DEBENTURE 2080/81</t>
  </si>
  <si>
    <t>Laxmi Capital Market Limited</t>
  </si>
  <si>
    <t>LUK</t>
  </si>
  <si>
    <t>Liberty Energy Company Limited</t>
  </si>
  <si>
    <t>LEC</t>
  </si>
  <si>
    <t>10% Prabhu Bank Debenture 2084</t>
  </si>
  <si>
    <t>29 Shrawan 2077</t>
  </si>
  <si>
    <t>28 Shrawan 2085</t>
  </si>
  <si>
    <t>8.5% SBL Debenture 2084</t>
  </si>
  <si>
    <t>General Insurance Company Nepal Ltd</t>
  </si>
  <si>
    <t>GIC</t>
  </si>
  <si>
    <t>Premier Insurance Co. Ltd. Promoter Share</t>
  </si>
  <si>
    <t>PICPO</t>
  </si>
  <si>
    <t>Shiva Shree Hydropower Ltd</t>
  </si>
  <si>
    <t>SSHL</t>
  </si>
  <si>
    <t>26 Ashoj 2077</t>
  </si>
  <si>
    <t>25 Ashoj 2084</t>
  </si>
  <si>
    <t>GBD80/81</t>
  </si>
  <si>
    <t>Column2</t>
  </si>
  <si>
    <t>PBLD84</t>
  </si>
  <si>
    <t>SURYODAYA LAGHUBITTA BITTIYA SANSTHA LIMITED PROMOTER SHARE</t>
  </si>
  <si>
    <t>SLBSP</t>
  </si>
  <si>
    <t>ADHIKHOLA LAGHUBITTA BITTIYA SANSTHA LIMITED PROMOTER SHARE</t>
  </si>
  <si>
    <t>AKBSLP</t>
  </si>
  <si>
    <t>Saptakoshi Development Bank Ltd Promoter Share</t>
  </si>
  <si>
    <t>SAPDBLP</t>
  </si>
  <si>
    <t>Everest Insurance Co. Ltd. Promoter Share</t>
  </si>
  <si>
    <t>EICPO</t>
  </si>
  <si>
    <t>SBLD84</t>
  </si>
  <si>
    <t>10% Himalayan Bank Debenture 2083</t>
  </si>
  <si>
    <t>HBLD83</t>
  </si>
  <si>
    <t>Vijaya laghubitta Bittiya Sanstha Ltd. Promoter Share</t>
  </si>
  <si>
    <t>VLBSPO</t>
  </si>
  <si>
    <t>Mountain Energy Nepal Limited</t>
  </si>
  <si>
    <t>MEN</t>
  </si>
  <si>
    <t>United IDI Mardi RB Hydropower Limited</t>
  </si>
  <si>
    <t>UMRH</t>
  </si>
  <si>
    <t>CITIZENS MUTUAL FUND 2</t>
  </si>
  <si>
    <t>CMF2</t>
  </si>
  <si>
    <t>RSDC Laghubitta Bittiya Sanstha Ltd. Promoter Share</t>
  </si>
  <si>
    <t>RSDCP</t>
  </si>
  <si>
    <t>Green Development Bank Ltd. Promoter Share</t>
  </si>
  <si>
    <t>GRDBLP</t>
  </si>
  <si>
    <t>Prabhu Life Insurance Limited</t>
  </si>
  <si>
    <t>PLI</t>
  </si>
  <si>
    <t>NIC Asia Debenture 2081/82</t>
  </si>
  <si>
    <t>NICAD8182</t>
  </si>
  <si>
    <t>Kisan Lagubitta Bittiya Sanstha Limited</t>
  </si>
  <si>
    <t>KLBSL</t>
  </si>
  <si>
    <t>Siddhartha Investment Growth Scheme - 2</t>
  </si>
  <si>
    <t>SIGS2</t>
  </si>
  <si>
    <t>ICFCD83</t>
  </si>
  <si>
    <t>Chandragiri Hills Limited</t>
  </si>
  <si>
    <t>CGH</t>
  </si>
  <si>
    <t>Forward Community Microfinance Bittiya Sanstha Ltd Promoter Share</t>
  </si>
  <si>
    <t>FOWADP</t>
  </si>
  <si>
    <t>Nepal Infrastructure Bank Limited</t>
  </si>
  <si>
    <t>NIFRA</t>
  </si>
  <si>
    <t>Sanima Large Cap Fund</t>
  </si>
  <si>
    <t>SLCF</t>
  </si>
  <si>
    <t>8.5% Sanima Debenture 2087</t>
  </si>
  <si>
    <t>27 Poush 2077</t>
  </si>
  <si>
    <t>26 Poush 2087</t>
  </si>
  <si>
    <t>SBD87</t>
  </si>
  <si>
    <t>Mithila LaghuBitta Bikas Bank Ltd. Promoter Share</t>
  </si>
  <si>
    <t>MLBBLP</t>
  </si>
  <si>
    <t>NBBD2085</t>
  </si>
  <si>
    <t>GreenLife Hydropower Limited</t>
  </si>
  <si>
    <t>GLH</t>
  </si>
  <si>
    <t>Mahila Lagubitta Bittiya Sanstha Limited</t>
  </si>
  <si>
    <t>MLBSL</t>
  </si>
  <si>
    <t>Mahuli Samudayik Laghubitta Bittiya Sanstha Ltd Promoter</t>
  </si>
  <si>
    <t>MSLBP</t>
  </si>
  <si>
    <t>Jyoti Life Insurance Ltd</t>
  </si>
  <si>
    <t>JLI</t>
  </si>
  <si>
    <t>8.5% Nepal Investment Bank Bond 2084</t>
  </si>
  <si>
    <t>9 Falgun 2077</t>
  </si>
  <si>
    <t>8 Falgun 2084</t>
  </si>
  <si>
    <t>9.5% Manjushree Finance Limited Debenture 2085</t>
  </si>
  <si>
    <t xml:space="preserve">Manjushree Finance Limited </t>
  </si>
  <si>
    <t>3 Falgun 2077</t>
  </si>
  <si>
    <t>2 Falgun 2085</t>
  </si>
  <si>
    <t>Column3</t>
  </si>
  <si>
    <t>Kumari Equity Fund</t>
  </si>
  <si>
    <t>KEF</t>
  </si>
  <si>
    <t>Janautthan Samudayic Laghubitta Bikas Bank Ltd. Promoter Share</t>
  </si>
  <si>
    <t>JSLBBP</t>
  </si>
  <si>
    <t>MFLD85</t>
  </si>
  <si>
    <t>NIC Asia Debt Fund</t>
  </si>
  <si>
    <t>NADDF</t>
  </si>
  <si>
    <t>10.35% Agricultural Bank Debenture 2083</t>
  </si>
  <si>
    <t>ADBLD83</t>
  </si>
  <si>
    <t>Singati Hydro Energy Limited</t>
  </si>
  <si>
    <t>SHEL</t>
  </si>
  <si>
    <t>Ru Ru Jalbidhyut Pariyojana Limited</t>
  </si>
  <si>
    <t>RURU</t>
  </si>
  <si>
    <t>LBLD86</t>
  </si>
  <si>
    <t>10.25% Machhapuchhre Bank Debenture 2085</t>
  </si>
  <si>
    <t>MBLD2085</t>
  </si>
  <si>
    <t>Samata Gharelu Laghubitta Bittiya Sanstha Limited</t>
  </si>
  <si>
    <t>9.5% NCC Debenture 2086</t>
  </si>
  <si>
    <t>NCCD86</t>
  </si>
  <si>
    <t>Nepal Credit &amp; Commerce Bank Ltd.</t>
  </si>
  <si>
    <t>27 Chaitra 2077</t>
  </si>
  <si>
    <t>26 Chaitra 2087</t>
  </si>
  <si>
    <t>NBLD82</t>
  </si>
  <si>
    <t>Sunrise Bluechip Fund</t>
  </si>
  <si>
    <t>SBCF</t>
  </si>
  <si>
    <t>CEDB Hydropower Development Company Limited</t>
  </si>
  <si>
    <t>CHDC</t>
  </si>
  <si>
    <t>Prabhu Select Fund</t>
  </si>
  <si>
    <t>PSF</t>
  </si>
  <si>
    <t>9% Kamana Sewa Bikas Bank 2087</t>
  </si>
  <si>
    <t>Kamana Sewa Bikas Bank</t>
  </si>
  <si>
    <t>KSBBLD87</t>
  </si>
  <si>
    <t>12 Falgun 2077</t>
  </si>
  <si>
    <t>11 Falgun 2087</t>
  </si>
  <si>
    <t xml:space="preserve">NIBL Samriddhi Fund -2 </t>
  </si>
  <si>
    <t>NIBSF2</t>
  </si>
  <si>
    <t>Nirdhan Utthan Bank Limited Promoter Share</t>
  </si>
  <si>
    <t>NUBLPO</t>
  </si>
  <si>
    <t>12 % Goodwill Finance Limited Debenture 2083</t>
  </si>
  <si>
    <t>GWFD83</t>
  </si>
  <si>
    <t>Kisan Lagubitta Bittiya Sanstha Limited Promoter</t>
  </si>
  <si>
    <t>KLBSLP</t>
  </si>
  <si>
    <t>Old YTM</t>
  </si>
  <si>
    <t>NBLD87</t>
  </si>
  <si>
    <t>Nepal Bank Ltd.</t>
  </si>
  <si>
    <t>09 Jestha 2078</t>
  </si>
  <si>
    <t>08 Jestha 2088</t>
  </si>
  <si>
    <t>8.5% BOK Debenture 2086</t>
  </si>
  <si>
    <t>BOKD86</t>
  </si>
  <si>
    <t>08 Poush 2077</t>
  </si>
  <si>
    <t>07 Poush 2087</t>
  </si>
  <si>
    <t>Jeevan Bikas laghubitta bittya sanstha ltd</t>
  </si>
  <si>
    <t>JBLB</t>
  </si>
  <si>
    <t>Union Life Insurance Company Limited</t>
  </si>
  <si>
    <t>ULI</t>
  </si>
  <si>
    <t>Manakamana Smart Laghubitta Bittiya Sanstha Limited</t>
  </si>
  <si>
    <t>MKLB</t>
  </si>
  <si>
    <t>11% NIC ASIA DEBENTURE 2082/83</t>
  </si>
  <si>
    <t>Naya Sarathi Laghubitta Bittiya Sanstha Limited</t>
  </si>
  <si>
    <t>NSLB</t>
  </si>
  <si>
    <t>8.5% Prabhu Bank Debenture 2087</t>
  </si>
  <si>
    <t>PBLD87</t>
  </si>
  <si>
    <t>NMB Debenture 8.5% -2087/88</t>
  </si>
  <si>
    <t>NMBD87/88</t>
  </si>
  <si>
    <t>31 Jestha 2078</t>
  </si>
  <si>
    <t>30 Jestha 2088</t>
  </si>
  <si>
    <t>11 Jestha 2078</t>
  </si>
  <si>
    <t>10 Jestha 2088</t>
  </si>
  <si>
    <t>RBB Mutual Fund 1</t>
  </si>
  <si>
    <t>RMF1</t>
  </si>
  <si>
    <t>8.5% Laxmi Bank Debenture 2088</t>
  </si>
  <si>
    <t>Muktinath Bikas Bank</t>
  </si>
  <si>
    <t>LBLD88</t>
  </si>
  <si>
    <t>11 Shrawan 2078</t>
  </si>
  <si>
    <t>21 Shrawan 2078</t>
  </si>
  <si>
    <t>10 Shrawan 2088</t>
  </si>
  <si>
    <t>20 Shrawan 2085</t>
  </si>
  <si>
    <t>MND84/85</t>
  </si>
  <si>
    <t>8.75% Muktinath Debenture 2084/85</t>
  </si>
  <si>
    <t>NIC Asia Select Fund 30</t>
  </si>
  <si>
    <t>NICSF</t>
  </si>
  <si>
    <t>8.75% Prime Debenture 2085</t>
  </si>
  <si>
    <t>9% Shangri-la Development Bank Debenture 2087</t>
  </si>
  <si>
    <t>8.50% Machhapuchchhre Debenture 2087</t>
  </si>
  <si>
    <t>PBD85</t>
  </si>
  <si>
    <t>SDBD87</t>
  </si>
  <si>
    <t>MBLD87</t>
  </si>
  <si>
    <t>Prime Commercial Bank Limited</t>
  </si>
  <si>
    <t>Shangri-la Development Bank</t>
  </si>
  <si>
    <t>31 Asar 2088</t>
  </si>
  <si>
    <t>24 Shrawan 2078</t>
  </si>
  <si>
    <t>23 Shrawan 2088</t>
  </si>
  <si>
    <t>26 Chaitra 2077</t>
  </si>
  <si>
    <t>25 Chaitra 2087</t>
  </si>
  <si>
    <t>NIC ASIA Bank Rinpatra 2088</t>
  </si>
  <si>
    <t>NICD88</t>
  </si>
  <si>
    <t>8.5% RBBL Debenture 2083</t>
  </si>
  <si>
    <t>RBBD83</t>
  </si>
  <si>
    <t>Rastriya Banijya Bank Ltd.</t>
  </si>
  <si>
    <t>25 Ashad 2078</t>
  </si>
  <si>
    <t>24 Ashad 2088</t>
  </si>
  <si>
    <t>2 Ashad 2078</t>
  </si>
  <si>
    <t>Global IME Bank Limited Debenture 2086/87</t>
  </si>
  <si>
    <t>GBILD86/87</t>
  </si>
  <si>
    <t>1 Ashad 2084</t>
  </si>
  <si>
    <t>Mailung Khola Jal Vidhyut Company Limited</t>
  </si>
  <si>
    <t>MKJC</t>
  </si>
  <si>
    <t>Siddhartha Systematic Investment Scheme</t>
  </si>
  <si>
    <t>SSIS</t>
  </si>
  <si>
    <t>Manushi Laghubitta Bittiya Sanstha Limited</t>
  </si>
  <si>
    <t>MLBS</t>
  </si>
  <si>
    <t>8.5% Nepal Bank Debenture 2087</t>
  </si>
  <si>
    <t>Difference of more 3 year from comparable rating bond with nearest maturity to be selected.</t>
  </si>
  <si>
    <t>8.75 % Prime Debenture 2085</t>
  </si>
  <si>
    <t>10 % NMB DEBENTURE 2085</t>
  </si>
  <si>
    <t>NMB Saral Bachat Fund E</t>
  </si>
  <si>
    <t>Sahas Urja Limited</t>
  </si>
  <si>
    <t>SAHAS</t>
  </si>
  <si>
    <t>Terhathum Power Company Limited</t>
  </si>
  <si>
    <t>TPC</t>
  </si>
  <si>
    <t>9% Jyoti Bikas Bank Limited</t>
  </si>
  <si>
    <t>JBBD87</t>
  </si>
  <si>
    <t>Jyoti Bikas Bank Ltd.</t>
  </si>
  <si>
    <t>8 Shrawan 2078</t>
  </si>
  <si>
    <t>7 Shrawan 2088</t>
  </si>
  <si>
    <t>Column1</t>
  </si>
  <si>
    <t>NMBSBFE</t>
  </si>
  <si>
    <t>Column4</t>
  </si>
  <si>
    <t>Mega Mutual Fund -1</t>
  </si>
  <si>
    <t>MMF1</t>
  </si>
  <si>
    <t>Samling Power Company Limited</t>
  </si>
  <si>
    <t>SPC</t>
  </si>
  <si>
    <t>Nabil Balanced Fund-3</t>
  </si>
  <si>
    <t>NBF3</t>
  </si>
  <si>
    <t>8.5% Nepal Investment Bank Debenture 2084</t>
  </si>
  <si>
    <t>NIBD84</t>
  </si>
  <si>
    <t>Shangri-la Development Bank Debenture 2087</t>
  </si>
  <si>
    <t>Nyadi Hydropower Limited</t>
  </si>
  <si>
    <t>NYADI</t>
  </si>
  <si>
    <t>8% Nabil Debenture 2085</t>
  </si>
  <si>
    <t>NBLD85</t>
  </si>
  <si>
    <t>31 Shrawan 2078</t>
  </si>
  <si>
    <t>30 Shrawan 2085</t>
  </si>
  <si>
    <t>Column5</t>
  </si>
  <si>
    <t>Madhya Bhotekoshi Jalavidyut Company Limited</t>
  </si>
  <si>
    <t>MBJC</t>
  </si>
  <si>
    <t>Buddha Bhumi Nepal Hydropower Company Limited</t>
  </si>
  <si>
    <t>BNHC</t>
  </si>
  <si>
    <t>WNLB</t>
  </si>
  <si>
    <t>23 Chaitra 2077</t>
  </si>
  <si>
    <t>22 Chaitra 2087</t>
  </si>
  <si>
    <t>`</t>
  </si>
  <si>
    <t>Market Value of Debenture as of March 4, 2022</t>
  </si>
  <si>
    <t>8.75% GARIMA DEBENTURE 2085</t>
  </si>
  <si>
    <t>GBBD85</t>
  </si>
  <si>
    <t>Garima Bikas Bank</t>
  </si>
  <si>
    <t>13 Poush 2078</t>
  </si>
  <si>
    <t>12 Poush 2085</t>
  </si>
  <si>
    <t>Emerging Nepal Limited</t>
  </si>
  <si>
    <t>ENL</t>
  </si>
  <si>
    <t>Rating Difference</t>
  </si>
  <si>
    <t>Qualified Bond</t>
  </si>
  <si>
    <t>Old Bonds</t>
  </si>
  <si>
    <t>New Bonds</t>
  </si>
  <si>
    <t>Old Rank</t>
  </si>
  <si>
    <t>New Rank</t>
  </si>
  <si>
    <t>Overall Rank</t>
  </si>
  <si>
    <t>NESDO Sambridha Laghubitta Bittiye Sanstha Limited</t>
  </si>
  <si>
    <t>NESDO</t>
  </si>
  <si>
    <t>Rastra Utthan Laghubitta Sanstha Limited</t>
  </si>
  <si>
    <t>RULB</t>
  </si>
  <si>
    <t>Jalpa Samudayik Laghubitta Bittiya Sanstha Limited</t>
  </si>
  <si>
    <t>JALPA</t>
  </si>
  <si>
    <t>Today's Price</t>
  </si>
  <si>
    <t>Ratings in Number</t>
  </si>
  <si>
    <t>Universal Rating</t>
  </si>
  <si>
    <t>AAA</t>
  </si>
  <si>
    <t>AA+</t>
  </si>
  <si>
    <t>AA</t>
  </si>
  <si>
    <t>AA-</t>
  </si>
  <si>
    <t>A+</t>
  </si>
  <si>
    <t>A-</t>
  </si>
  <si>
    <t>BBB+</t>
  </si>
  <si>
    <t>BBB</t>
  </si>
  <si>
    <t>BBB-</t>
  </si>
  <si>
    <t>BB+</t>
  </si>
  <si>
    <t>BB</t>
  </si>
  <si>
    <t>BB-</t>
  </si>
  <si>
    <t>B+</t>
  </si>
  <si>
    <t>B-</t>
  </si>
  <si>
    <t>Today's Data</t>
  </si>
  <si>
    <t>Last Trading Date</t>
  </si>
  <si>
    <t>Archieve Date</t>
  </si>
  <si>
    <t>Last Trading Price</t>
  </si>
  <si>
    <t>Remaing Maturity</t>
  </si>
  <si>
    <t>Eligible Ref Bonds</t>
  </si>
  <si>
    <t>Simple Ratings</t>
  </si>
  <si>
    <t>Average YTM</t>
  </si>
  <si>
    <t>Avg. YTM for the Rating</t>
  </si>
  <si>
    <t>Yield To Maturity for the rating</t>
  </si>
  <si>
    <t>Simple Rating</t>
  </si>
  <si>
    <t>Grade</t>
  </si>
  <si>
    <t>IG</t>
  </si>
  <si>
    <t>HY</t>
  </si>
  <si>
    <t>Debenture Grade</t>
  </si>
  <si>
    <t>Average YTM of IG Debenture</t>
  </si>
  <si>
    <t>Tenure</t>
  </si>
  <si>
    <t>10% Prime Debenture 2088</t>
  </si>
  <si>
    <t>PBD88</t>
  </si>
  <si>
    <t>12 Baishak 2079</t>
  </si>
  <si>
    <t>11 Baishak 2089</t>
  </si>
  <si>
    <t>Civil Bank Debenture 2088</t>
  </si>
  <si>
    <t>CBLD88</t>
  </si>
  <si>
    <t>Civil Bank Limited</t>
  </si>
  <si>
    <t>14 Poush 2078</t>
  </si>
  <si>
    <t>13 Poush 2088</t>
  </si>
  <si>
    <t>Century Debenture 2088</t>
  </si>
  <si>
    <t>CCBD88</t>
  </si>
  <si>
    <t>Century Bank Ltd</t>
  </si>
  <si>
    <t>10 Jestha 2079</t>
  </si>
  <si>
    <t>09 Jestha 2089</t>
  </si>
  <si>
    <t>10.25% Nepal SBI Bank Debenture 2083</t>
  </si>
  <si>
    <t>SBID83</t>
  </si>
  <si>
    <t>12 Shrawan 2079</t>
  </si>
  <si>
    <t>11 Shrawan 2083</t>
  </si>
  <si>
    <t>SBLD89</t>
  </si>
  <si>
    <t>31 Ashad 2079</t>
  </si>
  <si>
    <t>30 Ashad 2089</t>
  </si>
  <si>
    <t>10.25% Sanima Debenture 2089</t>
  </si>
  <si>
    <t>SBD89</t>
  </si>
  <si>
    <t>28 Ashad 2079</t>
  </si>
  <si>
    <t>27 Ashad 2089</t>
  </si>
  <si>
    <t>10.15% Prime Debenture 2084</t>
  </si>
  <si>
    <t>PBD84</t>
  </si>
  <si>
    <t>Prime Bnak Ltd</t>
  </si>
  <si>
    <t>22 Ashad 2079</t>
  </si>
  <si>
    <t>20 Ashad  2084</t>
  </si>
  <si>
    <t>Everest Bank Limited Debenture 2086</t>
  </si>
  <si>
    <t>EBLD86</t>
  </si>
  <si>
    <t>3 Falgun 2078</t>
  </si>
  <si>
    <t>2 Falgun 2086</t>
  </si>
  <si>
    <t>Balephi Hydropower Limited</t>
  </si>
  <si>
    <t>BHL</t>
  </si>
  <si>
    <t>Dhaulagiri Laghubitta Bittiya Sanstha Limited</t>
  </si>
  <si>
    <t>DLBS</t>
  </si>
  <si>
    <t>Himalayan Hydropower Limited</t>
  </si>
  <si>
    <t>HHL</t>
  </si>
  <si>
    <t>River Falls Power Limited</t>
  </si>
  <si>
    <t>RFPL</t>
  </si>
  <si>
    <t>Kumari Dhanabriddhi Yojana</t>
  </si>
  <si>
    <t>KDBY</t>
  </si>
  <si>
    <t>Jeevan Bikas Laghubitta Bittya Sanstha Ltd Promoter</t>
  </si>
  <si>
    <t>JBLBP</t>
  </si>
  <si>
    <t>Rapti Hydro And General Construction Limited</t>
  </si>
  <si>
    <t>RHGCL</t>
  </si>
  <si>
    <t>Dordi Khola Jal Bidyut Company Limited</t>
  </si>
  <si>
    <t>DORDI</t>
  </si>
  <si>
    <t>Upper Hewakhola Hydropower Company Limited</t>
  </si>
  <si>
    <t>UHEWA</t>
  </si>
  <si>
    <t>Mero Microfinance Bittiya Sanstha Ltd. Promoter Share</t>
  </si>
  <si>
    <t>MEROPO</t>
  </si>
  <si>
    <t>Wean Nepal Laghubitta Bittiya Sanstha Limited</t>
  </si>
  <si>
    <t>Swet-Ganga Hydropower &amp; Construction Limited</t>
  </si>
  <si>
    <t>SGHC</t>
  </si>
  <si>
    <t>NIC Asia Flexi CAP Fund</t>
  </si>
  <si>
    <t>NICFC</t>
  </si>
  <si>
    <t>Bindhyabasini Hydropower Development Company Limited</t>
  </si>
  <si>
    <t>BHDC</t>
  </si>
  <si>
    <t>Green Ventures Limited</t>
  </si>
  <si>
    <t>GVL</t>
  </si>
  <si>
    <t>Himalayan Everest Insurance Limited Promoter</t>
  </si>
  <si>
    <t>HEIPO</t>
  </si>
  <si>
    <t>Hydorelectricity Investment and Development Company Limited Promoter</t>
  </si>
  <si>
    <t>HIDCLP</t>
  </si>
  <si>
    <t>8.5% Everest Bank Debenture</t>
  </si>
  <si>
    <t>Suryodaya Womi Laghubitta Bittiya Sanstha Limited</t>
  </si>
  <si>
    <t>SWMF</t>
  </si>
  <si>
    <t>Aviyan Laghubitta Bittiya Sanstha Limited</t>
  </si>
  <si>
    <t>AVYAN</t>
  </si>
  <si>
    <t>Naya Sarathi Laghubitta Bittiya Sanstha Limited Promoter Share</t>
  </si>
  <si>
    <t>NSLBP</t>
  </si>
  <si>
    <t>Global IME Balanced Fund-1</t>
  </si>
  <si>
    <t>GIBF1</t>
  </si>
  <si>
    <t>Himalayan Everest Insurance Limited</t>
  </si>
  <si>
    <t>HEI</t>
  </si>
  <si>
    <t>Mandakini Hydropower Limited</t>
  </si>
  <si>
    <t>MHL</t>
  </si>
  <si>
    <t>RIDI Power Company Limited</t>
  </si>
  <si>
    <t>RIDI</t>
  </si>
  <si>
    <t>People's Power Limited</t>
  </si>
  <si>
    <t>PPL</t>
  </si>
  <si>
    <t>Upakar Laghubitta Bittiya Sanstha Limited</t>
  </si>
  <si>
    <t>ULBSL</t>
  </si>
  <si>
    <t>Sayapatri Hydropower Limited</t>
  </si>
  <si>
    <t>SPHL</t>
  </si>
  <si>
    <t>Garima Debenture 2085</t>
  </si>
  <si>
    <t>Adarsha Laghubitta Bittiya Sanstha Limited</t>
  </si>
  <si>
    <t>ADLB</t>
  </si>
  <si>
    <t>HEIP</t>
  </si>
  <si>
    <t>CYC Nepal Laghubitta Bittiya Sanstha Limited</t>
  </si>
  <si>
    <t>CYCL</t>
  </si>
  <si>
    <t>Infinity Laghubitta Bittiya Sanstha Limited Promoter Share</t>
  </si>
  <si>
    <t>ILBSP</t>
  </si>
  <si>
    <t>Support Microfinance Bittiya Sanstha Ltd. Promoter Share</t>
  </si>
  <si>
    <t>SMBPO</t>
  </si>
  <si>
    <t>Nabil Debenture 2085</t>
  </si>
  <si>
    <t>NIC ASIA Laghubitta Bittiya Sanstha Limited Promoter Share</t>
  </si>
  <si>
    <t>NICLBSLP</t>
  </si>
  <si>
    <t>Upper Solu Hydro Electric Company Limited</t>
  </si>
  <si>
    <t>USHEC</t>
  </si>
  <si>
    <t/>
  </si>
  <si>
    <t>N/A</t>
  </si>
  <si>
    <t>Narayani Development Bank Limited Promoter</t>
  </si>
  <si>
    <t>NABBCP</t>
  </si>
  <si>
    <t>NMB Debenture 8.50% - 2087/88</t>
  </si>
  <si>
    <t>Sikles Hydropower Limited</t>
  </si>
  <si>
    <t>SIKLES</t>
  </si>
  <si>
    <t>Khaptad Laghubitta Bittiya Sanstha Limited</t>
  </si>
  <si>
    <t>KLBS</t>
  </si>
  <si>
    <t>SNMAPO</t>
  </si>
  <si>
    <t>Asha Laghubitta Bittiya Sanstha Ltd Promoter Share</t>
  </si>
  <si>
    <t>ALBSLP</t>
  </si>
  <si>
    <t>Peoples Hydropower Company Limited</t>
  </si>
  <si>
    <t>PHCL</t>
  </si>
  <si>
    <t>Eastern Hydropower Limited</t>
  </si>
  <si>
    <t>EHPL</t>
  </si>
  <si>
    <t>Shrijanshil Laghubitta Bittiya Sanstha Limited</t>
  </si>
  <si>
    <t>SHLB</t>
  </si>
  <si>
    <t>Subha Laxmi Kosh</t>
  </si>
  <si>
    <t>SLK</t>
  </si>
  <si>
    <t>Suryodaya Womi Laghubitta Bittiya Sanstha Limited Promoter</t>
  </si>
  <si>
    <t>SWMFPO</t>
  </si>
  <si>
    <t>Barahi Hydropower Public Limited</t>
  </si>
  <si>
    <t>BHPL</t>
  </si>
  <si>
    <t>Sanima GIC Insurance Limited</t>
  </si>
  <si>
    <t>SGIC</t>
  </si>
  <si>
    <t>SuryaJyoti Life Insurance Company Limited</t>
  </si>
  <si>
    <t>SJLIC</t>
  </si>
  <si>
    <t>10.75 % SBL Debenture 2089</t>
  </si>
  <si>
    <t>10.5% HBL Debenture 2086</t>
  </si>
  <si>
    <t>HBLD86</t>
  </si>
  <si>
    <t>4 ashwin 2079</t>
  </si>
  <si>
    <t>3 Ashwin 2086</t>
  </si>
  <si>
    <t xml:space="preserve">11% KBL Debenture 2089 </t>
  </si>
  <si>
    <t>KBLD89</t>
  </si>
  <si>
    <t>7 Ashwin  2079</t>
  </si>
  <si>
    <t>6 Ashwin 2089</t>
  </si>
  <si>
    <t>Estimated Price with Avg. YTM</t>
  </si>
  <si>
    <t>Search</t>
  </si>
  <si>
    <t>Price</t>
  </si>
  <si>
    <t>Sn no</t>
  </si>
  <si>
    <t>Aarambha Chautari Laghubitta Bittiya Sanstha Limited Promoter Share</t>
  </si>
  <si>
    <t>ACLBSLP</t>
  </si>
  <si>
    <t>Days since last trading</t>
  </si>
  <si>
    <t>Valuation for NAV</t>
  </si>
  <si>
    <t>LTP</t>
  </si>
  <si>
    <t>Nabil Flexi Cap Fund</t>
  </si>
  <si>
    <t>NFCF</t>
  </si>
  <si>
    <t>Nepal Investment Mega Bank Limited</t>
  </si>
  <si>
    <t>NIMB</t>
  </si>
  <si>
    <t xml:space="preserve">Name </t>
  </si>
  <si>
    <t>Name</t>
  </si>
  <si>
    <t>10.5% Himalayan Bank Ltd. Debenture 2086</t>
  </si>
  <si>
    <t>BOKD86KA</t>
  </si>
  <si>
    <t>BOK Debenture 2086 "KA"</t>
  </si>
  <si>
    <t>2 Bhadra 2079</t>
  </si>
  <si>
    <t>1 bhadra 2086</t>
  </si>
  <si>
    <t>BOKD86ka</t>
  </si>
  <si>
    <t>Unique Nepal Laghubitta Bittiya Sanstha Limited</t>
  </si>
  <si>
    <t>UNLB</t>
  </si>
  <si>
    <t>Super Madi Hydropower Limited</t>
  </si>
  <si>
    <t>SMHL</t>
  </si>
  <si>
    <t>Shuvam Power Limited</t>
  </si>
  <si>
    <t>SPL</t>
  </si>
  <si>
    <t>EBLD85</t>
  </si>
  <si>
    <t>Everest Bank Limited</t>
  </si>
  <si>
    <t>5 Magh 2079</t>
  </si>
  <si>
    <t>4 Magh 2085</t>
  </si>
  <si>
    <t>Everest Bank Limited Rinpatra 2085</t>
  </si>
  <si>
    <t>10.50% Everest Bank Limited Debenture 2085</t>
  </si>
  <si>
    <t>Himalayan Bank Limited Bond, 2086</t>
  </si>
  <si>
    <t>11% KBL Debenture 2089</t>
  </si>
  <si>
    <t>10.75% SBL Debenture 2089</t>
  </si>
  <si>
    <t>Sanima Growth Fund</t>
  </si>
  <si>
    <t>SAGF</t>
  </si>
  <si>
    <t>Maya Khola Hydropower Company Limited</t>
  </si>
  <si>
    <t>MKHC</t>
  </si>
  <si>
    <t>Asian Hydropower Limited</t>
  </si>
  <si>
    <t>AHL</t>
  </si>
  <si>
    <t>Kalinchowk Darshan Limited</t>
  </si>
  <si>
    <t>KDL</t>
  </si>
  <si>
    <t>Super Mai Hydropower Limited</t>
  </si>
  <si>
    <t>SMH</t>
  </si>
  <si>
    <t>NMB Sulav Investment Fund - 2</t>
  </si>
  <si>
    <t>NSIF2</t>
  </si>
  <si>
    <t>Siddhartha Premier Insurance Limited</t>
  </si>
  <si>
    <t>SPIL</t>
  </si>
  <si>
    <t>Sanima Middle Tamor Hydropower Limited</t>
  </si>
  <si>
    <t>TAMOR</t>
  </si>
  <si>
    <t>Molung Hydropower Company Limited</t>
  </si>
  <si>
    <t>MHCL</t>
  </si>
  <si>
    <t>Sagarmatha Jalabidhyut Company Limited</t>
  </si>
  <si>
    <t>SMJC</t>
  </si>
  <si>
    <t>Sunrise Focused Equity Fund</t>
  </si>
  <si>
    <t>SFEF</t>
  </si>
  <si>
    <t>SuryaJyoti Life Insurance Company Limited Promoter</t>
  </si>
  <si>
    <t>SJLICP</t>
  </si>
  <si>
    <t>Nepal Investment Mega Bank Ltd. Promoter Share</t>
  </si>
  <si>
    <t>NIMBPO</t>
  </si>
  <si>
    <t>Civil Laghubitta Bittiya Sanstha Promoter</t>
  </si>
  <si>
    <t>NIBL Growth Fund</t>
  </si>
  <si>
    <t>NIBLGF</t>
  </si>
  <si>
    <t>Aatmanirbhar Laghubitta Bittiya Sanstha Limited</t>
  </si>
  <si>
    <t>ANLB</t>
  </si>
  <si>
    <t>BPW Laghubitta Bittiya Sanstha Limited</t>
  </si>
  <si>
    <t>BPW</t>
  </si>
  <si>
    <t>Makar Jitumaya Suri Hydropower Limited</t>
  </si>
  <si>
    <t>MAKAR</t>
  </si>
  <si>
    <t>Sagarmatha Lumbini Insurance Co. Limited</t>
  </si>
  <si>
    <t>SALICO</t>
  </si>
  <si>
    <t>Mai Khola Hydropower Limited</t>
  </si>
  <si>
    <t>MKHL</t>
  </si>
  <si>
    <t>Sanima Reliance Life Insurance Limited</t>
  </si>
  <si>
    <t>SRLI</t>
  </si>
  <si>
    <t>IGI Prudential insurance Limited</t>
  </si>
  <si>
    <t>Global IME Bank Debenture 2084/85</t>
  </si>
  <si>
    <t>GBILD84/85</t>
  </si>
  <si>
    <t>12 Falgun 2079</t>
  </si>
  <si>
    <t>11 Falgun 2084</t>
  </si>
  <si>
    <t>Dolti Power Company Limited</t>
  </si>
  <si>
    <t>DOLTI</t>
  </si>
  <si>
    <t>Bhugol Energy Development Company Limited</t>
  </si>
  <si>
    <t>BEDC</t>
  </si>
  <si>
    <t>Prabhu Smart Fund</t>
  </si>
  <si>
    <t>PRSF</t>
  </si>
  <si>
    <t>City Hotel Limited</t>
  </si>
  <si>
    <t>CITY</t>
  </si>
  <si>
    <t>Menchhiyam Hydropower Limited</t>
  </si>
  <si>
    <t>MCHL</t>
  </si>
  <si>
    <t>Ingwa Hydropower Limited</t>
  </si>
  <si>
    <t>IHL</t>
  </si>
  <si>
    <t>Himalayan Life Insurance Limited</t>
  </si>
  <si>
    <t>HLI</t>
  </si>
  <si>
    <t>10.30% Standard Chartered Bank Nepal Limited Debenture</t>
  </si>
  <si>
    <t>SCBD</t>
  </si>
  <si>
    <t>Standard Chartered Bank</t>
  </si>
  <si>
    <t>26 Magh 2079</t>
  </si>
  <si>
    <t>25 Magh 2079</t>
  </si>
  <si>
    <t xml:space="preserve">10.30% Standard Chartered Bank Nepal Limited </t>
  </si>
  <si>
    <t xml:space="preserve">Changed the valuation to incorporate dirty price </t>
  </si>
  <si>
    <t>Particulars</t>
  </si>
  <si>
    <t>Rawa Energy Development Limited</t>
  </si>
  <si>
    <t>RAWA</t>
  </si>
  <si>
    <t>Modi Energy Limited</t>
  </si>
  <si>
    <t>MEL</t>
  </si>
  <si>
    <t>NMB Debenture 10.75% -2089/90</t>
  </si>
  <si>
    <t>NMBD89/90</t>
  </si>
  <si>
    <t>30 Chaitra 2079</t>
  </si>
  <si>
    <t>29 Chaitra 2089</t>
  </si>
  <si>
    <t>10.25% Citizens Bank Debenture 2086</t>
  </si>
  <si>
    <t>United Ajod Insurance Limited</t>
  </si>
  <si>
    <t>UAIL</t>
  </si>
  <si>
    <t>Samaj Laghubittya Bittiya Sanstha Limited</t>
  </si>
  <si>
    <t>SAMAJ</t>
  </si>
  <si>
    <t>Himalayan Laghubitta Bittiya Sanstha Limited</t>
  </si>
  <si>
    <t>HLBSL</t>
  </si>
  <si>
    <t>HSLBSLP</t>
  </si>
  <si>
    <t>Shrawan 1, Kartik 1, Magh 1 &amp; Baishakh 1</t>
  </si>
  <si>
    <t>July 1 &amp; January 1</t>
  </si>
  <si>
    <t>Kartik 1 &amp; Baishakh 1</t>
  </si>
  <si>
    <t>1st July 2019</t>
  </si>
  <si>
    <t>1st January 2020</t>
  </si>
  <si>
    <t>Changed to accept different Coupon Dates</t>
  </si>
  <si>
    <t>Version</t>
  </si>
  <si>
    <t>V10</t>
  </si>
  <si>
    <t>Fixed Bugs</t>
  </si>
  <si>
    <t>English Payment Date</t>
  </si>
  <si>
    <t>Nepali Payment Date</t>
  </si>
  <si>
    <t>nepal</t>
  </si>
  <si>
    <t>Check</t>
  </si>
  <si>
    <r>
      <rPr>
        <i/>
        <sz val="11"/>
        <color theme="0" tint="-0.499984740745262"/>
        <rFont val="Wingdings"/>
        <charset val="2"/>
      </rPr>
      <t>ê</t>
    </r>
    <r>
      <rPr>
        <i/>
        <sz val="11"/>
        <color theme="0" tint="-0.499984740745262"/>
        <rFont val="Calibri"/>
        <family val="2"/>
        <scheme val="minor"/>
      </rPr>
      <t xml:space="preserve"> Search Here </t>
    </r>
    <r>
      <rPr>
        <i/>
        <sz val="11"/>
        <color theme="0" tint="-0.499984740745262"/>
        <rFont val="Wingdings"/>
        <charset val="2"/>
      </rPr>
      <t>ê</t>
    </r>
  </si>
  <si>
    <t>Debenture Name</t>
  </si>
  <si>
    <t>LTD</t>
  </si>
  <si>
    <t>Maturity Date</t>
  </si>
  <si>
    <t>Pytm Fqy</t>
  </si>
  <si>
    <t>R.Mat</t>
  </si>
  <si>
    <t>Avg. YTM</t>
  </si>
  <si>
    <t>Ten.</t>
  </si>
  <si>
    <t>Avg.YTM</t>
  </si>
  <si>
    <t>Market Data</t>
  </si>
  <si>
    <t>Trail Data</t>
  </si>
  <si>
    <r>
      <rPr>
        <b/>
        <i/>
        <sz val="11"/>
        <color theme="1"/>
        <rFont val="Calibri"/>
        <family val="2"/>
        <scheme val="minor"/>
      </rPr>
      <t>Input Data</t>
    </r>
    <r>
      <rPr>
        <b/>
        <i/>
        <sz val="11"/>
        <color theme="1"/>
        <rFont val="Wingdings"/>
        <charset val="2"/>
      </rPr>
      <t xml:space="preserve"> ê </t>
    </r>
    <r>
      <rPr>
        <b/>
        <i/>
        <sz val="11"/>
        <color theme="1"/>
        <rFont val="Calibri"/>
        <family val="2"/>
        <scheme val="minor"/>
      </rPr>
      <t xml:space="preserve">Market Data or Trail Data? </t>
    </r>
    <r>
      <rPr>
        <i/>
        <sz val="11"/>
        <color theme="1"/>
        <rFont val="Wingdings"/>
        <charset val="2"/>
      </rPr>
      <t xml:space="preserve">ê </t>
    </r>
  </si>
  <si>
    <r>
      <rPr>
        <b/>
        <i/>
        <sz val="11"/>
        <color theme="1"/>
        <rFont val="Wingdings"/>
        <charset val="2"/>
      </rPr>
      <t xml:space="preserve">ê </t>
    </r>
    <r>
      <rPr>
        <b/>
        <i/>
        <sz val="11"/>
        <color theme="1"/>
        <rFont val="Calibri"/>
        <family val="2"/>
        <scheme val="minor"/>
      </rPr>
      <t xml:space="preserve">Trail Data </t>
    </r>
    <r>
      <rPr>
        <i/>
        <sz val="11"/>
        <color theme="1"/>
        <rFont val="Wingdings"/>
        <charset val="2"/>
      </rPr>
      <t xml:space="preserve">ê </t>
    </r>
  </si>
  <si>
    <t>Price Date</t>
  </si>
  <si>
    <t>Input Data : Price Date</t>
  </si>
  <si>
    <t>Input Data : Price</t>
  </si>
  <si>
    <t>Yield To Maturity for Valuation</t>
  </si>
  <si>
    <r>
      <t xml:space="preserve">Enter date for Average YTM </t>
    </r>
    <r>
      <rPr>
        <sz val="11"/>
        <color theme="1"/>
        <rFont val="Wingdings"/>
        <charset val="2"/>
      </rPr>
      <t>è</t>
    </r>
  </si>
  <si>
    <t>Eq. Rat.</t>
  </si>
  <si>
    <t>Trad. Vol.</t>
  </si>
  <si>
    <t>Rat.</t>
  </si>
  <si>
    <t>Sort</t>
  </si>
  <si>
    <t>Avg. YTM for Rating</t>
  </si>
  <si>
    <t xml:space="preserve"> D</t>
  </si>
  <si>
    <t xml:space="preserve"> C</t>
  </si>
  <si>
    <t xml:space="preserve"> B-</t>
  </si>
  <si>
    <t xml:space="preserve"> B</t>
  </si>
  <si>
    <t xml:space="preserve"> B+</t>
  </si>
  <si>
    <t xml:space="preserve"> BB-</t>
  </si>
  <si>
    <t xml:space="preserve"> BB</t>
  </si>
  <si>
    <t xml:space="preserve"> BB+</t>
  </si>
  <si>
    <t xml:space="preserve"> BBB-</t>
  </si>
  <si>
    <t xml:space="preserve"> BBB</t>
  </si>
  <si>
    <t xml:space="preserve"> BBB+</t>
  </si>
  <si>
    <t xml:space="preserve"> A-</t>
  </si>
  <si>
    <t xml:space="preserve"> A</t>
  </si>
  <si>
    <t xml:space="preserve"> A+</t>
  </si>
  <si>
    <t xml:space="preserve"> AA-</t>
  </si>
  <si>
    <t xml:space="preserve"> AA</t>
  </si>
  <si>
    <t xml:space="preserve"> AA+</t>
  </si>
  <si>
    <t xml:space="preserve"> AAA</t>
  </si>
  <si>
    <t>Units Traded</t>
  </si>
  <si>
    <t>No. of Trades</t>
  </si>
  <si>
    <t>Units Trad.</t>
  </si>
  <si>
    <t>Amount Traded</t>
  </si>
  <si>
    <t>Navigations Table</t>
  </si>
  <si>
    <t>Inv. Grade</t>
  </si>
  <si>
    <t>High Yield</t>
  </si>
  <si>
    <t>L. T. Price</t>
  </si>
  <si>
    <t>L. T. Date</t>
  </si>
  <si>
    <t>R. Maturity</t>
  </si>
  <si>
    <t>C. Rating</t>
  </si>
  <si>
    <t>Trades.</t>
  </si>
  <si>
    <t>NMBCL</t>
  </si>
  <si>
    <t>NMB Capital Treasury</t>
  </si>
  <si>
    <t>NMB HYBRID Fund L - I</t>
  </si>
  <si>
    <t>NMB Saral Bachat Fund - E</t>
  </si>
  <si>
    <t>NMB Sulav Investment Fund - II</t>
  </si>
  <si>
    <t>Error in calculating Eligible Payments
Records turnover datas</t>
  </si>
  <si>
    <t>RBB Mutual Fund 2</t>
  </si>
  <si>
    <t>RMF2</t>
  </si>
  <si>
    <t>Kumari Sunaulo Lagani Yojana</t>
  </si>
  <si>
    <t>KSLY</t>
  </si>
  <si>
    <t>IRN A-</t>
  </si>
  <si>
    <t>IRN AAA</t>
  </si>
  <si>
    <t>IRN AA+</t>
  </si>
  <si>
    <t>IRN AA</t>
  </si>
  <si>
    <t>IRN AA-</t>
  </si>
  <si>
    <t>IRN A+</t>
  </si>
  <si>
    <t>IRN A</t>
  </si>
  <si>
    <t>IRN BBB</t>
  </si>
  <si>
    <t>IRN BBB+</t>
  </si>
  <si>
    <t>IRN BBB-</t>
  </si>
  <si>
    <t>IRN BB+</t>
  </si>
  <si>
    <t>IRN BB</t>
  </si>
  <si>
    <t>IRN BB-</t>
  </si>
  <si>
    <t>IRN B+</t>
  </si>
  <si>
    <t>IRN B</t>
  </si>
  <si>
    <t>IRN B-</t>
  </si>
  <si>
    <t>IRN C</t>
  </si>
  <si>
    <t>IRN D</t>
  </si>
  <si>
    <t>Infomerics Credit Rating Nepal Limited</t>
  </si>
  <si>
    <t>added New Rating Agency Infrometrics into rating</t>
  </si>
  <si>
    <t>NIC</t>
  </si>
  <si>
    <t>Nepal Republic Media Limited</t>
  </si>
  <si>
    <t>NRM</t>
  </si>
  <si>
    <t>IME Life Insurance Company Limited</t>
  </si>
  <si>
    <t>ILI</t>
  </si>
  <si>
    <t>Ghorahi Cement Industry Limited</t>
  </si>
  <si>
    <t>GCIL</t>
  </si>
  <si>
    <t>Three Star Hydropower Limited</t>
  </si>
  <si>
    <t>TSHL</t>
  </si>
  <si>
    <t>Upper Syange Hydropower Limited</t>
  </si>
  <si>
    <t>USHL</t>
  </si>
  <si>
    <t>Citizens Super 30 Mutual Fund</t>
  </si>
  <si>
    <t>C30MF</t>
  </si>
  <si>
    <t>Kutheli Bukhari Small Hydropower Limited</t>
  </si>
  <si>
    <t>KBSH</t>
  </si>
  <si>
    <t>Laxmi Sunrise Bank Limited</t>
  </si>
  <si>
    <t>LSL</t>
  </si>
  <si>
    <t>Nadep Laghubitta Bittiya Sanstha Ltd. Promoter Share</t>
  </si>
  <si>
    <t>NADEPP</t>
  </si>
  <si>
    <t>Himalayan Life Insurance Limited Promoter Share</t>
  </si>
  <si>
    <t>HLIPO</t>
  </si>
  <si>
    <t>Unnati Sahakarya Laghubitta Bittiya Sanstha Limited Promoter Share</t>
  </si>
  <si>
    <t>USLBP</t>
  </si>
  <si>
    <t>LBBLD89</t>
  </si>
  <si>
    <t>11% L.B.B.L. Debenture 2089</t>
  </si>
  <si>
    <t>MBLD89</t>
  </si>
  <si>
    <t>11% Mahalaxmi Debenture 2089</t>
  </si>
  <si>
    <t>12 Baisakh 2080</t>
  </si>
  <si>
    <t>11 Baisakh 2090</t>
  </si>
  <si>
    <t>32 Jestha 2080</t>
  </si>
  <si>
    <t>31 Jestha 2090</t>
  </si>
  <si>
    <t>Last traded</t>
  </si>
  <si>
    <t>Last Traded</t>
  </si>
  <si>
    <t>Reliable Nepal Life Insurance Limited</t>
  </si>
  <si>
    <t>RNLI</t>
  </si>
  <si>
    <t>sbi</t>
  </si>
  <si>
    <t>10% Sanima Bank Limited Debenture</t>
  </si>
  <si>
    <t>Sun Nepal Life Insurance Company Limited</t>
  </si>
  <si>
    <t>SNLI</t>
  </si>
  <si>
    <t>Laxmi Value Fund 2</t>
  </si>
  <si>
    <t>LVF2</t>
  </si>
  <si>
    <t>Upper Lohore Khola Hydropower Company Limited</t>
  </si>
  <si>
    <t>ULHC</t>
  </si>
  <si>
    <t>Manakamana Engineering Hydropower Limited</t>
  </si>
  <si>
    <t>MEHL</t>
  </si>
  <si>
    <t>Citizen Life Insurance Company Limited</t>
  </si>
  <si>
    <t>CLI</t>
  </si>
  <si>
    <t>SBID89</t>
  </si>
  <si>
    <t>9% Nepal SBI Bank Rinpatra 2089</t>
  </si>
  <si>
    <t>10 Bhadra 2080</t>
  </si>
  <si>
    <t>9 Bhadra 2090</t>
  </si>
  <si>
    <t>SEF</t>
  </si>
  <si>
    <t>Sadhana Laghubitta Bittiya Sanstha Limited Promoter Shares</t>
  </si>
  <si>
    <t>SDLBSLP</t>
  </si>
  <si>
    <t>Mandu Hydropower Limited</t>
  </si>
  <si>
    <t>MANDU</t>
  </si>
  <si>
    <t>Hathway Investment Nepal Limited</t>
  </si>
  <si>
    <t>HATHY</t>
  </si>
  <si>
    <t>Mid Solu Hydropower Limited</t>
  </si>
  <si>
    <t>MSHL</t>
  </si>
  <si>
    <t>Bhagawati Hydropower Development Company Limited</t>
  </si>
  <si>
    <t>BGWT</t>
  </si>
  <si>
    <t>Sonapur Minerals And Oil Limited</t>
  </si>
  <si>
    <t>SONA</t>
  </si>
  <si>
    <t>8.5% Machhapuchchhre Debenture 2087</t>
  </si>
  <si>
    <t>Mathillo Mailun Khola Jalvidhyut Limited</t>
  </si>
  <si>
    <t>MMKJL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</si>
</sst>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d\-mmm\-yy;@"/>
    <numFmt numFmtId="165" formatCode="_(* #,##0_);_(* \(#,##0\);_(* &quot;-&quot;??_);_(@_)"/>
    <numFmt numFmtId="166" formatCode="[$-409]dd\-mmm\-yy;@"/>
    <numFmt numFmtId="167" formatCode="[$-F800]dddd\,\ mmmm\ dd\,\ yyyy"/>
    <numFmt numFmtId="168" formatCode="_(* #,##0.0_);_(* \(#,##0.0\);_(* &quot;-&quot;??_);_(@_)"/>
    <numFmt numFmtId="169" formatCode="[$-409]d\-mmm\-yyyy;@"/>
    <numFmt numFmtId="170" formatCode="0.0%"/>
    <numFmt numFmtId="171" formatCode="d\-mmm\-yyyy"/>
  </numFmts>
  <fonts count="40">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22"/>
      <color theme="1"/>
      <name val="Calibri"/>
      <family val="2"/>
      <scheme val="minor"/>
    </font>
    <font>
      <b/>
      <sz val="11"/>
      <color theme="0"/>
      <name val="Calibri"/>
      <family val="2"/>
      <scheme val="minor"/>
    </font>
    <font>
      <b/>
      <sz val="12"/>
      <color theme="1"/>
      <name val="Calibri"/>
      <family val="2"/>
      <scheme val="minor"/>
    </font>
    <font>
      <b/>
      <sz val="11"/>
      <color theme="1"/>
      <name val="Garamond"/>
      <family val="1"/>
    </font>
    <font>
      <sz val="11"/>
      <color theme="1"/>
      <name val="Garamond"/>
      <family val="1"/>
    </font>
    <font>
      <b/>
      <u/>
      <sz val="14"/>
      <color theme="1"/>
      <name val="Garamond"/>
      <family val="1"/>
    </font>
    <font>
      <sz val="14"/>
      <color theme="1"/>
      <name val="Garamond"/>
      <family val="1"/>
    </font>
    <font>
      <b/>
      <sz val="11"/>
      <color theme="1" tint="0.249977111117893"/>
      <name val="Garamond"/>
      <family val="1"/>
    </font>
    <font>
      <sz val="11"/>
      <color theme="1" tint="0.249977111117893"/>
      <name val="Garamond"/>
      <family val="1"/>
    </font>
    <font>
      <b/>
      <sz val="11"/>
      <color rgb="FFFFFFFF"/>
      <name val="Garamond"/>
      <family val="1"/>
    </font>
    <font>
      <sz val="22"/>
      <color rgb="FF000000"/>
      <name val="Calibri"/>
      <family val="2"/>
    </font>
    <font>
      <i/>
      <sz val="11"/>
      <color theme="1"/>
      <name val="Garamond"/>
      <family val="1"/>
    </font>
    <font>
      <sz val="24"/>
      <color rgb="FF000000"/>
      <name val="Calibri"/>
      <family val="2"/>
    </font>
    <font>
      <sz val="16"/>
      <color theme="1"/>
      <name val="Calibri"/>
      <family val="2"/>
      <scheme val="minor"/>
    </font>
    <font>
      <b/>
      <i/>
      <sz val="11"/>
      <color theme="0"/>
      <name val="Garamond"/>
      <family val="1"/>
    </font>
    <font>
      <i/>
      <sz val="11"/>
      <color theme="0" tint="-0.499984740745262"/>
      <name val="Calibri"/>
      <family val="2"/>
      <charset val="2"/>
      <scheme val="minor"/>
    </font>
    <font>
      <i/>
      <sz val="11"/>
      <color theme="0" tint="-0.499984740745262"/>
      <name val="Wingdings"/>
      <charset val="2"/>
    </font>
    <font>
      <i/>
      <sz val="11"/>
      <color theme="0" tint="-0.499984740745262"/>
      <name val="Calibri"/>
      <family val="2"/>
      <scheme val="minor"/>
    </font>
    <font>
      <sz val="11"/>
      <color theme="0" tint="-0.34998626667073579"/>
      <name val="Calibri"/>
      <family val="2"/>
      <scheme val="minor"/>
    </font>
    <font>
      <b/>
      <sz val="18"/>
      <color theme="1"/>
      <name val="Calibri"/>
      <family val="2"/>
      <scheme val="minor"/>
    </font>
    <font>
      <sz val="9"/>
      <color theme="1"/>
      <name val="Calibri"/>
      <family val="2"/>
      <scheme val="minor"/>
    </font>
    <font>
      <b/>
      <sz val="9"/>
      <color theme="1"/>
      <name val="Calibri"/>
      <family val="2"/>
      <scheme val="minor"/>
    </font>
    <font>
      <b/>
      <sz val="11"/>
      <color rgb="FFFFFFFF"/>
      <name val="Calibri"/>
      <family val="2"/>
      <scheme val="minor"/>
    </font>
    <font>
      <sz val="11"/>
      <color theme="1"/>
      <name val="Wingdings"/>
      <charset val="2"/>
    </font>
    <font>
      <b/>
      <i/>
      <sz val="11"/>
      <color theme="1"/>
      <name val="Calibri"/>
      <family val="2"/>
      <charset val="2"/>
      <scheme val="minor"/>
    </font>
    <font>
      <b/>
      <i/>
      <sz val="11"/>
      <color theme="1"/>
      <name val="Wingdings"/>
      <charset val="2"/>
    </font>
    <font>
      <b/>
      <i/>
      <sz val="11"/>
      <color theme="1"/>
      <name val="Calibri"/>
      <family val="2"/>
      <scheme val="minor"/>
    </font>
    <font>
      <i/>
      <sz val="11"/>
      <color theme="1"/>
      <name val="Wingdings"/>
      <charset val="2"/>
    </font>
    <font>
      <b/>
      <sz val="16"/>
      <color theme="1"/>
      <name val="Calibri"/>
      <family val="2"/>
      <scheme val="minor"/>
    </font>
    <font>
      <b/>
      <sz val="10"/>
      <color theme="1"/>
      <name val="Calibri"/>
      <family val="2"/>
      <scheme val="minor"/>
    </font>
    <font>
      <b/>
      <u/>
      <sz val="11"/>
      <color theme="1"/>
      <name val="Garamond"/>
      <family val="1"/>
    </font>
    <font>
      <u/>
      <sz val="11"/>
      <color theme="10"/>
      <name val="Calibri"/>
      <family val="2"/>
      <scheme val="minor"/>
    </font>
    <font>
      <u/>
      <sz val="11"/>
      <color theme="1"/>
      <name val="Garamond"/>
      <family val="1"/>
    </font>
    <font>
      <b/>
      <sz val="16"/>
      <color theme="1"/>
      <name val="Garamond"/>
      <family val="1"/>
    </font>
    <font>
      <sz val="7"/>
      <color theme="1"/>
      <name val="Segoe UI"/>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0"/>
        <bgColor indexed="64"/>
      </patternFill>
    </fill>
    <fill>
      <patternFill patternType="solid">
        <fgColor rgb="FF00B0F0"/>
        <bgColor indexed="64"/>
      </patternFill>
    </fill>
    <fill>
      <patternFill patternType="solid">
        <fgColor rgb="FF009999"/>
        <bgColor indexed="64"/>
      </patternFill>
    </fill>
    <fill>
      <patternFill patternType="solid">
        <fgColor rgb="FF009EBE"/>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5"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s>
  <cellStyleXfs count="4">
    <xf numFmtId="0" fontId="0" fillId="0" borderId="0"/>
    <xf numFmtId="9" fontId="1" fillId="0" borderId="0" applyFont="0" applyFill="0" applyBorder="0" applyAlignment="0" applyProtection="0"/>
    <xf numFmtId="43" fontId="1" fillId="0" borderId="0" applyFont="0" applyFill="0" applyBorder="0" applyAlignment="0" applyProtection="0"/>
    <xf numFmtId="0" fontId="36" fillId="0" borderId="0" applyNumberFormat="0" applyFill="0" applyBorder="0" applyAlignment="0" applyProtection="0"/>
  </cellStyleXfs>
  <cellXfs count="289">
    <xf numFmtId="0" fontId="0" fillId="0" borderId="0" xfId="0"/>
    <xf numFmtId="14" fontId="0" fillId="0" borderId="0" xfId="0" applyNumberFormat="1"/>
    <xf numFmtId="0" fontId="0" fillId="0" borderId="1" xfId="0" applyBorder="1"/>
    <xf numFmtId="10" fontId="0" fillId="0" borderId="1" xfId="1" applyNumberFormat="1" applyFont="1" applyBorder="1"/>
    <xf numFmtId="0" fontId="2" fillId="0" borderId="1" xfId="0" applyFont="1" applyBorder="1"/>
    <xf numFmtId="0" fontId="2" fillId="0" borderId="0" xfId="0" applyFont="1"/>
    <xf numFmtId="164" fontId="0" fillId="0" borderId="1" xfId="0" applyNumberFormat="1" applyBorder="1"/>
    <xf numFmtId="164" fontId="0" fillId="0" borderId="2" xfId="0" applyNumberFormat="1" applyBorder="1"/>
    <xf numFmtId="43" fontId="0" fillId="0" borderId="0" xfId="2" applyFont="1" applyBorder="1"/>
    <xf numFmtId="165" fontId="0" fillId="0" borderId="0" xfId="2" applyNumberFormat="1" applyFont="1" applyBorder="1"/>
    <xf numFmtId="0" fontId="0" fillId="0" borderId="2" xfId="0" applyBorder="1"/>
    <xf numFmtId="0" fontId="0" fillId="0" borderId="3" xfId="0" applyBorder="1"/>
    <xf numFmtId="10" fontId="0" fillId="0" borderId="2" xfId="1" applyNumberFormat="1" applyFont="1" applyBorder="1"/>
    <xf numFmtId="0" fontId="2" fillId="0" borderId="2" xfId="0" applyFont="1" applyBorder="1" applyAlignment="1">
      <alignment horizontal="center"/>
    </xf>
    <xf numFmtId="165" fontId="0" fillId="0" borderId="2" xfId="2" applyNumberFormat="1" applyFont="1" applyBorder="1"/>
    <xf numFmtId="43" fontId="0" fillId="0" borderId="1" xfId="0" applyNumberFormat="1" applyBorder="1"/>
    <xf numFmtId="165" fontId="0" fillId="0" borderId="0" xfId="2" applyNumberFormat="1" applyFont="1"/>
    <xf numFmtId="43" fontId="0" fillId="0" borderId="1" xfId="2" applyFont="1" applyBorder="1"/>
    <xf numFmtId="165" fontId="0" fillId="0" borderId="1" xfId="2" applyNumberFormat="1" applyFont="1" applyBorder="1"/>
    <xf numFmtId="0" fontId="2" fillId="0" borderId="0" xfId="0" applyFont="1" applyAlignment="1">
      <alignment horizontal="center"/>
    </xf>
    <xf numFmtId="43" fontId="0" fillId="0" borderId="0" xfId="0" applyNumberFormat="1"/>
    <xf numFmtId="43" fontId="0" fillId="0" borderId="0" xfId="2" applyFont="1" applyBorder="1" applyAlignment="1">
      <alignment horizontal="left"/>
    </xf>
    <xf numFmtId="43" fontId="0" fillId="0" borderId="0" xfId="2" applyFont="1" applyAlignment="1">
      <alignment horizontal="left"/>
    </xf>
    <xf numFmtId="43" fontId="0" fillId="0" borderId="1" xfId="2" applyFont="1" applyBorder="1" applyAlignment="1">
      <alignment horizontal="left"/>
    </xf>
    <xf numFmtId="43" fontId="1" fillId="0" borderId="1" xfId="2" applyFont="1" applyBorder="1" applyAlignment="1">
      <alignment horizontal="left"/>
    </xf>
    <xf numFmtId="43" fontId="0" fillId="0" borderId="1" xfId="0" applyNumberFormat="1" applyBorder="1" applyAlignment="1">
      <alignment horizontal="center"/>
    </xf>
    <xf numFmtId="10" fontId="1" fillId="0" borderId="1" xfId="1" applyNumberFormat="1" applyFont="1" applyBorder="1" applyAlignment="1">
      <alignment horizontal="right"/>
    </xf>
    <xf numFmtId="10" fontId="2" fillId="0" borderId="0" xfId="1" applyNumberFormat="1" applyFont="1" applyBorder="1" applyAlignment="1">
      <alignment horizontal="center"/>
    </xf>
    <xf numFmtId="10" fontId="0" fillId="0" borderId="1" xfId="0" applyNumberFormat="1" applyBorder="1" applyAlignment="1">
      <alignment horizontal="right"/>
    </xf>
    <xf numFmtId="165" fontId="0" fillId="0" borderId="1" xfId="2" quotePrefix="1" applyNumberFormat="1" applyFont="1" applyBorder="1"/>
    <xf numFmtId="165" fontId="0" fillId="0" borderId="1" xfId="2" applyNumberFormat="1" applyFont="1" applyFill="1" applyBorder="1"/>
    <xf numFmtId="164" fontId="2" fillId="0" borderId="0" xfId="0" applyNumberFormat="1" applyFont="1"/>
    <xf numFmtId="164" fontId="0" fillId="0" borderId="2" xfId="0" applyNumberFormat="1" applyBorder="1" applyAlignment="1">
      <alignment horizontal="right"/>
    </xf>
    <xf numFmtId="0" fontId="7" fillId="3" borderId="1" xfId="0" applyFont="1" applyFill="1" applyBorder="1" applyAlignment="1">
      <alignment horizontal="center" vertical="center"/>
    </xf>
    <xf numFmtId="165" fontId="0" fillId="0" borderId="0" xfId="0" applyNumberFormat="1"/>
    <xf numFmtId="0" fontId="0" fillId="7" borderId="0" xfId="0" applyFill="1"/>
    <xf numFmtId="0" fontId="9" fillId="7" borderId="0" xfId="0" applyFont="1" applyFill="1" applyAlignment="1">
      <alignment vertical="center"/>
    </xf>
    <xf numFmtId="0" fontId="8" fillId="7" borderId="3" xfId="0" applyFont="1" applyFill="1" applyBorder="1" applyAlignment="1">
      <alignment vertical="center"/>
    </xf>
    <xf numFmtId="164" fontId="8" fillId="7" borderId="3" xfId="0" applyNumberFormat="1" applyFont="1" applyFill="1" applyBorder="1" applyAlignment="1">
      <alignment vertical="center"/>
    </xf>
    <xf numFmtId="0" fontId="9" fillId="7" borderId="0" xfId="0" applyFont="1" applyFill="1" applyAlignment="1">
      <alignment horizontal="center" vertical="center"/>
    </xf>
    <xf numFmtId="0" fontId="8" fillId="7" borderId="0" xfId="0" applyFont="1" applyFill="1" applyAlignment="1">
      <alignment vertical="center"/>
    </xf>
    <xf numFmtId="164" fontId="8" fillId="7" borderId="0" xfId="0" applyNumberFormat="1" applyFont="1" applyFill="1" applyAlignment="1">
      <alignment vertical="center"/>
    </xf>
    <xf numFmtId="0" fontId="8" fillId="7" borderId="0" xfId="0" applyFont="1" applyFill="1" applyAlignment="1">
      <alignment horizontal="center" vertical="center"/>
    </xf>
    <xf numFmtId="43" fontId="8" fillId="7" borderId="1" xfId="2" applyFont="1" applyFill="1" applyBorder="1" applyAlignment="1">
      <alignment horizontal="left" vertical="center" wrapText="1"/>
    </xf>
    <xf numFmtId="0" fontId="8" fillId="7" borderId="1" xfId="0" applyFont="1" applyFill="1" applyBorder="1" applyAlignment="1">
      <alignment horizontal="center" vertical="center" wrapText="1"/>
    </xf>
    <xf numFmtId="43" fontId="9" fillId="7" borderId="1" xfId="2" applyFont="1" applyFill="1" applyBorder="1" applyAlignment="1">
      <alignment horizontal="left" vertical="center" wrapText="1"/>
    </xf>
    <xf numFmtId="10" fontId="9" fillId="7" borderId="1" xfId="1" applyNumberFormat="1" applyFont="1" applyFill="1" applyBorder="1" applyAlignment="1">
      <alignment vertical="center" wrapText="1"/>
    </xf>
    <xf numFmtId="43" fontId="9" fillId="7" borderId="1" xfId="0" applyNumberFormat="1" applyFont="1" applyFill="1" applyBorder="1" applyAlignment="1">
      <alignment horizontal="center" vertical="center"/>
    </xf>
    <xf numFmtId="10" fontId="9" fillId="7" borderId="1" xfId="0" applyNumberFormat="1" applyFont="1" applyFill="1" applyBorder="1" applyAlignment="1">
      <alignment horizontal="right" vertical="center"/>
    </xf>
    <xf numFmtId="10" fontId="9" fillId="7" borderId="1" xfId="1" applyNumberFormat="1" applyFont="1" applyFill="1" applyBorder="1" applyAlignment="1">
      <alignment horizontal="right" vertical="center"/>
    </xf>
    <xf numFmtId="164" fontId="9" fillId="7" borderId="1" xfId="0" applyNumberFormat="1" applyFont="1" applyFill="1" applyBorder="1" applyAlignment="1">
      <alignment vertical="center"/>
    </xf>
    <xf numFmtId="165" fontId="9" fillId="7" borderId="1" xfId="2" applyNumberFormat="1" applyFont="1" applyFill="1" applyBorder="1" applyAlignment="1">
      <alignment vertical="center"/>
    </xf>
    <xf numFmtId="43" fontId="9" fillId="7" borderId="1" xfId="0" applyNumberFormat="1" applyFont="1" applyFill="1" applyBorder="1" applyAlignment="1">
      <alignment vertical="center"/>
    </xf>
    <xf numFmtId="43" fontId="9" fillId="7" borderId="1" xfId="0" applyNumberFormat="1" applyFont="1" applyFill="1" applyBorder="1" applyAlignment="1">
      <alignment horizontal="right" vertical="center"/>
    </xf>
    <xf numFmtId="43" fontId="9" fillId="7" borderId="1" xfId="2" applyFont="1" applyFill="1" applyBorder="1" applyAlignment="1">
      <alignment horizontal="right" vertical="center"/>
    </xf>
    <xf numFmtId="0" fontId="9" fillId="7" borderId="0" xfId="0" applyFont="1" applyFill="1" applyAlignment="1">
      <alignment horizontal="left" vertical="center" wrapText="1"/>
    </xf>
    <xf numFmtId="0" fontId="9" fillId="7" borderId="0" xfId="0" applyFont="1" applyFill="1" applyAlignment="1">
      <alignment horizontal="right" vertical="center"/>
    </xf>
    <xf numFmtId="164" fontId="9" fillId="7" borderId="0" xfId="0" applyNumberFormat="1" applyFont="1" applyFill="1" applyAlignment="1">
      <alignment horizontal="right" vertical="center"/>
    </xf>
    <xf numFmtId="10" fontId="9" fillId="7" borderId="0" xfId="1" applyNumberFormat="1" applyFont="1" applyFill="1" applyBorder="1" applyAlignment="1">
      <alignment horizontal="right" vertical="center"/>
    </xf>
    <xf numFmtId="167" fontId="7" fillId="6" borderId="1" xfId="0" applyNumberFormat="1" applyFont="1" applyFill="1" applyBorder="1" applyAlignment="1" applyProtection="1">
      <alignment horizontal="center" vertical="center"/>
      <protection locked="0"/>
    </xf>
    <xf numFmtId="10" fontId="6" fillId="5" borderId="1" xfId="1" applyNumberFormat="1" applyFont="1" applyFill="1" applyBorder="1" applyProtection="1"/>
    <xf numFmtId="165" fontId="0" fillId="4" borderId="1" xfId="2" applyNumberFormat="1" applyFont="1" applyFill="1" applyBorder="1"/>
    <xf numFmtId="0" fontId="10" fillId="7" borderId="0" xfId="0" applyFont="1" applyFill="1" applyAlignment="1">
      <alignment vertical="center"/>
    </xf>
    <xf numFmtId="0" fontId="11" fillId="7" borderId="0" xfId="0" applyFont="1" applyFill="1" applyAlignment="1">
      <alignment horizontal="right" vertical="center"/>
    </xf>
    <xf numFmtId="0" fontId="11" fillId="7" borderId="0" xfId="0" applyFont="1" applyFill="1" applyAlignment="1">
      <alignment vertical="center"/>
    </xf>
    <xf numFmtId="0" fontId="2" fillId="0" borderId="1" xfId="0" applyFont="1" applyBorder="1" applyAlignment="1">
      <alignment horizontal="center"/>
    </xf>
    <xf numFmtId="165" fontId="0" fillId="0" borderId="1" xfId="0" applyNumberFormat="1" applyBorder="1"/>
    <xf numFmtId="9" fontId="0" fillId="0" borderId="2" xfId="1" applyFont="1" applyBorder="1"/>
    <xf numFmtId="0" fontId="9" fillId="0" borderId="0" xfId="0" applyFont="1"/>
    <xf numFmtId="0" fontId="8" fillId="0" borderId="9" xfId="0" applyFont="1" applyBorder="1" applyAlignment="1">
      <alignment horizontal="center" vertical="center" wrapText="1"/>
    </xf>
    <xf numFmtId="0" fontId="8" fillId="0" borderId="1" xfId="0" applyFont="1" applyBorder="1" applyAlignment="1">
      <alignment horizontal="center" vertical="center" wrapText="1"/>
    </xf>
    <xf numFmtId="166" fontId="8" fillId="0" borderId="1" xfId="0" applyNumberFormat="1" applyFont="1" applyBorder="1" applyAlignment="1">
      <alignment horizontal="center" vertical="center" wrapText="1"/>
    </xf>
    <xf numFmtId="165" fontId="8" fillId="0" borderId="1" xfId="2" applyNumberFormat="1" applyFont="1" applyBorder="1" applyAlignment="1">
      <alignment horizontal="center" vertical="center" wrapText="1"/>
    </xf>
    <xf numFmtId="10" fontId="8" fillId="0" borderId="1" xfId="1" applyNumberFormat="1" applyFont="1" applyBorder="1" applyAlignment="1">
      <alignment horizontal="center" vertical="center" wrapText="1"/>
    </xf>
    <xf numFmtId="165" fontId="12" fillId="3" borderId="1" xfId="2" applyNumberFormat="1" applyFont="1" applyFill="1" applyBorder="1" applyAlignment="1">
      <alignment horizontal="center" vertical="center" wrapText="1"/>
    </xf>
    <xf numFmtId="0" fontId="12" fillId="3" borderId="1" xfId="0" applyFont="1" applyFill="1" applyBorder="1" applyAlignment="1">
      <alignment horizontal="center" vertical="center" wrapText="1"/>
    </xf>
    <xf numFmtId="0" fontId="12" fillId="3" borderId="0" xfId="0" applyFont="1" applyFill="1" applyAlignment="1">
      <alignment horizontal="center" vertical="center" wrapText="1"/>
    </xf>
    <xf numFmtId="0" fontId="8" fillId="0" borderId="0" xfId="0" applyFont="1" applyAlignment="1">
      <alignment vertical="center" wrapText="1"/>
    </xf>
    <xf numFmtId="10" fontId="8" fillId="4" borderId="0" xfId="1" applyNumberFormat="1" applyFont="1" applyFill="1" applyAlignment="1">
      <alignment vertical="center" wrapText="1"/>
    </xf>
    <xf numFmtId="0" fontId="9" fillId="0" borderId="0" xfId="0" applyFont="1" applyAlignment="1">
      <alignment vertical="center" wrapText="1"/>
    </xf>
    <xf numFmtId="43" fontId="13" fillId="3" borderId="0" xfId="2" applyFont="1" applyFill="1" applyBorder="1" applyAlignment="1">
      <alignment vertical="center"/>
    </xf>
    <xf numFmtId="0" fontId="9" fillId="0" borderId="9" xfId="0" applyFont="1" applyBorder="1"/>
    <xf numFmtId="0" fontId="9" fillId="0" borderId="1" xfId="0" applyFont="1" applyBorder="1"/>
    <xf numFmtId="166" fontId="9" fillId="0" borderId="1" xfId="0" applyNumberFormat="1" applyFont="1" applyBorder="1"/>
    <xf numFmtId="0" fontId="9" fillId="0" borderId="1" xfId="0" applyFont="1" applyBorder="1" applyAlignment="1">
      <alignment horizontal="right"/>
    </xf>
    <xf numFmtId="165" fontId="9" fillId="0" borderId="1" xfId="2" applyNumberFormat="1" applyFont="1" applyBorder="1"/>
    <xf numFmtId="10" fontId="9" fillId="0" borderId="1" xfId="1" applyNumberFormat="1" applyFont="1" applyBorder="1"/>
    <xf numFmtId="165" fontId="13" fillId="3" borderId="1" xfId="2" applyNumberFormat="1" applyFont="1" applyFill="1" applyBorder="1"/>
    <xf numFmtId="0" fontId="13" fillId="3" borderId="1" xfId="0" applyFont="1" applyFill="1" applyBorder="1"/>
    <xf numFmtId="43" fontId="13" fillId="3" borderId="1" xfId="2" applyFont="1" applyFill="1" applyBorder="1"/>
    <xf numFmtId="166" fontId="9" fillId="0" borderId="0" xfId="0" applyNumberFormat="1" applyFont="1" applyAlignment="1">
      <alignment horizontal="center"/>
    </xf>
    <xf numFmtId="10" fontId="9" fillId="4" borderId="0" xfId="1" applyNumberFormat="1" applyFont="1" applyFill="1"/>
    <xf numFmtId="9" fontId="9" fillId="0" borderId="0" xfId="1" applyFont="1"/>
    <xf numFmtId="0" fontId="9" fillId="2" borderId="1" xfId="0" applyFont="1" applyFill="1" applyBorder="1"/>
    <xf numFmtId="0" fontId="9" fillId="0" borderId="0" xfId="0" applyFont="1" applyAlignment="1">
      <alignment horizontal="right"/>
    </xf>
    <xf numFmtId="166" fontId="9" fillId="0" borderId="0" xfId="0" applyNumberFormat="1" applyFont="1"/>
    <xf numFmtId="165" fontId="9" fillId="0" borderId="0" xfId="2" applyNumberFormat="1" applyFont="1"/>
    <xf numFmtId="10" fontId="9" fillId="0" borderId="0" xfId="1" applyNumberFormat="1" applyFont="1"/>
    <xf numFmtId="165" fontId="13" fillId="3" borderId="0" xfId="2" applyNumberFormat="1" applyFont="1" applyFill="1"/>
    <xf numFmtId="0" fontId="13" fillId="3" borderId="0" xfId="0" applyFont="1" applyFill="1"/>
    <xf numFmtId="0" fontId="8" fillId="8" borderId="0" xfId="0" applyFont="1" applyFill="1" applyAlignment="1">
      <alignment vertical="center" wrapText="1"/>
    </xf>
    <xf numFmtId="10" fontId="9" fillId="0" borderId="0" xfId="0" applyNumberFormat="1" applyFont="1"/>
    <xf numFmtId="10" fontId="0" fillId="0" borderId="0" xfId="0" applyNumberFormat="1"/>
    <xf numFmtId="16" fontId="9" fillId="0" borderId="1" xfId="0" applyNumberFormat="1" applyFont="1" applyBorder="1" applyAlignment="1">
      <alignment horizontal="right"/>
    </xf>
    <xf numFmtId="43" fontId="9" fillId="0" borderId="0" xfId="2" applyFont="1"/>
    <xf numFmtId="43" fontId="11" fillId="7" borderId="0" xfId="2" applyFont="1" applyFill="1" applyAlignment="1">
      <alignment vertical="center"/>
    </xf>
    <xf numFmtId="165" fontId="9" fillId="7" borderId="0" xfId="2" applyNumberFormat="1" applyFont="1" applyFill="1" applyAlignment="1">
      <alignment vertical="center"/>
    </xf>
    <xf numFmtId="43" fontId="9" fillId="7" borderId="0" xfId="2" applyFont="1" applyFill="1" applyBorder="1" applyAlignment="1">
      <alignment horizontal="left" vertical="center" wrapText="1"/>
    </xf>
    <xf numFmtId="43" fontId="9" fillId="7" borderId="0" xfId="0" applyNumberFormat="1" applyFont="1" applyFill="1" applyAlignment="1">
      <alignment horizontal="right" vertical="center"/>
    </xf>
    <xf numFmtId="166" fontId="9" fillId="0" borderId="1" xfId="0" applyNumberFormat="1" applyFont="1" applyBorder="1" applyAlignment="1">
      <alignment horizontal="right"/>
    </xf>
    <xf numFmtId="14" fontId="9" fillId="7" borderId="0" xfId="0" applyNumberFormat="1" applyFont="1" applyFill="1" applyAlignment="1">
      <alignment vertical="center"/>
    </xf>
    <xf numFmtId="14" fontId="9" fillId="0" borderId="0" xfId="0" applyNumberFormat="1" applyFont="1" applyAlignment="1">
      <alignment vertical="center" wrapText="1"/>
    </xf>
    <xf numFmtId="14" fontId="9" fillId="0" borderId="0" xfId="0" applyNumberFormat="1" applyFont="1"/>
    <xf numFmtId="10" fontId="9" fillId="7" borderId="0" xfId="0" applyNumberFormat="1" applyFont="1" applyFill="1" applyAlignment="1">
      <alignment horizontal="right" vertical="center"/>
    </xf>
    <xf numFmtId="16" fontId="9" fillId="0" borderId="1" xfId="0" applyNumberFormat="1" applyFont="1" applyBorder="1"/>
    <xf numFmtId="168" fontId="9" fillId="0" borderId="0" xfId="2" applyNumberFormat="1" applyFont="1" applyAlignment="1">
      <alignment horizontal="center"/>
    </xf>
    <xf numFmtId="0" fontId="9" fillId="9" borderId="1" xfId="0" applyFont="1" applyFill="1" applyBorder="1"/>
    <xf numFmtId="165" fontId="13" fillId="3" borderId="0" xfId="2" applyNumberFormat="1" applyFont="1" applyFill="1" applyBorder="1"/>
    <xf numFmtId="0" fontId="9" fillId="7" borderId="0" xfId="0" applyFont="1" applyFill="1"/>
    <xf numFmtId="0" fontId="8" fillId="0" borderId="1" xfId="0" applyFont="1" applyBorder="1"/>
    <xf numFmtId="168" fontId="9" fillId="0" borderId="1" xfId="2" applyNumberFormat="1" applyFont="1" applyBorder="1"/>
    <xf numFmtId="168" fontId="9" fillId="0" borderId="1" xfId="2" applyNumberFormat="1" applyFont="1" applyBorder="1" applyAlignment="1">
      <alignment horizontal="left"/>
    </xf>
    <xf numFmtId="0" fontId="14" fillId="10" borderId="1" xfId="0" applyFont="1" applyFill="1" applyBorder="1" applyAlignment="1">
      <alignment horizontal="center" vertical="center" wrapText="1"/>
    </xf>
    <xf numFmtId="0" fontId="14" fillId="10" borderId="1" xfId="0" applyFont="1" applyFill="1" applyBorder="1" applyAlignment="1">
      <alignment horizontal="center" vertical="center"/>
    </xf>
    <xf numFmtId="0" fontId="8" fillId="0" borderId="0" xfId="0" applyFont="1"/>
    <xf numFmtId="165" fontId="9" fillId="0" borderId="0" xfId="2" applyNumberFormat="1" applyFont="1" applyBorder="1"/>
    <xf numFmtId="0" fontId="9" fillId="0" borderId="0" xfId="0" applyFont="1" applyAlignment="1">
      <alignment wrapText="1"/>
    </xf>
    <xf numFmtId="165" fontId="9" fillId="11" borderId="1" xfId="2" applyNumberFormat="1" applyFont="1" applyFill="1" applyBorder="1"/>
    <xf numFmtId="168" fontId="9" fillId="11" borderId="1" xfId="2" applyNumberFormat="1" applyFont="1" applyFill="1" applyBorder="1"/>
    <xf numFmtId="170" fontId="9" fillId="11" borderId="1" xfId="1" applyNumberFormat="1" applyFont="1" applyFill="1" applyBorder="1"/>
    <xf numFmtId="169" fontId="9" fillId="11" borderId="1" xfId="0" applyNumberFormat="1" applyFont="1" applyFill="1" applyBorder="1"/>
    <xf numFmtId="169" fontId="14" fillId="10" borderId="1" xfId="0" applyNumberFormat="1" applyFont="1" applyFill="1" applyBorder="1" applyAlignment="1">
      <alignment horizontal="center" vertical="center"/>
    </xf>
    <xf numFmtId="169" fontId="9" fillId="0" borderId="0" xfId="0" applyNumberFormat="1" applyFont="1"/>
    <xf numFmtId="170" fontId="9" fillId="0" borderId="0" xfId="1" applyNumberFormat="1" applyFont="1"/>
    <xf numFmtId="166" fontId="8" fillId="2" borderId="0" xfId="0" applyNumberFormat="1" applyFont="1" applyFill="1" applyAlignment="1">
      <alignment horizontal="right"/>
    </xf>
    <xf numFmtId="0" fontId="16" fillId="0" borderId="0" xfId="0" applyFont="1"/>
    <xf numFmtId="170" fontId="9" fillId="0" borderId="1" xfId="1" applyNumberFormat="1" applyFont="1" applyBorder="1"/>
    <xf numFmtId="169" fontId="9" fillId="0" borderId="1" xfId="0" applyNumberFormat="1" applyFont="1" applyBorder="1"/>
    <xf numFmtId="169" fontId="9" fillId="0" borderId="1" xfId="2" applyNumberFormat="1" applyFont="1" applyBorder="1"/>
    <xf numFmtId="165" fontId="8" fillId="2" borderId="0" xfId="2" applyNumberFormat="1" applyFont="1" applyFill="1" applyBorder="1" applyAlignment="1">
      <alignment horizontal="right"/>
    </xf>
    <xf numFmtId="9" fontId="0" fillId="0" borderId="0" xfId="0" applyNumberFormat="1"/>
    <xf numFmtId="43" fontId="0" fillId="0" borderId="0" xfId="2" applyFont="1"/>
    <xf numFmtId="43" fontId="9" fillId="0" borderId="1" xfId="2" applyFont="1" applyBorder="1"/>
    <xf numFmtId="169" fontId="14" fillId="10" borderId="1" xfId="0" applyNumberFormat="1" applyFont="1" applyFill="1" applyBorder="1" applyAlignment="1">
      <alignment horizontal="center" vertical="center" wrapText="1"/>
    </xf>
    <xf numFmtId="15" fontId="9" fillId="0" borderId="1" xfId="0" applyNumberFormat="1" applyFont="1" applyBorder="1"/>
    <xf numFmtId="10" fontId="14" fillId="10" borderId="1" xfId="0" applyNumberFormat="1" applyFont="1" applyFill="1" applyBorder="1" applyAlignment="1">
      <alignment horizontal="center" vertical="center" wrapText="1"/>
    </xf>
    <xf numFmtId="2" fontId="0" fillId="0" borderId="1" xfId="0" applyNumberFormat="1" applyBorder="1"/>
    <xf numFmtId="2" fontId="9" fillId="0" borderId="1" xfId="0" applyNumberFormat="1" applyFont="1" applyBorder="1"/>
    <xf numFmtId="0" fontId="9" fillId="7" borderId="1" xfId="0" applyFont="1" applyFill="1" applyBorder="1"/>
    <xf numFmtId="16" fontId="9" fillId="0" borderId="0" xfId="0" applyNumberFormat="1" applyFont="1"/>
    <xf numFmtId="43" fontId="8" fillId="12" borderId="1" xfId="2" applyFont="1" applyFill="1" applyBorder="1"/>
    <xf numFmtId="16" fontId="0" fillId="0" borderId="0" xfId="0" applyNumberFormat="1"/>
    <xf numFmtId="10" fontId="8" fillId="12" borderId="1" xfId="1" applyNumberFormat="1" applyFont="1" applyFill="1" applyBorder="1"/>
    <xf numFmtId="2" fontId="9" fillId="0" borderId="1" xfId="2" applyNumberFormat="1" applyFont="1" applyBorder="1"/>
    <xf numFmtId="10" fontId="8" fillId="12" borderId="1" xfId="1" applyNumberFormat="1" applyFont="1" applyFill="1" applyBorder="1" applyAlignment="1">
      <alignment horizontal="center" vertical="center"/>
    </xf>
    <xf numFmtId="2" fontId="9" fillId="0" borderId="1" xfId="0" applyNumberFormat="1" applyFont="1" applyBorder="1" applyAlignment="1">
      <alignment horizontal="center"/>
    </xf>
    <xf numFmtId="43" fontId="8" fillId="12" borderId="1" xfId="2" applyFont="1" applyFill="1" applyBorder="1" applyAlignment="1">
      <alignment horizontal="center"/>
    </xf>
    <xf numFmtId="43" fontId="9" fillId="0" borderId="1" xfId="2" applyFont="1" applyBorder="1" applyAlignment="1">
      <alignment horizontal="center"/>
    </xf>
    <xf numFmtId="14" fontId="9" fillId="0" borderId="1" xfId="0" applyNumberFormat="1" applyFont="1" applyBorder="1" applyAlignment="1">
      <alignment horizontal="right"/>
    </xf>
    <xf numFmtId="0" fontId="9" fillId="0" borderId="0" xfId="0" applyFont="1" applyAlignment="1">
      <alignment vertical="center"/>
    </xf>
    <xf numFmtId="0" fontId="9" fillId="0" borderId="1" xfId="0" applyFont="1" applyBorder="1" applyAlignment="1">
      <alignment vertical="center"/>
    </xf>
    <xf numFmtId="0" fontId="9" fillId="13" borderId="1" xfId="0" applyFont="1" applyFill="1" applyBorder="1" applyAlignment="1">
      <alignment vertical="center"/>
    </xf>
    <xf numFmtId="0" fontId="9" fillId="13" borderId="1" xfId="0" quotePrefix="1" applyFont="1" applyFill="1" applyBorder="1" applyAlignment="1">
      <alignment vertical="center"/>
    </xf>
    <xf numFmtId="0" fontId="8" fillId="13" borderId="1" xfId="0" applyFont="1" applyFill="1" applyBorder="1" applyAlignment="1">
      <alignment horizontal="center" vertical="center" wrapText="1"/>
    </xf>
    <xf numFmtId="0" fontId="8" fillId="0" borderId="0" xfId="0" applyFont="1" applyAlignment="1">
      <alignment horizontal="center" vertical="center" wrapText="1"/>
    </xf>
    <xf numFmtId="171" fontId="9" fillId="14" borderId="1" xfId="0" applyNumberFormat="1" applyFont="1" applyFill="1" applyBorder="1"/>
    <xf numFmtId="0" fontId="9" fillId="14" borderId="1" xfId="0" applyFont="1" applyFill="1" applyBorder="1" applyAlignment="1">
      <alignment vertical="center"/>
    </xf>
    <xf numFmtId="0" fontId="9" fillId="15" borderId="1" xfId="0" applyFont="1" applyFill="1" applyBorder="1" applyAlignment="1">
      <alignment vertical="center"/>
    </xf>
    <xf numFmtId="164" fontId="9" fillId="15" borderId="1" xfId="0" applyNumberFormat="1" applyFont="1" applyFill="1" applyBorder="1"/>
    <xf numFmtId="0" fontId="8" fillId="16" borderId="1" xfId="0" applyFont="1" applyFill="1" applyBorder="1" applyAlignment="1">
      <alignment vertical="center"/>
    </xf>
    <xf numFmtId="0" fontId="8" fillId="4" borderId="1" xfId="0" quotePrefix="1" applyFont="1" applyFill="1" applyBorder="1" applyAlignment="1">
      <alignment vertical="center"/>
    </xf>
    <xf numFmtId="0" fontId="20" fillId="0" borderId="0" xfId="0" applyFont="1" applyAlignment="1">
      <alignment horizontal="center" vertical="center"/>
    </xf>
    <xf numFmtId="0" fontId="23" fillId="0" borderId="0" xfId="0" applyFont="1"/>
    <xf numFmtId="0" fontId="23" fillId="0" borderId="1" xfId="0" applyFont="1" applyBorder="1"/>
    <xf numFmtId="165" fontId="23" fillId="0" borderId="1" xfId="2" applyNumberFormat="1" applyFont="1" applyBorder="1"/>
    <xf numFmtId="0" fontId="24" fillId="6" borderId="4" xfId="0" applyFont="1" applyFill="1" applyBorder="1" applyAlignment="1">
      <alignment horizontal="center" vertical="center"/>
    </xf>
    <xf numFmtId="0" fontId="2" fillId="3" borderId="1" xfId="0" applyFont="1" applyFill="1" applyBorder="1" applyAlignment="1">
      <alignment horizontal="center"/>
    </xf>
    <xf numFmtId="0" fontId="25" fillId="13" borderId="1" xfId="0" applyFont="1" applyFill="1" applyBorder="1"/>
    <xf numFmtId="0" fontId="25" fillId="0" borderId="0" xfId="0" applyFont="1"/>
    <xf numFmtId="0" fontId="26" fillId="3" borderId="1" xfId="0" applyFont="1" applyFill="1" applyBorder="1" applyAlignment="1">
      <alignment horizontal="center"/>
    </xf>
    <xf numFmtId="10" fontId="25" fillId="13" borderId="1" xfId="1" applyNumberFormat="1" applyFont="1" applyFill="1" applyBorder="1"/>
    <xf numFmtId="165" fontId="25" fillId="13" borderId="1" xfId="2" applyNumberFormat="1" applyFont="1" applyFill="1" applyBorder="1"/>
    <xf numFmtId="168" fontId="25" fillId="13" borderId="1" xfId="2" applyNumberFormat="1" applyFont="1" applyFill="1" applyBorder="1"/>
    <xf numFmtId="0" fontId="0" fillId="13" borderId="1" xfId="0" applyFill="1" applyBorder="1"/>
    <xf numFmtId="0" fontId="0" fillId="0" borderId="1" xfId="0" applyBorder="1" applyAlignment="1">
      <alignment horizontal="right"/>
    </xf>
    <xf numFmtId="0" fontId="0" fillId="0" borderId="1" xfId="0" applyBorder="1" applyAlignment="1">
      <alignment horizontal="right" indent="1"/>
    </xf>
    <xf numFmtId="0" fontId="27" fillId="10" borderId="1" xfId="0" applyFont="1" applyFill="1" applyBorder="1" applyAlignment="1">
      <alignment horizontal="center" vertical="center" wrapText="1"/>
    </xf>
    <xf numFmtId="169" fontId="27" fillId="10" borderId="1" xfId="0" applyNumberFormat="1" applyFont="1" applyFill="1" applyBorder="1" applyAlignment="1">
      <alignment horizontal="center" vertical="center" wrapText="1"/>
    </xf>
    <xf numFmtId="164" fontId="25" fillId="13" borderId="1" xfId="0" applyNumberFormat="1" applyFont="1" applyFill="1" applyBorder="1"/>
    <xf numFmtId="43" fontId="0" fillId="3" borderId="1" xfId="2" applyFont="1" applyFill="1" applyBorder="1" applyAlignment="1">
      <alignment horizontal="left"/>
    </xf>
    <xf numFmtId="43" fontId="2" fillId="3" borderId="1" xfId="0" applyNumberFormat="1" applyFont="1" applyFill="1" applyBorder="1"/>
    <xf numFmtId="0" fontId="8" fillId="0" borderId="1" xfId="0" applyFont="1" applyBorder="1" applyAlignment="1">
      <alignment vertical="center"/>
    </xf>
    <xf numFmtId="169" fontId="8" fillId="0" borderId="1" xfId="0" applyNumberFormat="1" applyFont="1" applyBorder="1" applyAlignment="1">
      <alignment vertical="center"/>
    </xf>
    <xf numFmtId="0" fontId="9" fillId="0" borderId="0" xfId="2" applyNumberFormat="1" applyFont="1" applyAlignment="1"/>
    <xf numFmtId="0" fontId="9" fillId="0" borderId="0" xfId="1" applyNumberFormat="1" applyFont="1"/>
    <xf numFmtId="164" fontId="9" fillId="11" borderId="1" xfId="0" applyNumberFormat="1" applyFont="1" applyFill="1" applyBorder="1"/>
    <xf numFmtId="164" fontId="9" fillId="0" borderId="0" xfId="0" applyNumberFormat="1" applyFont="1"/>
    <xf numFmtId="164" fontId="14" fillId="10" borderId="1" xfId="2" applyNumberFormat="1" applyFont="1" applyFill="1" applyBorder="1" applyAlignment="1">
      <alignment horizontal="center" vertical="center"/>
    </xf>
    <xf numFmtId="164" fontId="14" fillId="10" borderId="1" xfId="0" applyNumberFormat="1" applyFont="1" applyFill="1" applyBorder="1" applyAlignment="1">
      <alignment horizontal="center" vertical="center"/>
    </xf>
    <xf numFmtId="43" fontId="2" fillId="2" borderId="1" xfId="2" applyFont="1" applyFill="1" applyBorder="1" applyAlignment="1">
      <alignment horizontal="left"/>
    </xf>
    <xf numFmtId="43" fontId="2" fillId="2" borderId="1" xfId="0" applyNumberFormat="1" applyFont="1" applyFill="1" applyBorder="1"/>
    <xf numFmtId="43" fontId="2" fillId="13" borderId="1" xfId="0" applyNumberFormat="1" applyFont="1" applyFill="1" applyBorder="1"/>
    <xf numFmtId="0" fontId="0" fillId="2" borderId="0" xfId="0" applyFill="1"/>
    <xf numFmtId="169" fontId="0" fillId="2" borderId="0" xfId="0" applyNumberFormat="1" applyFill="1"/>
    <xf numFmtId="0" fontId="0" fillId="2" borderId="1" xfId="0" applyFill="1" applyBorder="1"/>
    <xf numFmtId="165" fontId="0" fillId="2" borderId="1" xfId="0" applyNumberFormat="1" applyFill="1" applyBorder="1"/>
    <xf numFmtId="165" fontId="0" fillId="2" borderId="1" xfId="0" applyNumberFormat="1" applyFill="1" applyBorder="1" applyProtection="1">
      <protection locked="0"/>
    </xf>
    <xf numFmtId="10" fontId="0" fillId="2" borderId="1" xfId="1" applyNumberFormat="1" applyFont="1" applyFill="1" applyBorder="1" applyProtection="1">
      <protection locked="0"/>
    </xf>
    <xf numFmtId="10" fontId="2" fillId="2" borderId="1" xfId="1" applyNumberFormat="1" applyFont="1" applyFill="1" applyBorder="1" applyProtection="1">
      <protection locked="0"/>
    </xf>
    <xf numFmtId="43" fontId="2" fillId="2" borderId="1" xfId="2" applyFont="1" applyFill="1" applyBorder="1"/>
    <xf numFmtId="0" fontId="0" fillId="6" borderId="1" xfId="0" applyFill="1" applyBorder="1"/>
    <xf numFmtId="43" fontId="2" fillId="6" borderId="1" xfId="2" applyFont="1" applyFill="1" applyBorder="1"/>
    <xf numFmtId="43" fontId="2" fillId="6" borderId="1" xfId="2" applyFont="1" applyFill="1" applyBorder="1" applyProtection="1">
      <protection locked="0"/>
    </xf>
    <xf numFmtId="10" fontId="2" fillId="6" borderId="1" xfId="1" applyNumberFormat="1" applyFont="1" applyFill="1" applyBorder="1" applyProtection="1">
      <protection locked="0"/>
    </xf>
    <xf numFmtId="169" fontId="2" fillId="6" borderId="1" xfId="0" applyNumberFormat="1" applyFont="1" applyFill="1" applyBorder="1"/>
    <xf numFmtId="169" fontId="33" fillId="2" borderId="1" xfId="0" applyNumberFormat="1" applyFont="1" applyFill="1" applyBorder="1"/>
    <xf numFmtId="168" fontId="33" fillId="2" borderId="1" xfId="2" applyNumberFormat="1" applyFont="1" applyFill="1" applyBorder="1"/>
    <xf numFmtId="0" fontId="33" fillId="2" borderId="1" xfId="0" applyFont="1" applyFill="1" applyBorder="1"/>
    <xf numFmtId="10" fontId="33" fillId="2" borderId="1" xfId="1" applyNumberFormat="1" applyFont="1" applyFill="1" applyBorder="1" applyProtection="1"/>
    <xf numFmtId="43" fontId="2" fillId="13" borderId="1" xfId="2" applyFont="1" applyFill="1" applyBorder="1" applyAlignment="1">
      <alignment horizontal="left"/>
    </xf>
    <xf numFmtId="0" fontId="23" fillId="0" borderId="1" xfId="0" applyFont="1" applyBorder="1" applyAlignment="1">
      <alignment horizontal="center" vertical="center"/>
    </xf>
    <xf numFmtId="168" fontId="0" fillId="0" borderId="0" xfId="2" applyNumberFormat="1" applyFont="1"/>
    <xf numFmtId="0" fontId="2"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0" fillId="0" borderId="0" xfId="0" applyAlignment="1">
      <alignment horizontal="right"/>
    </xf>
    <xf numFmtId="168" fontId="2" fillId="0" borderId="1" xfId="2" applyNumberFormat="1" applyFont="1" applyFill="1" applyBorder="1" applyAlignment="1">
      <alignment horizontal="center" vertical="center" wrapText="1"/>
    </xf>
    <xf numFmtId="169" fontId="0" fillId="0" borderId="1" xfId="0" applyNumberFormat="1" applyBorder="1"/>
    <xf numFmtId="168" fontId="0" fillId="0" borderId="1" xfId="2" applyNumberFormat="1" applyFont="1" applyBorder="1"/>
    <xf numFmtId="170" fontId="0" fillId="0" borderId="1" xfId="1" applyNumberFormat="1" applyFont="1" applyBorder="1"/>
    <xf numFmtId="0" fontId="35" fillId="0" borderId="1" xfId="0" applyFont="1" applyBorder="1" applyAlignment="1">
      <alignment horizontal="center" vertical="center"/>
    </xf>
    <xf numFmtId="0" fontId="35" fillId="14" borderId="1" xfId="3" applyFont="1" applyFill="1" applyBorder="1" applyAlignment="1">
      <alignment horizontal="center" vertical="center"/>
    </xf>
    <xf numFmtId="0" fontId="35" fillId="0" borderId="1" xfId="3" applyFont="1" applyBorder="1" applyAlignment="1">
      <alignment horizontal="center" vertical="center"/>
    </xf>
    <xf numFmtId="0" fontId="37" fillId="0" borderId="0" xfId="0" applyFont="1"/>
    <xf numFmtId="0" fontId="35" fillId="0" borderId="0" xfId="0" applyFont="1"/>
    <xf numFmtId="0" fontId="9" fillId="0" borderId="1" xfId="0" applyFont="1" applyBorder="1" applyAlignment="1">
      <alignment vertical="top" wrapText="1"/>
    </xf>
    <xf numFmtId="0" fontId="8" fillId="13" borderId="1" xfId="0" applyFont="1" applyFill="1" applyBorder="1" applyAlignment="1">
      <alignment vertical="top"/>
    </xf>
    <xf numFmtId="0" fontId="0" fillId="0" borderId="0" xfId="0" applyAlignment="1">
      <alignment vertical="top"/>
    </xf>
    <xf numFmtId="169" fontId="9" fillId="0" borderId="1" xfId="0" applyNumberFormat="1" applyFont="1" applyBorder="1" applyAlignment="1">
      <alignment vertical="top"/>
    </xf>
    <xf numFmtId="0" fontId="9" fillId="0" borderId="1" xfId="0" applyFont="1" applyBorder="1" applyAlignment="1">
      <alignment vertical="top"/>
    </xf>
    <xf numFmtId="10" fontId="0" fillId="13" borderId="1" xfId="1" applyNumberFormat="1" applyFont="1" applyFill="1" applyBorder="1"/>
    <xf numFmtId="165" fontId="0" fillId="13" borderId="1" xfId="2" applyNumberFormat="1" applyFont="1" applyFill="1" applyBorder="1"/>
    <xf numFmtId="164" fontId="0" fillId="13" borderId="1" xfId="0" applyNumberFormat="1" applyFill="1" applyBorder="1"/>
    <xf numFmtId="168" fontId="0" fillId="13" borderId="1" xfId="2" applyNumberFormat="1" applyFont="1" applyFill="1" applyBorder="1"/>
    <xf numFmtId="43" fontId="2" fillId="2" borderId="1" xfId="2" applyFont="1" applyFill="1" applyBorder="1" applyProtection="1">
      <protection locked="0"/>
    </xf>
    <xf numFmtId="9" fontId="24" fillId="6" borderId="4" xfId="0" applyNumberFormat="1" applyFont="1" applyFill="1" applyBorder="1" applyAlignment="1">
      <alignment horizontal="center" vertical="center"/>
    </xf>
    <xf numFmtId="0" fontId="9" fillId="2" borderId="0" xfId="0" applyFont="1" applyFill="1"/>
    <xf numFmtId="0" fontId="39" fillId="0" borderId="0" xfId="0" applyFont="1" applyAlignment="1">
      <alignment vertical="center"/>
    </xf>
    <xf numFmtId="43" fontId="9" fillId="0" borderId="1" xfId="2" applyFont="1" applyBorder="1" applyAlignment="1">
      <alignment vertical="center" wrapText="1"/>
    </xf>
    <xf numFmtId="14" fontId="9" fillId="0" borderId="1" xfId="0" applyNumberFormat="1" applyFont="1" applyBorder="1"/>
    <xf numFmtId="43" fontId="9" fillId="17" borderId="1" xfId="2" applyFont="1" applyFill="1" applyBorder="1" applyAlignment="1">
      <alignment vertical="center" wrapText="1"/>
    </xf>
    <xf numFmtId="0" fontId="9" fillId="0" borderId="1" xfId="0" applyFont="1" applyBorder="1" applyAlignment="1">
      <alignment vertical="center" wrapText="1"/>
    </xf>
    <xf numFmtId="14" fontId="9" fillId="0" borderId="1" xfId="0" applyNumberFormat="1" applyFont="1" applyBorder="1" applyAlignment="1">
      <alignment vertical="center" wrapText="1"/>
    </xf>
    <xf numFmtId="0" fontId="9" fillId="17" borderId="1" xfId="0" applyFont="1" applyFill="1" applyBorder="1" applyAlignment="1">
      <alignment vertical="center" wrapText="1"/>
    </xf>
    <xf numFmtId="3" fontId="0" fillId="0" borderId="0" xfId="0" applyNumberFormat="1"/>
    <xf numFmtId="43" fontId="9" fillId="2" borderId="1" xfId="2" applyFont="1" applyFill="1" applyBorder="1" applyAlignment="1">
      <alignment vertical="center"/>
    </xf>
    <xf numFmtId="14" fontId="9" fillId="2" borderId="1" xfId="2" applyNumberFormat="1" applyFont="1" applyFill="1" applyBorder="1" applyAlignment="1">
      <alignment vertical="center"/>
    </xf>
    <xf numFmtId="14" fontId="9" fillId="0" borderId="1" xfId="2" applyNumberFormat="1" applyFont="1" applyBorder="1"/>
    <xf numFmtId="4" fontId="0" fillId="0" borderId="0" xfId="0" applyNumberFormat="1"/>
    <xf numFmtId="0" fontId="14" fillId="10" borderId="11" xfId="0" applyFont="1" applyFill="1" applyBorder="1" applyAlignment="1">
      <alignment horizontal="center" vertical="center" wrapText="1"/>
    </xf>
    <xf numFmtId="0" fontId="14" fillId="10" borderId="12" xfId="0" applyFont="1" applyFill="1" applyBorder="1" applyAlignment="1">
      <alignment horizontal="center" vertical="center" wrapText="1"/>
    </xf>
    <xf numFmtId="0" fontId="8" fillId="13" borderId="8" xfId="0" applyFont="1" applyFill="1" applyBorder="1" applyAlignment="1">
      <alignment horizontal="center" vertical="center"/>
    </xf>
    <xf numFmtId="0" fontId="8" fillId="13" borderId="10" xfId="0" applyFont="1" applyFill="1" applyBorder="1" applyAlignment="1">
      <alignment horizontal="center" vertical="center"/>
    </xf>
    <xf numFmtId="0" fontId="8" fillId="13" borderId="9" xfId="0" applyFont="1" applyFill="1" applyBorder="1" applyAlignment="1">
      <alignment horizontal="center" vertical="center"/>
    </xf>
    <xf numFmtId="0" fontId="18" fillId="2" borderId="0" xfId="0" applyFont="1" applyFill="1" applyAlignment="1">
      <alignment horizontal="center" vertical="center"/>
    </xf>
    <xf numFmtId="0" fontId="18" fillId="2" borderId="12" xfId="0" applyFont="1" applyFill="1" applyBorder="1" applyAlignment="1">
      <alignment horizontal="center" vertical="center"/>
    </xf>
    <xf numFmtId="0" fontId="38" fillId="2" borderId="0" xfId="0" applyFont="1" applyFill="1" applyAlignment="1">
      <alignment horizontal="center" vertical="center"/>
    </xf>
    <xf numFmtId="0" fontId="38" fillId="2" borderId="12" xfId="0" applyFont="1" applyFill="1" applyBorder="1" applyAlignment="1">
      <alignment horizontal="center" vertical="center"/>
    </xf>
    <xf numFmtId="0" fontId="33" fillId="2" borderId="5" xfId="0" applyFont="1" applyFill="1" applyBorder="1" applyAlignment="1" applyProtection="1">
      <alignment horizontal="left" vertical="center" wrapText="1"/>
      <protection locked="0"/>
    </xf>
    <xf numFmtId="0" fontId="33" fillId="2" borderId="7" xfId="0" applyFont="1" applyFill="1" applyBorder="1" applyAlignment="1" applyProtection="1">
      <alignment horizontal="left" vertical="center" wrapText="1"/>
      <protection locked="0"/>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4" xfId="0" applyFont="1" applyBorder="1" applyAlignment="1">
      <alignment horizontal="center"/>
    </xf>
    <xf numFmtId="0" fontId="2" fillId="0" borderId="8" xfId="0" applyFont="1" applyBorder="1" applyAlignment="1">
      <alignment horizontal="center"/>
    </xf>
    <xf numFmtId="0" fontId="2" fillId="0" borderId="10" xfId="0" applyFont="1" applyBorder="1" applyAlignment="1">
      <alignment horizontal="center"/>
    </xf>
    <xf numFmtId="0" fontId="2" fillId="0" borderId="9" xfId="0" applyFont="1" applyBorder="1" applyAlignment="1">
      <alignment horizontal="center"/>
    </xf>
    <xf numFmtId="0" fontId="7" fillId="2" borderId="5" xfId="0" applyFont="1" applyFill="1" applyBorder="1" applyAlignment="1" applyProtection="1">
      <alignment horizontal="left" vertical="center"/>
      <protection locked="0"/>
    </xf>
    <xf numFmtId="0" fontId="7" fillId="2" borderId="7" xfId="0" applyFont="1" applyFill="1" applyBorder="1" applyAlignment="1" applyProtection="1">
      <alignment horizontal="left" vertical="center"/>
      <protection locked="0"/>
    </xf>
    <xf numFmtId="0" fontId="29" fillId="6" borderId="0" xfId="0" applyFont="1" applyFill="1" applyAlignment="1">
      <alignment horizontal="center"/>
    </xf>
    <xf numFmtId="0" fontId="31" fillId="6" borderId="0" xfId="0" applyFont="1" applyFill="1" applyAlignment="1">
      <alignment horizontal="center"/>
    </xf>
    <xf numFmtId="0" fontId="33" fillId="2" borderId="0" xfId="0" applyFont="1" applyFill="1" applyAlignment="1">
      <alignment horizontal="center"/>
    </xf>
    <xf numFmtId="0" fontId="29" fillId="2" borderId="1" xfId="0" applyFont="1" applyFill="1" applyBorder="1" applyAlignment="1">
      <alignment horizontal="center"/>
    </xf>
    <xf numFmtId="0" fontId="31" fillId="2" borderId="1" xfId="0" applyFont="1" applyFill="1" applyBorder="1" applyAlignment="1">
      <alignment horizontal="center"/>
    </xf>
    <xf numFmtId="0" fontId="5" fillId="2" borderId="5" xfId="0" applyFont="1" applyFill="1" applyBorder="1" applyAlignment="1" applyProtection="1">
      <alignment horizontal="left" wrapText="1"/>
      <protection locked="0"/>
    </xf>
    <xf numFmtId="0" fontId="5" fillId="2" borderId="7" xfId="0" applyFont="1" applyFill="1" applyBorder="1" applyAlignment="1" applyProtection="1">
      <alignment horizontal="left" wrapText="1"/>
      <protection locked="0"/>
    </xf>
    <xf numFmtId="0" fontId="19" fillId="9" borderId="0" xfId="0" applyFont="1" applyFill="1" applyAlignment="1">
      <alignment horizontal="center"/>
    </xf>
    <xf numFmtId="0" fontId="9" fillId="0" borderId="8" xfId="0" applyFont="1" applyBorder="1" applyAlignment="1">
      <alignment horizontal="center"/>
    </xf>
    <xf numFmtId="0" fontId="9" fillId="0" borderId="10" xfId="0" applyFont="1" applyBorder="1" applyAlignment="1">
      <alignment horizontal="center"/>
    </xf>
    <xf numFmtId="0" fontId="9" fillId="0" borderId="9" xfId="0" applyFont="1" applyBorder="1" applyAlignment="1">
      <alignment horizontal="center"/>
    </xf>
  </cellXfs>
  <cellStyles count="4">
    <cellStyle name="Comma" xfId="2" builtinId="3"/>
    <cellStyle name="Hyperlink" xfId="3" builtinId="8"/>
    <cellStyle name="Normal" xfId="0" builtinId="0"/>
    <cellStyle name="Percent" xfId="1" builtinId="5"/>
  </cellStyles>
  <dxfs count="1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name val="Garamond"/>
        <scheme val="none"/>
      </font>
    </dxf>
    <dxf>
      <font>
        <strike val="0"/>
        <outline val="0"/>
        <shadow val="0"/>
        <u val="none"/>
        <vertAlign val="baseline"/>
        <sz val="11"/>
        <name val="Garamond"/>
        <scheme val="none"/>
      </font>
      <numFmt numFmtId="19" formatCode="m/d/yyyy"/>
    </dxf>
    <dxf>
      <font>
        <strike val="0"/>
        <outline val="0"/>
        <shadow val="0"/>
        <u val="none"/>
        <vertAlign val="baseline"/>
        <sz val="11"/>
        <name val="Garamond"/>
        <scheme val="none"/>
      </font>
    </dxf>
    <dxf>
      <font>
        <strike val="0"/>
        <outline val="0"/>
        <shadow val="0"/>
        <u val="none"/>
        <vertAlign val="baseline"/>
        <sz val="11"/>
        <name val="Garamond"/>
        <scheme val="none"/>
      </font>
    </dxf>
    <dxf>
      <font>
        <strike val="0"/>
        <outline val="0"/>
        <shadow val="0"/>
        <u val="none"/>
        <vertAlign val="baseline"/>
        <sz val="11"/>
        <name val="Garamond"/>
        <scheme val="none"/>
      </font>
    </dxf>
    <dxf>
      <font>
        <strike val="0"/>
        <outline val="0"/>
        <shadow val="0"/>
        <u val="none"/>
        <vertAlign val="baseline"/>
        <sz val="11"/>
        <name val="Garamond"/>
        <scheme val="none"/>
      </font>
    </dxf>
    <dxf>
      <font>
        <b val="0"/>
        <i val="0"/>
        <strike val="0"/>
        <condense val="0"/>
        <extend val="0"/>
        <outline val="0"/>
        <shadow val="0"/>
        <u val="none"/>
        <vertAlign val="baseline"/>
        <sz val="11"/>
        <color theme="1"/>
        <name val="Garamond"/>
        <scheme val="none"/>
      </font>
      <numFmt numFmtId="14" formatCode="0.00%"/>
      <fill>
        <patternFill patternType="solid">
          <fgColor indexed="64"/>
          <bgColor theme="9" tint="0.39997558519241921"/>
        </patternFill>
      </fill>
    </dxf>
    <dxf>
      <font>
        <b val="0"/>
        <i val="0"/>
        <strike val="0"/>
        <condense val="0"/>
        <extend val="0"/>
        <outline val="0"/>
        <shadow val="0"/>
        <u val="none"/>
        <vertAlign val="baseline"/>
        <sz val="11"/>
        <color theme="1"/>
        <name val="Garamond"/>
        <scheme val="none"/>
      </font>
      <numFmt numFmtId="168" formatCode="_(* #,##0.0_);_(* \(#,##0.0\);_(* &quot;-&quot;??_);_(@_)"/>
      <alignment horizontal="center" vertical="bottom" textRotation="0" wrapText="0" indent="0" justifyLastLine="0" shrinkToFit="0" readingOrder="0"/>
    </dxf>
    <dxf>
      <font>
        <strike val="0"/>
        <outline val="0"/>
        <shadow val="0"/>
        <u val="none"/>
        <vertAlign val="baseline"/>
        <sz val="11"/>
        <name val="Garamond"/>
        <scheme val="none"/>
      </font>
      <numFmt numFmtId="166" formatCode="[$-409]dd\-mmm\-yy;@"/>
      <alignment horizontal="center" vertical="bottom" textRotation="0" wrapText="0" indent="0" justifyLastLine="0" shrinkToFit="0" readingOrder="0"/>
    </dxf>
    <dxf>
      <font>
        <strike val="0"/>
        <outline val="0"/>
        <shadow val="0"/>
        <u val="none"/>
        <vertAlign val="baseline"/>
        <sz val="11"/>
        <name val="Garamond"/>
        <scheme val="none"/>
      </font>
      <numFmt numFmtId="166" formatCode="[$-409]dd\-mmm\-yy;@"/>
      <alignment horizontal="center" vertical="bottom" textRotation="0" wrapText="0" indent="0" justifyLastLine="0" shrinkToFit="0" readingOrder="0"/>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dxf>
    <dxf>
      <font>
        <b val="0"/>
        <i val="0"/>
        <strike val="0"/>
        <condense val="0"/>
        <extend val="0"/>
        <outline val="0"/>
        <shadow val="0"/>
        <u val="none"/>
        <vertAlign val="baseline"/>
        <sz val="11"/>
        <color theme="1" tint="0.249977111117893"/>
        <name val="Garamond"/>
        <scheme val="none"/>
      </font>
      <numFmt numFmtId="35" formatCode="_(* #,##0.00_);_(* \(#,##0.00\);_(* &quot;-&quot;??_);_(@_)"/>
      <fill>
        <patternFill patternType="solid">
          <fgColor indexed="64"/>
          <bgColor theme="0" tint="-0.249977111117893"/>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tint="0.249977111117893"/>
        <name val="Garamond"/>
        <family val="1"/>
        <scheme val="none"/>
      </font>
      <numFmt numFmtId="0" formatCode="General"/>
      <fill>
        <patternFill patternType="solid">
          <fgColor indexed="64"/>
          <bgColor theme="0" tint="-0.249977111117893"/>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tint="0.249977111117893"/>
        <name val="Garamond"/>
        <scheme val="none"/>
      </font>
      <numFmt numFmtId="165" formatCode="_(* #,##0_);_(* \(#,##0\);_(* &quot;-&quot;??_);_(@_)"/>
      <fill>
        <patternFill patternType="solid">
          <fgColor indexed="64"/>
          <bgColor theme="0" tint="-0.249977111117893"/>
        </patternFill>
      </fill>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numFmt numFmtId="166" formatCode="[$-409]dd\-mmm\-yy;@"/>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Garamond"/>
        <scheme val="none"/>
      </font>
      <numFmt numFmtId="165"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Garamond"/>
        <scheme val="none"/>
      </font>
      <numFmt numFmtId="165"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Garamond"/>
        <scheme val="none"/>
      </font>
      <numFmt numFmtId="14" formatCode="0.0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Garamond"/>
        <scheme val="none"/>
      </font>
      <numFmt numFmtId="165" formatCode="_(* #,##0_);_(* \(#,##0\);_(* &quot;-&quot;??_);_(@_)"/>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numFmt numFmtId="166" formatCode="[$-409]dd\-mmm\-yy;@"/>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numFmt numFmtId="166" formatCode="[$-409]dd\-mmm\-yy;@"/>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Garamond"/>
        <scheme val="none"/>
      </font>
      <border diagonalUp="0" diagonalDown="0" outline="0">
        <left/>
        <right style="thin">
          <color indexed="64"/>
        </right>
        <top style="thin">
          <color indexed="64"/>
        </top>
        <bottom style="thin">
          <color indexed="64"/>
        </bottom>
      </border>
    </dxf>
    <dxf>
      <border outline="0">
        <left style="thin">
          <color indexed="64"/>
        </left>
      </border>
    </dxf>
    <dxf>
      <font>
        <strike val="0"/>
        <outline val="0"/>
        <shadow val="0"/>
        <u val="none"/>
        <vertAlign val="baseline"/>
        <sz val="11"/>
        <name val="Garamond"/>
        <scheme val="none"/>
      </font>
    </dxf>
    <dxf>
      <font>
        <strike val="0"/>
        <outline val="0"/>
        <shadow val="0"/>
        <u val="none"/>
        <vertAlign val="baseline"/>
        <sz val="11"/>
        <name val="Garamond"/>
        <scheme val="none"/>
      </font>
    </dxf>
    <dxf>
      <font>
        <b/>
        <i val="0"/>
        <color theme="0"/>
      </font>
      <fill>
        <patternFill>
          <bgColor rgb="FFFF0000"/>
        </patternFill>
      </fill>
    </dxf>
    <dxf>
      <font>
        <b/>
        <i val="0"/>
        <color theme="0"/>
      </font>
      <fill>
        <patternFill>
          <bgColor rgb="FFFF0000"/>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
      <font>
        <color rgb="FF006100"/>
      </font>
      <fill>
        <patternFill>
          <bgColor rgb="FFC6EFCE"/>
        </patternFill>
      </fill>
    </dxf>
    <dxf>
      <font>
        <color rgb="FF9C0006"/>
      </font>
      <fill>
        <patternFill>
          <bgColor rgb="FFFFC7CE"/>
        </patternFill>
      </fill>
    </dxf>
    <dxf>
      <font>
        <color theme="1"/>
      </font>
      <fill>
        <patternFill>
          <bgColor theme="0" tint="-0.14996795556505021"/>
        </patternFill>
      </fill>
    </dxf>
  </dxfs>
  <tableStyles count="0" defaultTableStyle="TableStyleMedium2" defaultPivotStyle="PivotStyleLight16"/>
  <colors>
    <mruColors>
      <color rgb="FF009EBE"/>
      <color rgb="FFFFFFFF"/>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lineChart>
        <c:grouping val="standard"/>
        <c:varyColors val="0"/>
        <c:ser>
          <c:idx val="0"/>
          <c:order val="0"/>
          <c:tx>
            <c:strRef>
              <c:f>Dashboard!$G$3</c:f>
              <c:strCache>
                <c:ptCount val="1"/>
                <c:pt idx="0">
                  <c:v>Average YTM</c:v>
                </c:pt>
              </c:strCache>
            </c:strRef>
          </c:tx>
          <c:spPr>
            <a:ln w="12700" cap="rnd">
              <a:solidFill>
                <a:srgbClr val="009EBE">
                  <a:alpha val="50000"/>
                </a:srgbClr>
              </a:solidFill>
              <a:prstDash val="dash"/>
              <a:round/>
            </a:ln>
            <a:effectLst/>
          </c:spPr>
          <c:marker>
            <c:symbol val="circle"/>
            <c:size val="10"/>
            <c:spPr>
              <a:solidFill>
                <a:srgbClr val="00206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Garamond" panose="02020404030301010803" pitchFamily="18"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Dashboard!$G$6:$G$9</c:f>
              <c:strCache>
                <c:ptCount val="4"/>
                <c:pt idx="0">
                  <c:v>AA</c:v>
                </c:pt>
                <c:pt idx="1">
                  <c:v>A</c:v>
                </c:pt>
                <c:pt idx="2">
                  <c:v>BBB</c:v>
                </c:pt>
                <c:pt idx="3">
                  <c:v>BB</c:v>
                </c:pt>
              </c:strCache>
            </c:strRef>
          </c:cat>
          <c:val>
            <c:numRef>
              <c:f>Dashboard!$H$6:$H$9</c:f>
              <c:numCache>
                <c:formatCode>0.0%</c:formatCode>
                <c:ptCount val="4"/>
                <c:pt idx="0">
                  <c:v>0.13682007850152389</c:v>
                </c:pt>
                <c:pt idx="1">
                  <c:v>0.13566090348964593</c:v>
                </c:pt>
                <c:pt idx="2">
                  <c:v>0.1334425673978758</c:v>
                </c:pt>
                <c:pt idx="3">
                  <c:v>0.12850808774542199</c:v>
                </c:pt>
              </c:numCache>
            </c:numRef>
          </c:val>
          <c:smooth val="1"/>
          <c:extLst>
            <c:ext xmlns:c16="http://schemas.microsoft.com/office/drawing/2014/chart" uri="{C3380CC4-5D6E-409C-BE32-E72D297353CC}">
              <c16:uniqueId val="{00000000-D94F-4444-BEFC-AE3C7456824E}"/>
            </c:ext>
          </c:extLst>
        </c:ser>
        <c:dLbls>
          <c:showLegendKey val="0"/>
          <c:showVal val="0"/>
          <c:showCatName val="0"/>
          <c:showSerName val="0"/>
          <c:showPercent val="0"/>
          <c:showBubbleSize val="0"/>
        </c:dLbls>
        <c:marker val="1"/>
        <c:smooth val="0"/>
        <c:axId val="1088779344"/>
        <c:axId val="1088778360"/>
      </c:lineChart>
      <c:catAx>
        <c:axId val="1088779344"/>
        <c:scaling>
          <c:orientation val="minMax"/>
        </c:scaling>
        <c:delete val="0"/>
        <c:axPos val="b"/>
        <c:majorGridlines>
          <c:spPr>
            <a:ln w="9525" cap="flat" cmpd="sng" algn="ctr">
              <a:solidFill>
                <a:srgbClr val="009EBE">
                  <a:alpha val="25000"/>
                </a:srgb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solidFill>
                <a:latin typeface="Garamond" panose="02020404030301010803" pitchFamily="18" charset="0"/>
                <a:ea typeface="+mn-ea"/>
                <a:cs typeface="+mn-cs"/>
              </a:defRPr>
            </a:pPr>
            <a:endParaRPr lang="en-US"/>
          </a:p>
        </c:txPr>
        <c:crossAx val="1088778360"/>
        <c:crosses val="autoZero"/>
        <c:auto val="1"/>
        <c:lblAlgn val="ctr"/>
        <c:lblOffset val="100"/>
        <c:noMultiLvlLbl val="0"/>
      </c:catAx>
      <c:valAx>
        <c:axId val="1088778360"/>
        <c:scaling>
          <c:orientation val="minMax"/>
          <c:min val="2.0000000000000004E-2"/>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Garamond" panose="02020404030301010803" pitchFamily="18" charset="0"/>
                <a:ea typeface="+mn-ea"/>
                <a:cs typeface="+mn-cs"/>
              </a:defRPr>
            </a:pPr>
            <a:endParaRPr lang="en-US"/>
          </a:p>
        </c:txPr>
        <c:crossAx val="1088779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9EBE"/>
      </a:solidFill>
      <a:round/>
    </a:ln>
    <a:effectLst/>
  </c:spPr>
  <c:txPr>
    <a:bodyPr/>
    <a:lstStyle/>
    <a:p>
      <a:pPr>
        <a:defRPr b="1">
          <a:solidFill>
            <a:schemeClr val="tx1"/>
          </a:solidFill>
          <a:latin typeface="Garamond" panose="02020404030301010803"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lineChart>
        <c:grouping val="standard"/>
        <c:varyColors val="0"/>
        <c:ser>
          <c:idx val="0"/>
          <c:order val="0"/>
          <c:tx>
            <c:strRef>
              <c:f>Dashboard!$G$15</c:f>
              <c:strCache>
                <c:ptCount val="1"/>
                <c:pt idx="0">
                  <c:v>Average YTM of IG Debenture</c:v>
                </c:pt>
              </c:strCache>
            </c:strRef>
          </c:tx>
          <c:spPr>
            <a:ln w="12700" cap="rnd">
              <a:solidFill>
                <a:srgbClr val="009EBE">
                  <a:alpha val="50000"/>
                </a:srgbClr>
              </a:solidFill>
              <a:prstDash val="dash"/>
              <a:round/>
            </a:ln>
            <a:effectLst/>
          </c:spPr>
          <c:marker>
            <c:symbol val="circle"/>
            <c:size val="10"/>
            <c:spPr>
              <a:solidFill>
                <a:srgbClr val="00206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Garamond" panose="02020404030301010803" pitchFamily="18"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Dashboard!$G$19:$G$26</c:f>
              <c:numCache>
                <c:formatCode>General</c:formatCode>
                <c:ptCount val="8"/>
                <c:pt idx="0">
                  <c:v>3</c:v>
                </c:pt>
                <c:pt idx="1">
                  <c:v>4</c:v>
                </c:pt>
                <c:pt idx="2">
                  <c:v>5</c:v>
                </c:pt>
                <c:pt idx="3">
                  <c:v>6</c:v>
                </c:pt>
                <c:pt idx="4">
                  <c:v>7</c:v>
                </c:pt>
                <c:pt idx="5">
                  <c:v>8</c:v>
                </c:pt>
                <c:pt idx="6">
                  <c:v>9</c:v>
                </c:pt>
                <c:pt idx="7">
                  <c:v>10</c:v>
                </c:pt>
              </c:numCache>
            </c:numRef>
          </c:cat>
          <c:val>
            <c:numRef>
              <c:f>Dashboard!$H$19:$H$26</c:f>
              <c:numCache>
                <c:formatCode>0.0%</c:formatCode>
                <c:ptCount val="8"/>
                <c:pt idx="0">
                  <c:v>0.12037803502533251</c:v>
                </c:pt>
                <c:pt idx="1">
                  <c:v>0.12195580393665632</c:v>
                </c:pt>
                <c:pt idx="2">
                  <c:v>0.1360338629026315</c:v>
                </c:pt>
                <c:pt idx="3">
                  <c:v>0.13559570035391527</c:v>
                </c:pt>
                <c:pt idx="4">
                  <c:v>0.14189581590601652</c:v>
                </c:pt>
                <c:pt idx="5">
                  <c:v>0.13539009791997159</c:v>
                </c:pt>
                <c:pt idx="6">
                  <c:v>0.12870570178084006</c:v>
                </c:pt>
                <c:pt idx="7">
                  <c:v>0</c:v>
                </c:pt>
              </c:numCache>
            </c:numRef>
          </c:val>
          <c:smooth val="1"/>
          <c:extLst>
            <c:ext xmlns:c16="http://schemas.microsoft.com/office/drawing/2014/chart" uri="{C3380CC4-5D6E-409C-BE32-E72D297353CC}">
              <c16:uniqueId val="{00000000-D94F-4444-BEFC-AE3C7456824E}"/>
            </c:ext>
          </c:extLst>
        </c:ser>
        <c:dLbls>
          <c:showLegendKey val="0"/>
          <c:showVal val="0"/>
          <c:showCatName val="0"/>
          <c:showSerName val="0"/>
          <c:showPercent val="0"/>
          <c:showBubbleSize val="0"/>
        </c:dLbls>
        <c:marker val="1"/>
        <c:smooth val="0"/>
        <c:axId val="1088779344"/>
        <c:axId val="1088778360"/>
      </c:lineChart>
      <c:catAx>
        <c:axId val="1088779344"/>
        <c:scaling>
          <c:orientation val="minMax"/>
        </c:scaling>
        <c:delete val="0"/>
        <c:axPos val="b"/>
        <c:majorGridlines>
          <c:spPr>
            <a:ln w="9525" cap="flat" cmpd="sng" algn="ctr">
              <a:solidFill>
                <a:srgbClr val="009EBE">
                  <a:alpha val="25000"/>
                </a:srgb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solidFill>
                <a:latin typeface="Garamond" panose="02020404030301010803" pitchFamily="18" charset="0"/>
                <a:ea typeface="+mn-ea"/>
                <a:cs typeface="+mn-cs"/>
              </a:defRPr>
            </a:pPr>
            <a:endParaRPr lang="en-US"/>
          </a:p>
        </c:txPr>
        <c:crossAx val="1088778360"/>
        <c:crosses val="autoZero"/>
        <c:auto val="1"/>
        <c:lblAlgn val="ctr"/>
        <c:lblOffset val="100"/>
        <c:noMultiLvlLbl val="0"/>
      </c:catAx>
      <c:valAx>
        <c:axId val="1088778360"/>
        <c:scaling>
          <c:orientation val="minMax"/>
          <c:min val="2.0000000000000004E-2"/>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Garamond" panose="02020404030301010803" pitchFamily="18" charset="0"/>
                <a:ea typeface="+mn-ea"/>
                <a:cs typeface="+mn-cs"/>
              </a:defRPr>
            </a:pPr>
            <a:endParaRPr lang="en-US"/>
          </a:p>
        </c:txPr>
        <c:crossAx val="1088779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9EBE"/>
      </a:solidFill>
      <a:round/>
    </a:ln>
    <a:effectLst/>
  </c:spPr>
  <c:txPr>
    <a:bodyPr/>
    <a:lstStyle/>
    <a:p>
      <a:pPr>
        <a:defRPr b="1">
          <a:solidFill>
            <a:schemeClr val="tx1"/>
          </a:solidFill>
          <a:latin typeface="Garamond" panose="02020404030301010803"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Val.Trail!$AL$4</c:f>
          <c:strCache>
            <c:ptCount val="1"/>
            <c:pt idx="0">
              <c:v> 9% NIC Asia Debenture 2081/82 (NICAD8182)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92633435004559"/>
          <c:y val="0.22682590432491778"/>
          <c:w val="0.82577939977142023"/>
          <c:h val="0.60726998590765413"/>
        </c:manualLayout>
      </c:layout>
      <c:barChart>
        <c:barDir val="col"/>
        <c:grouping val="clustered"/>
        <c:varyColors val="0"/>
        <c:ser>
          <c:idx val="1"/>
          <c:order val="1"/>
          <c:tx>
            <c:strRef>
              <c:f>Val.Trail!$AP$5</c:f>
              <c:strCache>
                <c:ptCount val="1"/>
                <c:pt idx="0">
                  <c:v>Units Trad.</c:v>
                </c:pt>
              </c:strCache>
            </c:strRef>
          </c:tx>
          <c:spPr>
            <a:solidFill>
              <a:schemeClr val="accent2"/>
            </a:solidFill>
            <a:ln w="25400">
              <a:noFill/>
            </a:ln>
            <a:effectLst/>
          </c:spPr>
          <c:invertIfNegative val="0"/>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[0]!BondChartTradVol</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#N/A</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10050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40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25</c:v>
                </c:pt>
                <c:pt idx="308">
                  <c:v>30</c:v>
                </c:pt>
                <c:pt idx="309">
                  <c:v>0</c:v>
                </c:pt>
                <c:pt idx="310">
                  <c:v>0</c:v>
                </c:pt>
                <c:pt idx="311">
                  <c:v>0</c:v>
                </c:pt>
                <c:pt idx="312">
                  <c:v>0</c:v>
                </c:pt>
                <c:pt idx="313">
                  <c:v>0</c:v>
                </c:pt>
                <c:pt idx="314">
                  <c:v>0</c:v>
                </c:pt>
                <c:pt idx="315">
                  <c:v>30</c:v>
                </c:pt>
                <c:pt idx="316">
                  <c:v>25</c:v>
                </c:pt>
                <c:pt idx="317">
                  <c:v>0</c:v>
                </c:pt>
                <c:pt idx="318">
                  <c:v>0</c:v>
                </c:pt>
                <c:pt idx="319">
                  <c:v>0</c:v>
                </c:pt>
                <c:pt idx="320">
                  <c:v>0</c:v>
                </c:pt>
                <c:pt idx="321">
                  <c:v>0</c:v>
                </c:pt>
                <c:pt idx="322">
                  <c:v>0</c:v>
                </c:pt>
                <c:pt idx="323">
                  <c:v>0</c:v>
                </c:pt>
                <c:pt idx="324">
                  <c:v>0</c:v>
                </c:pt>
                <c:pt idx="325">
                  <c:v>0</c:v>
                </c:pt>
                <c:pt idx="326">
                  <c:v>0</c:v>
                </c:pt>
                <c:pt idx="327">
                  <c:v>0</c:v>
                </c:pt>
                <c:pt idx="328">
                  <c:v>0</c:v>
                </c:pt>
                <c:pt idx="329">
                  <c:v>10</c:v>
                </c:pt>
                <c:pt idx="330">
                  <c:v>0</c:v>
                </c:pt>
                <c:pt idx="331">
                  <c:v>10</c:v>
                </c:pt>
                <c:pt idx="332">
                  <c:v>0</c:v>
                </c:pt>
                <c:pt idx="333">
                  <c:v>0</c:v>
                </c:pt>
                <c:pt idx="334">
                  <c:v>0</c:v>
                </c:pt>
                <c:pt idx="335">
                  <c:v>0</c:v>
                </c:pt>
                <c:pt idx="336">
                  <c:v>0</c:v>
                </c:pt>
                <c:pt idx="337">
                  <c:v>0</c:v>
                </c:pt>
                <c:pt idx="338">
                  <c:v>0</c:v>
                </c:pt>
                <c:pt idx="339">
                  <c:v>0</c:v>
                </c:pt>
                <c:pt idx="340">
                  <c:v>0</c:v>
                </c:pt>
                <c:pt idx="341">
                  <c:v>0</c:v>
                </c:pt>
                <c:pt idx="342">
                  <c:v>0</c:v>
                </c:pt>
                <c:pt idx="343">
                  <c:v>0</c:v>
                </c:pt>
                <c:pt idx="344">
                  <c:v>40</c:v>
                </c:pt>
                <c:pt idx="345">
                  <c:v>0</c:v>
                </c:pt>
                <c:pt idx="346">
                  <c:v>0</c:v>
                </c:pt>
                <c:pt idx="347">
                  <c:v>0</c:v>
                </c:pt>
                <c:pt idx="348">
                  <c:v>0</c:v>
                </c:pt>
                <c:pt idx="349">
                  <c:v>65</c:v>
                </c:pt>
                <c:pt idx="350">
                  <c:v>0</c:v>
                </c:pt>
                <c:pt idx="351">
                  <c:v>0</c:v>
                </c:pt>
                <c:pt idx="352">
                  <c:v>0</c:v>
                </c:pt>
                <c:pt idx="353">
                  <c:v>0</c:v>
                </c:pt>
                <c:pt idx="354">
                  <c:v>0</c:v>
                </c:pt>
                <c:pt idx="355">
                  <c:v>0</c:v>
                </c:pt>
                <c:pt idx="356">
                  <c:v>0</c:v>
                </c:pt>
                <c:pt idx="357">
                  <c:v>0</c:v>
                </c:pt>
                <c:pt idx="358">
                  <c:v>0</c:v>
                </c:pt>
              </c:numCache>
            </c:numRef>
          </c:val>
          <c:extLst>
            <c:ext xmlns:c16="http://schemas.microsoft.com/office/drawing/2014/chart" uri="{C3380CC4-5D6E-409C-BE32-E72D297353CC}">
              <c16:uniqueId val="{00000000-6225-4916-84B9-38D250322F4B}"/>
            </c:ext>
          </c:extLst>
        </c:ser>
        <c:dLbls>
          <c:showLegendKey val="0"/>
          <c:showVal val="0"/>
          <c:showCatName val="0"/>
          <c:showSerName val="0"/>
          <c:showPercent val="0"/>
          <c:showBubbleSize val="0"/>
        </c:dLbls>
        <c:gapWidth val="219"/>
        <c:axId val="582720760"/>
        <c:axId val="582726992"/>
      </c:barChart>
      <c:lineChart>
        <c:grouping val="standard"/>
        <c:varyColors val="0"/>
        <c:ser>
          <c:idx val="0"/>
          <c:order val="0"/>
          <c:tx>
            <c:strRef>
              <c:f>Val.Trail!$AL$5</c:f>
              <c:strCache>
                <c:ptCount val="1"/>
                <c:pt idx="0">
                  <c:v> Price </c:v>
                </c:pt>
              </c:strCache>
            </c:strRef>
          </c:tx>
          <c:spPr>
            <a:ln w="28575" cap="rnd">
              <a:noFill/>
              <a:round/>
            </a:ln>
            <a:effectLst/>
          </c:spPr>
          <c:marker>
            <c:symbol val="circle"/>
            <c:size val="5"/>
            <c:spPr>
              <a:solidFill>
                <a:srgbClr val="C00000"/>
              </a:solidFill>
              <a:ln w="9525">
                <a:noFill/>
              </a:ln>
              <a:effectLst/>
            </c:spPr>
          </c:marker>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[0]!BondChartPrice</c:f>
              <c:numCache>
                <c:formatCode>_(* #,##0.0_);_(* \(#,##0.0\);_(* "-"??_);_(@_)</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941.3</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922.5</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#N/A</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923.2</c:v>
                </c:pt>
                <c:pt idx="100">
                  <c:v>0</c:v>
                </c:pt>
                <c:pt idx="101">
                  <c:v>0</c:v>
                </c:pt>
                <c:pt idx="102">
                  <c:v>0</c:v>
                </c:pt>
                <c:pt idx="103">
                  <c:v>0</c:v>
                </c:pt>
                <c:pt idx="104">
                  <c:v>923.2</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923</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940</c:v>
                </c:pt>
                <c:pt idx="158">
                  <c:v>0</c:v>
                </c:pt>
                <c:pt idx="159">
                  <c:v>0</c:v>
                </c:pt>
                <c:pt idx="160">
                  <c:v>0</c:v>
                </c:pt>
                <c:pt idx="161">
                  <c:v>0</c:v>
                </c:pt>
                <c:pt idx="162">
                  <c:v>929</c:v>
                </c:pt>
                <c:pt idx="163">
                  <c:v>0</c:v>
                </c:pt>
                <c:pt idx="164">
                  <c:v>0</c:v>
                </c:pt>
                <c:pt idx="165">
                  <c:v>0</c:v>
                </c:pt>
                <c:pt idx="166">
                  <c:v>0</c:v>
                </c:pt>
                <c:pt idx="167">
                  <c:v>0</c:v>
                </c:pt>
                <c:pt idx="168">
                  <c:v>945</c:v>
                </c:pt>
                <c:pt idx="169">
                  <c:v>963.9</c:v>
                </c:pt>
                <c:pt idx="170">
                  <c:v>0</c:v>
                </c:pt>
                <c:pt idx="171">
                  <c:v>0</c:v>
                </c:pt>
                <c:pt idx="172">
                  <c:v>0</c:v>
                </c:pt>
                <c:pt idx="173">
                  <c:v>0</c:v>
                </c:pt>
                <c:pt idx="174">
                  <c:v>0</c:v>
                </c:pt>
                <c:pt idx="175">
                  <c:v>0</c:v>
                </c:pt>
                <c:pt idx="176">
                  <c:v>0</c:v>
                </c:pt>
                <c:pt idx="177">
                  <c:v>0</c:v>
                </c:pt>
                <c:pt idx="178">
                  <c:v>0</c:v>
                </c:pt>
                <c:pt idx="179">
                  <c:v>0</c:v>
                </c:pt>
                <c:pt idx="180">
                  <c:v>0</c:v>
                </c:pt>
                <c:pt idx="181">
                  <c:v>0</c:v>
                </c:pt>
                <c:pt idx="182">
                  <c:v>960</c:v>
                </c:pt>
                <c:pt idx="183">
                  <c:v>0</c:v>
                </c:pt>
                <c:pt idx="184">
                  <c:v>0</c:v>
                </c:pt>
                <c:pt idx="185">
                  <c:v>0</c:v>
                </c:pt>
                <c:pt idx="186">
                  <c:v>0</c:v>
                </c:pt>
                <c:pt idx="187">
                  <c:v>0</c:v>
                </c:pt>
                <c:pt idx="188">
                  <c:v>0</c:v>
                </c:pt>
                <c:pt idx="189">
                  <c:v>960</c:v>
                </c:pt>
                <c:pt idx="190">
                  <c:v>0</c:v>
                </c:pt>
                <c:pt idx="191">
                  <c:v>0</c:v>
                </c:pt>
                <c:pt idx="192">
                  <c:v>0</c:v>
                </c:pt>
                <c:pt idx="193">
                  <c:v>0</c:v>
                </c:pt>
                <c:pt idx="194">
                  <c:v>0</c:v>
                </c:pt>
                <c:pt idx="195">
                  <c:v>979.2</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1018.6</c:v>
                </c:pt>
                <c:pt idx="210">
                  <c:v>0</c:v>
                </c:pt>
                <c:pt idx="211">
                  <c:v>0</c:v>
                </c:pt>
                <c:pt idx="212">
                  <c:v>0</c:v>
                </c:pt>
                <c:pt idx="213">
                  <c:v>998.3</c:v>
                </c:pt>
                <c:pt idx="214">
                  <c:v>0</c:v>
                </c:pt>
                <c:pt idx="215">
                  <c:v>0</c:v>
                </c:pt>
                <c:pt idx="216">
                  <c:v>1010</c:v>
                </c:pt>
                <c:pt idx="217">
                  <c:v>1030.2</c:v>
                </c:pt>
                <c:pt idx="218">
                  <c:v>0</c:v>
                </c:pt>
                <c:pt idx="219">
                  <c:v>1009.6</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1007</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989.5</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970</c:v>
                </c:pt>
                <c:pt idx="308">
                  <c:v>984</c:v>
                </c:pt>
                <c:pt idx="309">
                  <c:v>0</c:v>
                </c:pt>
                <c:pt idx="310">
                  <c:v>0</c:v>
                </c:pt>
                <c:pt idx="311">
                  <c:v>0</c:v>
                </c:pt>
                <c:pt idx="312">
                  <c:v>0</c:v>
                </c:pt>
                <c:pt idx="313">
                  <c:v>0</c:v>
                </c:pt>
                <c:pt idx="314">
                  <c:v>0</c:v>
                </c:pt>
                <c:pt idx="315">
                  <c:v>965</c:v>
                </c:pt>
                <c:pt idx="316">
                  <c:v>950</c:v>
                </c:pt>
                <c:pt idx="317">
                  <c:v>0</c:v>
                </c:pt>
                <c:pt idx="318">
                  <c:v>0</c:v>
                </c:pt>
                <c:pt idx="319">
                  <c:v>0</c:v>
                </c:pt>
                <c:pt idx="320">
                  <c:v>0</c:v>
                </c:pt>
                <c:pt idx="321">
                  <c:v>0</c:v>
                </c:pt>
                <c:pt idx="322">
                  <c:v>0</c:v>
                </c:pt>
                <c:pt idx="323">
                  <c:v>0</c:v>
                </c:pt>
                <c:pt idx="324">
                  <c:v>0</c:v>
                </c:pt>
                <c:pt idx="325">
                  <c:v>0</c:v>
                </c:pt>
                <c:pt idx="326">
                  <c:v>0</c:v>
                </c:pt>
                <c:pt idx="327">
                  <c:v>0</c:v>
                </c:pt>
                <c:pt idx="328">
                  <c:v>0</c:v>
                </c:pt>
                <c:pt idx="329">
                  <c:v>931.2</c:v>
                </c:pt>
                <c:pt idx="330">
                  <c:v>0</c:v>
                </c:pt>
                <c:pt idx="331">
                  <c:v>949.8</c:v>
                </c:pt>
                <c:pt idx="332">
                  <c:v>0</c:v>
                </c:pt>
                <c:pt idx="333">
                  <c:v>0</c:v>
                </c:pt>
                <c:pt idx="334">
                  <c:v>0</c:v>
                </c:pt>
                <c:pt idx="335">
                  <c:v>0</c:v>
                </c:pt>
                <c:pt idx="336">
                  <c:v>0</c:v>
                </c:pt>
                <c:pt idx="337">
                  <c:v>0</c:v>
                </c:pt>
                <c:pt idx="338">
                  <c:v>0</c:v>
                </c:pt>
                <c:pt idx="339">
                  <c:v>0</c:v>
                </c:pt>
                <c:pt idx="340">
                  <c:v>0</c:v>
                </c:pt>
                <c:pt idx="341">
                  <c:v>0</c:v>
                </c:pt>
                <c:pt idx="342">
                  <c:v>0</c:v>
                </c:pt>
                <c:pt idx="343">
                  <c:v>0</c:v>
                </c:pt>
                <c:pt idx="344">
                  <c:v>952</c:v>
                </c:pt>
                <c:pt idx="345">
                  <c:v>0</c:v>
                </c:pt>
                <c:pt idx="346">
                  <c:v>0</c:v>
                </c:pt>
                <c:pt idx="347">
                  <c:v>0</c:v>
                </c:pt>
                <c:pt idx="348">
                  <c:v>0</c:v>
                </c:pt>
                <c:pt idx="349">
                  <c:v>952</c:v>
                </c:pt>
                <c:pt idx="350">
                  <c:v>0</c:v>
                </c:pt>
                <c:pt idx="351">
                  <c:v>0</c:v>
                </c:pt>
                <c:pt idx="352">
                  <c:v>0</c:v>
                </c:pt>
                <c:pt idx="353">
                  <c:v>0</c:v>
                </c:pt>
                <c:pt idx="354">
                  <c:v>0</c:v>
                </c:pt>
                <c:pt idx="355">
                  <c:v>0</c:v>
                </c:pt>
                <c:pt idx="356">
                  <c:v>0</c:v>
                </c:pt>
                <c:pt idx="357">
                  <c:v>0</c:v>
                </c:pt>
                <c:pt idx="358">
                  <c:v>0</c:v>
                </c:pt>
              </c:numCache>
            </c:numRef>
          </c:val>
          <c:smooth val="0"/>
          <c:extLst>
            <c:ext xmlns:c16="http://schemas.microsoft.com/office/drawing/2014/chart" uri="{C3380CC4-5D6E-409C-BE32-E72D297353CC}">
              <c16:uniqueId val="{00000001-6225-4916-84B9-38D250322F4B}"/>
            </c:ext>
          </c:extLst>
        </c:ser>
        <c:dLbls>
          <c:showLegendKey val="0"/>
          <c:showVal val="0"/>
          <c:showCatName val="0"/>
          <c:showSerName val="0"/>
          <c:showPercent val="0"/>
          <c:showBubbleSize val="0"/>
        </c:dLbls>
        <c:marker val="1"/>
        <c:smooth val="0"/>
        <c:axId val="708308832"/>
        <c:axId val="708307848"/>
      </c:lineChart>
      <c:dateAx>
        <c:axId val="708308832"/>
        <c:scaling>
          <c:orientation val="minMax"/>
        </c:scaling>
        <c:delete val="0"/>
        <c:axPos val="b"/>
        <c:numFmt formatCode="[$-409]d\-mmm\-yy;@"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7848"/>
        <c:crosses val="autoZero"/>
        <c:auto val="1"/>
        <c:lblOffset val="100"/>
        <c:baseTimeUnit val="days"/>
      </c:dateAx>
      <c:valAx>
        <c:axId val="708307848"/>
        <c:scaling>
          <c:orientation val="minMax"/>
          <c:min val="5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8832"/>
        <c:crosses val="autoZero"/>
        <c:crossBetween val="between"/>
      </c:valAx>
      <c:valAx>
        <c:axId val="5827269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82720760"/>
        <c:crosses val="max"/>
        <c:crossBetween val="between"/>
      </c:valAx>
      <c:dateAx>
        <c:axId val="582720760"/>
        <c:scaling>
          <c:orientation val="minMax"/>
        </c:scaling>
        <c:delete val="1"/>
        <c:axPos val="b"/>
        <c:title>
          <c:tx>
            <c:rich>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r>
                  <a:rPr lang="en-US" sz="1200" b="1" i="1"/>
                  <a:t>Market Price</a:t>
                </a:r>
                <a:r>
                  <a:rPr lang="en-US" sz="1200" b="1" i="1" baseline="0"/>
                  <a:t> and Units Traded</a:t>
                </a:r>
                <a:endParaRPr lang="en-US" sz="1200" b="1" i="1"/>
              </a:p>
            </c:rich>
          </c:tx>
          <c:layout>
            <c:manualLayout>
              <c:xMode val="edge"/>
              <c:yMode val="edge"/>
              <c:x val="0.26441295856628622"/>
              <c:y val="0.14917615819800795"/>
            </c:manualLayout>
          </c:layout>
          <c:overlay val="0"/>
          <c:spPr>
            <a:noFill/>
            <a:ln>
              <a:noFill/>
            </a:ln>
            <a:effectLst/>
          </c:spPr>
          <c:txPr>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endParaRPr lang="en-US"/>
            </a:p>
          </c:txPr>
        </c:title>
        <c:numFmt formatCode="[$-409]d\-mmm\-yyyy;@" sourceLinked="1"/>
        <c:majorTickMark val="out"/>
        <c:minorTickMark val="none"/>
        <c:tickLblPos val="nextTo"/>
        <c:crossAx val="582726992"/>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Val.Trail!$AL$4</c:f>
          <c:strCache>
            <c:ptCount val="1"/>
            <c:pt idx="0">
              <c:v> 9% NIC Asia Debenture 2081/82 (NICAD8182)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140372452062917"/>
          <c:y val="0.20052988654087606"/>
          <c:w val="0.84799861590691405"/>
          <c:h val="0.63375183432930327"/>
        </c:manualLayout>
      </c:layout>
      <c:lineChart>
        <c:grouping val="standard"/>
        <c:varyColors val="0"/>
        <c:ser>
          <c:idx val="0"/>
          <c:order val="0"/>
          <c:tx>
            <c:strRef>
              <c:f>Val.Trail!$AM$5</c:f>
              <c:strCache>
                <c:ptCount val="1"/>
                <c:pt idx="0">
                  <c:v>YTM</c:v>
                </c:pt>
              </c:strCache>
            </c:strRef>
          </c:tx>
          <c:spPr>
            <a:ln w="28575" cap="rnd">
              <a:noFill/>
              <a:round/>
            </a:ln>
            <a:effectLst/>
          </c:spPr>
          <c:marker>
            <c:symbol val="circle"/>
            <c:size val="5"/>
            <c:spPr>
              <a:solidFill>
                <a:srgbClr val="C00000"/>
              </a:solidFill>
              <a:ln w="9525">
                <a:noFill/>
              </a:ln>
              <a:effectLst/>
            </c:spPr>
          </c:marker>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[0]!BondChartYTM</c:f>
              <c:numCache>
                <c:formatCode>0.0%</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0.12637328035015249</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0.14059072659571853</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#N/A</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0.14411686227259424</c:v>
                </c:pt>
                <c:pt idx="100">
                  <c:v>0</c:v>
                </c:pt>
                <c:pt idx="101">
                  <c:v>0</c:v>
                </c:pt>
                <c:pt idx="102">
                  <c:v>0</c:v>
                </c:pt>
                <c:pt idx="103">
                  <c:v>0</c:v>
                </c:pt>
                <c:pt idx="104">
                  <c:v>0.1444981186620114</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0.14695116413198775</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0.13578524143240547</c:v>
                </c:pt>
                <c:pt idx="158">
                  <c:v>0</c:v>
                </c:pt>
                <c:pt idx="159">
                  <c:v>0</c:v>
                </c:pt>
                <c:pt idx="160">
                  <c:v>0</c:v>
                </c:pt>
                <c:pt idx="161">
                  <c:v>0</c:v>
                </c:pt>
                <c:pt idx="162">
                  <c:v>0.14468377966657622</c:v>
                </c:pt>
                <c:pt idx="163">
                  <c:v>0</c:v>
                </c:pt>
                <c:pt idx="164">
                  <c:v>0</c:v>
                </c:pt>
                <c:pt idx="165">
                  <c:v>0</c:v>
                </c:pt>
                <c:pt idx="166">
                  <c:v>0</c:v>
                </c:pt>
                <c:pt idx="167">
                  <c:v>0</c:v>
                </c:pt>
                <c:pt idx="168">
                  <c:v>0.1326529262948552</c:v>
                </c:pt>
                <c:pt idx="169">
                  <c:v>0.11835294312616203</c:v>
                </c:pt>
                <c:pt idx="170">
                  <c:v>0</c:v>
                </c:pt>
                <c:pt idx="171">
                  <c:v>0</c:v>
                </c:pt>
                <c:pt idx="172">
                  <c:v>0</c:v>
                </c:pt>
                <c:pt idx="173">
                  <c:v>0</c:v>
                </c:pt>
                <c:pt idx="174">
                  <c:v>0</c:v>
                </c:pt>
                <c:pt idx="175">
                  <c:v>0</c:v>
                </c:pt>
                <c:pt idx="176">
                  <c:v>0</c:v>
                </c:pt>
                <c:pt idx="177">
                  <c:v>0</c:v>
                </c:pt>
                <c:pt idx="178">
                  <c:v>0</c:v>
                </c:pt>
                <c:pt idx="179">
                  <c:v>0</c:v>
                </c:pt>
                <c:pt idx="180">
                  <c:v>0</c:v>
                </c:pt>
                <c:pt idx="181">
                  <c:v>0</c:v>
                </c:pt>
                <c:pt idx="182">
                  <c:v>0.12185996970934887</c:v>
                </c:pt>
                <c:pt idx="183">
                  <c:v>0</c:v>
                </c:pt>
                <c:pt idx="184">
                  <c:v>0</c:v>
                </c:pt>
                <c:pt idx="185">
                  <c:v>0</c:v>
                </c:pt>
                <c:pt idx="186">
                  <c:v>0</c:v>
                </c:pt>
                <c:pt idx="187">
                  <c:v>0</c:v>
                </c:pt>
                <c:pt idx="188">
                  <c:v>0</c:v>
                </c:pt>
                <c:pt idx="189">
                  <c:v>0.12218019279359355</c:v>
                </c:pt>
                <c:pt idx="190">
                  <c:v>0</c:v>
                </c:pt>
                <c:pt idx="191">
                  <c:v>0</c:v>
                </c:pt>
                <c:pt idx="192">
                  <c:v>0</c:v>
                </c:pt>
                <c:pt idx="193">
                  <c:v>0</c:v>
                </c:pt>
                <c:pt idx="194">
                  <c:v>0</c:v>
                </c:pt>
                <c:pt idx="195">
                  <c:v>0.13702620002694429</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0.109304290087735</c:v>
                </c:pt>
                <c:pt idx="210">
                  <c:v>0</c:v>
                </c:pt>
                <c:pt idx="211">
                  <c:v>0</c:v>
                </c:pt>
                <c:pt idx="212">
                  <c:v>0</c:v>
                </c:pt>
                <c:pt idx="213">
                  <c:v>0.12642850093007332</c:v>
                </c:pt>
                <c:pt idx="214">
                  <c:v>0</c:v>
                </c:pt>
                <c:pt idx="215">
                  <c:v>0</c:v>
                </c:pt>
                <c:pt idx="216">
                  <c:v>0.11774742028157069</c:v>
                </c:pt>
                <c:pt idx="217">
                  <c:v>0.1020467626854034</c:v>
                </c:pt>
                <c:pt idx="218">
                  <c:v>0</c:v>
                </c:pt>
                <c:pt idx="219">
                  <c:v>0.11881615845067713</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9.2065346113151786E-2</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0.11143947466894941</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0.1349129048557848</c:v>
                </c:pt>
                <c:pt idx="308">
                  <c:v>0.12204606752299027</c:v>
                </c:pt>
                <c:pt idx="309">
                  <c:v>0</c:v>
                </c:pt>
                <c:pt idx="310">
                  <c:v>0</c:v>
                </c:pt>
                <c:pt idx="311">
                  <c:v>0</c:v>
                </c:pt>
                <c:pt idx="312">
                  <c:v>0</c:v>
                </c:pt>
                <c:pt idx="313">
                  <c:v>0</c:v>
                </c:pt>
                <c:pt idx="314">
                  <c:v>0</c:v>
                </c:pt>
                <c:pt idx="315">
                  <c:v>0.14240657590270656</c:v>
                </c:pt>
                <c:pt idx="316">
                  <c:v>0.15772526632787948</c:v>
                </c:pt>
                <c:pt idx="317">
                  <c:v>0</c:v>
                </c:pt>
                <c:pt idx="318">
                  <c:v>0</c:v>
                </c:pt>
                <c:pt idx="319">
                  <c:v>0</c:v>
                </c:pt>
                <c:pt idx="320">
                  <c:v>0</c:v>
                </c:pt>
                <c:pt idx="321">
                  <c:v>0</c:v>
                </c:pt>
                <c:pt idx="322">
                  <c:v>0</c:v>
                </c:pt>
                <c:pt idx="323">
                  <c:v>0</c:v>
                </c:pt>
                <c:pt idx="324">
                  <c:v>0</c:v>
                </c:pt>
                <c:pt idx="325">
                  <c:v>0</c:v>
                </c:pt>
                <c:pt idx="326">
                  <c:v>0</c:v>
                </c:pt>
                <c:pt idx="327">
                  <c:v>0</c:v>
                </c:pt>
                <c:pt idx="328">
                  <c:v>0</c:v>
                </c:pt>
                <c:pt idx="329">
                  <c:v>0.1830005159615519</c:v>
                </c:pt>
                <c:pt idx="330">
                  <c:v>0</c:v>
                </c:pt>
                <c:pt idx="331">
                  <c:v>0.16394858889167979</c:v>
                </c:pt>
                <c:pt idx="332">
                  <c:v>0</c:v>
                </c:pt>
                <c:pt idx="333">
                  <c:v>0</c:v>
                </c:pt>
                <c:pt idx="334">
                  <c:v>0</c:v>
                </c:pt>
                <c:pt idx="335">
                  <c:v>0</c:v>
                </c:pt>
                <c:pt idx="336">
                  <c:v>0</c:v>
                </c:pt>
                <c:pt idx="337">
                  <c:v>0</c:v>
                </c:pt>
                <c:pt idx="338">
                  <c:v>0</c:v>
                </c:pt>
                <c:pt idx="339">
                  <c:v>0</c:v>
                </c:pt>
                <c:pt idx="340">
                  <c:v>0</c:v>
                </c:pt>
                <c:pt idx="341">
                  <c:v>0</c:v>
                </c:pt>
                <c:pt idx="342">
                  <c:v>0</c:v>
                </c:pt>
                <c:pt idx="343">
                  <c:v>0</c:v>
                </c:pt>
                <c:pt idx="344">
                  <c:v>0.16715048465659874</c:v>
                </c:pt>
                <c:pt idx="345">
                  <c:v>0</c:v>
                </c:pt>
                <c:pt idx="346">
                  <c:v>0</c:v>
                </c:pt>
                <c:pt idx="347">
                  <c:v>0</c:v>
                </c:pt>
                <c:pt idx="348">
                  <c:v>0</c:v>
                </c:pt>
                <c:pt idx="349">
                  <c:v>0.16892481195314643</c:v>
                </c:pt>
                <c:pt idx="350">
                  <c:v>0</c:v>
                </c:pt>
                <c:pt idx="351">
                  <c:v>0</c:v>
                </c:pt>
                <c:pt idx="352">
                  <c:v>0</c:v>
                </c:pt>
                <c:pt idx="353">
                  <c:v>0</c:v>
                </c:pt>
                <c:pt idx="354">
                  <c:v>0</c:v>
                </c:pt>
                <c:pt idx="355">
                  <c:v>0</c:v>
                </c:pt>
                <c:pt idx="356">
                  <c:v>0</c:v>
                </c:pt>
                <c:pt idx="357">
                  <c:v>0</c:v>
                </c:pt>
                <c:pt idx="358">
                  <c:v>0</c:v>
                </c:pt>
              </c:numCache>
            </c:numRef>
          </c:val>
          <c:smooth val="0"/>
          <c:extLst>
            <c:ext xmlns:c16="http://schemas.microsoft.com/office/drawing/2014/chart" uri="{C3380CC4-5D6E-409C-BE32-E72D297353CC}">
              <c16:uniqueId val="{00000000-59D4-4D53-882E-2F839E35CE7E}"/>
            </c:ext>
          </c:extLst>
        </c:ser>
        <c:ser>
          <c:idx val="1"/>
          <c:order val="1"/>
          <c:tx>
            <c:strRef>
              <c:f>Val.Trail!$AQ$5</c:f>
              <c:strCache>
                <c:ptCount val="1"/>
                <c:pt idx="0">
                  <c:v>Avg. YTM for Rating</c:v>
                </c:pt>
              </c:strCache>
            </c:strRef>
          </c:tx>
          <c:spPr>
            <a:ln w="25400" cap="rnd">
              <a:noFill/>
              <a:round/>
            </a:ln>
            <a:effectLst/>
          </c:spPr>
          <c:marker>
            <c:symbol val="circle"/>
            <c:size val="5"/>
            <c:spPr>
              <a:solidFill>
                <a:schemeClr val="tx1"/>
              </a:solidFill>
              <a:ln w="9525">
                <a:noFill/>
              </a:ln>
              <a:effectLst/>
            </c:spPr>
          </c:marker>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[0]!BondChartAvgYTM</c:f>
              <c:numCache>
                <c:formatCode>0.0%</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0.1296938014920869</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0.12858929423249818</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#N/A</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0.13814995058916688</c:v>
                </c:pt>
                <c:pt idx="100">
                  <c:v>0</c:v>
                </c:pt>
                <c:pt idx="101">
                  <c:v>0</c:v>
                </c:pt>
                <c:pt idx="102">
                  <c:v>0</c:v>
                </c:pt>
                <c:pt idx="103">
                  <c:v>0</c:v>
                </c:pt>
                <c:pt idx="104">
                  <c:v>0.14100768069650338</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0.13202244650174216</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0.13219097945132791</c:v>
                </c:pt>
                <c:pt idx="158">
                  <c:v>0</c:v>
                </c:pt>
                <c:pt idx="159">
                  <c:v>0</c:v>
                </c:pt>
                <c:pt idx="160">
                  <c:v>0</c:v>
                </c:pt>
                <c:pt idx="161">
                  <c:v>0</c:v>
                </c:pt>
                <c:pt idx="162">
                  <c:v>0.13163888132835699</c:v>
                </c:pt>
                <c:pt idx="163">
                  <c:v>0</c:v>
                </c:pt>
                <c:pt idx="164">
                  <c:v>0</c:v>
                </c:pt>
                <c:pt idx="165">
                  <c:v>0</c:v>
                </c:pt>
                <c:pt idx="166">
                  <c:v>0</c:v>
                </c:pt>
                <c:pt idx="167">
                  <c:v>0</c:v>
                </c:pt>
                <c:pt idx="168">
                  <c:v>0.1308030001349722</c:v>
                </c:pt>
                <c:pt idx="169">
                  <c:v>0.13009506710961466</c:v>
                </c:pt>
                <c:pt idx="170">
                  <c:v>0</c:v>
                </c:pt>
                <c:pt idx="171">
                  <c:v>0</c:v>
                </c:pt>
                <c:pt idx="172">
                  <c:v>0</c:v>
                </c:pt>
                <c:pt idx="173">
                  <c:v>0</c:v>
                </c:pt>
                <c:pt idx="174">
                  <c:v>0</c:v>
                </c:pt>
                <c:pt idx="175">
                  <c:v>0</c:v>
                </c:pt>
                <c:pt idx="176">
                  <c:v>0</c:v>
                </c:pt>
                <c:pt idx="177">
                  <c:v>0</c:v>
                </c:pt>
                <c:pt idx="178">
                  <c:v>0</c:v>
                </c:pt>
                <c:pt idx="179">
                  <c:v>0</c:v>
                </c:pt>
                <c:pt idx="180">
                  <c:v>0</c:v>
                </c:pt>
                <c:pt idx="181">
                  <c:v>0</c:v>
                </c:pt>
                <c:pt idx="182">
                  <c:v>0.12873900115960571</c:v>
                </c:pt>
                <c:pt idx="183">
                  <c:v>0</c:v>
                </c:pt>
                <c:pt idx="184">
                  <c:v>0</c:v>
                </c:pt>
                <c:pt idx="185">
                  <c:v>0</c:v>
                </c:pt>
                <c:pt idx="186">
                  <c:v>0</c:v>
                </c:pt>
                <c:pt idx="187">
                  <c:v>0</c:v>
                </c:pt>
                <c:pt idx="188">
                  <c:v>0</c:v>
                </c:pt>
                <c:pt idx="189">
                  <c:v>0.12609293218063178</c:v>
                </c:pt>
                <c:pt idx="190">
                  <c:v>0</c:v>
                </c:pt>
                <c:pt idx="191">
                  <c:v>0</c:v>
                </c:pt>
                <c:pt idx="192">
                  <c:v>0</c:v>
                </c:pt>
                <c:pt idx="193">
                  <c:v>0</c:v>
                </c:pt>
                <c:pt idx="194">
                  <c:v>0</c:v>
                </c:pt>
                <c:pt idx="195">
                  <c:v>0.13135291755276859</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0.13135157166248382</c:v>
                </c:pt>
                <c:pt idx="210">
                  <c:v>0</c:v>
                </c:pt>
                <c:pt idx="211">
                  <c:v>0</c:v>
                </c:pt>
                <c:pt idx="212">
                  <c:v>0</c:v>
                </c:pt>
                <c:pt idx="213">
                  <c:v>0.13277938140343959</c:v>
                </c:pt>
                <c:pt idx="214">
                  <c:v>0</c:v>
                </c:pt>
                <c:pt idx="215">
                  <c:v>0</c:v>
                </c:pt>
                <c:pt idx="216">
                  <c:v>0.12654310770358312</c:v>
                </c:pt>
                <c:pt idx="217">
                  <c:v>0.1247665309535137</c:v>
                </c:pt>
                <c:pt idx="218">
                  <c:v>0</c:v>
                </c:pt>
                <c:pt idx="219">
                  <c:v>0.11776929551123726</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0.11660923010238256</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0.11627566713182472</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0.12902750657527456</c:v>
                </c:pt>
                <c:pt idx="308">
                  <c:v>0.12813237091759339</c:v>
                </c:pt>
                <c:pt idx="309">
                  <c:v>0</c:v>
                </c:pt>
                <c:pt idx="310">
                  <c:v>0</c:v>
                </c:pt>
                <c:pt idx="311">
                  <c:v>0</c:v>
                </c:pt>
                <c:pt idx="312">
                  <c:v>0</c:v>
                </c:pt>
                <c:pt idx="313">
                  <c:v>0</c:v>
                </c:pt>
                <c:pt idx="314">
                  <c:v>0</c:v>
                </c:pt>
                <c:pt idx="315">
                  <c:v>0.13982977107613637</c:v>
                </c:pt>
                <c:pt idx="316">
                  <c:v>0.14017911379720255</c:v>
                </c:pt>
                <c:pt idx="317">
                  <c:v>0</c:v>
                </c:pt>
                <c:pt idx="318">
                  <c:v>0</c:v>
                </c:pt>
                <c:pt idx="319">
                  <c:v>0</c:v>
                </c:pt>
                <c:pt idx="320">
                  <c:v>0</c:v>
                </c:pt>
                <c:pt idx="321">
                  <c:v>0</c:v>
                </c:pt>
                <c:pt idx="322">
                  <c:v>0</c:v>
                </c:pt>
                <c:pt idx="323">
                  <c:v>0</c:v>
                </c:pt>
                <c:pt idx="324">
                  <c:v>0</c:v>
                </c:pt>
                <c:pt idx="325">
                  <c:v>0</c:v>
                </c:pt>
                <c:pt idx="326">
                  <c:v>0</c:v>
                </c:pt>
                <c:pt idx="327">
                  <c:v>0</c:v>
                </c:pt>
                <c:pt idx="328">
                  <c:v>0</c:v>
                </c:pt>
                <c:pt idx="329">
                  <c:v>0.14408046182290146</c:v>
                </c:pt>
                <c:pt idx="330">
                  <c:v>0</c:v>
                </c:pt>
                <c:pt idx="331">
                  <c:v>0.14366969574138524</c:v>
                </c:pt>
                <c:pt idx="332">
                  <c:v>0</c:v>
                </c:pt>
                <c:pt idx="333">
                  <c:v>0</c:v>
                </c:pt>
                <c:pt idx="334">
                  <c:v>0</c:v>
                </c:pt>
                <c:pt idx="335">
                  <c:v>0</c:v>
                </c:pt>
                <c:pt idx="336">
                  <c:v>0</c:v>
                </c:pt>
                <c:pt idx="337">
                  <c:v>0</c:v>
                </c:pt>
                <c:pt idx="338">
                  <c:v>0</c:v>
                </c:pt>
                <c:pt idx="339">
                  <c:v>0</c:v>
                </c:pt>
                <c:pt idx="340">
                  <c:v>0</c:v>
                </c:pt>
                <c:pt idx="341">
                  <c:v>0</c:v>
                </c:pt>
                <c:pt idx="342">
                  <c:v>0</c:v>
                </c:pt>
                <c:pt idx="343">
                  <c:v>0</c:v>
                </c:pt>
                <c:pt idx="344">
                  <c:v>0.14436608578625534</c:v>
                </c:pt>
                <c:pt idx="345">
                  <c:v>0</c:v>
                </c:pt>
                <c:pt idx="346">
                  <c:v>0</c:v>
                </c:pt>
                <c:pt idx="347">
                  <c:v>0</c:v>
                </c:pt>
                <c:pt idx="348">
                  <c:v>0</c:v>
                </c:pt>
                <c:pt idx="349">
                  <c:v>0.14405232826330996</c:v>
                </c:pt>
                <c:pt idx="350">
                  <c:v>0</c:v>
                </c:pt>
                <c:pt idx="351">
                  <c:v>0</c:v>
                </c:pt>
                <c:pt idx="352">
                  <c:v>0</c:v>
                </c:pt>
                <c:pt idx="353">
                  <c:v>0</c:v>
                </c:pt>
                <c:pt idx="354">
                  <c:v>0</c:v>
                </c:pt>
                <c:pt idx="355">
                  <c:v>0</c:v>
                </c:pt>
                <c:pt idx="356">
                  <c:v>0</c:v>
                </c:pt>
                <c:pt idx="357">
                  <c:v>0</c:v>
                </c:pt>
                <c:pt idx="358">
                  <c:v>0</c:v>
                </c:pt>
              </c:numCache>
            </c:numRef>
          </c:val>
          <c:smooth val="0"/>
          <c:extLst>
            <c:ext xmlns:c16="http://schemas.microsoft.com/office/drawing/2014/chart" uri="{C3380CC4-5D6E-409C-BE32-E72D297353CC}">
              <c16:uniqueId val="{00000001-59D4-4D53-882E-2F839E35CE7E}"/>
            </c:ext>
          </c:extLst>
        </c:ser>
        <c:dLbls>
          <c:showLegendKey val="0"/>
          <c:showVal val="0"/>
          <c:showCatName val="0"/>
          <c:showSerName val="0"/>
          <c:showPercent val="0"/>
          <c:showBubbleSize val="0"/>
        </c:dLbls>
        <c:marker val="1"/>
        <c:smooth val="0"/>
        <c:axId val="708308832"/>
        <c:axId val="708307848"/>
      </c:lineChart>
      <c:dateAx>
        <c:axId val="708308832"/>
        <c:scaling>
          <c:orientation val="minMax"/>
        </c:scaling>
        <c:delete val="0"/>
        <c:axPos val="b"/>
        <c:title>
          <c:tx>
            <c:rich>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r>
                  <a:rPr lang="en-US" sz="1200" i="1"/>
                  <a:t>Yield To Maturity (Debenture Vs Rating's Avg.)</a:t>
                </a:r>
              </a:p>
            </c:rich>
          </c:tx>
          <c:layout>
            <c:manualLayout>
              <c:xMode val="edge"/>
              <c:yMode val="edge"/>
              <c:x val="0.18509189292096623"/>
              <c:y val="8.3527482025981134E-2"/>
            </c:manualLayout>
          </c:layout>
          <c:overlay val="0"/>
          <c:spPr>
            <a:noFill/>
            <a:ln>
              <a:noFill/>
            </a:ln>
            <a:effectLst/>
          </c:spPr>
          <c:txPr>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endParaRPr lang="en-US"/>
            </a:p>
          </c:txPr>
        </c:title>
        <c:numFmt formatCode="[$-409]d\-mmm\-yy;@"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7848"/>
        <c:crosses val="autoZero"/>
        <c:auto val="1"/>
        <c:lblOffset val="100"/>
        <c:baseTimeUnit val="days"/>
      </c:dateAx>
      <c:valAx>
        <c:axId val="708307848"/>
        <c:scaling>
          <c:orientation val="minMax"/>
          <c:min val="5.000000000000001E-2"/>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8832"/>
        <c:crosses val="autoZero"/>
        <c:crossBetween val="between"/>
      </c:valAx>
      <c:spPr>
        <a:noFill/>
        <a:ln>
          <a:noFill/>
        </a:ln>
        <a:effectLst/>
      </c:spPr>
    </c:plotArea>
    <c:legend>
      <c:legendPos val="t"/>
      <c:layout>
        <c:manualLayout>
          <c:xMode val="edge"/>
          <c:yMode val="edge"/>
          <c:x val="0.25283573105769908"/>
          <c:y val="0.13750514867445171"/>
          <c:w val="0.39846235408179603"/>
          <c:h val="6.7158780575231225E-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Val.Trail!$AL$4</c:f>
          <c:strCache>
            <c:ptCount val="1"/>
            <c:pt idx="0">
              <c:v> 9% NIC Asia Debenture 2081/82 (NICAD8182)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8004921241019686E-2"/>
          <c:y val="0.13623504888580079"/>
          <c:w val="0.82797374253697142"/>
          <c:h val="0.77855549048104522"/>
        </c:manualLayout>
      </c:layout>
      <c:lineChart>
        <c:grouping val="standard"/>
        <c:varyColors val="0"/>
        <c:ser>
          <c:idx val="0"/>
          <c:order val="0"/>
          <c:tx>
            <c:strRef>
              <c:f>Val.Trail!$AN$5</c:f>
              <c:strCache>
                <c:ptCount val="1"/>
                <c:pt idx="0">
                  <c:v>Rat.</c:v>
                </c:pt>
              </c:strCache>
            </c:strRef>
          </c:tx>
          <c:spPr>
            <a:ln w="28575" cap="rnd">
              <a:noFill/>
              <a:round/>
            </a:ln>
            <a:effectLst/>
          </c:spPr>
          <c:marker>
            <c:symbol val="circle"/>
            <c:size val="5"/>
            <c:spPr>
              <a:solidFill>
                <a:srgbClr val="C00000"/>
              </a:solidFill>
              <a:ln w="9525">
                <a:noFill/>
              </a:ln>
              <a:effectLst/>
            </c:spPr>
          </c:marker>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[0]!BondChartRating</c:f>
              <c:numCache>
                <c:formatCode>General</c:formatCode>
                <c:ptCount val="35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pt idx="53">
                  <c:v>9</c:v>
                </c:pt>
                <c:pt idx="54">
                  <c:v>9</c:v>
                </c:pt>
                <c:pt idx="55">
                  <c:v>9</c:v>
                </c:pt>
                <c:pt idx="56">
                  <c:v>9</c:v>
                </c:pt>
                <c:pt idx="57">
                  <c:v>9</c:v>
                </c:pt>
                <c:pt idx="58">
                  <c:v>9</c:v>
                </c:pt>
                <c:pt idx="59">
                  <c:v>9</c:v>
                </c:pt>
                <c:pt idx="60">
                  <c:v>9</c:v>
                </c:pt>
                <c:pt idx="61">
                  <c:v>9</c:v>
                </c:pt>
                <c:pt idx="62">
                  <c:v>9</c:v>
                </c:pt>
                <c:pt idx="63">
                  <c:v>9</c:v>
                </c:pt>
                <c:pt idx="64">
                  <c:v>9</c:v>
                </c:pt>
                <c:pt idx="65">
                  <c:v>9</c:v>
                </c:pt>
                <c:pt idx="66">
                  <c:v>#N/A</c:v>
                </c:pt>
                <c:pt idx="67">
                  <c:v>9</c:v>
                </c:pt>
                <c:pt idx="68">
                  <c:v>9</c:v>
                </c:pt>
                <c:pt idx="69">
                  <c:v>9</c:v>
                </c:pt>
                <c:pt idx="70">
                  <c:v>9</c:v>
                </c:pt>
                <c:pt idx="71">
                  <c:v>9</c:v>
                </c:pt>
                <c:pt idx="72">
                  <c:v>9</c:v>
                </c:pt>
                <c:pt idx="73">
                  <c:v>9</c:v>
                </c:pt>
                <c:pt idx="74">
                  <c:v>9</c:v>
                </c:pt>
                <c:pt idx="75">
                  <c:v>9</c:v>
                </c:pt>
                <c:pt idx="76">
                  <c:v>9</c:v>
                </c:pt>
                <c:pt idx="77">
                  <c:v>9</c:v>
                </c:pt>
                <c:pt idx="78">
                  <c:v>9</c:v>
                </c:pt>
                <c:pt idx="79">
                  <c:v>9</c:v>
                </c:pt>
                <c:pt idx="80">
                  <c:v>9</c:v>
                </c:pt>
                <c:pt idx="81">
                  <c:v>9</c:v>
                </c:pt>
                <c:pt idx="82">
                  <c:v>9</c:v>
                </c:pt>
                <c:pt idx="83">
                  <c:v>9</c:v>
                </c:pt>
                <c:pt idx="84">
                  <c:v>9</c:v>
                </c:pt>
                <c:pt idx="85">
                  <c:v>9</c:v>
                </c:pt>
                <c:pt idx="86">
                  <c:v>9</c:v>
                </c:pt>
                <c:pt idx="87">
                  <c:v>9</c:v>
                </c:pt>
                <c:pt idx="88">
                  <c:v>9</c:v>
                </c:pt>
                <c:pt idx="89">
                  <c:v>9</c:v>
                </c:pt>
                <c:pt idx="90">
                  <c:v>9</c:v>
                </c:pt>
                <c:pt idx="91">
                  <c:v>9</c:v>
                </c:pt>
                <c:pt idx="92">
                  <c:v>9</c:v>
                </c:pt>
                <c:pt idx="93">
                  <c:v>9</c:v>
                </c:pt>
                <c:pt idx="94">
                  <c:v>9</c:v>
                </c:pt>
                <c:pt idx="95">
                  <c:v>9</c:v>
                </c:pt>
                <c:pt idx="96">
                  <c:v>9</c:v>
                </c:pt>
                <c:pt idx="97">
                  <c:v>9</c:v>
                </c:pt>
                <c:pt idx="98">
                  <c:v>9</c:v>
                </c:pt>
                <c:pt idx="99">
                  <c:v>9</c:v>
                </c:pt>
                <c:pt idx="100">
                  <c:v>9</c:v>
                </c:pt>
                <c:pt idx="101">
                  <c:v>9</c:v>
                </c:pt>
                <c:pt idx="102">
                  <c:v>9</c:v>
                </c:pt>
                <c:pt idx="103">
                  <c:v>9</c:v>
                </c:pt>
                <c:pt idx="104">
                  <c:v>9</c:v>
                </c:pt>
                <c:pt idx="105">
                  <c:v>9</c:v>
                </c:pt>
                <c:pt idx="106">
                  <c:v>9</c:v>
                </c:pt>
                <c:pt idx="107">
                  <c:v>9</c:v>
                </c:pt>
                <c:pt idx="108">
                  <c:v>9</c:v>
                </c:pt>
                <c:pt idx="109">
                  <c:v>9</c:v>
                </c:pt>
                <c:pt idx="110">
                  <c:v>9</c:v>
                </c:pt>
                <c:pt idx="111">
                  <c:v>9</c:v>
                </c:pt>
                <c:pt idx="112">
                  <c:v>9</c:v>
                </c:pt>
                <c:pt idx="113">
                  <c:v>9</c:v>
                </c:pt>
                <c:pt idx="114">
                  <c:v>9</c:v>
                </c:pt>
                <c:pt idx="115">
                  <c:v>9</c:v>
                </c:pt>
                <c:pt idx="116">
                  <c:v>9</c:v>
                </c:pt>
                <c:pt idx="117">
                  <c:v>9</c:v>
                </c:pt>
                <c:pt idx="118">
                  <c:v>9</c:v>
                </c:pt>
                <c:pt idx="119">
                  <c:v>9</c:v>
                </c:pt>
                <c:pt idx="120">
                  <c:v>9</c:v>
                </c:pt>
                <c:pt idx="121">
                  <c:v>9</c:v>
                </c:pt>
                <c:pt idx="122">
                  <c:v>9</c:v>
                </c:pt>
                <c:pt idx="123">
                  <c:v>9</c:v>
                </c:pt>
                <c:pt idx="124">
                  <c:v>9</c:v>
                </c:pt>
                <c:pt idx="125">
                  <c:v>9</c:v>
                </c:pt>
                <c:pt idx="126">
                  <c:v>9</c:v>
                </c:pt>
                <c:pt idx="127">
                  <c:v>9</c:v>
                </c:pt>
                <c:pt idx="128">
                  <c:v>9</c:v>
                </c:pt>
                <c:pt idx="129">
                  <c:v>9</c:v>
                </c:pt>
                <c:pt idx="130">
                  <c:v>9</c:v>
                </c:pt>
                <c:pt idx="131">
                  <c:v>9</c:v>
                </c:pt>
                <c:pt idx="132">
                  <c:v>9</c:v>
                </c:pt>
                <c:pt idx="133">
                  <c:v>9</c:v>
                </c:pt>
                <c:pt idx="134">
                  <c:v>9</c:v>
                </c:pt>
                <c:pt idx="135">
                  <c:v>9</c:v>
                </c:pt>
                <c:pt idx="136">
                  <c:v>9</c:v>
                </c:pt>
                <c:pt idx="137">
                  <c:v>9</c:v>
                </c:pt>
                <c:pt idx="138">
                  <c:v>9</c:v>
                </c:pt>
                <c:pt idx="139">
                  <c:v>9</c:v>
                </c:pt>
                <c:pt idx="140">
                  <c:v>9</c:v>
                </c:pt>
                <c:pt idx="141">
                  <c:v>9</c:v>
                </c:pt>
                <c:pt idx="142">
                  <c:v>9</c:v>
                </c:pt>
                <c:pt idx="143">
                  <c:v>9</c:v>
                </c:pt>
                <c:pt idx="144">
                  <c:v>9</c:v>
                </c:pt>
                <c:pt idx="145">
                  <c:v>9</c:v>
                </c:pt>
                <c:pt idx="146">
                  <c:v>9</c:v>
                </c:pt>
                <c:pt idx="147">
                  <c:v>9</c:v>
                </c:pt>
                <c:pt idx="148">
                  <c:v>9</c:v>
                </c:pt>
                <c:pt idx="149">
                  <c:v>9</c:v>
                </c:pt>
                <c:pt idx="150">
                  <c:v>9</c:v>
                </c:pt>
                <c:pt idx="151">
                  <c:v>9</c:v>
                </c:pt>
                <c:pt idx="152">
                  <c:v>9</c:v>
                </c:pt>
                <c:pt idx="153">
                  <c:v>9</c:v>
                </c:pt>
                <c:pt idx="154">
                  <c:v>9</c:v>
                </c:pt>
                <c:pt idx="155">
                  <c:v>9</c:v>
                </c:pt>
                <c:pt idx="156">
                  <c:v>9</c:v>
                </c:pt>
                <c:pt idx="157">
                  <c:v>9</c:v>
                </c:pt>
                <c:pt idx="158">
                  <c:v>9</c:v>
                </c:pt>
                <c:pt idx="159">
                  <c:v>9</c:v>
                </c:pt>
                <c:pt idx="160">
                  <c:v>9</c:v>
                </c:pt>
                <c:pt idx="161">
                  <c:v>9</c:v>
                </c:pt>
                <c:pt idx="162">
                  <c:v>9</c:v>
                </c:pt>
                <c:pt idx="163">
                  <c:v>9</c:v>
                </c:pt>
                <c:pt idx="164">
                  <c:v>9</c:v>
                </c:pt>
                <c:pt idx="165">
                  <c:v>9</c:v>
                </c:pt>
                <c:pt idx="166">
                  <c:v>9</c:v>
                </c:pt>
                <c:pt idx="167">
                  <c:v>9</c:v>
                </c:pt>
                <c:pt idx="168">
                  <c:v>9</c:v>
                </c:pt>
                <c:pt idx="169">
                  <c:v>9</c:v>
                </c:pt>
                <c:pt idx="170">
                  <c:v>9</c:v>
                </c:pt>
                <c:pt idx="171">
                  <c:v>9</c:v>
                </c:pt>
                <c:pt idx="172">
                  <c:v>9</c:v>
                </c:pt>
                <c:pt idx="173">
                  <c:v>9</c:v>
                </c:pt>
                <c:pt idx="174">
                  <c:v>9</c:v>
                </c:pt>
                <c:pt idx="175">
                  <c:v>9</c:v>
                </c:pt>
                <c:pt idx="176">
                  <c:v>9</c:v>
                </c:pt>
                <c:pt idx="177">
                  <c:v>9</c:v>
                </c:pt>
                <c:pt idx="178">
                  <c:v>9</c:v>
                </c:pt>
                <c:pt idx="179">
                  <c:v>9</c:v>
                </c:pt>
                <c:pt idx="180">
                  <c:v>9</c:v>
                </c:pt>
                <c:pt idx="181">
                  <c:v>9</c:v>
                </c:pt>
                <c:pt idx="182">
                  <c:v>9</c:v>
                </c:pt>
                <c:pt idx="183">
                  <c:v>9</c:v>
                </c:pt>
                <c:pt idx="184">
                  <c:v>9</c:v>
                </c:pt>
                <c:pt idx="185">
                  <c:v>9</c:v>
                </c:pt>
                <c:pt idx="186">
                  <c:v>9</c:v>
                </c:pt>
                <c:pt idx="187">
                  <c:v>9</c:v>
                </c:pt>
                <c:pt idx="188">
                  <c:v>9</c:v>
                </c:pt>
                <c:pt idx="189">
                  <c:v>9</c:v>
                </c:pt>
                <c:pt idx="190">
                  <c:v>9</c:v>
                </c:pt>
                <c:pt idx="191">
                  <c:v>9</c:v>
                </c:pt>
                <c:pt idx="192">
                  <c:v>9</c:v>
                </c:pt>
                <c:pt idx="193">
                  <c:v>9</c:v>
                </c:pt>
                <c:pt idx="194">
                  <c:v>9</c:v>
                </c:pt>
                <c:pt idx="195">
                  <c:v>9</c:v>
                </c:pt>
                <c:pt idx="196">
                  <c:v>9</c:v>
                </c:pt>
                <c:pt idx="197">
                  <c:v>9</c:v>
                </c:pt>
                <c:pt idx="198">
                  <c:v>9</c:v>
                </c:pt>
                <c:pt idx="199">
                  <c:v>9</c:v>
                </c:pt>
                <c:pt idx="200">
                  <c:v>9</c:v>
                </c:pt>
                <c:pt idx="201">
                  <c:v>9</c:v>
                </c:pt>
                <c:pt idx="202">
                  <c:v>9</c:v>
                </c:pt>
                <c:pt idx="203">
                  <c:v>9</c:v>
                </c:pt>
                <c:pt idx="204">
                  <c:v>9</c:v>
                </c:pt>
                <c:pt idx="205">
                  <c:v>9</c:v>
                </c:pt>
                <c:pt idx="206">
                  <c:v>9</c:v>
                </c:pt>
                <c:pt idx="207">
                  <c:v>9</c:v>
                </c:pt>
                <c:pt idx="208">
                  <c:v>9</c:v>
                </c:pt>
                <c:pt idx="209">
                  <c:v>9</c:v>
                </c:pt>
                <c:pt idx="210">
                  <c:v>9</c:v>
                </c:pt>
                <c:pt idx="211">
                  <c:v>9</c:v>
                </c:pt>
                <c:pt idx="212">
                  <c:v>9</c:v>
                </c:pt>
                <c:pt idx="213">
                  <c:v>9</c:v>
                </c:pt>
                <c:pt idx="214">
                  <c:v>9</c:v>
                </c:pt>
                <c:pt idx="215">
                  <c:v>9</c:v>
                </c:pt>
                <c:pt idx="216">
                  <c:v>9</c:v>
                </c:pt>
                <c:pt idx="217">
                  <c:v>9</c:v>
                </c:pt>
                <c:pt idx="218">
                  <c:v>9</c:v>
                </c:pt>
                <c:pt idx="219">
                  <c:v>9</c:v>
                </c:pt>
                <c:pt idx="220">
                  <c:v>9</c:v>
                </c:pt>
                <c:pt idx="221">
                  <c:v>9</c:v>
                </c:pt>
                <c:pt idx="222">
                  <c:v>9</c:v>
                </c:pt>
                <c:pt idx="223">
                  <c:v>9</c:v>
                </c:pt>
                <c:pt idx="224">
                  <c:v>9</c:v>
                </c:pt>
                <c:pt idx="225">
                  <c:v>9</c:v>
                </c:pt>
                <c:pt idx="226">
                  <c:v>9</c:v>
                </c:pt>
                <c:pt idx="227">
                  <c:v>9</c:v>
                </c:pt>
                <c:pt idx="228">
                  <c:v>9</c:v>
                </c:pt>
                <c:pt idx="229">
                  <c:v>9</c:v>
                </c:pt>
                <c:pt idx="230">
                  <c:v>9</c:v>
                </c:pt>
                <c:pt idx="231">
                  <c:v>9</c:v>
                </c:pt>
                <c:pt idx="232">
                  <c:v>9</c:v>
                </c:pt>
                <c:pt idx="233">
                  <c:v>9</c:v>
                </c:pt>
                <c:pt idx="234">
                  <c:v>9</c:v>
                </c:pt>
                <c:pt idx="235">
                  <c:v>9</c:v>
                </c:pt>
                <c:pt idx="236">
                  <c:v>9</c:v>
                </c:pt>
                <c:pt idx="237">
                  <c:v>7</c:v>
                </c:pt>
                <c:pt idx="238">
                  <c:v>7</c:v>
                </c:pt>
                <c:pt idx="239">
                  <c:v>7</c:v>
                </c:pt>
                <c:pt idx="240">
                  <c:v>7</c:v>
                </c:pt>
                <c:pt idx="241">
                  <c:v>7</c:v>
                </c:pt>
                <c:pt idx="242">
                  <c:v>7</c:v>
                </c:pt>
                <c:pt idx="243">
                  <c:v>7</c:v>
                </c:pt>
                <c:pt idx="244">
                  <c:v>7</c:v>
                </c:pt>
                <c:pt idx="245">
                  <c:v>7</c:v>
                </c:pt>
                <c:pt idx="246">
                  <c:v>7</c:v>
                </c:pt>
                <c:pt idx="247">
                  <c:v>7</c:v>
                </c:pt>
                <c:pt idx="248">
                  <c:v>7</c:v>
                </c:pt>
                <c:pt idx="249">
                  <c:v>7</c:v>
                </c:pt>
                <c:pt idx="250">
                  <c:v>7</c:v>
                </c:pt>
                <c:pt idx="251">
                  <c:v>7</c:v>
                </c:pt>
                <c:pt idx="252">
                  <c:v>7</c:v>
                </c:pt>
                <c:pt idx="253">
                  <c:v>7</c:v>
                </c:pt>
                <c:pt idx="254">
                  <c:v>7</c:v>
                </c:pt>
                <c:pt idx="255">
                  <c:v>7</c:v>
                </c:pt>
                <c:pt idx="256">
                  <c:v>7</c:v>
                </c:pt>
                <c:pt idx="257">
                  <c:v>7</c:v>
                </c:pt>
                <c:pt idx="258">
                  <c:v>7</c:v>
                </c:pt>
                <c:pt idx="259">
                  <c:v>7</c:v>
                </c:pt>
                <c:pt idx="260">
                  <c:v>7</c:v>
                </c:pt>
                <c:pt idx="261">
                  <c:v>7</c:v>
                </c:pt>
                <c:pt idx="262">
                  <c:v>7</c:v>
                </c:pt>
                <c:pt idx="263">
                  <c:v>7</c:v>
                </c:pt>
                <c:pt idx="264">
                  <c:v>7</c:v>
                </c:pt>
                <c:pt idx="265">
                  <c:v>7</c:v>
                </c:pt>
                <c:pt idx="266">
                  <c:v>7</c:v>
                </c:pt>
                <c:pt idx="267">
                  <c:v>7</c:v>
                </c:pt>
                <c:pt idx="268">
                  <c:v>7</c:v>
                </c:pt>
                <c:pt idx="269">
                  <c:v>7</c:v>
                </c:pt>
                <c:pt idx="270">
                  <c:v>7</c:v>
                </c:pt>
                <c:pt idx="271">
                  <c:v>7</c:v>
                </c:pt>
                <c:pt idx="272">
                  <c:v>7</c:v>
                </c:pt>
                <c:pt idx="273">
                  <c:v>7</c:v>
                </c:pt>
                <c:pt idx="274">
                  <c:v>0</c:v>
                </c:pt>
                <c:pt idx="275">
                  <c:v>0</c:v>
                </c:pt>
                <c:pt idx="276">
                  <c:v>7</c:v>
                </c:pt>
                <c:pt idx="277">
                  <c:v>7</c:v>
                </c:pt>
                <c:pt idx="278">
                  <c:v>0</c:v>
                </c:pt>
                <c:pt idx="279">
                  <c:v>0</c:v>
                </c:pt>
                <c:pt idx="280">
                  <c:v>7</c:v>
                </c:pt>
                <c:pt idx="281">
                  <c:v>7</c:v>
                </c:pt>
                <c:pt idx="282">
                  <c:v>7</c:v>
                </c:pt>
                <c:pt idx="283">
                  <c:v>7</c:v>
                </c:pt>
                <c:pt idx="284">
                  <c:v>7</c:v>
                </c:pt>
                <c:pt idx="285">
                  <c:v>7</c:v>
                </c:pt>
                <c:pt idx="286">
                  <c:v>0</c:v>
                </c:pt>
                <c:pt idx="287">
                  <c:v>0</c:v>
                </c:pt>
                <c:pt idx="288">
                  <c:v>0</c:v>
                </c:pt>
                <c:pt idx="289">
                  <c:v>0</c:v>
                </c:pt>
                <c:pt idx="290">
                  <c:v>7</c:v>
                </c:pt>
                <c:pt idx="291">
                  <c:v>7</c:v>
                </c:pt>
                <c:pt idx="292">
                  <c:v>7</c:v>
                </c:pt>
                <c:pt idx="293">
                  <c:v>7</c:v>
                </c:pt>
                <c:pt idx="294">
                  <c:v>7</c:v>
                </c:pt>
                <c:pt idx="295">
                  <c:v>0</c:v>
                </c:pt>
                <c:pt idx="296">
                  <c:v>7</c:v>
                </c:pt>
                <c:pt idx="297">
                  <c:v>0</c:v>
                </c:pt>
                <c:pt idx="298">
                  <c:v>7</c:v>
                </c:pt>
                <c:pt idx="299">
                  <c:v>7</c:v>
                </c:pt>
                <c:pt idx="300">
                  <c:v>7</c:v>
                </c:pt>
                <c:pt idx="301">
                  <c:v>0</c:v>
                </c:pt>
                <c:pt idx="302">
                  <c:v>0</c:v>
                </c:pt>
                <c:pt idx="303">
                  <c:v>7</c:v>
                </c:pt>
                <c:pt idx="304">
                  <c:v>7</c:v>
                </c:pt>
                <c:pt idx="305">
                  <c:v>7</c:v>
                </c:pt>
                <c:pt idx="306">
                  <c:v>7</c:v>
                </c:pt>
                <c:pt idx="307">
                  <c:v>7</c:v>
                </c:pt>
                <c:pt idx="308">
                  <c:v>7</c:v>
                </c:pt>
                <c:pt idx="309">
                  <c:v>7</c:v>
                </c:pt>
                <c:pt idx="310">
                  <c:v>7</c:v>
                </c:pt>
                <c:pt idx="311">
                  <c:v>7</c:v>
                </c:pt>
                <c:pt idx="312">
                  <c:v>7</c:v>
                </c:pt>
                <c:pt idx="313">
                  <c:v>7</c:v>
                </c:pt>
                <c:pt idx="314">
                  <c:v>7</c:v>
                </c:pt>
                <c:pt idx="315">
                  <c:v>7</c:v>
                </c:pt>
                <c:pt idx="316">
                  <c:v>7</c:v>
                </c:pt>
                <c:pt idx="317">
                  <c:v>7</c:v>
                </c:pt>
                <c:pt idx="318">
                  <c:v>7</c:v>
                </c:pt>
                <c:pt idx="319">
                  <c:v>7</c:v>
                </c:pt>
                <c:pt idx="320">
                  <c:v>7</c:v>
                </c:pt>
                <c:pt idx="321">
                  <c:v>7</c:v>
                </c:pt>
                <c:pt idx="322">
                  <c:v>7</c:v>
                </c:pt>
                <c:pt idx="323">
                  <c:v>7</c:v>
                </c:pt>
                <c:pt idx="324">
                  <c:v>7</c:v>
                </c:pt>
                <c:pt idx="325">
                  <c:v>7</c:v>
                </c:pt>
                <c:pt idx="326">
                  <c:v>7</c:v>
                </c:pt>
                <c:pt idx="327">
                  <c:v>7</c:v>
                </c:pt>
                <c:pt idx="328">
                  <c:v>7</c:v>
                </c:pt>
                <c:pt idx="329">
                  <c:v>7</c:v>
                </c:pt>
                <c:pt idx="330">
                  <c:v>7</c:v>
                </c:pt>
                <c:pt idx="331">
                  <c:v>7</c:v>
                </c:pt>
                <c:pt idx="332">
                  <c:v>7</c:v>
                </c:pt>
                <c:pt idx="333">
                  <c:v>7</c:v>
                </c:pt>
                <c:pt idx="334">
                  <c:v>7</c:v>
                </c:pt>
                <c:pt idx="335">
                  <c:v>7</c:v>
                </c:pt>
                <c:pt idx="336">
                  <c:v>7</c:v>
                </c:pt>
                <c:pt idx="337">
                  <c:v>7</c:v>
                </c:pt>
                <c:pt idx="338">
                  <c:v>7</c:v>
                </c:pt>
                <c:pt idx="339">
                  <c:v>7</c:v>
                </c:pt>
                <c:pt idx="340">
                  <c:v>7</c:v>
                </c:pt>
                <c:pt idx="341">
                  <c:v>7</c:v>
                </c:pt>
                <c:pt idx="342">
                  <c:v>7</c:v>
                </c:pt>
                <c:pt idx="343">
                  <c:v>7</c:v>
                </c:pt>
                <c:pt idx="344">
                  <c:v>7</c:v>
                </c:pt>
                <c:pt idx="345">
                  <c:v>7</c:v>
                </c:pt>
                <c:pt idx="346">
                  <c:v>7</c:v>
                </c:pt>
                <c:pt idx="347">
                  <c:v>7</c:v>
                </c:pt>
                <c:pt idx="348">
                  <c:v>7</c:v>
                </c:pt>
                <c:pt idx="349">
                  <c:v>7</c:v>
                </c:pt>
                <c:pt idx="350">
                  <c:v>7</c:v>
                </c:pt>
                <c:pt idx="351">
                  <c:v>7</c:v>
                </c:pt>
                <c:pt idx="352">
                  <c:v>7</c:v>
                </c:pt>
                <c:pt idx="353">
                  <c:v>7</c:v>
                </c:pt>
                <c:pt idx="354">
                  <c:v>7</c:v>
                </c:pt>
                <c:pt idx="355">
                  <c:v>7</c:v>
                </c:pt>
                <c:pt idx="356">
                  <c:v>7</c:v>
                </c:pt>
                <c:pt idx="357">
                  <c:v>7</c:v>
                </c:pt>
                <c:pt idx="358">
                  <c:v>7</c:v>
                </c:pt>
              </c:numCache>
            </c:numRef>
          </c:val>
          <c:smooth val="0"/>
          <c:extLst>
            <c:ext xmlns:c16="http://schemas.microsoft.com/office/drawing/2014/chart" uri="{C3380CC4-5D6E-409C-BE32-E72D297353CC}">
              <c16:uniqueId val="{00000000-F115-43B4-A290-EA2D99DC597B}"/>
            </c:ext>
          </c:extLst>
        </c:ser>
        <c:dLbls>
          <c:showLegendKey val="0"/>
          <c:showVal val="0"/>
          <c:showCatName val="0"/>
          <c:showSerName val="0"/>
          <c:showPercent val="0"/>
          <c:showBubbleSize val="0"/>
        </c:dLbls>
        <c:marker val="1"/>
        <c:smooth val="0"/>
        <c:axId val="708308832"/>
        <c:axId val="708307848"/>
      </c:lineChart>
      <c:dateAx>
        <c:axId val="708308832"/>
        <c:scaling>
          <c:orientation val="minMax"/>
        </c:scaling>
        <c:delete val="0"/>
        <c:axPos val="b"/>
        <c:title>
          <c:tx>
            <c:rich>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r>
                  <a:rPr lang="en-US" sz="1200" i="1"/>
                  <a:t>Credit Rating Received</a:t>
                </a:r>
              </a:p>
            </c:rich>
          </c:tx>
          <c:layout>
            <c:manualLayout>
              <c:xMode val="edge"/>
              <c:yMode val="edge"/>
              <c:x val="0.35419151677604899"/>
              <c:y val="7.8347002660864376E-2"/>
            </c:manualLayout>
          </c:layout>
          <c:overlay val="0"/>
          <c:spPr>
            <a:noFill/>
            <a:ln>
              <a:noFill/>
            </a:ln>
            <a:effectLst/>
          </c:spPr>
          <c:txPr>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endParaRPr lang="en-US"/>
            </a:p>
          </c:txPr>
        </c:title>
        <c:numFmt formatCode="[$-409]d\-mmm\-yyyy;@" sourceLinked="1"/>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900" b="1" i="0" u="none" strike="noStrike" kern="1200" baseline="0">
                <a:solidFill>
                  <a:schemeClr val="tx1"/>
                </a:solidFill>
                <a:latin typeface="+mn-lt"/>
                <a:ea typeface="+mn-ea"/>
                <a:cs typeface="+mn-cs"/>
              </a:defRPr>
            </a:pPr>
            <a:endParaRPr lang="en-US"/>
          </a:p>
        </c:txPr>
        <c:crossAx val="708307848"/>
        <c:crosses val="autoZero"/>
        <c:auto val="1"/>
        <c:lblOffset val="100"/>
        <c:baseTimeUnit val="days"/>
      </c:dateAx>
      <c:valAx>
        <c:axId val="708307848"/>
        <c:scaling>
          <c:orientation val="minMax"/>
          <c:max val="18.5"/>
          <c:min val="0.5"/>
        </c:scaling>
        <c:delete val="0"/>
        <c:axPos val="l"/>
        <c:majorGridlines>
          <c:spPr>
            <a:ln w="3175" cap="flat" cmpd="sng" algn="ctr">
              <a:solidFill>
                <a:schemeClr val="tx1"/>
              </a:solidFill>
              <a:round/>
            </a:ln>
            <a:effectLst/>
          </c:spPr>
        </c:majorGridlines>
        <c:numFmt formatCode="#,##0" sourceLinked="0"/>
        <c:majorTickMark val="none"/>
        <c:minorTickMark val="none"/>
        <c:tickLblPos val="none"/>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8832"/>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Val.Trail!$AL$4</c:f>
          <c:strCache>
            <c:ptCount val="1"/>
            <c:pt idx="0">
              <c:v> 9% NIC Asia Debenture 2081/82 (NICAD8182)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92633435004559"/>
          <c:y val="0.22682590432491778"/>
          <c:w val="0.82577939977142023"/>
          <c:h val="0.60726998590765413"/>
        </c:manualLayout>
      </c:layout>
      <c:barChart>
        <c:barDir val="col"/>
        <c:grouping val="clustered"/>
        <c:varyColors val="0"/>
        <c:ser>
          <c:idx val="1"/>
          <c:order val="1"/>
          <c:tx>
            <c:strRef>
              <c:f>Val.Trail!$AP$5</c:f>
              <c:strCache>
                <c:ptCount val="1"/>
                <c:pt idx="0">
                  <c:v>Units Trad.</c:v>
                </c:pt>
              </c:strCache>
            </c:strRef>
          </c:tx>
          <c:spPr>
            <a:solidFill>
              <a:schemeClr val="accent2"/>
            </a:solidFill>
            <a:ln w="25400">
              <a:noFill/>
            </a:ln>
            <a:effectLst/>
          </c:spPr>
          <c:invertIfNegative val="0"/>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[0]!BondChartTradVol</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#N/A</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10050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40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25</c:v>
                </c:pt>
                <c:pt idx="308">
                  <c:v>30</c:v>
                </c:pt>
                <c:pt idx="309">
                  <c:v>0</c:v>
                </c:pt>
                <c:pt idx="310">
                  <c:v>0</c:v>
                </c:pt>
                <c:pt idx="311">
                  <c:v>0</c:v>
                </c:pt>
                <c:pt idx="312">
                  <c:v>0</c:v>
                </c:pt>
                <c:pt idx="313">
                  <c:v>0</c:v>
                </c:pt>
                <c:pt idx="314">
                  <c:v>0</c:v>
                </c:pt>
                <c:pt idx="315">
                  <c:v>30</c:v>
                </c:pt>
                <c:pt idx="316">
                  <c:v>25</c:v>
                </c:pt>
                <c:pt idx="317">
                  <c:v>0</c:v>
                </c:pt>
                <c:pt idx="318">
                  <c:v>0</c:v>
                </c:pt>
                <c:pt idx="319">
                  <c:v>0</c:v>
                </c:pt>
                <c:pt idx="320">
                  <c:v>0</c:v>
                </c:pt>
                <c:pt idx="321">
                  <c:v>0</c:v>
                </c:pt>
                <c:pt idx="322">
                  <c:v>0</c:v>
                </c:pt>
                <c:pt idx="323">
                  <c:v>0</c:v>
                </c:pt>
                <c:pt idx="324">
                  <c:v>0</c:v>
                </c:pt>
                <c:pt idx="325">
                  <c:v>0</c:v>
                </c:pt>
                <c:pt idx="326">
                  <c:v>0</c:v>
                </c:pt>
                <c:pt idx="327">
                  <c:v>0</c:v>
                </c:pt>
                <c:pt idx="328">
                  <c:v>0</c:v>
                </c:pt>
                <c:pt idx="329">
                  <c:v>10</c:v>
                </c:pt>
                <c:pt idx="330">
                  <c:v>0</c:v>
                </c:pt>
                <c:pt idx="331">
                  <c:v>10</c:v>
                </c:pt>
                <c:pt idx="332">
                  <c:v>0</c:v>
                </c:pt>
                <c:pt idx="333">
                  <c:v>0</c:v>
                </c:pt>
                <c:pt idx="334">
                  <c:v>0</c:v>
                </c:pt>
                <c:pt idx="335">
                  <c:v>0</c:v>
                </c:pt>
                <c:pt idx="336">
                  <c:v>0</c:v>
                </c:pt>
                <c:pt idx="337">
                  <c:v>0</c:v>
                </c:pt>
                <c:pt idx="338">
                  <c:v>0</c:v>
                </c:pt>
                <c:pt idx="339">
                  <c:v>0</c:v>
                </c:pt>
                <c:pt idx="340">
                  <c:v>0</c:v>
                </c:pt>
                <c:pt idx="341">
                  <c:v>0</c:v>
                </c:pt>
                <c:pt idx="342">
                  <c:v>0</c:v>
                </c:pt>
                <c:pt idx="343">
                  <c:v>0</c:v>
                </c:pt>
                <c:pt idx="344">
                  <c:v>40</c:v>
                </c:pt>
                <c:pt idx="345">
                  <c:v>0</c:v>
                </c:pt>
                <c:pt idx="346">
                  <c:v>0</c:v>
                </c:pt>
                <c:pt idx="347">
                  <c:v>0</c:v>
                </c:pt>
                <c:pt idx="348">
                  <c:v>0</c:v>
                </c:pt>
                <c:pt idx="349">
                  <c:v>65</c:v>
                </c:pt>
                <c:pt idx="350">
                  <c:v>0</c:v>
                </c:pt>
                <c:pt idx="351">
                  <c:v>0</c:v>
                </c:pt>
                <c:pt idx="352">
                  <c:v>0</c:v>
                </c:pt>
                <c:pt idx="353">
                  <c:v>0</c:v>
                </c:pt>
                <c:pt idx="354">
                  <c:v>0</c:v>
                </c:pt>
                <c:pt idx="355">
                  <c:v>0</c:v>
                </c:pt>
                <c:pt idx="356">
                  <c:v>0</c:v>
                </c:pt>
                <c:pt idx="357">
                  <c:v>0</c:v>
                </c:pt>
                <c:pt idx="358">
                  <c:v>0</c:v>
                </c:pt>
              </c:numCache>
            </c:numRef>
          </c:val>
          <c:extLst>
            <c:ext xmlns:c16="http://schemas.microsoft.com/office/drawing/2014/chart" uri="{C3380CC4-5D6E-409C-BE32-E72D297353CC}">
              <c16:uniqueId val="{00000000-7ECA-49B3-9E23-8B6758D7060C}"/>
            </c:ext>
          </c:extLst>
        </c:ser>
        <c:dLbls>
          <c:showLegendKey val="0"/>
          <c:showVal val="0"/>
          <c:showCatName val="0"/>
          <c:showSerName val="0"/>
          <c:showPercent val="0"/>
          <c:showBubbleSize val="0"/>
        </c:dLbls>
        <c:gapWidth val="219"/>
        <c:axId val="582720760"/>
        <c:axId val="582726992"/>
      </c:barChart>
      <c:lineChart>
        <c:grouping val="standard"/>
        <c:varyColors val="0"/>
        <c:ser>
          <c:idx val="0"/>
          <c:order val="0"/>
          <c:tx>
            <c:strRef>
              <c:f>Val.Trail!$AL$5</c:f>
              <c:strCache>
                <c:ptCount val="1"/>
                <c:pt idx="0">
                  <c:v> Price </c:v>
                </c:pt>
              </c:strCache>
            </c:strRef>
          </c:tx>
          <c:spPr>
            <a:ln w="28575" cap="rnd">
              <a:noFill/>
              <a:round/>
            </a:ln>
            <a:effectLst/>
          </c:spPr>
          <c:marker>
            <c:symbol val="circle"/>
            <c:size val="5"/>
            <c:spPr>
              <a:solidFill>
                <a:srgbClr val="C00000"/>
              </a:solidFill>
              <a:ln w="9525">
                <a:noFill/>
              </a:ln>
              <a:effectLst/>
            </c:spPr>
          </c:marker>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[0]!BondChartPrice</c:f>
              <c:numCache>
                <c:formatCode>_(* #,##0.0_);_(* \(#,##0.0\);_(* "-"??_);_(@_)</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941.3</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922.5</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#N/A</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923.2</c:v>
                </c:pt>
                <c:pt idx="100">
                  <c:v>0</c:v>
                </c:pt>
                <c:pt idx="101">
                  <c:v>0</c:v>
                </c:pt>
                <c:pt idx="102">
                  <c:v>0</c:v>
                </c:pt>
                <c:pt idx="103">
                  <c:v>0</c:v>
                </c:pt>
                <c:pt idx="104">
                  <c:v>923.2</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923</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940</c:v>
                </c:pt>
                <c:pt idx="158">
                  <c:v>0</c:v>
                </c:pt>
                <c:pt idx="159">
                  <c:v>0</c:v>
                </c:pt>
                <c:pt idx="160">
                  <c:v>0</c:v>
                </c:pt>
                <c:pt idx="161">
                  <c:v>0</c:v>
                </c:pt>
                <c:pt idx="162">
                  <c:v>929</c:v>
                </c:pt>
                <c:pt idx="163">
                  <c:v>0</c:v>
                </c:pt>
                <c:pt idx="164">
                  <c:v>0</c:v>
                </c:pt>
                <c:pt idx="165">
                  <c:v>0</c:v>
                </c:pt>
                <c:pt idx="166">
                  <c:v>0</c:v>
                </c:pt>
                <c:pt idx="167">
                  <c:v>0</c:v>
                </c:pt>
                <c:pt idx="168">
                  <c:v>945</c:v>
                </c:pt>
                <c:pt idx="169">
                  <c:v>963.9</c:v>
                </c:pt>
                <c:pt idx="170">
                  <c:v>0</c:v>
                </c:pt>
                <c:pt idx="171">
                  <c:v>0</c:v>
                </c:pt>
                <c:pt idx="172">
                  <c:v>0</c:v>
                </c:pt>
                <c:pt idx="173">
                  <c:v>0</c:v>
                </c:pt>
                <c:pt idx="174">
                  <c:v>0</c:v>
                </c:pt>
                <c:pt idx="175">
                  <c:v>0</c:v>
                </c:pt>
                <c:pt idx="176">
                  <c:v>0</c:v>
                </c:pt>
                <c:pt idx="177">
                  <c:v>0</c:v>
                </c:pt>
                <c:pt idx="178">
                  <c:v>0</c:v>
                </c:pt>
                <c:pt idx="179">
                  <c:v>0</c:v>
                </c:pt>
                <c:pt idx="180">
                  <c:v>0</c:v>
                </c:pt>
                <c:pt idx="181">
                  <c:v>0</c:v>
                </c:pt>
                <c:pt idx="182">
                  <c:v>960</c:v>
                </c:pt>
                <c:pt idx="183">
                  <c:v>0</c:v>
                </c:pt>
                <c:pt idx="184">
                  <c:v>0</c:v>
                </c:pt>
                <c:pt idx="185">
                  <c:v>0</c:v>
                </c:pt>
                <c:pt idx="186">
                  <c:v>0</c:v>
                </c:pt>
                <c:pt idx="187">
                  <c:v>0</c:v>
                </c:pt>
                <c:pt idx="188">
                  <c:v>0</c:v>
                </c:pt>
                <c:pt idx="189">
                  <c:v>960</c:v>
                </c:pt>
                <c:pt idx="190">
                  <c:v>0</c:v>
                </c:pt>
                <c:pt idx="191">
                  <c:v>0</c:v>
                </c:pt>
                <c:pt idx="192">
                  <c:v>0</c:v>
                </c:pt>
                <c:pt idx="193">
                  <c:v>0</c:v>
                </c:pt>
                <c:pt idx="194">
                  <c:v>0</c:v>
                </c:pt>
                <c:pt idx="195">
                  <c:v>979.2</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1018.6</c:v>
                </c:pt>
                <c:pt idx="210">
                  <c:v>0</c:v>
                </c:pt>
                <c:pt idx="211">
                  <c:v>0</c:v>
                </c:pt>
                <c:pt idx="212">
                  <c:v>0</c:v>
                </c:pt>
                <c:pt idx="213">
                  <c:v>998.3</c:v>
                </c:pt>
                <c:pt idx="214">
                  <c:v>0</c:v>
                </c:pt>
                <c:pt idx="215">
                  <c:v>0</c:v>
                </c:pt>
                <c:pt idx="216">
                  <c:v>1010</c:v>
                </c:pt>
                <c:pt idx="217">
                  <c:v>1030.2</c:v>
                </c:pt>
                <c:pt idx="218">
                  <c:v>0</c:v>
                </c:pt>
                <c:pt idx="219">
                  <c:v>1009.6</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1007</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989.5</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970</c:v>
                </c:pt>
                <c:pt idx="308">
                  <c:v>984</c:v>
                </c:pt>
                <c:pt idx="309">
                  <c:v>0</c:v>
                </c:pt>
                <c:pt idx="310">
                  <c:v>0</c:v>
                </c:pt>
                <c:pt idx="311">
                  <c:v>0</c:v>
                </c:pt>
                <c:pt idx="312">
                  <c:v>0</c:v>
                </c:pt>
                <c:pt idx="313">
                  <c:v>0</c:v>
                </c:pt>
                <c:pt idx="314">
                  <c:v>0</c:v>
                </c:pt>
                <c:pt idx="315">
                  <c:v>965</c:v>
                </c:pt>
                <c:pt idx="316">
                  <c:v>950</c:v>
                </c:pt>
                <c:pt idx="317">
                  <c:v>0</c:v>
                </c:pt>
                <c:pt idx="318">
                  <c:v>0</c:v>
                </c:pt>
                <c:pt idx="319">
                  <c:v>0</c:v>
                </c:pt>
                <c:pt idx="320">
                  <c:v>0</c:v>
                </c:pt>
                <c:pt idx="321">
                  <c:v>0</c:v>
                </c:pt>
                <c:pt idx="322">
                  <c:v>0</c:v>
                </c:pt>
                <c:pt idx="323">
                  <c:v>0</c:v>
                </c:pt>
                <c:pt idx="324">
                  <c:v>0</c:v>
                </c:pt>
                <c:pt idx="325">
                  <c:v>0</c:v>
                </c:pt>
                <c:pt idx="326">
                  <c:v>0</c:v>
                </c:pt>
                <c:pt idx="327">
                  <c:v>0</c:v>
                </c:pt>
                <c:pt idx="328">
                  <c:v>0</c:v>
                </c:pt>
                <c:pt idx="329">
                  <c:v>931.2</c:v>
                </c:pt>
                <c:pt idx="330">
                  <c:v>0</c:v>
                </c:pt>
                <c:pt idx="331">
                  <c:v>949.8</c:v>
                </c:pt>
                <c:pt idx="332">
                  <c:v>0</c:v>
                </c:pt>
                <c:pt idx="333">
                  <c:v>0</c:v>
                </c:pt>
                <c:pt idx="334">
                  <c:v>0</c:v>
                </c:pt>
                <c:pt idx="335">
                  <c:v>0</c:v>
                </c:pt>
                <c:pt idx="336">
                  <c:v>0</c:v>
                </c:pt>
                <c:pt idx="337">
                  <c:v>0</c:v>
                </c:pt>
                <c:pt idx="338">
                  <c:v>0</c:v>
                </c:pt>
                <c:pt idx="339">
                  <c:v>0</c:v>
                </c:pt>
                <c:pt idx="340">
                  <c:v>0</c:v>
                </c:pt>
                <c:pt idx="341">
                  <c:v>0</c:v>
                </c:pt>
                <c:pt idx="342">
                  <c:v>0</c:v>
                </c:pt>
                <c:pt idx="343">
                  <c:v>0</c:v>
                </c:pt>
                <c:pt idx="344">
                  <c:v>952</c:v>
                </c:pt>
                <c:pt idx="345">
                  <c:v>0</c:v>
                </c:pt>
                <c:pt idx="346">
                  <c:v>0</c:v>
                </c:pt>
                <c:pt idx="347">
                  <c:v>0</c:v>
                </c:pt>
                <c:pt idx="348">
                  <c:v>0</c:v>
                </c:pt>
                <c:pt idx="349">
                  <c:v>952</c:v>
                </c:pt>
                <c:pt idx="350">
                  <c:v>0</c:v>
                </c:pt>
                <c:pt idx="351">
                  <c:v>0</c:v>
                </c:pt>
                <c:pt idx="352">
                  <c:v>0</c:v>
                </c:pt>
                <c:pt idx="353">
                  <c:v>0</c:v>
                </c:pt>
                <c:pt idx="354">
                  <c:v>0</c:v>
                </c:pt>
                <c:pt idx="355">
                  <c:v>0</c:v>
                </c:pt>
                <c:pt idx="356">
                  <c:v>0</c:v>
                </c:pt>
                <c:pt idx="357">
                  <c:v>0</c:v>
                </c:pt>
                <c:pt idx="358">
                  <c:v>0</c:v>
                </c:pt>
              </c:numCache>
            </c:numRef>
          </c:val>
          <c:smooth val="0"/>
          <c:extLst>
            <c:ext xmlns:c16="http://schemas.microsoft.com/office/drawing/2014/chart" uri="{C3380CC4-5D6E-409C-BE32-E72D297353CC}">
              <c16:uniqueId val="{00000001-7ECA-49B3-9E23-8B6758D7060C}"/>
            </c:ext>
          </c:extLst>
        </c:ser>
        <c:dLbls>
          <c:showLegendKey val="0"/>
          <c:showVal val="0"/>
          <c:showCatName val="0"/>
          <c:showSerName val="0"/>
          <c:showPercent val="0"/>
          <c:showBubbleSize val="0"/>
        </c:dLbls>
        <c:marker val="1"/>
        <c:smooth val="0"/>
        <c:axId val="708308832"/>
        <c:axId val="708307848"/>
      </c:lineChart>
      <c:dateAx>
        <c:axId val="708308832"/>
        <c:scaling>
          <c:orientation val="minMax"/>
        </c:scaling>
        <c:delete val="0"/>
        <c:axPos val="b"/>
        <c:numFmt formatCode="[$-409]d\-mmm\-yy;@"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7848"/>
        <c:crosses val="autoZero"/>
        <c:auto val="1"/>
        <c:lblOffset val="100"/>
        <c:baseTimeUnit val="days"/>
      </c:dateAx>
      <c:valAx>
        <c:axId val="708307848"/>
        <c:scaling>
          <c:orientation val="minMax"/>
          <c:min val="5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8832"/>
        <c:crosses val="autoZero"/>
        <c:crossBetween val="between"/>
      </c:valAx>
      <c:valAx>
        <c:axId val="5827269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82720760"/>
        <c:crosses val="max"/>
        <c:crossBetween val="between"/>
      </c:valAx>
      <c:dateAx>
        <c:axId val="582720760"/>
        <c:scaling>
          <c:orientation val="minMax"/>
        </c:scaling>
        <c:delete val="1"/>
        <c:axPos val="b"/>
        <c:title>
          <c:tx>
            <c:rich>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r>
                  <a:rPr lang="en-US" sz="1200" b="1" i="1"/>
                  <a:t>Market Price</a:t>
                </a:r>
                <a:r>
                  <a:rPr lang="en-US" sz="1200" b="1" i="1" baseline="0"/>
                  <a:t> and Units Traded</a:t>
                </a:r>
                <a:endParaRPr lang="en-US" sz="1200" b="1" i="1"/>
              </a:p>
            </c:rich>
          </c:tx>
          <c:layout>
            <c:manualLayout>
              <c:xMode val="edge"/>
              <c:yMode val="edge"/>
              <c:x val="0.26441287547656334"/>
              <c:y val="8.805847785678575E-2"/>
            </c:manualLayout>
          </c:layout>
          <c:overlay val="0"/>
          <c:spPr>
            <a:noFill/>
            <a:ln>
              <a:noFill/>
            </a:ln>
            <a:effectLst/>
          </c:spPr>
          <c:txPr>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endParaRPr lang="en-US"/>
            </a:p>
          </c:txPr>
        </c:title>
        <c:numFmt formatCode="[$-409]d\-mmm\-yyyy;@" sourceLinked="1"/>
        <c:majorTickMark val="out"/>
        <c:minorTickMark val="none"/>
        <c:tickLblPos val="nextTo"/>
        <c:crossAx val="582726992"/>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Val.Trail!$AL$4</c:f>
          <c:strCache>
            <c:ptCount val="1"/>
            <c:pt idx="0">
              <c:v> 9% NIC Asia Debenture 2081/82 (NICAD8182)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140372452062917"/>
          <c:y val="0.20052988654087606"/>
          <c:w val="0.84799861590691405"/>
          <c:h val="0.63375183432930327"/>
        </c:manualLayout>
      </c:layout>
      <c:lineChart>
        <c:grouping val="standard"/>
        <c:varyColors val="0"/>
        <c:ser>
          <c:idx val="0"/>
          <c:order val="0"/>
          <c:tx>
            <c:strRef>
              <c:f>Val.Trail!$AM$5</c:f>
              <c:strCache>
                <c:ptCount val="1"/>
                <c:pt idx="0">
                  <c:v>YTM</c:v>
                </c:pt>
              </c:strCache>
            </c:strRef>
          </c:tx>
          <c:spPr>
            <a:ln w="28575" cap="rnd">
              <a:noFill/>
              <a:round/>
            </a:ln>
            <a:effectLst/>
          </c:spPr>
          <c:marker>
            <c:symbol val="circle"/>
            <c:size val="5"/>
            <c:spPr>
              <a:solidFill>
                <a:srgbClr val="C00000"/>
              </a:solidFill>
              <a:ln w="9525">
                <a:noFill/>
              </a:ln>
              <a:effectLst/>
            </c:spPr>
          </c:marker>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[0]!BondChartYTM</c:f>
              <c:numCache>
                <c:formatCode>0.0%</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0.12637328035015249</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0.14059072659571853</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#N/A</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0.14411686227259424</c:v>
                </c:pt>
                <c:pt idx="100">
                  <c:v>0</c:v>
                </c:pt>
                <c:pt idx="101">
                  <c:v>0</c:v>
                </c:pt>
                <c:pt idx="102">
                  <c:v>0</c:v>
                </c:pt>
                <c:pt idx="103">
                  <c:v>0</c:v>
                </c:pt>
                <c:pt idx="104">
                  <c:v>0.1444981186620114</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0.14695116413198775</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0.13578524143240547</c:v>
                </c:pt>
                <c:pt idx="158">
                  <c:v>0</c:v>
                </c:pt>
                <c:pt idx="159">
                  <c:v>0</c:v>
                </c:pt>
                <c:pt idx="160">
                  <c:v>0</c:v>
                </c:pt>
                <c:pt idx="161">
                  <c:v>0</c:v>
                </c:pt>
                <c:pt idx="162">
                  <c:v>0.14468377966657622</c:v>
                </c:pt>
                <c:pt idx="163">
                  <c:v>0</c:v>
                </c:pt>
                <c:pt idx="164">
                  <c:v>0</c:v>
                </c:pt>
                <c:pt idx="165">
                  <c:v>0</c:v>
                </c:pt>
                <c:pt idx="166">
                  <c:v>0</c:v>
                </c:pt>
                <c:pt idx="167">
                  <c:v>0</c:v>
                </c:pt>
                <c:pt idx="168">
                  <c:v>0.1326529262948552</c:v>
                </c:pt>
                <c:pt idx="169">
                  <c:v>0.11835294312616203</c:v>
                </c:pt>
                <c:pt idx="170">
                  <c:v>0</c:v>
                </c:pt>
                <c:pt idx="171">
                  <c:v>0</c:v>
                </c:pt>
                <c:pt idx="172">
                  <c:v>0</c:v>
                </c:pt>
                <c:pt idx="173">
                  <c:v>0</c:v>
                </c:pt>
                <c:pt idx="174">
                  <c:v>0</c:v>
                </c:pt>
                <c:pt idx="175">
                  <c:v>0</c:v>
                </c:pt>
                <c:pt idx="176">
                  <c:v>0</c:v>
                </c:pt>
                <c:pt idx="177">
                  <c:v>0</c:v>
                </c:pt>
                <c:pt idx="178">
                  <c:v>0</c:v>
                </c:pt>
                <c:pt idx="179">
                  <c:v>0</c:v>
                </c:pt>
                <c:pt idx="180">
                  <c:v>0</c:v>
                </c:pt>
                <c:pt idx="181">
                  <c:v>0</c:v>
                </c:pt>
                <c:pt idx="182">
                  <c:v>0.12185996970934887</c:v>
                </c:pt>
                <c:pt idx="183">
                  <c:v>0</c:v>
                </c:pt>
                <c:pt idx="184">
                  <c:v>0</c:v>
                </c:pt>
                <c:pt idx="185">
                  <c:v>0</c:v>
                </c:pt>
                <c:pt idx="186">
                  <c:v>0</c:v>
                </c:pt>
                <c:pt idx="187">
                  <c:v>0</c:v>
                </c:pt>
                <c:pt idx="188">
                  <c:v>0</c:v>
                </c:pt>
                <c:pt idx="189">
                  <c:v>0.12218019279359355</c:v>
                </c:pt>
                <c:pt idx="190">
                  <c:v>0</c:v>
                </c:pt>
                <c:pt idx="191">
                  <c:v>0</c:v>
                </c:pt>
                <c:pt idx="192">
                  <c:v>0</c:v>
                </c:pt>
                <c:pt idx="193">
                  <c:v>0</c:v>
                </c:pt>
                <c:pt idx="194">
                  <c:v>0</c:v>
                </c:pt>
                <c:pt idx="195">
                  <c:v>0.13702620002694429</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0.109304290087735</c:v>
                </c:pt>
                <c:pt idx="210">
                  <c:v>0</c:v>
                </c:pt>
                <c:pt idx="211">
                  <c:v>0</c:v>
                </c:pt>
                <c:pt idx="212">
                  <c:v>0</c:v>
                </c:pt>
                <c:pt idx="213">
                  <c:v>0.12642850093007332</c:v>
                </c:pt>
                <c:pt idx="214">
                  <c:v>0</c:v>
                </c:pt>
                <c:pt idx="215">
                  <c:v>0</c:v>
                </c:pt>
                <c:pt idx="216">
                  <c:v>0.11774742028157069</c:v>
                </c:pt>
                <c:pt idx="217">
                  <c:v>0.1020467626854034</c:v>
                </c:pt>
                <c:pt idx="218">
                  <c:v>0</c:v>
                </c:pt>
                <c:pt idx="219">
                  <c:v>0.11881615845067713</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9.2065346113151786E-2</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0.11143947466894941</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0.1349129048557848</c:v>
                </c:pt>
                <c:pt idx="308">
                  <c:v>0.12204606752299027</c:v>
                </c:pt>
                <c:pt idx="309">
                  <c:v>0</c:v>
                </c:pt>
                <c:pt idx="310">
                  <c:v>0</c:v>
                </c:pt>
                <c:pt idx="311">
                  <c:v>0</c:v>
                </c:pt>
                <c:pt idx="312">
                  <c:v>0</c:v>
                </c:pt>
                <c:pt idx="313">
                  <c:v>0</c:v>
                </c:pt>
                <c:pt idx="314">
                  <c:v>0</c:v>
                </c:pt>
                <c:pt idx="315">
                  <c:v>0.14240657590270656</c:v>
                </c:pt>
                <c:pt idx="316">
                  <c:v>0.15772526632787948</c:v>
                </c:pt>
                <c:pt idx="317">
                  <c:v>0</c:v>
                </c:pt>
                <c:pt idx="318">
                  <c:v>0</c:v>
                </c:pt>
                <c:pt idx="319">
                  <c:v>0</c:v>
                </c:pt>
                <c:pt idx="320">
                  <c:v>0</c:v>
                </c:pt>
                <c:pt idx="321">
                  <c:v>0</c:v>
                </c:pt>
                <c:pt idx="322">
                  <c:v>0</c:v>
                </c:pt>
                <c:pt idx="323">
                  <c:v>0</c:v>
                </c:pt>
                <c:pt idx="324">
                  <c:v>0</c:v>
                </c:pt>
                <c:pt idx="325">
                  <c:v>0</c:v>
                </c:pt>
                <c:pt idx="326">
                  <c:v>0</c:v>
                </c:pt>
                <c:pt idx="327">
                  <c:v>0</c:v>
                </c:pt>
                <c:pt idx="328">
                  <c:v>0</c:v>
                </c:pt>
                <c:pt idx="329">
                  <c:v>0.1830005159615519</c:v>
                </c:pt>
                <c:pt idx="330">
                  <c:v>0</c:v>
                </c:pt>
                <c:pt idx="331">
                  <c:v>0.16394858889167979</c:v>
                </c:pt>
                <c:pt idx="332">
                  <c:v>0</c:v>
                </c:pt>
                <c:pt idx="333">
                  <c:v>0</c:v>
                </c:pt>
                <c:pt idx="334">
                  <c:v>0</c:v>
                </c:pt>
                <c:pt idx="335">
                  <c:v>0</c:v>
                </c:pt>
                <c:pt idx="336">
                  <c:v>0</c:v>
                </c:pt>
                <c:pt idx="337">
                  <c:v>0</c:v>
                </c:pt>
                <c:pt idx="338">
                  <c:v>0</c:v>
                </c:pt>
                <c:pt idx="339">
                  <c:v>0</c:v>
                </c:pt>
                <c:pt idx="340">
                  <c:v>0</c:v>
                </c:pt>
                <c:pt idx="341">
                  <c:v>0</c:v>
                </c:pt>
                <c:pt idx="342">
                  <c:v>0</c:v>
                </c:pt>
                <c:pt idx="343">
                  <c:v>0</c:v>
                </c:pt>
                <c:pt idx="344">
                  <c:v>0.16715048465659874</c:v>
                </c:pt>
                <c:pt idx="345">
                  <c:v>0</c:v>
                </c:pt>
                <c:pt idx="346">
                  <c:v>0</c:v>
                </c:pt>
                <c:pt idx="347">
                  <c:v>0</c:v>
                </c:pt>
                <c:pt idx="348">
                  <c:v>0</c:v>
                </c:pt>
                <c:pt idx="349">
                  <c:v>0.16892481195314643</c:v>
                </c:pt>
                <c:pt idx="350">
                  <c:v>0</c:v>
                </c:pt>
                <c:pt idx="351">
                  <c:v>0</c:v>
                </c:pt>
                <c:pt idx="352">
                  <c:v>0</c:v>
                </c:pt>
                <c:pt idx="353">
                  <c:v>0</c:v>
                </c:pt>
                <c:pt idx="354">
                  <c:v>0</c:v>
                </c:pt>
                <c:pt idx="355">
                  <c:v>0</c:v>
                </c:pt>
                <c:pt idx="356">
                  <c:v>0</c:v>
                </c:pt>
                <c:pt idx="357">
                  <c:v>0</c:v>
                </c:pt>
                <c:pt idx="358">
                  <c:v>0</c:v>
                </c:pt>
              </c:numCache>
            </c:numRef>
          </c:val>
          <c:smooth val="0"/>
          <c:extLst>
            <c:ext xmlns:c16="http://schemas.microsoft.com/office/drawing/2014/chart" uri="{C3380CC4-5D6E-409C-BE32-E72D297353CC}">
              <c16:uniqueId val="{00000000-A4E3-4AD3-9F77-7826F1A0FAA7}"/>
            </c:ext>
          </c:extLst>
        </c:ser>
        <c:ser>
          <c:idx val="1"/>
          <c:order val="1"/>
          <c:tx>
            <c:strRef>
              <c:f>Val.Trail!$AQ$5</c:f>
              <c:strCache>
                <c:ptCount val="1"/>
                <c:pt idx="0">
                  <c:v>Avg. YTM for Rating</c:v>
                </c:pt>
              </c:strCache>
            </c:strRef>
          </c:tx>
          <c:spPr>
            <a:ln w="25400" cap="rnd">
              <a:noFill/>
              <a:round/>
            </a:ln>
            <a:effectLst/>
          </c:spPr>
          <c:marker>
            <c:symbol val="circle"/>
            <c:size val="5"/>
            <c:spPr>
              <a:solidFill>
                <a:schemeClr val="tx1"/>
              </a:solidFill>
              <a:ln w="9525">
                <a:noFill/>
              </a:ln>
              <a:effectLst/>
            </c:spPr>
          </c:marker>
          <c:cat>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cat>
          <c:val>
            <c:numRef>
              <c:f>[0]!BondChartAvgYTM</c:f>
              <c:numCache>
                <c:formatCode>0.0%</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0.1296938014920869</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0.12858929423249818</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#N/A</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0.13814995058916688</c:v>
                </c:pt>
                <c:pt idx="100">
                  <c:v>0</c:v>
                </c:pt>
                <c:pt idx="101">
                  <c:v>0</c:v>
                </c:pt>
                <c:pt idx="102">
                  <c:v>0</c:v>
                </c:pt>
                <c:pt idx="103">
                  <c:v>0</c:v>
                </c:pt>
                <c:pt idx="104">
                  <c:v>0.14100768069650338</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0.13202244650174216</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0.13219097945132791</c:v>
                </c:pt>
                <c:pt idx="158">
                  <c:v>0</c:v>
                </c:pt>
                <c:pt idx="159">
                  <c:v>0</c:v>
                </c:pt>
                <c:pt idx="160">
                  <c:v>0</c:v>
                </c:pt>
                <c:pt idx="161">
                  <c:v>0</c:v>
                </c:pt>
                <c:pt idx="162">
                  <c:v>0.13163888132835699</c:v>
                </c:pt>
                <c:pt idx="163">
                  <c:v>0</c:v>
                </c:pt>
                <c:pt idx="164">
                  <c:v>0</c:v>
                </c:pt>
                <c:pt idx="165">
                  <c:v>0</c:v>
                </c:pt>
                <c:pt idx="166">
                  <c:v>0</c:v>
                </c:pt>
                <c:pt idx="167">
                  <c:v>0</c:v>
                </c:pt>
                <c:pt idx="168">
                  <c:v>0.1308030001349722</c:v>
                </c:pt>
                <c:pt idx="169">
                  <c:v>0.13009506710961466</c:v>
                </c:pt>
                <c:pt idx="170">
                  <c:v>0</c:v>
                </c:pt>
                <c:pt idx="171">
                  <c:v>0</c:v>
                </c:pt>
                <c:pt idx="172">
                  <c:v>0</c:v>
                </c:pt>
                <c:pt idx="173">
                  <c:v>0</c:v>
                </c:pt>
                <c:pt idx="174">
                  <c:v>0</c:v>
                </c:pt>
                <c:pt idx="175">
                  <c:v>0</c:v>
                </c:pt>
                <c:pt idx="176">
                  <c:v>0</c:v>
                </c:pt>
                <c:pt idx="177">
                  <c:v>0</c:v>
                </c:pt>
                <c:pt idx="178">
                  <c:v>0</c:v>
                </c:pt>
                <c:pt idx="179">
                  <c:v>0</c:v>
                </c:pt>
                <c:pt idx="180">
                  <c:v>0</c:v>
                </c:pt>
                <c:pt idx="181">
                  <c:v>0</c:v>
                </c:pt>
                <c:pt idx="182">
                  <c:v>0.12873900115960571</c:v>
                </c:pt>
                <c:pt idx="183">
                  <c:v>0</c:v>
                </c:pt>
                <c:pt idx="184">
                  <c:v>0</c:v>
                </c:pt>
                <c:pt idx="185">
                  <c:v>0</c:v>
                </c:pt>
                <c:pt idx="186">
                  <c:v>0</c:v>
                </c:pt>
                <c:pt idx="187">
                  <c:v>0</c:v>
                </c:pt>
                <c:pt idx="188">
                  <c:v>0</c:v>
                </c:pt>
                <c:pt idx="189">
                  <c:v>0.12609293218063178</c:v>
                </c:pt>
                <c:pt idx="190">
                  <c:v>0</c:v>
                </c:pt>
                <c:pt idx="191">
                  <c:v>0</c:v>
                </c:pt>
                <c:pt idx="192">
                  <c:v>0</c:v>
                </c:pt>
                <c:pt idx="193">
                  <c:v>0</c:v>
                </c:pt>
                <c:pt idx="194">
                  <c:v>0</c:v>
                </c:pt>
                <c:pt idx="195">
                  <c:v>0.13135291755276859</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0.13135157166248382</c:v>
                </c:pt>
                <c:pt idx="210">
                  <c:v>0</c:v>
                </c:pt>
                <c:pt idx="211">
                  <c:v>0</c:v>
                </c:pt>
                <c:pt idx="212">
                  <c:v>0</c:v>
                </c:pt>
                <c:pt idx="213">
                  <c:v>0.13277938140343959</c:v>
                </c:pt>
                <c:pt idx="214">
                  <c:v>0</c:v>
                </c:pt>
                <c:pt idx="215">
                  <c:v>0</c:v>
                </c:pt>
                <c:pt idx="216">
                  <c:v>0.12654310770358312</c:v>
                </c:pt>
                <c:pt idx="217">
                  <c:v>0.1247665309535137</c:v>
                </c:pt>
                <c:pt idx="218">
                  <c:v>0</c:v>
                </c:pt>
                <c:pt idx="219">
                  <c:v>0.11776929551123726</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0.11660923010238256</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0.11627566713182472</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0.12902750657527456</c:v>
                </c:pt>
                <c:pt idx="308">
                  <c:v>0.12813237091759339</c:v>
                </c:pt>
                <c:pt idx="309">
                  <c:v>0</c:v>
                </c:pt>
                <c:pt idx="310">
                  <c:v>0</c:v>
                </c:pt>
                <c:pt idx="311">
                  <c:v>0</c:v>
                </c:pt>
                <c:pt idx="312">
                  <c:v>0</c:v>
                </c:pt>
                <c:pt idx="313">
                  <c:v>0</c:v>
                </c:pt>
                <c:pt idx="314">
                  <c:v>0</c:v>
                </c:pt>
                <c:pt idx="315">
                  <c:v>0.13982977107613637</c:v>
                </c:pt>
                <c:pt idx="316">
                  <c:v>0.14017911379720255</c:v>
                </c:pt>
                <c:pt idx="317">
                  <c:v>0</c:v>
                </c:pt>
                <c:pt idx="318">
                  <c:v>0</c:v>
                </c:pt>
                <c:pt idx="319">
                  <c:v>0</c:v>
                </c:pt>
                <c:pt idx="320">
                  <c:v>0</c:v>
                </c:pt>
                <c:pt idx="321">
                  <c:v>0</c:v>
                </c:pt>
                <c:pt idx="322">
                  <c:v>0</c:v>
                </c:pt>
                <c:pt idx="323">
                  <c:v>0</c:v>
                </c:pt>
                <c:pt idx="324">
                  <c:v>0</c:v>
                </c:pt>
                <c:pt idx="325">
                  <c:v>0</c:v>
                </c:pt>
                <c:pt idx="326">
                  <c:v>0</c:v>
                </c:pt>
                <c:pt idx="327">
                  <c:v>0</c:v>
                </c:pt>
                <c:pt idx="328">
                  <c:v>0</c:v>
                </c:pt>
                <c:pt idx="329">
                  <c:v>0.14408046182290146</c:v>
                </c:pt>
                <c:pt idx="330">
                  <c:v>0</c:v>
                </c:pt>
                <c:pt idx="331">
                  <c:v>0.14366969574138524</c:v>
                </c:pt>
                <c:pt idx="332">
                  <c:v>0</c:v>
                </c:pt>
                <c:pt idx="333">
                  <c:v>0</c:v>
                </c:pt>
                <c:pt idx="334">
                  <c:v>0</c:v>
                </c:pt>
                <c:pt idx="335">
                  <c:v>0</c:v>
                </c:pt>
                <c:pt idx="336">
                  <c:v>0</c:v>
                </c:pt>
                <c:pt idx="337">
                  <c:v>0</c:v>
                </c:pt>
                <c:pt idx="338">
                  <c:v>0</c:v>
                </c:pt>
                <c:pt idx="339">
                  <c:v>0</c:v>
                </c:pt>
                <c:pt idx="340">
                  <c:v>0</c:v>
                </c:pt>
                <c:pt idx="341">
                  <c:v>0</c:v>
                </c:pt>
                <c:pt idx="342">
                  <c:v>0</c:v>
                </c:pt>
                <c:pt idx="343">
                  <c:v>0</c:v>
                </c:pt>
                <c:pt idx="344">
                  <c:v>0.14436608578625534</c:v>
                </c:pt>
                <c:pt idx="345">
                  <c:v>0</c:v>
                </c:pt>
                <c:pt idx="346">
                  <c:v>0</c:v>
                </c:pt>
                <c:pt idx="347">
                  <c:v>0</c:v>
                </c:pt>
                <c:pt idx="348">
                  <c:v>0</c:v>
                </c:pt>
                <c:pt idx="349">
                  <c:v>0.14405232826330996</c:v>
                </c:pt>
                <c:pt idx="350">
                  <c:v>0</c:v>
                </c:pt>
                <c:pt idx="351">
                  <c:v>0</c:v>
                </c:pt>
                <c:pt idx="352">
                  <c:v>0</c:v>
                </c:pt>
                <c:pt idx="353">
                  <c:v>0</c:v>
                </c:pt>
                <c:pt idx="354">
                  <c:v>0</c:v>
                </c:pt>
                <c:pt idx="355">
                  <c:v>0</c:v>
                </c:pt>
                <c:pt idx="356">
                  <c:v>0</c:v>
                </c:pt>
                <c:pt idx="357">
                  <c:v>0</c:v>
                </c:pt>
                <c:pt idx="358">
                  <c:v>0</c:v>
                </c:pt>
              </c:numCache>
            </c:numRef>
          </c:val>
          <c:smooth val="0"/>
          <c:extLst>
            <c:ext xmlns:c16="http://schemas.microsoft.com/office/drawing/2014/chart" uri="{C3380CC4-5D6E-409C-BE32-E72D297353CC}">
              <c16:uniqueId val="{00000001-A4E3-4AD3-9F77-7826F1A0FAA7}"/>
            </c:ext>
          </c:extLst>
        </c:ser>
        <c:dLbls>
          <c:showLegendKey val="0"/>
          <c:showVal val="0"/>
          <c:showCatName val="0"/>
          <c:showSerName val="0"/>
          <c:showPercent val="0"/>
          <c:showBubbleSize val="0"/>
        </c:dLbls>
        <c:marker val="1"/>
        <c:smooth val="0"/>
        <c:axId val="708308832"/>
        <c:axId val="708307848"/>
      </c:lineChart>
      <c:dateAx>
        <c:axId val="708308832"/>
        <c:scaling>
          <c:orientation val="minMax"/>
        </c:scaling>
        <c:delete val="0"/>
        <c:axPos val="b"/>
        <c:title>
          <c:tx>
            <c:rich>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r>
                  <a:rPr lang="en-US" sz="1200" i="1"/>
                  <a:t>Yield To Maturity (Debenture Vs Rating's Avg.)</a:t>
                </a:r>
              </a:p>
            </c:rich>
          </c:tx>
          <c:layout>
            <c:manualLayout>
              <c:xMode val="edge"/>
              <c:yMode val="edge"/>
              <c:x val="0.18509189292096623"/>
              <c:y val="8.3527482025981134E-2"/>
            </c:manualLayout>
          </c:layout>
          <c:overlay val="0"/>
          <c:spPr>
            <a:noFill/>
            <a:ln>
              <a:noFill/>
            </a:ln>
            <a:effectLst/>
          </c:spPr>
          <c:txPr>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endParaRPr lang="en-US"/>
            </a:p>
          </c:txPr>
        </c:title>
        <c:numFmt formatCode="[$-409]d\-mmm\-yy;@"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7848"/>
        <c:crosses val="autoZero"/>
        <c:auto val="1"/>
        <c:lblOffset val="100"/>
        <c:baseTimeUnit val="days"/>
      </c:dateAx>
      <c:valAx>
        <c:axId val="708307848"/>
        <c:scaling>
          <c:orientation val="minMax"/>
          <c:min val="5.000000000000001E-2"/>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8832"/>
        <c:crosses val="autoZero"/>
        <c:crossBetween val="between"/>
      </c:valAx>
      <c:spPr>
        <a:noFill/>
        <a:ln>
          <a:noFill/>
        </a:ln>
        <a:effectLst/>
      </c:spPr>
    </c:plotArea>
    <c:legend>
      <c:legendPos val="t"/>
      <c:layout>
        <c:manualLayout>
          <c:xMode val="edge"/>
          <c:yMode val="edge"/>
          <c:x val="0.25283573105769908"/>
          <c:y val="0.13750514867445171"/>
          <c:w val="0.43422205328978214"/>
          <c:h val="6.9296560437337396E-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Val.Trail!$AL$4</c:f>
          <c:strCache>
            <c:ptCount val="1"/>
            <c:pt idx="0">
              <c:v> 9% NIC Asia Debenture 2081/82 (NICAD8182)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8004921241019686E-2"/>
          <c:y val="0.13623504888580079"/>
          <c:w val="0.82797374253697142"/>
          <c:h val="0.77855549048104522"/>
        </c:manualLayout>
      </c:layout>
      <c:scatterChart>
        <c:scatterStyle val="lineMarker"/>
        <c:varyColors val="0"/>
        <c:ser>
          <c:idx val="0"/>
          <c:order val="0"/>
          <c:tx>
            <c:strRef>
              <c:f>Val.Trail!$AN$5</c:f>
              <c:strCache>
                <c:ptCount val="1"/>
                <c:pt idx="0">
                  <c:v>Rat.</c:v>
                </c:pt>
              </c:strCache>
            </c:strRef>
          </c:tx>
          <c:spPr>
            <a:ln w="25400" cap="rnd">
              <a:noFill/>
              <a:round/>
            </a:ln>
            <a:effectLst/>
          </c:spPr>
          <c:marker>
            <c:symbol val="circle"/>
            <c:size val="5"/>
            <c:spPr>
              <a:solidFill>
                <a:srgbClr val="C00000"/>
              </a:solidFill>
              <a:ln w="9525">
                <a:noFill/>
              </a:ln>
              <a:effectLst/>
            </c:spPr>
          </c:marker>
          <c:xVal>
            <c:numRef>
              <c:f>[0]!BondChartDate</c:f>
              <c:numCache>
                <c:formatCode>[$-409]d\-mmm\-yyyy;@</c:formatCode>
                <c:ptCount val="359"/>
                <c:pt idx="0">
                  <c:v>44865</c:v>
                </c:pt>
                <c:pt idx="1">
                  <c:v>44866</c:v>
                </c:pt>
                <c:pt idx="2">
                  <c:v>44867</c:v>
                </c:pt>
                <c:pt idx="3">
                  <c:v>44868</c:v>
                </c:pt>
                <c:pt idx="4">
                  <c:v>44871</c:v>
                </c:pt>
                <c:pt idx="5">
                  <c:v>44872</c:v>
                </c:pt>
                <c:pt idx="6">
                  <c:v>44873</c:v>
                </c:pt>
                <c:pt idx="7">
                  <c:v>44874</c:v>
                </c:pt>
                <c:pt idx="8">
                  <c:v>44875</c:v>
                </c:pt>
                <c:pt idx="9">
                  <c:v>44878</c:v>
                </c:pt>
                <c:pt idx="10">
                  <c:v>44879</c:v>
                </c:pt>
                <c:pt idx="11">
                  <c:v>44880</c:v>
                </c:pt>
                <c:pt idx="12">
                  <c:v>44881</c:v>
                </c:pt>
                <c:pt idx="13">
                  <c:v>44882</c:v>
                </c:pt>
                <c:pt idx="14">
                  <c:v>44883</c:v>
                </c:pt>
                <c:pt idx="15">
                  <c:v>44888</c:v>
                </c:pt>
                <c:pt idx="16">
                  <c:v>44889</c:v>
                </c:pt>
                <c:pt idx="17">
                  <c:v>44892</c:v>
                </c:pt>
                <c:pt idx="18">
                  <c:v>44893</c:v>
                </c:pt>
                <c:pt idx="19">
                  <c:v>44894</c:v>
                </c:pt>
                <c:pt idx="20">
                  <c:v>44895</c:v>
                </c:pt>
                <c:pt idx="21">
                  <c:v>44896</c:v>
                </c:pt>
                <c:pt idx="22">
                  <c:v>44899</c:v>
                </c:pt>
                <c:pt idx="23">
                  <c:v>44900</c:v>
                </c:pt>
                <c:pt idx="24">
                  <c:v>44901</c:v>
                </c:pt>
                <c:pt idx="25">
                  <c:v>44902</c:v>
                </c:pt>
                <c:pt idx="26">
                  <c:v>44906</c:v>
                </c:pt>
                <c:pt idx="27">
                  <c:v>44907</c:v>
                </c:pt>
                <c:pt idx="28">
                  <c:v>44908</c:v>
                </c:pt>
                <c:pt idx="29">
                  <c:v>44909</c:v>
                </c:pt>
                <c:pt idx="30">
                  <c:v>44910</c:v>
                </c:pt>
                <c:pt idx="31">
                  <c:v>44913</c:v>
                </c:pt>
                <c:pt idx="32">
                  <c:v>44914</c:v>
                </c:pt>
                <c:pt idx="33">
                  <c:v>44915</c:v>
                </c:pt>
                <c:pt idx="34">
                  <c:v>44916</c:v>
                </c:pt>
                <c:pt idx="35">
                  <c:v>44917</c:v>
                </c:pt>
                <c:pt idx="36">
                  <c:v>44921</c:v>
                </c:pt>
                <c:pt idx="37">
                  <c:v>44922</c:v>
                </c:pt>
                <c:pt idx="38">
                  <c:v>44923</c:v>
                </c:pt>
                <c:pt idx="39">
                  <c:v>44924</c:v>
                </c:pt>
                <c:pt idx="40">
                  <c:v>44927</c:v>
                </c:pt>
                <c:pt idx="41">
                  <c:v>44928</c:v>
                </c:pt>
                <c:pt idx="42">
                  <c:v>44929</c:v>
                </c:pt>
                <c:pt idx="43">
                  <c:v>44930</c:v>
                </c:pt>
                <c:pt idx="44">
                  <c:v>44931</c:v>
                </c:pt>
                <c:pt idx="45">
                  <c:v>44934</c:v>
                </c:pt>
                <c:pt idx="46">
                  <c:v>44935</c:v>
                </c:pt>
                <c:pt idx="47">
                  <c:v>44936</c:v>
                </c:pt>
                <c:pt idx="48">
                  <c:v>44938</c:v>
                </c:pt>
                <c:pt idx="49">
                  <c:v>44943</c:v>
                </c:pt>
                <c:pt idx="50">
                  <c:v>44944</c:v>
                </c:pt>
                <c:pt idx="51">
                  <c:v>44945</c:v>
                </c:pt>
                <c:pt idx="52">
                  <c:v>44949</c:v>
                </c:pt>
                <c:pt idx="53">
                  <c:v>44950</c:v>
                </c:pt>
                <c:pt idx="54">
                  <c:v>44951</c:v>
                </c:pt>
                <c:pt idx="55">
                  <c:v>44952</c:v>
                </c:pt>
                <c:pt idx="56">
                  <c:v>44955</c:v>
                </c:pt>
                <c:pt idx="57">
                  <c:v>44956</c:v>
                </c:pt>
                <c:pt idx="58">
                  <c:v>44957</c:v>
                </c:pt>
                <c:pt idx="59">
                  <c:v>44958</c:v>
                </c:pt>
                <c:pt idx="60">
                  <c:v>44959</c:v>
                </c:pt>
                <c:pt idx="61">
                  <c:v>44962</c:v>
                </c:pt>
                <c:pt idx="62">
                  <c:v>44963</c:v>
                </c:pt>
                <c:pt idx="63">
                  <c:v>44964</c:v>
                </c:pt>
                <c:pt idx="64">
                  <c:v>44965</c:v>
                </c:pt>
                <c:pt idx="65">
                  <c:v>44966</c:v>
                </c:pt>
                <c:pt idx="66">
                  <c:v>44967</c:v>
                </c:pt>
                <c:pt idx="67">
                  <c:v>44969</c:v>
                </c:pt>
                <c:pt idx="68">
                  <c:v>44970</c:v>
                </c:pt>
                <c:pt idx="69">
                  <c:v>44970</c:v>
                </c:pt>
                <c:pt idx="70">
                  <c:v>44970</c:v>
                </c:pt>
                <c:pt idx="71">
                  <c:v>44971</c:v>
                </c:pt>
                <c:pt idx="72">
                  <c:v>44972</c:v>
                </c:pt>
                <c:pt idx="73">
                  <c:v>44973</c:v>
                </c:pt>
                <c:pt idx="74">
                  <c:v>44974</c:v>
                </c:pt>
                <c:pt idx="75">
                  <c:v>44975</c:v>
                </c:pt>
                <c:pt idx="76">
                  <c:v>44976</c:v>
                </c:pt>
                <c:pt idx="77">
                  <c:v>44977</c:v>
                </c:pt>
                <c:pt idx="78">
                  <c:v>44978</c:v>
                </c:pt>
                <c:pt idx="79">
                  <c:v>44979</c:v>
                </c:pt>
                <c:pt idx="80">
                  <c:v>44980</c:v>
                </c:pt>
                <c:pt idx="81">
                  <c:v>44981</c:v>
                </c:pt>
                <c:pt idx="82">
                  <c:v>44982</c:v>
                </c:pt>
                <c:pt idx="83">
                  <c:v>44983</c:v>
                </c:pt>
                <c:pt idx="84">
                  <c:v>44984</c:v>
                </c:pt>
                <c:pt idx="85">
                  <c:v>44985</c:v>
                </c:pt>
                <c:pt idx="86">
                  <c:v>44986</c:v>
                </c:pt>
                <c:pt idx="87">
                  <c:v>44987</c:v>
                </c:pt>
                <c:pt idx="88">
                  <c:v>44988</c:v>
                </c:pt>
                <c:pt idx="89">
                  <c:v>44989</c:v>
                </c:pt>
                <c:pt idx="90">
                  <c:v>44990</c:v>
                </c:pt>
                <c:pt idx="91">
                  <c:v>44991</c:v>
                </c:pt>
                <c:pt idx="92">
                  <c:v>44992</c:v>
                </c:pt>
                <c:pt idx="93">
                  <c:v>44993</c:v>
                </c:pt>
                <c:pt idx="94">
                  <c:v>44994</c:v>
                </c:pt>
                <c:pt idx="95">
                  <c:v>44995</c:v>
                </c:pt>
                <c:pt idx="96">
                  <c:v>44996</c:v>
                </c:pt>
                <c:pt idx="97">
                  <c:v>44997</c:v>
                </c:pt>
                <c:pt idx="98">
                  <c:v>44998</c:v>
                </c:pt>
                <c:pt idx="99">
                  <c:v>44999</c:v>
                </c:pt>
                <c:pt idx="100">
                  <c:v>45000</c:v>
                </c:pt>
                <c:pt idx="101">
                  <c:v>45001</c:v>
                </c:pt>
                <c:pt idx="102">
                  <c:v>45002</c:v>
                </c:pt>
                <c:pt idx="103">
                  <c:v>45003</c:v>
                </c:pt>
                <c:pt idx="104">
                  <c:v>45004</c:v>
                </c:pt>
                <c:pt idx="105">
                  <c:v>45005</c:v>
                </c:pt>
                <c:pt idx="106">
                  <c:v>45006</c:v>
                </c:pt>
                <c:pt idx="107">
                  <c:v>45007</c:v>
                </c:pt>
                <c:pt idx="108">
                  <c:v>45008</c:v>
                </c:pt>
                <c:pt idx="109">
                  <c:v>45009</c:v>
                </c:pt>
                <c:pt idx="110">
                  <c:v>45010</c:v>
                </c:pt>
                <c:pt idx="111">
                  <c:v>45011</c:v>
                </c:pt>
                <c:pt idx="112">
                  <c:v>45012</c:v>
                </c:pt>
                <c:pt idx="113">
                  <c:v>45013</c:v>
                </c:pt>
                <c:pt idx="114">
                  <c:v>45014</c:v>
                </c:pt>
                <c:pt idx="115">
                  <c:v>45015</c:v>
                </c:pt>
                <c:pt idx="116">
                  <c:v>45016</c:v>
                </c:pt>
                <c:pt idx="117">
                  <c:v>45017</c:v>
                </c:pt>
                <c:pt idx="118">
                  <c:v>45018</c:v>
                </c:pt>
                <c:pt idx="119">
                  <c:v>45019</c:v>
                </c:pt>
                <c:pt idx="120">
                  <c:v>45020</c:v>
                </c:pt>
                <c:pt idx="121">
                  <c:v>45021</c:v>
                </c:pt>
                <c:pt idx="122">
                  <c:v>45022</c:v>
                </c:pt>
                <c:pt idx="123">
                  <c:v>45023</c:v>
                </c:pt>
                <c:pt idx="124">
                  <c:v>45024</c:v>
                </c:pt>
                <c:pt idx="125">
                  <c:v>45025</c:v>
                </c:pt>
                <c:pt idx="126">
                  <c:v>45026</c:v>
                </c:pt>
                <c:pt idx="127">
                  <c:v>45027</c:v>
                </c:pt>
                <c:pt idx="128">
                  <c:v>45028</c:v>
                </c:pt>
                <c:pt idx="129">
                  <c:v>45029</c:v>
                </c:pt>
                <c:pt idx="130">
                  <c:v>45030</c:v>
                </c:pt>
                <c:pt idx="131">
                  <c:v>45031</c:v>
                </c:pt>
                <c:pt idx="132">
                  <c:v>45032</c:v>
                </c:pt>
                <c:pt idx="133">
                  <c:v>45033</c:v>
                </c:pt>
                <c:pt idx="134">
                  <c:v>45034</c:v>
                </c:pt>
                <c:pt idx="135">
                  <c:v>45035</c:v>
                </c:pt>
                <c:pt idx="136">
                  <c:v>45036</c:v>
                </c:pt>
                <c:pt idx="137">
                  <c:v>45037</c:v>
                </c:pt>
                <c:pt idx="138">
                  <c:v>45038</c:v>
                </c:pt>
                <c:pt idx="139">
                  <c:v>45039</c:v>
                </c:pt>
                <c:pt idx="140">
                  <c:v>45040</c:v>
                </c:pt>
                <c:pt idx="141">
                  <c:v>45041</c:v>
                </c:pt>
                <c:pt idx="142">
                  <c:v>45042</c:v>
                </c:pt>
                <c:pt idx="143">
                  <c:v>45043</c:v>
                </c:pt>
                <c:pt idx="144">
                  <c:v>45044</c:v>
                </c:pt>
                <c:pt idx="145">
                  <c:v>45045</c:v>
                </c:pt>
                <c:pt idx="146">
                  <c:v>45046</c:v>
                </c:pt>
                <c:pt idx="147">
                  <c:v>45047</c:v>
                </c:pt>
                <c:pt idx="148">
                  <c:v>45048</c:v>
                </c:pt>
                <c:pt idx="149">
                  <c:v>45049</c:v>
                </c:pt>
                <c:pt idx="150">
                  <c:v>45050</c:v>
                </c:pt>
                <c:pt idx="151">
                  <c:v>45051</c:v>
                </c:pt>
                <c:pt idx="152">
                  <c:v>45052</c:v>
                </c:pt>
                <c:pt idx="153">
                  <c:v>45053</c:v>
                </c:pt>
                <c:pt idx="154">
                  <c:v>45054</c:v>
                </c:pt>
                <c:pt idx="155">
                  <c:v>45055</c:v>
                </c:pt>
                <c:pt idx="156">
                  <c:v>45056</c:v>
                </c:pt>
                <c:pt idx="157">
                  <c:v>45057</c:v>
                </c:pt>
                <c:pt idx="158">
                  <c:v>45058</c:v>
                </c:pt>
                <c:pt idx="159">
                  <c:v>45059</c:v>
                </c:pt>
                <c:pt idx="160">
                  <c:v>45060</c:v>
                </c:pt>
                <c:pt idx="161">
                  <c:v>45061</c:v>
                </c:pt>
                <c:pt idx="162">
                  <c:v>45062</c:v>
                </c:pt>
                <c:pt idx="163">
                  <c:v>45063</c:v>
                </c:pt>
                <c:pt idx="164">
                  <c:v>45064</c:v>
                </c:pt>
                <c:pt idx="165">
                  <c:v>45065</c:v>
                </c:pt>
                <c:pt idx="166">
                  <c:v>45066</c:v>
                </c:pt>
                <c:pt idx="167">
                  <c:v>45067</c:v>
                </c:pt>
                <c:pt idx="168">
                  <c:v>45068</c:v>
                </c:pt>
                <c:pt idx="169">
                  <c:v>45069</c:v>
                </c:pt>
                <c:pt idx="170">
                  <c:v>45070</c:v>
                </c:pt>
                <c:pt idx="171">
                  <c:v>45071</c:v>
                </c:pt>
                <c:pt idx="172">
                  <c:v>45072</c:v>
                </c:pt>
                <c:pt idx="173">
                  <c:v>45073</c:v>
                </c:pt>
                <c:pt idx="174">
                  <c:v>45074</c:v>
                </c:pt>
                <c:pt idx="175">
                  <c:v>45075</c:v>
                </c:pt>
                <c:pt idx="176">
                  <c:v>45076</c:v>
                </c:pt>
                <c:pt idx="177">
                  <c:v>45077</c:v>
                </c:pt>
                <c:pt idx="178">
                  <c:v>45078</c:v>
                </c:pt>
                <c:pt idx="179">
                  <c:v>45079</c:v>
                </c:pt>
                <c:pt idx="180">
                  <c:v>45080</c:v>
                </c:pt>
                <c:pt idx="181">
                  <c:v>45081</c:v>
                </c:pt>
                <c:pt idx="182">
                  <c:v>45082</c:v>
                </c:pt>
                <c:pt idx="183">
                  <c:v>45083</c:v>
                </c:pt>
                <c:pt idx="184">
                  <c:v>45084</c:v>
                </c:pt>
                <c:pt idx="185">
                  <c:v>45085</c:v>
                </c:pt>
                <c:pt idx="186">
                  <c:v>45086</c:v>
                </c:pt>
                <c:pt idx="187">
                  <c:v>45087</c:v>
                </c:pt>
                <c:pt idx="188">
                  <c:v>45088</c:v>
                </c:pt>
                <c:pt idx="189">
                  <c:v>45089</c:v>
                </c:pt>
                <c:pt idx="190">
                  <c:v>45090</c:v>
                </c:pt>
                <c:pt idx="191">
                  <c:v>45091</c:v>
                </c:pt>
                <c:pt idx="192">
                  <c:v>45092</c:v>
                </c:pt>
                <c:pt idx="193">
                  <c:v>45093</c:v>
                </c:pt>
                <c:pt idx="194">
                  <c:v>45094</c:v>
                </c:pt>
                <c:pt idx="195">
                  <c:v>45095</c:v>
                </c:pt>
                <c:pt idx="196">
                  <c:v>45096</c:v>
                </c:pt>
                <c:pt idx="197">
                  <c:v>45097</c:v>
                </c:pt>
                <c:pt idx="198">
                  <c:v>45098</c:v>
                </c:pt>
                <c:pt idx="199">
                  <c:v>45099</c:v>
                </c:pt>
                <c:pt idx="200">
                  <c:v>45100</c:v>
                </c:pt>
                <c:pt idx="201">
                  <c:v>45101</c:v>
                </c:pt>
                <c:pt idx="202">
                  <c:v>45102</c:v>
                </c:pt>
                <c:pt idx="203">
                  <c:v>45103</c:v>
                </c:pt>
                <c:pt idx="204">
                  <c:v>45104</c:v>
                </c:pt>
                <c:pt idx="205">
                  <c:v>45105</c:v>
                </c:pt>
                <c:pt idx="206">
                  <c:v>45106</c:v>
                </c:pt>
                <c:pt idx="207">
                  <c:v>45107</c:v>
                </c:pt>
                <c:pt idx="208">
                  <c:v>45108</c:v>
                </c:pt>
                <c:pt idx="209">
                  <c:v>45109</c:v>
                </c:pt>
                <c:pt idx="210">
                  <c:v>45110</c:v>
                </c:pt>
                <c:pt idx="211">
                  <c:v>45111</c:v>
                </c:pt>
                <c:pt idx="212">
                  <c:v>45112</c:v>
                </c:pt>
                <c:pt idx="213">
                  <c:v>45113</c:v>
                </c:pt>
                <c:pt idx="214">
                  <c:v>45114</c:v>
                </c:pt>
                <c:pt idx="215">
                  <c:v>45115</c:v>
                </c:pt>
                <c:pt idx="216">
                  <c:v>45116</c:v>
                </c:pt>
                <c:pt idx="217">
                  <c:v>45117</c:v>
                </c:pt>
                <c:pt idx="218">
                  <c:v>45118</c:v>
                </c:pt>
                <c:pt idx="219">
                  <c:v>45119</c:v>
                </c:pt>
                <c:pt idx="220">
                  <c:v>45120</c:v>
                </c:pt>
                <c:pt idx="221">
                  <c:v>45121</c:v>
                </c:pt>
                <c:pt idx="222">
                  <c:v>45122</c:v>
                </c:pt>
                <c:pt idx="223">
                  <c:v>45123</c:v>
                </c:pt>
                <c:pt idx="224">
                  <c:v>45124</c:v>
                </c:pt>
                <c:pt idx="225">
                  <c:v>45125</c:v>
                </c:pt>
                <c:pt idx="226">
                  <c:v>45126</c:v>
                </c:pt>
                <c:pt idx="227">
                  <c:v>45127</c:v>
                </c:pt>
                <c:pt idx="228">
                  <c:v>45128</c:v>
                </c:pt>
                <c:pt idx="229">
                  <c:v>45129</c:v>
                </c:pt>
                <c:pt idx="230">
                  <c:v>45130</c:v>
                </c:pt>
                <c:pt idx="231">
                  <c:v>45131</c:v>
                </c:pt>
                <c:pt idx="232">
                  <c:v>45132</c:v>
                </c:pt>
                <c:pt idx="233">
                  <c:v>45133</c:v>
                </c:pt>
                <c:pt idx="234">
                  <c:v>45134</c:v>
                </c:pt>
                <c:pt idx="235">
                  <c:v>45135</c:v>
                </c:pt>
                <c:pt idx="236">
                  <c:v>45136</c:v>
                </c:pt>
                <c:pt idx="237">
                  <c:v>45137</c:v>
                </c:pt>
                <c:pt idx="238">
                  <c:v>45138</c:v>
                </c:pt>
                <c:pt idx="239">
                  <c:v>45139</c:v>
                </c:pt>
                <c:pt idx="240">
                  <c:v>45140</c:v>
                </c:pt>
                <c:pt idx="241">
                  <c:v>45141</c:v>
                </c:pt>
                <c:pt idx="242">
                  <c:v>45142</c:v>
                </c:pt>
                <c:pt idx="243">
                  <c:v>45143</c:v>
                </c:pt>
                <c:pt idx="244">
                  <c:v>45144</c:v>
                </c:pt>
                <c:pt idx="245">
                  <c:v>45145</c:v>
                </c:pt>
                <c:pt idx="246">
                  <c:v>45146</c:v>
                </c:pt>
                <c:pt idx="247">
                  <c:v>45147</c:v>
                </c:pt>
                <c:pt idx="248">
                  <c:v>45148</c:v>
                </c:pt>
                <c:pt idx="249">
                  <c:v>45149</c:v>
                </c:pt>
                <c:pt idx="250">
                  <c:v>45150</c:v>
                </c:pt>
                <c:pt idx="251">
                  <c:v>45151</c:v>
                </c:pt>
                <c:pt idx="252">
                  <c:v>45152</c:v>
                </c:pt>
                <c:pt idx="253">
                  <c:v>45153</c:v>
                </c:pt>
                <c:pt idx="254">
                  <c:v>45154</c:v>
                </c:pt>
                <c:pt idx="255">
                  <c:v>45155</c:v>
                </c:pt>
                <c:pt idx="256">
                  <c:v>45156</c:v>
                </c:pt>
                <c:pt idx="257">
                  <c:v>45157</c:v>
                </c:pt>
                <c:pt idx="258">
                  <c:v>45158</c:v>
                </c:pt>
                <c:pt idx="259">
                  <c:v>45159</c:v>
                </c:pt>
                <c:pt idx="260">
                  <c:v>45160</c:v>
                </c:pt>
                <c:pt idx="261">
                  <c:v>45161</c:v>
                </c:pt>
                <c:pt idx="262">
                  <c:v>45162</c:v>
                </c:pt>
                <c:pt idx="263">
                  <c:v>45163</c:v>
                </c:pt>
                <c:pt idx="264">
                  <c:v>45164</c:v>
                </c:pt>
                <c:pt idx="265">
                  <c:v>45165</c:v>
                </c:pt>
                <c:pt idx="266">
                  <c:v>45166</c:v>
                </c:pt>
                <c:pt idx="267">
                  <c:v>45167</c:v>
                </c:pt>
                <c:pt idx="268">
                  <c:v>45168</c:v>
                </c:pt>
                <c:pt idx="269">
                  <c:v>45169</c:v>
                </c:pt>
                <c:pt idx="270">
                  <c:v>45170</c:v>
                </c:pt>
                <c:pt idx="271">
                  <c:v>45171</c:v>
                </c:pt>
                <c:pt idx="272">
                  <c:v>45172</c:v>
                </c:pt>
                <c:pt idx="273">
                  <c:v>45173</c:v>
                </c:pt>
                <c:pt idx="274">
                  <c:v>0</c:v>
                </c:pt>
                <c:pt idx="275">
                  <c:v>0</c:v>
                </c:pt>
                <c:pt idx="276">
                  <c:v>45174</c:v>
                </c:pt>
                <c:pt idx="277">
                  <c:v>45175</c:v>
                </c:pt>
                <c:pt idx="278">
                  <c:v>0</c:v>
                </c:pt>
                <c:pt idx="279">
                  <c:v>0</c:v>
                </c:pt>
                <c:pt idx="280">
                  <c:v>45176</c:v>
                </c:pt>
                <c:pt idx="281">
                  <c:v>45177</c:v>
                </c:pt>
                <c:pt idx="282">
                  <c:v>45178</c:v>
                </c:pt>
                <c:pt idx="283">
                  <c:v>45179</c:v>
                </c:pt>
                <c:pt idx="284">
                  <c:v>45180</c:v>
                </c:pt>
                <c:pt idx="285">
                  <c:v>45181</c:v>
                </c:pt>
                <c:pt idx="286">
                  <c:v>0</c:v>
                </c:pt>
                <c:pt idx="287">
                  <c:v>0</c:v>
                </c:pt>
                <c:pt idx="288">
                  <c:v>0</c:v>
                </c:pt>
                <c:pt idx="289">
                  <c:v>0</c:v>
                </c:pt>
                <c:pt idx="290">
                  <c:v>45182</c:v>
                </c:pt>
                <c:pt idx="291">
                  <c:v>45183</c:v>
                </c:pt>
                <c:pt idx="292">
                  <c:v>45183</c:v>
                </c:pt>
                <c:pt idx="293">
                  <c:v>45184</c:v>
                </c:pt>
                <c:pt idx="294">
                  <c:v>45185</c:v>
                </c:pt>
                <c:pt idx="295">
                  <c:v>0</c:v>
                </c:pt>
                <c:pt idx="296">
                  <c:v>45186</c:v>
                </c:pt>
                <c:pt idx="297">
                  <c:v>0</c:v>
                </c:pt>
                <c:pt idx="298">
                  <c:v>45187</c:v>
                </c:pt>
                <c:pt idx="299">
                  <c:v>45188</c:v>
                </c:pt>
                <c:pt idx="300">
                  <c:v>45189</c:v>
                </c:pt>
                <c:pt idx="301">
                  <c:v>0</c:v>
                </c:pt>
                <c:pt idx="302">
                  <c:v>0</c:v>
                </c:pt>
                <c:pt idx="303">
                  <c:v>45190</c:v>
                </c:pt>
                <c:pt idx="304">
                  <c:v>45191</c:v>
                </c:pt>
                <c:pt idx="305">
                  <c:v>45192</c:v>
                </c:pt>
                <c:pt idx="306">
                  <c:v>45193</c:v>
                </c:pt>
                <c:pt idx="307">
                  <c:v>45194</c:v>
                </c:pt>
                <c:pt idx="308">
                  <c:v>45195</c:v>
                </c:pt>
                <c:pt idx="309">
                  <c:v>45196</c:v>
                </c:pt>
                <c:pt idx="310">
                  <c:v>45197</c:v>
                </c:pt>
                <c:pt idx="311">
                  <c:v>45198</c:v>
                </c:pt>
                <c:pt idx="312">
                  <c:v>45199</c:v>
                </c:pt>
                <c:pt idx="313">
                  <c:v>45200</c:v>
                </c:pt>
                <c:pt idx="314">
                  <c:v>45201</c:v>
                </c:pt>
                <c:pt idx="315">
                  <c:v>45202</c:v>
                </c:pt>
                <c:pt idx="316">
                  <c:v>45203</c:v>
                </c:pt>
                <c:pt idx="317">
                  <c:v>45204</c:v>
                </c:pt>
                <c:pt idx="318">
                  <c:v>45205</c:v>
                </c:pt>
                <c:pt idx="319">
                  <c:v>45206</c:v>
                </c:pt>
                <c:pt idx="320">
                  <c:v>45207</c:v>
                </c:pt>
                <c:pt idx="321">
                  <c:v>45208</c:v>
                </c:pt>
                <c:pt idx="322">
                  <c:v>45209</c:v>
                </c:pt>
                <c:pt idx="323">
                  <c:v>45210</c:v>
                </c:pt>
                <c:pt idx="324">
                  <c:v>45211</c:v>
                </c:pt>
                <c:pt idx="325">
                  <c:v>45212</c:v>
                </c:pt>
                <c:pt idx="326">
                  <c:v>45213</c:v>
                </c:pt>
                <c:pt idx="327">
                  <c:v>45214</c:v>
                </c:pt>
                <c:pt idx="328">
                  <c:v>45215</c:v>
                </c:pt>
                <c:pt idx="329">
                  <c:v>45216</c:v>
                </c:pt>
                <c:pt idx="330">
                  <c:v>45217</c:v>
                </c:pt>
                <c:pt idx="331">
                  <c:v>45218</c:v>
                </c:pt>
                <c:pt idx="332">
                  <c:v>45219</c:v>
                </c:pt>
                <c:pt idx="333">
                  <c:v>45220</c:v>
                </c:pt>
                <c:pt idx="334">
                  <c:v>45221</c:v>
                </c:pt>
                <c:pt idx="335">
                  <c:v>45222</c:v>
                </c:pt>
                <c:pt idx="336">
                  <c:v>45223</c:v>
                </c:pt>
                <c:pt idx="337">
                  <c:v>45224</c:v>
                </c:pt>
                <c:pt idx="338">
                  <c:v>45225</c:v>
                </c:pt>
                <c:pt idx="339">
                  <c:v>45226</c:v>
                </c:pt>
                <c:pt idx="340">
                  <c:v>45227</c:v>
                </c:pt>
                <c:pt idx="341">
                  <c:v>45228</c:v>
                </c:pt>
                <c:pt idx="342">
                  <c:v>45229</c:v>
                </c:pt>
                <c:pt idx="343">
                  <c:v>45230</c:v>
                </c:pt>
                <c:pt idx="344">
                  <c:v>45231</c:v>
                </c:pt>
                <c:pt idx="345">
                  <c:v>45232</c:v>
                </c:pt>
                <c:pt idx="346">
                  <c:v>45233</c:v>
                </c:pt>
                <c:pt idx="347">
                  <c:v>45233</c:v>
                </c:pt>
                <c:pt idx="348">
                  <c:v>45234</c:v>
                </c:pt>
                <c:pt idx="349">
                  <c:v>45235</c:v>
                </c:pt>
                <c:pt idx="350">
                  <c:v>45236</c:v>
                </c:pt>
                <c:pt idx="351">
                  <c:v>45237</c:v>
                </c:pt>
                <c:pt idx="352">
                  <c:v>45238</c:v>
                </c:pt>
                <c:pt idx="353">
                  <c:v>45239</c:v>
                </c:pt>
                <c:pt idx="354">
                  <c:v>45240</c:v>
                </c:pt>
                <c:pt idx="355">
                  <c:v>45241</c:v>
                </c:pt>
                <c:pt idx="356">
                  <c:v>45242</c:v>
                </c:pt>
                <c:pt idx="357">
                  <c:v>45243</c:v>
                </c:pt>
                <c:pt idx="358">
                  <c:v>45244</c:v>
                </c:pt>
              </c:numCache>
            </c:numRef>
          </c:xVal>
          <c:yVal>
            <c:numRef>
              <c:f>[0]!BondChartRating</c:f>
              <c:numCache>
                <c:formatCode>General</c:formatCode>
                <c:ptCount val="35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pt idx="53">
                  <c:v>9</c:v>
                </c:pt>
                <c:pt idx="54">
                  <c:v>9</c:v>
                </c:pt>
                <c:pt idx="55">
                  <c:v>9</c:v>
                </c:pt>
                <c:pt idx="56">
                  <c:v>9</c:v>
                </c:pt>
                <c:pt idx="57">
                  <c:v>9</c:v>
                </c:pt>
                <c:pt idx="58">
                  <c:v>9</c:v>
                </c:pt>
                <c:pt idx="59">
                  <c:v>9</c:v>
                </c:pt>
                <c:pt idx="60">
                  <c:v>9</c:v>
                </c:pt>
                <c:pt idx="61">
                  <c:v>9</c:v>
                </c:pt>
                <c:pt idx="62">
                  <c:v>9</c:v>
                </c:pt>
                <c:pt idx="63">
                  <c:v>9</c:v>
                </c:pt>
                <c:pt idx="64">
                  <c:v>9</c:v>
                </c:pt>
                <c:pt idx="65">
                  <c:v>9</c:v>
                </c:pt>
                <c:pt idx="66">
                  <c:v>#N/A</c:v>
                </c:pt>
                <c:pt idx="67">
                  <c:v>9</c:v>
                </c:pt>
                <c:pt idx="68">
                  <c:v>9</c:v>
                </c:pt>
                <c:pt idx="69">
                  <c:v>9</c:v>
                </c:pt>
                <c:pt idx="70">
                  <c:v>9</c:v>
                </c:pt>
                <c:pt idx="71">
                  <c:v>9</c:v>
                </c:pt>
                <c:pt idx="72">
                  <c:v>9</c:v>
                </c:pt>
                <c:pt idx="73">
                  <c:v>9</c:v>
                </c:pt>
                <c:pt idx="74">
                  <c:v>9</c:v>
                </c:pt>
                <c:pt idx="75">
                  <c:v>9</c:v>
                </c:pt>
                <c:pt idx="76">
                  <c:v>9</c:v>
                </c:pt>
                <c:pt idx="77">
                  <c:v>9</c:v>
                </c:pt>
                <c:pt idx="78">
                  <c:v>9</c:v>
                </c:pt>
                <c:pt idx="79">
                  <c:v>9</c:v>
                </c:pt>
                <c:pt idx="80">
                  <c:v>9</c:v>
                </c:pt>
                <c:pt idx="81">
                  <c:v>9</c:v>
                </c:pt>
                <c:pt idx="82">
                  <c:v>9</c:v>
                </c:pt>
                <c:pt idx="83">
                  <c:v>9</c:v>
                </c:pt>
                <c:pt idx="84">
                  <c:v>9</c:v>
                </c:pt>
                <c:pt idx="85">
                  <c:v>9</c:v>
                </c:pt>
                <c:pt idx="86">
                  <c:v>9</c:v>
                </c:pt>
                <c:pt idx="87">
                  <c:v>9</c:v>
                </c:pt>
                <c:pt idx="88">
                  <c:v>9</c:v>
                </c:pt>
                <c:pt idx="89">
                  <c:v>9</c:v>
                </c:pt>
                <c:pt idx="90">
                  <c:v>9</c:v>
                </c:pt>
                <c:pt idx="91">
                  <c:v>9</c:v>
                </c:pt>
                <c:pt idx="92">
                  <c:v>9</c:v>
                </c:pt>
                <c:pt idx="93">
                  <c:v>9</c:v>
                </c:pt>
                <c:pt idx="94">
                  <c:v>9</c:v>
                </c:pt>
                <c:pt idx="95">
                  <c:v>9</c:v>
                </c:pt>
                <c:pt idx="96">
                  <c:v>9</c:v>
                </c:pt>
                <c:pt idx="97">
                  <c:v>9</c:v>
                </c:pt>
                <c:pt idx="98">
                  <c:v>9</c:v>
                </c:pt>
                <c:pt idx="99">
                  <c:v>9</c:v>
                </c:pt>
                <c:pt idx="100">
                  <c:v>9</c:v>
                </c:pt>
                <c:pt idx="101">
                  <c:v>9</c:v>
                </c:pt>
                <c:pt idx="102">
                  <c:v>9</c:v>
                </c:pt>
                <c:pt idx="103">
                  <c:v>9</c:v>
                </c:pt>
                <c:pt idx="104">
                  <c:v>9</c:v>
                </c:pt>
                <c:pt idx="105">
                  <c:v>9</c:v>
                </c:pt>
                <c:pt idx="106">
                  <c:v>9</c:v>
                </c:pt>
                <c:pt idx="107">
                  <c:v>9</c:v>
                </c:pt>
                <c:pt idx="108">
                  <c:v>9</c:v>
                </c:pt>
                <c:pt idx="109">
                  <c:v>9</c:v>
                </c:pt>
                <c:pt idx="110">
                  <c:v>9</c:v>
                </c:pt>
                <c:pt idx="111">
                  <c:v>9</c:v>
                </c:pt>
                <c:pt idx="112">
                  <c:v>9</c:v>
                </c:pt>
                <c:pt idx="113">
                  <c:v>9</c:v>
                </c:pt>
                <c:pt idx="114">
                  <c:v>9</c:v>
                </c:pt>
                <c:pt idx="115">
                  <c:v>9</c:v>
                </c:pt>
                <c:pt idx="116">
                  <c:v>9</c:v>
                </c:pt>
                <c:pt idx="117">
                  <c:v>9</c:v>
                </c:pt>
                <c:pt idx="118">
                  <c:v>9</c:v>
                </c:pt>
                <c:pt idx="119">
                  <c:v>9</c:v>
                </c:pt>
                <c:pt idx="120">
                  <c:v>9</c:v>
                </c:pt>
                <c:pt idx="121">
                  <c:v>9</c:v>
                </c:pt>
                <c:pt idx="122">
                  <c:v>9</c:v>
                </c:pt>
                <c:pt idx="123">
                  <c:v>9</c:v>
                </c:pt>
                <c:pt idx="124">
                  <c:v>9</c:v>
                </c:pt>
                <c:pt idx="125">
                  <c:v>9</c:v>
                </c:pt>
                <c:pt idx="126">
                  <c:v>9</c:v>
                </c:pt>
                <c:pt idx="127">
                  <c:v>9</c:v>
                </c:pt>
                <c:pt idx="128">
                  <c:v>9</c:v>
                </c:pt>
                <c:pt idx="129">
                  <c:v>9</c:v>
                </c:pt>
                <c:pt idx="130">
                  <c:v>9</c:v>
                </c:pt>
                <c:pt idx="131">
                  <c:v>9</c:v>
                </c:pt>
                <c:pt idx="132">
                  <c:v>9</c:v>
                </c:pt>
                <c:pt idx="133">
                  <c:v>9</c:v>
                </c:pt>
                <c:pt idx="134">
                  <c:v>9</c:v>
                </c:pt>
                <c:pt idx="135">
                  <c:v>9</c:v>
                </c:pt>
                <c:pt idx="136">
                  <c:v>9</c:v>
                </c:pt>
                <c:pt idx="137">
                  <c:v>9</c:v>
                </c:pt>
                <c:pt idx="138">
                  <c:v>9</c:v>
                </c:pt>
                <c:pt idx="139">
                  <c:v>9</c:v>
                </c:pt>
                <c:pt idx="140">
                  <c:v>9</c:v>
                </c:pt>
                <c:pt idx="141">
                  <c:v>9</c:v>
                </c:pt>
                <c:pt idx="142">
                  <c:v>9</c:v>
                </c:pt>
                <c:pt idx="143">
                  <c:v>9</c:v>
                </c:pt>
                <c:pt idx="144">
                  <c:v>9</c:v>
                </c:pt>
                <c:pt idx="145">
                  <c:v>9</c:v>
                </c:pt>
                <c:pt idx="146">
                  <c:v>9</c:v>
                </c:pt>
                <c:pt idx="147">
                  <c:v>9</c:v>
                </c:pt>
                <c:pt idx="148">
                  <c:v>9</c:v>
                </c:pt>
                <c:pt idx="149">
                  <c:v>9</c:v>
                </c:pt>
                <c:pt idx="150">
                  <c:v>9</c:v>
                </c:pt>
                <c:pt idx="151">
                  <c:v>9</c:v>
                </c:pt>
                <c:pt idx="152">
                  <c:v>9</c:v>
                </c:pt>
                <c:pt idx="153">
                  <c:v>9</c:v>
                </c:pt>
                <c:pt idx="154">
                  <c:v>9</c:v>
                </c:pt>
                <c:pt idx="155">
                  <c:v>9</c:v>
                </c:pt>
                <c:pt idx="156">
                  <c:v>9</c:v>
                </c:pt>
                <c:pt idx="157">
                  <c:v>9</c:v>
                </c:pt>
                <c:pt idx="158">
                  <c:v>9</c:v>
                </c:pt>
                <c:pt idx="159">
                  <c:v>9</c:v>
                </c:pt>
                <c:pt idx="160">
                  <c:v>9</c:v>
                </c:pt>
                <c:pt idx="161">
                  <c:v>9</c:v>
                </c:pt>
                <c:pt idx="162">
                  <c:v>9</c:v>
                </c:pt>
                <c:pt idx="163">
                  <c:v>9</c:v>
                </c:pt>
                <c:pt idx="164">
                  <c:v>9</c:v>
                </c:pt>
                <c:pt idx="165">
                  <c:v>9</c:v>
                </c:pt>
                <c:pt idx="166">
                  <c:v>9</c:v>
                </c:pt>
                <c:pt idx="167">
                  <c:v>9</c:v>
                </c:pt>
                <c:pt idx="168">
                  <c:v>9</c:v>
                </c:pt>
                <c:pt idx="169">
                  <c:v>9</c:v>
                </c:pt>
                <c:pt idx="170">
                  <c:v>9</c:v>
                </c:pt>
                <c:pt idx="171">
                  <c:v>9</c:v>
                </c:pt>
                <c:pt idx="172">
                  <c:v>9</c:v>
                </c:pt>
                <c:pt idx="173">
                  <c:v>9</c:v>
                </c:pt>
                <c:pt idx="174">
                  <c:v>9</c:v>
                </c:pt>
                <c:pt idx="175">
                  <c:v>9</c:v>
                </c:pt>
                <c:pt idx="176">
                  <c:v>9</c:v>
                </c:pt>
                <c:pt idx="177">
                  <c:v>9</c:v>
                </c:pt>
                <c:pt idx="178">
                  <c:v>9</c:v>
                </c:pt>
                <c:pt idx="179">
                  <c:v>9</c:v>
                </c:pt>
                <c:pt idx="180">
                  <c:v>9</c:v>
                </c:pt>
                <c:pt idx="181">
                  <c:v>9</c:v>
                </c:pt>
                <c:pt idx="182">
                  <c:v>9</c:v>
                </c:pt>
                <c:pt idx="183">
                  <c:v>9</c:v>
                </c:pt>
                <c:pt idx="184">
                  <c:v>9</c:v>
                </c:pt>
                <c:pt idx="185">
                  <c:v>9</c:v>
                </c:pt>
                <c:pt idx="186">
                  <c:v>9</c:v>
                </c:pt>
                <c:pt idx="187">
                  <c:v>9</c:v>
                </c:pt>
                <c:pt idx="188">
                  <c:v>9</c:v>
                </c:pt>
                <c:pt idx="189">
                  <c:v>9</c:v>
                </c:pt>
                <c:pt idx="190">
                  <c:v>9</c:v>
                </c:pt>
                <c:pt idx="191">
                  <c:v>9</c:v>
                </c:pt>
                <c:pt idx="192">
                  <c:v>9</c:v>
                </c:pt>
                <c:pt idx="193">
                  <c:v>9</c:v>
                </c:pt>
                <c:pt idx="194">
                  <c:v>9</c:v>
                </c:pt>
                <c:pt idx="195">
                  <c:v>9</c:v>
                </c:pt>
                <c:pt idx="196">
                  <c:v>9</c:v>
                </c:pt>
                <c:pt idx="197">
                  <c:v>9</c:v>
                </c:pt>
                <c:pt idx="198">
                  <c:v>9</c:v>
                </c:pt>
                <c:pt idx="199">
                  <c:v>9</c:v>
                </c:pt>
                <c:pt idx="200">
                  <c:v>9</c:v>
                </c:pt>
                <c:pt idx="201">
                  <c:v>9</c:v>
                </c:pt>
                <c:pt idx="202">
                  <c:v>9</c:v>
                </c:pt>
                <c:pt idx="203">
                  <c:v>9</c:v>
                </c:pt>
                <c:pt idx="204">
                  <c:v>9</c:v>
                </c:pt>
                <c:pt idx="205">
                  <c:v>9</c:v>
                </c:pt>
                <c:pt idx="206">
                  <c:v>9</c:v>
                </c:pt>
                <c:pt idx="207">
                  <c:v>9</c:v>
                </c:pt>
                <c:pt idx="208">
                  <c:v>9</c:v>
                </c:pt>
                <c:pt idx="209">
                  <c:v>9</c:v>
                </c:pt>
                <c:pt idx="210">
                  <c:v>9</c:v>
                </c:pt>
                <c:pt idx="211">
                  <c:v>9</c:v>
                </c:pt>
                <c:pt idx="212">
                  <c:v>9</c:v>
                </c:pt>
                <c:pt idx="213">
                  <c:v>9</c:v>
                </c:pt>
                <c:pt idx="214">
                  <c:v>9</c:v>
                </c:pt>
                <c:pt idx="215">
                  <c:v>9</c:v>
                </c:pt>
                <c:pt idx="216">
                  <c:v>9</c:v>
                </c:pt>
                <c:pt idx="217">
                  <c:v>9</c:v>
                </c:pt>
                <c:pt idx="218">
                  <c:v>9</c:v>
                </c:pt>
                <c:pt idx="219">
                  <c:v>9</c:v>
                </c:pt>
                <c:pt idx="220">
                  <c:v>9</c:v>
                </c:pt>
                <c:pt idx="221">
                  <c:v>9</c:v>
                </c:pt>
                <c:pt idx="222">
                  <c:v>9</c:v>
                </c:pt>
                <c:pt idx="223">
                  <c:v>9</c:v>
                </c:pt>
                <c:pt idx="224">
                  <c:v>9</c:v>
                </c:pt>
                <c:pt idx="225">
                  <c:v>9</c:v>
                </c:pt>
                <c:pt idx="226">
                  <c:v>9</c:v>
                </c:pt>
                <c:pt idx="227">
                  <c:v>9</c:v>
                </c:pt>
                <c:pt idx="228">
                  <c:v>9</c:v>
                </c:pt>
                <c:pt idx="229">
                  <c:v>9</c:v>
                </c:pt>
                <c:pt idx="230">
                  <c:v>9</c:v>
                </c:pt>
                <c:pt idx="231">
                  <c:v>9</c:v>
                </c:pt>
                <c:pt idx="232">
                  <c:v>9</c:v>
                </c:pt>
                <c:pt idx="233">
                  <c:v>9</c:v>
                </c:pt>
                <c:pt idx="234">
                  <c:v>9</c:v>
                </c:pt>
                <c:pt idx="235">
                  <c:v>9</c:v>
                </c:pt>
                <c:pt idx="236">
                  <c:v>9</c:v>
                </c:pt>
                <c:pt idx="237">
                  <c:v>7</c:v>
                </c:pt>
                <c:pt idx="238">
                  <c:v>7</c:v>
                </c:pt>
                <c:pt idx="239">
                  <c:v>7</c:v>
                </c:pt>
                <c:pt idx="240">
                  <c:v>7</c:v>
                </c:pt>
                <c:pt idx="241">
                  <c:v>7</c:v>
                </c:pt>
                <c:pt idx="242">
                  <c:v>7</c:v>
                </c:pt>
                <c:pt idx="243">
                  <c:v>7</c:v>
                </c:pt>
                <c:pt idx="244">
                  <c:v>7</c:v>
                </c:pt>
                <c:pt idx="245">
                  <c:v>7</c:v>
                </c:pt>
                <c:pt idx="246">
                  <c:v>7</c:v>
                </c:pt>
                <c:pt idx="247">
                  <c:v>7</c:v>
                </c:pt>
                <c:pt idx="248">
                  <c:v>7</c:v>
                </c:pt>
                <c:pt idx="249">
                  <c:v>7</c:v>
                </c:pt>
                <c:pt idx="250">
                  <c:v>7</c:v>
                </c:pt>
                <c:pt idx="251">
                  <c:v>7</c:v>
                </c:pt>
                <c:pt idx="252">
                  <c:v>7</c:v>
                </c:pt>
                <c:pt idx="253">
                  <c:v>7</c:v>
                </c:pt>
                <c:pt idx="254">
                  <c:v>7</c:v>
                </c:pt>
                <c:pt idx="255">
                  <c:v>7</c:v>
                </c:pt>
                <c:pt idx="256">
                  <c:v>7</c:v>
                </c:pt>
                <c:pt idx="257">
                  <c:v>7</c:v>
                </c:pt>
                <c:pt idx="258">
                  <c:v>7</c:v>
                </c:pt>
                <c:pt idx="259">
                  <c:v>7</c:v>
                </c:pt>
                <c:pt idx="260">
                  <c:v>7</c:v>
                </c:pt>
                <c:pt idx="261">
                  <c:v>7</c:v>
                </c:pt>
                <c:pt idx="262">
                  <c:v>7</c:v>
                </c:pt>
                <c:pt idx="263">
                  <c:v>7</c:v>
                </c:pt>
                <c:pt idx="264">
                  <c:v>7</c:v>
                </c:pt>
                <c:pt idx="265">
                  <c:v>7</c:v>
                </c:pt>
                <c:pt idx="266">
                  <c:v>7</c:v>
                </c:pt>
                <c:pt idx="267">
                  <c:v>7</c:v>
                </c:pt>
                <c:pt idx="268">
                  <c:v>7</c:v>
                </c:pt>
                <c:pt idx="269">
                  <c:v>7</c:v>
                </c:pt>
                <c:pt idx="270">
                  <c:v>7</c:v>
                </c:pt>
                <c:pt idx="271">
                  <c:v>7</c:v>
                </c:pt>
                <c:pt idx="272">
                  <c:v>7</c:v>
                </c:pt>
                <c:pt idx="273">
                  <c:v>7</c:v>
                </c:pt>
                <c:pt idx="274">
                  <c:v>0</c:v>
                </c:pt>
                <c:pt idx="275">
                  <c:v>0</c:v>
                </c:pt>
                <c:pt idx="276">
                  <c:v>7</c:v>
                </c:pt>
                <c:pt idx="277">
                  <c:v>7</c:v>
                </c:pt>
                <c:pt idx="278">
                  <c:v>0</c:v>
                </c:pt>
                <c:pt idx="279">
                  <c:v>0</c:v>
                </c:pt>
                <c:pt idx="280">
                  <c:v>7</c:v>
                </c:pt>
                <c:pt idx="281">
                  <c:v>7</c:v>
                </c:pt>
                <c:pt idx="282">
                  <c:v>7</c:v>
                </c:pt>
                <c:pt idx="283">
                  <c:v>7</c:v>
                </c:pt>
                <c:pt idx="284">
                  <c:v>7</c:v>
                </c:pt>
                <c:pt idx="285">
                  <c:v>7</c:v>
                </c:pt>
                <c:pt idx="286">
                  <c:v>0</c:v>
                </c:pt>
                <c:pt idx="287">
                  <c:v>0</c:v>
                </c:pt>
                <c:pt idx="288">
                  <c:v>0</c:v>
                </c:pt>
                <c:pt idx="289">
                  <c:v>0</c:v>
                </c:pt>
                <c:pt idx="290">
                  <c:v>7</c:v>
                </c:pt>
                <c:pt idx="291">
                  <c:v>7</c:v>
                </c:pt>
                <c:pt idx="292">
                  <c:v>7</c:v>
                </c:pt>
                <c:pt idx="293">
                  <c:v>7</c:v>
                </c:pt>
                <c:pt idx="294">
                  <c:v>7</c:v>
                </c:pt>
                <c:pt idx="295">
                  <c:v>0</c:v>
                </c:pt>
                <c:pt idx="296">
                  <c:v>7</c:v>
                </c:pt>
                <c:pt idx="297">
                  <c:v>0</c:v>
                </c:pt>
                <c:pt idx="298">
                  <c:v>7</c:v>
                </c:pt>
                <c:pt idx="299">
                  <c:v>7</c:v>
                </c:pt>
                <c:pt idx="300">
                  <c:v>7</c:v>
                </c:pt>
                <c:pt idx="301">
                  <c:v>0</c:v>
                </c:pt>
                <c:pt idx="302">
                  <c:v>0</c:v>
                </c:pt>
                <c:pt idx="303">
                  <c:v>7</c:v>
                </c:pt>
                <c:pt idx="304">
                  <c:v>7</c:v>
                </c:pt>
                <c:pt idx="305">
                  <c:v>7</c:v>
                </c:pt>
                <c:pt idx="306">
                  <c:v>7</c:v>
                </c:pt>
                <c:pt idx="307">
                  <c:v>7</c:v>
                </c:pt>
                <c:pt idx="308">
                  <c:v>7</c:v>
                </c:pt>
                <c:pt idx="309">
                  <c:v>7</c:v>
                </c:pt>
                <c:pt idx="310">
                  <c:v>7</c:v>
                </c:pt>
                <c:pt idx="311">
                  <c:v>7</c:v>
                </c:pt>
                <c:pt idx="312">
                  <c:v>7</c:v>
                </c:pt>
                <c:pt idx="313">
                  <c:v>7</c:v>
                </c:pt>
                <c:pt idx="314">
                  <c:v>7</c:v>
                </c:pt>
                <c:pt idx="315">
                  <c:v>7</c:v>
                </c:pt>
                <c:pt idx="316">
                  <c:v>7</c:v>
                </c:pt>
                <c:pt idx="317">
                  <c:v>7</c:v>
                </c:pt>
                <c:pt idx="318">
                  <c:v>7</c:v>
                </c:pt>
                <c:pt idx="319">
                  <c:v>7</c:v>
                </c:pt>
                <c:pt idx="320">
                  <c:v>7</c:v>
                </c:pt>
                <c:pt idx="321">
                  <c:v>7</c:v>
                </c:pt>
                <c:pt idx="322">
                  <c:v>7</c:v>
                </c:pt>
                <c:pt idx="323">
                  <c:v>7</c:v>
                </c:pt>
                <c:pt idx="324">
                  <c:v>7</c:v>
                </c:pt>
                <c:pt idx="325">
                  <c:v>7</c:v>
                </c:pt>
                <c:pt idx="326">
                  <c:v>7</c:v>
                </c:pt>
                <c:pt idx="327">
                  <c:v>7</c:v>
                </c:pt>
                <c:pt idx="328">
                  <c:v>7</c:v>
                </c:pt>
                <c:pt idx="329">
                  <c:v>7</c:v>
                </c:pt>
                <c:pt idx="330">
                  <c:v>7</c:v>
                </c:pt>
                <c:pt idx="331">
                  <c:v>7</c:v>
                </c:pt>
                <c:pt idx="332">
                  <c:v>7</c:v>
                </c:pt>
                <c:pt idx="333">
                  <c:v>7</c:v>
                </c:pt>
                <c:pt idx="334">
                  <c:v>7</c:v>
                </c:pt>
                <c:pt idx="335">
                  <c:v>7</c:v>
                </c:pt>
                <c:pt idx="336">
                  <c:v>7</c:v>
                </c:pt>
                <c:pt idx="337">
                  <c:v>7</c:v>
                </c:pt>
                <c:pt idx="338">
                  <c:v>7</c:v>
                </c:pt>
                <c:pt idx="339">
                  <c:v>7</c:v>
                </c:pt>
                <c:pt idx="340">
                  <c:v>7</c:v>
                </c:pt>
                <c:pt idx="341">
                  <c:v>7</c:v>
                </c:pt>
                <c:pt idx="342">
                  <c:v>7</c:v>
                </c:pt>
                <c:pt idx="343">
                  <c:v>7</c:v>
                </c:pt>
                <c:pt idx="344">
                  <c:v>7</c:v>
                </c:pt>
                <c:pt idx="345">
                  <c:v>7</c:v>
                </c:pt>
                <c:pt idx="346">
                  <c:v>7</c:v>
                </c:pt>
                <c:pt idx="347">
                  <c:v>7</c:v>
                </c:pt>
                <c:pt idx="348">
                  <c:v>7</c:v>
                </c:pt>
                <c:pt idx="349">
                  <c:v>7</c:v>
                </c:pt>
                <c:pt idx="350">
                  <c:v>7</c:v>
                </c:pt>
                <c:pt idx="351">
                  <c:v>7</c:v>
                </c:pt>
                <c:pt idx="352">
                  <c:v>7</c:v>
                </c:pt>
                <c:pt idx="353">
                  <c:v>7</c:v>
                </c:pt>
                <c:pt idx="354">
                  <c:v>7</c:v>
                </c:pt>
                <c:pt idx="355">
                  <c:v>7</c:v>
                </c:pt>
                <c:pt idx="356">
                  <c:v>7</c:v>
                </c:pt>
                <c:pt idx="357">
                  <c:v>7</c:v>
                </c:pt>
                <c:pt idx="358">
                  <c:v>7</c:v>
                </c:pt>
              </c:numCache>
            </c:numRef>
          </c:yVal>
          <c:smooth val="0"/>
          <c:extLst>
            <c:ext xmlns:c16="http://schemas.microsoft.com/office/drawing/2014/chart" uri="{C3380CC4-5D6E-409C-BE32-E72D297353CC}">
              <c16:uniqueId val="{00000000-AED4-4C4D-B48C-11D8424CF13D}"/>
            </c:ext>
          </c:extLst>
        </c:ser>
        <c:dLbls>
          <c:showLegendKey val="0"/>
          <c:showVal val="0"/>
          <c:showCatName val="0"/>
          <c:showSerName val="0"/>
          <c:showPercent val="0"/>
          <c:showBubbleSize val="0"/>
        </c:dLbls>
        <c:axId val="708308832"/>
        <c:axId val="708307848"/>
      </c:scatterChart>
      <c:valAx>
        <c:axId val="708308832"/>
        <c:scaling>
          <c:orientation val="minMax"/>
        </c:scaling>
        <c:delete val="0"/>
        <c:axPos val="b"/>
        <c:title>
          <c:tx>
            <c:rich>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r>
                  <a:rPr lang="en-US" sz="1200" i="1"/>
                  <a:t>Credit Rating Received</a:t>
                </a:r>
              </a:p>
            </c:rich>
          </c:tx>
          <c:layout>
            <c:manualLayout>
              <c:xMode val="edge"/>
              <c:yMode val="edge"/>
              <c:x val="0.35419151677604899"/>
              <c:y val="7.8347002660864376E-2"/>
            </c:manualLayout>
          </c:layout>
          <c:overlay val="0"/>
          <c:spPr>
            <a:noFill/>
            <a:ln>
              <a:noFill/>
            </a:ln>
            <a:effectLst/>
          </c:spPr>
          <c:txPr>
            <a:bodyPr rot="0" spcFirstLastPara="1" vertOverflow="ellipsis" vert="horz" wrap="square" anchor="ctr" anchorCtr="1"/>
            <a:lstStyle/>
            <a:p>
              <a:pPr>
                <a:defRPr sz="1200" b="1" i="1" u="none" strike="noStrike" kern="1200" baseline="0">
                  <a:solidFill>
                    <a:schemeClr val="tx1"/>
                  </a:solidFill>
                  <a:latin typeface="+mn-lt"/>
                  <a:ea typeface="+mn-ea"/>
                  <a:cs typeface="+mn-cs"/>
                </a:defRPr>
              </a:pPr>
              <a:endParaRPr lang="en-US"/>
            </a:p>
          </c:txPr>
        </c:title>
        <c:numFmt formatCode="[$-409]d\-mmm\-yy;@"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900" b="1" i="0" u="none" strike="noStrike" kern="1200" baseline="0">
                <a:solidFill>
                  <a:schemeClr val="tx1"/>
                </a:solidFill>
                <a:latin typeface="+mn-lt"/>
                <a:ea typeface="+mn-ea"/>
                <a:cs typeface="+mn-cs"/>
              </a:defRPr>
            </a:pPr>
            <a:endParaRPr lang="en-US"/>
          </a:p>
        </c:txPr>
        <c:crossAx val="708307848"/>
        <c:crosses val="autoZero"/>
        <c:crossBetween val="midCat"/>
      </c:valAx>
      <c:valAx>
        <c:axId val="708307848"/>
        <c:scaling>
          <c:orientation val="minMax"/>
          <c:max val="18.5"/>
          <c:min val="0.5"/>
        </c:scaling>
        <c:delete val="0"/>
        <c:axPos val="l"/>
        <c:majorGridlines>
          <c:spPr>
            <a:ln w="3175" cap="flat" cmpd="sng" algn="ctr">
              <a:solidFill>
                <a:schemeClr val="tx1"/>
              </a:solidFill>
              <a:round/>
            </a:ln>
            <a:effectLst/>
          </c:spPr>
        </c:majorGridlines>
        <c:numFmt formatCode="#,##0" sourceLinked="0"/>
        <c:majorTickMark val="none"/>
        <c:minorTickMark val="none"/>
        <c:tickLblPos val="none"/>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08308832"/>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ListOfDebenture!A1"/><Relationship Id="rId3" Type="http://schemas.openxmlformats.org/officeDocument/2006/relationships/hyperlink" Target="#Valuations!A1"/><Relationship Id="rId7" Type="http://schemas.openxmlformats.org/officeDocument/2006/relationships/hyperlink" Target="#Val.Trail!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Bond!A1"/><Relationship Id="rId11" Type="http://schemas.openxmlformats.org/officeDocument/2006/relationships/hyperlink" Target="#YTM.Trail!A1"/><Relationship Id="rId5" Type="http://schemas.openxmlformats.org/officeDocument/2006/relationships/hyperlink" Target="#DailyDetails!A1"/><Relationship Id="rId10" Type="http://schemas.openxmlformats.org/officeDocument/2006/relationships/hyperlink" Target="#YTMCalculation!A1"/><Relationship Id="rId4" Type="http://schemas.openxmlformats.org/officeDocument/2006/relationships/hyperlink" Target="#Price!A1"/><Relationship Id="rId9" Type="http://schemas.openxmlformats.org/officeDocument/2006/relationships/hyperlink" Target="#'Valuation Sheet'!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4.xml"/><Relationship Id="rId7" Type="http://schemas.openxmlformats.org/officeDocument/2006/relationships/chart" Target="../charts/chart7.xml"/><Relationship Id="rId2" Type="http://schemas.openxmlformats.org/officeDocument/2006/relationships/chart" Target="../charts/chart3.xml"/><Relationship Id="rId1" Type="http://schemas.openxmlformats.org/officeDocument/2006/relationships/hyperlink" Target="#Dashboard!A1"/><Relationship Id="rId6" Type="http://schemas.openxmlformats.org/officeDocument/2006/relationships/chart" Target="../charts/chart6.xml"/><Relationship Id="rId5" Type="http://schemas.openxmlformats.org/officeDocument/2006/relationships/image" Target="../media/image6.emf"/><Relationship Id="rId4" Type="http://schemas.openxmlformats.org/officeDocument/2006/relationships/chart" Target="../charts/chart5.xml"/><Relationship Id="rId9" Type="http://schemas.openxmlformats.org/officeDocument/2006/relationships/image" Target="../media/image7.emf"/></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8.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9.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0.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8.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9.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0.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5" Type="http://schemas.openxmlformats.org/officeDocument/2006/relationships/image" Target="../media/image14.emf"/><Relationship Id="rId4" Type="http://schemas.openxmlformats.org/officeDocument/2006/relationships/image" Target="../media/image13.emf"/></Relationships>
</file>

<file path=xl/drawings/_rels/drawing3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3.xml.rels><?xml version="1.0" encoding="UTF-8" standalone="yes"?>
<Relationships xmlns="http://schemas.openxmlformats.org/package/2006/relationships"><Relationship Id="rId1" Type="http://schemas.openxmlformats.org/officeDocument/2006/relationships/hyperlink" Target="#Dashboard!A1"/></Relationships>
</file>

<file path=xl/drawings/_rels/vmlDrawing5.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12</xdr:col>
      <xdr:colOff>685800</xdr:colOff>
      <xdr:row>2</xdr:row>
      <xdr:rowOff>30480</xdr:rowOff>
    </xdr:from>
    <xdr:to>
      <xdr:col>20</xdr:col>
      <xdr:colOff>257175</xdr:colOff>
      <xdr:row>14</xdr:row>
      <xdr:rowOff>22860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685800</xdr:colOff>
      <xdr:row>16</xdr:row>
      <xdr:rowOff>133350</xdr:rowOff>
    </xdr:from>
    <xdr:to>
      <xdr:col>20</xdr:col>
      <xdr:colOff>257175</xdr:colOff>
      <xdr:row>30</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15240</xdr:colOff>
      <xdr:row>0</xdr:row>
      <xdr:rowOff>83820</xdr:rowOff>
    </xdr:from>
    <xdr:to>
      <xdr:col>2</xdr:col>
      <xdr:colOff>617220</xdr:colOff>
      <xdr:row>1</xdr:row>
      <xdr:rowOff>167640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137160" y="83820"/>
          <a:ext cx="1363980" cy="266700"/>
        </a:xfrm>
        <a:prstGeom prst="roundRect">
          <a:avLst/>
        </a:prstGeom>
        <a:solidFill>
          <a:srgbClr val="FFFF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Valuation</a:t>
          </a:r>
        </a:p>
      </xdr:txBody>
    </xdr:sp>
    <xdr:clientData/>
  </xdr:twoCellAnchor>
  <xdr:twoCellAnchor>
    <xdr:from>
      <xdr:col>2</xdr:col>
      <xdr:colOff>701040</xdr:colOff>
      <xdr:row>0</xdr:row>
      <xdr:rowOff>83820</xdr:rowOff>
    </xdr:from>
    <xdr:to>
      <xdr:col>4</xdr:col>
      <xdr:colOff>30480</xdr:colOff>
      <xdr:row>1</xdr:row>
      <xdr:rowOff>167640</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1584960" y="83820"/>
          <a:ext cx="944880" cy="266700"/>
        </a:xfrm>
        <a:prstGeom prst="roundRect">
          <a:avLst/>
        </a:prstGeom>
        <a:solidFill>
          <a:srgbClr val="009EBE"/>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solidFill>
                <a:schemeClr val="bg1"/>
              </a:solidFill>
              <a:latin typeface="Bahnschrift" panose="020B0502040204020203" pitchFamily="34" charset="0"/>
            </a:rPr>
            <a:t>Go to Price</a:t>
          </a:r>
        </a:p>
      </xdr:txBody>
    </xdr:sp>
    <xdr:clientData/>
  </xdr:twoCellAnchor>
  <xdr:twoCellAnchor>
    <xdr:from>
      <xdr:col>6</xdr:col>
      <xdr:colOff>9525</xdr:colOff>
      <xdr:row>0</xdr:row>
      <xdr:rowOff>83820</xdr:rowOff>
    </xdr:from>
    <xdr:to>
      <xdr:col>8</xdr:col>
      <xdr:colOff>144780</xdr:colOff>
      <xdr:row>1</xdr:row>
      <xdr:rowOff>167640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00000000-0008-0000-0000-000006000000}"/>
            </a:ext>
          </a:extLst>
        </xdr:cNvPr>
        <xdr:cNvSpPr/>
      </xdr:nvSpPr>
      <xdr:spPr>
        <a:xfrm>
          <a:off x="2743200" y="83820"/>
          <a:ext cx="1287780" cy="274320"/>
        </a:xfrm>
        <a:prstGeom prst="roundRect">
          <a:avLst/>
        </a:prstGeom>
        <a:solidFill>
          <a:srgbClr val="FFC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Daily Detail</a:t>
          </a:r>
        </a:p>
      </xdr:txBody>
    </xdr:sp>
    <xdr:clientData/>
  </xdr:twoCellAnchor>
  <xdr:twoCellAnchor>
    <xdr:from>
      <xdr:col>8</xdr:col>
      <xdr:colOff>259080</xdr:colOff>
      <xdr:row>0</xdr:row>
      <xdr:rowOff>83820</xdr:rowOff>
    </xdr:from>
    <xdr:to>
      <xdr:col>9</xdr:col>
      <xdr:colOff>381000</xdr:colOff>
      <xdr:row>1</xdr:row>
      <xdr:rowOff>167640</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00000000-0008-0000-0000-000007000000}"/>
            </a:ext>
          </a:extLst>
        </xdr:cNvPr>
        <xdr:cNvSpPr/>
      </xdr:nvSpPr>
      <xdr:spPr>
        <a:xfrm>
          <a:off x="4107180" y="83820"/>
          <a:ext cx="975360" cy="266700"/>
        </a:xfrm>
        <a:prstGeom prst="round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050" b="1">
              <a:solidFill>
                <a:schemeClr val="bg1"/>
              </a:solidFill>
              <a:latin typeface="Bahnschrift" panose="020B0502040204020203" pitchFamily="34" charset="0"/>
            </a:rPr>
            <a:t>Go to Bond</a:t>
          </a:r>
        </a:p>
      </xdr:txBody>
    </xdr:sp>
    <xdr:clientData/>
  </xdr:twoCellAnchor>
  <xdr:twoCellAnchor>
    <xdr:from>
      <xdr:col>9</xdr:col>
      <xdr:colOff>464820</xdr:colOff>
      <xdr:row>0</xdr:row>
      <xdr:rowOff>83820</xdr:rowOff>
    </xdr:from>
    <xdr:to>
      <xdr:col>10</xdr:col>
      <xdr:colOff>731520</xdr:colOff>
      <xdr:row>1</xdr:row>
      <xdr:rowOff>167640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00000000-0008-0000-0000-000008000000}"/>
            </a:ext>
          </a:extLst>
        </xdr:cNvPr>
        <xdr:cNvSpPr/>
      </xdr:nvSpPr>
      <xdr:spPr>
        <a:xfrm>
          <a:off x="5166360" y="83820"/>
          <a:ext cx="1097280" cy="266700"/>
        </a:xfrm>
        <a:prstGeom prst="roundRect">
          <a:avLst/>
        </a:prstGeom>
        <a:solidFill>
          <a:srgbClr val="00206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050" b="1">
              <a:solidFill>
                <a:schemeClr val="bg1"/>
              </a:solidFill>
              <a:latin typeface="Bahnschrift" panose="020B0502040204020203" pitchFamily="34" charset="0"/>
            </a:rPr>
            <a:t>Go to Val.Trail</a:t>
          </a:r>
        </a:p>
      </xdr:txBody>
    </xdr:sp>
    <xdr:clientData/>
  </xdr:twoCellAnchor>
  <xdr:twoCellAnchor>
    <xdr:from>
      <xdr:col>12</xdr:col>
      <xdr:colOff>388620</xdr:colOff>
      <xdr:row>0</xdr:row>
      <xdr:rowOff>83820</xdr:rowOff>
    </xdr:from>
    <xdr:to>
      <xdr:col>14</xdr:col>
      <xdr:colOff>655320</xdr:colOff>
      <xdr:row>1</xdr:row>
      <xdr:rowOff>167640</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00000000-0008-0000-0000-000009000000}"/>
            </a:ext>
          </a:extLst>
        </xdr:cNvPr>
        <xdr:cNvSpPr/>
      </xdr:nvSpPr>
      <xdr:spPr>
        <a:xfrm>
          <a:off x="7581900" y="83820"/>
          <a:ext cx="1699260" cy="266700"/>
        </a:xfrm>
        <a:prstGeom prst="roundRect">
          <a:avLst/>
        </a:prstGeom>
        <a:solidFill>
          <a:schemeClr val="accent3">
            <a:lumMod val="5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050" b="1">
              <a:solidFill>
                <a:schemeClr val="bg1"/>
              </a:solidFill>
              <a:latin typeface="Bahnschrift" panose="020B0502040204020203" pitchFamily="34" charset="0"/>
            </a:rPr>
            <a:t>Go to List</a:t>
          </a:r>
          <a:r>
            <a:rPr lang="en-US" sz="1050" b="1" baseline="0">
              <a:solidFill>
                <a:schemeClr val="bg1"/>
              </a:solidFill>
              <a:latin typeface="Bahnschrift" panose="020B0502040204020203" pitchFamily="34" charset="0"/>
            </a:rPr>
            <a:t> Of Debenture</a:t>
          </a:r>
          <a:endParaRPr lang="en-US" sz="1050" b="1">
            <a:solidFill>
              <a:schemeClr val="bg1"/>
            </a:solidFill>
            <a:latin typeface="Bahnschrift" panose="020B0502040204020203" pitchFamily="34" charset="0"/>
          </a:endParaRPr>
        </a:p>
      </xdr:txBody>
    </xdr:sp>
    <xdr:clientData/>
  </xdr:twoCellAnchor>
  <xdr:twoCellAnchor>
    <xdr:from>
      <xdr:col>14</xdr:col>
      <xdr:colOff>723900</xdr:colOff>
      <xdr:row>0</xdr:row>
      <xdr:rowOff>83820</xdr:rowOff>
    </xdr:from>
    <xdr:to>
      <xdr:col>16</xdr:col>
      <xdr:colOff>274320</xdr:colOff>
      <xdr:row>1</xdr:row>
      <xdr:rowOff>167640</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00000000-0008-0000-0000-00000A000000}"/>
            </a:ext>
          </a:extLst>
        </xdr:cNvPr>
        <xdr:cNvSpPr/>
      </xdr:nvSpPr>
      <xdr:spPr>
        <a:xfrm>
          <a:off x="9349740" y="83820"/>
          <a:ext cx="1082040" cy="266700"/>
        </a:xfrm>
        <a:prstGeom prst="roundRect">
          <a:avLst/>
        </a:prstGeom>
        <a:solidFill>
          <a:schemeClr val="accent3">
            <a:lumMod val="40000"/>
            <a:lumOff val="6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050" b="1">
              <a:solidFill>
                <a:schemeClr val="tx1"/>
              </a:solidFill>
              <a:latin typeface="Bahnschrift" panose="020B0502040204020203" pitchFamily="34" charset="0"/>
            </a:rPr>
            <a:t>Go to Val.Cal</a:t>
          </a:r>
        </a:p>
      </xdr:txBody>
    </xdr:sp>
    <xdr:clientData/>
  </xdr:twoCellAnchor>
  <xdr:twoCellAnchor>
    <xdr:from>
      <xdr:col>16</xdr:col>
      <xdr:colOff>350520</xdr:colOff>
      <xdr:row>0</xdr:row>
      <xdr:rowOff>83820</xdr:rowOff>
    </xdr:from>
    <xdr:to>
      <xdr:col>18</xdr:col>
      <xdr:colOff>213360</xdr:colOff>
      <xdr:row>1</xdr:row>
      <xdr:rowOff>167640</xdr:rowOff>
    </xdr:to>
    <xdr:sp macro="" textlink="">
      <xdr:nvSpPr>
        <xdr:cNvPr id="12" name="Rectangle: Rounded Corners 11">
          <a:hlinkClick xmlns:r="http://schemas.openxmlformats.org/officeDocument/2006/relationships" r:id="rId10"/>
          <a:extLst>
            <a:ext uri="{FF2B5EF4-FFF2-40B4-BE49-F238E27FC236}">
              <a16:creationId xmlns:a16="http://schemas.microsoft.com/office/drawing/2014/main" id="{00000000-0008-0000-0000-00000C000000}"/>
            </a:ext>
          </a:extLst>
        </xdr:cNvPr>
        <xdr:cNvSpPr/>
      </xdr:nvSpPr>
      <xdr:spPr>
        <a:xfrm>
          <a:off x="10507980" y="83820"/>
          <a:ext cx="1082040" cy="266700"/>
        </a:xfrm>
        <a:prstGeom prst="roundRect">
          <a:avLst/>
        </a:prstGeom>
        <a:solidFill>
          <a:schemeClr val="accent6">
            <a:lumMod val="20000"/>
            <a:lumOff val="8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050" b="1">
              <a:solidFill>
                <a:schemeClr val="tx1"/>
              </a:solidFill>
              <a:latin typeface="Bahnschrift" panose="020B0502040204020203" pitchFamily="34" charset="0"/>
            </a:rPr>
            <a:t>Go to YTM.Cal</a:t>
          </a:r>
        </a:p>
      </xdr:txBody>
    </xdr:sp>
    <xdr:clientData/>
  </xdr:twoCellAnchor>
  <xdr:twoCellAnchor>
    <xdr:from>
      <xdr:col>11</xdr:col>
      <xdr:colOff>0</xdr:colOff>
      <xdr:row>0</xdr:row>
      <xdr:rowOff>83820</xdr:rowOff>
    </xdr:from>
    <xdr:to>
      <xdr:col>12</xdr:col>
      <xdr:colOff>304800</xdr:colOff>
      <xdr:row>1</xdr:row>
      <xdr:rowOff>167640</xdr:rowOff>
    </xdr:to>
    <xdr:sp macro="" textlink="">
      <xdr:nvSpPr>
        <xdr:cNvPr id="13" name="Rectangle: Rounded Corners 12">
          <a:hlinkClick xmlns:r="http://schemas.openxmlformats.org/officeDocument/2006/relationships" r:id="rId11"/>
          <a:extLst>
            <a:ext uri="{FF2B5EF4-FFF2-40B4-BE49-F238E27FC236}">
              <a16:creationId xmlns:a16="http://schemas.microsoft.com/office/drawing/2014/main" id="{00000000-0008-0000-0000-00000D000000}"/>
            </a:ext>
          </a:extLst>
        </xdr:cNvPr>
        <xdr:cNvSpPr/>
      </xdr:nvSpPr>
      <xdr:spPr>
        <a:xfrm>
          <a:off x="6362700" y="83820"/>
          <a:ext cx="1135380" cy="266700"/>
        </a:xfrm>
        <a:prstGeom prst="roundRect">
          <a:avLst/>
        </a:prstGeom>
        <a:solidFill>
          <a:srgbClr val="FF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050" b="1">
              <a:solidFill>
                <a:schemeClr val="bg1"/>
              </a:solidFill>
              <a:latin typeface="Bahnschrift" panose="020B0502040204020203" pitchFamily="34" charset="0"/>
            </a:rPr>
            <a:t>Go to YTM.Trail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685800</xdr:colOff>
          <xdr:row>0</xdr:row>
          <xdr:rowOff>152400</xdr:rowOff>
        </xdr:from>
        <xdr:to>
          <xdr:col>12</xdr:col>
          <xdr:colOff>66675</xdr:colOff>
          <xdr:row>3</xdr:row>
          <xdr:rowOff>28575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100-000002B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0" i="0" u="none" strike="noStrike" baseline="0">
                  <a:solidFill>
                    <a:srgbClr val="000000"/>
                  </a:solidFill>
                  <a:latin typeface="Calibri"/>
                  <a:cs typeface="Calibri"/>
                </a:rPr>
                <a:t>Calculate Value</a:t>
              </a:r>
            </a:p>
          </xdr:txBody>
        </xdr:sp>
        <xdr:clientData fPrintsWithSheet="0"/>
      </xdr:twoCellAnchor>
    </mc:Choice>
    <mc:Fallback/>
  </mc:AlternateContent>
  <xdr:twoCellAnchor>
    <xdr:from>
      <xdr:col>6</xdr:col>
      <xdr:colOff>268942</xdr:colOff>
      <xdr:row>1</xdr:row>
      <xdr:rowOff>26894</xdr:rowOff>
    </xdr:from>
    <xdr:to>
      <xdr:col>8</xdr:col>
      <xdr:colOff>340660</xdr:colOff>
      <xdr:row>2</xdr:row>
      <xdr:rowOff>114300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6858001" y="206188"/>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152399</xdr:colOff>
      <xdr:row>0</xdr:row>
      <xdr:rowOff>107577</xdr:rowOff>
    </xdr:from>
    <xdr:to>
      <xdr:col>12</xdr:col>
      <xdr:colOff>268941</xdr:colOff>
      <xdr:row>0</xdr:row>
      <xdr:rowOff>374277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0954870" y="107577"/>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561975</xdr:colOff>
          <xdr:row>0</xdr:row>
          <xdr:rowOff>85725</xdr:rowOff>
        </xdr:from>
        <xdr:to>
          <xdr:col>11</xdr:col>
          <xdr:colOff>390525</xdr:colOff>
          <xdr:row>2</xdr:row>
          <xdr:rowOff>66675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0" i="0" u="none" strike="noStrike" baseline="0">
                  <a:solidFill>
                    <a:srgbClr val="000000"/>
                  </a:solidFill>
                  <a:latin typeface="Calibri"/>
                  <a:cs typeface="Calibri"/>
                </a:rPr>
                <a:t>Daily Archieve</a:t>
              </a:r>
            </a:p>
          </xdr:txBody>
        </xdr:sp>
        <xdr:clientData fPrintsWithSheet="0"/>
      </xdr:twoCellAnchor>
    </mc:Choice>
    <mc:Fallback/>
  </mc:AlternateContent>
  <xdr:twoCellAnchor>
    <xdr:from>
      <xdr:col>12</xdr:col>
      <xdr:colOff>57150</xdr:colOff>
      <xdr:row>0</xdr:row>
      <xdr:rowOff>161925</xdr:rowOff>
    </xdr:from>
    <xdr:to>
      <xdr:col>13</xdr:col>
      <xdr:colOff>647700</xdr:colOff>
      <xdr:row>2</xdr:row>
      <xdr:rowOff>66675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8705850" y="161925"/>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36</xdr:col>
      <xdr:colOff>259336</xdr:colOff>
      <xdr:row>1</xdr:row>
      <xdr:rowOff>12805</xdr:rowOff>
    </xdr:from>
    <xdr:to>
      <xdr:col>40</xdr:col>
      <xdr:colOff>430627</xdr:colOff>
      <xdr:row>1</xdr:row>
      <xdr:rowOff>652341</xdr:rowOff>
    </xdr:to>
    <xdr:sp macro="" textlink="">
      <xdr:nvSpPr>
        <xdr:cNvPr id="2" name="Speech Bubble: Rectangle with Corners Rounded 1">
          <a:extLst>
            <a:ext uri="{FF2B5EF4-FFF2-40B4-BE49-F238E27FC236}">
              <a16:creationId xmlns:a16="http://schemas.microsoft.com/office/drawing/2014/main" id="{00000000-0008-0000-0500-000002000000}"/>
            </a:ext>
          </a:extLst>
        </xdr:cNvPr>
        <xdr:cNvSpPr/>
      </xdr:nvSpPr>
      <xdr:spPr>
        <a:xfrm>
          <a:off x="30997872" y="203305"/>
          <a:ext cx="3015184" cy="639536"/>
        </a:xfrm>
        <a:prstGeom prst="wedgeRoundRectCallout">
          <a:avLst>
            <a:gd name="adj1" fmla="val -78669"/>
            <a:gd name="adj2" fmla="val -17091"/>
            <a:gd name="adj3" fmla="val 16667"/>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latin typeface="Garamond" panose="02020404030301010803" pitchFamily="18" charset="0"/>
            </a:rPr>
            <a:t>Effective YTM</a:t>
          </a:r>
          <a:r>
            <a:rPr lang="en-US" sz="1400" b="1" baseline="0">
              <a:latin typeface="Garamond" panose="02020404030301010803" pitchFamily="18" charset="0"/>
            </a:rPr>
            <a:t> Column must be filled manually everytime the Debenture is traded in NEPSE.</a:t>
          </a:r>
          <a:endParaRPr lang="en-US" sz="1400" b="1">
            <a:latin typeface="Garamond" panose="02020404030301010803" pitchFamily="18" charset="0"/>
          </a:endParaRPr>
        </a:p>
      </xdr:txBody>
    </xdr:sp>
    <xdr:clientData/>
  </xdr:twoCellAnchor>
  <xdr:twoCellAnchor>
    <xdr:from>
      <xdr:col>33</xdr:col>
      <xdr:colOff>941295</xdr:colOff>
      <xdr:row>1</xdr:row>
      <xdr:rowOff>67235</xdr:rowOff>
    </xdr:from>
    <xdr:to>
      <xdr:col>35</xdr:col>
      <xdr:colOff>22412</xdr:colOff>
      <xdr:row>1</xdr:row>
      <xdr:rowOff>392206</xdr:rowOff>
    </xdr:to>
    <xdr:sp macro="[0]!YTMCalculation" textlink="">
      <xdr:nvSpPr>
        <xdr:cNvPr id="3" name="Rectangle: Rounded Corners 2">
          <a:extLst>
            <a:ext uri="{FF2B5EF4-FFF2-40B4-BE49-F238E27FC236}">
              <a16:creationId xmlns:a16="http://schemas.microsoft.com/office/drawing/2014/main" id="{00000000-0008-0000-0500-000003000000}"/>
            </a:ext>
          </a:extLst>
        </xdr:cNvPr>
        <xdr:cNvSpPr/>
      </xdr:nvSpPr>
      <xdr:spPr>
        <a:xfrm>
          <a:off x="28552589" y="257735"/>
          <a:ext cx="1086970" cy="324971"/>
        </a:xfrm>
        <a:prstGeom prst="roundRect">
          <a:avLst>
            <a:gd name="adj" fmla="val 22414"/>
          </a:avLst>
        </a:prstGeom>
        <a:solidFill>
          <a:srgbClr val="00206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latin typeface="Bahnschrift" panose="020B0502040204020203" pitchFamily="34" charset="0"/>
            </a:rPr>
            <a:t>Calculate</a:t>
          </a:r>
          <a:r>
            <a:rPr lang="en-US" sz="1050" baseline="0">
              <a:latin typeface="Bahnschrift" panose="020B0502040204020203" pitchFamily="34" charset="0"/>
            </a:rPr>
            <a:t> YTM</a:t>
          </a:r>
          <a:endParaRPr lang="en-US" sz="1050">
            <a:latin typeface="Bahnschrift" panose="020B0502040204020203" pitchFamily="34" charset="0"/>
          </a:endParaRPr>
        </a:p>
      </xdr:txBody>
    </xdr:sp>
    <xdr:clientData/>
  </xdr:twoCellAnchor>
  <xdr:twoCellAnchor>
    <xdr:from>
      <xdr:col>2</xdr:col>
      <xdr:colOff>797858</xdr:colOff>
      <xdr:row>1</xdr:row>
      <xdr:rowOff>44824</xdr:rowOff>
    </xdr:from>
    <xdr:to>
      <xdr:col>2</xdr:col>
      <xdr:colOff>2169458</xdr:colOff>
      <xdr:row>1</xdr:row>
      <xdr:rowOff>311524</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1810870" y="224118"/>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243840</xdr:colOff>
      <xdr:row>0</xdr:row>
      <xdr:rowOff>160020</xdr:rowOff>
    </xdr:from>
    <xdr:to>
      <xdr:col>14</xdr:col>
      <xdr:colOff>365760</xdr:colOff>
      <xdr:row>2</xdr:row>
      <xdr:rowOff>60960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7284720" y="16002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twoCellAnchor editAs="oneCell">
    <xdr:from>
      <xdr:col>12</xdr:col>
      <xdr:colOff>228600</xdr:colOff>
      <xdr:row>2</xdr:row>
      <xdr:rowOff>175260</xdr:rowOff>
    </xdr:from>
    <xdr:to>
      <xdr:col>15</xdr:col>
      <xdr:colOff>98428</xdr:colOff>
      <xdr:row>3</xdr:row>
      <xdr:rowOff>419100</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9510" t="39902" r="8333" b="40000"/>
        <a:stretch/>
      </xdr:blipFill>
      <xdr:spPr>
        <a:xfrm>
          <a:off x="7269480" y="541020"/>
          <a:ext cx="1744348" cy="4267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525780</xdr:colOff>
      <xdr:row>0</xdr:row>
      <xdr:rowOff>99060</xdr:rowOff>
    </xdr:from>
    <xdr:to>
      <xdr:col>16</xdr:col>
      <xdr:colOff>68580</xdr:colOff>
      <xdr:row>2</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7924800" y="9906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twoCellAnchor editAs="oneCell">
    <xdr:from>
      <xdr:col>12</xdr:col>
      <xdr:colOff>102016</xdr:colOff>
      <xdr:row>1</xdr:row>
      <xdr:rowOff>60960</xdr:rowOff>
    </xdr:from>
    <xdr:to>
      <xdr:col>14</xdr:col>
      <xdr:colOff>268943</xdr:colOff>
      <xdr:row>3</xdr:row>
      <xdr:rowOff>495300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891436" y="243840"/>
          <a:ext cx="1386127" cy="8001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12</xdr:col>
      <xdr:colOff>228600</xdr:colOff>
      <xdr:row>0</xdr:row>
      <xdr:rowOff>121920</xdr:rowOff>
    </xdr:from>
    <xdr:to>
      <xdr:col>14</xdr:col>
      <xdr:colOff>350520</xdr:colOff>
      <xdr:row>2</xdr:row>
      <xdr:rowOff>22860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7162800" y="12192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twoCellAnchor editAs="oneCell">
    <xdr:from>
      <xdr:col>12</xdr:col>
      <xdr:colOff>381001</xdr:colOff>
      <xdr:row>2</xdr:row>
      <xdr:rowOff>165626</xdr:rowOff>
    </xdr:from>
    <xdr:to>
      <xdr:col>14</xdr:col>
      <xdr:colOff>137161</xdr:colOff>
      <xdr:row>3</xdr:row>
      <xdr:rowOff>393596</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315201" y="531386"/>
          <a:ext cx="1005840" cy="4108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220980</xdr:colOff>
      <xdr:row>0</xdr:row>
      <xdr:rowOff>114300</xdr:rowOff>
    </xdr:from>
    <xdr:to>
      <xdr:col>14</xdr:col>
      <xdr:colOff>373380</xdr:colOff>
      <xdr:row>2</xdr:row>
      <xdr:rowOff>15240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7459980" y="11430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twoCellAnchor editAs="oneCell">
    <xdr:from>
      <xdr:col>12</xdr:col>
      <xdr:colOff>190500</xdr:colOff>
      <xdr:row>2</xdr:row>
      <xdr:rowOff>155473</xdr:rowOff>
    </xdr:from>
    <xdr:to>
      <xdr:col>14</xdr:col>
      <xdr:colOff>476250</xdr:colOff>
      <xdr:row>4</xdr:row>
      <xdr:rowOff>11332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537450" y="523773"/>
          <a:ext cx="1504950" cy="7766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182880</xdr:colOff>
      <xdr:row>0</xdr:row>
      <xdr:rowOff>106680</xdr:rowOff>
    </xdr:from>
    <xdr:to>
      <xdr:col>14</xdr:col>
      <xdr:colOff>335280</xdr:colOff>
      <xdr:row>2</xdr:row>
      <xdr:rowOff>7620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7132320" y="10668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twoCellAnchor editAs="oneCell">
    <xdr:from>
      <xdr:col>12</xdr:col>
      <xdr:colOff>167641</xdr:colOff>
      <xdr:row>2</xdr:row>
      <xdr:rowOff>137161</xdr:rowOff>
    </xdr:from>
    <xdr:to>
      <xdr:col>15</xdr:col>
      <xdr:colOff>53341</xdr:colOff>
      <xdr:row>3</xdr:row>
      <xdr:rowOff>544573</xdr:rowOff>
    </xdr:to>
    <xdr:pic>
      <xdr:nvPicPr>
        <xdr:cNvPr id="12" name="Pictur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17081" y="502921"/>
          <a:ext cx="1714500" cy="59029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xdr:colOff>
      <xdr:row>1</xdr:row>
      <xdr:rowOff>91441</xdr:rowOff>
    </xdr:from>
    <xdr:to>
      <xdr:col>3</xdr:col>
      <xdr:colOff>0</xdr:colOff>
      <xdr:row>2</xdr:row>
      <xdr:rowOff>123826</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00000000-0008-0000-0B00-000006000000}"/>
            </a:ext>
          </a:extLst>
        </xdr:cNvPr>
        <xdr:cNvSpPr/>
      </xdr:nvSpPr>
      <xdr:spPr>
        <a:xfrm>
          <a:off x="3832860" y="91441"/>
          <a:ext cx="1257300" cy="23050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twoCellAnchor>
    <xdr:from>
      <xdr:col>0</xdr:col>
      <xdr:colOff>298528</xdr:colOff>
      <xdr:row>34</xdr:row>
      <xdr:rowOff>97972</xdr:rowOff>
    </xdr:from>
    <xdr:to>
      <xdr:col>3</xdr:col>
      <xdr:colOff>0</xdr:colOff>
      <xdr:row>93</xdr:row>
      <xdr:rowOff>180576</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298528" y="7092043"/>
          <a:ext cx="4627258" cy="11322104"/>
          <a:chOff x="298528" y="6584043"/>
          <a:chExt cx="4890329" cy="10786890"/>
        </a:xfrm>
      </xdr:grpSpPr>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299419" y="6584043"/>
          <a:ext cx="4888148" cy="346379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300711" y="10054716"/>
          <a:ext cx="4888146" cy="3465896"/>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2" name="Group 1">
            <a:extLst>
              <a:ext uri="{FF2B5EF4-FFF2-40B4-BE49-F238E27FC236}">
                <a16:creationId xmlns:a16="http://schemas.microsoft.com/office/drawing/2014/main" id="{00000000-0008-0000-0B00-000002000000}"/>
              </a:ext>
            </a:extLst>
          </xdr:cNvPr>
          <xdr:cNvGrpSpPr/>
        </xdr:nvGrpSpPr>
        <xdr:grpSpPr>
          <a:xfrm>
            <a:off x="298528" y="13518019"/>
            <a:ext cx="4888611" cy="3852914"/>
            <a:chOff x="298528" y="13518019"/>
            <a:chExt cx="4888611" cy="3852914"/>
          </a:xfrm>
        </xdr:grpSpPr>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298528" y="13518019"/>
            <a:ext cx="4888611" cy="3852914"/>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xmlns:a14="http://schemas.microsoft.com/office/drawing/2010/main">
          <mc:Choice Requires="a14">
            <xdr:pic>
              <xdr:nvPicPr>
                <xdr:cNvPr id="15" name="Picture 14">
                  <a:extLst>
                    <a:ext uri="{FF2B5EF4-FFF2-40B4-BE49-F238E27FC236}">
                      <a16:creationId xmlns:a16="http://schemas.microsoft.com/office/drawing/2014/main" id="{00000000-0008-0000-0B00-00000F000000}"/>
                    </a:ext>
                  </a:extLst>
                </xdr:cNvPr>
                <xdr:cNvPicPr>
                  <a:picLocks noChangeAspect="1" noChangeArrowheads="1"/>
                  <a:extLst>
                    <a:ext uri="{84589F7E-364E-4C9E-8A38-B11213B215E9}">
                      <a14:cameraTool cellRange="Ratings!$N$3:$N$20" spid="_x0000_s254032"/>
                    </a:ext>
                  </a:extLst>
                </xdr:cNvPicPr>
              </xdr:nvPicPr>
              <xdr:blipFill>
                <a:blip xmlns:r="http://schemas.openxmlformats.org/officeDocument/2006/relationships" r:embed="rId5"/>
                <a:srcRect/>
                <a:stretch>
                  <a:fillRect/>
                </a:stretch>
              </xdr:blipFill>
              <xdr:spPr bwMode="auto">
                <a:xfrm>
                  <a:off x="4666331" y="14050465"/>
                  <a:ext cx="445932" cy="3006570"/>
                </a:xfrm>
                <a:prstGeom prst="rect">
                  <a:avLst/>
                </a:prstGeom>
                <a:noFill/>
                <a:extLst>
                  <a:ext uri="{909E8E84-426E-40DD-AFC4-6F175D3DCCD1}">
                    <a14:hiddenFill>
                      <a:solidFill>
                        <a:srgbClr val="FFFFFF"/>
                      </a:solidFill>
                    </a14:hiddenFill>
                  </a:ext>
                </a:extLst>
              </xdr:spPr>
            </xdr:pic>
          </mc:Choice>
          <mc:Fallback xmlns=""/>
        </mc:AlternateContent>
      </xdr:grpSp>
    </xdr:grpSp>
    <xdr:clientData/>
  </xdr:twoCellAnchor>
  <xdr:twoCellAnchor>
    <xdr:from>
      <xdr:col>45</xdr:col>
      <xdr:colOff>0</xdr:colOff>
      <xdr:row>24</xdr:row>
      <xdr:rowOff>0</xdr:rowOff>
    </xdr:from>
    <xdr:to>
      <xdr:col>52</xdr:col>
      <xdr:colOff>283658</xdr:colOff>
      <xdr:row>83</xdr:row>
      <xdr:rowOff>83244</xdr:rowOff>
    </xdr:to>
    <xdr:grpSp>
      <xdr:nvGrpSpPr>
        <xdr:cNvPr id="25" name="Group 24">
          <a:extLst>
            <a:ext uri="{FF2B5EF4-FFF2-40B4-BE49-F238E27FC236}">
              <a16:creationId xmlns:a16="http://schemas.microsoft.com/office/drawing/2014/main" id="{00000000-0008-0000-0B00-000019000000}"/>
            </a:ext>
          </a:extLst>
        </xdr:cNvPr>
        <xdr:cNvGrpSpPr/>
      </xdr:nvGrpSpPr>
      <xdr:grpSpPr>
        <a:xfrm>
          <a:off x="41937214" y="5089071"/>
          <a:ext cx="4569908" cy="11322744"/>
          <a:chOff x="7935177" y="2659957"/>
          <a:chExt cx="4550858" cy="10661596"/>
        </a:xfrm>
      </xdr:grpSpPr>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7936006" y="2659957"/>
          <a:ext cx="4548828" cy="3423557"/>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7937208" y="6090317"/>
          <a:ext cx="4548827" cy="3425639"/>
        </xdr:xfrm>
        <a:graphic>
          <a:graphicData uri="http://schemas.openxmlformats.org/drawingml/2006/chart">
            <c:chart xmlns:c="http://schemas.openxmlformats.org/drawingml/2006/chart" xmlns:r="http://schemas.openxmlformats.org/officeDocument/2006/relationships" r:id="rId7"/>
          </a:graphicData>
        </a:graphic>
      </xdr:graphicFrame>
      <xdr:grpSp>
        <xdr:nvGrpSpPr>
          <xdr:cNvPr id="28" name="Group 27">
            <a:extLst>
              <a:ext uri="{FF2B5EF4-FFF2-40B4-BE49-F238E27FC236}">
                <a16:creationId xmlns:a16="http://schemas.microsoft.com/office/drawing/2014/main" id="{00000000-0008-0000-0B00-00001C000000}"/>
              </a:ext>
            </a:extLst>
          </xdr:cNvPr>
          <xdr:cNvGrpSpPr/>
        </xdr:nvGrpSpPr>
        <xdr:grpSpPr>
          <a:xfrm>
            <a:off x="7935177" y="9513392"/>
            <a:ext cx="4549259" cy="3808161"/>
            <a:chOff x="8773886" y="10873467"/>
            <a:chExt cx="4535828" cy="3535136"/>
          </a:xfrm>
        </xdr:grpSpPr>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8773886" y="10873467"/>
            <a:ext cx="4535828" cy="3535136"/>
          </xdr:xfrm>
          <a:graphic>
            <a:graphicData uri="http://schemas.openxmlformats.org/drawingml/2006/chart">
              <c:chart xmlns:c="http://schemas.openxmlformats.org/drawingml/2006/chart" xmlns:r="http://schemas.openxmlformats.org/officeDocument/2006/relationships" r:id="rId8"/>
            </a:graphicData>
          </a:graphic>
        </xdr:graphicFrame>
        <mc:AlternateContent xmlns:mc="http://schemas.openxmlformats.org/markup-compatibility/2006" xmlns:a14="http://schemas.microsoft.com/office/drawing/2010/main">
          <mc:Choice Requires="a14">
            <xdr:pic>
              <xdr:nvPicPr>
                <xdr:cNvPr id="30" name="Picture 29">
                  <a:extLst>
                    <a:ext uri="{FF2B5EF4-FFF2-40B4-BE49-F238E27FC236}">
                      <a16:creationId xmlns:a16="http://schemas.microsoft.com/office/drawing/2014/main" id="{00000000-0008-0000-0B00-00001E000000}"/>
                    </a:ext>
                  </a:extLst>
                </xdr:cNvPr>
                <xdr:cNvPicPr>
                  <a:picLocks noChangeAspect="1" noChangeArrowheads="1"/>
                  <a:extLst>
                    <a:ext uri="{84589F7E-364E-4C9E-8A38-B11213B215E9}">
                      <a14:cameraTool cellRange="Ratings!$N$3:$N$20" spid="_x0000_s254033"/>
                    </a:ext>
                  </a:extLst>
                </xdr:cNvPicPr>
              </xdr:nvPicPr>
              <xdr:blipFill>
                <a:blip xmlns:r="http://schemas.openxmlformats.org/officeDocument/2006/relationships" r:embed="rId9"/>
                <a:srcRect/>
                <a:stretch>
                  <a:fillRect/>
                </a:stretch>
              </xdr:blipFill>
              <xdr:spPr bwMode="auto">
                <a:xfrm>
                  <a:off x="12826491" y="11353677"/>
                  <a:ext cx="413752" cy="2758596"/>
                </a:xfrm>
                <a:prstGeom prst="rect">
                  <a:avLst/>
                </a:prstGeom>
                <a:noFill/>
                <a:extLst>
                  <a:ext uri="{909E8E84-426E-40DD-AFC4-6F175D3DCCD1}">
                    <a14:hiddenFill>
                      <a:solidFill>
                        <a:srgbClr val="FFFFFF"/>
                      </a:solidFill>
                    </a14:hiddenFill>
                  </a:ext>
                </a:extLst>
              </xdr:spPr>
            </xdr:pic>
          </mc:Choice>
          <mc:Fallback xmlns=""/>
        </mc:AlternateContent>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103414</xdr:colOff>
      <xdr:row>28</xdr:row>
      <xdr:rowOff>91440</xdr:rowOff>
    </xdr:from>
    <xdr:to>
      <xdr:col>2</xdr:col>
      <xdr:colOff>1317171</xdr:colOff>
      <xdr:row>30</xdr:row>
      <xdr:rowOff>87086</xdr:rowOff>
    </xdr:to>
    <xdr:sp macro="[0]!YTMTrail" textlink="">
      <xdr:nvSpPr>
        <xdr:cNvPr id="3" name="Rectangle: Rounded Corners 2">
          <a:extLst>
            <a:ext uri="{FF2B5EF4-FFF2-40B4-BE49-F238E27FC236}">
              <a16:creationId xmlns:a16="http://schemas.microsoft.com/office/drawing/2014/main" id="{00000000-0008-0000-0C00-000003000000}"/>
            </a:ext>
          </a:extLst>
        </xdr:cNvPr>
        <xdr:cNvSpPr/>
      </xdr:nvSpPr>
      <xdr:spPr>
        <a:xfrm>
          <a:off x="713014" y="5316583"/>
          <a:ext cx="3554186" cy="36576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600" b="1">
              <a:latin typeface="Bahnschrift" panose="020B0502040204020203" pitchFamily="34" charset="0"/>
            </a:rPr>
            <a:t>Calculate YTM</a:t>
          </a:r>
        </a:p>
      </xdr:txBody>
    </xdr:sp>
    <xdr:clientData/>
  </xdr:twoCellAnchor>
  <xdr:twoCellAnchor>
    <xdr:from>
      <xdr:col>2</xdr:col>
      <xdr:colOff>190500</xdr:colOff>
      <xdr:row>1</xdr:row>
      <xdr:rowOff>152400</xdr:rowOff>
    </xdr:from>
    <xdr:to>
      <xdr:col>3</xdr:col>
      <xdr:colOff>57150</xdr:colOff>
      <xdr:row>2</xdr:row>
      <xdr:rowOff>184785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0000000-0008-0000-0C00-000005000000}"/>
            </a:ext>
          </a:extLst>
        </xdr:cNvPr>
        <xdr:cNvSpPr/>
      </xdr:nvSpPr>
      <xdr:spPr>
        <a:xfrm>
          <a:off x="3143250" y="152400"/>
          <a:ext cx="1257300" cy="23241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16</xdr:col>
      <xdr:colOff>152400</xdr:colOff>
      <xdr:row>0</xdr:row>
      <xdr:rowOff>22860</xdr:rowOff>
    </xdr:from>
    <xdr:to>
      <xdr:col>19</xdr:col>
      <xdr:colOff>220980</xdr:colOff>
      <xdr:row>1</xdr:row>
      <xdr:rowOff>106680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7650480" y="2286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16</xdr:col>
      <xdr:colOff>99060</xdr:colOff>
      <xdr:row>0</xdr:row>
      <xdr:rowOff>30480</xdr:rowOff>
    </xdr:from>
    <xdr:to>
      <xdr:col>19</xdr:col>
      <xdr:colOff>167640</xdr:colOff>
      <xdr:row>1</xdr:row>
      <xdr:rowOff>114300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7597140" y="3048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9</xdr:col>
      <xdr:colOff>106680</xdr:colOff>
      <xdr:row>0</xdr:row>
      <xdr:rowOff>45720</xdr:rowOff>
    </xdr:from>
    <xdr:to>
      <xdr:col>11</xdr:col>
      <xdr:colOff>259080</xdr:colOff>
      <xdr:row>1</xdr:row>
      <xdr:rowOff>129540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5897880" y="4572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85725</xdr:colOff>
      <xdr:row>0</xdr:row>
      <xdr:rowOff>76200</xdr:rowOff>
    </xdr:from>
    <xdr:to>
      <xdr:col>0</xdr:col>
      <xdr:colOff>1114425</xdr:colOff>
      <xdr:row>1</xdr:row>
      <xdr:rowOff>409575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85725" y="76200"/>
          <a:ext cx="102870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0</xdr:row>
      <xdr:rowOff>123825</xdr:rowOff>
    </xdr:from>
    <xdr:to>
      <xdr:col>0</xdr:col>
      <xdr:colOff>1085850</xdr:colOff>
      <xdr:row>1</xdr:row>
      <xdr:rowOff>457200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57150" y="123825"/>
          <a:ext cx="102870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123825</xdr:colOff>
      <xdr:row>0</xdr:row>
      <xdr:rowOff>66675</xdr:rowOff>
    </xdr:from>
    <xdr:to>
      <xdr:col>0</xdr:col>
      <xdr:colOff>1152525</xdr:colOff>
      <xdr:row>1</xdr:row>
      <xdr:rowOff>400050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23825" y="66675"/>
          <a:ext cx="102870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95250</xdr:colOff>
      <xdr:row>0</xdr:row>
      <xdr:rowOff>57150</xdr:rowOff>
    </xdr:from>
    <xdr:to>
      <xdr:col>0</xdr:col>
      <xdr:colOff>1123950</xdr:colOff>
      <xdr:row>1</xdr:row>
      <xdr:rowOff>390525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95250" y="57150"/>
          <a:ext cx="102870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142875</xdr:colOff>
      <xdr:row>0</xdr:row>
      <xdr:rowOff>95250</xdr:rowOff>
    </xdr:from>
    <xdr:to>
      <xdr:col>0</xdr:col>
      <xdr:colOff>1171575</xdr:colOff>
      <xdr:row>1</xdr:row>
      <xdr:rowOff>428625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42875" y="95250"/>
          <a:ext cx="102870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0</xdr:row>
      <xdr:rowOff>123825</xdr:rowOff>
    </xdr:from>
    <xdr:to>
      <xdr:col>0</xdr:col>
      <xdr:colOff>1085850</xdr:colOff>
      <xdr:row>1</xdr:row>
      <xdr:rowOff>457200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57150" y="123825"/>
          <a:ext cx="1028700" cy="51625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0</xdr:row>
      <xdr:rowOff>123825</xdr:rowOff>
    </xdr:from>
    <xdr:to>
      <xdr:col>0</xdr:col>
      <xdr:colOff>1085850</xdr:colOff>
      <xdr:row>1</xdr:row>
      <xdr:rowOff>457200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57150" y="123825"/>
          <a:ext cx="1028700" cy="51625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57150</xdr:colOff>
      <xdr:row>0</xdr:row>
      <xdr:rowOff>123825</xdr:rowOff>
    </xdr:from>
    <xdr:to>
      <xdr:col>0</xdr:col>
      <xdr:colOff>1085850</xdr:colOff>
      <xdr:row>1</xdr:row>
      <xdr:rowOff>457200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57150" y="123825"/>
          <a:ext cx="1028700" cy="51625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412377</xdr:colOff>
      <xdr:row>1</xdr:row>
      <xdr:rowOff>71718</xdr:rowOff>
    </xdr:from>
    <xdr:to>
      <xdr:col>9</xdr:col>
      <xdr:colOff>510989</xdr:colOff>
      <xdr:row>2</xdr:row>
      <xdr:rowOff>159124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5334001" y="251012"/>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36</xdr:col>
      <xdr:colOff>259336</xdr:colOff>
      <xdr:row>1</xdr:row>
      <xdr:rowOff>12805</xdr:rowOff>
    </xdr:from>
    <xdr:to>
      <xdr:col>40</xdr:col>
      <xdr:colOff>430627</xdr:colOff>
      <xdr:row>1</xdr:row>
      <xdr:rowOff>652341</xdr:rowOff>
    </xdr:to>
    <xdr:sp macro="" textlink="">
      <xdr:nvSpPr>
        <xdr:cNvPr id="2" name="Speech Bubble: Rectangle with Corners Rounded 1">
          <a:extLst>
            <a:ext uri="{FF2B5EF4-FFF2-40B4-BE49-F238E27FC236}">
              <a16:creationId xmlns:a16="http://schemas.microsoft.com/office/drawing/2014/main" id="{00000000-0008-0000-1900-000002000000}"/>
            </a:ext>
          </a:extLst>
        </xdr:cNvPr>
        <xdr:cNvSpPr/>
      </xdr:nvSpPr>
      <xdr:spPr>
        <a:xfrm>
          <a:off x="28396186" y="196955"/>
          <a:ext cx="3149441" cy="639536"/>
        </a:xfrm>
        <a:prstGeom prst="wedgeRoundRectCallout">
          <a:avLst>
            <a:gd name="adj1" fmla="val -78669"/>
            <a:gd name="adj2" fmla="val -17091"/>
            <a:gd name="adj3" fmla="val 16667"/>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latin typeface="Garamond" panose="02020404030301010803" pitchFamily="18" charset="0"/>
            </a:rPr>
            <a:t>Effective YTM</a:t>
          </a:r>
          <a:r>
            <a:rPr lang="en-US" sz="1400" b="1" baseline="0">
              <a:latin typeface="Garamond" panose="02020404030301010803" pitchFamily="18" charset="0"/>
            </a:rPr>
            <a:t> Column must be filled manually everytime the Debenture is traded in NEPSE.</a:t>
          </a:r>
          <a:endParaRPr lang="en-US" sz="1400" b="1">
            <a:latin typeface="Garamond" panose="02020404030301010803" pitchFamily="18" charset="0"/>
          </a:endParaRPr>
        </a:p>
      </xdr:txBody>
    </xdr:sp>
    <xdr:clientData/>
  </xdr:twoCellAnchor>
  <xdr:twoCellAnchor>
    <xdr:from>
      <xdr:col>33</xdr:col>
      <xdr:colOff>941295</xdr:colOff>
      <xdr:row>1</xdr:row>
      <xdr:rowOff>67235</xdr:rowOff>
    </xdr:from>
    <xdr:to>
      <xdr:col>35</xdr:col>
      <xdr:colOff>22412</xdr:colOff>
      <xdr:row>1</xdr:row>
      <xdr:rowOff>392206</xdr:rowOff>
    </xdr:to>
    <xdr:sp macro="[0]!YTMCalculation" textlink="">
      <xdr:nvSpPr>
        <xdr:cNvPr id="3" name="Rectangle: Rounded Corners 2">
          <a:extLst>
            <a:ext uri="{FF2B5EF4-FFF2-40B4-BE49-F238E27FC236}">
              <a16:creationId xmlns:a16="http://schemas.microsoft.com/office/drawing/2014/main" id="{00000000-0008-0000-1900-000003000000}"/>
            </a:ext>
          </a:extLst>
        </xdr:cNvPr>
        <xdr:cNvSpPr/>
      </xdr:nvSpPr>
      <xdr:spPr>
        <a:xfrm>
          <a:off x="26341295" y="251385"/>
          <a:ext cx="1176617" cy="324971"/>
        </a:xfrm>
        <a:prstGeom prst="roundRect">
          <a:avLst>
            <a:gd name="adj" fmla="val 22414"/>
          </a:avLst>
        </a:prstGeom>
        <a:solidFill>
          <a:srgbClr val="00206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latin typeface="Bahnschrift" panose="020B0502040204020203" pitchFamily="34" charset="0"/>
            </a:rPr>
            <a:t>Calculate</a:t>
          </a:r>
          <a:r>
            <a:rPr lang="en-US" sz="1050" baseline="0">
              <a:latin typeface="Bahnschrift" panose="020B0502040204020203" pitchFamily="34" charset="0"/>
            </a:rPr>
            <a:t> YTM</a:t>
          </a:r>
          <a:endParaRPr lang="en-US" sz="1050">
            <a:latin typeface="Bahnschrift" panose="020B0502040204020203"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106680</xdr:colOff>
      <xdr:row>0</xdr:row>
      <xdr:rowOff>38100</xdr:rowOff>
    </xdr:from>
    <xdr:to>
      <xdr:col>6</xdr:col>
      <xdr:colOff>480060</xdr:colOff>
      <xdr:row>1</xdr:row>
      <xdr:rowOff>83820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8267700" y="38100"/>
          <a:ext cx="1592580" cy="2286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2</xdr:col>
      <xdr:colOff>99060</xdr:colOff>
      <xdr:row>1</xdr:row>
      <xdr:rowOff>9526</xdr:rowOff>
    </xdr:from>
    <xdr:to>
      <xdr:col>9</xdr:col>
      <xdr:colOff>257174</xdr:colOff>
      <xdr:row>10</xdr:row>
      <xdr:rowOff>30480</xdr:rowOff>
    </xdr:to>
    <xdr:sp macro="" textlink="">
      <xdr:nvSpPr>
        <xdr:cNvPr id="11" name="Rectangle 10">
          <a:extLst>
            <a:ext uri="{FF2B5EF4-FFF2-40B4-BE49-F238E27FC236}">
              <a16:creationId xmlns:a16="http://schemas.microsoft.com/office/drawing/2014/main" id="{00000000-0008-0000-1B00-00000B000000}"/>
            </a:ext>
          </a:extLst>
        </xdr:cNvPr>
        <xdr:cNvSpPr/>
      </xdr:nvSpPr>
      <xdr:spPr>
        <a:xfrm>
          <a:off x="1165860" y="192406"/>
          <a:ext cx="4531994" cy="1689734"/>
        </a:xfrm>
        <a:prstGeom prst="rect">
          <a:avLst/>
        </a:prstGeom>
        <a:solidFill>
          <a:schemeClr val="tx2">
            <a:alpha val="10196"/>
          </a:schemeClr>
        </a:solidFill>
        <a:ln w="3175">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tx1"/>
              </a:solidFill>
              <a:latin typeface="Garamond" panose="02020404030301010803" pitchFamily="18" charset="0"/>
            </a:rPr>
            <a:t>Procedure Daily Detail Archieve</a:t>
          </a:r>
        </a:p>
        <a:p>
          <a:pPr marL="228600" indent="-228600" algn="l">
            <a:buFont typeface="+mj-lt"/>
            <a:buAutoNum type="arabicPeriod"/>
          </a:pPr>
          <a:r>
            <a:rPr lang="en-US" sz="1100">
              <a:solidFill>
                <a:schemeClr val="tx1"/>
              </a:solidFill>
              <a:latin typeface="Garamond" panose="02020404030301010803" pitchFamily="18" charset="0"/>
            </a:rPr>
            <a:t>Update price data in "</a:t>
          </a:r>
          <a:r>
            <a:rPr lang="en-US" sz="1100" b="1">
              <a:solidFill>
                <a:schemeClr val="tx1"/>
              </a:solidFill>
              <a:latin typeface="Garamond" panose="02020404030301010803" pitchFamily="18" charset="0"/>
            </a:rPr>
            <a:t>Price</a:t>
          </a:r>
          <a:r>
            <a:rPr lang="en-US" sz="1100">
              <a:solidFill>
                <a:schemeClr val="tx1"/>
              </a:solidFill>
              <a:latin typeface="Garamond" panose="02020404030301010803" pitchFamily="18" charset="0"/>
            </a:rPr>
            <a:t>" Sheet</a:t>
          </a:r>
        </a:p>
        <a:p>
          <a:pPr marL="228600" indent="-228600" algn="l">
            <a:buFont typeface="+mj-lt"/>
            <a:buAutoNum type="arabicPeriod"/>
          </a:pPr>
          <a:endParaRPr lang="en-US" sz="800">
            <a:solidFill>
              <a:schemeClr val="tx1"/>
            </a:solidFill>
            <a:latin typeface="Garamond" panose="02020404030301010803" pitchFamily="18" charset="0"/>
          </a:endParaRPr>
        </a:p>
        <a:p>
          <a:pPr marL="228600" indent="-228600" algn="l">
            <a:buFont typeface="+mj-lt"/>
            <a:buAutoNum type="arabicPeriod"/>
          </a:pPr>
          <a:r>
            <a:rPr lang="en-US" sz="1100">
              <a:solidFill>
                <a:schemeClr val="tx1"/>
              </a:solidFill>
              <a:latin typeface="Garamond" panose="02020404030301010803" pitchFamily="18" charset="0"/>
            </a:rPr>
            <a:t>Update the Archieve</a:t>
          </a:r>
          <a:r>
            <a:rPr lang="en-US" sz="1100" baseline="0">
              <a:solidFill>
                <a:schemeClr val="tx1"/>
              </a:solidFill>
              <a:latin typeface="Garamond" panose="02020404030301010803" pitchFamily="18" charset="0"/>
            </a:rPr>
            <a:t> Date in Cell ("C2") of "</a:t>
          </a:r>
          <a:r>
            <a:rPr lang="en-US" sz="1100" b="1" baseline="0">
              <a:solidFill>
                <a:schemeClr val="tx1"/>
              </a:solidFill>
              <a:latin typeface="Garamond" panose="02020404030301010803" pitchFamily="18" charset="0"/>
            </a:rPr>
            <a:t>Daily Detail</a:t>
          </a:r>
          <a:r>
            <a:rPr lang="en-US" sz="1100" baseline="0">
              <a:solidFill>
                <a:schemeClr val="tx1"/>
              </a:solidFill>
              <a:latin typeface="Garamond" panose="02020404030301010803" pitchFamily="18" charset="0"/>
            </a:rPr>
            <a:t>" Sheet</a:t>
          </a:r>
        </a:p>
        <a:p>
          <a:pPr marL="228600" indent="-228600" algn="l">
            <a:buFont typeface="+mj-lt"/>
            <a:buAutoNum type="arabicPeriod"/>
          </a:pPr>
          <a:endParaRPr lang="en-US" sz="800" baseline="0">
            <a:solidFill>
              <a:schemeClr val="tx1"/>
            </a:solidFill>
            <a:latin typeface="Garamond" panose="02020404030301010803" pitchFamily="18" charset="0"/>
          </a:endParaRPr>
        </a:p>
        <a:p>
          <a:pPr marL="228600" indent="-228600" algn="l">
            <a:buFont typeface="+mj-lt"/>
            <a:buAutoNum type="arabicPeriod"/>
          </a:pPr>
          <a:r>
            <a:rPr lang="en-US" sz="1100" baseline="0">
              <a:solidFill>
                <a:schemeClr val="tx1"/>
              </a:solidFill>
              <a:latin typeface="Garamond" panose="02020404030301010803" pitchFamily="18" charset="0"/>
            </a:rPr>
            <a:t>Sort the "</a:t>
          </a:r>
          <a:r>
            <a:rPr lang="en-US" sz="1100" b="1" baseline="0">
              <a:solidFill>
                <a:schemeClr val="tx1"/>
              </a:solidFill>
              <a:latin typeface="Garamond" panose="02020404030301010803" pitchFamily="18" charset="0"/>
            </a:rPr>
            <a:t>List of Debenture</a:t>
          </a:r>
          <a:r>
            <a:rPr lang="en-US" sz="1100" baseline="0">
              <a:solidFill>
                <a:schemeClr val="tx1"/>
              </a:solidFill>
              <a:latin typeface="Garamond" panose="02020404030301010803" pitchFamily="18" charset="0"/>
            </a:rPr>
            <a:t>" Sheet on the basis of  "</a:t>
          </a:r>
          <a:r>
            <a:rPr lang="en-US" sz="1100" b="1" baseline="0">
              <a:solidFill>
                <a:schemeClr val="tx1"/>
              </a:solidFill>
              <a:latin typeface="Garamond" panose="02020404030301010803" pitchFamily="18" charset="0"/>
            </a:rPr>
            <a:t>Market Price</a:t>
          </a:r>
          <a:r>
            <a:rPr lang="en-US" sz="1100" baseline="0">
              <a:solidFill>
                <a:schemeClr val="tx1"/>
              </a:solidFill>
              <a:latin typeface="Garamond" panose="02020404030301010803" pitchFamily="18" charset="0"/>
            </a:rPr>
            <a:t>"</a:t>
          </a:r>
          <a:r>
            <a:rPr lang="en-US" sz="1100" b="1" baseline="0">
              <a:solidFill>
                <a:schemeClr val="tx1"/>
              </a:solidFill>
              <a:latin typeface="Garamond" panose="02020404030301010803" pitchFamily="18" charset="0"/>
            </a:rPr>
            <a:t> </a:t>
          </a:r>
          <a:r>
            <a:rPr lang="en-US" sz="1100" b="0" baseline="0">
              <a:solidFill>
                <a:schemeClr val="tx1"/>
              </a:solidFill>
              <a:latin typeface="Garamond" panose="02020404030301010803" pitchFamily="18" charset="0"/>
            </a:rPr>
            <a:t>such that debentures with market price appears at the top</a:t>
          </a:r>
        </a:p>
        <a:p>
          <a:pPr marL="228600" indent="-228600" algn="l">
            <a:buFont typeface="+mj-lt"/>
            <a:buAutoNum type="arabicPeriod"/>
          </a:pPr>
          <a:endParaRPr lang="en-US" sz="1100" b="0" baseline="0">
            <a:solidFill>
              <a:schemeClr val="tx1"/>
            </a:solidFill>
            <a:latin typeface="Garamond" panose="02020404030301010803" pitchFamily="18" charset="0"/>
          </a:endParaRPr>
        </a:p>
        <a:p>
          <a:pPr marL="228600" indent="-228600" algn="l">
            <a:buFont typeface="+mj-lt"/>
            <a:buAutoNum type="arabicPeriod"/>
          </a:pPr>
          <a:r>
            <a:rPr lang="en-US" sz="1100" b="0" baseline="0">
              <a:solidFill>
                <a:schemeClr val="tx1"/>
              </a:solidFill>
              <a:latin typeface="Garamond" panose="02020404030301010803" pitchFamily="18" charset="0"/>
            </a:rPr>
            <a:t>Archieve Data for the date</a:t>
          </a:r>
          <a:endParaRPr lang="en-US" sz="1100">
            <a:solidFill>
              <a:schemeClr val="tx1"/>
            </a:solidFill>
            <a:latin typeface="Garamond" panose="02020404030301010803" pitchFamily="18" charset="0"/>
          </a:endParaRPr>
        </a:p>
      </xdr:txBody>
    </xdr:sp>
    <xdr:clientData/>
  </xdr:twoCellAnchor>
  <xdr:twoCellAnchor>
    <xdr:from>
      <xdr:col>9</xdr:col>
      <xdr:colOff>400050</xdr:colOff>
      <xdr:row>1</xdr:row>
      <xdr:rowOff>19051</xdr:rowOff>
    </xdr:from>
    <xdr:to>
      <xdr:col>15</xdr:col>
      <xdr:colOff>114300</xdr:colOff>
      <xdr:row>14</xdr:row>
      <xdr:rowOff>180976</xdr:rowOff>
    </xdr:to>
    <xdr:sp macro="" textlink="">
      <xdr:nvSpPr>
        <xdr:cNvPr id="12" name="Rectangle 11">
          <a:extLst>
            <a:ext uri="{FF2B5EF4-FFF2-40B4-BE49-F238E27FC236}">
              <a16:creationId xmlns:a16="http://schemas.microsoft.com/office/drawing/2014/main" id="{00000000-0008-0000-1B00-00000C000000}"/>
            </a:ext>
          </a:extLst>
        </xdr:cNvPr>
        <xdr:cNvSpPr/>
      </xdr:nvSpPr>
      <xdr:spPr>
        <a:xfrm>
          <a:off x="23040975" y="209551"/>
          <a:ext cx="3371850" cy="2657475"/>
        </a:xfrm>
        <a:prstGeom prst="rect">
          <a:avLst/>
        </a:prstGeom>
        <a:solidFill>
          <a:srgbClr val="C00000">
            <a:alpha val="10196"/>
          </a:srgbClr>
        </a:solidFill>
        <a:ln w="3175">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a:solidFill>
                <a:schemeClr val="tx1"/>
              </a:solidFill>
              <a:latin typeface="Garamond" panose="02020404030301010803" pitchFamily="18" charset="0"/>
              <a:ea typeface="+mn-ea"/>
              <a:cs typeface="+mn-cs"/>
            </a:rPr>
            <a:t>Important Notes</a:t>
          </a:r>
        </a:p>
        <a:p>
          <a:pPr marL="228600" indent="-228600" algn="l">
            <a:buFont typeface="Arial" panose="020B0604020202020204" pitchFamily="34" charset="0"/>
            <a:buChar char="•"/>
          </a:pPr>
          <a:endParaRPr lang="en-US" sz="1100">
            <a:solidFill>
              <a:schemeClr val="tx1"/>
            </a:solidFill>
            <a:latin typeface="Garamond" panose="02020404030301010803" pitchFamily="18" charset="0"/>
          </a:endParaRPr>
        </a:p>
        <a:p>
          <a:pPr marL="228600" indent="-228600" algn="l">
            <a:buFont typeface="Arial" panose="020B0604020202020204" pitchFamily="34" charset="0"/>
            <a:buChar char="•"/>
          </a:pPr>
          <a:r>
            <a:rPr lang="en-US" sz="1100">
              <a:solidFill>
                <a:schemeClr val="tx1"/>
              </a:solidFill>
              <a:latin typeface="Garamond" panose="02020404030301010803" pitchFamily="18" charset="0"/>
            </a:rPr>
            <a:t>Update the "List of Debenture" sheet with all the details on the issue open date of</a:t>
          </a:r>
          <a:r>
            <a:rPr lang="en-US" sz="1100" baseline="0">
              <a:solidFill>
                <a:schemeClr val="tx1"/>
              </a:solidFill>
              <a:latin typeface="Garamond" panose="02020404030301010803" pitchFamily="18" charset="0"/>
            </a:rPr>
            <a:t> any bond and regularly update other information about the bond once available</a:t>
          </a:r>
        </a:p>
        <a:p>
          <a:pPr marL="228600" indent="-228600" algn="l">
            <a:buFont typeface="Arial" panose="020B0604020202020204" pitchFamily="34" charset="0"/>
            <a:buChar char="•"/>
          </a:pPr>
          <a:r>
            <a:rPr lang="en-US" sz="1100" b="1" baseline="0">
              <a:solidFill>
                <a:srgbClr val="C00000"/>
              </a:solidFill>
              <a:latin typeface="Garamond" panose="02020404030301010803" pitchFamily="18" charset="0"/>
            </a:rPr>
            <a:t>While updating the "List of Debenture", don't forget to sort the table from New to Old on the basis of the date of trading followed by date of Issuance</a:t>
          </a:r>
        </a:p>
        <a:p>
          <a:pPr marL="228600" indent="-228600" algn="l">
            <a:buFont typeface="Arial" panose="020B0604020202020204" pitchFamily="34" charset="0"/>
            <a:buChar char="•"/>
          </a:pPr>
          <a:r>
            <a:rPr lang="en-US" sz="1100">
              <a:solidFill>
                <a:schemeClr val="tx1"/>
              </a:solidFill>
              <a:latin typeface="Garamond" panose="02020404030301010803" pitchFamily="18" charset="0"/>
              <a:ea typeface="+mn-ea"/>
              <a:cs typeface="+mn-cs"/>
            </a:rPr>
            <a:t>Don't delete any sheets or the contents or the</a:t>
          </a:r>
          <a:r>
            <a:rPr lang="en-US" sz="1100" baseline="0">
              <a:solidFill>
                <a:schemeClr val="tx1"/>
              </a:solidFill>
              <a:latin typeface="Garamond" panose="02020404030301010803" pitchFamily="18" charset="0"/>
              <a:ea typeface="+mn-ea"/>
              <a:cs typeface="+mn-cs"/>
            </a:rPr>
            <a:t> format</a:t>
          </a:r>
          <a:r>
            <a:rPr lang="en-US" sz="1100">
              <a:solidFill>
                <a:schemeClr val="tx1"/>
              </a:solidFill>
              <a:latin typeface="Garamond" panose="02020404030301010803" pitchFamily="18" charset="0"/>
              <a:ea typeface="+mn-ea"/>
              <a:cs typeface="+mn-cs"/>
            </a:rPr>
            <a:t> of the sheets</a:t>
          </a:r>
        </a:p>
        <a:p>
          <a:pPr marL="228600" indent="-228600" algn="l">
            <a:buFont typeface="Arial" panose="020B0604020202020204" pitchFamily="34" charset="0"/>
            <a:buChar char="•"/>
          </a:pPr>
          <a:r>
            <a:rPr lang="en-US" sz="1100">
              <a:solidFill>
                <a:schemeClr val="tx1"/>
              </a:solidFill>
              <a:latin typeface="Garamond" panose="02020404030301010803" pitchFamily="18" charset="0"/>
              <a:ea typeface="+mn-ea"/>
              <a:cs typeface="+mn-cs"/>
            </a:rPr>
            <a:t>Password</a:t>
          </a:r>
          <a:r>
            <a:rPr lang="en-US" sz="1100" baseline="0">
              <a:solidFill>
                <a:schemeClr val="tx1"/>
              </a:solidFill>
              <a:latin typeface="Garamond" panose="02020404030301010803" pitchFamily="18" charset="0"/>
              <a:ea typeface="+mn-ea"/>
              <a:cs typeface="+mn-cs"/>
            </a:rPr>
            <a:t> for sheet protection: "bond"</a:t>
          </a:r>
        </a:p>
        <a:p>
          <a:pPr marL="228600" indent="-228600" algn="l">
            <a:buFont typeface="Arial" panose="020B0604020202020204" pitchFamily="34" charset="0"/>
            <a:buChar char="•"/>
          </a:pPr>
          <a:r>
            <a:rPr lang="en-US" sz="1100" baseline="0">
              <a:solidFill>
                <a:schemeClr val="tx1"/>
              </a:solidFill>
              <a:latin typeface="Garamond" panose="02020404030301010803" pitchFamily="18" charset="0"/>
              <a:ea typeface="+mn-ea"/>
              <a:cs typeface="+mn-cs"/>
            </a:rPr>
            <a:t>Formulas are required to change if there are more than two bond rating agencies.</a:t>
          </a:r>
          <a:endParaRPr lang="en-US" sz="1100">
            <a:solidFill>
              <a:schemeClr val="tx1"/>
            </a:solidFill>
            <a:latin typeface="Garamond" panose="02020404030301010803" pitchFamily="18" charset="0"/>
            <a:ea typeface="+mn-ea"/>
            <a:cs typeface="+mn-cs"/>
          </a:endParaRPr>
        </a:p>
      </xdr:txBody>
    </xdr:sp>
    <xdr:clientData/>
  </xdr:twoCellAnchor>
  <xdr:twoCellAnchor>
    <xdr:from>
      <xdr:col>15</xdr:col>
      <xdr:colOff>247651</xdr:colOff>
      <xdr:row>1</xdr:row>
      <xdr:rowOff>0</xdr:rowOff>
    </xdr:from>
    <xdr:to>
      <xdr:col>23</xdr:col>
      <xdr:colOff>369794</xdr:colOff>
      <xdr:row>15</xdr:row>
      <xdr:rowOff>142876</xdr:rowOff>
    </xdr:to>
    <xdr:sp macro="" textlink="">
      <xdr:nvSpPr>
        <xdr:cNvPr id="13" name="Rectangle 12">
          <a:extLst>
            <a:ext uri="{FF2B5EF4-FFF2-40B4-BE49-F238E27FC236}">
              <a16:creationId xmlns:a16="http://schemas.microsoft.com/office/drawing/2014/main" id="{00000000-0008-0000-1B00-00000D000000}"/>
            </a:ext>
          </a:extLst>
        </xdr:cNvPr>
        <xdr:cNvSpPr/>
      </xdr:nvSpPr>
      <xdr:spPr>
        <a:xfrm>
          <a:off x="9145122" y="190500"/>
          <a:ext cx="4963084" cy="2832288"/>
        </a:xfrm>
        <a:prstGeom prst="rect">
          <a:avLst/>
        </a:prstGeom>
        <a:solidFill>
          <a:srgbClr val="009999">
            <a:alpha val="10196"/>
          </a:srgbClr>
        </a:solidFill>
        <a:ln w="3175">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tx1"/>
              </a:solidFill>
              <a:latin typeface="Garamond" panose="02020404030301010803" pitchFamily="18" charset="0"/>
            </a:rPr>
            <a:t>Schedule 1</a:t>
          </a:r>
        </a:p>
        <a:p>
          <a:pPr algn="ctr"/>
          <a:r>
            <a:rPr lang="en-US" sz="1400" b="1">
              <a:solidFill>
                <a:schemeClr val="tx1"/>
              </a:solidFill>
              <a:latin typeface="Garamond" panose="02020404030301010803" pitchFamily="18" charset="0"/>
            </a:rPr>
            <a:t>Procedure to calculate</a:t>
          </a:r>
          <a:r>
            <a:rPr lang="en-US" sz="1400" b="1" baseline="0">
              <a:solidFill>
                <a:schemeClr val="tx1"/>
              </a:solidFill>
              <a:latin typeface="Garamond" panose="02020404030301010803" pitchFamily="18" charset="0"/>
            </a:rPr>
            <a:t> </a:t>
          </a:r>
          <a:r>
            <a:rPr lang="en-US" sz="1400" b="1" baseline="0">
              <a:solidFill>
                <a:srgbClr val="FF0000"/>
              </a:solidFill>
              <a:latin typeface="Garamond" panose="02020404030301010803" pitchFamily="18" charset="0"/>
            </a:rPr>
            <a:t>Effective YTM</a:t>
          </a:r>
          <a:r>
            <a:rPr lang="en-US" sz="1400" b="1" baseline="0">
              <a:solidFill>
                <a:schemeClr val="tx1"/>
              </a:solidFill>
              <a:latin typeface="Garamond" panose="02020404030301010803" pitchFamily="18" charset="0"/>
            </a:rPr>
            <a:t> of recently traded bond</a:t>
          </a:r>
          <a:endParaRPr lang="en-US" sz="1400" b="1">
            <a:solidFill>
              <a:schemeClr val="tx1"/>
            </a:solidFill>
            <a:latin typeface="Garamond" panose="02020404030301010803" pitchFamily="18" charset="0"/>
          </a:endParaRPr>
        </a:p>
        <a:p>
          <a:pPr marL="228600" indent="-228600" algn="l">
            <a:buFont typeface="+mj-lt"/>
            <a:buAutoNum type="arabicPeriod"/>
          </a:pPr>
          <a:endParaRPr lang="en-US" sz="800">
            <a:solidFill>
              <a:schemeClr val="tx1"/>
            </a:solidFill>
            <a:latin typeface="Garamond" panose="02020404030301010803" pitchFamily="18" charset="0"/>
          </a:endParaRPr>
        </a:p>
        <a:p>
          <a:pPr marL="228600" indent="-228600" algn="l">
            <a:lnSpc>
              <a:spcPct val="150000"/>
            </a:lnSpc>
            <a:buFont typeface="+mj-lt"/>
            <a:buAutoNum type="arabicPeriod"/>
          </a:pPr>
          <a:r>
            <a:rPr lang="en-US" sz="1100">
              <a:solidFill>
                <a:schemeClr val="tx1"/>
              </a:solidFill>
              <a:latin typeface="Garamond" panose="02020404030301010803" pitchFamily="18" charset="0"/>
            </a:rPr>
            <a:t>Go to "Bond" Sheet</a:t>
          </a:r>
        </a:p>
        <a:p>
          <a:pPr marL="228600" indent="-228600" algn="l">
            <a:lnSpc>
              <a:spcPct val="150000"/>
            </a:lnSpc>
            <a:buFont typeface="+mj-lt"/>
            <a:buAutoNum type="arabicPeriod"/>
          </a:pPr>
          <a:r>
            <a:rPr lang="en-US" sz="1100">
              <a:solidFill>
                <a:schemeClr val="tx1"/>
              </a:solidFill>
              <a:latin typeface="Garamond" panose="02020404030301010803" pitchFamily="18" charset="0"/>
            </a:rPr>
            <a:t>Choose</a:t>
          </a:r>
          <a:r>
            <a:rPr lang="en-US" sz="1100" baseline="0">
              <a:solidFill>
                <a:schemeClr val="tx1"/>
              </a:solidFill>
              <a:latin typeface="Garamond" panose="02020404030301010803" pitchFamily="18" charset="0"/>
            </a:rPr>
            <a:t> the bond for which you want to calculate the Effective YTM from the drop down list in Cell ("B4")</a:t>
          </a:r>
        </a:p>
        <a:p>
          <a:pPr marL="228600" indent="-228600" algn="l">
            <a:lnSpc>
              <a:spcPct val="150000"/>
            </a:lnSpc>
            <a:buFont typeface="+mj-lt"/>
            <a:buAutoNum type="arabicPeriod"/>
          </a:pPr>
          <a:r>
            <a:rPr lang="en-US" sz="1100" baseline="0">
              <a:solidFill>
                <a:schemeClr val="tx1"/>
              </a:solidFill>
              <a:latin typeface="Garamond" panose="02020404030301010803" pitchFamily="18" charset="0"/>
            </a:rPr>
            <a:t>Go to "YTMCalculation(Semi)" Sheet.</a:t>
          </a:r>
        </a:p>
        <a:p>
          <a:pPr marL="228600" indent="-228600" algn="l">
            <a:lnSpc>
              <a:spcPct val="150000"/>
            </a:lnSpc>
            <a:buFont typeface="+mj-lt"/>
            <a:buAutoNum type="arabicPeriod"/>
          </a:pPr>
          <a:r>
            <a:rPr lang="en-US" sz="1100" baseline="0">
              <a:solidFill>
                <a:schemeClr val="tx1"/>
              </a:solidFill>
              <a:latin typeface="Garamond" panose="02020404030301010803" pitchFamily="18" charset="0"/>
            </a:rPr>
            <a:t>Select "Solver" function from the "Data" section of the toolbar.</a:t>
          </a:r>
        </a:p>
        <a:p>
          <a:pPr marL="228600" indent="-228600" algn="l">
            <a:lnSpc>
              <a:spcPct val="150000"/>
            </a:lnSpc>
            <a:buFont typeface="+mj-lt"/>
            <a:buAutoNum type="arabicPeriod"/>
          </a:pPr>
          <a:r>
            <a:rPr lang="en-US" sz="1100" baseline="0">
              <a:solidFill>
                <a:schemeClr val="tx1"/>
              </a:solidFill>
              <a:latin typeface="Garamond" panose="02020404030301010803" pitchFamily="18" charset="0"/>
            </a:rPr>
            <a:t>Set objective as Cell ("V69"), Value as 0 and Variable cell as Cell ("V70")</a:t>
          </a:r>
        </a:p>
        <a:p>
          <a:pPr marL="228600" indent="-228600" algn="l">
            <a:lnSpc>
              <a:spcPct val="150000"/>
            </a:lnSpc>
            <a:buFont typeface="+mj-lt"/>
            <a:buAutoNum type="arabicPeriod"/>
          </a:pPr>
          <a:r>
            <a:rPr lang="en-US" sz="1100" baseline="0">
              <a:solidFill>
                <a:schemeClr val="tx1"/>
              </a:solidFill>
              <a:latin typeface="Garamond" panose="02020404030301010803" pitchFamily="18" charset="0"/>
            </a:rPr>
            <a:t>Click Solve then on Ok as the dialogue box appears.</a:t>
          </a:r>
        </a:p>
        <a:p>
          <a:pPr marL="228600" indent="-228600" algn="l">
            <a:lnSpc>
              <a:spcPct val="150000"/>
            </a:lnSpc>
            <a:buFont typeface="+mj-lt"/>
            <a:buAutoNum type="arabicPeriod"/>
          </a:pPr>
          <a:r>
            <a:rPr lang="en-US" sz="1100" baseline="0">
              <a:solidFill>
                <a:schemeClr val="tx1"/>
              </a:solidFill>
              <a:latin typeface="Garamond" panose="02020404030301010803" pitchFamily="18" charset="0"/>
            </a:rPr>
            <a:t>Copy the Effective YTM that appears in Cell ("V70")</a:t>
          </a:r>
        </a:p>
        <a:p>
          <a:pPr marL="228600" indent="-228600" algn="l">
            <a:lnSpc>
              <a:spcPct val="150000"/>
            </a:lnSpc>
            <a:buFont typeface="+mj-lt"/>
            <a:buAutoNum type="arabicPeriod"/>
          </a:pPr>
          <a:r>
            <a:rPr lang="en-US" sz="1100" baseline="0">
              <a:solidFill>
                <a:schemeClr val="tx1"/>
              </a:solidFill>
              <a:latin typeface="Garamond" panose="02020404030301010803" pitchFamily="18" charset="0"/>
            </a:rPr>
            <a:t>Paste the Effec tive YTM on the respective cells of "List of Debenture" Sheet.</a:t>
          </a:r>
        </a:p>
      </xdr:txBody>
    </xdr:sp>
    <xdr:clientData/>
  </xdr:twoCellAnchor>
  <xdr:twoCellAnchor>
    <xdr:from>
      <xdr:col>9</xdr:col>
      <xdr:colOff>370415</xdr:colOff>
      <xdr:row>16</xdr:row>
      <xdr:rowOff>15876</xdr:rowOff>
    </xdr:from>
    <xdr:to>
      <xdr:col>15</xdr:col>
      <xdr:colOff>360890</xdr:colOff>
      <xdr:row>31</xdr:row>
      <xdr:rowOff>127000</xdr:rowOff>
    </xdr:to>
    <xdr:sp macro="" textlink="">
      <xdr:nvSpPr>
        <xdr:cNvPr id="14" name="Rectangle 13">
          <a:extLst>
            <a:ext uri="{FF2B5EF4-FFF2-40B4-BE49-F238E27FC236}">
              <a16:creationId xmlns:a16="http://schemas.microsoft.com/office/drawing/2014/main" id="{00000000-0008-0000-1B00-00000E000000}"/>
            </a:ext>
          </a:extLst>
        </xdr:cNvPr>
        <xdr:cNvSpPr/>
      </xdr:nvSpPr>
      <xdr:spPr>
        <a:xfrm>
          <a:off x="5714998" y="3085043"/>
          <a:ext cx="3673475" cy="2968624"/>
        </a:xfrm>
        <a:prstGeom prst="rect">
          <a:avLst/>
        </a:prstGeom>
        <a:solidFill>
          <a:schemeClr val="accent2">
            <a:lumMod val="20000"/>
            <a:lumOff val="80000"/>
          </a:schemeClr>
        </a:solidFill>
        <a:ln w="6350">
          <a:solidFill>
            <a:srgbClr val="009999"/>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en-US" sz="1100" b="1">
              <a:solidFill>
                <a:schemeClr val="tx1"/>
              </a:solidFill>
              <a:latin typeface="Garamond" panose="02020404030301010803" pitchFamily="18" charset="0"/>
            </a:rPr>
            <a:t>Practical</a:t>
          </a:r>
          <a:r>
            <a:rPr lang="en-US" sz="1100" b="1" baseline="0">
              <a:solidFill>
                <a:schemeClr val="tx1"/>
              </a:solidFill>
              <a:latin typeface="Garamond" panose="02020404030301010803" pitchFamily="18" charset="0"/>
            </a:rPr>
            <a:t> Problem</a:t>
          </a:r>
        </a:p>
        <a:p>
          <a:pPr algn="ctr"/>
          <a:endParaRPr lang="en-US" sz="1100" b="1" baseline="0">
            <a:solidFill>
              <a:schemeClr val="tx1"/>
            </a:solidFill>
            <a:latin typeface="Garamond" panose="02020404030301010803" pitchFamily="18" charset="0"/>
          </a:endParaRPr>
        </a:p>
        <a:p>
          <a:pPr algn="l"/>
          <a:r>
            <a:rPr lang="en-US" sz="1100">
              <a:solidFill>
                <a:sysClr val="windowText" lastClr="000000"/>
              </a:solidFill>
              <a:latin typeface="Garamond" panose="02020404030301010803" pitchFamily="18" charset="0"/>
            </a:rPr>
            <a:t>The</a:t>
          </a:r>
          <a:r>
            <a:rPr lang="en-US" sz="1100" baseline="0">
              <a:solidFill>
                <a:sysClr val="windowText" lastClr="000000"/>
              </a:solidFill>
              <a:latin typeface="Garamond" panose="02020404030301010803" pitchFamily="18" charset="0"/>
            </a:rPr>
            <a:t> valuation of the underlying bond in case the YTM of reference bond equals the effective coupon rate can be slightly lower than the par due to the following two reasons:</a:t>
          </a:r>
        </a:p>
        <a:p>
          <a:pPr marL="228600" indent="-228600" algn="l">
            <a:buFont typeface="+mj-lt"/>
            <a:buAutoNum type="arabicPeriod"/>
          </a:pPr>
          <a:r>
            <a:rPr lang="en-US" sz="1100" baseline="0">
              <a:solidFill>
                <a:sysClr val="windowText" lastClr="000000"/>
              </a:solidFill>
              <a:latin typeface="Garamond" panose="02020404030301010803" pitchFamily="18" charset="0"/>
            </a:rPr>
            <a:t>The valuation method assumes the number of days in a year to be 365 days, However during leap year the number of days is actually 366 days. </a:t>
          </a:r>
        </a:p>
        <a:p>
          <a:pPr marL="228600" indent="-228600" algn="l">
            <a:buFont typeface="+mj-lt"/>
            <a:buAutoNum type="arabicPeriod"/>
          </a:pPr>
          <a:r>
            <a:rPr lang="en-US" sz="1100" baseline="0">
              <a:solidFill>
                <a:sysClr val="windowText" lastClr="000000"/>
              </a:solidFill>
              <a:latin typeface="Garamond" panose="02020404030301010803" pitchFamily="18" charset="0"/>
            </a:rPr>
            <a:t>While calculating the flat price we subtract the component of accrued interest from the full price. Full price/dirty price is calculated as the future value of the bond from last coupon payment date to the valuation date however the accrued interest component is simply the coupon interest accrued to the valuation date (i.e. does not compound the interest to the valuation date). So Subtracting the accrued interest component (without the effect of compounding) from the full price (including the effect of compounding) shall provide slightly different result.</a:t>
          </a:r>
        </a:p>
        <a:p>
          <a:pPr algn="l"/>
          <a:r>
            <a:rPr lang="en-US" sz="1100"/>
            <a:t> </a:t>
          </a:r>
        </a:p>
      </xdr:txBody>
    </xdr:sp>
    <xdr:clientData/>
  </xdr:twoCellAnchor>
  <xdr:twoCellAnchor>
    <xdr:from>
      <xdr:col>15</xdr:col>
      <xdr:colOff>444498</xdr:colOff>
      <xdr:row>16</xdr:row>
      <xdr:rowOff>5292</xdr:rowOff>
    </xdr:from>
    <xdr:to>
      <xdr:col>21</xdr:col>
      <xdr:colOff>434973</xdr:colOff>
      <xdr:row>31</xdr:row>
      <xdr:rowOff>116416</xdr:rowOff>
    </xdr:to>
    <xdr:sp macro="" textlink="">
      <xdr:nvSpPr>
        <xdr:cNvPr id="6" name="Rectangle 5">
          <a:extLst>
            <a:ext uri="{FF2B5EF4-FFF2-40B4-BE49-F238E27FC236}">
              <a16:creationId xmlns:a16="http://schemas.microsoft.com/office/drawing/2014/main" id="{00000000-0008-0000-1B00-000006000000}"/>
            </a:ext>
          </a:extLst>
        </xdr:cNvPr>
        <xdr:cNvSpPr/>
      </xdr:nvSpPr>
      <xdr:spPr>
        <a:xfrm>
          <a:off x="9472081" y="3074459"/>
          <a:ext cx="3673475" cy="2968624"/>
        </a:xfrm>
        <a:prstGeom prst="rect">
          <a:avLst/>
        </a:prstGeom>
        <a:solidFill>
          <a:schemeClr val="accent6">
            <a:lumMod val="20000"/>
            <a:lumOff val="80000"/>
          </a:schemeClr>
        </a:solidFill>
        <a:ln w="6350">
          <a:solidFill>
            <a:srgbClr val="009999"/>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en-US" sz="1100" b="1">
              <a:solidFill>
                <a:schemeClr val="tx1"/>
              </a:solidFill>
              <a:latin typeface="Garamond" panose="02020404030301010803" pitchFamily="18" charset="0"/>
            </a:rPr>
            <a:t>Implicit Assumptions</a:t>
          </a:r>
          <a:endParaRPr lang="en-US" sz="1100" b="1" baseline="0">
            <a:solidFill>
              <a:schemeClr val="tx1"/>
            </a:solidFill>
            <a:latin typeface="Garamond" panose="02020404030301010803" pitchFamily="18" charset="0"/>
          </a:endParaRPr>
        </a:p>
        <a:p>
          <a:pPr algn="ctr"/>
          <a:endParaRPr lang="en-US" sz="1100" b="1" baseline="0">
            <a:solidFill>
              <a:schemeClr val="tx1"/>
            </a:solidFill>
            <a:latin typeface="Garamond" panose="02020404030301010803" pitchFamily="18" charset="0"/>
          </a:endParaRPr>
        </a:p>
        <a:p>
          <a:pPr marL="228600" indent="-228600" algn="l">
            <a:buFont typeface="+mj-lt"/>
            <a:buAutoNum type="arabicPeriod"/>
          </a:pPr>
          <a:r>
            <a:rPr lang="en-US" sz="1100" baseline="0">
              <a:solidFill>
                <a:sysClr val="windowText" lastClr="000000"/>
              </a:solidFill>
              <a:latin typeface="Garamond" panose="02020404030301010803" pitchFamily="18" charset="0"/>
            </a:rPr>
            <a:t>If the most recent bonds have the same maturity and same credit rating, YTM or Effective Coupon of such bond shall be taken as YTM for bond valuation. If multiple bonds matche the criteria, bond at the top of the list shall be chosen.</a:t>
          </a:r>
          <a:br>
            <a:rPr lang="en-US" sz="1100" baseline="0">
              <a:solidFill>
                <a:sysClr val="windowText" lastClr="000000"/>
              </a:solidFill>
              <a:latin typeface="Garamond" panose="02020404030301010803" pitchFamily="18" charset="0"/>
            </a:rPr>
          </a:br>
          <a:br>
            <a:rPr lang="en-US" sz="1100" baseline="0">
              <a:solidFill>
                <a:sysClr val="windowText" lastClr="000000"/>
              </a:solidFill>
              <a:latin typeface="Garamond" panose="02020404030301010803" pitchFamily="18" charset="0"/>
            </a:rPr>
          </a:br>
          <a:r>
            <a:rPr lang="en-US" sz="1100" b="0" i="1" baseline="0">
              <a:solidFill>
                <a:schemeClr val="tx1"/>
              </a:solidFill>
              <a:effectLst/>
              <a:latin typeface="Garamond" panose="02020404030301010803" pitchFamily="18" charset="0"/>
              <a:ea typeface="+mn-ea"/>
              <a:cs typeface="+mn-cs"/>
            </a:rPr>
            <a:t>(Upated along with 4th Amendment of Bond Valuation Manual, 2021-10-20):</a:t>
          </a:r>
          <a:endParaRPr lang="en-US" sz="1100" baseline="0">
            <a:solidFill>
              <a:schemeClr val="tx1"/>
            </a:solidFill>
            <a:latin typeface="Garamond" panose="02020404030301010803" pitchFamily="18" charset="0"/>
          </a:endParaRPr>
        </a:p>
        <a:p>
          <a:pPr marL="228600" indent="-228600" algn="l">
            <a:buFont typeface="+mj-lt"/>
            <a:buAutoNum type="arabicPeriod"/>
          </a:pPr>
          <a:r>
            <a:rPr lang="en-US" sz="1100" baseline="0">
              <a:solidFill>
                <a:sysClr val="windowText" lastClr="000000"/>
              </a:solidFill>
              <a:latin typeface="Garamond" panose="02020404030301010803" pitchFamily="18" charset="0"/>
            </a:rPr>
            <a:t>For interpolation, recency of the bond shall be catagorized into two section: </a:t>
          </a:r>
          <a:r>
            <a:rPr lang="en-US" sz="1100" b="1" baseline="0">
              <a:solidFill>
                <a:sysClr val="windowText" lastClr="000000"/>
              </a:solidFill>
              <a:latin typeface="Garamond" panose="02020404030301010803" pitchFamily="18" charset="0"/>
            </a:rPr>
            <a:t>NewBonds</a:t>
          </a:r>
          <a:r>
            <a:rPr lang="en-US" sz="1100" baseline="0">
              <a:solidFill>
                <a:sysClr val="windowText" lastClr="000000"/>
              </a:solidFill>
              <a:latin typeface="Garamond" panose="02020404030301010803" pitchFamily="18" charset="0"/>
            </a:rPr>
            <a:t> and </a:t>
          </a:r>
          <a:r>
            <a:rPr lang="en-US" sz="1100" b="1" baseline="0">
              <a:solidFill>
                <a:sysClr val="windowText" lastClr="000000"/>
              </a:solidFill>
              <a:latin typeface="Garamond" panose="02020404030301010803" pitchFamily="18" charset="0"/>
            </a:rPr>
            <a:t>OldBonds</a:t>
          </a:r>
          <a:r>
            <a:rPr lang="en-US" sz="1100" baseline="0">
              <a:solidFill>
                <a:sysClr val="windowText" lastClr="000000"/>
              </a:solidFill>
              <a:latin typeface="Garamond" panose="02020404030301010803" pitchFamily="18" charset="0"/>
            </a:rPr>
            <a:t>. </a:t>
          </a:r>
          <a:r>
            <a:rPr lang="en-US" sz="1100" b="1" baseline="0">
              <a:solidFill>
                <a:sysClr val="windowText" lastClr="000000"/>
              </a:solidFill>
              <a:latin typeface="Garamond" panose="02020404030301010803" pitchFamily="18" charset="0"/>
            </a:rPr>
            <a:t>NewBonds</a:t>
          </a:r>
          <a:r>
            <a:rPr lang="en-US" sz="1100" baseline="0">
              <a:solidFill>
                <a:sysClr val="windowText" lastClr="000000"/>
              </a:solidFill>
              <a:latin typeface="Garamond" panose="02020404030301010803" pitchFamily="18" charset="0"/>
            </a:rPr>
            <a:t> are the bonds with their </a:t>
          </a:r>
          <a:r>
            <a:rPr lang="en-US" sz="1100" b="1" baseline="0">
              <a:solidFill>
                <a:sysClr val="windowText" lastClr="000000"/>
              </a:solidFill>
              <a:latin typeface="Garamond" panose="02020404030301010803" pitchFamily="18" charset="0"/>
            </a:rPr>
            <a:t>Last Trading Date</a:t>
          </a:r>
          <a:r>
            <a:rPr lang="en-US" sz="1100" baseline="0">
              <a:solidFill>
                <a:sysClr val="windowText" lastClr="000000"/>
              </a:solidFill>
              <a:latin typeface="Garamond" panose="02020404030301010803" pitchFamily="18" charset="0"/>
            </a:rPr>
            <a:t> not exceeding 30 days. Bonds under each catagories shall be ranked on the basis of the degree of similarity of the credit rating of such bonds with rating of the bond under valuation. Bonds under </a:t>
          </a:r>
          <a:r>
            <a:rPr lang="en-US" sz="1100" b="1" baseline="0">
              <a:solidFill>
                <a:sysClr val="windowText" lastClr="000000"/>
              </a:solidFill>
              <a:latin typeface="Garamond" panose="02020404030301010803" pitchFamily="18" charset="0"/>
            </a:rPr>
            <a:t>NewBonds</a:t>
          </a:r>
          <a:r>
            <a:rPr lang="en-US" sz="1100" baseline="0">
              <a:solidFill>
                <a:sysClr val="windowText" lastClr="000000"/>
              </a:solidFill>
              <a:latin typeface="Garamond" panose="02020404030301010803" pitchFamily="18" charset="0"/>
            </a:rPr>
            <a:t> shall be prioritize for interpolation.</a:t>
          </a:r>
          <a:br>
            <a:rPr lang="en-US" sz="1100" b="0" baseline="0">
              <a:solidFill>
                <a:sysClr val="windowText" lastClr="000000"/>
              </a:solidFill>
              <a:latin typeface="Garamond" panose="02020404030301010803" pitchFamily="18" charset="0"/>
            </a:rPr>
          </a:br>
          <a:endParaRPr lang="en-US" sz="1100" b="0" i="1" baseline="0">
            <a:solidFill>
              <a:sysClr val="windowText" lastClr="000000"/>
            </a:solidFill>
            <a:latin typeface="Garamond" panose="02020404030301010803" pitchFamily="18" charset="0"/>
          </a:endParaRPr>
        </a:p>
        <a:p>
          <a:pPr marL="228600" indent="-228600" algn="l">
            <a:buFont typeface="+mj-lt"/>
            <a:buAutoNum type="arabicPeriod"/>
          </a:pPr>
          <a:endParaRPr lang="en-US" sz="1100" b="0" i="0" baseline="0">
            <a:solidFill>
              <a:sysClr val="windowText" lastClr="000000"/>
            </a:solidFill>
            <a:latin typeface="Garamond" panose="02020404030301010803" pitchFamily="18" charset="0"/>
          </a:endParaRPr>
        </a:p>
        <a:p>
          <a:pPr marL="228600" indent="-228600" algn="l">
            <a:buFont typeface="+mj-lt"/>
            <a:buAutoNum type="arabicPeriod"/>
          </a:pPr>
          <a:endParaRPr lang="en-US" sz="1100" baseline="0">
            <a:solidFill>
              <a:sysClr val="windowText" lastClr="000000"/>
            </a:solidFill>
            <a:latin typeface="Garamond" panose="02020404030301010803" pitchFamily="18" charset="0"/>
          </a:endParaRPr>
        </a:p>
        <a:p>
          <a:pPr algn="l"/>
          <a:r>
            <a:rPr lang="en-US" sz="1100"/>
            <a:t> </a:t>
          </a:r>
        </a:p>
      </xdr:txBody>
    </xdr:sp>
    <xdr:clientData/>
  </xdr:twoCellAnchor>
  <xdr:twoCellAnchor>
    <xdr:from>
      <xdr:col>0</xdr:col>
      <xdr:colOff>129540</xdr:colOff>
      <xdr:row>0</xdr:row>
      <xdr:rowOff>175260</xdr:rowOff>
    </xdr:from>
    <xdr:to>
      <xdr:col>1</xdr:col>
      <xdr:colOff>609600</xdr:colOff>
      <xdr:row>3</xdr:row>
      <xdr:rowOff>140970</xdr:rowOff>
    </xdr:to>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00000000-0008-0000-1B00-000007000000}"/>
            </a:ext>
          </a:extLst>
        </xdr:cNvPr>
        <xdr:cNvSpPr/>
      </xdr:nvSpPr>
      <xdr:spPr>
        <a:xfrm>
          <a:off x="129540" y="175260"/>
          <a:ext cx="92202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457200</xdr:colOff>
      <xdr:row>0</xdr:row>
      <xdr:rowOff>91440</xdr:rowOff>
    </xdr:from>
    <xdr:to>
      <xdr:col>2</xdr:col>
      <xdr:colOff>1828800</xdr:colOff>
      <xdr:row>1</xdr:row>
      <xdr:rowOff>160020</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0000000-0008-0000-1C00-000005000000}"/>
            </a:ext>
          </a:extLst>
        </xdr:cNvPr>
        <xdr:cNvSpPr/>
      </xdr:nvSpPr>
      <xdr:spPr>
        <a:xfrm>
          <a:off x="4023360" y="91440"/>
          <a:ext cx="137160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391885</xdr:colOff>
      <xdr:row>1</xdr:row>
      <xdr:rowOff>21771</xdr:rowOff>
    </xdr:from>
    <xdr:to>
      <xdr:col>4</xdr:col>
      <xdr:colOff>353785</xdr:colOff>
      <xdr:row>3</xdr:row>
      <xdr:rowOff>155121</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5116285" y="206828"/>
          <a:ext cx="102870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30.xml><?xml version="1.0" encoding="utf-8"?>
<xdr:wsDr xmlns:xdr="http://schemas.openxmlformats.org/drawingml/2006/spreadsheetDrawing" xmlns:a="http://schemas.openxmlformats.org/drawingml/2006/main">
  <xdr:twoCellAnchor editAs="oneCell">
    <xdr:from>
      <xdr:col>4</xdr:col>
      <xdr:colOff>312964</xdr:colOff>
      <xdr:row>17</xdr:row>
      <xdr:rowOff>81643</xdr:rowOff>
    </xdr:from>
    <xdr:to>
      <xdr:col>7</xdr:col>
      <xdr:colOff>446314</xdr:colOff>
      <xdr:row>31</xdr:row>
      <xdr:rowOff>100693</xdr:rowOff>
    </xdr:to>
    <xdr:pic>
      <xdr:nvPicPr>
        <xdr:cNvPr id="10" name="Picture 9">
          <a:extLst>
            <a:ext uri="{FF2B5EF4-FFF2-40B4-BE49-F238E27FC236}">
              <a16:creationId xmlns:a16="http://schemas.microsoft.com/office/drawing/2014/main" id="{00000000-0008-0000-1E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10893" y="3918857"/>
          <a:ext cx="4256314" cy="287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4</xdr:row>
      <xdr:rowOff>0</xdr:rowOff>
    </xdr:from>
    <xdr:to>
      <xdr:col>10</xdr:col>
      <xdr:colOff>552450</xdr:colOff>
      <xdr:row>16</xdr:row>
      <xdr:rowOff>9525</xdr:rowOff>
    </xdr:to>
    <xdr:pic>
      <xdr:nvPicPr>
        <xdr:cNvPr id="13" name="Picture 12">
          <a:extLst>
            <a:ext uri="{FF2B5EF4-FFF2-40B4-BE49-F238E27FC236}">
              <a16:creationId xmlns:a16="http://schemas.microsoft.com/office/drawing/2014/main" id="{00000000-0008-0000-1E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106025" y="771525"/>
          <a:ext cx="4257675" cy="287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13607</xdr:colOff>
      <xdr:row>17</xdr:row>
      <xdr:rowOff>68036</xdr:rowOff>
    </xdr:from>
    <xdr:to>
      <xdr:col>10</xdr:col>
      <xdr:colOff>566057</xdr:colOff>
      <xdr:row>31</xdr:row>
      <xdr:rowOff>87086</xdr:rowOff>
    </xdr:to>
    <xdr:pic>
      <xdr:nvPicPr>
        <xdr:cNvPr id="14" name="Picture 13">
          <a:extLst>
            <a:ext uri="{FF2B5EF4-FFF2-40B4-BE49-F238E27FC236}">
              <a16:creationId xmlns:a16="http://schemas.microsoft.com/office/drawing/2014/main" id="{00000000-0008-0000-1E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23714" y="3905250"/>
          <a:ext cx="4267200" cy="287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285750</xdr:colOff>
      <xdr:row>4</xdr:row>
      <xdr:rowOff>0</xdr:rowOff>
    </xdr:from>
    <xdr:to>
      <xdr:col>7</xdr:col>
      <xdr:colOff>419100</xdr:colOff>
      <xdr:row>16</xdr:row>
      <xdr:rowOff>9525</xdr:rowOff>
    </xdr:to>
    <xdr:pic>
      <xdr:nvPicPr>
        <xdr:cNvPr id="11" name="Picture 10">
          <a:extLst>
            <a:ext uri="{FF2B5EF4-FFF2-40B4-BE49-F238E27FC236}">
              <a16:creationId xmlns:a16="http://schemas.microsoft.com/office/drawing/2014/main" id="{00000000-0008-0000-1E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483679" y="775607"/>
          <a:ext cx="4256314" cy="28806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299357</xdr:colOff>
      <xdr:row>32</xdr:row>
      <xdr:rowOff>149679</xdr:rowOff>
    </xdr:from>
    <xdr:to>
      <xdr:col>7</xdr:col>
      <xdr:colOff>432707</xdr:colOff>
      <xdr:row>47</xdr:row>
      <xdr:rowOff>168729</xdr:rowOff>
    </xdr:to>
    <xdr:pic>
      <xdr:nvPicPr>
        <xdr:cNvPr id="12" name="Picture 11">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7286" y="7034893"/>
          <a:ext cx="4256314" cy="287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3</xdr:col>
      <xdr:colOff>707571</xdr:colOff>
      <xdr:row>2</xdr:row>
      <xdr:rowOff>108857</xdr:rowOff>
    </xdr:from>
    <xdr:to>
      <xdr:col>4</xdr:col>
      <xdr:colOff>669471</xdr:colOff>
      <xdr:row>5</xdr:row>
      <xdr:rowOff>68036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5431971" y="489857"/>
          <a:ext cx="102870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twoCellAnchor>
    <xdr:from>
      <xdr:col>23</xdr:col>
      <xdr:colOff>272143</xdr:colOff>
      <xdr:row>10</xdr:row>
      <xdr:rowOff>32657</xdr:rowOff>
    </xdr:from>
    <xdr:to>
      <xdr:col>24</xdr:col>
      <xdr:colOff>244929</xdr:colOff>
      <xdr:row>12</xdr:row>
      <xdr:rowOff>176893</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1F00-000003000000}"/>
            </a:ext>
          </a:extLst>
        </xdr:cNvPr>
        <xdr:cNvSpPr/>
      </xdr:nvSpPr>
      <xdr:spPr>
        <a:xfrm>
          <a:off x="27889200" y="1894114"/>
          <a:ext cx="1028700" cy="5143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381000</xdr:colOff>
      <xdr:row>0</xdr:row>
      <xdr:rowOff>53340</xdr:rowOff>
    </xdr:from>
    <xdr:to>
      <xdr:col>8</xdr:col>
      <xdr:colOff>381000</xdr:colOff>
      <xdr:row>0</xdr:row>
      <xdr:rowOff>320040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2100-000002000000}"/>
            </a:ext>
          </a:extLst>
        </xdr:cNvPr>
        <xdr:cNvSpPr/>
      </xdr:nvSpPr>
      <xdr:spPr>
        <a:xfrm>
          <a:off x="5989320" y="53340"/>
          <a:ext cx="169164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9</xdr:col>
      <xdr:colOff>167640</xdr:colOff>
      <xdr:row>0</xdr:row>
      <xdr:rowOff>30480</xdr:rowOff>
    </xdr:from>
    <xdr:to>
      <xdr:col>12</xdr:col>
      <xdr:colOff>30480</xdr:colOff>
      <xdr:row>0</xdr:row>
      <xdr:rowOff>297180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2200-000002000000}"/>
            </a:ext>
          </a:extLst>
        </xdr:cNvPr>
        <xdr:cNvSpPr/>
      </xdr:nvSpPr>
      <xdr:spPr>
        <a:xfrm>
          <a:off x="7749540" y="30480"/>
          <a:ext cx="1691640" cy="2667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b="1">
              <a:latin typeface="Bahnschrift" panose="020B0502040204020203" pitchFamily="34" charset="0"/>
            </a:rPr>
            <a:t>Go to Dashboard</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2:AO91" totalsRowShown="0" headerRowDxfId="72" dataDxfId="71" tableBorderDxfId="70">
  <autoFilter ref="B2:AO91" xr:uid="{00000000-0009-0000-0100-000001000000}"/>
  <sortState xmlns:xlrd2="http://schemas.microsoft.com/office/spreadsheetml/2017/richdata2" ref="B3:AO91">
    <sortCondition ref="AH2:AH91"/>
  </sortState>
  <tableColumns count="40">
    <tableColumn id="1" xr3:uid="{00000000-0010-0000-0000-000001000000}" name="S.N." dataDxfId="69"/>
    <tableColumn id="2" xr3:uid="{00000000-0010-0000-0000-000002000000}" name="Debenture" dataDxfId="68"/>
    <tableColumn id="3" xr3:uid="{00000000-0010-0000-0000-000003000000}" name="Ticker" dataDxfId="67"/>
    <tableColumn id="4" xr3:uid="{00000000-0010-0000-0000-000004000000}" name="Issuing Insitution" dataDxfId="66"/>
    <tableColumn id="24" xr3:uid="{00000000-0010-0000-0000-000018000000}" name="Issue Open Date" dataDxfId="65"/>
    <tableColumn id="5" xr3:uid="{00000000-0010-0000-0000-000005000000}" name="Allotment Date (Nepali)" dataDxfId="64"/>
    <tableColumn id="6" xr3:uid="{00000000-0010-0000-0000-000006000000}" name="Allotment Date (English)" dataDxfId="63"/>
    <tableColumn id="7" xr3:uid="{00000000-0010-0000-0000-000007000000}" name="Listing Date" dataDxfId="62"/>
    <tableColumn id="8" xr3:uid="{00000000-0010-0000-0000-000008000000}" name="Face Value" dataDxfId="61" dataCellStyle="Comma"/>
    <tableColumn id="9" xr3:uid="{00000000-0010-0000-0000-000009000000}" name="Coupon Rate" dataDxfId="60" dataCellStyle="Percent"/>
    <tableColumn id="10" xr3:uid="{00000000-0010-0000-0000-00000A000000}" name="Tenure (in Years)" dataDxfId="59" dataCellStyle="Comma"/>
    <tableColumn id="11" xr3:uid="{00000000-0010-0000-0000-00000B000000}" name="Nature of Coupon Payment" dataDxfId="58" dataCellStyle="Comma"/>
    <tableColumn id="12" xr3:uid="{00000000-0010-0000-0000-00000C000000}" name="Maturity Date (Nepali)" dataDxfId="57"/>
    <tableColumn id="13" xr3:uid="{00000000-0010-0000-0000-00000D000000}" name="Maturity Date (English)" dataDxfId="56"/>
    <tableColumn id="14" xr3:uid="{00000000-0010-0000-0000-00000E000000}" name="Credit Rating Agency" dataDxfId="55"/>
    <tableColumn id="15" xr3:uid="{00000000-0010-0000-0000-00000F000000}" name="Rating" dataDxfId="54"/>
    <tableColumn id="16" xr3:uid="{00000000-0010-0000-0000-000010000000}" name="No. of coupon payments annually" dataDxfId="53" dataCellStyle="Comma">
      <calculatedColumnFormula>IFERROR(VLOOKUP($M3,'Vlook Ref'!$B$3:$D$5,2,0),"")</calculatedColumnFormula>
    </tableColumn>
    <tableColumn id="17" xr3:uid="{00000000-0010-0000-0000-000011000000}" name="Coupon Payment Dates" dataDxfId="52"/>
    <tableColumn id="18" xr3:uid="{00000000-0010-0000-0000-000012000000}" name="Remaining Maturity" dataDxfId="51" dataCellStyle="Comma">
      <calculatedColumnFormula>ROUNDUP(IF(O3-Bond!$B$2&lt;0,0,(O3-Bond!$B$2)/365),0)</calculatedColumnFormula>
    </tableColumn>
    <tableColumn id="19" xr3:uid="{00000000-0010-0000-0000-000013000000}" name="Compounding period Check List" dataDxfId="50" dataCellStyle="Comma">
      <calculatedColumnFormula>IF(Table1[[#This Row],[No. of coupon payments annually]]=Bond!$C$10,1,0)</calculatedColumnFormula>
    </tableColumn>
    <tableColumn id="20" xr3:uid="{00000000-0010-0000-0000-000014000000}" name="Equivaluent Rating ICRA" dataDxfId="49" dataCellStyle="Comma">
      <calculatedColumnFormula>IF(MaturedDebenture!P3="ICRA Nepal",VLOOKUP(MaturedDebenture!Q3,Ratings!$D$2:$E$20,2,0),0)</calculatedColumnFormula>
    </tableColumn>
    <tableColumn id="21" xr3:uid="{00000000-0010-0000-0000-000015000000}" name="Equivalent Rating CARE" dataDxfId="48" dataCellStyle="Comma">
      <calculatedColumnFormula>IF(MaturedDebenture!P3="CARE Ratings Nepal Limited",VLOOKUP(MaturedDebenture!Q3,Ratings!$C$2:$E$20,3,0),0)</calculatedColumnFormula>
    </tableColumn>
    <tableColumn id="29" xr3:uid="{00000000-0010-0000-0000-00001D000000}" name="Combined Ratings" dataDxfId="47" dataCellStyle="Comma">
      <calculatedColumnFormula>IFERROR(INDEX(Ratings!$E$3:$E$20,MATCH(MID(Table1[[#This Row],[Rating]],FIND(" ",Table1[[#This Row],[Rating]])+1,LEN(Table1[[#This Row],[Rating]])-FIND(" ",Table1[[#This Row],[Rating]])),Ratings!$F$3:$F$20,0)),"")</calculatedColumnFormula>
    </tableColumn>
    <tableColumn id="30" xr3:uid="{00000000-0010-0000-0000-00001E000000}" name="Preference Score" dataDxfId="46" dataCellStyle="Comma">
      <calculatedColumnFormula>IF(Table1[[#This Row],[Compounding period Check List]]=1,IF(Table1[[#This Row],[Combined Ratings]]&gt;=$BD$2,1,0),0)</calculatedColumnFormula>
    </tableColumn>
    <tableColumn id="37" xr3:uid="{00000000-0010-0000-0000-000025000000}" name="Rating Difference" dataDxfId="45" dataCellStyle="Comma">
      <calculatedColumnFormula>IF(Table1[[#This Row],[Preference Score]]=1,Table1[[#This Row],[Combined Ratings]]-$BD$2,"")</calculatedColumnFormula>
    </tableColumn>
    <tableColumn id="43" xr3:uid="{00000000-0010-0000-0000-00002B000000}" name="New Bonds" dataDxfId="44" dataCellStyle="Comma">
      <calculatedColumnFormula>IF((Bond!$B$2-Table1[[#This Row],[Latest Traded Date]])&gt;30,"",Table1[[#This Row],[Rating Difference]])</calculatedColumnFormula>
    </tableColumn>
    <tableColumn id="38" xr3:uid="{00000000-0010-0000-0000-000026000000}" name="Old Bonds" dataDxfId="43" dataCellStyle="Comma">
      <calculatedColumnFormula>IF(Table1[[#This Row],[New Bonds]]="",Table1[[#This Row],[Rating Difference]],"")</calculatedColumnFormula>
    </tableColumn>
    <tableColumn id="40" xr3:uid="{00000000-0010-0000-0000-000028000000}" name="New Rank" dataDxfId="42" dataCellStyle="Comma">
      <calculatedColumnFormula>IFERROR(RANK(Table1[[#This Row],[New Bonds]],Table1[New Bonds],1)+COUNTIF(MaturedDebenture!$AA$3:AA3,Table1[[#This Row],[New Bonds]])-1,"")</calculatedColumnFormula>
    </tableColumn>
    <tableColumn id="25" xr3:uid="{00000000-0010-0000-0000-000019000000}" name="Old Rank" dataDxfId="41" dataCellStyle="Comma">
      <calculatedColumnFormula>IFERROR(RANK(Table1[[#This Row],[Old Bonds]],Table1[Old Bonds],1)+COUNTIF(MaturedDebenture!$AB$3:AB3,Table1[[#This Row],[Old Bonds]])-1,"")</calculatedColumnFormula>
    </tableColumn>
    <tableColumn id="36" xr3:uid="{00000000-0010-0000-0000-000024000000}" name="Overall Rank" dataDxfId="40" dataCellStyle="Comma">
      <calculatedColumnFormula>IF(Table1[[#This Row],[Old Rank]]="",Table1[[#This Row],[New Rank]],IF(Table1[[#This Row],[Old Rank]]="","",Table1[[#This Row],[Old Rank]]+MAX(Table1[New Rank])))</calculatedColumnFormula>
    </tableColumn>
    <tableColumn id="26" xr3:uid="{00000000-0010-0000-0000-00001A000000}" name="Latest Traded Date" dataDxfId="39">
      <calculatedColumnFormula>IFERROR(VLOOKUP(MaturedDebenture!$D3,Price!$B$2:$C$1003,2,0),0)</calculatedColumnFormula>
    </tableColumn>
    <tableColumn id="23" xr3:uid="{00000000-0010-0000-0000-000017000000}" name="Reference Date" dataDxfId="38">
      <calculatedColumnFormula>IF(Table1[[#This Row],[Latest Traded Date]]&gt;Table1[[#This Row],[Issue Open Date]],Table1[[#This Row],[Latest Traded Date]],Table1[[#This Row],[Issue Open Date]])</calculatedColumnFormula>
    </tableColumn>
    <tableColumn id="27" xr3:uid="{00000000-0010-0000-0000-00001B000000}" name="Market Price" dataDxfId="37" dataCellStyle="Comma">
      <calculatedColumnFormula>IFERROR(VLOOKUP(MaturedDebenture!D3,Price!$B$2:$G$1003,6,0),"N/A")</calculatedColumnFormula>
    </tableColumn>
    <tableColumn id="28" xr3:uid="{00000000-0010-0000-0000-00001C000000}" name="Effective YTM" dataDxfId="36" dataCellStyle="Percent"/>
    <tableColumn id="22" xr3:uid="{00000000-0010-0000-0000-000016000000}" name="Old YTM" dataDxfId="35"/>
    <tableColumn id="31" xr3:uid="{00000000-0010-0000-0000-00001F000000}" name="Column2" dataDxfId="34" dataCellStyle="Comma">
      <calculatedColumnFormula>MaturedDebenture!$AN$4-Table1[[#This Row],[Latest Traded Date]]+1</calculatedColumnFormula>
    </tableColumn>
    <tableColumn id="32" xr3:uid="{00000000-0010-0000-0000-000020000000}" name="Column1" dataDxfId="33"/>
    <tableColumn id="33" xr3:uid="{00000000-0010-0000-0000-000021000000}" name="Column3" dataDxfId="32"/>
    <tableColumn id="35" xr3:uid="{00000000-0010-0000-0000-000023000000}" name="Column4" dataDxfId="31">
      <calculatedColumnFormula>Bond!B2</calculatedColumnFormula>
    </tableColumn>
    <tableColumn id="34" xr3:uid="{00000000-0010-0000-0000-000022000000}" name="Column5" dataDxfId="3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5.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8.xml"/><Relationship Id="rId1" Type="http://schemas.openxmlformats.org/officeDocument/2006/relationships/printerSettings" Target="../printerSettings/printerSettings6.bin"/><Relationship Id="rId4" Type="http://schemas.openxmlformats.org/officeDocument/2006/relationships/comments" Target="../comments7.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1.xml"/><Relationship Id="rId1" Type="http://schemas.openxmlformats.org/officeDocument/2006/relationships/printerSettings" Target="../printerSettings/printerSettings8.bin"/><Relationship Id="rId4" Type="http://schemas.openxmlformats.org/officeDocument/2006/relationships/comments" Target="../comments9.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8DCFE-9756-470A-80A8-454D49835F94}">
  <sheetPr codeName="Sheet21">
    <tabColor rgb="FF7030A0"/>
  </sheetPr>
  <dimension ref="A2:M31"/>
  <sheetViews>
    <sheetView showGridLines="0" zoomScale="90" zoomScaleNormal="90" workbookViewId="0">
      <pane xSplit="5" ySplit="2" topLeftCell="F11" activePane="bottomRight" state="frozen"/>
      <selection pane="topRight" activeCell="F1" sqref="F1"/>
      <selection pane="bottomLeft" activeCell="A3" sqref="A3"/>
      <selection pane="bottomRight" activeCell="H31" sqref="H31"/>
    </sheetView>
  </sheetViews>
  <sheetFormatPr defaultColWidth="8.85546875" defaultRowHeight="15"/>
  <cols>
    <col min="1" max="1" width="1.5703125" style="68" customWidth="1"/>
    <col min="2" max="2" width="11.140625" style="68" customWidth="1"/>
    <col min="3" max="3" width="12.5703125" style="68" customWidth="1"/>
    <col min="4" max="4" width="11" style="68" customWidth="1"/>
    <col min="5" max="6" width="2.42578125" style="68" customWidth="1"/>
    <col min="7" max="7" width="7.42578125" style="68" bestFit="1" customWidth="1"/>
    <col min="8" max="8" width="11" style="68" bestFit="1" customWidth="1"/>
    <col min="9" max="9" width="12.42578125" style="68" customWidth="1"/>
    <col min="10" max="10" width="12.140625" style="68" bestFit="1" customWidth="1"/>
    <col min="11" max="12" width="12.140625" style="68" customWidth="1"/>
    <col min="13" max="13" width="12" style="68" customWidth="1"/>
    <col min="14" max="14" width="8.85546875" style="68"/>
    <col min="15" max="15" width="13.42578125" style="68" bestFit="1" customWidth="1"/>
    <col min="16" max="16384" width="8.85546875" style="68"/>
  </cols>
  <sheetData>
    <row r="2" spans="1:13" ht="20.45" customHeight="1">
      <c r="B2"/>
      <c r="C2"/>
      <c r="D2"/>
    </row>
    <row r="3" spans="1:13" ht="29.1" customHeight="1">
      <c r="B3" s="260" t="s">
        <v>1966</v>
      </c>
      <c r="C3" s="261"/>
      <c r="D3" s="262"/>
      <c r="G3" s="258" t="s">
        <v>1638</v>
      </c>
      <c r="H3" s="259"/>
      <c r="I3" s="259"/>
      <c r="J3" s="259"/>
      <c r="K3" s="259"/>
      <c r="L3" s="259"/>
      <c r="M3" s="132"/>
    </row>
    <row r="4" spans="1:13" ht="30">
      <c r="A4" s="232"/>
      <c r="B4" s="230" t="s">
        <v>1967</v>
      </c>
      <c r="C4" s="231" t="s">
        <v>1968</v>
      </c>
      <c r="D4" s="230" t="s">
        <v>1927</v>
      </c>
      <c r="G4" s="122" t="s">
        <v>167</v>
      </c>
      <c r="H4" s="143">
        <f>MAX(CRating!$A:$A)</f>
        <v>45256</v>
      </c>
      <c r="I4" s="143">
        <f>MAX(CRating!$A:$A)-1</f>
        <v>45255</v>
      </c>
      <c r="J4" s="143">
        <f>H4-7</f>
        <v>45249</v>
      </c>
      <c r="K4" s="143">
        <f>H4-15</f>
        <v>45241</v>
      </c>
      <c r="L4" s="143">
        <f>H4-30</f>
        <v>45226</v>
      </c>
    </row>
    <row r="5" spans="1:13">
      <c r="A5" s="232"/>
      <c r="B5" s="231" t="s">
        <v>1970</v>
      </c>
      <c r="C5" s="230" t="s">
        <v>1971</v>
      </c>
      <c r="D5" s="231" t="s">
        <v>1969</v>
      </c>
      <c r="G5" s="82" t="s">
        <v>1617</v>
      </c>
      <c r="H5" s="136" t="str">
        <f>HLOOKUP($G5,AvgYTM!$A$2:$I$1048576,MATCH(H$4,AvgYTM!$A$2:$A$1048576,0),0)</f>
        <v/>
      </c>
      <c r="I5" s="136" t="str">
        <f>HLOOKUP($G5,AvgYTM!$A$2:$I$1048576,MATCH(I$4,AvgYTM!$A$2:$A$1048576,0),0)</f>
        <v/>
      </c>
      <c r="J5" s="136" t="str">
        <f>HLOOKUP($G5,AvgYTM!$A$2:$I$1048576,MATCH(J$4,AvgYTM!$A$2:$A$1048576,0),0)</f>
        <v/>
      </c>
      <c r="K5" s="136" t="str">
        <f>HLOOKUP($G5,AvgYTM!$A$2:$I$1048576,MATCH(K$4,AvgYTM!$A$2:$A$1048576,0),0)</f>
        <v/>
      </c>
      <c r="L5" s="136" t="str">
        <f>HLOOKUP($G5,AvgYTM!$A$2:$I$1048576,MATCH(L$4,AvgYTM!$A$2:$A$1048576,0),0)</f>
        <v/>
      </c>
    </row>
    <row r="6" spans="1:13">
      <c r="A6" s="232"/>
      <c r="B6" s="230" t="s">
        <v>201</v>
      </c>
      <c r="C6" s="231" t="s">
        <v>1972</v>
      </c>
      <c r="D6" s="230" t="s">
        <v>1964</v>
      </c>
      <c r="G6" s="82" t="s">
        <v>1619</v>
      </c>
      <c r="H6" s="136">
        <f>HLOOKUP($G6,AvgYTM!$A$2:$I$1048576,MATCH(H$4,AvgYTM!$A$2:$A$1048576,0),0)</f>
        <v>0.13682007850152389</v>
      </c>
      <c r="I6" s="136">
        <f>HLOOKUP($G6,AvgYTM!$A$2:$I$1048576,MATCH(I$4,AvgYTM!$A$2:$A$1048576,0),0)</f>
        <v>0.13553966984713892</v>
      </c>
      <c r="J6" s="136">
        <f>HLOOKUP($G6,AvgYTM!$A$2:$I$1048576,MATCH(J$4,AvgYTM!$A$2:$A$1048576,0),0)</f>
        <v>0.14743601580082222</v>
      </c>
      <c r="K6" s="136">
        <f>HLOOKUP($G6,AvgYTM!$A$2:$I$1048576,MATCH(K$4,AvgYTM!$A$2:$A$1048576,0),0)</f>
        <v>0.14743601580082222</v>
      </c>
      <c r="L6" s="136">
        <f>HLOOKUP($G6,AvgYTM!$A$2:$I$1048576,MATCH(L$4,AvgYTM!$A$2:$A$1048576,0),0)</f>
        <v>0.13947852312067865</v>
      </c>
    </row>
    <row r="7" spans="1:13">
      <c r="A7" s="232"/>
      <c r="B7" s="231" t="s">
        <v>1940</v>
      </c>
      <c r="C7" s="230" t="s">
        <v>1973</v>
      </c>
      <c r="D7" s="229"/>
      <c r="G7" s="82" t="s">
        <v>164</v>
      </c>
      <c r="H7" s="136">
        <f>HLOOKUP($G7,AvgYTM!$A$2:$I$1048576,MATCH(H$4,AvgYTM!$A$2:$A$1048576,0),0)</f>
        <v>0.13566090348964593</v>
      </c>
      <c r="I7" s="136">
        <f>HLOOKUP($G7,AvgYTM!$A$2:$I$1048576,MATCH(I$4,AvgYTM!$A$2:$A$1048576,0),0)</f>
        <v>0.13300594088478454</v>
      </c>
      <c r="J7" s="136">
        <f>HLOOKUP($G7,AvgYTM!$A$2:$I$1048576,MATCH(J$4,AvgYTM!$A$2:$A$1048576,0),0)</f>
        <v>0.14605770420377964</v>
      </c>
      <c r="K7" s="136">
        <f>HLOOKUP($G7,AvgYTM!$A$2:$I$1048576,MATCH(K$4,AvgYTM!$A$2:$A$1048576,0),0)</f>
        <v>0.14265192525196527</v>
      </c>
      <c r="L7" s="136">
        <f>HLOOKUP($G7,AvgYTM!$A$2:$I$1048576,MATCH(L$4,AvgYTM!$A$2:$A$1048576,0),0)</f>
        <v>0.14366969574138524</v>
      </c>
    </row>
    <row r="8" spans="1:13">
      <c r="A8" s="232"/>
      <c r="B8" s="233"/>
      <c r="C8" s="233"/>
      <c r="D8" s="233"/>
      <c r="G8" s="82" t="s">
        <v>1624</v>
      </c>
      <c r="H8" s="136">
        <f>HLOOKUP($G8,AvgYTM!$A$2:$I$1048576,MATCH(H$4,AvgYTM!$A$2:$A$1048576,0),0)</f>
        <v>0.1334425673978758</v>
      </c>
      <c r="I8" s="136">
        <f>HLOOKUP($G8,AvgYTM!$A$2:$I$1048576,MATCH(I$4,AvgYTM!$A$2:$A$1048576,0),0)</f>
        <v>0.13649463595229241</v>
      </c>
      <c r="J8" s="136">
        <f>HLOOKUP($G8,AvgYTM!$A$2:$I$1048576,MATCH(J$4,AvgYTM!$A$2:$A$1048576,0),0)</f>
        <v>0.14437385507157868</v>
      </c>
      <c r="K8" s="136">
        <f>HLOOKUP($G8,AvgYTM!$A$2:$I$1048576,MATCH(K$4,AvgYTM!$A$2:$A$1048576,0),0)</f>
        <v>0.14437385507157868</v>
      </c>
      <c r="L8" s="136">
        <f>HLOOKUP($G8,AvgYTM!$A$2:$I$1048576,MATCH(L$4,AvgYTM!$A$2:$A$1048576,0),0)</f>
        <v>0.13600625864033894</v>
      </c>
    </row>
    <row r="9" spans="1:13">
      <c r="A9" s="232"/>
      <c r="B9" s="230" t="s">
        <v>1974</v>
      </c>
      <c r="C9" s="231" t="s">
        <v>565</v>
      </c>
      <c r="D9" s="230" t="s">
        <v>1334</v>
      </c>
      <c r="G9" s="82" t="s">
        <v>1627</v>
      </c>
      <c r="H9" s="136">
        <f>HLOOKUP($G9,AvgYTM!$A$2:$I$1048576,MATCH(H$4,AvgYTM!$A$2:$A$1048576,0),0)</f>
        <v>0.12850808774542199</v>
      </c>
      <c r="I9" s="136">
        <f>HLOOKUP($G9,AvgYTM!$A$2:$I$1048576,MATCH(I$4,AvgYTM!$A$2:$A$1048576,0),0)</f>
        <v>0.12799849598020516</v>
      </c>
      <c r="J9" s="136">
        <f>HLOOKUP($G9,AvgYTM!$A$2:$I$1048576,MATCH(J$4,AvgYTM!$A$2:$A$1048576,0),0)</f>
        <v>0.13021051821288557</v>
      </c>
      <c r="K9" s="136">
        <f>HLOOKUP($G9,AvgYTM!$A$2:$I$1048576,MATCH(K$4,AvgYTM!$A$2:$A$1048576,0),0)</f>
        <v>0.13021051821288557</v>
      </c>
      <c r="L9" s="136">
        <f>HLOOKUP($G9,AvgYTM!$A$2:$I$1048576,MATCH(L$4,AvgYTM!$A$2:$A$1048576,0),0)</f>
        <v>0.13621369934518698</v>
      </c>
    </row>
    <row r="10" spans="1:13">
      <c r="A10" s="232"/>
      <c r="B10" s="231" t="s">
        <v>1567</v>
      </c>
      <c r="C10" s="230" t="s">
        <v>1835</v>
      </c>
      <c r="D10" s="229"/>
      <c r="G10" s="82" t="s">
        <v>165</v>
      </c>
      <c r="H10" s="136" t="str">
        <f>HLOOKUP($G10,AvgYTM!$A$2:$I$1048576,MATCH(H$4,AvgYTM!$A$2:$A$1048576,0),0)</f>
        <v/>
      </c>
      <c r="I10" s="136" t="str">
        <f>HLOOKUP($G10,AvgYTM!$A$2:$I$1048576,MATCH(I$4,AvgYTM!$A$2:$A$1048576,0),0)</f>
        <v/>
      </c>
      <c r="J10" s="136" t="str">
        <f>HLOOKUP($G10,AvgYTM!$A$2:$I$1048576,MATCH(J$4,AvgYTM!$A$2:$A$1048576,0),0)</f>
        <v/>
      </c>
      <c r="K10" s="136" t="str">
        <f>HLOOKUP($G10,AvgYTM!$A$2:$I$1048576,MATCH(K$4,AvgYTM!$A$2:$A$1048576,0),0)</f>
        <v/>
      </c>
      <c r="L10" s="136" t="str">
        <f>HLOOKUP($G10,AvgYTM!$A$2:$I$1048576,MATCH(L$4,AvgYTM!$A$2:$A$1048576,0),0)</f>
        <v/>
      </c>
    </row>
    <row r="11" spans="1:13">
      <c r="G11" s="82" t="s">
        <v>166</v>
      </c>
      <c r="H11" s="136" t="str">
        <f>HLOOKUP($G11,AvgYTM!$A$2:$I$1048576,MATCH(H$4,AvgYTM!$A$2:$A$1048576,0),0)</f>
        <v/>
      </c>
      <c r="I11" s="136" t="str">
        <f>HLOOKUP($G11,AvgYTM!$A$2:$I$1048576,MATCH(I$4,AvgYTM!$A$2:$A$1048576,0),0)</f>
        <v/>
      </c>
      <c r="J11" s="136" t="str">
        <f>HLOOKUP($G11,AvgYTM!$A$2:$I$1048576,MATCH(J$4,AvgYTM!$A$2:$A$1048576,0),0)</f>
        <v/>
      </c>
      <c r="K11" s="136" t="str">
        <f>HLOOKUP($G11,AvgYTM!$A$2:$I$1048576,MATCH(K$4,AvgYTM!$A$2:$A$1048576,0),0)</f>
        <v/>
      </c>
      <c r="L11" s="136" t="str">
        <f>HLOOKUP($G11,AvgYTM!$A$2:$I$1048576,MATCH(L$4,AvgYTM!$A$2:$A$1048576,0),0)</f>
        <v/>
      </c>
    </row>
    <row r="12" spans="1:13">
      <c r="G12" s="82" t="s">
        <v>169</v>
      </c>
      <c r="H12" s="136" t="str">
        <f>HLOOKUP($G12,AvgYTM!$A$2:$I$1048576,MATCH(H$4,AvgYTM!$A$2:$A$1048576,0),0)</f>
        <v/>
      </c>
      <c r="I12" s="136" t="str">
        <f>HLOOKUP($G12,AvgYTM!$A$2:$I$1048576,MATCH(I$4,AvgYTM!$A$2:$A$1048576,0),0)</f>
        <v/>
      </c>
      <c r="J12" s="136" t="str">
        <f>HLOOKUP($G12,AvgYTM!$A$2:$I$1048576,MATCH(J$4,AvgYTM!$A$2:$A$1048576,0),0)</f>
        <v/>
      </c>
      <c r="K12" s="136" t="str">
        <f>HLOOKUP($G12,AvgYTM!$A$2:$I$1048576,MATCH(K$4,AvgYTM!$A$2:$A$1048576,0),0)</f>
        <v/>
      </c>
      <c r="L12" s="136" t="str">
        <f>HLOOKUP($G12,AvgYTM!$A$2:$I$1048576,MATCH(L$4,AvgYTM!$A$2:$A$1048576,0),0)</f>
        <v/>
      </c>
    </row>
    <row r="15" spans="1:13" ht="23.1" customHeight="1">
      <c r="G15" s="258" t="s">
        <v>1646</v>
      </c>
      <c r="H15" s="259"/>
      <c r="I15" s="259"/>
      <c r="J15" s="259"/>
      <c r="K15" s="259"/>
      <c r="L15" s="259"/>
    </row>
    <row r="16" spans="1:13">
      <c r="G16" s="122" t="s">
        <v>1647</v>
      </c>
      <c r="H16" s="143">
        <f>MAX(CRating!$A:$A)</f>
        <v>45256</v>
      </c>
      <c r="I16" s="143">
        <f>MAX(CRating!$A:$A)-1</f>
        <v>45255</v>
      </c>
      <c r="J16" s="143">
        <f>$H$16-7</f>
        <v>45249</v>
      </c>
      <c r="K16" s="143">
        <f>$H$16-15</f>
        <v>45241</v>
      </c>
      <c r="L16" s="143">
        <f>$H$16-30</f>
        <v>45226</v>
      </c>
    </row>
    <row r="17" spans="7:12">
      <c r="G17" s="82">
        <v>1</v>
      </c>
      <c r="H17" s="136">
        <f>HLOOKUP($G17,IG!$A$2:$IA$1048576,MATCH(H$4,IG!$A$2:$A$1048576,0),0)</f>
        <v>0.20229031022138416</v>
      </c>
      <c r="I17" s="136">
        <f>HLOOKUP($G17,IG!$A$2:$IA$1048576,MATCH(I$4,IG!$A$2:$A$1048576,0),0)</f>
        <v>0.20387940400256993</v>
      </c>
      <c r="J17" s="136">
        <f>HLOOKUP($G17,IG!$A$2:$IA$1048576,MATCH(J$4,IG!$A$2:$A$1048576,0),0)</f>
        <v>0.20243212558112966</v>
      </c>
      <c r="K17" s="136">
        <f>HLOOKUP($G17,IG!$A$2:$IA$1048576,MATCH(K$4,IG!$A$2:$A$1048576,0),0)</f>
        <v>0.20243212558112966</v>
      </c>
      <c r="L17" s="136">
        <f>HLOOKUP($G17,IG!$A$2:$IA$1048576,MATCH(L$4,IG!$A$2:$A$1048576,0),0)</f>
        <v>0.17738979590383197</v>
      </c>
    </row>
    <row r="18" spans="7:12">
      <c r="G18" s="82">
        <v>2</v>
      </c>
      <c r="H18" s="136">
        <f>HLOOKUP($G18,IG!$A$2:$IA$1048576,MATCH(H$4,IG!$A$2:$A$1048576,0),0)</f>
        <v>0.11272958192359064</v>
      </c>
      <c r="I18" s="136">
        <f>HLOOKUP($G18,IG!$A$2:$IA$1048576,MATCH(I$4,IG!$A$2:$A$1048576,0),0)</f>
        <v>0.11244983372988246</v>
      </c>
      <c r="J18" s="136">
        <f>HLOOKUP($G18,IG!$A$2:$IA$1048576,MATCH(J$4,IG!$A$2:$A$1048576,0),0)</f>
        <v>0.15023055553954207</v>
      </c>
      <c r="K18" s="136">
        <f>HLOOKUP($G18,IG!$A$2:$IA$1048576,MATCH(K$4,IG!$A$2:$A$1048576,0),0)</f>
        <v>0.15023055553954207</v>
      </c>
      <c r="L18" s="136">
        <f>HLOOKUP($G18,IG!$A$2:$IA$1048576,MATCH(L$4,IG!$A$2:$A$1048576,0),0)</f>
        <v>0.14224075334907155</v>
      </c>
    </row>
    <row r="19" spans="7:12">
      <c r="G19" s="82">
        <v>3</v>
      </c>
      <c r="H19" s="136">
        <f>HLOOKUP($G19,IG!$A$2:$IA$1048576,MATCH(H$4,IG!$A$2:$A$1048576,0),0)</f>
        <v>0.12037803502533251</v>
      </c>
      <c r="I19" s="136">
        <f>HLOOKUP($G19,IG!$A$2:$IA$1048576,MATCH(I$4,IG!$A$2:$A$1048576,0),0)</f>
        <v>0.11871848510300649</v>
      </c>
      <c r="J19" s="136">
        <f>HLOOKUP($G19,IG!$A$2:$IA$1048576,MATCH(J$4,IG!$A$2:$A$1048576,0),0)</f>
        <v>0.15974706493665999</v>
      </c>
      <c r="K19" s="136">
        <f>HLOOKUP($G19,IG!$A$2:$IA$1048576,MATCH(K$4,IG!$A$2:$A$1048576,0),0)</f>
        <v>0.14199651013502665</v>
      </c>
      <c r="L19" s="136">
        <f>HLOOKUP($G19,IG!$A$2:$IA$1048576,MATCH(L$4,IG!$A$2:$A$1048576,0),0)</f>
        <v>0.1296769970497697</v>
      </c>
    </row>
    <row r="20" spans="7:12">
      <c r="G20" s="82">
        <v>4</v>
      </c>
      <c r="H20" s="136">
        <f>HLOOKUP($G20,IG!$A$2:$IA$1048576,MATCH(H$4,IG!$A$2:$A$1048576,0),0)</f>
        <v>0.12195580393665632</v>
      </c>
      <c r="I20" s="136">
        <f>HLOOKUP($G20,IG!$A$2:$IA$1048576,MATCH(I$4,IG!$A$2:$A$1048576,0),0)</f>
        <v>0.12195580387339222</v>
      </c>
      <c r="J20" s="136">
        <f>HLOOKUP($G20,IG!$A$2:$IA$1048576,MATCH(J$4,IG!$A$2:$A$1048576,0),0)</f>
        <v>0.14156562319311899</v>
      </c>
      <c r="K20" s="136">
        <f>HLOOKUP($G20,IG!$A$2:$IA$1048576,MATCH(K$4,IG!$A$2:$A$1048576,0),0)</f>
        <v>0.135575191028939</v>
      </c>
      <c r="L20" s="136">
        <f>HLOOKUP($G20,IG!$A$2:$IA$1048576,MATCH(L$4,IG!$A$2:$A$1048576,0),0)</f>
        <v>0.12702015760262275</v>
      </c>
    </row>
    <row r="21" spans="7:12">
      <c r="G21" s="82">
        <v>5</v>
      </c>
      <c r="H21" s="136">
        <f>HLOOKUP($G21,IG!$A$2:$IA$1048576,MATCH(H$4,IG!$A$2:$A$1048576,0),0)</f>
        <v>0.1360338629026315</v>
      </c>
      <c r="I21" s="136">
        <f>HLOOKUP($G21,IG!$A$2:$IA$1048576,MATCH(I$4,IG!$A$2:$A$1048576,0),0)</f>
        <v>0.13389984855803427</v>
      </c>
      <c r="J21" s="136">
        <f>HLOOKUP($G21,IG!$A$2:$IA$1048576,MATCH(J$4,IG!$A$2:$A$1048576,0),0)</f>
        <v>0.1385670449433479</v>
      </c>
      <c r="K21" s="136">
        <f>HLOOKUP($G21,IG!$A$2:$IA$1048576,MATCH(K$4,IG!$A$2:$A$1048576,0),0)</f>
        <v>0.1385670449433479</v>
      </c>
      <c r="L21" s="136">
        <f>HLOOKUP($G21,IG!$A$2:$IA$1048576,MATCH(L$4,IG!$A$2:$A$1048576,0),0)</f>
        <v>0.13832058307013861</v>
      </c>
    </row>
    <row r="22" spans="7:12">
      <c r="G22" s="82">
        <v>6</v>
      </c>
      <c r="H22" s="136">
        <f>HLOOKUP($G22,IG!$A$2:$IA$1048576,MATCH(H$4,IG!$A$2:$A$1048576,0),0)</f>
        <v>0.13559570035391527</v>
      </c>
      <c r="I22" s="136">
        <f>HLOOKUP($G22,IG!$A$2:$IA$1048576,MATCH(I$4,IG!$A$2:$A$1048576,0),0)</f>
        <v>0.13290498404655712</v>
      </c>
      <c r="J22" s="136">
        <f>HLOOKUP($G22,IG!$A$2:$IA$1048576,MATCH(J$4,IG!$A$2:$A$1048576,0),0)</f>
        <v>0.1392631123710921</v>
      </c>
      <c r="K22" s="136">
        <f>HLOOKUP($G22,IG!$A$2:$IA$1048576,MATCH(K$4,IG!$A$2:$A$1048576,0),0)</f>
        <v>0.1392631123710921</v>
      </c>
      <c r="L22" s="136">
        <f>HLOOKUP($G22,IG!$A$2:$IA$1048576,MATCH(L$4,IG!$A$2:$A$1048576,0),0)</f>
        <v>0.14887173821920199</v>
      </c>
    </row>
    <row r="23" spans="7:12">
      <c r="G23" s="82">
        <v>7</v>
      </c>
      <c r="H23" s="136">
        <f>HLOOKUP($G23,IG!$A$2:$IA$1048576,MATCH(H$4,IG!$A$2:$A$1048576,0),0)</f>
        <v>0.14189581590601652</v>
      </c>
      <c r="I23" s="136">
        <f>HLOOKUP($G23,IG!$A$2:$IA$1048576,MATCH(I$4,IG!$A$2:$A$1048576,0),0)</f>
        <v>0.14189581590601652</v>
      </c>
      <c r="J23" s="136">
        <f>HLOOKUP($G23,IG!$A$2:$IA$1048576,MATCH(J$4,IG!$A$2:$A$1048576,0),0)</f>
        <v>0.14337146773486498</v>
      </c>
      <c r="K23" s="136">
        <f>HLOOKUP($G23,IG!$A$2:$IA$1048576,MATCH(K$4,IG!$A$2:$A$1048576,0),0)</f>
        <v>0.14337146773486498</v>
      </c>
      <c r="L23" s="136">
        <f>HLOOKUP($G23,IG!$A$2:$IA$1048576,MATCH(L$4,IG!$A$2:$A$1048576,0),0)</f>
        <v>0.13972763067839308</v>
      </c>
    </row>
    <row r="24" spans="7:12">
      <c r="G24" s="82">
        <v>8</v>
      </c>
      <c r="H24" s="136">
        <f>HLOOKUP($G24,IG!$A$2:$IA$1048576,MATCH(H$4,IG!$A$2:$A$1048576,0),0)</f>
        <v>0.13539009791997159</v>
      </c>
      <c r="I24" s="136">
        <f>HLOOKUP($G24,IG!$A$2:$IA$1048576,MATCH(I$4,IG!$A$2:$A$1048576,0),0)</f>
        <v>0.13498205979144362</v>
      </c>
      <c r="J24" s="136">
        <f>HLOOKUP($G24,IG!$A$2:$IA$1048576,MATCH(J$4,IG!$A$2:$A$1048576,0),0)</f>
        <v>0.13866554474581422</v>
      </c>
      <c r="K24" s="136">
        <f>HLOOKUP($G24,IG!$A$2:$IA$1048576,MATCH(K$4,IG!$A$2:$A$1048576,0),0)</f>
        <v>0.13866554474581422</v>
      </c>
      <c r="L24" s="136">
        <f>HLOOKUP($G24,IG!$A$2:$IA$1048576,MATCH(L$4,IG!$A$2:$A$1048576,0),0)</f>
        <v>0.13845846949368756</v>
      </c>
    </row>
    <row r="25" spans="7:12">
      <c r="G25" s="82">
        <v>9</v>
      </c>
      <c r="H25" s="136">
        <f>HLOOKUP($G25,IG!$A$2:$IA$1048576,MATCH(H$4,IG!$A$2:$A$1048576,0),0)</f>
        <v>0.12870570178084006</v>
      </c>
      <c r="I25" s="136">
        <f>HLOOKUP($G25,IG!$A$2:$IA$1048576,MATCH(I$4,IG!$A$2:$A$1048576,0),0)</f>
        <v>0.13288709533216689</v>
      </c>
      <c r="J25" s="136">
        <f>HLOOKUP($G25,IG!$A$2:$IA$1048576,MATCH(J$4,IG!$A$2:$A$1048576,0),0)</f>
        <v>0.12369037647103248</v>
      </c>
      <c r="K25" s="136">
        <f>HLOOKUP($G25,IG!$A$2:$IA$1048576,MATCH(K$4,IG!$A$2:$A$1048576,0),0)</f>
        <v>0.12369037647103248</v>
      </c>
      <c r="L25" s="136">
        <f>HLOOKUP($G25,IG!$A$2:$IA$1048576,MATCH(L$4,IG!$A$2:$A$1048576,0),0)</f>
        <v>0.12405074992071788</v>
      </c>
    </row>
    <row r="26" spans="7:12">
      <c r="G26" s="82">
        <v>10</v>
      </c>
      <c r="H26" s="136" t="str">
        <f>HLOOKUP($G26,IG!$A$2:$IA$1048576,MATCH(H$4,IG!$A$2:$A$1048576,0),0)</f>
        <v/>
      </c>
      <c r="I26" s="136" t="str">
        <f>HLOOKUP($G26,IG!$A$2:$IA$1048576,MATCH(I$4,IG!$A$2:$A$1048576,0),0)</f>
        <v/>
      </c>
      <c r="J26" s="136" t="str">
        <f>HLOOKUP($G26,IG!$A$2:$IA$1048576,MATCH(J$4,IG!$A$2:$A$1048576,0),0)</f>
        <v/>
      </c>
      <c r="K26" s="136" t="str">
        <f>HLOOKUP($G26,IG!$A$2:$IA$1048576,MATCH(K$4,IG!$A$2:$A$1048576,0),0)</f>
        <v/>
      </c>
      <c r="L26" s="136" t="str">
        <f>HLOOKUP($G26,IG!$A$2:$IA$1048576,MATCH(L$4,IG!$A$2:$A$1048576,0),0)</f>
        <v/>
      </c>
    </row>
    <row r="27" spans="7:12">
      <c r="G27" s="82">
        <v>11</v>
      </c>
      <c r="H27" s="136" t="str">
        <f>HLOOKUP($G27,IG!$A$2:$IA$1048576,MATCH(H$4,IG!$A$2:$A$1048576,0),0)</f>
        <v/>
      </c>
      <c r="I27" s="136" t="str">
        <f>HLOOKUP($G27,IG!$A$2:$IA$1048576,MATCH(I$4,IG!$A$2:$A$1048576,0),0)</f>
        <v/>
      </c>
      <c r="J27" s="136" t="str">
        <f>HLOOKUP($G27,IG!$A$2:$IA$1048576,MATCH(J$4,IG!$A$2:$A$1048576,0),0)</f>
        <v/>
      </c>
      <c r="K27" s="136" t="str">
        <f>HLOOKUP($G27,IG!$A$2:$IA$1048576,MATCH(K$4,IG!$A$2:$A$1048576,0),0)</f>
        <v/>
      </c>
      <c r="L27" s="136" t="str">
        <f>HLOOKUP($G27,IG!$A$2:$IA$1048576,MATCH(L$4,IG!$A$2:$A$1048576,0),0)</f>
        <v/>
      </c>
    </row>
    <row r="28" spans="7:12">
      <c r="G28" s="82">
        <v>12</v>
      </c>
      <c r="H28" s="136" t="str">
        <f>HLOOKUP($G28,IG!$A$2:$IA$1048576,MATCH(H$4,IG!$A$2:$A$1048576,0),0)</f>
        <v/>
      </c>
      <c r="I28" s="136" t="str">
        <f>HLOOKUP($G28,IG!$A$2:$IA$1048576,MATCH(I$4,IG!$A$2:$A$1048576,0),0)</f>
        <v/>
      </c>
      <c r="J28" s="136" t="str">
        <f>HLOOKUP($G28,IG!$A$2:$IA$1048576,MATCH(J$4,IG!$A$2:$A$1048576,0),0)</f>
        <v/>
      </c>
      <c r="K28" s="136" t="str">
        <f>HLOOKUP($G28,IG!$A$2:$IA$1048576,MATCH(K$4,IG!$A$2:$A$1048576,0),0)</f>
        <v/>
      </c>
      <c r="L28" s="136" t="str">
        <f>HLOOKUP($G28,IG!$A$2:$IA$1048576,MATCH(L$4,IG!$A$2:$A$1048576,0),0)</f>
        <v/>
      </c>
    </row>
    <row r="29" spans="7:12">
      <c r="G29" s="82">
        <v>13</v>
      </c>
      <c r="H29" s="136" t="str">
        <f>HLOOKUP($G29,IG!$A$2:$IA$1048576,MATCH(H$4,IG!$A$2:$A$1048576,0),0)</f>
        <v/>
      </c>
      <c r="I29" s="136" t="str">
        <f>HLOOKUP($G29,IG!$A$2:$IA$1048576,MATCH(I$4,IG!$A$2:$A$1048576,0),0)</f>
        <v/>
      </c>
      <c r="J29" s="136" t="str">
        <f>HLOOKUP($G29,IG!$A$2:$IA$1048576,MATCH(J$4,IG!$A$2:$A$1048576,0),0)</f>
        <v/>
      </c>
      <c r="K29" s="136" t="str">
        <f>HLOOKUP($G29,IG!$A$2:$IA$1048576,MATCH(K$4,IG!$A$2:$A$1048576,0),0)</f>
        <v/>
      </c>
      <c r="L29" s="136" t="str">
        <f>HLOOKUP($G29,IG!$A$2:$IA$1048576,MATCH(L$4,IG!$A$2:$A$1048576,0),0)</f>
        <v/>
      </c>
    </row>
    <row r="30" spans="7:12">
      <c r="G30" s="82">
        <v>14</v>
      </c>
      <c r="H30" s="136" t="str">
        <f>HLOOKUP($G30,IG!$A$2:$IA$1048576,MATCH(H$4,IG!$A$2:$A$1048576,0),0)</f>
        <v/>
      </c>
      <c r="I30" s="136" t="str">
        <f>HLOOKUP($G30,IG!$A$2:$IA$1048576,MATCH(I$4,IG!$A$2:$A$1048576,0),0)</f>
        <v/>
      </c>
      <c r="J30" s="136" t="str">
        <f>HLOOKUP($G30,IG!$A$2:$IA$1048576,MATCH(J$4,IG!$A$2:$A$1048576,0),0)</f>
        <v/>
      </c>
      <c r="K30" s="136" t="str">
        <f>HLOOKUP($G30,IG!$A$2:$IA$1048576,MATCH(K$4,IG!$A$2:$A$1048576,0),0)</f>
        <v/>
      </c>
      <c r="L30" s="136" t="str">
        <f>HLOOKUP($G30,IG!$A$2:$IA$1048576,MATCH(L$4,IG!$A$2:$A$1048576,0),0)</f>
        <v/>
      </c>
    </row>
    <row r="31" spans="7:12">
      <c r="G31" s="82">
        <v>15</v>
      </c>
      <c r="H31" s="136" t="str">
        <f>HLOOKUP($G31,IG!$A$2:$IA$1048576,MATCH(H$4,IG!$A$2:$A$1048576,0),0)</f>
        <v/>
      </c>
      <c r="I31" s="136" t="str">
        <f>HLOOKUP($G31,IG!$A$2:$IA$1048576,MATCH(I$4,IG!$A$2:$A$1048576,0),0)</f>
        <v/>
      </c>
      <c r="J31" s="136" t="str">
        <f>HLOOKUP($G31,IG!$A$2:$IA$1048576,MATCH(J$4,IG!$A$2:$A$1048576,0),0)</f>
        <v/>
      </c>
      <c r="K31" s="136" t="str">
        <f>HLOOKUP($G31,IG!$A$2:$IA$1048576,MATCH(K$4,IG!$A$2:$A$1048576,0),0)</f>
        <v/>
      </c>
      <c r="L31" s="136" t="str">
        <f>HLOOKUP($G31,IG!$A$2:$IA$1048576,MATCH(L$4,IG!$A$2:$A$1048576,0),0)</f>
        <v/>
      </c>
    </row>
  </sheetData>
  <mergeCells count="3">
    <mergeCell ref="G15:L15"/>
    <mergeCell ref="G3:L3"/>
    <mergeCell ref="B3:D3"/>
  </mergeCells>
  <conditionalFormatting sqref="I5:L5">
    <cfRule type="cellIs" dxfId="131" priority="65" operator="equal">
      <formula>$H$5</formula>
    </cfRule>
    <cfRule type="cellIs" dxfId="130" priority="66" operator="lessThan">
      <formula>$H$5</formula>
    </cfRule>
    <cfRule type="cellIs" dxfId="129" priority="69" operator="greaterThan">
      <formula>$H$5</formula>
    </cfRule>
  </conditionalFormatting>
  <conditionalFormatting sqref="I17:L17">
    <cfRule type="cellIs" dxfId="128" priority="61" operator="equal">
      <formula>$H17</formula>
    </cfRule>
    <cfRule type="cellIs" dxfId="127" priority="62" operator="lessThan">
      <formula>$H17</formula>
    </cfRule>
    <cfRule type="cellIs" dxfId="126" priority="63" operator="greaterThan">
      <formula>$H17</formula>
    </cfRule>
  </conditionalFormatting>
  <conditionalFormatting sqref="I28:L31">
    <cfRule type="cellIs" dxfId="125" priority="49" operator="equal">
      <formula>$H28</formula>
    </cfRule>
    <cfRule type="cellIs" dxfId="124" priority="50" operator="lessThan">
      <formula>$H28</formula>
    </cfRule>
    <cfRule type="cellIs" dxfId="123" priority="51" operator="greaterThan">
      <formula>$H28</formula>
    </cfRule>
  </conditionalFormatting>
  <conditionalFormatting sqref="I18:L18">
    <cfRule type="cellIs" dxfId="122" priority="46" operator="equal">
      <formula>$H18</formula>
    </cfRule>
    <cfRule type="cellIs" dxfId="121" priority="47" operator="lessThan">
      <formula>$H18</formula>
    </cfRule>
    <cfRule type="cellIs" dxfId="120" priority="48" operator="greaterThan">
      <formula>$H18</formula>
    </cfRule>
  </conditionalFormatting>
  <conditionalFormatting sqref="I19:L19">
    <cfRule type="cellIs" dxfId="119" priority="43" operator="equal">
      <formula>$H19</formula>
    </cfRule>
    <cfRule type="cellIs" dxfId="118" priority="44" operator="lessThan">
      <formula>$H19</formula>
    </cfRule>
    <cfRule type="cellIs" dxfId="117" priority="45" operator="greaterThan">
      <formula>$H19</formula>
    </cfRule>
  </conditionalFormatting>
  <conditionalFormatting sqref="I20:L20">
    <cfRule type="cellIs" dxfId="116" priority="40" operator="equal">
      <formula>$H20</formula>
    </cfRule>
    <cfRule type="cellIs" dxfId="115" priority="41" operator="lessThan">
      <formula>$H20</formula>
    </cfRule>
    <cfRule type="cellIs" dxfId="114" priority="42" operator="greaterThan">
      <formula>$H20</formula>
    </cfRule>
  </conditionalFormatting>
  <conditionalFormatting sqref="I21:L21">
    <cfRule type="cellIs" dxfId="113" priority="37" operator="equal">
      <formula>$H21</formula>
    </cfRule>
    <cfRule type="cellIs" dxfId="112" priority="38" operator="lessThan">
      <formula>$H21</formula>
    </cfRule>
    <cfRule type="cellIs" dxfId="111" priority="39" operator="greaterThan">
      <formula>$H21</formula>
    </cfRule>
  </conditionalFormatting>
  <conditionalFormatting sqref="I22:L22">
    <cfRule type="cellIs" dxfId="110" priority="34" operator="equal">
      <formula>$H22</formula>
    </cfRule>
    <cfRule type="cellIs" dxfId="109" priority="35" operator="lessThan">
      <formula>$H22</formula>
    </cfRule>
    <cfRule type="cellIs" dxfId="108" priority="36" operator="greaterThan">
      <formula>$H22</formula>
    </cfRule>
  </conditionalFormatting>
  <conditionalFormatting sqref="I23:L23">
    <cfRule type="cellIs" dxfId="107" priority="31" operator="equal">
      <formula>$H23</formula>
    </cfRule>
    <cfRule type="cellIs" dxfId="106" priority="32" operator="lessThan">
      <formula>$H23</formula>
    </cfRule>
    <cfRule type="cellIs" dxfId="105" priority="33" operator="greaterThan">
      <formula>$H23</formula>
    </cfRule>
  </conditionalFormatting>
  <conditionalFormatting sqref="I26:L27">
    <cfRule type="cellIs" dxfId="104" priority="25" operator="equal">
      <formula>$H26</formula>
    </cfRule>
    <cfRule type="cellIs" dxfId="103" priority="26" operator="lessThan">
      <formula>$H26</formula>
    </cfRule>
    <cfRule type="cellIs" dxfId="102" priority="27" operator="greaterThan">
      <formula>$H26</formula>
    </cfRule>
  </conditionalFormatting>
  <conditionalFormatting sqref="I24:L24">
    <cfRule type="cellIs" dxfId="101" priority="28" operator="equal">
      <formula>$H24</formula>
    </cfRule>
    <cfRule type="cellIs" dxfId="100" priority="29" operator="lessThan">
      <formula>$H24</formula>
    </cfRule>
    <cfRule type="cellIs" dxfId="99" priority="30" operator="greaterThan">
      <formula>$H24</formula>
    </cfRule>
  </conditionalFormatting>
  <conditionalFormatting sqref="I25:L25">
    <cfRule type="cellIs" dxfId="98" priority="22" operator="equal">
      <formula>$H25</formula>
    </cfRule>
    <cfRule type="cellIs" dxfId="97" priority="23" operator="lessThan">
      <formula>$H25</formula>
    </cfRule>
    <cfRule type="cellIs" dxfId="96" priority="24" operator="greaterThan">
      <formula>$H25</formula>
    </cfRule>
  </conditionalFormatting>
  <conditionalFormatting sqref="I6:L6">
    <cfRule type="cellIs" dxfId="95" priority="19" operator="equal">
      <formula>$H$6</formula>
    </cfRule>
    <cfRule type="cellIs" dxfId="94" priority="20" operator="lessThan">
      <formula>$H$6</formula>
    </cfRule>
    <cfRule type="cellIs" dxfId="93" priority="21" operator="greaterThan">
      <formula>$H$6</formula>
    </cfRule>
  </conditionalFormatting>
  <conditionalFormatting sqref="I7:L7">
    <cfRule type="cellIs" dxfId="92" priority="16" operator="equal">
      <formula>$H7</formula>
    </cfRule>
    <cfRule type="cellIs" dxfId="91" priority="17" operator="lessThan">
      <formula>$H7</formula>
    </cfRule>
    <cfRule type="cellIs" dxfId="90" priority="18" operator="greaterThan">
      <formula>$H7</formula>
    </cfRule>
  </conditionalFormatting>
  <conditionalFormatting sqref="I8:L8">
    <cfRule type="cellIs" dxfId="89" priority="13" operator="equal">
      <formula>$H8</formula>
    </cfRule>
    <cfRule type="cellIs" dxfId="88" priority="14" operator="lessThan">
      <formula>$H8</formula>
    </cfRule>
    <cfRule type="cellIs" dxfId="87" priority="15" operator="greaterThan">
      <formula>$H8</formula>
    </cfRule>
  </conditionalFormatting>
  <conditionalFormatting sqref="I9:L9">
    <cfRule type="cellIs" dxfId="86" priority="10" operator="equal">
      <formula>$H9</formula>
    </cfRule>
    <cfRule type="cellIs" dxfId="85" priority="11" operator="lessThan">
      <formula>$H9</formula>
    </cfRule>
    <cfRule type="cellIs" dxfId="84" priority="12" operator="greaterThan">
      <formula>$H9</formula>
    </cfRule>
  </conditionalFormatting>
  <conditionalFormatting sqref="I10:L10">
    <cfRule type="cellIs" dxfId="83" priority="7" operator="equal">
      <formula>$H10</formula>
    </cfRule>
    <cfRule type="cellIs" dxfId="82" priority="8" operator="lessThan">
      <formula>$H10</formula>
    </cfRule>
    <cfRule type="cellIs" dxfId="81" priority="9" operator="greaterThan">
      <formula>$H10</formula>
    </cfRule>
  </conditionalFormatting>
  <conditionalFormatting sqref="I11:L11">
    <cfRule type="cellIs" dxfId="80" priority="4" operator="equal">
      <formula>$H11</formula>
    </cfRule>
    <cfRule type="cellIs" dxfId="79" priority="5" operator="lessThan">
      <formula>$H11</formula>
    </cfRule>
    <cfRule type="cellIs" dxfId="78" priority="6" operator="greaterThan">
      <formula>$H11</formula>
    </cfRule>
  </conditionalFormatting>
  <conditionalFormatting sqref="I12:L12">
    <cfRule type="cellIs" dxfId="77" priority="1" operator="equal">
      <formula>$H12</formula>
    </cfRule>
    <cfRule type="cellIs" dxfId="76" priority="2" operator="lessThan">
      <formula>$H12</formula>
    </cfRule>
    <cfRule type="cellIs" dxfId="75" priority="3" operator="greaterThan">
      <formula>$H12</formula>
    </cfRule>
  </conditionalFormatting>
  <hyperlinks>
    <hyperlink ref="B4" location="IG!A1" display="Inv. Grade" xr:uid="{A03E0814-E545-46DC-A311-E19914E2E38A}"/>
    <hyperlink ref="C4" location="HY!A1" display="High Yield" xr:uid="{91611522-2E45-4EA7-AA82-0A46DD45DCE8}"/>
    <hyperlink ref="D4" location="AvgYTM!A1" display="Avg. YTM" xr:uid="{350F5D98-65D9-465C-843D-1F216C36311D}"/>
    <hyperlink ref="B5" location="LTD!A1" display="L. T. Date" xr:uid="{EA1A1CAA-2FBC-4B3B-85C0-74386B7CA633}"/>
    <hyperlink ref="C5" location="RMaturity!A1" display="R. Maturity" xr:uid="{A9B6DF30-501A-45D8-9EF8-09A9098F16C1}"/>
    <hyperlink ref="D5" location="TPrice!A1" display="L. T. Price" xr:uid="{014D32A2-883E-4690-A4DC-DBD64103D061}"/>
    <hyperlink ref="B6" location="YTM!A1" display="YTM" xr:uid="{A684201D-770F-43AD-8B72-171BA85D1830}"/>
    <hyperlink ref="C6" location="CRating!A1" display="C. Rating" xr:uid="{23C25DE1-D138-4B0F-A231-70EA0B799718}"/>
    <hyperlink ref="D6" location="UnitsTraded!A1" display="Units Trad." xr:uid="{058B9F2A-9C16-40FC-B719-E68E87F27B28}"/>
    <hyperlink ref="B7" location="Trad.Vol.!A1" display="Trad. Vol." xr:uid="{C0D8792F-264B-4B90-8D9A-EFFF18AC32E4}"/>
    <hyperlink ref="C7" location="Trades!A1" display="Trades." xr:uid="{BFA76E36-3F90-4E60-8822-B1685A291118}"/>
    <hyperlink ref="B9" location="NMBCL!A1" display="NMBCL" xr:uid="{8FDAAB35-AAD2-42B5-9C9F-2696E01F508A}"/>
    <hyperlink ref="C9" location="NMBHF1!A1" display="NMBHF1" xr:uid="{65E8C0E8-2BE8-4A9F-835C-AB38FC225CF3}"/>
    <hyperlink ref="D9" location="'NMB50'!A1" display="NMB50" xr:uid="{A5B06E08-20BC-4959-B8A7-7A418C81815E}"/>
    <hyperlink ref="B10" location="NMBSBFE!A1" display="NMBSBFE" xr:uid="{490495C7-EE6B-4176-AE48-FB276F2729A3}"/>
    <hyperlink ref="C10" location="NSIF2!A1" display="NSIF2" xr:uid="{797E9891-37C2-43F0-AD2F-A57C79615CE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91B59-DAA3-478A-B8BE-FD89E0D2956F}">
  <sheetPr codeName="Sheet23">
    <tabColor rgb="FFFFFF00"/>
  </sheetPr>
  <dimension ref="A2:R106"/>
  <sheetViews>
    <sheetView showGridLines="0" tabSelected="1" zoomScale="85" zoomScaleNormal="85" workbookViewId="0">
      <pane xSplit="3" ySplit="5" topLeftCell="D60" activePane="bottomRight" state="frozen"/>
      <selection pane="topRight" activeCell="D1" sqref="D1"/>
      <selection pane="bottomLeft" activeCell="A6" sqref="A6"/>
      <selection pane="bottomRight" activeCell="D70" sqref="D70"/>
    </sheetView>
  </sheetViews>
  <sheetFormatPr defaultRowHeight="15"/>
  <cols>
    <col min="1" max="1" width="8.85546875" style="68"/>
    <col min="2" max="2" width="4.5703125" style="68" bestFit="1" customWidth="1"/>
    <col min="3" max="3" width="12.42578125" style="68" bestFit="1" customWidth="1"/>
    <col min="4" max="4" width="46.42578125" style="68" bestFit="1" customWidth="1"/>
    <col min="5" max="5" width="11.42578125" style="68" customWidth="1"/>
    <col min="6" max="6" width="12.42578125" style="68" bestFit="1" customWidth="1"/>
    <col min="7" max="7" width="8.85546875" style="68"/>
    <col min="8" max="8" width="10" style="68" customWidth="1"/>
    <col min="9" max="9" width="10.5703125" style="68" bestFit="1" customWidth="1"/>
    <col min="10" max="10" width="10.140625" style="68" bestFit="1" customWidth="1"/>
    <col min="11" max="11" width="10" style="68" customWidth="1"/>
    <col min="12" max="12" width="12.5703125" customWidth="1"/>
    <col min="16" max="16" width="46.42578125" bestFit="1" customWidth="1"/>
  </cols>
  <sheetData>
    <row r="2" spans="2:18">
      <c r="C2" s="134">
        <f>DailyDetails!C2</f>
        <v>45256</v>
      </c>
      <c r="D2" s="135" t="s">
        <v>187</v>
      </c>
      <c r="E2" s="135"/>
      <c r="F2" s="135"/>
    </row>
    <row r="3" spans="2:18">
      <c r="C3" s="139">
        <v>30</v>
      </c>
      <c r="D3" s="135" t="str">
        <f>"Oldest trading price allowed (In Days) (i.e. "&amp;TEXT(C2-C3,"dd-mmm-yyyy")&amp;")"</f>
        <v>Oldest trading price allowed (In Days) (i.e. 27-Oct-2023)</v>
      </c>
      <c r="E3" s="135"/>
      <c r="F3" s="135"/>
      <c r="O3" s="263" t="s">
        <v>1789</v>
      </c>
      <c r="P3" s="263"/>
      <c r="Q3" s="263"/>
      <c r="R3" s="263"/>
    </row>
    <row r="4" spans="2:18">
      <c r="O4" s="264"/>
      <c r="P4" s="264"/>
      <c r="Q4" s="264"/>
      <c r="R4" s="264"/>
    </row>
    <row r="5" spans="2:18" ht="60">
      <c r="B5" s="122" t="s">
        <v>55</v>
      </c>
      <c r="C5" s="122" t="s">
        <v>57</v>
      </c>
      <c r="D5" s="122" t="s">
        <v>45</v>
      </c>
      <c r="E5" s="122" t="s">
        <v>201</v>
      </c>
      <c r="F5" s="122" t="s">
        <v>1632</v>
      </c>
      <c r="G5" s="122" t="s">
        <v>1634</v>
      </c>
      <c r="H5" s="122" t="s">
        <v>167</v>
      </c>
      <c r="I5" s="122" t="s">
        <v>203</v>
      </c>
      <c r="J5" s="122" t="s">
        <v>1637</v>
      </c>
      <c r="K5" s="122" t="s">
        <v>1639</v>
      </c>
      <c r="L5" s="122" t="s">
        <v>1788</v>
      </c>
      <c r="O5" s="122" t="s">
        <v>1791</v>
      </c>
      <c r="P5" s="145" t="s">
        <v>1919</v>
      </c>
      <c r="Q5" s="122" t="s">
        <v>57</v>
      </c>
      <c r="R5" s="122" t="s">
        <v>1790</v>
      </c>
    </row>
    <row r="6" spans="2:18">
      <c r="B6" s="82">
        <f>IF(DailyDetails!B6="","",DailyDetails!B6)</f>
        <v>1</v>
      </c>
      <c r="C6" s="82" t="str">
        <f>IF(DailyDetails!C6="","",DailyDetails!C6)</f>
        <v>EBLD86</v>
      </c>
      <c r="D6" s="82" t="str">
        <f>IFERROR(INDEX(ListOfDebenture!$C:$C,MATCH(Valuations!$C6,ListOfDebenture!$D:$D,0)),"")</f>
        <v>Everest Bank Limited Debenture 2086</v>
      </c>
      <c r="E6" s="136">
        <f>IFERROR(HLOOKUP($C6,YTM!$A$2:$AAX$1048576,MATCH($C$2,YTM!$A$2:$A$1048576,1),0),"")</f>
        <v>0.14393424598142868</v>
      </c>
      <c r="F6" s="138">
        <f>IFERROR(HLOOKUP($C6,LTD!$A$2:$AAX$1048576,MATCH($C$2,LTD!$A$2:$A$1048576,1),0),"N/A")</f>
        <v>45253</v>
      </c>
      <c r="G6" s="120">
        <f>IFERROR(HLOOKUP($C6,TPrice!$A$2:$AAW$1048576,MATCH($F6,TPrice!$A$2:$A$1048576,1),0),"-")</f>
        <v>809</v>
      </c>
      <c r="H6" s="82" t="str">
        <f>IFERROR(HLOOKUP($C6,CRating!$A$2:$AAW$1048576,MATCH($C$2,CRating!$A$2:$A$1048576,1),0),"")</f>
        <v>AA-</v>
      </c>
      <c r="I6" s="82">
        <f>IFERROR(IF($C$2-F6&gt;30,"",G6),"")</f>
        <v>809</v>
      </c>
      <c r="J6" s="82" t="str">
        <f>SUBSTITUTE(SUBSTITUTE(H6,"-",""),"+","")</f>
        <v>AA</v>
      </c>
      <c r="K6" s="136">
        <f>IFERROR(HLOOKUP($J6,AvgYTM!$B$2:$I$1048576,MATCH($C$2,AvgYTM!$A$2:$A$1048576,0),0),"")</f>
        <v>0.13682007850152389</v>
      </c>
      <c r="L6" s="142">
        <v>833.79</v>
      </c>
      <c r="M6">
        <f>IF(IFERROR(SEARCH($P$5,D6),0)&gt;0,MAX($M$5:M5)+1,0)</f>
        <v>0</v>
      </c>
      <c r="O6" s="2">
        <v>1</v>
      </c>
      <c r="P6" s="2" t="str">
        <f t="shared" ref="P6:P11" si="0">IFERROR(INDEX($D$6:$D$105,MATCH($O6,$M$6:$M$105,0)),"")</f>
        <v>8.5% Nepal Investment Bank Bond 2084</v>
      </c>
      <c r="Q6" s="2" t="str">
        <f t="shared" ref="Q6:Q11" si="1">IFERROR(INDEX($C$6:$C$105,MATCH($O6,$M$6:$M$105,0)),"")</f>
        <v>NIBD84</v>
      </c>
      <c r="R6" s="146">
        <f t="shared" ref="R6:R11" si="2">IFERROR(INDEX($L$6:$L$105,MATCH($O6,$M$6:$M$105,0)),"")</f>
        <v>883.84</v>
      </c>
    </row>
    <row r="7" spans="2:18">
      <c r="B7" s="82">
        <f>IF(DailyDetails!B7="","",DailyDetails!B7)</f>
        <v>2</v>
      </c>
      <c r="C7" s="82" t="str">
        <f>IF(DailyDetails!C7="","",DailyDetails!C7)</f>
        <v>NBLD85</v>
      </c>
      <c r="D7" s="82" t="str">
        <f>IFERROR(INDEX(ListOfDebenture!$C:$C,MATCH(Valuations!$C7,ListOfDebenture!$D:$D,0)),"")</f>
        <v>8% Nabil Debenture 2085</v>
      </c>
      <c r="E7" s="136">
        <f>IFERROR(HLOOKUP($C7,YTM!$A$2:$AAX$1048576,MATCH($C$2,YTM!$A$2:$A$1048576,1),0),"")</f>
        <v>0.14815981882556034</v>
      </c>
      <c r="F7" s="138">
        <f>IFERROR(HLOOKUP($C7,LTD!$A$2:$AAX$1048576,MATCH($C$2,LTD!$A$2:$A$1048576,1),0),"")</f>
        <v>45256</v>
      </c>
      <c r="G7" s="120">
        <f>IFERROR(HLOOKUP($C7,TPrice!$A$2:$AAW$1048576,MATCH($F7,TPrice!$A$2:$A$1048576,1),0),"-")</f>
        <v>817.4</v>
      </c>
      <c r="H7" s="82" t="str">
        <f>IFERROR(HLOOKUP($C7,CRating!$A$2:$AAW$1048576,MATCH($C$2,CRating!$A$2:$A$1048576,1),0),"")</f>
        <v>AA-</v>
      </c>
      <c r="I7" s="82">
        <f t="shared" ref="I7:I70" si="3">IFERROR(IF($C$2-F7&gt;30,"",G7),"")</f>
        <v>817.4</v>
      </c>
      <c r="J7" s="82" t="str">
        <f t="shared" ref="J7:J70" si="4">SUBSTITUTE(SUBSTITUTE(H7,"-",""),"+","")</f>
        <v>AA</v>
      </c>
      <c r="K7" s="136">
        <f>IFERROR(HLOOKUP($J7,AvgYTM!$B$2:$I$1048576,MATCH($C$2,AvgYTM!$A$2:$A$1048576,0),0),"")</f>
        <v>0.13682007850152389</v>
      </c>
      <c r="L7" s="142">
        <v>849.08</v>
      </c>
      <c r="M7">
        <f>IF(IFERROR(SEARCH($P$5,D7),0)&gt;0,MAX($M$5:M6)+1,0)</f>
        <v>0</v>
      </c>
      <c r="O7" s="2">
        <v>2</v>
      </c>
      <c r="P7" s="2" t="str">
        <f t="shared" si="0"/>
        <v>8.5% Nepal Bank Debenture 2087</v>
      </c>
      <c r="Q7" s="2" t="str">
        <f t="shared" si="1"/>
        <v>NBLD87</v>
      </c>
      <c r="R7" s="146">
        <f t="shared" si="2"/>
        <v>813.89</v>
      </c>
    </row>
    <row r="8" spans="2:18">
      <c r="B8" s="82">
        <f>IF(DailyDetails!B8="","",DailyDetails!B8)</f>
        <v>3</v>
      </c>
      <c r="C8" s="82" t="str">
        <f>IF(DailyDetails!C8="","",DailyDetails!C8)</f>
        <v>GBILD86/87</v>
      </c>
      <c r="D8" s="82" t="str">
        <f>IFERROR(INDEX(ListOfDebenture!$C:$C,MATCH(Valuations!$C8,ListOfDebenture!$D:$D,0)),"")</f>
        <v>Global IME Bank Limited Debenture 2086/87</v>
      </c>
      <c r="E8" s="136">
        <f>IFERROR(HLOOKUP($C8,YTM!$A$2:$AAX$1048576,MATCH($C$2,YTM!$A$2:$A$1048576,1),0),"")</f>
        <v>0.13294499643107008</v>
      </c>
      <c r="F8" s="138">
        <f>IFERROR(HLOOKUP($C8,LTD!$A$2:$AAX$1048576,MATCH($C$2,LTD!$A$2:$A$1048576,1),0),"")</f>
        <v>45256</v>
      </c>
      <c r="G8" s="120">
        <f>IFERROR(HLOOKUP($C8,TPrice!$A$2:$AAW$1048576,MATCH($F8,TPrice!$A$2:$A$1048576,1),0),"-")</f>
        <v>826</v>
      </c>
      <c r="H8" s="82" t="str">
        <f>IFERROR(HLOOKUP($C8,CRating!$A$2:$AAW$1048576,MATCH($C$2,CRating!$A$2:$A$1048576,1),0),"")</f>
        <v>A</v>
      </c>
      <c r="I8" s="82">
        <f t="shared" si="3"/>
        <v>826</v>
      </c>
      <c r="J8" s="82" t="str">
        <f t="shared" si="4"/>
        <v>A</v>
      </c>
      <c r="K8" s="136">
        <f>IFERROR(HLOOKUP($J8,AvgYTM!$B$2:$I$1048576,MATCH($C$2,AvgYTM!$A$2:$A$1048576,0),0),"")</f>
        <v>0.13566090348964593</v>
      </c>
      <c r="L8" s="142">
        <v>816.16</v>
      </c>
      <c r="M8">
        <f>IF(IFERROR(SEARCH($P$5,D8),0)&gt;0,MAX($M$5:M7)+1,0)</f>
        <v>0</v>
      </c>
      <c r="O8" s="2">
        <v>3</v>
      </c>
      <c r="P8" s="2" t="str">
        <f t="shared" si="0"/>
        <v>10% Nepal SBI Bank Debenture 2086</v>
      </c>
      <c r="Q8" s="2" t="str">
        <f t="shared" si="1"/>
        <v>SBIBD86</v>
      </c>
      <c r="R8" s="146">
        <f t="shared" si="2"/>
        <v>900.32</v>
      </c>
    </row>
    <row r="9" spans="2:18">
      <c r="B9" s="82">
        <f>IF(DailyDetails!B9="","",DailyDetails!B9)</f>
        <v>4</v>
      </c>
      <c r="C9" s="82" t="str">
        <f>IF(DailyDetails!C9="","",DailyDetails!C9)</f>
        <v>BOKD86</v>
      </c>
      <c r="D9" s="82" t="str">
        <f>IFERROR(INDEX(ListOfDebenture!$C:$C,MATCH(Valuations!$C9,ListOfDebenture!$D:$D,0)),"")</f>
        <v>8.5% BOK Debenture 2086</v>
      </c>
      <c r="E9" s="136">
        <f>IFERROR(HLOOKUP($C9,YTM!$A$2:$AAX$1048576,MATCH($C$2,YTM!$A$2:$A$1048576,1),0),"")</f>
        <v>0.14030900798363377</v>
      </c>
      <c r="F9" s="138">
        <f>IFERROR(HLOOKUP($C9,LTD!$A$2:$AAX$1048576,MATCH($C$2,LTD!$A$2:$A$1048576,1),0),"")</f>
        <v>45252</v>
      </c>
      <c r="G9" s="120">
        <f>IFERROR(HLOOKUP($C9,TPrice!$A$2:$AAW$1048576,MATCH($F9,TPrice!$A$2:$A$1048576,1),0),"-")</f>
        <v>803</v>
      </c>
      <c r="H9" s="82" t="str">
        <f>IFERROR(HLOOKUP($C9,CRating!$A$2:$AAW$1048576,MATCH($C$2,CRating!$A$2:$A$1048576,1),0),"")</f>
        <v>BBB+</v>
      </c>
      <c r="I9" s="82">
        <f t="shared" si="3"/>
        <v>803</v>
      </c>
      <c r="J9" s="82" t="str">
        <f t="shared" si="4"/>
        <v>BBB</v>
      </c>
      <c r="K9" s="136">
        <f>IFERROR(HLOOKUP($J9,AvgYTM!$B$2:$I$1048576,MATCH($C$2,AvgYTM!$A$2:$A$1048576,0),0),"")</f>
        <v>0.1334425673978758</v>
      </c>
      <c r="L9" s="142">
        <v>829.26</v>
      </c>
      <c r="M9">
        <f>IF(IFERROR(SEARCH($P$5,D9),0)&gt;0,MAX($M$5:M8)+1,0)</f>
        <v>0</v>
      </c>
      <c r="O9" s="2">
        <v>4</v>
      </c>
      <c r="P9" s="2" t="str">
        <f t="shared" si="0"/>
        <v>10.25% Nepal SBI Bank Debenture 2083</v>
      </c>
      <c r="Q9" s="2" t="str">
        <f t="shared" si="1"/>
        <v>SBID83</v>
      </c>
      <c r="R9" s="146">
        <f t="shared" si="2"/>
        <v>971.39</v>
      </c>
    </row>
    <row r="10" spans="2:18">
      <c r="B10" s="82">
        <f>IF(DailyDetails!B10="","",DailyDetails!B10)</f>
        <v>5</v>
      </c>
      <c r="C10" s="82" t="str">
        <f>IF(DailyDetails!C10="","",DailyDetails!C10)</f>
        <v>NIBD84</v>
      </c>
      <c r="D10" s="82" t="str">
        <f>IFERROR(INDEX(ListOfDebenture!$C:$C,MATCH(Valuations!$C10,ListOfDebenture!$D:$D,0)),"")</f>
        <v>8.5% Nepal Investment Bank Bond 2084</v>
      </c>
      <c r="E10" s="136">
        <f>IFERROR(HLOOKUP($C10,YTM!$A$2:$AAX$1048576,MATCH($C$2,YTM!$A$2:$A$1048576,1),0),"")</f>
        <v>0.15346870006733637</v>
      </c>
      <c r="F10" s="138">
        <f>IFERROR(HLOOKUP($C10,LTD!$A$2:$AAX$1048576,MATCH($C$2,LTD!$A$2:$A$1048576,1),0),"")</f>
        <v>45252</v>
      </c>
      <c r="G10" s="120">
        <f>IFERROR(HLOOKUP($C10,TPrice!$A$2:$AAW$1048576,MATCH($F10,TPrice!$A$2:$A$1048576,1),0),"-")</f>
        <v>836</v>
      </c>
      <c r="H10" s="82" t="str">
        <f>IFERROR(HLOOKUP($C10,CRating!$A$2:$AAW$1048576,MATCH($C$2,CRating!$A$2:$A$1048576,1),0),"")</f>
        <v>A</v>
      </c>
      <c r="I10" s="82">
        <f t="shared" si="3"/>
        <v>836</v>
      </c>
      <c r="J10" s="82" t="str">
        <f t="shared" si="4"/>
        <v>A</v>
      </c>
      <c r="K10" s="136">
        <f>IFERROR(HLOOKUP($J10,AvgYTM!$B$2:$I$1048576,MATCH($C$2,AvgYTM!$A$2:$A$1048576,0),0),"")</f>
        <v>0.13566090348964593</v>
      </c>
      <c r="L10" s="142">
        <v>883.84</v>
      </c>
      <c r="M10">
        <f>IF(IFERROR(SEARCH($P$5,D10),0)&gt;0,MAX($M$5:M9)+1,0)</f>
        <v>1</v>
      </c>
      <c r="O10" s="2">
        <v>5</v>
      </c>
      <c r="P10" s="2" t="str">
        <f t="shared" si="0"/>
        <v>10.5% Nepal Investment Bank Debenture 2082</v>
      </c>
      <c r="Q10" s="2" t="str">
        <f t="shared" si="1"/>
        <v>NIBD2082</v>
      </c>
      <c r="R10" s="146">
        <f t="shared" si="2"/>
        <v>982.45</v>
      </c>
    </row>
    <row r="11" spans="2:18">
      <c r="B11" s="82">
        <f>IF(DailyDetails!B11="","",DailyDetails!B11)</f>
        <v>6</v>
      </c>
      <c r="C11" s="82" t="str">
        <f>IF(DailyDetails!C11="","",DailyDetails!C11)</f>
        <v>NBLD87</v>
      </c>
      <c r="D11" s="82" t="str">
        <f>IFERROR(INDEX(ListOfDebenture!$C:$C,MATCH(Valuations!$C11,ListOfDebenture!$D:$D,0)),"")</f>
        <v>8.5% Nepal Bank Debenture 2087</v>
      </c>
      <c r="E11" s="136">
        <f>IFERROR(HLOOKUP($C11,YTM!$A$2:$AAX$1048576,MATCH($C$2,YTM!$A$2:$A$1048576,1),0),"")</f>
        <v>0.13739024118756543</v>
      </c>
      <c r="F11" s="138">
        <f>IFERROR(HLOOKUP($C11,LTD!$A$2:$AAX$1048576,MATCH($C$2,LTD!$A$2:$A$1048576,1),0),"")</f>
        <v>45252</v>
      </c>
      <c r="G11" s="120">
        <f>IFERROR(HLOOKUP($C11,TPrice!$A$2:$AAW$1048576,MATCH($F11,TPrice!$A$2:$A$1048576,1),0),"-")</f>
        <v>806</v>
      </c>
      <c r="H11" s="82" t="str">
        <f>IFERROR(HLOOKUP($C11,CRating!$A$2:$AAW$1048576,MATCH($C$2,CRating!$A$2:$A$1048576,1),0),"")</f>
        <v>A</v>
      </c>
      <c r="I11" s="82">
        <f t="shared" si="3"/>
        <v>806</v>
      </c>
      <c r="J11" s="82" t="str">
        <f t="shared" si="4"/>
        <v>A</v>
      </c>
      <c r="K11" s="136">
        <f>IFERROR(HLOOKUP($J11,AvgYTM!$B$2:$I$1048576,MATCH($C$2,AvgYTM!$A$2:$A$1048576,0),0),"")</f>
        <v>0.13566090348964593</v>
      </c>
      <c r="L11" s="142">
        <v>813.89</v>
      </c>
      <c r="M11">
        <f>IF(IFERROR(SEARCH($P$5,D11),0)&gt;0,MAX($M$5:M10)+1,0)</f>
        <v>2</v>
      </c>
      <c r="O11" s="2">
        <v>6</v>
      </c>
      <c r="P11" s="2" t="str">
        <f t="shared" si="0"/>
        <v>10.30% Standard Chartered Bank Nepal Limited Debenture</v>
      </c>
      <c r="Q11" s="2" t="str">
        <f t="shared" si="1"/>
        <v>SCBD</v>
      </c>
      <c r="R11" s="146">
        <f t="shared" si="2"/>
        <v>944.8</v>
      </c>
    </row>
    <row r="12" spans="2:18">
      <c r="B12" s="82">
        <f>IF(DailyDetails!B12="","",DailyDetails!B12)</f>
        <v>7</v>
      </c>
      <c r="C12" s="82" t="str">
        <f>IF(DailyDetails!C12="","",DailyDetails!C12)</f>
        <v>SDBD87</v>
      </c>
      <c r="D12" s="82" t="str">
        <f>IFERROR(INDEX(ListOfDebenture!$C:$C,MATCH(Valuations!$C12,ListOfDebenture!$D:$D,0)),"")</f>
        <v>9% Shangri-la Development Bank Debenture 2087</v>
      </c>
      <c r="E12" s="136">
        <f>IFERROR(HLOOKUP($C12,YTM!$A$2:$AAX$1048576,MATCH($C$2,YTM!$A$2:$A$1048576,1),0),"")</f>
        <v>0.14112308897134163</v>
      </c>
      <c r="F12" s="138">
        <f>IFERROR(HLOOKUP($C12,LTD!$A$2:$AAX$1048576,MATCH($C$2,LTD!$A$2:$A$1048576,1),0),"")</f>
        <v>45256</v>
      </c>
      <c r="G12" s="120">
        <f>IFERROR(HLOOKUP($C12,TPrice!$A$2:$AAW$1048576,MATCH($F12,TPrice!$A$2:$A$1048576,1),0),"-")</f>
        <v>815.7</v>
      </c>
      <c r="H12" s="82" t="str">
        <f>IFERROR(HLOOKUP($C12,CRating!$A$2:$AAW$1048576,MATCH($C$2,CRating!$A$2:$A$1048576,1),0),"")</f>
        <v>BB+</v>
      </c>
      <c r="I12" s="82">
        <f t="shared" si="3"/>
        <v>815.7</v>
      </c>
      <c r="J12" s="82" t="str">
        <f t="shared" si="4"/>
        <v>BB</v>
      </c>
      <c r="K12" s="136">
        <f>IFERROR(HLOOKUP($J12,AvgYTM!$B$2:$I$1048576,MATCH($C$2,AvgYTM!$A$2:$A$1048576,0),0),"")</f>
        <v>0.12850808774542199</v>
      </c>
      <c r="L12" s="142">
        <v>864.84</v>
      </c>
      <c r="M12">
        <f>IF(IFERROR(SEARCH($P$5,D12),0)&gt;0,MAX($M$5:M11)+1,0)</f>
        <v>0</v>
      </c>
    </row>
    <row r="13" spans="2:18">
      <c r="B13" s="82">
        <f>IF(DailyDetails!B13="","",DailyDetails!B13)</f>
        <v>8</v>
      </c>
      <c r="C13" s="82" t="str">
        <f>IF(DailyDetails!C13="","",DailyDetails!C13)</f>
        <v>SBD87</v>
      </c>
      <c r="D13" s="82" t="str">
        <f>IFERROR(INDEX(ListOfDebenture!$C:$C,MATCH(Valuations!$C13,ListOfDebenture!$D:$D,0)),"")</f>
        <v>8.5% Sanima Debenture 2087</v>
      </c>
      <c r="E13" s="136">
        <f>IFERROR(HLOOKUP($C13,YTM!$A$2:$AAX$1048576,MATCH($C$2,YTM!$A$2:$A$1048576,1),0),"")</f>
        <v>0.13565275564063892</v>
      </c>
      <c r="F13" s="138">
        <f>IFERROR(HLOOKUP($C13,LTD!$A$2:$AAX$1048576,MATCH($C$2,LTD!$A$2:$A$1048576,1),0),"")</f>
        <v>45253</v>
      </c>
      <c r="G13" s="120">
        <f>IFERROR(HLOOKUP($C13,TPrice!$A$2:$AAW$1048576,MATCH($F13,TPrice!$A$2:$A$1048576,1),0),"-")</f>
        <v>819</v>
      </c>
      <c r="H13" s="82" t="str">
        <f>IFERROR(HLOOKUP($C13,CRating!$A$2:$AAW$1048576,MATCH($C$2,CRating!$A$2:$A$1048576,1),0),"")</f>
        <v>A-</v>
      </c>
      <c r="I13" s="82">
        <f t="shared" si="3"/>
        <v>819</v>
      </c>
      <c r="J13" s="82" t="str">
        <f t="shared" si="4"/>
        <v>A</v>
      </c>
      <c r="K13" s="136">
        <f>IFERROR(HLOOKUP($J13,AvgYTM!$B$2:$I$1048576,MATCH($C$2,AvgYTM!$A$2:$A$1048576,0),0),"")</f>
        <v>0.13566090348964593</v>
      </c>
      <c r="L13" s="142">
        <v>820.14</v>
      </c>
      <c r="M13">
        <f>IF(IFERROR(SEARCH($P$5,D13),0)&gt;0,MAX($M$5:M12)+1,0)</f>
        <v>0</v>
      </c>
    </row>
    <row r="14" spans="2:18">
      <c r="B14" s="82">
        <f>IF(DailyDetails!B14="","",DailyDetails!B14)</f>
        <v>9</v>
      </c>
      <c r="C14" s="82" t="str">
        <f>IF(DailyDetails!C14="","",DailyDetails!C14)</f>
        <v>PBD85</v>
      </c>
      <c r="D14" s="82" t="str">
        <f>IFERROR(INDEX(ListOfDebenture!$C:$C,MATCH(Valuations!$C14,ListOfDebenture!$D:$D,0)),"")</f>
        <v>8.75% Prime Debenture 2085</v>
      </c>
      <c r="E14" s="136">
        <f>IFERROR(HLOOKUP($C14,YTM!$A$2:$AAX$1048576,MATCH($C$2,YTM!$A$2:$A$1048576,1),0),"")</f>
        <v>0.1491425894583048</v>
      </c>
      <c r="F14" s="138">
        <f>IFERROR(HLOOKUP($C14,LTD!$A$2:$AAX$1048576,MATCH($C$2,LTD!$A$2:$A$1048576,1),0),"")</f>
        <v>45256</v>
      </c>
      <c r="G14" s="120">
        <f>IFERROR(HLOOKUP($C14,TPrice!$A$2:$AAW$1048576,MATCH($F14,TPrice!$A$2:$A$1048576,1),0),"-")</f>
        <v>825.1</v>
      </c>
      <c r="H14" s="82" t="str">
        <f>IFERROR(HLOOKUP($C14,CRating!$A$2:$AAW$1048576,MATCH($C$2,CRating!$A$2:$A$1048576,1),0),"")</f>
        <v>A-</v>
      </c>
      <c r="I14" s="82">
        <f t="shared" si="3"/>
        <v>825.1</v>
      </c>
      <c r="J14" s="82" t="str">
        <f t="shared" si="4"/>
        <v>A</v>
      </c>
      <c r="K14" s="136">
        <f>IFERROR(HLOOKUP($J14,AvgYTM!$B$2:$I$1048576,MATCH($C$2,AvgYTM!$A$2:$A$1048576,0),0),"")</f>
        <v>0.13566090348964593</v>
      </c>
      <c r="L14" s="142">
        <v>866.49</v>
      </c>
      <c r="M14">
        <f>IF(IFERROR(SEARCH($P$5,D14),0)&gt;0,MAX($M$5:M13)+1,0)</f>
        <v>0</v>
      </c>
    </row>
    <row r="15" spans="2:18">
      <c r="B15" s="82">
        <f>IF(DailyDetails!B15="","",DailyDetails!B15)</f>
        <v>10</v>
      </c>
      <c r="C15" s="82" t="str">
        <f>IF(DailyDetails!C15="","",DailyDetails!C15)</f>
        <v>SBLD84</v>
      </c>
      <c r="D15" s="82" t="str">
        <f>IFERROR(INDEX(ListOfDebenture!$C:$C,MATCH(Valuations!$C15,ListOfDebenture!$D:$D,0)),"")</f>
        <v>8.5% SBL Debenture 2084</v>
      </c>
      <c r="E15" s="136">
        <f>IFERROR(HLOOKUP($C15,YTM!$A$2:$AAX$1048576,MATCH($C$2,YTM!$A$2:$A$1048576,1),0),"")</f>
        <v>0.15328802290219326</v>
      </c>
      <c r="F15" s="138">
        <f>IFERROR(HLOOKUP($C15,LTD!$A$2:$AAX$1048576,MATCH($C$2,LTD!$A$2:$A$1048576,1),0),"")</f>
        <v>45252</v>
      </c>
      <c r="G15" s="120">
        <f>IFERROR(HLOOKUP($C15,TPrice!$A$2:$AAW$1048576,MATCH($F15,TPrice!$A$2:$A$1048576,1),0),"-")</f>
        <v>848.6</v>
      </c>
      <c r="H15" s="82" t="str">
        <f>IFERROR(HLOOKUP($C15,CRating!$A$2:$AAW$1048576,MATCH($C$2,CRating!$A$2:$A$1048576,1),0),"")</f>
        <v>BBB+</v>
      </c>
      <c r="I15" s="82">
        <f t="shared" si="3"/>
        <v>848.6</v>
      </c>
      <c r="J15" s="82" t="str">
        <f t="shared" si="4"/>
        <v>BBB</v>
      </c>
      <c r="K15" s="136">
        <f>IFERROR(HLOOKUP($J15,AvgYTM!$B$2:$I$1048576,MATCH($C$2,AvgYTM!$A$2:$A$1048576,0),0),"")</f>
        <v>0.1334425673978758</v>
      </c>
      <c r="L15" s="142">
        <v>899.04</v>
      </c>
      <c r="M15">
        <f>IF(IFERROR(SEARCH($P$5,D15),0)&gt;0,MAX($M$5:M14)+1,0)</f>
        <v>0</v>
      </c>
      <c r="P15" s="141"/>
    </row>
    <row r="16" spans="2:18">
      <c r="B16" s="82">
        <f>IF(DailyDetails!B16="","",DailyDetails!B16)</f>
        <v>11</v>
      </c>
      <c r="C16" s="82" t="str">
        <f>IF(DailyDetails!C16="","",DailyDetails!C16)</f>
        <v>LBLD88</v>
      </c>
      <c r="D16" s="82" t="str">
        <f>IFERROR(INDEX(ListOfDebenture!$C:$C,MATCH(Valuations!$C16,ListOfDebenture!$D:$D,0)),"")</f>
        <v>8.5% Laxmi Bank Debenture 2088</v>
      </c>
      <c r="E16" s="136">
        <f>IFERROR(HLOOKUP($C16,YTM!$A$2:$AAX$1048576,MATCH($C$2,YTM!$A$2:$A$1048576,1),0),"")</f>
        <v>0.14830079516256386</v>
      </c>
      <c r="F16" s="138">
        <f>IFERROR(HLOOKUP($C16,LTD!$A$2:$AAX$1048576,MATCH($C$2,LTD!$A$2:$A$1048576,1),0),"")</f>
        <v>45252</v>
      </c>
      <c r="G16" s="120">
        <f>IFERROR(HLOOKUP($C16,TPrice!$A$2:$AAW$1048576,MATCH($F16,TPrice!$A$2:$A$1048576,1),0),"-")</f>
        <v>767</v>
      </c>
      <c r="H16" s="82" t="str">
        <f>IFERROR(HLOOKUP($C16,CRating!$A$2:$AAW$1048576,MATCH($C$2,CRating!$A$2:$A$1048576,1),0),"")</f>
        <v>BBB+</v>
      </c>
      <c r="I16" s="82">
        <f t="shared" si="3"/>
        <v>767</v>
      </c>
      <c r="J16" s="82" t="str">
        <f t="shared" si="4"/>
        <v>BBB</v>
      </c>
      <c r="K16" s="136">
        <f>IFERROR(HLOOKUP($J16,AvgYTM!$B$2:$I$1048576,MATCH($C$2,AvgYTM!$A$2:$A$1048576,0),0),"")</f>
        <v>0.1334425673978758</v>
      </c>
      <c r="L16" s="142">
        <v>822.99</v>
      </c>
      <c r="M16">
        <f>IF(IFERROR(SEARCH($P$5,D16),0)&gt;0,MAX($M$5:M15)+1,0)</f>
        <v>0</v>
      </c>
    </row>
    <row r="17" spans="2:13">
      <c r="B17" s="82">
        <f>IF(DailyDetails!B17="","",DailyDetails!B17)</f>
        <v>12</v>
      </c>
      <c r="C17" s="82" t="str">
        <f>IF(DailyDetails!C17="","",DailyDetails!C17)</f>
        <v>PBD88</v>
      </c>
      <c r="D17" s="82" t="str">
        <f>IFERROR(INDEX(ListOfDebenture!$C:$C,MATCH(Valuations!$C17,ListOfDebenture!$D:$D,0)),"")</f>
        <v>10% Prime Debenture 2088</v>
      </c>
      <c r="E17" s="136">
        <f>IFERROR(HLOOKUP($C17,YTM!$A$2:$AAX$1048576,MATCH($C$2,YTM!$A$2:$A$1048576,1),0),"")</f>
        <v>0.12344588536350504</v>
      </c>
      <c r="F17" s="138">
        <f>IFERROR(HLOOKUP($C17,LTD!$A$2:$AAX$1048576,MATCH($C$2,LTD!$A$2:$A$1048576,1),0),"")</f>
        <v>45256</v>
      </c>
      <c r="G17" s="120">
        <f>IFERROR(HLOOKUP($C17,TPrice!$A$2:$AAW$1048576,MATCH($F17,TPrice!$A$2:$A$1048576,1),0),"-")</f>
        <v>940</v>
      </c>
      <c r="H17" s="82" t="str">
        <f>IFERROR(HLOOKUP($C17,CRating!$A$2:$AAW$1048576,MATCH($C$2,CRating!$A$2:$A$1048576,1),0),"")</f>
        <v>A-</v>
      </c>
      <c r="I17" s="82">
        <f t="shared" si="3"/>
        <v>940</v>
      </c>
      <c r="J17" s="82" t="str">
        <f t="shared" si="4"/>
        <v>A</v>
      </c>
      <c r="K17" s="136">
        <f>IFERROR(HLOOKUP($J17,AvgYTM!$B$2:$I$1048576,MATCH($C$2,AvgYTM!$A$2:$A$1048576,0),0),"")</f>
        <v>0.13566090348964593</v>
      </c>
      <c r="L17" s="142">
        <v>890.36</v>
      </c>
      <c r="M17">
        <f>IF(IFERROR(SEARCH($P$5,D17),0)&gt;0,MAX($M$5:M16)+1,0)</f>
        <v>0</v>
      </c>
    </row>
    <row r="18" spans="2:13">
      <c r="B18" s="82">
        <f>IF(DailyDetails!B18="","",DailyDetails!B18)</f>
        <v>13</v>
      </c>
      <c r="C18" s="82" t="str">
        <f>IF(DailyDetails!C18="","",DailyDetails!C18)</f>
        <v>MFLD85</v>
      </c>
      <c r="D18" s="82" t="str">
        <f>IFERROR(INDEX(ListOfDebenture!$C:$C,MATCH(Valuations!$C18,ListOfDebenture!$D:$D,0)),"")</f>
        <v>9.5% Manjushree Finance Limited Debenture 2085</v>
      </c>
      <c r="E18" s="136">
        <f>IFERROR(HLOOKUP($C18,YTM!$A$2:$AAX$1048576,MATCH($C$2,YTM!$A$2:$A$1048576,1),0),"")</f>
        <v>0.1352443136658644</v>
      </c>
      <c r="F18" s="138">
        <f>IFERROR(HLOOKUP($C18,LTD!$A$2:$AAX$1048576,MATCH($C$2,LTD!$A$2:$A$1048576,1),0),"")</f>
        <v>45256</v>
      </c>
      <c r="G18" s="120">
        <f>IFERROR(HLOOKUP($C18,TPrice!$A$2:$AAW$1048576,MATCH($F18,TPrice!$A$2:$A$1048576,1),0),"-")</f>
        <v>901</v>
      </c>
      <c r="H18" s="82" t="str">
        <f>IFERROR(HLOOKUP($C18,CRating!$A$2:$AAW$1048576,MATCH($C$2,CRating!$A$2:$A$1048576,1),0),"")</f>
        <v>BB</v>
      </c>
      <c r="I18" s="82">
        <f t="shared" si="3"/>
        <v>901</v>
      </c>
      <c r="J18" s="82" t="str">
        <f t="shared" si="4"/>
        <v>BB</v>
      </c>
      <c r="K18" s="136">
        <f>IFERROR(HLOOKUP($J18,AvgYTM!$B$2:$I$1048576,MATCH($C$2,AvgYTM!$A$2:$A$1048576,0),0),"")</f>
        <v>0.12850808774542199</v>
      </c>
      <c r="L18" s="142">
        <v>923.06</v>
      </c>
      <c r="M18">
        <f>IF(IFERROR(SEARCH($P$5,D18),0)&gt;0,MAX($M$5:M17)+1,0)</f>
        <v>0</v>
      </c>
    </row>
    <row r="19" spans="2:13">
      <c r="B19" s="82">
        <f>IF(DailyDetails!B19="","",DailyDetails!B19)</f>
        <v>14</v>
      </c>
      <c r="C19" s="82" t="str">
        <f>IF(DailyDetails!C19="","",DailyDetails!C19)</f>
        <v>CBLD88</v>
      </c>
      <c r="D19" s="82" t="str">
        <f>IFERROR(INDEX(ListOfDebenture!$C:$C,MATCH(Valuations!$C19,ListOfDebenture!$D:$D,0)),"")</f>
        <v>Civil Bank Debenture 2088</v>
      </c>
      <c r="E19" s="136">
        <f>IFERROR(HLOOKUP($C19,YTM!$A$2:$AAX$1048576,MATCH($C$2,YTM!$A$2:$A$1048576,1),0),"")</f>
        <v>0.12870570178084006</v>
      </c>
      <c r="F19" s="138">
        <f>IFERROR(HLOOKUP($C19,LTD!$A$2:$AAX$1048576,MATCH($C$2,LTD!$A$2:$A$1048576,1),0),"")</f>
        <v>45256</v>
      </c>
      <c r="G19" s="120">
        <f>IFERROR(HLOOKUP($C19,TPrice!$A$2:$AAW$1048576,MATCH($F19,TPrice!$A$2:$A$1048576,1),0),"-")</f>
        <v>907.1</v>
      </c>
      <c r="H19" s="82" t="str">
        <f>IFERROR(HLOOKUP($C19,CRating!$A$2:$AAW$1048576,MATCH($C$2,CRating!$A$2:$A$1048576,1),0),"")</f>
        <v>BBB-</v>
      </c>
      <c r="I19" s="82">
        <f t="shared" si="3"/>
        <v>907.1</v>
      </c>
      <c r="J19" s="82" t="str">
        <f t="shared" si="4"/>
        <v>BBB</v>
      </c>
      <c r="K19" s="136">
        <f>IFERROR(HLOOKUP($J19,AvgYTM!$B$2:$I$1048576,MATCH($C$2,AvgYTM!$A$2:$A$1048576,0),0),"")</f>
        <v>0.1334425673978758</v>
      </c>
      <c r="L19" s="142">
        <v>887.04</v>
      </c>
      <c r="M19">
        <f>IF(IFERROR(SEARCH($P$5,D19),0)&gt;0,MAX($M$5:M18)+1,0)</f>
        <v>0</v>
      </c>
    </row>
    <row r="20" spans="2:13">
      <c r="B20" s="82">
        <f>IF(DailyDetails!B20="","",DailyDetails!B20)</f>
        <v>15</v>
      </c>
      <c r="C20" s="82" t="str">
        <f>IF(DailyDetails!C20="","",DailyDetails!C20)</f>
        <v>SBIBD86</v>
      </c>
      <c r="D20" s="82" t="str">
        <f>IFERROR(INDEX(ListOfDebenture!$C:$C,MATCH(Valuations!$C20,ListOfDebenture!$D:$D,0)),"")</f>
        <v>10% Nepal SBI Bank Debenture 2086</v>
      </c>
      <c r="E20" s="136">
        <f>IFERROR(HLOOKUP($C20,YTM!$A$2:$AAX$1048576,MATCH($C$2,YTM!$A$2:$A$1048576,1),0),"")</f>
        <v>0.13985738583060434</v>
      </c>
      <c r="F20" s="138">
        <f>IFERROR(HLOOKUP($C20,LTD!$A$2:$AAX$1048576,MATCH($C$2,LTD!$A$2:$A$1048576,1),0),"")</f>
        <v>45238</v>
      </c>
      <c r="G20" s="120">
        <f>IFERROR(HLOOKUP($C20,TPrice!$A$2:$AAW$1048576,MATCH($F20,TPrice!$A$2:$A$1048576,1),0),"-")</f>
        <v>883.5</v>
      </c>
      <c r="H20" s="82" t="str">
        <f>IFERROR(HLOOKUP($C20,CRating!$A$2:$AAW$1048576,MATCH($C$2,CRating!$A$2:$A$1048576,1),0),"")</f>
        <v>AA</v>
      </c>
      <c r="I20" s="82">
        <f t="shared" si="3"/>
        <v>883.5</v>
      </c>
      <c r="J20" s="82" t="str">
        <f t="shared" si="4"/>
        <v>AA</v>
      </c>
      <c r="K20" s="136">
        <f>IFERROR(HLOOKUP($J20,AvgYTM!$B$2:$I$1048576,MATCH($C$2,AvgYTM!$A$2:$A$1048576,0),0),"")</f>
        <v>0.13682007850152389</v>
      </c>
      <c r="L20" s="142">
        <v>900.32</v>
      </c>
      <c r="M20">
        <f>IF(IFERROR(SEARCH($P$5,D20),0)&gt;0,MAX($M$5:M19)+1,0)</f>
        <v>3</v>
      </c>
    </row>
    <row r="21" spans="2:13">
      <c r="B21" s="82">
        <f>IF(DailyDetails!B21="","",DailyDetails!B21)</f>
        <v>16</v>
      </c>
      <c r="C21" s="82" t="str">
        <f>IF(DailyDetails!C21="","",DailyDetails!C21)</f>
        <v>CCBD88</v>
      </c>
      <c r="D21" s="82" t="str">
        <f>IFERROR(INDEX(ListOfDebenture!$C:$C,MATCH(Valuations!$C21,ListOfDebenture!$D:$D,0)),"")</f>
        <v>Century Debenture 2088</v>
      </c>
      <c r="E21" s="136">
        <f>IFERROR(HLOOKUP($C21,YTM!$A$2:$AAX$1048576,MATCH($C$2,YTM!$A$2:$A$1048576,1),0),"")</f>
        <v>0.12939279759963929</v>
      </c>
      <c r="F21" s="138">
        <f>IFERROR(HLOOKUP($C21,LTD!$A$2:$AAX$1048576,MATCH($C$2,LTD!$A$2:$A$1048576,1),0),"")</f>
        <v>45256</v>
      </c>
      <c r="G21" s="120">
        <f>IFERROR(HLOOKUP($C21,TPrice!$A$2:$AAW$1048576,MATCH($F21,TPrice!$A$2:$A$1048576,1),0),"-")</f>
        <v>940</v>
      </c>
      <c r="H21" s="82" t="str">
        <f>IFERROR(HLOOKUP($C21,CRating!$A$2:$AAW$1048576,MATCH($C$2,CRating!$A$2:$A$1048576,1),0),"")</f>
        <v>BBB</v>
      </c>
      <c r="I21" s="82">
        <f t="shared" si="3"/>
        <v>940</v>
      </c>
      <c r="J21" s="82" t="str">
        <f t="shared" si="4"/>
        <v>BBB</v>
      </c>
      <c r="K21" s="136">
        <f>IFERROR(HLOOKUP($J21,AvgYTM!$B$2:$I$1048576,MATCH($C$2,AvgYTM!$A$2:$A$1048576,0),0),"")</f>
        <v>0.1334425673978758</v>
      </c>
      <c r="L21" s="142">
        <v>923.61</v>
      </c>
      <c r="M21">
        <f>IF(IFERROR(SEARCH($P$5,D21),0)&gt;0,MAX($M$5:M20)+1,0)</f>
        <v>0</v>
      </c>
    </row>
    <row r="22" spans="2:13">
      <c r="B22" s="82">
        <f>IF(DailyDetails!B22="","",DailyDetails!B22)</f>
        <v>17</v>
      </c>
      <c r="C22" s="82" t="str">
        <f>IF(DailyDetails!C22="","",DailyDetails!C22)</f>
        <v>PBLD84</v>
      </c>
      <c r="D22" s="82" t="str">
        <f>IFERROR(INDEX(ListOfDebenture!$C:$C,MATCH(Valuations!$C22,ListOfDebenture!$D:$D,0)),"")</f>
        <v>10% Prabhu Bank Debenture 2084</v>
      </c>
      <c r="E22" s="136">
        <f>IFERROR(HLOOKUP($C22,YTM!$A$2:$AAX$1048576,MATCH($C$2,YTM!$A$2:$A$1048576,1),0),"")</f>
        <v>0.10647306981499774</v>
      </c>
      <c r="F22" s="138">
        <f>IFERROR(HLOOKUP($C22,LTD!$A$2:$AAX$1048576,MATCH($C$2,LTD!$A$2:$A$1048576,1),0),"")</f>
        <v>45253</v>
      </c>
      <c r="G22" s="120">
        <f>IFERROR(HLOOKUP($C22,TPrice!$A$2:$AAW$1048576,MATCH($F22,TPrice!$A$2:$A$1048576,1),0),"-")</f>
        <v>1001</v>
      </c>
      <c r="H22" s="82" t="str">
        <f>IFERROR(HLOOKUP($C22,CRating!$A$2:$AAW$1048576,MATCH($C$2,CRating!$A$2:$A$1048576,1),0),"")</f>
        <v>BBB</v>
      </c>
      <c r="I22" s="82">
        <f t="shared" si="3"/>
        <v>1001</v>
      </c>
      <c r="J22" s="82" t="str">
        <f t="shared" si="4"/>
        <v>BBB</v>
      </c>
      <c r="K22" s="136">
        <f>IFERROR(HLOOKUP($J22,AvgYTM!$B$2:$I$1048576,MATCH($C$2,AvgYTM!$A$2:$A$1048576,0),0),"")</f>
        <v>0.1334425673978758</v>
      </c>
      <c r="L22" s="142">
        <v>915.53</v>
      </c>
      <c r="M22">
        <f>IF(IFERROR(SEARCH($P$5,D22),0)&gt;0,MAX($M$5:M21)+1,0)</f>
        <v>0</v>
      </c>
    </row>
    <row r="23" spans="2:13">
      <c r="B23" s="82">
        <f>IF(DailyDetails!B23="","",DailyDetails!B23)</f>
        <v>18</v>
      </c>
      <c r="C23" s="82" t="str">
        <f>IF(DailyDetails!C23="","",DailyDetails!C23)</f>
        <v>KBLD86</v>
      </c>
      <c r="D23" s="82" t="str">
        <f>IFERROR(INDEX(ListOfDebenture!$C:$C,MATCH(Valuations!$C23,ListOfDebenture!$D:$D,0)),"")</f>
        <v>10.25% KBL Debenture 2086</v>
      </c>
      <c r="E23" s="136">
        <f>IFERROR(HLOOKUP($C23,YTM!$A$2:$AAX$1048576,MATCH($C$2,YTM!$A$2:$A$1048576,1),0),"")</f>
        <v>9.0660621491750693E-2</v>
      </c>
      <c r="F23" s="138">
        <f>IFERROR(HLOOKUP($C23,LTD!$A$2:$AAX$1048576,MATCH($C$2,LTD!$A$2:$A$1048576,1),0),"")</f>
        <v>45134</v>
      </c>
      <c r="G23" s="120">
        <f>IFERROR(HLOOKUP($C23,TPrice!$A$2:$AAW$1048576,MATCH($F23,TPrice!$A$2:$A$1048576,1),0),"-")</f>
        <v>1070</v>
      </c>
      <c r="H23" s="82" t="str">
        <f>IFERROR(HLOOKUP($C23,CRating!$A$2:$AAW$1048576,MATCH($C$2,CRating!$A$2:$A$1048576,1),0),"")</f>
        <v>BBB</v>
      </c>
      <c r="I23" s="82" t="str">
        <f t="shared" si="3"/>
        <v/>
      </c>
      <c r="J23" s="82" t="str">
        <f t="shared" si="4"/>
        <v>BBB</v>
      </c>
      <c r="K23" s="136">
        <f>IFERROR(HLOOKUP($J23,AvgYTM!$B$2:$I$1048576,MATCH($C$2,AvgYTM!$A$2:$A$1048576,0),0),"")</f>
        <v>0.1334425673978758</v>
      </c>
      <c r="L23" s="142">
        <v>925.38</v>
      </c>
      <c r="M23">
        <f>IF(IFERROR(SEARCH($P$5,D23),0)&gt;0,MAX($M$5:M22)+1,0)</f>
        <v>0</v>
      </c>
    </row>
    <row r="24" spans="2:13">
      <c r="B24" s="82">
        <f>IF(DailyDetails!B24="","",DailyDetails!B24)</f>
        <v>19</v>
      </c>
      <c r="C24" s="82" t="str">
        <f>IF(DailyDetails!C24="","",DailyDetails!C24)</f>
        <v>PBLD86</v>
      </c>
      <c r="D24" s="82" t="str">
        <f>IFERROR(INDEX(ListOfDebenture!$C:$C,MATCH(Valuations!$C24,ListOfDebenture!$D:$D,0)),"")</f>
        <v>10.25% Prabhu Bank Debenture 2086</v>
      </c>
      <c r="E24" s="136">
        <f>IFERROR(HLOOKUP($C24,YTM!$A$2:$AAX$1048576,MATCH($C$2,YTM!$A$2:$A$1048576,1),0),"")</f>
        <v>0.12903797513267767</v>
      </c>
      <c r="F24" s="138">
        <f>IFERROR(HLOOKUP($C24,LTD!$A$2:$AAX$1048576,MATCH($C$2,LTD!$A$2:$A$1048576,1),0),"")</f>
        <v>45180</v>
      </c>
      <c r="G24" s="120">
        <f>IFERROR(HLOOKUP($C24,TPrice!$A$2:$AAW$1048576,MATCH($F24,TPrice!$A$2:$A$1048576,1),0),"-")</f>
        <v>920</v>
      </c>
      <c r="H24" s="82" t="str">
        <f>IFERROR(HLOOKUP($C24,CRating!$A$2:$AAW$1048576,MATCH($C$2,CRating!$A$2:$A$1048576,1),0),"")</f>
        <v>BBB</v>
      </c>
      <c r="I24" s="82" t="str">
        <f t="shared" si="3"/>
        <v/>
      </c>
      <c r="J24" s="82" t="str">
        <f t="shared" si="4"/>
        <v>BBB</v>
      </c>
      <c r="K24" s="136">
        <f>IFERROR(HLOOKUP($J24,AvgYTM!$B$2:$I$1048576,MATCH($C$2,AvgYTM!$A$2:$A$1048576,0),0),"")</f>
        <v>0.1334425673978758</v>
      </c>
      <c r="L24" s="142">
        <v>928.03</v>
      </c>
      <c r="M24">
        <f>IF(IFERROR(SEARCH($P$5,D24),0)&gt;0,MAX($M$5:M23)+1,0)</f>
        <v>0</v>
      </c>
    </row>
    <row r="25" spans="2:13">
      <c r="B25" s="82">
        <f>IF(DailyDetails!B25="","",DailyDetails!B25)</f>
        <v>20</v>
      </c>
      <c r="C25" s="82" t="str">
        <f>IF(DailyDetails!C25="","",DailyDetails!C25)</f>
        <v>SBID83</v>
      </c>
      <c r="D25" s="82" t="str">
        <f>IFERROR(INDEX(ListOfDebenture!$C:$C,MATCH(Valuations!$C25,ListOfDebenture!$D:$D,0)),"")</f>
        <v>10.25% Nepal SBI Bank Debenture 2083</v>
      </c>
      <c r="E25" s="136">
        <f>IFERROR(HLOOKUP($C25,YTM!$A$2:$AAX$1048576,MATCH($C$2,YTM!$A$2:$A$1048576,1),0),"")</f>
        <v>0.12636974554309602</v>
      </c>
      <c r="F25" s="138">
        <f>IFERROR(HLOOKUP($C25,LTD!$A$2:$AAX$1048576,MATCH($C$2,LTD!$A$2:$A$1048576,1),0),"")</f>
        <v>45253</v>
      </c>
      <c r="G25" s="120">
        <f>IFERROR(HLOOKUP($C25,TPrice!$A$2:$AAW$1048576,MATCH($F25,TPrice!$A$2:$A$1048576,1),0),"-")</f>
        <v>991</v>
      </c>
      <c r="H25" s="82" t="str">
        <f>IFERROR(HLOOKUP($C25,CRating!$A$2:$AAW$1048576,MATCH($C$2,CRating!$A$2:$A$1048576,1),0),"")</f>
        <v>AA</v>
      </c>
      <c r="I25" s="82">
        <f t="shared" si="3"/>
        <v>991</v>
      </c>
      <c r="J25" s="82" t="str">
        <f t="shared" si="4"/>
        <v>AA</v>
      </c>
      <c r="K25" s="136">
        <f>IFERROR(HLOOKUP($J25,AvgYTM!$B$2:$I$1048576,MATCH($C$2,AvgYTM!$A$2:$A$1048576,0),0),"")</f>
        <v>0.13682007850152389</v>
      </c>
      <c r="L25" s="142">
        <v>971.39</v>
      </c>
      <c r="M25">
        <f>IF(IFERROR(SEARCH($P$5,D25),0)&gt;0,MAX($M$5:M24)+1,0)</f>
        <v>4</v>
      </c>
    </row>
    <row r="26" spans="2:13">
      <c r="B26" s="82">
        <f>IF(DailyDetails!B26="","",DailyDetails!B26)</f>
        <v>21</v>
      </c>
      <c r="C26" s="82" t="str">
        <f>IF(DailyDetails!C26="","",DailyDetails!C26)</f>
        <v>GBBD85</v>
      </c>
      <c r="D26" s="82" t="str">
        <f>IFERROR(INDEX(ListOfDebenture!$C:$C,MATCH(Valuations!$C26,ListOfDebenture!$D:$D,0)),"")</f>
        <v>8.75% GARIMA DEBENTURE 2085</v>
      </c>
      <c r="E26" s="136">
        <f>IFERROR(HLOOKUP($C26,YTM!$A$2:$AAX$1048576,MATCH($C$2,YTM!$A$2:$A$1048576,1),0),"")</f>
        <v>0.14645982960201115</v>
      </c>
      <c r="F26" s="138">
        <f>IFERROR(HLOOKUP($C26,LTD!$A$2:$AAX$1048576,MATCH($C$2,LTD!$A$2:$A$1048576,1),0),"")</f>
        <v>45256</v>
      </c>
      <c r="G26" s="120">
        <f>IFERROR(HLOOKUP($C26,TPrice!$A$2:$AAW$1048576,MATCH($F26,TPrice!$A$2:$A$1048576,1),0),"-")</f>
        <v>840</v>
      </c>
      <c r="H26" s="82" t="str">
        <f>IFERROR(HLOOKUP($C26,CRating!$A$2:$AAW$1048576,MATCH($C$2,CRating!$A$2:$A$1048576,1),0),"")</f>
        <v>BBB-</v>
      </c>
      <c r="I26" s="82">
        <f t="shared" si="3"/>
        <v>840</v>
      </c>
      <c r="J26" s="82" t="str">
        <f t="shared" si="4"/>
        <v>BBB</v>
      </c>
      <c r="K26" s="136">
        <f>IFERROR(HLOOKUP($J26,AvgYTM!$B$2:$I$1048576,MATCH($C$2,AvgYTM!$A$2:$A$1048576,0),0),"")</f>
        <v>0.1334425673978758</v>
      </c>
      <c r="L26" s="142">
        <v>879.22</v>
      </c>
      <c r="M26">
        <f>IF(IFERROR(SEARCH($P$5,D26),0)&gt;0,MAX($M$5:M25)+1,0)</f>
        <v>0</v>
      </c>
    </row>
    <row r="27" spans="2:13">
      <c r="B27" s="82">
        <f>IF(DailyDetails!B27="","",DailyDetails!B27)</f>
        <v>22</v>
      </c>
      <c r="C27" s="82" t="str">
        <f>IF(DailyDetails!C27="","",DailyDetails!C27)</f>
        <v>NICD83/84</v>
      </c>
      <c r="D27" s="82" t="str">
        <f>IFERROR(INDEX(ListOfDebenture!$C:$C,MATCH(Valuations!$C27,ListOfDebenture!$D:$D,0)),"")</f>
        <v>10.25% NIC Asia Debenture 2083/84</v>
      </c>
      <c r="E27" s="136">
        <f>IFERROR(HLOOKUP($C27,YTM!$A$2:$AAX$1048576,MATCH($C$2,YTM!$A$2:$A$1048576,1),0),"")</f>
        <v>8.696565844023145E-2</v>
      </c>
      <c r="F27" s="138">
        <f>IFERROR(HLOOKUP($C27,LTD!$A$2:$AAX$1048576,MATCH($C$2,LTD!$A$2:$A$1048576,1),0),"")</f>
        <v>45123</v>
      </c>
      <c r="G27" s="120">
        <f>IFERROR(HLOOKUP($C27,TPrice!$A$2:$AAW$1048576,MATCH($F27,TPrice!$A$2:$A$1048576,1),0),"-")</f>
        <v>1097.5</v>
      </c>
      <c r="H27" s="82" t="str">
        <f>IFERROR(HLOOKUP($C27,CRating!$A$2:$AAW$1048576,MATCH($C$2,CRating!$A$2:$A$1048576,1),0),"")</f>
        <v>A-</v>
      </c>
      <c r="I27" s="82" t="str">
        <f t="shared" si="3"/>
        <v/>
      </c>
      <c r="J27" s="82" t="str">
        <f t="shared" si="4"/>
        <v>A</v>
      </c>
      <c r="K27" s="136">
        <f>IFERROR(HLOOKUP($J27,AvgYTM!$B$2:$I$1048576,MATCH($C$2,AvgYTM!$A$2:$A$1048576,0),0),"")</f>
        <v>0.13566090348964593</v>
      </c>
      <c r="L27" s="142">
        <v>972.23</v>
      </c>
      <c r="M27">
        <f>IF(IFERROR(SEARCH($P$5,D27),0)&gt;0,MAX($M$5:M26)+1,0)</f>
        <v>0</v>
      </c>
    </row>
    <row r="28" spans="2:13">
      <c r="B28" s="82">
        <f>IF(DailyDetails!B28="","",DailyDetails!B28)</f>
        <v>23</v>
      </c>
      <c r="C28" s="82" t="str">
        <f>IF(DailyDetails!C28="","",DailyDetails!C28)</f>
        <v>ADBLD83</v>
      </c>
      <c r="D28" s="82" t="str">
        <f>IFERROR(INDEX(ListOfDebenture!$C:$C,MATCH(Valuations!$C28,ListOfDebenture!$D:$D,0)),"")</f>
        <v>10.35% ADBL Debenture 2083</v>
      </c>
      <c r="E28" s="136">
        <f>IFERROR(HLOOKUP($C28,YTM!$A$2:$AAX$1048576,MATCH($C$2,YTM!$A$2:$A$1048576,1),0),"")</f>
        <v>0.10875545890726616</v>
      </c>
      <c r="F28" s="138">
        <f>IFERROR(HLOOKUP($C28,LTD!$A$2:$AAX$1048576,MATCH($C$2,LTD!$A$2:$A$1048576,1),0),"")</f>
        <v>45253</v>
      </c>
      <c r="G28" s="120">
        <f>IFERROR(HLOOKUP($C28,TPrice!$A$2:$AAW$1048576,MATCH($F28,TPrice!$A$2:$A$1048576,1),0),"-")</f>
        <v>1030</v>
      </c>
      <c r="H28" s="82" t="str">
        <f>IFERROR(HLOOKUP($C28,CRating!$A$2:$AAW$1048576,MATCH($C$2,CRating!$A$2:$A$1048576,1),0),"")</f>
        <v>A</v>
      </c>
      <c r="I28" s="82">
        <f t="shared" si="3"/>
        <v>1030</v>
      </c>
      <c r="J28" s="82" t="str">
        <f t="shared" si="4"/>
        <v>A</v>
      </c>
      <c r="K28" s="136">
        <f>IFERROR(HLOOKUP($J28,AvgYTM!$B$2:$I$1048576,MATCH($C$2,AvgYTM!$A$2:$A$1048576,0),0),"")</f>
        <v>0.13566090348964593</v>
      </c>
      <c r="L28" s="142">
        <v>966.61</v>
      </c>
      <c r="M28">
        <f>IF(IFERROR(SEARCH($P$5,D28),0)&gt;0,MAX($M$5:M27)+1,0)</f>
        <v>0</v>
      </c>
    </row>
    <row r="29" spans="2:13">
      <c r="B29" s="82">
        <f>IF(DailyDetails!B29="","",DailyDetails!B29)</f>
        <v>24</v>
      </c>
      <c r="C29" s="82" t="str">
        <f>IF(DailyDetails!C29="","",DailyDetails!C29)</f>
        <v>NCCD86</v>
      </c>
      <c r="D29" s="82" t="str">
        <f>IFERROR(INDEX(ListOfDebenture!$C:$C,MATCH(Valuations!$C29,ListOfDebenture!$D:$D,0)),"")</f>
        <v>9.5% NCC Debenture 2086</v>
      </c>
      <c r="E29" s="136">
        <f>IFERROR(HLOOKUP($C29,YTM!$A$2:$AAX$1048576,MATCH($C$2,YTM!$A$2:$A$1048576,1),0),"")</f>
        <v>8.9989942833559003E-2</v>
      </c>
      <c r="F29" s="138">
        <f>IFERROR(HLOOKUP($C29,LTD!$A$2:$AAX$1048576,MATCH($C$2,LTD!$A$2:$A$1048576,1),0),"")</f>
        <v>45117</v>
      </c>
      <c r="G29" s="120">
        <f>IFERROR(HLOOKUP($C29,TPrice!$A$2:$AAW$1048576,MATCH($F29,TPrice!$A$2:$A$1048576,1),0),"-")</f>
        <v>1084</v>
      </c>
      <c r="H29" s="82" t="str">
        <f>IFERROR(HLOOKUP($C29,CRating!$A$2:$AAW$1048576,MATCH($C$2,CRating!$A$2:$A$1048576,1),0),"")</f>
        <v>BBB</v>
      </c>
      <c r="I29" s="82" t="str">
        <f t="shared" si="3"/>
        <v/>
      </c>
      <c r="J29" s="82" t="str">
        <f t="shared" si="4"/>
        <v>BBB</v>
      </c>
      <c r="K29" s="136">
        <f>IFERROR(HLOOKUP($J29,AvgYTM!$B$2:$I$1048576,MATCH($C$2,AvgYTM!$A$2:$A$1048576,0),0),"")</f>
        <v>0.1334425673978758</v>
      </c>
      <c r="L29" s="142">
        <v>874.51</v>
      </c>
      <c r="M29">
        <f>IF(IFERROR(SEARCH($P$5,D29),0)&gt;0,MAX($M$5:M28)+1,0)</f>
        <v>0</v>
      </c>
    </row>
    <row r="30" spans="2:13">
      <c r="B30" s="82">
        <f>IF(DailyDetails!B30="","",DailyDetails!B30)</f>
        <v>25</v>
      </c>
      <c r="C30" s="82" t="str">
        <f>IF(DailyDetails!C30="","",DailyDetails!C30)</f>
        <v>SRBLD83</v>
      </c>
      <c r="D30" s="82" t="str">
        <f>IFERROR(INDEX(ListOfDebenture!$C:$C,MATCH(Valuations!$C30,ListOfDebenture!$D:$D,0)),"")</f>
        <v>10.25% Sunrise Bank Debenture 2083</v>
      </c>
      <c r="E30" s="136">
        <f>IFERROR(HLOOKUP($C30,YTM!$A$2:$AAX$1048576,MATCH($C$2,YTM!$A$2:$A$1048576,1),0),"")</f>
        <v>0.10962513828990343</v>
      </c>
      <c r="F30" s="138">
        <f>IFERROR(HLOOKUP($C30,LTD!$A$2:$AAX$1048576,MATCH($C$2,LTD!$A$2:$A$1048576,1),0),"")</f>
        <v>45253</v>
      </c>
      <c r="G30" s="120">
        <f>IFERROR(HLOOKUP($C30,TPrice!$A$2:$AAW$1048576,MATCH($F30,TPrice!$A$2:$A$1048576,1),0),"-")</f>
        <v>1025</v>
      </c>
      <c r="H30" s="82" t="str">
        <f>IFERROR(HLOOKUP($C30,CRating!$A$2:$AAW$1048576,MATCH($C$2,CRating!$A$2:$A$1048576,1),0),"")</f>
        <v>BBB+</v>
      </c>
      <c r="I30" s="82">
        <f t="shared" si="3"/>
        <v>1025</v>
      </c>
      <c r="J30" s="82" t="str">
        <f t="shared" si="4"/>
        <v>BBB</v>
      </c>
      <c r="K30" s="136">
        <f>IFERROR(HLOOKUP($J30,AvgYTM!$B$2:$I$1048576,MATCH($C$2,AvgYTM!$A$2:$A$1048576,0),0),"")</f>
        <v>0.1334425673978758</v>
      </c>
      <c r="L30" s="142">
        <v>971.37</v>
      </c>
      <c r="M30">
        <f>IF(IFERROR(SEARCH($P$5,D30),0)&gt;0,MAX($M$5:M29)+1,0)</f>
        <v>0</v>
      </c>
    </row>
    <row r="31" spans="2:13">
      <c r="B31" s="82">
        <f>IF(DailyDetails!B31="","",DailyDetails!B31)</f>
        <v>26</v>
      </c>
      <c r="C31" s="82" t="str">
        <f>IF(DailyDetails!C31="","",DailyDetails!C31)</f>
        <v>NIBD2082</v>
      </c>
      <c r="D31" s="82" t="str">
        <f>IFERROR(INDEX(ListOfDebenture!$C:$C,MATCH(Valuations!$C31,ListOfDebenture!$D:$D,0)),"")</f>
        <v>10.5% Nepal Investment Bank Debenture 2082</v>
      </c>
      <c r="E31" s="136">
        <f>IFERROR(HLOOKUP($C31,YTM!$A$2:$AAX$1048576,MATCH($C$2,YTM!$A$2:$A$1048576,1),0),"")</f>
        <v>0.11106722494081377</v>
      </c>
      <c r="F31" s="138">
        <f>IFERROR(HLOOKUP($C31,LTD!$A$2:$AAX$1048576,MATCH($C$2,LTD!$A$2:$A$1048576,1),0),"")</f>
        <v>45252</v>
      </c>
      <c r="G31" s="120">
        <f>IFERROR(HLOOKUP($C31,TPrice!$A$2:$AAW$1048576,MATCH($F31,TPrice!$A$2:$A$1048576,1),0),"-")</f>
        <v>1029.9000000000001</v>
      </c>
      <c r="H31" s="82" t="str">
        <f>IFERROR(HLOOKUP($C31,CRating!$A$2:$AAW$1048576,MATCH($C$2,CRating!$A$2:$A$1048576,1),0),"")</f>
        <v>A</v>
      </c>
      <c r="I31" s="82">
        <f t="shared" si="3"/>
        <v>1029.9000000000001</v>
      </c>
      <c r="J31" s="82" t="str">
        <f t="shared" si="4"/>
        <v>A</v>
      </c>
      <c r="K31" s="136">
        <f>IFERROR(HLOOKUP($J31,AvgYTM!$B$2:$I$1048576,MATCH($C$2,AvgYTM!$A$2:$A$1048576,0),0),"")</f>
        <v>0.13566090348964593</v>
      </c>
      <c r="L31" s="142">
        <v>982.45</v>
      </c>
      <c r="M31">
        <f>IF(IFERROR(SEARCH($P$5,D31),0)&gt;0,MAX($M$5:M30)+1,0)</f>
        <v>5</v>
      </c>
    </row>
    <row r="32" spans="2:13">
      <c r="B32" s="82">
        <f>IF(DailyDetails!B32="","",DailyDetails!B32)</f>
        <v>27</v>
      </c>
      <c r="C32" s="82" t="str">
        <f>IF(DailyDetails!C32="","",DailyDetails!C32)</f>
        <v>NMBD2085</v>
      </c>
      <c r="D32" s="82" t="str">
        <f>IFERROR(INDEX(ListOfDebenture!$C:$C,MATCH(Valuations!$C32,ListOfDebenture!$D:$D,0)),"")</f>
        <v>10% NMB Debenture 2085</v>
      </c>
      <c r="E32" s="136">
        <f>IFERROR(HLOOKUP($C32,YTM!$A$2:$AAX$1048576,MATCH($C$2,YTM!$A$2:$A$1048576,1),0),"")</f>
        <v>0.12281059687142928</v>
      </c>
      <c r="F32" s="138">
        <f>IFERROR(HLOOKUP($C32,LTD!$A$2:$AAX$1048576,MATCH($C$2,LTD!$A$2:$A$1048576,1),0),"")</f>
        <v>45256</v>
      </c>
      <c r="G32" s="120">
        <f>IFERROR(HLOOKUP($C32,TPrice!$A$2:$AAW$1048576,MATCH($F32,TPrice!$A$2:$A$1048576,1),0),"-")</f>
        <v>961.1</v>
      </c>
      <c r="H32" s="82" t="str">
        <f>IFERROR(HLOOKUP($C32,CRating!$A$2:$AAW$1048576,MATCH($C$2,CRating!$A$2:$A$1048576,1),0),"")</f>
        <v>A</v>
      </c>
      <c r="I32" s="82">
        <f t="shared" si="3"/>
        <v>961.1</v>
      </c>
      <c r="J32" s="82" t="str">
        <f t="shared" si="4"/>
        <v>A</v>
      </c>
      <c r="K32" s="136">
        <f>IFERROR(HLOOKUP($J32,AvgYTM!$B$2:$I$1048576,MATCH($C$2,AvgYTM!$A$2:$A$1048576,0),0),"")</f>
        <v>0.13566090348964593</v>
      </c>
      <c r="L32" s="142">
        <v>918</v>
      </c>
      <c r="M32">
        <f>IF(IFERROR(SEARCH($P$5,D32),0)&gt;0,MAX($M$5:M31)+1,0)</f>
        <v>0</v>
      </c>
    </row>
    <row r="33" spans="2:13">
      <c r="B33" s="82">
        <f>IF(DailyDetails!B33="","",DailyDetails!B33)</f>
        <v>28</v>
      </c>
      <c r="C33" s="82" t="str">
        <f>IF(DailyDetails!C33="","",DailyDetails!C33)</f>
        <v>SBLD83</v>
      </c>
      <c r="D33" s="82" t="str">
        <f>IFERROR(INDEX(ListOfDebenture!$C:$C,MATCH(Valuations!$C33,ListOfDebenture!$D:$D,0)),"")</f>
        <v>10.25% SBL Debenture 2083</v>
      </c>
      <c r="E33" s="136">
        <f>IFERROR(HLOOKUP($C33,YTM!$A$2:$AAX$1048576,MATCH($C$2,YTM!$A$2:$A$1048576,1),0),"")</f>
        <v>8.654008817733623E-2</v>
      </c>
      <c r="F33" s="138">
        <f>IFERROR(HLOOKUP($C33,LTD!$A$2:$AAX$1048576,MATCH($C$2,LTD!$A$2:$A$1048576,1),0),"")</f>
        <v>45120</v>
      </c>
      <c r="G33" s="120">
        <f>IFERROR(HLOOKUP($C33,TPrice!$A$2:$AAW$1048576,MATCH($F33,TPrice!$A$2:$A$1048576,1),0),"-")</f>
        <v>1098.5</v>
      </c>
      <c r="H33" s="82" t="str">
        <f>IFERROR(HLOOKUP($C33,CRating!$A$2:$AAW$1048576,MATCH($C$2,CRating!$A$2:$A$1048576,1),0),"")</f>
        <v>BBB+</v>
      </c>
      <c r="I33" s="82" t="str">
        <f t="shared" si="3"/>
        <v/>
      </c>
      <c r="J33" s="82" t="str">
        <f t="shared" si="4"/>
        <v>BBB</v>
      </c>
      <c r="K33" s="136">
        <f>IFERROR(HLOOKUP($J33,AvgYTM!$B$2:$I$1048576,MATCH($C$2,AvgYTM!$A$2:$A$1048576,0),0),"")</f>
        <v>0.1334425673978758</v>
      </c>
      <c r="L33" s="142">
        <v>975.97</v>
      </c>
      <c r="M33">
        <f>IF(IFERROR(SEARCH($P$5,D33),0)&gt;0,MAX($M$5:M32)+1,0)</f>
        <v>0</v>
      </c>
    </row>
    <row r="34" spans="2:13">
      <c r="B34" s="82">
        <f>IF(DailyDetails!B34="","",DailyDetails!B34)</f>
        <v>29</v>
      </c>
      <c r="C34" s="82" t="str">
        <f>IF(DailyDetails!C34="","",DailyDetails!C34)</f>
        <v>NICAD8182</v>
      </c>
      <c r="D34" s="82" t="str">
        <f>IFERROR(INDEX(ListOfDebenture!$C:$C,MATCH(Valuations!$C34,ListOfDebenture!$D:$D,0)),"")</f>
        <v>9% NIC Asia Debenture 2081/82</v>
      </c>
      <c r="E34" s="136">
        <f>IFERROR(HLOOKUP($C34,YTM!$A$2:$AAX$1048576,MATCH($C$2,YTM!$A$2:$A$1048576,1),0),"")</f>
        <v>0.11907815677796263</v>
      </c>
      <c r="F34" s="138">
        <f>IFERROR(HLOOKUP($C34,LTD!$A$2:$AAX$1048576,MATCH($C$2,LTD!$A$2:$A$1048576,1),0),"")</f>
        <v>45252</v>
      </c>
      <c r="G34" s="120">
        <f>IFERROR(HLOOKUP($C34,TPrice!$A$2:$AAW$1048576,MATCH($F34,TPrice!$A$2:$A$1048576,1),0),"-")</f>
        <v>1004.7</v>
      </c>
      <c r="H34" s="82" t="str">
        <f>IFERROR(HLOOKUP($C34,CRating!$A$2:$AAW$1048576,MATCH($C$2,CRating!$A$2:$A$1048576,1),0),"")</f>
        <v>A-</v>
      </c>
      <c r="I34" s="82">
        <f t="shared" si="3"/>
        <v>1004.7</v>
      </c>
      <c r="J34" s="82" t="str">
        <f t="shared" si="4"/>
        <v>A</v>
      </c>
      <c r="K34" s="136">
        <f>IFERROR(HLOOKUP($J34,AvgYTM!$B$2:$I$1048576,MATCH($C$2,AvgYTM!$A$2:$A$1048576,0),0),"")</f>
        <v>0.13566090348964593</v>
      </c>
      <c r="L34" s="142">
        <v>990.72</v>
      </c>
      <c r="M34">
        <f>IF(IFERROR(SEARCH($P$5,D34),0)&gt;0,MAX($M$5:M33)+1,0)</f>
        <v>0</v>
      </c>
    </row>
    <row r="35" spans="2:13">
      <c r="B35" s="82">
        <f>IF(DailyDetails!B35="","",DailyDetails!B35)</f>
        <v>30</v>
      </c>
      <c r="C35" s="82" t="str">
        <f>IF(DailyDetails!C35="","",DailyDetails!C35)</f>
        <v>NBLD82</v>
      </c>
      <c r="D35" s="82" t="str">
        <f>IFERROR(INDEX(ListOfDebenture!$C:$C,MATCH(Valuations!$C35,ListOfDebenture!$D:$D,0)),"")</f>
        <v>10% Nabil Debenture 2082</v>
      </c>
      <c r="E35" s="136">
        <f>IFERROR(HLOOKUP($C35,YTM!$A$2:$AAX$1048576,MATCH($C$2,YTM!$A$2:$A$1048576,1),0),"")</f>
        <v>0.12577919632693016</v>
      </c>
      <c r="F35" s="138">
        <f>IFERROR(HLOOKUP($C35,LTD!$A$2:$AAX$1048576,MATCH($C$2,LTD!$A$2:$A$1048576,1),0),"")</f>
        <v>45253</v>
      </c>
      <c r="G35" s="120">
        <f>IFERROR(HLOOKUP($C35,TPrice!$A$2:$AAW$1048576,MATCH($F35,TPrice!$A$2:$A$1048576,1),0),"-")</f>
        <v>974.8</v>
      </c>
      <c r="H35" s="82" t="str">
        <f>IFERROR(HLOOKUP($C35,CRating!$A$2:$AAW$1048576,MATCH($C$2,CRating!$A$2:$A$1048576,1),0),"")</f>
        <v>AA-</v>
      </c>
      <c r="I35" s="82">
        <f t="shared" si="3"/>
        <v>974.8</v>
      </c>
      <c r="J35" s="82" t="str">
        <f t="shared" si="4"/>
        <v>AA</v>
      </c>
      <c r="K35" s="136">
        <f>IFERROR(HLOOKUP($J35,AvgYTM!$B$2:$I$1048576,MATCH($C$2,AvgYTM!$A$2:$A$1048576,0),0),"")</f>
        <v>0.13682007850152389</v>
      </c>
      <c r="L35" s="142">
        <v>949.19</v>
      </c>
      <c r="M35">
        <f>IF(IFERROR(SEARCH($P$5,D35),0)&gt;0,MAX($M$5:M34)+1,0)</f>
        <v>0</v>
      </c>
    </row>
    <row r="36" spans="2:13">
      <c r="B36" s="82">
        <f>IF(DailyDetails!B36="","",DailyDetails!B36)</f>
        <v>31</v>
      </c>
      <c r="C36" s="82" t="str">
        <f>IF(DailyDetails!C36="","",DailyDetails!C36)</f>
        <v>NICAD8283</v>
      </c>
      <c r="D36" s="82" t="str">
        <f>IFERROR(INDEX(ListOfDebenture!$C:$C,MATCH(Valuations!$C36,ListOfDebenture!$D:$D,0)),"")</f>
        <v>11% NIC Asia Debenture 2082/83</v>
      </c>
      <c r="E36" s="136">
        <f>IFERROR(HLOOKUP($C36,YTM!$A$2:$AAX$1048576,MATCH($C$2,YTM!$A$2:$A$1048576,1),0),"")</f>
        <v>0.10638100706921866</v>
      </c>
      <c r="F36" s="138">
        <f>IFERROR(HLOOKUP($C36,LTD!$A$2:$AAX$1048576,MATCH($C$2,LTD!$A$2:$A$1048576,1),0),"")</f>
        <v>45256</v>
      </c>
      <c r="G36" s="120">
        <f>IFERROR(HLOOKUP($C36,TPrice!$A$2:$AAW$1048576,MATCH($F36,TPrice!$A$2:$A$1048576,1),0),"-")</f>
        <v>1050</v>
      </c>
      <c r="H36" s="82" t="str">
        <f>IFERROR(HLOOKUP($C36,CRating!$A$2:$AAW$1048576,MATCH($C$2,CRating!$A$2:$A$1048576,1),0),"")</f>
        <v>A-</v>
      </c>
      <c r="I36" s="82">
        <f t="shared" si="3"/>
        <v>1050</v>
      </c>
      <c r="J36" s="82" t="str">
        <f t="shared" si="4"/>
        <v>A</v>
      </c>
      <c r="K36" s="136">
        <f>IFERROR(HLOOKUP($J36,AvgYTM!$B$2:$I$1048576,MATCH($C$2,AvgYTM!$A$2:$A$1048576,0),0),"")</f>
        <v>0.13566090348964593</v>
      </c>
      <c r="L36" s="142">
        <v>1006.52</v>
      </c>
      <c r="M36">
        <f>IF(IFERROR(SEARCH($P$5,D36),0)&gt;0,MAX($M$5:M35)+1,0)</f>
        <v>0</v>
      </c>
    </row>
    <row r="37" spans="2:13">
      <c r="B37" s="82">
        <f>IF(DailyDetails!B37="","",DailyDetails!B37)</f>
        <v>32</v>
      </c>
      <c r="C37" s="82" t="str">
        <f>IF(DailyDetails!C37="","",DailyDetails!C37)</f>
        <v>SBLD2082</v>
      </c>
      <c r="D37" s="82" t="str">
        <f>IFERROR(INDEX(ListOfDebenture!$C:$C,MATCH(Valuations!$C37,ListOfDebenture!$D:$D,0)),"")</f>
        <v>10.5% SBL Debenture 2082</v>
      </c>
      <c r="E37" s="136">
        <f>IFERROR(HLOOKUP($C37,YTM!$A$2:$AAX$1048576,MATCH($C$2,YTM!$A$2:$A$1048576,1),0),"")</f>
        <v>0.12369713459208775</v>
      </c>
      <c r="F37" s="138">
        <f>IFERROR(HLOOKUP($C37,LTD!$A$2:$AAX$1048576,MATCH($C$2,LTD!$A$2:$A$1048576,1),0),"")</f>
        <v>45256</v>
      </c>
      <c r="G37" s="120">
        <f>IFERROR(HLOOKUP($C37,TPrice!$A$2:$AAW$1048576,MATCH($F37,TPrice!$A$2:$A$1048576,1),0),"-")</f>
        <v>1010</v>
      </c>
      <c r="H37" s="82" t="str">
        <f>IFERROR(HLOOKUP($C37,CRating!$A$2:$AAW$1048576,MATCH($C$2,CRating!$A$2:$A$1048576,1),0),"")</f>
        <v>BBB+</v>
      </c>
      <c r="I37" s="82">
        <f t="shared" si="3"/>
        <v>1010</v>
      </c>
      <c r="J37" s="82" t="str">
        <f t="shared" si="4"/>
        <v>BBB</v>
      </c>
      <c r="K37" s="136">
        <f>IFERROR(HLOOKUP($J37,AvgYTM!$B$2:$I$1048576,MATCH($C$2,AvgYTM!$A$2:$A$1048576,0),0),"")</f>
        <v>0.1334425673978758</v>
      </c>
      <c r="L37" s="142">
        <v>993.96</v>
      </c>
      <c r="M37">
        <f>IF(IFERROR(SEARCH($P$5,D37),0)&gt;0,MAX($M$5:M36)+1,0)</f>
        <v>0</v>
      </c>
    </row>
    <row r="38" spans="2:13">
      <c r="B38" s="82">
        <f>IF(DailyDetails!B38="","",DailyDetails!B38)</f>
        <v>33</v>
      </c>
      <c r="C38" s="82" t="str">
        <f>IF(DailyDetails!C38="","",DailyDetails!C38)</f>
        <v>LBLD86</v>
      </c>
      <c r="D38" s="82" t="str">
        <f>IFERROR(INDEX(ListOfDebenture!$C:$C,MATCH(Valuations!$C38,ListOfDebenture!$D:$D,0)),"")</f>
        <v>10% Laxmi Bank Debenture 2086</v>
      </c>
      <c r="E38" s="136">
        <f>IFERROR(HLOOKUP($C38,YTM!$A$2:$AAX$1048576,MATCH($C$2,YTM!$A$2:$A$1048576,1),0),"")</f>
        <v>0.12396978548391593</v>
      </c>
      <c r="F38" s="138">
        <f>IFERROR(HLOOKUP($C38,LTD!$A$2:$AAX$1048576,MATCH($C$2,LTD!$A$2:$A$1048576,1),0),"")</f>
        <v>45253</v>
      </c>
      <c r="G38" s="120">
        <f>IFERROR(HLOOKUP($C38,TPrice!$A$2:$AAW$1048576,MATCH($F38,TPrice!$A$2:$A$1048576,1),0),"-")</f>
        <v>954</v>
      </c>
      <c r="H38" s="82" t="str">
        <f>IFERROR(HLOOKUP($C38,CRating!$A$2:$AAW$1048576,MATCH($C$2,CRating!$A$2:$A$1048576,1),0),"")</f>
        <v>BBB+</v>
      </c>
      <c r="I38" s="82">
        <f t="shared" si="3"/>
        <v>954</v>
      </c>
      <c r="J38" s="82" t="str">
        <f t="shared" si="4"/>
        <v>BBB</v>
      </c>
      <c r="K38" s="136">
        <f>IFERROR(HLOOKUP($J38,AvgYTM!$B$2:$I$1048576,MATCH($C$2,AvgYTM!$A$2:$A$1048576,0),0),"")</f>
        <v>0.1334425673978758</v>
      </c>
      <c r="L38" s="142">
        <v>921.17</v>
      </c>
      <c r="M38">
        <f>IF(IFERROR(SEARCH($P$5,D38),0)&gt;0,MAX($M$5:M37)+1,0)</f>
        <v>0</v>
      </c>
    </row>
    <row r="39" spans="2:13">
      <c r="B39" s="82">
        <f>IF(DailyDetails!B39="","",DailyDetails!B39)</f>
        <v>34</v>
      </c>
      <c r="C39" s="82" t="str">
        <f>IF(DailyDetails!C39="","",DailyDetails!C39)</f>
        <v>GBD80/81</v>
      </c>
      <c r="D39" s="82" t="str">
        <f>IFERROR(INDEX(ListOfDebenture!$C:$C,MATCH(Valuations!$C39,ListOfDebenture!$D:$D,0)),"")</f>
        <v>10.25% Global IME Bank Limited Debenture 2080/81</v>
      </c>
      <c r="E39" s="136">
        <f>IFERROR(HLOOKUP($C39,YTM!$A$2:$AAX$1048576,MATCH($C$2,YTM!$A$2:$A$1048576,1),0),"")</f>
        <v>0.22299335318840396</v>
      </c>
      <c r="F39" s="138">
        <f>IFERROR(HLOOKUP($C39,LTD!$A$2:$AAX$1048576,MATCH($C$2,LTD!$A$2:$A$1048576,1),0),"")</f>
        <v>45256</v>
      </c>
      <c r="G39" s="120">
        <f>IFERROR(HLOOKUP($C39,TPrice!$A$2:$AAW$1048576,MATCH($F39,TPrice!$A$2:$A$1048576,1),0),"-")</f>
        <v>1000</v>
      </c>
      <c r="H39" s="82" t="str">
        <f>IFERROR(HLOOKUP($C39,CRating!$A$2:$AAW$1048576,MATCH($C$2,CRating!$A$2:$A$1048576,1),0),"")</f>
        <v>A</v>
      </c>
      <c r="I39" s="82">
        <f t="shared" si="3"/>
        <v>1000</v>
      </c>
      <c r="J39" s="82" t="str">
        <f t="shared" si="4"/>
        <v>A</v>
      </c>
      <c r="K39" s="136">
        <f>IFERROR(HLOOKUP($J39,AvgYTM!$B$2:$I$1048576,MATCH($C$2,AvgYTM!$A$2:$A$1048576,0),0),"")</f>
        <v>0.13566090348964593</v>
      </c>
      <c r="L39" s="142">
        <v>1027.45</v>
      </c>
      <c r="M39">
        <f>IF(IFERROR(SEARCH($P$5,D39),0)&gt;0,MAX($M$5:M38)+1,0)</f>
        <v>0</v>
      </c>
    </row>
    <row r="40" spans="2:13">
      <c r="B40" s="82">
        <f>IF(DailyDetails!B40="","",DailyDetails!B40)</f>
        <v>35</v>
      </c>
      <c r="C40" s="82" t="str">
        <f>IF(DailyDetails!C40="","",DailyDetails!C40)</f>
        <v>NMBD87/88</v>
      </c>
      <c r="D40" s="82" t="str">
        <f>IFERROR(INDEX(ListOfDebenture!$C:$C,MATCH(Valuations!$C40,ListOfDebenture!$D:$D,0)),"")</f>
        <v>NMB Debenture 8.5% -2087/88</v>
      </c>
      <c r="E40" s="136">
        <f>IFERROR(HLOOKUP($C40,YTM!$A$2:$AAX$1048576,MATCH($C$2,YTM!$A$2:$A$1048576,1),0),"")</f>
        <v>0.1404607794618819</v>
      </c>
      <c r="F40" s="138">
        <f>IFERROR(HLOOKUP($C40,LTD!$A$2:$AAX$1048576,MATCH($C$2,LTD!$A$2:$A$1048576,1),0),"")</f>
        <v>45256</v>
      </c>
      <c r="G40" s="120">
        <f>IFERROR(HLOOKUP($C40,TPrice!$A$2:$AAW$1048576,MATCH($F40,TPrice!$A$2:$A$1048576,1),0),"-")</f>
        <v>795.8</v>
      </c>
      <c r="H40" s="82" t="str">
        <f>IFERROR(HLOOKUP($C40,CRating!$A$2:$AAW$1048576,MATCH($C$2,CRating!$A$2:$A$1048576,1),0),"")</f>
        <v>A</v>
      </c>
      <c r="I40" s="82">
        <f t="shared" si="3"/>
        <v>795.8</v>
      </c>
      <c r="J40" s="82" t="str">
        <f t="shared" si="4"/>
        <v>A</v>
      </c>
      <c r="K40" s="136">
        <f>IFERROR(HLOOKUP($J40,AvgYTM!$B$2:$I$1048576,MATCH($C$2,AvgYTM!$A$2:$A$1048576,0),0),"")</f>
        <v>0.13566090348964593</v>
      </c>
      <c r="L40" s="142">
        <v>813.79</v>
      </c>
      <c r="M40">
        <f>IF(IFERROR(SEARCH($P$5,D40),0)&gt;0,MAX($M$5:M39)+1,0)</f>
        <v>0</v>
      </c>
    </row>
    <row r="41" spans="2:13">
      <c r="B41" s="82">
        <f>IF(DailyDetails!B41="","",DailyDetails!B41)</f>
        <v>36</v>
      </c>
      <c r="C41" s="82" t="str">
        <f>IF(DailyDetails!C41="","",DailyDetails!C41)</f>
        <v>SRD80</v>
      </c>
      <c r="D41" s="82" t="str">
        <f>IFERROR(INDEX(ListOfDebenture!$C:$C,MATCH(Valuations!$C41,ListOfDebenture!$D:$D,0)),"")</f>
        <v>10% Sunrise Debenture 2080</v>
      </c>
      <c r="E41" s="136">
        <f>IFERROR(HLOOKUP($C41,YTM!$A$2:$AAX$1048576,MATCH($C$2,YTM!$A$2:$A$1048576,1),0),"")</f>
        <v>0.18158726725436436</v>
      </c>
      <c r="F41" s="138">
        <f>IFERROR(HLOOKUP($C41,LTD!$A$2:$AAX$1048576,MATCH($C$2,LTD!$A$2:$A$1048576,1),0),"")</f>
        <v>45256</v>
      </c>
      <c r="G41" s="120">
        <f>IFERROR(HLOOKUP($C41,TPrice!$A$2:$AAW$1048576,MATCH($F41,TPrice!$A$2:$A$1048576,1),0),"-")</f>
        <v>1004.7</v>
      </c>
      <c r="H41" s="82" t="str">
        <f>IFERROR(HLOOKUP($C41,CRating!$A$2:$AAW$1048576,MATCH($C$2,CRating!$A$2:$A$1048576,1),0),"")</f>
        <v>BBB+</v>
      </c>
      <c r="I41" s="82">
        <f t="shared" si="3"/>
        <v>1004.7</v>
      </c>
      <c r="J41" s="82" t="str">
        <f t="shared" si="4"/>
        <v>BBB</v>
      </c>
      <c r="K41" s="136">
        <f>IFERROR(HLOOKUP($J41,AvgYTM!$B$2:$I$1048576,MATCH($C$2,AvgYTM!$A$2:$A$1048576,0),0),"")</f>
        <v>0.1334425673978758</v>
      </c>
      <c r="L41" s="142">
        <v>1023.91</v>
      </c>
      <c r="M41">
        <f>IF(IFERROR(SEARCH($P$5,D41),0)&gt;0,MAX($M$5:M40)+1,0)</f>
        <v>0</v>
      </c>
    </row>
    <row r="42" spans="2:13">
      <c r="B42" s="82">
        <f>IF(DailyDetails!B42="","",DailyDetails!B42)</f>
        <v>37</v>
      </c>
      <c r="C42" s="82" t="str">
        <f>IF(DailyDetails!C42="","",DailyDetails!C42)</f>
        <v>PBLD87</v>
      </c>
      <c r="D42" s="82" t="str">
        <f>IFERROR(INDEX(ListOfDebenture!$C:$C,MATCH(Valuations!$C42,ListOfDebenture!$D:$D,0)),"")</f>
        <v>8.5% Prabhu Bank Debenture 2087</v>
      </c>
      <c r="E42" s="136">
        <f>IFERROR(HLOOKUP($C42,YTM!$A$2:$AAX$1048576,MATCH($C$2,YTM!$A$2:$A$1048576,1),0),"")</f>
        <v>0.13061362244924601</v>
      </c>
      <c r="F42" s="138">
        <f>IFERROR(HLOOKUP($C42,LTD!$A$2:$AAX$1048576,MATCH($C$2,LTD!$A$2:$A$1048576,1),0),"")</f>
        <v>45252</v>
      </c>
      <c r="G42" s="120">
        <f>IFERROR(HLOOKUP($C42,TPrice!$A$2:$AAW$1048576,MATCH($F42,TPrice!$A$2:$A$1048576,1),0),"-")</f>
        <v>816</v>
      </c>
      <c r="H42" s="82" t="str">
        <f>IFERROR(HLOOKUP($C42,CRating!$A$2:$AAW$1048576,MATCH($C$2,CRating!$A$2:$A$1048576,1),0),"")</f>
        <v>BBB</v>
      </c>
      <c r="I42" s="82">
        <f t="shared" si="3"/>
        <v>816</v>
      </c>
      <c r="J42" s="82" t="str">
        <f t="shared" si="4"/>
        <v>BBB</v>
      </c>
      <c r="K42" s="136">
        <f>IFERROR(HLOOKUP($J42,AvgYTM!$B$2:$I$1048576,MATCH($C$2,AvgYTM!$A$2:$A$1048576,0),0),"")</f>
        <v>0.1334425673978758</v>
      </c>
      <c r="L42" s="142">
        <v>806.35</v>
      </c>
      <c r="M42">
        <f>IF(IFERROR(SEARCH($P$5,D42),0)&gt;0,MAX($M$5:M41)+1,0)</f>
        <v>0</v>
      </c>
    </row>
    <row r="43" spans="2:13">
      <c r="B43" s="82">
        <f>IF(DailyDetails!B43="","",DailyDetails!B43)</f>
        <v>38</v>
      </c>
      <c r="C43" s="82" t="str">
        <f>IF(DailyDetails!C43="","",DailyDetails!C43)</f>
        <v>ICFCD83</v>
      </c>
      <c r="D43" s="82" t="str">
        <f>IFERROR(INDEX(ListOfDebenture!$C:$C,MATCH(Valuations!$C43,ListOfDebenture!$D:$D,0)),"")</f>
        <v>12% ICFC Finance Limited Debenture 2083</v>
      </c>
      <c r="E43" s="136">
        <f>IFERROR(HLOOKUP($C43,YTM!$A$2:$AAX$1048576,MATCH($C$2,YTM!$A$2:$A$1048576,1),0),"")</f>
        <v>0.11233120325698864</v>
      </c>
      <c r="F43" s="138">
        <f>IFERROR(HLOOKUP($C43,LTD!$A$2:$AAX$1048576,MATCH($C$2,LTD!$A$2:$A$1048576,1),0),"")</f>
        <v>45252</v>
      </c>
      <c r="G43" s="120">
        <f>IFERROR(HLOOKUP($C43,TPrice!$A$2:$AAW$1048576,MATCH($F43,TPrice!$A$2:$A$1048576,1),0),"-")</f>
        <v>1071</v>
      </c>
      <c r="H43" s="82" t="str">
        <f>IFERROR(HLOOKUP($C43,CRating!$A$2:$AAW$1048576,MATCH($C$2,CRating!$A$2:$A$1048576,1),0),"")</f>
        <v>BBB-</v>
      </c>
      <c r="I43" s="82">
        <f t="shared" si="3"/>
        <v>1071</v>
      </c>
      <c r="J43" s="82" t="str">
        <f t="shared" si="4"/>
        <v>BBB</v>
      </c>
      <c r="K43" s="136">
        <f>IFERROR(HLOOKUP($J43,AvgYTM!$B$2:$I$1048576,MATCH($C$2,AvgYTM!$A$2:$A$1048576,0),0),"")</f>
        <v>0.1334425673978758</v>
      </c>
      <c r="L43" s="142">
        <v>1019.53</v>
      </c>
      <c r="M43">
        <f>IF(IFERROR(SEARCH($P$5,D43),0)&gt;0,MAX($M$5:M42)+1,0)</f>
        <v>0</v>
      </c>
    </row>
    <row r="44" spans="2:13">
      <c r="B44" s="82">
        <f>IF(DailyDetails!B44="","",DailyDetails!B44)</f>
        <v>39</v>
      </c>
      <c r="C44" s="82" t="str">
        <f>IF(DailyDetails!C44="","",DailyDetails!C44)</f>
        <v>SAND2085</v>
      </c>
      <c r="D44" s="82" t="str">
        <f>IFERROR(INDEX(ListOfDebenture!$C:$C,MATCH(Valuations!$C44,ListOfDebenture!$D:$D,0)),"")</f>
        <v>10% Sanima Debenture 2085</v>
      </c>
      <c r="E44" s="136">
        <f>IFERROR(HLOOKUP($C44,YTM!$A$2:$AAX$1048576,MATCH($C$2,YTM!$A$2:$A$1048576,1),0),"")</f>
        <v>6.8398283825611569E-2</v>
      </c>
      <c r="F44" s="138">
        <f>IFERROR(HLOOKUP($C44,LTD!$A$2:$AAX$1048576,MATCH($C$2,LTD!$A$2:$A$1048576,1),0),"")</f>
        <v>45134</v>
      </c>
      <c r="G44" s="120">
        <f>IFERROR(HLOOKUP($C44,TPrice!$A$2:$AAW$1048576,MATCH($F44,TPrice!$A$2:$A$1048576,1),0),"-")</f>
        <v>1150</v>
      </c>
      <c r="H44" s="82" t="str">
        <f>IFERROR(HLOOKUP($C44,CRating!$A$2:$AAW$1048576,MATCH($C$2,CRating!$A$2:$A$1048576,1),0),"")</f>
        <v>A-</v>
      </c>
      <c r="I44" s="82" t="str">
        <f t="shared" si="3"/>
        <v/>
      </c>
      <c r="J44" s="82" t="str">
        <f t="shared" si="4"/>
        <v>A</v>
      </c>
      <c r="K44" s="136">
        <f>IFERROR(HLOOKUP($J44,AvgYTM!$B$2:$I$1048576,MATCH($C$2,AvgYTM!$A$2:$A$1048576,0),0),"")</f>
        <v>0.13566090348964593</v>
      </c>
      <c r="L44" s="142">
        <v>921.76</v>
      </c>
      <c r="M44">
        <f>IF(IFERROR(SEARCH($P$5,D44),0)&gt;0,MAX($M$5:M43)+1,0)</f>
        <v>0</v>
      </c>
    </row>
    <row r="45" spans="2:13">
      <c r="B45" s="82">
        <f>IF(DailyDetails!B45="","",DailyDetails!B45)</f>
        <v>40</v>
      </c>
      <c r="C45" s="82" t="str">
        <f>IF(DailyDetails!C45="","",DailyDetails!C45)</f>
        <v>NBBD2085</v>
      </c>
      <c r="D45" s="82" t="str">
        <f>IFERROR(INDEX(ListOfDebenture!$C:$C,MATCH(Valuations!$C45,ListOfDebenture!$D:$D,0)),"")</f>
        <v>10.25% NBBL Debenture 2085</v>
      </c>
      <c r="E45" s="136">
        <f>IFERROR(HLOOKUP($C45,YTM!$A$2:$AAX$1048576,MATCH($C$2,YTM!$A$2:$A$1048576,1),0),"")</f>
        <v>6.2668379852301476E-2</v>
      </c>
      <c r="F45" s="138">
        <f>IFERROR(HLOOKUP($C45,LTD!$A$2:$AAX$1048576,MATCH($C$2,LTD!$A$2:$A$1048576,1),0),"")</f>
        <v>45123</v>
      </c>
      <c r="G45" s="120">
        <f>IFERROR(HLOOKUP($C45,TPrice!$A$2:$AAW$1048576,MATCH($F45,TPrice!$A$2:$A$1048576,1),0),"-")</f>
        <v>1252.0999999999999</v>
      </c>
      <c r="H45" s="82" t="str">
        <f>IFERROR(HLOOKUP($C45,CRating!$A$2:$AAW$1048576,MATCH($C$2,CRating!$A$2:$A$1048576,1),0),"")</f>
        <v>AA-</v>
      </c>
      <c r="I45" s="82" t="str">
        <f t="shared" si="3"/>
        <v/>
      </c>
      <c r="J45" s="82" t="str">
        <f t="shared" si="4"/>
        <v>AA</v>
      </c>
      <c r="K45" s="136">
        <f>IFERROR(HLOOKUP($J45,AvgYTM!$B$2:$I$1048576,MATCH($C$2,AvgYTM!$A$2:$A$1048576,0),0),"")</f>
        <v>0.13682007850152389</v>
      </c>
      <c r="L45" s="142">
        <v>921.16</v>
      </c>
      <c r="M45">
        <f>IF(IFERROR(SEARCH($P$5,D45),0)&gt;0,MAX($M$5:M44)+1,0)</f>
        <v>0</v>
      </c>
    </row>
    <row r="46" spans="2:13">
      <c r="B46" s="82">
        <f>IF(DailyDetails!B46="","",DailyDetails!B46)</f>
        <v>41</v>
      </c>
      <c r="C46" s="82" t="str">
        <f>IF(DailyDetails!C46="","",DailyDetails!C46)</f>
        <v>HBLD83</v>
      </c>
      <c r="D46" s="82" t="str">
        <f>IFERROR(INDEX(ListOfDebenture!$C:$C,MATCH(Valuations!$C46,ListOfDebenture!$D:$D,0)),"")</f>
        <v>10% Himalayan Bank Ltd. Debenture 2083</v>
      </c>
      <c r="E46" s="136">
        <f>IFERROR(HLOOKUP($C46,YTM!$A$2:$AAX$1048576,MATCH($C$2,YTM!$A$2:$A$1048576,1),0),"")</f>
        <v>7.9470861050572661E-2</v>
      </c>
      <c r="F46" s="138">
        <f>IFERROR(HLOOKUP($C46,LTD!$A$2:$AAX$1048576,MATCH($C$2,LTD!$A$2:$A$1048576,1),0),"")</f>
        <v>45125</v>
      </c>
      <c r="G46" s="120">
        <f>IFERROR(HLOOKUP($C46,TPrice!$A$2:$AAW$1048576,MATCH($F46,TPrice!$A$2:$A$1048576,1),0),"-")</f>
        <v>1060</v>
      </c>
      <c r="H46" s="82" t="str">
        <f>IFERROR(HLOOKUP($C46,CRating!$A$2:$AAW$1048576,MATCH($C$2,CRating!$A$2:$A$1048576,1),0),"")</f>
        <v>A-</v>
      </c>
      <c r="I46" s="82" t="str">
        <f t="shared" si="3"/>
        <v/>
      </c>
      <c r="J46" s="82" t="str">
        <f t="shared" si="4"/>
        <v>A</v>
      </c>
      <c r="K46" s="136">
        <f>IFERROR(HLOOKUP($J46,AvgYTM!$B$2:$I$1048576,MATCH($C$2,AvgYTM!$A$2:$A$1048576,0),0),"")</f>
        <v>0.13566090348964593</v>
      </c>
      <c r="L46" s="142">
        <v>965.77</v>
      </c>
      <c r="M46">
        <f>IF(IFERROR(SEARCH($P$5,D46),0)&gt;0,MAX($M$5:M45)+1,0)</f>
        <v>0</v>
      </c>
    </row>
    <row r="47" spans="2:13">
      <c r="B47" s="82">
        <f>IF(DailyDetails!B47="","",DailyDetails!B47)</f>
        <v>42</v>
      </c>
      <c r="C47" s="82" t="str">
        <f>IF(DailyDetails!C47="","",DailyDetails!C47)</f>
        <v>GWFD83</v>
      </c>
      <c r="D47" s="82" t="str">
        <f>IFERROR(INDEX(ListOfDebenture!$C:$C,MATCH(Valuations!$C47,ListOfDebenture!$D:$D,0)),"")</f>
        <v>12% Goodwill Finance Debenture 2083</v>
      </c>
      <c r="E47" s="136">
        <f>IFERROR(HLOOKUP($C47,YTM!$A$2:$AAX$1048576,MATCH($C$2,YTM!$A$2:$A$1048576,1),0),"")</f>
        <v>0.10915686059905993</v>
      </c>
      <c r="F47" s="138">
        <f>IFERROR(HLOOKUP($C47,LTD!$A$2:$AAX$1048576,MATCH($C$2,LTD!$A$2:$A$1048576,1),0),"")</f>
        <v>45253</v>
      </c>
      <c r="G47" s="120">
        <f>IFERROR(HLOOKUP($C47,TPrice!$A$2:$AAW$1048576,MATCH($F47,TPrice!$A$2:$A$1048576,1),0),"-")</f>
        <v>1080</v>
      </c>
      <c r="H47" s="82" t="str">
        <f>IFERROR(HLOOKUP($C47,CRating!$A$2:$AAW$1048576,MATCH($C$2,CRating!$A$2:$A$1048576,1),0),"")</f>
        <v>BB</v>
      </c>
      <c r="I47" s="82">
        <f t="shared" si="3"/>
        <v>1080</v>
      </c>
      <c r="J47" s="82" t="str">
        <f t="shared" si="4"/>
        <v>BB</v>
      </c>
      <c r="K47" s="136">
        <f>IFERROR(HLOOKUP($J47,AvgYTM!$B$2:$I$1048576,MATCH($C$2,AvgYTM!$A$2:$A$1048576,0),0),"")</f>
        <v>0.12850808774542199</v>
      </c>
      <c r="L47" s="142">
        <v>1031.49</v>
      </c>
      <c r="M47">
        <f>IF(IFERROR(SEARCH($P$5,D47),0)&gt;0,MAX($M$5:M46)+1,0)</f>
        <v>0</v>
      </c>
    </row>
    <row r="48" spans="2:13">
      <c r="B48" s="82">
        <f>IF(DailyDetails!B48="","",DailyDetails!B48)</f>
        <v>43</v>
      </c>
      <c r="C48" s="82" t="str">
        <f>IF(DailyDetails!C48="","",DailyDetails!C48)</f>
        <v>MBLD2085</v>
      </c>
      <c r="D48" s="82" t="str">
        <f>IFERROR(INDEX(ListOfDebenture!$C:$C,MATCH(Valuations!$C48,ListOfDebenture!$D:$D,0)),"")</f>
        <v>10.25% Machhapuchhre Debenture 2085</v>
      </c>
      <c r="E48" s="136">
        <f>IFERROR(HLOOKUP($C48,YTM!$A$2:$AAX$1048576,MATCH($C$2,YTM!$A$2:$A$1048576,1),0),"")</f>
        <v>9.0465086789534008E-2</v>
      </c>
      <c r="F48" s="138">
        <f>IFERROR(HLOOKUP($C48,LTD!$A$2:$AAX$1048576,MATCH($C$2,LTD!$A$2:$A$1048576,1),0),"")</f>
        <v>45123</v>
      </c>
      <c r="G48" s="120">
        <f>IFERROR(HLOOKUP($C48,TPrice!$A$2:$AAW$1048576,MATCH($F48,TPrice!$A$2:$A$1048576,1),0),"-")</f>
        <v>1116</v>
      </c>
      <c r="H48" s="82" t="str">
        <f>IFERROR(HLOOKUP($C48,CRating!$A$2:$AAW$1048576,MATCH($C$2,CRating!$A$2:$A$1048576,1),0),"")</f>
        <v>A-</v>
      </c>
      <c r="I48" s="82" t="str">
        <f t="shared" si="3"/>
        <v/>
      </c>
      <c r="J48" s="82" t="str">
        <f t="shared" si="4"/>
        <v>A</v>
      </c>
      <c r="K48" s="136">
        <f>IFERROR(HLOOKUP($J48,AvgYTM!$B$2:$I$1048576,MATCH($C$2,AvgYTM!$A$2:$A$1048576,0),0),"")</f>
        <v>0.13566090348964593</v>
      </c>
      <c r="L48" s="142">
        <v>922.97</v>
      </c>
      <c r="M48">
        <f>IF(IFERROR(SEARCH($P$5,D48),0)&gt;0,MAX($M$5:M47)+1,0)</f>
        <v>0</v>
      </c>
    </row>
    <row r="49" spans="2:13">
      <c r="B49" s="82">
        <f>IF(DailyDetails!B49="","",DailyDetails!B49)</f>
        <v>44</v>
      </c>
      <c r="C49" s="82" t="str">
        <f>IF(DailyDetails!C54="","",DailyDetails!C54)</f>
        <v>CIZBD86</v>
      </c>
      <c r="D49" s="82" t="str">
        <f>IFERROR(INDEX(ListOfDebenture!$C:$C,MATCH(Valuations!$C49,ListOfDebenture!$D:$D,0)),"")</f>
        <v>10.25% Citizen Bank Debenture 2086</v>
      </c>
      <c r="E49" s="136">
        <f>IFERROR(HLOOKUP($C49,YTM!$A$2:$AAX$1048576,MATCH($C$2,YTM!$A$2:$A$1048576,1),0),"")</f>
        <v>0.10736416198575265</v>
      </c>
      <c r="F49" s="138">
        <f>IFERROR(HLOOKUP($C49,LTD!$A$2:$AAX$1048576,MATCH($C$2,LTD!$A$2:$A$1048576,1),0),"")</f>
        <v>45138</v>
      </c>
      <c r="G49" s="120">
        <f>IF(IFERROR(HLOOKUP($C49,TPrice!$A$2:$AAW$1048576,MATCH($F49,TPrice!$A$2:$A$1048576,1),0),"")=C49,"-",F49)</f>
        <v>45138</v>
      </c>
      <c r="H49" s="82" t="str">
        <f>IFERROR(HLOOKUP($C49,CRating!$A$2:$AAW$1048576,MATCH($C$2,CRating!$A$2:$A$1048576,1),0),"")</f>
        <v>BBB+</v>
      </c>
      <c r="I49" s="82" t="str">
        <f>IFERROR(IF($C$2-F49&gt;30,"",G49),"")</f>
        <v/>
      </c>
      <c r="J49" s="82" t="str">
        <f>SUBSTITUTE(SUBSTITUTE(H49,"-",""),"+","")</f>
        <v>BBB</v>
      </c>
      <c r="K49" s="136">
        <f>IFERROR(HLOOKUP($J49,AvgYTM!$B$2:$I$1048576,MATCH($C$2,AvgYTM!$A$2:$A$1048576,0),0),"")</f>
        <v>0.1334425673978758</v>
      </c>
      <c r="L49" s="142">
        <v>904.38</v>
      </c>
      <c r="M49">
        <f>IF(IFERROR(SEARCH($P$5,D50),0)&gt;0,MAX($M$5:M48)+1,0)</f>
        <v>0</v>
      </c>
    </row>
    <row r="50" spans="2:13">
      <c r="B50" s="82">
        <f>IF(DailyDetails!B50="","",DailyDetails!B50)</f>
        <v>45</v>
      </c>
      <c r="C50" s="82" t="str">
        <f>IF(DailyDetails!C49="","",DailyDetails!C49)</f>
        <v>RBBD83</v>
      </c>
      <c r="D50" s="82" t="str">
        <f>IFERROR(INDEX(ListOfDebenture!$C:$C,MATCH(Valuations!$C50,ListOfDebenture!$D:$D,0)),"")</f>
        <v>8.5% RBBL Debenture 2083</v>
      </c>
      <c r="E50" s="136" t="str">
        <f>IFERROR(HLOOKUP($C50,YTM!$A$2:$AAX$1048576,MATCH($C$2,YTM!$A$2:$A$1048576,1),0),"")</f>
        <v/>
      </c>
      <c r="F50" s="138" t="str">
        <f>IFERROR(HLOOKUP($C50,LTD!$A$2:$AAX$1048576,MATCH($C$2,LTD!$A$2:$A$1048576,1),0),"")</f>
        <v>N/A</v>
      </c>
      <c r="G50" s="120" t="str">
        <f>IF(IFERROR(HLOOKUP($C50,TPrice!$A$2:$AAW$1048576,MATCH($F50,TPrice!$A$2:$A$1048576,1),0),"")=C50,"-",F50)</f>
        <v>-</v>
      </c>
      <c r="H50" s="82" t="str">
        <f>IFERROR(HLOOKUP($C50,CRating!$A$2:$AAW$1048576,MATCH($C$2,CRating!$A$2:$A$1048576,1),0),"")</f>
        <v>A+</v>
      </c>
      <c r="I50" s="82" t="str">
        <f t="shared" si="3"/>
        <v/>
      </c>
      <c r="J50" s="82" t="str">
        <f t="shared" si="4"/>
        <v>A</v>
      </c>
      <c r="K50" s="136">
        <f>IFERROR(HLOOKUP($J50,AvgYTM!$B$2:$I$1048576,MATCH($C$2,AvgYTM!$A$2:$A$1048576,0),0),"")</f>
        <v>0.13566090348964593</v>
      </c>
      <c r="L50" s="142">
        <v>902.49</v>
      </c>
      <c r="M50">
        <f>IF(IFERROR(SEARCH($P$5,D51),0)&gt;0,MAX($M$5:M49)+1,0)</f>
        <v>0</v>
      </c>
    </row>
    <row r="51" spans="2:13">
      <c r="B51" s="82">
        <f>IF(DailyDetails!B51="","",DailyDetails!B51)</f>
        <v>46</v>
      </c>
      <c r="C51" s="82" t="str">
        <f>IF(DailyDetails!C50="","",DailyDetails!C50)</f>
        <v>PBD84</v>
      </c>
      <c r="D51" s="82" t="str">
        <f>IFERROR(INDEX(ListOfDebenture!$C:$C,MATCH(Valuations!$C51,ListOfDebenture!$D:$D,0)),"")</f>
        <v>10.15% Prime Debenture 2084</v>
      </c>
      <c r="E51" s="136" t="str">
        <f>IFERROR(HLOOKUP($C51,YTM!$A$2:$AAX$1048576,MATCH($C$2,YTM!$A$2:$A$1048576,1),0),"")</f>
        <v/>
      </c>
      <c r="F51" s="138" t="str">
        <f>IFERROR(HLOOKUP($C51,LTD!$A$2:$AAX$1048576,MATCH($C$2,LTD!$A$2:$A$1048576,1),0),"")</f>
        <v>N/A</v>
      </c>
      <c r="G51" s="120" t="str">
        <f>IF(IFERROR(HLOOKUP($C51,TPrice!$A$2:$AAW$1048576,MATCH($F51,TPrice!$A$2:$A$1048576,1),0),"")=C51,"-",F51)</f>
        <v>-</v>
      </c>
      <c r="H51" s="82" t="str">
        <f>IFERROR(HLOOKUP($C51,CRating!$A$2:$AAW$1048576,MATCH($C$2,CRating!$A$2:$A$1048576,1),0),"")</f>
        <v>A-</v>
      </c>
      <c r="I51" s="82" t="str">
        <f t="shared" si="3"/>
        <v/>
      </c>
      <c r="J51" s="82" t="str">
        <f t="shared" si="4"/>
        <v>A</v>
      </c>
      <c r="K51" s="136">
        <f>IFERROR(HLOOKUP($J51,AvgYTM!$B$2:$I$1048576,MATCH($C$2,AvgYTM!$A$2:$A$1048576,0),0),"")</f>
        <v>0.13566090348964593</v>
      </c>
      <c r="L51" s="142">
        <v>953.16</v>
      </c>
      <c r="M51">
        <f>IF(IFERROR(SEARCH($P$5,D52),0)&gt;0,MAX($M$5:M50)+1,0)</f>
        <v>0</v>
      </c>
    </row>
    <row r="52" spans="2:13">
      <c r="B52" s="82">
        <f>IF(DailyDetails!B52="","",DailyDetails!B52)</f>
        <v>47</v>
      </c>
      <c r="C52" s="82" t="str">
        <f>IF(DailyDetails!C51="","",DailyDetails!C51)</f>
        <v>MND84/85</v>
      </c>
      <c r="D52" s="82" t="str">
        <f>IFERROR(INDEX(ListOfDebenture!$C:$C,MATCH(Valuations!$C52,ListOfDebenture!$D:$D,0)),"")</f>
        <v>8.75% Muktinath Debenture 2084/85</v>
      </c>
      <c r="E52" s="136" t="str">
        <f>IFERROR(HLOOKUP($C52,YTM!$A$2:$AAX$1048576,MATCH($C$2,YTM!$A$2:$A$1048576,1),0),"")</f>
        <v/>
      </c>
      <c r="F52" s="138" t="str">
        <f>IFERROR(HLOOKUP($C52,LTD!$A$2:$AAX$1048576,MATCH($C$2,LTD!$A$2:$A$1048576,1),0),"")</f>
        <v>N/A</v>
      </c>
      <c r="G52" s="120" t="str">
        <f>IF(IFERROR(HLOOKUP($C52,TPrice!$A$2:$AAW$1048576,MATCH($F52,TPrice!$A$2:$A$1048576,1),0),"")=C52,"-",F52)</f>
        <v>-</v>
      </c>
      <c r="H52" s="82" t="str">
        <f>IFERROR(HLOOKUP($C52,CRating!$A$2:$AAW$1048576,MATCH($C$2,CRating!$A$2:$A$1048576,1),0),"")</f>
        <v>BBB</v>
      </c>
      <c r="I52" s="82" t="str">
        <f t="shared" si="3"/>
        <v/>
      </c>
      <c r="J52" s="82" t="str">
        <f t="shared" si="4"/>
        <v>BBB</v>
      </c>
      <c r="K52" s="136">
        <f>IFERROR(HLOOKUP($J52,AvgYTM!$B$2:$I$1048576,MATCH($C$2,AvgYTM!$A$2:$A$1048576,0),0),"")</f>
        <v>0.1334425673978758</v>
      </c>
      <c r="L52" s="142">
        <v>887.94</v>
      </c>
      <c r="M52">
        <f>IF(IFERROR(SEARCH($P$5,D53),0)&gt;0,MAX($M$5:M51)+1,0)</f>
        <v>0</v>
      </c>
    </row>
    <row r="53" spans="2:13">
      <c r="B53" s="82">
        <f>IF(DailyDetails!B53="","",DailyDetails!B53)</f>
        <v>48</v>
      </c>
      <c r="C53" s="82" t="str">
        <f>IF(DailyDetails!C52="","",DailyDetails!C52)</f>
        <v>NICAD 85/86</v>
      </c>
      <c r="D53" s="82" t="str">
        <f>IFERROR(INDEX(ListOfDebenture!$C:$C,MATCH(Valuations!$C53,ListOfDebenture!$D:$D,0)),"")</f>
        <v>10% NIC Asia Debenture 2085/86</v>
      </c>
      <c r="E53" s="136" t="str">
        <f>IFERROR(HLOOKUP($C53,YTM!$A$2:$AAX$1048576,MATCH($C$2,YTM!$A$2:$A$1048576,1),0),"")</f>
        <v/>
      </c>
      <c r="F53" s="138" t="str">
        <f>IFERROR(HLOOKUP($C53,LTD!$A$2:$AAX$1048576,MATCH($C$2,LTD!$A$2:$A$1048576,1),0),"")</f>
        <v>N/A</v>
      </c>
      <c r="G53" s="120" t="str">
        <f>IF(IFERROR(HLOOKUP($C53,TPrice!$A$2:$AAW$1048576,MATCH($F53,TPrice!$A$2:$A$1048576,1),0),"")=C53,"-",F53)</f>
        <v>-</v>
      </c>
      <c r="H53" s="82" t="str">
        <f>IFERROR(HLOOKUP($C53,CRating!$A$2:$AAW$1048576,MATCH($C$2,CRating!$A$2:$A$1048576,1),0),"")</f>
        <v>A-</v>
      </c>
      <c r="I53" s="82" t="str">
        <f t="shared" si="3"/>
        <v/>
      </c>
      <c r="J53" s="82" t="str">
        <f t="shared" si="4"/>
        <v>A</v>
      </c>
      <c r="K53" s="136">
        <f>IFERROR(HLOOKUP($J53,AvgYTM!$B$2:$I$1048576,MATCH($C$2,AvgYTM!$A$2:$A$1048576,0),0),"")</f>
        <v>0.13566090348964593</v>
      </c>
      <c r="L53" s="142">
        <v>919.73</v>
      </c>
      <c r="M53">
        <f>IF(IFERROR(SEARCH($P$5,D54),0)&gt;0,MAX($M$5:M52)+1,0)</f>
        <v>0</v>
      </c>
    </row>
    <row r="54" spans="2:13">
      <c r="B54" s="82">
        <f>IF(DailyDetails!B54="","",DailyDetails!B54)</f>
        <v>49</v>
      </c>
      <c r="C54" s="82" t="str">
        <f>IF(DailyDetails!C53="","",DailyDetails!C53)</f>
        <v>HBLD86</v>
      </c>
      <c r="D54" s="82" t="str">
        <f>IFERROR(INDEX(ListOfDebenture!$C:$C,MATCH(Valuations!$C54,ListOfDebenture!$D:$D,0)),"")</f>
        <v>10.5% HBL Debenture 2086</v>
      </c>
      <c r="E54" s="136" t="str">
        <f>IFERROR(HLOOKUP($C54,YTM!$A$2:$AAX$1048576,MATCH($C$2,YTM!$A$2:$A$1048576,1),0),"")</f>
        <v/>
      </c>
      <c r="F54" s="138" t="str">
        <f>IFERROR(HLOOKUP($C54,LTD!$A$2:$AAX$1048576,MATCH($C$2,LTD!$A$2:$A$1048576,1),0),"")</f>
        <v>N/A</v>
      </c>
      <c r="G54" s="120" t="str">
        <f>IF(IFERROR(HLOOKUP($C54,TPrice!$A$2:$AAW$1048576,MATCH($F54,TPrice!$A$2:$A$1048576,1),0),"")=C54,"-",F54)</f>
        <v>-</v>
      </c>
      <c r="H54" s="82" t="str">
        <f>IFERROR(HLOOKUP($C54,CRating!$A$2:$AAW$1048576,MATCH($C$2,CRating!$A$2:$A$1048576,1),0),"")</f>
        <v>A-</v>
      </c>
      <c r="I54" s="82" t="str">
        <f t="shared" si="3"/>
        <v/>
      </c>
      <c r="J54" s="82" t="str">
        <f t="shared" si="4"/>
        <v>A</v>
      </c>
      <c r="K54" s="136">
        <f>IFERROR(HLOOKUP($J54,AvgYTM!$B$2:$I$1048576,MATCH($C$2,AvgYTM!$A$2:$A$1048576,0),0),"")</f>
        <v>0.13566090348964593</v>
      </c>
      <c r="L54" s="142">
        <v>933.06</v>
      </c>
      <c r="M54">
        <f>IF(IFERROR(SEARCH($P$5,D49),0)&gt;0,MAX($M$5:M53)+1,0)</f>
        <v>0</v>
      </c>
    </row>
    <row r="55" spans="2:13">
      <c r="B55" s="82">
        <f>IF(DailyDetails!B55="","",DailyDetails!B55)</f>
        <v>50</v>
      </c>
      <c r="C55" s="82" t="str">
        <f>IF(DailyDetails!C55="","",DailyDetails!C55)</f>
        <v>KSBBLD87</v>
      </c>
      <c r="D55" s="82" t="str">
        <f>IFERROR(INDEX(ListOfDebenture!$C:$C,MATCH(Valuations!$C55,ListOfDebenture!$D:$D,0)),"")</f>
        <v>9% Kamana Sewa Bikas Bank 2087</v>
      </c>
      <c r="E55" s="136" t="str">
        <f>IFERROR(HLOOKUP($C55,YTM!$A$2:$AAX$1048576,MATCH($C$2,YTM!$A$2:$A$1048576,1),0),"")</f>
        <v/>
      </c>
      <c r="F55" s="138" t="str">
        <f>IFERROR(HLOOKUP($C55,LTD!$A$2:$AAX$1048576,MATCH($C$2,LTD!$A$2:$A$1048576,1),0),"")</f>
        <v>N/A</v>
      </c>
      <c r="G55" s="120" t="str">
        <f>IF(IFERROR(HLOOKUP($C55,TPrice!$A$2:$AAW$1048576,MATCH($F55,TPrice!$A$2:$A$1048576,1),0),"")=C55,"-",F55)</f>
        <v>-</v>
      </c>
      <c r="H55" s="82" t="str">
        <f>IFERROR(HLOOKUP($C55,CRating!$A$2:$AAW$1048576,MATCH($C$2,CRating!$A$2:$A$1048576,1),0),"")</f>
        <v>BB+</v>
      </c>
      <c r="I55" s="82" t="str">
        <f t="shared" si="3"/>
        <v/>
      </c>
      <c r="J55" s="82" t="str">
        <f t="shared" si="4"/>
        <v>BB</v>
      </c>
      <c r="K55" s="136">
        <f>IFERROR(HLOOKUP($J55,AvgYTM!$B$2:$I$1048576,MATCH($C$2,AvgYTM!$A$2:$A$1048576,0),0),"")</f>
        <v>0.12850808774542199</v>
      </c>
      <c r="L55" s="142">
        <v>870.29</v>
      </c>
      <c r="M55">
        <f>IF(IFERROR(SEARCH($P$5,D55),0)&gt;0,MAX($M$5:M54)+1,0)</f>
        <v>0</v>
      </c>
    </row>
    <row r="56" spans="2:13">
      <c r="B56" s="82">
        <f>IF(DailyDetails!B56="","",DailyDetails!B56)</f>
        <v>51</v>
      </c>
      <c r="C56" s="82" t="str">
        <f>IF(DailyDetails!C56="","",DailyDetails!C56)</f>
        <v>NICD88</v>
      </c>
      <c r="D56" s="82" t="str">
        <f>IFERROR(INDEX(ListOfDebenture!$C:$C,MATCH(Valuations!$C56,ListOfDebenture!$D:$D,0)),"")</f>
        <v>NIC ASIA Bank Rinpatra 2088</v>
      </c>
      <c r="E56" s="136" t="str">
        <f>IFERROR(HLOOKUP($C56,YTM!$A$2:$AAX$1048576,MATCH($C$2,YTM!$A$2:$A$1048576,1),0),"")</f>
        <v/>
      </c>
      <c r="F56" s="138" t="str">
        <f>IFERROR(HLOOKUP($C56,LTD!$A$2:$AAX$1048576,MATCH($C$2,LTD!$A$2:$A$1048576,1),0),"")</f>
        <v>N/A</v>
      </c>
      <c r="G56" s="120" t="str">
        <f>IF(IFERROR(HLOOKUP($C56,TPrice!$A$2:$AAW$1048576,MATCH($F56,TPrice!$A$2:$A$1048576,1),0),"")=C56,"-",F56)</f>
        <v>-</v>
      </c>
      <c r="H56" s="82" t="str">
        <f>IFERROR(HLOOKUP($C56,CRating!$A$2:$AAW$1048576,MATCH($C$2,CRating!$A$2:$A$1048576,1),0),"")</f>
        <v>A-</v>
      </c>
      <c r="I56" s="82" t="str">
        <f t="shared" si="3"/>
        <v/>
      </c>
      <c r="J56" s="82" t="str">
        <f t="shared" si="4"/>
        <v>A</v>
      </c>
      <c r="K56" s="136">
        <f>IFERROR(HLOOKUP($J56,AvgYTM!$B$2:$I$1048576,MATCH($C$2,AvgYTM!$A$2:$A$1048576,0),0),"")</f>
        <v>0.13566090348964593</v>
      </c>
      <c r="L56" s="142">
        <v>811.54</v>
      </c>
      <c r="M56">
        <f>IF(IFERROR(SEARCH($P$5,D56),0)&gt;0,MAX($M$5:M55)+1,0)</f>
        <v>0</v>
      </c>
    </row>
    <row r="57" spans="2:13">
      <c r="B57" s="82">
        <f>IF(DailyDetails!B57="","",DailyDetails!B57)</f>
        <v>52</v>
      </c>
      <c r="C57" s="82" t="str">
        <f>IF(DailyDetails!C57="","",DailyDetails!C57)</f>
        <v>JBBD87</v>
      </c>
      <c r="D57" s="82" t="str">
        <f>IFERROR(INDEX(ListOfDebenture!$C:$C,MATCH(Valuations!$C57,ListOfDebenture!$D:$D,0)),"")</f>
        <v>9% Jyoti Bikas Bank Limited</v>
      </c>
      <c r="E57" s="136" t="str">
        <f>IFERROR(HLOOKUP($C57,YTM!$A$2:$AAX$1048576,MATCH($C$2,YTM!$A$2:$A$1048576,1),0),"")</f>
        <v/>
      </c>
      <c r="F57" s="138" t="str">
        <f>IFERROR(HLOOKUP($C57,LTD!$A$2:$AAX$1048576,MATCH($C$2,LTD!$A$2:$A$1048576,1),0),"")</f>
        <v>N/A</v>
      </c>
      <c r="G57" s="120" t="str">
        <f>IF(IFERROR(HLOOKUP($C57,TPrice!$A$2:$AAW$1048576,MATCH($F57,TPrice!$A$2:$A$1048576,1),0),"")=C57,"-",F57)</f>
        <v>-</v>
      </c>
      <c r="H57" s="82" t="str">
        <f>IFERROR(HLOOKUP($C57,CRating!$A$2:$AAW$1048576,MATCH($C$2,CRating!$A$2:$A$1048576,1),0),"")</f>
        <v>BB+</v>
      </c>
      <c r="I57" s="82" t="str">
        <f t="shared" si="3"/>
        <v/>
      </c>
      <c r="J57" s="82" t="str">
        <f t="shared" si="4"/>
        <v>BB</v>
      </c>
      <c r="K57" s="136">
        <f>IFERROR(HLOOKUP($J57,AvgYTM!$B$2:$I$1048576,MATCH($C$2,AvgYTM!$A$2:$A$1048576,0),0),"")</f>
        <v>0.12850808774542199</v>
      </c>
      <c r="L57" s="142">
        <v>864.57</v>
      </c>
      <c r="M57">
        <f>IF(IFERROR(SEARCH($P$5,D57),0)&gt;0,MAX($M$5:M56)+1,0)</f>
        <v>0</v>
      </c>
    </row>
    <row r="58" spans="2:13">
      <c r="B58" s="82">
        <f>IF(DailyDetails!B58="","",DailyDetails!B58)</f>
        <v>53</v>
      </c>
      <c r="C58" s="82" t="str">
        <f>IF(DailyDetails!C58="","",DailyDetails!C58)</f>
        <v>MBLD87</v>
      </c>
      <c r="D58" s="82" t="str">
        <f>IFERROR(INDEX(ListOfDebenture!$C:$C,MATCH(Valuations!$C58,ListOfDebenture!$D:$D,0)),"")</f>
        <v>8.50% Machhapuchchhre Debenture 2087</v>
      </c>
      <c r="E58" s="136" t="str">
        <f>IFERROR(HLOOKUP($C58,YTM!$A$2:$AAX$1048576,MATCH($C$2,YTM!$A$2:$A$1048576,1),0),"")</f>
        <v/>
      </c>
      <c r="F58" s="138">
        <f>IFERROR(HLOOKUP($C58,LTD!$A$2:$AAX$1048576,MATCH($C$2,LTD!$A$2:$A$1048576,1),0),"")</f>
        <v>45238</v>
      </c>
      <c r="G58" s="120">
        <f>IF(IFERROR(HLOOKUP($C58,TPrice!$A$2:$AAW$1048576,MATCH($F58,TPrice!$A$2:$A$1048576,1),0),"")=C58,"-",F58)</f>
        <v>45238</v>
      </c>
      <c r="H58" s="82" t="str">
        <f>IFERROR(HLOOKUP($C58,CRating!$A$2:$AAW$1048576,MATCH($C$2,CRating!$A$2:$A$1048576,1),0),"")</f>
        <v>A-</v>
      </c>
      <c r="I58" s="82">
        <f t="shared" si="3"/>
        <v>45238</v>
      </c>
      <c r="J58" s="82" t="str">
        <f t="shared" si="4"/>
        <v>A</v>
      </c>
      <c r="K58" s="136">
        <f>IFERROR(HLOOKUP($J58,AvgYTM!$B$2:$I$1048576,MATCH($C$2,AvgYTM!$A$2:$A$1048576,0),0),"")</f>
        <v>0.13566090348964593</v>
      </c>
      <c r="L58" s="142">
        <v>810.15</v>
      </c>
      <c r="M58">
        <f>IF(IFERROR(SEARCH($P$5,D58),0)&gt;0,MAX($M$5:M57)+1,0)</f>
        <v>0</v>
      </c>
    </row>
    <row r="59" spans="2:13">
      <c r="B59" s="82">
        <f>IF(DailyDetails!B59="","",DailyDetails!B59)</f>
        <v>54</v>
      </c>
      <c r="C59" s="82" t="str">
        <f>IF(DailyDetails!C59="","",DailyDetails!C59)</f>
        <v>SBD89</v>
      </c>
      <c r="D59" s="82" t="str">
        <f>IFERROR(INDEX(ListOfDebenture!$C:$C,MATCH(Valuations!$C59,ListOfDebenture!$D:$D,0)),"")</f>
        <v>10.25% Sanima Debenture 2089</v>
      </c>
      <c r="E59" s="136" t="str">
        <f>IFERROR(HLOOKUP($C59,YTM!$A$2:$AAX$1048576,MATCH($C$2,YTM!$A$2:$A$1048576,1),0),"")</f>
        <v/>
      </c>
      <c r="F59" s="138" t="str">
        <f>IFERROR(HLOOKUP($C59,LTD!$A$2:$AAX$1048576,MATCH($C$2,LTD!$A$2:$A$1048576,1),0),"")</f>
        <v>N/A</v>
      </c>
      <c r="G59" s="120" t="str">
        <f>IF(IFERROR(HLOOKUP($C59,TPrice!$A$2:$AAW$1048576,MATCH($F59,TPrice!$A$2:$A$1048576,1),0),"")=C59,"-",F59)</f>
        <v>-</v>
      </c>
      <c r="H59" s="82" t="str">
        <f>IFERROR(HLOOKUP($C59,CRating!$A$2:$AAW$1048576,MATCH($C$2,CRating!$A$2:$A$1048576,1),0),"")</f>
        <v>A-</v>
      </c>
      <c r="I59" s="82" t="str">
        <f t="shared" si="3"/>
        <v/>
      </c>
      <c r="J59" s="82" t="str">
        <f t="shared" si="4"/>
        <v>A</v>
      </c>
      <c r="K59" s="136">
        <f>IFERROR(HLOOKUP($J59,AvgYTM!$B$2:$I$1048576,MATCH($C$2,AvgYTM!$A$2:$A$1048576,0),0),"")</f>
        <v>0.13566090348964593</v>
      </c>
      <c r="L59" s="142">
        <v>890.53</v>
      </c>
      <c r="M59">
        <f>IF(IFERROR(SEARCH($P$5,D59),0)&gt;0,MAX($M$5:M58)+1,0)</f>
        <v>0</v>
      </c>
    </row>
    <row r="60" spans="2:13">
      <c r="B60" s="82">
        <f>IF(DailyDetails!B60="","",DailyDetails!B60)</f>
        <v>55</v>
      </c>
      <c r="C60" s="82" t="str">
        <f>IF(DailyDetails!C60="","",DailyDetails!C60)</f>
        <v>SBLD89</v>
      </c>
      <c r="D60" s="82" t="str">
        <f>IFERROR(INDEX(ListOfDebenture!$C:$C,MATCH(Valuations!$C60,ListOfDebenture!$D:$D,0)),"")</f>
        <v>10.75 % SBL Debenture 2089</v>
      </c>
      <c r="E60" s="136" t="str">
        <f>IFERROR(HLOOKUP($C60,YTM!$A$2:$AAX$1048576,MATCH($C$2,YTM!$A$2:$A$1048576,1),0),"")</f>
        <v/>
      </c>
      <c r="F60" s="138" t="str">
        <f>IFERROR(HLOOKUP($C60,LTD!$A$2:$AAX$1048576,MATCH($C$2,LTD!$A$2:$A$1048576,1),0),"")</f>
        <v>N/A</v>
      </c>
      <c r="G60" s="120" t="str">
        <f>IF(IFERROR(HLOOKUP($C60,TPrice!$A$2:$AAW$1048576,MATCH($F60,TPrice!$A$2:$A$1048576,1),0),"")=C60,"-",F60)</f>
        <v>-</v>
      </c>
      <c r="H60" s="82" t="str">
        <f>IFERROR(HLOOKUP($C60,CRating!$A$2:$AAW$1048576,MATCH($C$2,CRating!$A$2:$A$1048576,1),0),"")</f>
        <v>BBB+</v>
      </c>
      <c r="I60" s="82" t="str">
        <f t="shared" si="3"/>
        <v/>
      </c>
      <c r="J60" s="82" t="str">
        <f t="shared" si="4"/>
        <v>BBB</v>
      </c>
      <c r="K60" s="136">
        <f>IFERROR(HLOOKUP($J60,AvgYTM!$B$2:$I$1048576,MATCH($C$2,AvgYTM!$A$2:$A$1048576,0),0),"")</f>
        <v>0.1334425673978758</v>
      </c>
      <c r="L60" s="142">
        <v>927.37</v>
      </c>
      <c r="M60">
        <f>IF(IFERROR(SEARCH($P$5,D60),0)&gt;0,MAX($M$5:M59)+1,0)</f>
        <v>0</v>
      </c>
    </row>
    <row r="61" spans="2:13">
      <c r="B61" s="82">
        <f>IF(DailyDetails!B61="","",DailyDetails!B61)</f>
        <v>56</v>
      </c>
      <c r="C61" s="82" t="str">
        <f>IF(DailyDetails!C61="","",DailyDetails!C61)</f>
        <v>KBLD89</v>
      </c>
      <c r="D61" s="82" t="str">
        <f>IFERROR(INDEX(ListOfDebenture!$C:$C,MATCH(Valuations!$C61,ListOfDebenture!$D:$D,0)),"")</f>
        <v xml:space="preserve">11% KBL Debenture 2089 </v>
      </c>
      <c r="E61" s="136" t="str">
        <f>IFERROR(HLOOKUP($C61,YTM!$A$2:$AAX$1048576,MATCH($C$2,YTM!$A$2:$A$1048576,1),0),"")</f>
        <v/>
      </c>
      <c r="F61" s="138" t="str">
        <f>IFERROR(HLOOKUP($C61,LTD!$A$2:$AAX$1048576,MATCH($C$2,LTD!$A$2:$A$1048576,1),0),"")</f>
        <v>N/A</v>
      </c>
      <c r="G61" s="120" t="str">
        <f>IF(IFERROR(HLOOKUP($C61,TPrice!$A$2:$AAW$1048576,MATCH($F61,TPrice!$A$2:$A$1048576,1),0),"")=C61,"-",F61)</f>
        <v>-</v>
      </c>
      <c r="H61" s="82" t="str">
        <f>IFERROR(HLOOKUP($C61,CRating!$A$2:$AAW$1048576,MATCH($C$2,CRating!$A$2:$A$1048576,1),0),"")</f>
        <v>BBB</v>
      </c>
      <c r="I61" s="82" t="str">
        <f t="shared" si="3"/>
        <v/>
      </c>
      <c r="J61" s="82" t="str">
        <f t="shared" si="4"/>
        <v>BBB</v>
      </c>
      <c r="K61" s="136">
        <f>IFERROR(HLOOKUP($J61,AvgYTM!$B$2:$I$1048576,MATCH($C$2,AvgYTM!$A$2:$A$1048576,0),0),"")</f>
        <v>0.1334425673978758</v>
      </c>
      <c r="L61" s="142">
        <v>939.95</v>
      </c>
      <c r="M61">
        <f>IF(IFERROR(SEARCH($P$5,D61),0)&gt;0,MAX($M$5:M60)+1,0)</f>
        <v>0</v>
      </c>
    </row>
    <row r="62" spans="2:13">
      <c r="B62" s="82">
        <f>IF(DailyDetails!B62="","",DailyDetails!B62)</f>
        <v>57</v>
      </c>
      <c r="C62" s="82" t="str">
        <f>IF(DailyDetails!C62="","",DailyDetails!C62)</f>
        <v>BOKD86KA</v>
      </c>
      <c r="D62" s="82" t="str">
        <f>IFERROR(INDEX(ListOfDebenture!$C:$C,MATCH(Valuations!$C62,ListOfDebenture!$D:$D,0)),"")</f>
        <v>BOK Debenture 2086 "KA"</v>
      </c>
      <c r="E62" s="136" t="str">
        <f>IFERROR(HLOOKUP($C62,YTM!$A$2:$AAX$1048576,MATCH($C$2,YTM!$A$2:$A$1048576,1),0),"")</f>
        <v/>
      </c>
      <c r="F62" s="138" t="str">
        <f>IFERROR(HLOOKUP($C62,LTD!$A$2:$AAX$1048576,MATCH($C$2,LTD!$A$2:$A$1048576,1),0),"")</f>
        <v>N/A</v>
      </c>
      <c r="G62" s="120" t="str">
        <f>IF(IFERROR(HLOOKUP($C62,TPrice!$A$2:$AAW$1048576,MATCH($F62,TPrice!$A$2:$A$1048576,1),0),"")=C62,"-",F62)</f>
        <v>-</v>
      </c>
      <c r="H62" s="82" t="str">
        <f>IFERROR(HLOOKUP($C62,CRating!$A$2:$AAW$1048576,MATCH($C$2,CRating!$A$2:$A$1048576,1),0),"")</f>
        <v>BBB+</v>
      </c>
      <c r="I62" s="82" t="str">
        <f t="shared" ref="I62" si="5">IFERROR(IF($C$2-F62&gt;30,"",G62),"")</f>
        <v/>
      </c>
      <c r="J62" s="82" t="str">
        <f t="shared" ref="J62" si="6">SUBSTITUTE(SUBSTITUTE(H62,"-",""),"+","")</f>
        <v>BBB</v>
      </c>
      <c r="K62" s="136">
        <f>IFERROR(HLOOKUP($J62,AvgYTM!$B$2:$I$1048576,MATCH($C$2,AvgYTM!$A$2:$A$1048576,0),0),"")</f>
        <v>0.1334425673978758</v>
      </c>
      <c r="L62" s="142">
        <v>941.79</v>
      </c>
      <c r="M62">
        <f>IF(IFERROR(SEARCH($P$5,D62),0)&gt;0,MAX($M$5:M61)+1,0)</f>
        <v>0</v>
      </c>
    </row>
    <row r="63" spans="2:13">
      <c r="B63" s="82">
        <f>IF(DailyDetails!B63="","",DailyDetails!B63)</f>
        <v>58</v>
      </c>
      <c r="C63" s="82" t="str">
        <f>IF(DailyDetails!C63="","",DailyDetails!C63)</f>
        <v>EBLD85</v>
      </c>
      <c r="D63" s="82" t="str">
        <f>IFERROR(INDEX(ListOfDebenture!$C:$C,MATCH(Valuations!$C63,ListOfDebenture!$D:$D,0)),"")</f>
        <v>Everest Bank Limited Rinpatra 2085</v>
      </c>
      <c r="E63" s="136" t="str">
        <f>IFERROR(HLOOKUP($C63,YTM!$A$2:$AAX$1048576,MATCH($C$2,YTM!$A$2:$A$1048576,1),0),"")</f>
        <v/>
      </c>
      <c r="F63" s="138" t="str">
        <f>IFERROR(HLOOKUP($C63,LTD!$A$2:$AAX$1048576,MATCH($C$2,LTD!$A$2:$A$1048576,1),0),"")</f>
        <v>N/A</v>
      </c>
      <c r="G63" s="120" t="str">
        <f>IF(IFERROR(HLOOKUP($C63,TPrice!$A$2:$AAW$1048576,MATCH($F63,TPrice!$A$2:$A$1048576,1),0),"")=C63,"-",F63)</f>
        <v>-</v>
      </c>
      <c r="H63" s="82" t="str">
        <f>IFERROR(HLOOKUP($C63,CRating!$A$2:$AAW$1048576,MATCH($C$2,CRating!$A$2:$A$1048576,1),0),"")</f>
        <v>AA-</v>
      </c>
      <c r="I63" s="82" t="str">
        <f t="shared" si="3"/>
        <v/>
      </c>
      <c r="J63" s="82" t="str">
        <f t="shared" si="4"/>
        <v>AA</v>
      </c>
      <c r="K63" s="136">
        <f>IFERROR(HLOOKUP($J63,AvgYTM!$B$2:$I$1048576,MATCH($C$2,AvgYTM!$A$2:$A$1048576,0),0),"")</f>
        <v>0.13682007850152389</v>
      </c>
      <c r="L63" s="142">
        <v>936.93</v>
      </c>
      <c r="M63">
        <f>IF(IFERROR(SEARCH($P$5,D63),0)&gt;0,MAX($M$5:M62)+1,0)</f>
        <v>0</v>
      </c>
    </row>
    <row r="64" spans="2:13">
      <c r="B64" s="82">
        <f>IF(DailyDetails!B64="","",DailyDetails!B64)</f>
        <v>59</v>
      </c>
      <c r="C64" s="82" t="str">
        <f>IF(DailyDetails!C64="","",DailyDetails!C64)</f>
        <v>GBILD84/85</v>
      </c>
      <c r="D64" s="82" t="str">
        <f>IFERROR(INDEX(ListOfDebenture!$C:$C,MATCH(Valuations!$C64,ListOfDebenture!$D:$D,0)),"")</f>
        <v>Global IME Bank Debenture 2084/85</v>
      </c>
      <c r="E64" s="136" t="str">
        <f>IFERROR(HLOOKUP($C64,YTM!$A$2:$AAX$1048576,MATCH($C$2,YTM!$A$2:$A$1048576,1),0),"")</f>
        <v/>
      </c>
      <c r="F64" s="138" t="str">
        <f>IFERROR(HLOOKUP($C64,LTD!$A$2:$AAX$1048576,MATCH($C$2,LTD!$A$2:$A$1048576,1),0),"")</f>
        <v>N/A</v>
      </c>
      <c r="G64" s="120" t="str">
        <f>IF(IFERROR(HLOOKUP($C64,TPrice!$A$2:$AAW$1048576,MATCH($F64,TPrice!$A$2:$A$1048576,1),0),"")=C64,"-",F64)</f>
        <v>-</v>
      </c>
      <c r="H64" s="82" t="str">
        <f>IFERROR(HLOOKUP($C64,CRating!$A$2:$AAW$1048576,MATCH($C$2,CRating!$A$2:$A$1048576,1),0),"")</f>
        <v>A</v>
      </c>
      <c r="I64" s="82" t="str">
        <f t="shared" ref="I64" si="7">IFERROR(IF($C$2-F64&gt;30,"",G64),"")</f>
        <v/>
      </c>
      <c r="J64" s="82" t="str">
        <f t="shared" ref="J64" si="8">SUBSTITUTE(SUBSTITUTE(H64,"-",""),"+","")</f>
        <v>A</v>
      </c>
      <c r="K64" s="136">
        <f>IFERROR(HLOOKUP($J64,AvgYTM!$B$2:$I$1048576,MATCH($C$2,AvgYTM!$A$2:$A$1048576,0),0),"")</f>
        <v>0.13566090348964593</v>
      </c>
      <c r="L64" s="142">
        <v>952.35</v>
      </c>
      <c r="M64">
        <f>IF(IFERROR(SEARCH($P$5,D64),0)&gt;0,MAX($M$5:M63)+1,0)</f>
        <v>0</v>
      </c>
    </row>
    <row r="65" spans="2:13">
      <c r="B65" s="82">
        <f>IF(DailyDetails!B65="","",DailyDetails!B65)</f>
        <v>60</v>
      </c>
      <c r="C65" s="82" t="s">
        <v>1885</v>
      </c>
      <c r="D65" s="82" t="str">
        <f>IFERROR(INDEX(ListOfDebenture!$C:$C,MATCH(Valuations!$C65,ListOfDebenture!$D:$D,0)),"")</f>
        <v>10.30% Standard Chartered Bank Nepal Limited Debenture</v>
      </c>
      <c r="E65" s="136" t="str">
        <f>IFERROR(HLOOKUP($C65,YTM!$A$2:$AAX$1048576,MATCH($C$2,YTM!$A$2:$A$1048576,1),0),"")</f>
        <v/>
      </c>
      <c r="F65" s="138" t="str">
        <f>IFERROR(HLOOKUP($C65,LTD!$A$2:$AAX$1048576,MATCH($C$2,LTD!$A$2:$A$1048576,1),0),"")</f>
        <v>N/A</v>
      </c>
      <c r="G65" s="120" t="str">
        <f>IF(IFERROR(HLOOKUP($C65,TPrice!$A$2:$AAW$1048576,MATCH($F65,TPrice!$A$2:$A$1048576,1),0),"")=C65,"-",F65)</f>
        <v>-</v>
      </c>
      <c r="H65" s="82" t="s">
        <v>1619</v>
      </c>
      <c r="I65" s="82" t="str">
        <f t="shared" si="3"/>
        <v/>
      </c>
      <c r="J65" s="82" t="s">
        <v>1619</v>
      </c>
      <c r="K65" s="136">
        <f>IFERROR(HLOOKUP($J65,AvgYTM!$B$2:$I$1048576,MATCH($C$2,AvgYTM!$A$2:$A$1048576,0),0),"")</f>
        <v>0.13682007850152389</v>
      </c>
      <c r="L65" s="142">
        <v>944.8</v>
      </c>
      <c r="M65">
        <f>IF(IFERROR(SEARCH($P$5,D65),0)&gt;0,MAX($M$5:M64)+1,0)</f>
        <v>6</v>
      </c>
    </row>
    <row r="66" spans="2:13">
      <c r="B66" s="82">
        <f>IF(DailyDetails!B66="","",DailyDetails!B66)</f>
        <v>61</v>
      </c>
      <c r="C66" s="82" t="s">
        <v>1897</v>
      </c>
      <c r="D66" s="82" t="str">
        <f>IFERROR(INDEX(ListOfDebenture!$C:$C,MATCH(Valuations!$C66,ListOfDebenture!$D:$D,0)),"")</f>
        <v>NMB Debenture 10.75% -2089/90</v>
      </c>
      <c r="E66" s="136" t="str">
        <f>IFERROR(HLOOKUP($C66,YTM!$A$2:$AAX$1048576,MATCH($C$2,YTM!$A$2:$A$1048576,1),0),"")</f>
        <v/>
      </c>
      <c r="F66" s="138" t="str">
        <f>IFERROR(HLOOKUP($C66,LTD!$A$2:$AAX$1048576,MATCH($C$2,LTD!$A$2:$A$1048576,1),0),"")</f>
        <v>N/A</v>
      </c>
      <c r="G66" s="120" t="str">
        <f>IF(IFERROR(HLOOKUP($C66,TPrice!$A$2:$AAW$1048576,MATCH($F66,TPrice!$A$2:$A$1048576,1),0),"")=C66,"-",F66)</f>
        <v>-</v>
      </c>
      <c r="H66" s="82" t="str">
        <f>IFERROR(HLOOKUP($C66,CRating!$A$2:$AAW$1048576,MATCH($C$2,CRating!$A$2:$A$1048576,1),0),"")</f>
        <v>A</v>
      </c>
      <c r="I66" s="82" t="str">
        <f t="shared" si="3"/>
        <v/>
      </c>
      <c r="J66" s="82" t="str">
        <f t="shared" si="4"/>
        <v>A</v>
      </c>
      <c r="K66" s="136">
        <f>IFERROR(HLOOKUP($J66,AvgYTM!$B$2:$I$1048576,MATCH($C$2,AvgYTM!$A$2:$A$1048576,0),0),"")</f>
        <v>0.13566090348964593</v>
      </c>
      <c r="L66" s="142">
        <v>912.28</v>
      </c>
      <c r="M66">
        <f>IF(IFERROR(SEARCH($P$5,D66),0)&gt;0,MAX($M$5:M65)+1,0)</f>
        <v>0</v>
      </c>
    </row>
    <row r="67" spans="2:13">
      <c r="B67" s="82">
        <f>IF(DailyDetails!B67="","",DailyDetails!B67)</f>
        <v>62</v>
      </c>
      <c r="C67" s="82" t="str">
        <f>IF(DailyDetails!C67="","",DailyDetails!C67)</f>
        <v>MBLD89</v>
      </c>
      <c r="D67" s="82" t="str">
        <f>IFERROR(INDEX(ListOfDebenture!$C:$C,MATCH(Valuations!$C67,ListOfDebenture!$D:$D,0)),"")</f>
        <v>11% Mahalaxmi Debenture 2089</v>
      </c>
      <c r="E67" s="136" t="str">
        <f>IFERROR(HLOOKUP($C67,YTM!$A$2:$AAX$1048576,MATCH($C$2,YTM!$A$2:$A$1048576,1),0),"")</f>
        <v/>
      </c>
      <c r="F67" s="138" t="str">
        <f>IFERROR(HLOOKUP($C67,LTD!$A$2:$AAX$1048576,MATCH($C$2,LTD!$A$2:$A$1048576,1),0),"")</f>
        <v>N/A</v>
      </c>
      <c r="G67" s="120" t="str">
        <f>IF(IFERROR(HLOOKUP($C67,TPrice!$A$2:$AAW$1048576,MATCH($F67,TPrice!$A$2:$A$1048576,1),0),"")=C67,"-",F67)</f>
        <v>-</v>
      </c>
      <c r="H67" s="82" t="str">
        <f>IFERROR(HLOOKUP($C67,CRating!$A$2:$AAW$1048576,MATCH($C$2,CRating!$A$2:$A$1048576,1),0),"")</f>
        <v>BB+</v>
      </c>
      <c r="I67" s="82" t="str">
        <f t="shared" si="3"/>
        <v/>
      </c>
      <c r="J67" s="82" t="str">
        <f t="shared" si="4"/>
        <v>BB</v>
      </c>
      <c r="K67" s="136">
        <f>IFERROR(HLOOKUP($J67,AvgYTM!$B$2:$I$1048576,MATCH($C$2,AvgYTM!$A$2:$A$1048576,0),0),"")</f>
        <v>0.12850808774542199</v>
      </c>
      <c r="L67" s="142">
        <v>959.98</v>
      </c>
      <c r="M67">
        <f>IF(IFERROR(SEARCH($P$5,D67),0)&gt;0,MAX($M$5:M66)+1,0)</f>
        <v>0</v>
      </c>
    </row>
    <row r="68" spans="2:13">
      <c r="B68" s="82">
        <f>IF(DailyDetails!B68="","",DailyDetails!B68)</f>
        <v>63</v>
      </c>
      <c r="C68" s="82" t="str">
        <f>IF(DailyDetails!C68="","",DailyDetails!C68)</f>
        <v>NMBD89/90</v>
      </c>
      <c r="D68" s="82" t="str">
        <f>IFERROR(INDEX(ListOfDebenture!$C:$C,MATCH(Valuations!$C68,ListOfDebenture!$D:$D,0)),"")</f>
        <v>NMB Debenture 10.75% -2089/90</v>
      </c>
      <c r="E68" s="136" t="str">
        <f>IFERROR(HLOOKUP($C68,YTM!$A$2:$AAX$1048576,MATCH($C$2,YTM!$A$2:$A$1048576,1),0),"")</f>
        <v/>
      </c>
      <c r="F68" s="138" t="str">
        <f>IFERROR(HLOOKUP($C68,LTD!$A$2:$AAX$1048576,MATCH($C$2,LTD!$A$2:$A$1048576,1),0),"")</f>
        <v>N/A</v>
      </c>
      <c r="G68" s="120" t="str">
        <f>IF(IFERROR(HLOOKUP($C68,TPrice!$A$2:$AAW$1048576,MATCH($F68,TPrice!$A$2:$A$1048576,1),0),"")=C68,"-",F68)</f>
        <v>-</v>
      </c>
      <c r="H68" s="82" t="str">
        <f>IFERROR(HLOOKUP($C68,CRating!$A$2:$AAW$1048576,MATCH($C$2,CRating!$A$2:$A$1048576,1),0),"")</f>
        <v>A</v>
      </c>
      <c r="I68" s="82" t="str">
        <f t="shared" si="3"/>
        <v/>
      </c>
      <c r="J68" s="82" t="str">
        <f t="shared" si="4"/>
        <v>A</v>
      </c>
      <c r="K68" s="136">
        <f>IFERROR(HLOOKUP($J68,AvgYTM!$B$2:$I$1048576,MATCH($C$2,AvgYTM!$A$2:$A$1048576,0),0),"")</f>
        <v>0.13566090348964593</v>
      </c>
      <c r="L68" s="142">
        <v>912.28</v>
      </c>
      <c r="M68">
        <f>IF(IFERROR(SEARCH($P$5,D68),0)&gt;0,MAX($M$5:M67)+1,0)</f>
        <v>0</v>
      </c>
    </row>
    <row r="69" spans="2:13">
      <c r="B69" s="82">
        <f>IF(DailyDetails!B69="","",DailyDetails!B69)</f>
        <v>64</v>
      </c>
      <c r="C69" s="82" t="str">
        <f>IF(DailyDetails!C69="","",DailyDetails!C69)</f>
        <v>SBID89</v>
      </c>
      <c r="D69" s="82" t="str">
        <f>IFERROR(INDEX(ListOfDebenture!$C:$C,MATCH(Valuations!$C69,ListOfDebenture!$D:$D,0)),"")</f>
        <v>9% Nepal SBI Bank Rinpatra 2089</v>
      </c>
      <c r="E69" s="136" t="str">
        <f>IFERROR(HLOOKUP($C69,YTM!$A$2:$AAX$1048576,MATCH($C$2,YTM!$A$2:$A$1048576,1),0),"")</f>
        <v/>
      </c>
      <c r="F69" s="138" t="str">
        <f>IFERROR(HLOOKUP($C69,LTD!$A$2:$AAX$1048576,MATCH($C$2,LTD!$A$2:$A$1048576,1),0),"")</f>
        <v>N/A</v>
      </c>
      <c r="G69" s="120" t="str">
        <f>IF(IFERROR(HLOOKUP($C69,TPrice!$A$2:$AAW$1048576,MATCH($F69,TPrice!$A$2:$A$1048576,1),0),"")=C69,"-",F69)</f>
        <v>-</v>
      </c>
      <c r="H69" s="82" t="str">
        <f>IFERROR(HLOOKUP($C69,CRating!$A$2:$AAW$1048576,MATCH($C$2,CRating!$A$2:$A$1048576,1),0),"")</f>
        <v>AA</v>
      </c>
      <c r="I69" s="82" t="str">
        <f t="shared" si="3"/>
        <v/>
      </c>
      <c r="J69" s="82" t="str">
        <f t="shared" si="4"/>
        <v>AA</v>
      </c>
      <c r="K69" s="136">
        <f>IFERROR(HLOOKUP($J69,AvgYTM!$B$2:$I$1048576,MATCH($C$2,AvgYTM!$A$2:$A$1048576,0),0),"")</f>
        <v>0.13682007850152389</v>
      </c>
      <c r="L69" s="142">
        <v>796.39</v>
      </c>
      <c r="M69">
        <f>IF(IFERROR(SEARCH($P$5,D69),0)&gt;0,MAX($M$5:M68)+1,0)</f>
        <v>7</v>
      </c>
    </row>
    <row r="70" spans="2:13">
      <c r="B70" s="82">
        <f>IF(DailyDetails!B70="","",DailyDetails!B70)</f>
        <v>65</v>
      </c>
      <c r="C70" s="82" t="str">
        <f>IF(DailyDetails!C70="","",DailyDetails!C70)</f>
        <v/>
      </c>
      <c r="D70" s="82" t="str">
        <f>IFERROR(INDEX(ListOfDebenture!$C:$C,MATCH(Valuations!$C70,ListOfDebenture!$D:$D,0)),"")</f>
        <v/>
      </c>
      <c r="E70" s="136" t="str">
        <f>IFERROR(HLOOKUP($C70,YTM!$A$2:$AAX$1048576,MATCH($C$2,YTM!$A$2:$A$1048576,1),0),"")</f>
        <v/>
      </c>
      <c r="F70" s="138" t="str">
        <f>IFERROR(HLOOKUP($C70,LTD!$A$2:$AAX$1048576,MATCH($C$2,LTD!$A$2:$A$1048576,1),0),"")</f>
        <v/>
      </c>
      <c r="G70" s="120" t="str">
        <f>IF(IFERROR(HLOOKUP($C70,TPrice!$A$2:$AAW$1048576,MATCH($F70,TPrice!$A$2:$A$1048576,1),0),"")=C70,"-",F70)</f>
        <v>-</v>
      </c>
      <c r="H70" s="82" t="str">
        <f>IFERROR(HLOOKUP($C70,CRating!$A$2:$AAW$1048576,MATCH($C$2,CRating!$A$2:$A$1048576,1),0),"")</f>
        <v/>
      </c>
      <c r="I70" s="82" t="str">
        <f t="shared" si="3"/>
        <v/>
      </c>
      <c r="J70" s="82" t="str">
        <f t="shared" si="4"/>
        <v/>
      </c>
      <c r="K70" s="136" t="str">
        <f>IFERROR(HLOOKUP($J70,AvgYTM!$B$2:$I$1048576,MATCH($C$2,AvgYTM!$A$2:$A$1048576,0),0),"")</f>
        <v/>
      </c>
      <c r="L70" s="142" t="str">
        <f t="shared" ref="L70" si="9">IFERROR(IF($C$2-I70&gt;30,"",J70),"")</f>
        <v/>
      </c>
      <c r="M70">
        <f>IF(IFERROR(SEARCH($P$5,D70),0)&gt;0,MAX($M$5:M69)+1,0)</f>
        <v>0</v>
      </c>
    </row>
    <row r="71" spans="2:13">
      <c r="B71" s="82">
        <f>IF(DailyDetails!B71="","",DailyDetails!B71)</f>
        <v>66</v>
      </c>
      <c r="C71" s="82" t="str">
        <f>IF(DailyDetails!C71="","",DailyDetails!C71)</f>
        <v/>
      </c>
      <c r="D71" s="82" t="str">
        <f>IFERROR(INDEX(ListOfDebenture!$C:$C,MATCH(Valuations!$C71,ListOfDebenture!$D:$D,0)),"")</f>
        <v/>
      </c>
      <c r="E71" s="136" t="str">
        <f>IFERROR(HLOOKUP($C71,YTM!$A$2:$AAX$1048576,MATCH($C$2,YTM!$A$2:$A$1048576,1),0),"")</f>
        <v/>
      </c>
      <c r="F71" s="138" t="str">
        <f>IFERROR(HLOOKUP($C71,LTD!$A$2:$AAX$1048576,MATCH($C$2,LTD!$A$2:$A$1048576,1),0),"")</f>
        <v/>
      </c>
      <c r="G71" s="120" t="str">
        <f>IF(IFERROR(HLOOKUP($C71,TPrice!$A$2:$AAW$1048576,MATCH($F71,TPrice!$A$2:$A$1048576,1),0),"")=C71,"-",F71)</f>
        <v>-</v>
      </c>
      <c r="H71" s="82" t="str">
        <f>IFERROR(HLOOKUP($C71,CRating!$A$2:$AAW$1048576,MATCH($C$2,CRating!$A$2:$A$1048576,1),0),"")</f>
        <v/>
      </c>
      <c r="I71" s="82" t="str">
        <f t="shared" ref="I71:I105" si="10">IFERROR(IF($C$2-F71&gt;30,"",G71),"")</f>
        <v/>
      </c>
      <c r="J71" s="82" t="str">
        <f t="shared" ref="J71:J105" si="11">SUBSTITUTE(SUBSTITUTE(H71,"-",""),"+","")</f>
        <v/>
      </c>
      <c r="K71" s="136" t="str">
        <f>IFERROR(HLOOKUP($J71,AvgYTM!$B$2:$I$1048576,MATCH($C$2,AvgYTM!$A$2:$A$1048576,0),0),"")</f>
        <v/>
      </c>
      <c r="L71" s="142" t="str">
        <f t="shared" ref="L71:L105" si="12">IFERROR(IF($C$2-I71&gt;30,"",J71),"")</f>
        <v/>
      </c>
      <c r="M71">
        <f>IF(IFERROR(SEARCH($P$5,D71),0)&gt;0,MAX($M$5:M70)+1,0)</f>
        <v>0</v>
      </c>
    </row>
    <row r="72" spans="2:13">
      <c r="B72" s="82">
        <f>IF(DailyDetails!B72="","",DailyDetails!B72)</f>
        <v>67</v>
      </c>
      <c r="C72" s="82" t="str">
        <f>IF(DailyDetails!C72="","",DailyDetails!C72)</f>
        <v/>
      </c>
      <c r="D72" s="82" t="str">
        <f>IFERROR(INDEX(ListOfDebenture!$C:$C,MATCH(Valuations!$C72,ListOfDebenture!$D:$D,0)),"")</f>
        <v/>
      </c>
      <c r="E72" s="136" t="str">
        <f>IFERROR(HLOOKUP($C72,YTM!$A$2:$AAX$1048576,MATCH($C$2,YTM!$A$2:$A$1048576,1),0),"")</f>
        <v/>
      </c>
      <c r="F72" s="138" t="str">
        <f>IFERROR(HLOOKUP($C72,LTD!$A$2:$AAX$1048576,MATCH($C$2,LTD!$A$2:$A$1048576,1),0),"")</f>
        <v/>
      </c>
      <c r="G72" s="120" t="str">
        <f>IF(IFERROR(HLOOKUP($C72,TPrice!$A$2:$AAW$1048576,MATCH($F72,TPrice!$A$2:$A$1048576,1),0),"")=C72,"-",F72)</f>
        <v>-</v>
      </c>
      <c r="H72" s="82" t="str">
        <f>IFERROR(HLOOKUP($C72,CRating!$A$2:$AAW$1048576,MATCH($C$2,CRating!$A$2:$A$1048576,1),0),"")</f>
        <v/>
      </c>
      <c r="I72" s="82" t="str">
        <f t="shared" si="10"/>
        <v/>
      </c>
      <c r="J72" s="82" t="str">
        <f t="shared" si="11"/>
        <v/>
      </c>
      <c r="K72" s="136" t="str">
        <f>IFERROR(HLOOKUP($J72,AvgYTM!$B$2:$I$1048576,MATCH($C$2,AvgYTM!$A$2:$A$1048576,0),0),"")</f>
        <v/>
      </c>
      <c r="L72" s="142" t="str">
        <f t="shared" si="12"/>
        <v/>
      </c>
      <c r="M72">
        <f>IF(IFERROR(SEARCH($P$5,D72),0)&gt;0,MAX($M$5:M71)+1,0)</f>
        <v>0</v>
      </c>
    </row>
    <row r="73" spans="2:13">
      <c r="B73" s="82">
        <f>IF(DailyDetails!B73="","",DailyDetails!B73)</f>
        <v>68</v>
      </c>
      <c r="C73" s="82" t="str">
        <f>IF(DailyDetails!C73="","",DailyDetails!C73)</f>
        <v/>
      </c>
      <c r="D73" s="82" t="str">
        <f>IFERROR(INDEX(ListOfDebenture!$C:$C,MATCH(Valuations!$C73,ListOfDebenture!$D:$D,0)),"")</f>
        <v/>
      </c>
      <c r="E73" s="136" t="str">
        <f>IFERROR(HLOOKUP($C73,YTM!$A$2:$AAX$1048576,MATCH($C$2,YTM!$A$2:$A$1048576,1),0),"")</f>
        <v/>
      </c>
      <c r="F73" s="138" t="str">
        <f>IFERROR(HLOOKUP($C73,LTD!$A$2:$AAX$1048576,MATCH($C$2,LTD!$A$2:$A$1048576,1),0),"")</f>
        <v/>
      </c>
      <c r="G73" s="120" t="str">
        <f>IF(IFERROR(HLOOKUP($C73,TPrice!$A$2:$AAW$1048576,MATCH($F73,TPrice!$A$2:$A$1048576,1),0),"")=C73,"-",F73)</f>
        <v>-</v>
      </c>
      <c r="H73" s="82" t="str">
        <f>IFERROR(HLOOKUP($C73,CRating!$A$2:$AAW$1048576,MATCH($C$2,CRating!$A$2:$A$1048576,1),0),"")</f>
        <v/>
      </c>
      <c r="I73" s="82" t="str">
        <f t="shared" si="10"/>
        <v/>
      </c>
      <c r="J73" s="82" t="str">
        <f t="shared" si="11"/>
        <v/>
      </c>
      <c r="K73" s="136" t="str">
        <f>IFERROR(HLOOKUP($J73,AvgYTM!$B$2:$I$1048576,MATCH($C$2,AvgYTM!$A$2:$A$1048576,0),0),"")</f>
        <v/>
      </c>
      <c r="L73" s="142" t="str">
        <f t="shared" si="12"/>
        <v/>
      </c>
      <c r="M73">
        <f>IF(IFERROR(SEARCH($P$5,D73),0)&gt;0,MAX($M$5:M72)+1,0)</f>
        <v>0</v>
      </c>
    </row>
    <row r="74" spans="2:13">
      <c r="B74" s="82">
        <f>IF(DailyDetails!B74="","",DailyDetails!B74)</f>
        <v>69</v>
      </c>
      <c r="C74" s="82" t="str">
        <f>IF(DailyDetails!C74="","",DailyDetails!C74)</f>
        <v/>
      </c>
      <c r="D74" s="82" t="str">
        <f>IFERROR(INDEX(ListOfDebenture!$C:$C,MATCH(Valuations!$C74,ListOfDebenture!$D:$D,0)),"")</f>
        <v/>
      </c>
      <c r="E74" s="136" t="str">
        <f>IFERROR(HLOOKUP($C74,YTM!$A$2:$AAX$1048576,MATCH($C$2,YTM!$A$2:$A$1048576,1),0),"")</f>
        <v/>
      </c>
      <c r="F74" s="138" t="str">
        <f>IFERROR(HLOOKUP($C74,LTD!$A$2:$AAX$1048576,MATCH($C$2,LTD!$A$2:$A$1048576,1),0),"")</f>
        <v/>
      </c>
      <c r="G74" s="120" t="str">
        <f>IF(IFERROR(HLOOKUP($C74,TPrice!$A$2:$AAW$1048576,MATCH($F74,TPrice!$A$2:$A$1048576,1),0),"")=C74,"-",F74)</f>
        <v>-</v>
      </c>
      <c r="H74" s="82" t="str">
        <f>IFERROR(HLOOKUP($C74,CRating!$A$2:$AAW$1048576,MATCH($C$2,CRating!$A$2:$A$1048576,1),0),"")</f>
        <v/>
      </c>
      <c r="I74" s="82" t="str">
        <f t="shared" si="10"/>
        <v/>
      </c>
      <c r="J74" s="82" t="str">
        <f t="shared" si="11"/>
        <v/>
      </c>
      <c r="K74" s="136" t="str">
        <f>IFERROR(HLOOKUP($J74,AvgYTM!$B$2:$I$1048576,MATCH($C$2,AvgYTM!$A$2:$A$1048576,0),0),"")</f>
        <v/>
      </c>
      <c r="L74" s="142" t="str">
        <f t="shared" si="12"/>
        <v/>
      </c>
      <c r="M74">
        <f>IF(IFERROR(SEARCH($P$5,D74),0)&gt;0,MAX($M$5:M73)+1,0)</f>
        <v>0</v>
      </c>
    </row>
    <row r="75" spans="2:13">
      <c r="B75" s="82">
        <f>IF(DailyDetails!B75="","",DailyDetails!B75)</f>
        <v>70</v>
      </c>
      <c r="C75" s="82" t="str">
        <f>IF(DailyDetails!C75="","",DailyDetails!C75)</f>
        <v/>
      </c>
      <c r="D75" s="82" t="str">
        <f>IFERROR(INDEX(ListOfDebenture!$C:$C,MATCH(Valuations!$C75,ListOfDebenture!$D:$D,0)),"")</f>
        <v/>
      </c>
      <c r="E75" s="136" t="str">
        <f>IFERROR(HLOOKUP($C75,YTM!$A$2:$AAX$1048576,MATCH($C$2,YTM!$A$2:$A$1048576,1),0),"")</f>
        <v/>
      </c>
      <c r="F75" s="138" t="str">
        <f>IFERROR(HLOOKUP($C75,LTD!$A$2:$AAX$1048576,MATCH($C$2,LTD!$A$2:$A$1048576,1),0),"")</f>
        <v/>
      </c>
      <c r="G75" s="120" t="str">
        <f>IF(IFERROR(HLOOKUP($C75,TPrice!$A$2:$AAW$1048576,MATCH($F75,TPrice!$A$2:$A$1048576,1),0),"")=C75,"-",F75)</f>
        <v>-</v>
      </c>
      <c r="H75" s="82" t="str">
        <f>IFERROR(HLOOKUP($C75,CRating!$A$2:$AAW$1048576,MATCH($C$2,CRating!$A$2:$A$1048576,1),0),"")</f>
        <v/>
      </c>
      <c r="I75" s="82" t="str">
        <f t="shared" si="10"/>
        <v/>
      </c>
      <c r="J75" s="82" t="str">
        <f t="shared" si="11"/>
        <v/>
      </c>
      <c r="K75" s="136" t="str">
        <f>IFERROR(HLOOKUP($J75,AvgYTM!$B$2:$I$1048576,MATCH($C$2,AvgYTM!$A$2:$A$1048576,0),0),"")</f>
        <v/>
      </c>
      <c r="L75" s="142" t="str">
        <f t="shared" si="12"/>
        <v/>
      </c>
      <c r="M75">
        <f>IF(IFERROR(SEARCH($P$5,D75),0)&gt;0,MAX($M$5:M74)+1,0)</f>
        <v>0</v>
      </c>
    </row>
    <row r="76" spans="2:13">
      <c r="B76" s="82">
        <f>IF(DailyDetails!B76="","",DailyDetails!B76)</f>
        <v>71</v>
      </c>
      <c r="C76" s="82" t="str">
        <f>IF(DailyDetails!C76="","",DailyDetails!C76)</f>
        <v/>
      </c>
      <c r="D76" s="82" t="str">
        <f>IFERROR(INDEX(ListOfDebenture!$C:$C,MATCH(Valuations!$C76,ListOfDebenture!$D:$D,0)),"")</f>
        <v/>
      </c>
      <c r="E76" s="136" t="str">
        <f>IFERROR(HLOOKUP($C76,YTM!$A$2:$AAX$1048576,MATCH($C$2,YTM!$A$2:$A$1048576,1),0),"")</f>
        <v/>
      </c>
      <c r="F76" s="138" t="str">
        <f>IFERROR(HLOOKUP($C76,LTD!$A$2:$AAX$1048576,MATCH($C$2,LTD!$A$2:$A$1048576,1),0),"")</f>
        <v/>
      </c>
      <c r="G76" s="120" t="str">
        <f>IF(IFERROR(HLOOKUP($C76,TPrice!$A$2:$AAW$1048576,MATCH($F76,TPrice!$A$2:$A$1048576,1),0),"")=C76,"-",F76)</f>
        <v>-</v>
      </c>
      <c r="H76" s="82" t="str">
        <f>IFERROR(HLOOKUP($C76,CRating!$A$2:$AAW$1048576,MATCH($C$2,CRating!$A$2:$A$1048576,1),0),"")</f>
        <v/>
      </c>
      <c r="I76" s="82" t="str">
        <f t="shared" si="10"/>
        <v/>
      </c>
      <c r="J76" s="82" t="str">
        <f t="shared" si="11"/>
        <v/>
      </c>
      <c r="K76" s="136" t="str">
        <f>IFERROR(HLOOKUP($J76,AvgYTM!$B$2:$I$1048576,MATCH($C$2,AvgYTM!$A$2:$A$1048576,0),0),"")</f>
        <v/>
      </c>
      <c r="L76" s="142" t="str">
        <f t="shared" si="12"/>
        <v/>
      </c>
      <c r="M76">
        <f>IF(IFERROR(SEARCH($P$5,D76),0)&gt;0,MAX($M$5:M75)+1,0)</f>
        <v>0</v>
      </c>
    </row>
    <row r="77" spans="2:13">
      <c r="B77" s="82">
        <f>IF(DailyDetails!B77="","",DailyDetails!B77)</f>
        <v>72</v>
      </c>
      <c r="C77" s="82" t="str">
        <f>IF(DailyDetails!C77="","",DailyDetails!C77)</f>
        <v/>
      </c>
      <c r="D77" s="82" t="str">
        <f>IFERROR(INDEX(ListOfDebenture!$C:$C,MATCH(Valuations!$C77,ListOfDebenture!$D:$D,0)),"")</f>
        <v/>
      </c>
      <c r="E77" s="136" t="str">
        <f>IFERROR(HLOOKUP($C77,YTM!$A$2:$AAX$1048576,MATCH($C$2,YTM!$A$2:$A$1048576,1),0),"")</f>
        <v/>
      </c>
      <c r="F77" s="138" t="str">
        <f>IFERROR(HLOOKUP($C77,LTD!$A$2:$AAX$1048576,MATCH($C$2,LTD!$A$2:$A$1048576,1),0),"")</f>
        <v/>
      </c>
      <c r="G77" s="120" t="str">
        <f>IF(IFERROR(HLOOKUP($C77,TPrice!$A$2:$AAW$1048576,MATCH($F77,TPrice!$A$2:$A$1048576,1),0),"")=C77,"-",F77)</f>
        <v>-</v>
      </c>
      <c r="H77" s="82" t="str">
        <f>IFERROR(HLOOKUP($C77,CRating!$A$2:$AAW$1048576,MATCH($C$2,CRating!$A$2:$A$1048576,1),0),"")</f>
        <v/>
      </c>
      <c r="I77" s="82" t="str">
        <f t="shared" si="10"/>
        <v/>
      </c>
      <c r="J77" s="82" t="str">
        <f t="shared" si="11"/>
        <v/>
      </c>
      <c r="K77" s="136" t="str">
        <f>IFERROR(HLOOKUP($J77,AvgYTM!$B$2:$I$1048576,MATCH($C$2,AvgYTM!$A$2:$A$1048576,0),0),"")</f>
        <v/>
      </c>
      <c r="L77" s="142" t="str">
        <f t="shared" si="12"/>
        <v/>
      </c>
      <c r="M77">
        <f>IF(IFERROR(SEARCH($P$5,D77),0)&gt;0,MAX($M$5:M76)+1,0)</f>
        <v>0</v>
      </c>
    </row>
    <row r="78" spans="2:13">
      <c r="B78" s="82">
        <f>IF(DailyDetails!B78="","",DailyDetails!B78)</f>
        <v>73</v>
      </c>
      <c r="C78" s="82" t="str">
        <f>IF(DailyDetails!C78="","",DailyDetails!C78)</f>
        <v/>
      </c>
      <c r="D78" s="82" t="str">
        <f>IFERROR(INDEX(ListOfDebenture!$C:$C,MATCH(Valuations!$C78,ListOfDebenture!$D:$D,0)),"")</f>
        <v/>
      </c>
      <c r="E78" s="136" t="str">
        <f>IFERROR(HLOOKUP($C78,YTM!$A$2:$AAX$1048576,MATCH($C$2,YTM!$A$2:$A$1048576,1),0),"")</f>
        <v/>
      </c>
      <c r="F78" s="138" t="str">
        <f>IFERROR(HLOOKUP($C78,LTD!$A$2:$AAX$1048576,MATCH($C$2,LTD!$A$2:$A$1048576,1),0),"")</f>
        <v/>
      </c>
      <c r="G78" s="120" t="str">
        <f>IF(IFERROR(HLOOKUP($C78,TPrice!$A$2:$AAW$1048576,MATCH($F78,TPrice!$A$2:$A$1048576,1),0),"")=C78,"-",F78)</f>
        <v>-</v>
      </c>
      <c r="H78" s="82" t="str">
        <f>IFERROR(HLOOKUP($C78,CRating!$A$2:$AAW$1048576,MATCH($C$2,CRating!$A$2:$A$1048576,1),0),"")</f>
        <v/>
      </c>
      <c r="I78" s="82" t="str">
        <f t="shared" si="10"/>
        <v/>
      </c>
      <c r="J78" s="82" t="str">
        <f t="shared" si="11"/>
        <v/>
      </c>
      <c r="K78" s="136" t="str">
        <f>IFERROR(HLOOKUP($J78,AvgYTM!$B$2:$I$1048576,MATCH($C$2,AvgYTM!$A$2:$A$1048576,0),0),"")</f>
        <v/>
      </c>
      <c r="L78" s="142" t="str">
        <f t="shared" si="12"/>
        <v/>
      </c>
      <c r="M78">
        <f>IF(IFERROR(SEARCH($P$5,D78),0)&gt;0,MAX($M$5:M77)+1,0)</f>
        <v>0</v>
      </c>
    </row>
    <row r="79" spans="2:13">
      <c r="B79" s="82">
        <f>IF(DailyDetails!B79="","",DailyDetails!B79)</f>
        <v>74</v>
      </c>
      <c r="C79" s="82" t="str">
        <f>IF(DailyDetails!C79="","",DailyDetails!C79)</f>
        <v/>
      </c>
      <c r="D79" s="82" t="str">
        <f>IFERROR(INDEX(ListOfDebenture!$C:$C,MATCH(Valuations!$C79,ListOfDebenture!$D:$D,0)),"")</f>
        <v/>
      </c>
      <c r="E79" s="136" t="str">
        <f>IFERROR(HLOOKUP($C79,YTM!$A$2:$AAX$1048576,MATCH($C$2,YTM!$A$2:$A$1048576,1),0),"")</f>
        <v/>
      </c>
      <c r="F79" s="138" t="str">
        <f>IFERROR(HLOOKUP($C79,LTD!$A$2:$AAX$1048576,MATCH($C$2,LTD!$A$2:$A$1048576,1),0),"")</f>
        <v/>
      </c>
      <c r="G79" s="120" t="str">
        <f>IF(IFERROR(HLOOKUP($C79,TPrice!$A$2:$AAW$1048576,MATCH($F79,TPrice!$A$2:$A$1048576,1),0),"")=C79,"-",F79)</f>
        <v>-</v>
      </c>
      <c r="H79" s="82" t="str">
        <f>IFERROR(HLOOKUP($C79,CRating!$A$2:$AAW$1048576,MATCH($C$2,CRating!$A$2:$A$1048576,1),0),"")</f>
        <v/>
      </c>
      <c r="I79" s="82" t="str">
        <f t="shared" si="10"/>
        <v/>
      </c>
      <c r="J79" s="82" t="str">
        <f t="shared" si="11"/>
        <v/>
      </c>
      <c r="K79" s="136" t="str">
        <f>IFERROR(HLOOKUP($J79,AvgYTM!$B$2:$I$1048576,MATCH($C$2,AvgYTM!$A$2:$A$1048576,0),0),"")</f>
        <v/>
      </c>
      <c r="L79" s="142" t="str">
        <f t="shared" si="12"/>
        <v/>
      </c>
      <c r="M79">
        <f>IF(IFERROR(SEARCH($P$5,D79),0)&gt;0,MAX($M$5:M78)+1,0)</f>
        <v>0</v>
      </c>
    </row>
    <row r="80" spans="2:13">
      <c r="B80" s="82">
        <f>IF(DailyDetails!B80="","",DailyDetails!B80)</f>
        <v>75</v>
      </c>
      <c r="C80" s="82" t="str">
        <f>IF(DailyDetails!C80="","",DailyDetails!C80)</f>
        <v/>
      </c>
      <c r="D80" s="82" t="str">
        <f>IFERROR(INDEX(ListOfDebenture!$C:$C,MATCH(Valuations!$C80,ListOfDebenture!$D:$D,0)),"")</f>
        <v/>
      </c>
      <c r="E80" s="136" t="str">
        <f>IFERROR(HLOOKUP($C80,YTM!$A$2:$AAX$1048576,MATCH($C$2,YTM!$A$2:$A$1048576,1),0),"")</f>
        <v/>
      </c>
      <c r="F80" s="138" t="str">
        <f>IFERROR(HLOOKUP($C80,LTD!$A$2:$AAX$1048576,MATCH($C$2,LTD!$A$2:$A$1048576,1),0),"")</f>
        <v/>
      </c>
      <c r="G80" s="120" t="str">
        <f>IF(IFERROR(HLOOKUP($C80,TPrice!$A$2:$AAW$1048576,MATCH($F80,TPrice!$A$2:$A$1048576,1),0),"")=C80,"-",F80)</f>
        <v>-</v>
      </c>
      <c r="H80" s="82" t="str">
        <f>IFERROR(HLOOKUP($C80,CRating!$A$2:$AAW$1048576,MATCH($C$2,CRating!$A$2:$A$1048576,1),0),"")</f>
        <v/>
      </c>
      <c r="I80" s="82" t="str">
        <f t="shared" si="10"/>
        <v/>
      </c>
      <c r="J80" s="82" t="str">
        <f t="shared" si="11"/>
        <v/>
      </c>
      <c r="K80" s="136" t="str">
        <f>IFERROR(HLOOKUP($J80,AvgYTM!$B$2:$I$1048576,MATCH($C$2,AvgYTM!$A$2:$A$1048576,0),0),"")</f>
        <v/>
      </c>
      <c r="L80" s="142" t="str">
        <f t="shared" si="12"/>
        <v/>
      </c>
      <c r="M80">
        <f>IF(IFERROR(SEARCH($P$5,D80),0)&gt;0,MAX($M$5:M79)+1,0)</f>
        <v>0</v>
      </c>
    </row>
    <row r="81" spans="2:13">
      <c r="B81" s="82">
        <f>IF(DailyDetails!B81="","",DailyDetails!B81)</f>
        <v>76</v>
      </c>
      <c r="C81" s="82" t="str">
        <f>IF(DailyDetails!C81="","",DailyDetails!C81)</f>
        <v/>
      </c>
      <c r="D81" s="82" t="str">
        <f>IFERROR(INDEX(ListOfDebenture!$C:$C,MATCH(Valuations!$C81,ListOfDebenture!$D:$D,0)),"")</f>
        <v/>
      </c>
      <c r="E81" s="136" t="str">
        <f>IFERROR(HLOOKUP($C81,YTM!$A$2:$AAX$1048576,MATCH($C$2,YTM!$A$2:$A$1048576,1),0),"")</f>
        <v/>
      </c>
      <c r="F81" s="138" t="str">
        <f>IFERROR(HLOOKUP($C81,LTD!$A$2:$AAX$1048576,MATCH($C$2,LTD!$A$2:$A$1048576,1),0),"")</f>
        <v/>
      </c>
      <c r="G81" s="120" t="str">
        <f>IF(IFERROR(HLOOKUP($C81,TPrice!$A$2:$AAW$1048576,MATCH($F81,TPrice!$A$2:$A$1048576,1),0),"")=C81,"-",F81)</f>
        <v>-</v>
      </c>
      <c r="H81" s="82" t="str">
        <f>IFERROR(HLOOKUP($C81,CRating!$A$2:$AAW$1048576,MATCH($C$2,CRating!$A$2:$A$1048576,1),0),"")</f>
        <v/>
      </c>
      <c r="I81" s="82" t="str">
        <f t="shared" si="10"/>
        <v/>
      </c>
      <c r="J81" s="82" t="str">
        <f t="shared" si="11"/>
        <v/>
      </c>
      <c r="K81" s="136" t="str">
        <f>IFERROR(HLOOKUP($J81,AvgYTM!$B$2:$I$1048576,MATCH($C$2,AvgYTM!$A$2:$A$1048576,0),0),"")</f>
        <v/>
      </c>
      <c r="L81" s="142" t="str">
        <f t="shared" si="12"/>
        <v/>
      </c>
      <c r="M81">
        <f>IF(IFERROR(SEARCH($P$5,D81),0)&gt;0,MAX($M$5:M80)+1,0)</f>
        <v>0</v>
      </c>
    </row>
    <row r="82" spans="2:13">
      <c r="B82" s="82">
        <f>IF(DailyDetails!B82="","",DailyDetails!B82)</f>
        <v>77</v>
      </c>
      <c r="C82" s="82" t="str">
        <f>IF(DailyDetails!C82="","",DailyDetails!C82)</f>
        <v/>
      </c>
      <c r="D82" s="82" t="str">
        <f>IFERROR(INDEX(ListOfDebenture!$C:$C,MATCH(Valuations!$C82,ListOfDebenture!$D:$D,0)),"")</f>
        <v/>
      </c>
      <c r="E82" s="136" t="str">
        <f>IFERROR(HLOOKUP($C82,YTM!$A$2:$AAX$1048576,MATCH($C$2,YTM!$A$2:$A$1048576,1),0),"")</f>
        <v/>
      </c>
      <c r="F82" s="138" t="str">
        <f>IFERROR(HLOOKUP($C82,LTD!$A$2:$AAX$1048576,MATCH($C$2,LTD!$A$2:$A$1048576,1),0),"")</f>
        <v/>
      </c>
      <c r="G82" s="120" t="str">
        <f>IF(IFERROR(HLOOKUP($C82,TPrice!$A$2:$AAW$1048576,MATCH($F82,TPrice!$A$2:$A$1048576,1),0),"")=C82,"-",F82)</f>
        <v>-</v>
      </c>
      <c r="H82" s="82" t="str">
        <f>IFERROR(HLOOKUP($C82,CRating!$A$2:$AAW$1048576,MATCH($C$2,CRating!$A$2:$A$1048576,1),0),"")</f>
        <v/>
      </c>
      <c r="I82" s="82" t="str">
        <f t="shared" si="10"/>
        <v/>
      </c>
      <c r="J82" s="82" t="str">
        <f t="shared" si="11"/>
        <v/>
      </c>
      <c r="K82" s="136" t="str">
        <f>IFERROR(HLOOKUP($J82,AvgYTM!$B$2:$I$1048576,MATCH($C$2,AvgYTM!$A$2:$A$1048576,0),0),"")</f>
        <v/>
      </c>
      <c r="L82" s="142" t="str">
        <f t="shared" si="12"/>
        <v/>
      </c>
      <c r="M82">
        <f>IF(IFERROR(SEARCH($P$5,D82),0)&gt;0,MAX($M$5:M81)+1,0)</f>
        <v>0</v>
      </c>
    </row>
    <row r="83" spans="2:13">
      <c r="B83" s="82">
        <f>IF(DailyDetails!B83="","",DailyDetails!B83)</f>
        <v>78</v>
      </c>
      <c r="C83" s="82" t="str">
        <f>IF(DailyDetails!C83="","",DailyDetails!C83)</f>
        <v/>
      </c>
      <c r="D83" s="82" t="str">
        <f>IFERROR(INDEX(ListOfDebenture!$C:$C,MATCH(Valuations!$C83,ListOfDebenture!$D:$D,0)),"")</f>
        <v/>
      </c>
      <c r="E83" s="136" t="str">
        <f>IFERROR(HLOOKUP($C83,YTM!$A$2:$AAX$1048576,MATCH($C$2,YTM!$A$2:$A$1048576,1),0),"")</f>
        <v/>
      </c>
      <c r="F83" s="138" t="str">
        <f>IFERROR(HLOOKUP($C83,LTD!$A$2:$AAX$1048576,MATCH($C$2,LTD!$A$2:$A$1048576,1),0),"")</f>
        <v/>
      </c>
      <c r="G83" s="120" t="str">
        <f>IF(IFERROR(HLOOKUP($C83,TPrice!$A$2:$AAW$1048576,MATCH($F83,TPrice!$A$2:$A$1048576,1),0),"")=C83,"-",F83)</f>
        <v>-</v>
      </c>
      <c r="H83" s="82" t="str">
        <f>IFERROR(HLOOKUP($C83,CRating!$A$2:$AAW$1048576,MATCH($C$2,CRating!$A$2:$A$1048576,1),0),"")</f>
        <v/>
      </c>
      <c r="I83" s="82" t="str">
        <f t="shared" si="10"/>
        <v/>
      </c>
      <c r="J83" s="82" t="str">
        <f t="shared" si="11"/>
        <v/>
      </c>
      <c r="K83" s="136" t="str">
        <f>IFERROR(HLOOKUP($J83,AvgYTM!$B$2:$I$1048576,MATCH($C$2,AvgYTM!$A$2:$A$1048576,0),0),"")</f>
        <v/>
      </c>
      <c r="L83" s="142" t="str">
        <f t="shared" si="12"/>
        <v/>
      </c>
      <c r="M83">
        <f>IF(IFERROR(SEARCH($P$5,D83),0)&gt;0,MAX($M$5:M82)+1,0)</f>
        <v>0</v>
      </c>
    </row>
    <row r="84" spans="2:13">
      <c r="B84" s="82">
        <f>IF(DailyDetails!B84="","",DailyDetails!B84)</f>
        <v>79</v>
      </c>
      <c r="C84" s="82" t="str">
        <f>IF(DailyDetails!C84="","",DailyDetails!C84)</f>
        <v/>
      </c>
      <c r="D84" s="82" t="str">
        <f>IFERROR(INDEX(ListOfDebenture!$C:$C,MATCH(Valuations!$C84,ListOfDebenture!$D:$D,0)),"")</f>
        <v/>
      </c>
      <c r="E84" s="136" t="str">
        <f>IFERROR(HLOOKUP($C84,YTM!$A$2:$AAX$1048576,MATCH($C$2,YTM!$A$2:$A$1048576,1),0),"")</f>
        <v/>
      </c>
      <c r="F84" s="138" t="str">
        <f>IFERROR(HLOOKUP($C84,LTD!$A$2:$AAX$1048576,MATCH($C$2,LTD!$A$2:$A$1048576,1),0),"")</f>
        <v/>
      </c>
      <c r="G84" s="120" t="str">
        <f>IF(IFERROR(HLOOKUP($C84,TPrice!$A$2:$AAW$1048576,MATCH($F84,TPrice!$A$2:$A$1048576,1),0),"")=C84,"-",F84)</f>
        <v>-</v>
      </c>
      <c r="H84" s="82" t="str">
        <f>IFERROR(HLOOKUP($C84,CRating!$A$2:$AAW$1048576,MATCH($C$2,CRating!$A$2:$A$1048576,1),0),"")</f>
        <v/>
      </c>
      <c r="I84" s="82" t="str">
        <f t="shared" si="10"/>
        <v/>
      </c>
      <c r="J84" s="82" t="str">
        <f t="shared" si="11"/>
        <v/>
      </c>
      <c r="K84" s="136" t="str">
        <f>IFERROR(HLOOKUP($J84,AvgYTM!$B$2:$I$1048576,MATCH($C$2,AvgYTM!$A$2:$A$1048576,0),0),"")</f>
        <v/>
      </c>
      <c r="L84" s="142" t="str">
        <f t="shared" si="12"/>
        <v/>
      </c>
      <c r="M84">
        <f>IF(IFERROR(SEARCH($P$5,D84),0)&gt;0,MAX($M$5:M83)+1,0)</f>
        <v>0</v>
      </c>
    </row>
    <row r="85" spans="2:13">
      <c r="B85" s="82">
        <f>IF(DailyDetails!B85="","",DailyDetails!B85)</f>
        <v>80</v>
      </c>
      <c r="C85" s="82" t="str">
        <f>IF(DailyDetails!C85="","",DailyDetails!C85)</f>
        <v/>
      </c>
      <c r="D85" s="82" t="str">
        <f>IFERROR(INDEX(ListOfDebenture!$C:$C,MATCH(Valuations!$C85,ListOfDebenture!$D:$D,0)),"")</f>
        <v/>
      </c>
      <c r="E85" s="136" t="str">
        <f>IFERROR(HLOOKUP($C85,YTM!$A$2:$AAX$1048576,MATCH($C$2,YTM!$A$2:$A$1048576,1),0),"")</f>
        <v/>
      </c>
      <c r="F85" s="138" t="str">
        <f>IFERROR(HLOOKUP($C85,LTD!$A$2:$AAX$1048576,MATCH($C$2,LTD!$A$2:$A$1048576,1),0),"")</f>
        <v/>
      </c>
      <c r="G85" s="120" t="str">
        <f>IF(IFERROR(HLOOKUP($C85,TPrice!$A$2:$AAW$1048576,MATCH($F85,TPrice!$A$2:$A$1048576,1),0),"")=C85,"-",F85)</f>
        <v>-</v>
      </c>
      <c r="H85" s="82" t="str">
        <f>IFERROR(HLOOKUP($C85,CRating!$A$2:$AAW$1048576,MATCH($C$2,CRating!$A$2:$A$1048576,1),0),"")</f>
        <v/>
      </c>
      <c r="I85" s="82" t="str">
        <f t="shared" si="10"/>
        <v/>
      </c>
      <c r="J85" s="82" t="str">
        <f t="shared" si="11"/>
        <v/>
      </c>
      <c r="K85" s="136" t="str">
        <f>IFERROR(HLOOKUP($J85,AvgYTM!$B$2:$I$1048576,MATCH($C$2,AvgYTM!$A$2:$A$1048576,0),0),"")</f>
        <v/>
      </c>
      <c r="L85" s="142" t="str">
        <f t="shared" si="12"/>
        <v/>
      </c>
      <c r="M85">
        <f>IF(IFERROR(SEARCH($P$5,D85),0)&gt;0,MAX($M$5:M84)+1,0)</f>
        <v>0</v>
      </c>
    </row>
    <row r="86" spans="2:13">
      <c r="B86" s="82">
        <f>IF(DailyDetails!B86="","",DailyDetails!B86)</f>
        <v>81</v>
      </c>
      <c r="C86" s="82" t="str">
        <f>IF(DailyDetails!C86="","",DailyDetails!C86)</f>
        <v/>
      </c>
      <c r="D86" s="82" t="str">
        <f>IFERROR(INDEX(ListOfDebenture!$C:$C,MATCH(Valuations!$C86,ListOfDebenture!$D:$D,0)),"")</f>
        <v/>
      </c>
      <c r="E86" s="136" t="str">
        <f>IFERROR(HLOOKUP($C86,YTM!$A$2:$AAX$1048576,MATCH($C$2,YTM!$A$2:$A$1048576,1),0),"")</f>
        <v/>
      </c>
      <c r="F86" s="138" t="str">
        <f>IFERROR(HLOOKUP($C86,LTD!$A$2:$AAX$1048576,MATCH($C$2,LTD!$A$2:$A$1048576,1),0),"")</f>
        <v/>
      </c>
      <c r="G86" s="120" t="str">
        <f>IF(IFERROR(HLOOKUP($C86,TPrice!$A$2:$AAW$1048576,MATCH($F86,TPrice!$A$2:$A$1048576,1),0),"")=C86,"-",F86)</f>
        <v>-</v>
      </c>
      <c r="H86" s="82" t="str">
        <f>IFERROR(HLOOKUP($C86,CRating!$A$2:$AAW$1048576,MATCH($C$2,CRating!$A$2:$A$1048576,1),0),"")</f>
        <v/>
      </c>
      <c r="I86" s="82" t="str">
        <f t="shared" si="10"/>
        <v/>
      </c>
      <c r="J86" s="82" t="str">
        <f t="shared" si="11"/>
        <v/>
      </c>
      <c r="K86" s="136" t="str">
        <f>IFERROR(HLOOKUP($J86,AvgYTM!$B$2:$I$1048576,MATCH($C$2,AvgYTM!$A$2:$A$1048576,0),0),"")</f>
        <v/>
      </c>
      <c r="L86" s="142" t="str">
        <f t="shared" si="12"/>
        <v/>
      </c>
      <c r="M86">
        <f>IF(IFERROR(SEARCH($P$5,D86),0)&gt;0,MAX($M$5:M85)+1,0)</f>
        <v>0</v>
      </c>
    </row>
    <row r="87" spans="2:13">
      <c r="B87" s="82">
        <f>IF(DailyDetails!B87="","",DailyDetails!B87)</f>
        <v>82</v>
      </c>
      <c r="C87" s="82" t="str">
        <f>IF(DailyDetails!C87="","",DailyDetails!C87)</f>
        <v/>
      </c>
      <c r="D87" s="82" t="str">
        <f>IFERROR(INDEX(ListOfDebenture!$C:$C,MATCH(Valuations!$C87,ListOfDebenture!$D:$D,0)),"")</f>
        <v/>
      </c>
      <c r="E87" s="136" t="str">
        <f>IFERROR(HLOOKUP($C87,YTM!$A$2:$AAX$1048576,MATCH($C$2,YTM!$A$2:$A$1048576,1),0),"")</f>
        <v/>
      </c>
      <c r="F87" s="138" t="str">
        <f>IFERROR(HLOOKUP($C87,LTD!$A$2:$AAX$1048576,MATCH($C$2,LTD!$A$2:$A$1048576,1),0),"")</f>
        <v/>
      </c>
      <c r="G87" s="120" t="str">
        <f>IF(IFERROR(HLOOKUP($C87,TPrice!$A$2:$AAW$1048576,MATCH($F87,TPrice!$A$2:$A$1048576,1),0),"")=C87,"-",F87)</f>
        <v>-</v>
      </c>
      <c r="H87" s="82" t="str">
        <f>IFERROR(HLOOKUP($C87,CRating!$A$2:$AAW$1048576,MATCH($C$2,CRating!$A$2:$A$1048576,1),0),"")</f>
        <v/>
      </c>
      <c r="I87" s="82" t="str">
        <f t="shared" si="10"/>
        <v/>
      </c>
      <c r="J87" s="82" t="str">
        <f t="shared" si="11"/>
        <v/>
      </c>
      <c r="K87" s="136" t="str">
        <f>IFERROR(HLOOKUP($J87,AvgYTM!$B$2:$I$1048576,MATCH($C$2,AvgYTM!$A$2:$A$1048576,0),0),"")</f>
        <v/>
      </c>
      <c r="L87" s="142" t="str">
        <f t="shared" si="12"/>
        <v/>
      </c>
      <c r="M87">
        <f>IF(IFERROR(SEARCH($P$5,D87),0)&gt;0,MAX($M$5:M86)+1,0)</f>
        <v>0</v>
      </c>
    </row>
    <row r="88" spans="2:13">
      <c r="B88" s="82">
        <f>IF(DailyDetails!B88="","",DailyDetails!B88)</f>
        <v>83</v>
      </c>
      <c r="C88" s="82" t="str">
        <f>IF(DailyDetails!C88="","",DailyDetails!C88)</f>
        <v/>
      </c>
      <c r="D88" s="82" t="str">
        <f>IFERROR(INDEX(ListOfDebenture!$C:$C,MATCH(Valuations!$C88,ListOfDebenture!$D:$D,0)),"")</f>
        <v/>
      </c>
      <c r="E88" s="136" t="str">
        <f>IFERROR(HLOOKUP($C88,YTM!$A$2:$AAX$1048576,MATCH($C$2,YTM!$A$2:$A$1048576,1),0),"")</f>
        <v/>
      </c>
      <c r="F88" s="138" t="str">
        <f>IFERROR(HLOOKUP($C88,LTD!$A$2:$AAX$1048576,MATCH($C$2,LTD!$A$2:$A$1048576,1),0),"")</f>
        <v/>
      </c>
      <c r="G88" s="120" t="str">
        <f>IF(IFERROR(HLOOKUP($C88,TPrice!$A$2:$AAW$1048576,MATCH($F88,TPrice!$A$2:$A$1048576,1),0),"")=C88,"-",F88)</f>
        <v>-</v>
      </c>
      <c r="H88" s="82" t="str">
        <f>IFERROR(HLOOKUP($C88,CRating!$A$2:$AAW$1048576,MATCH($C$2,CRating!$A$2:$A$1048576,1),0),"")</f>
        <v/>
      </c>
      <c r="I88" s="82" t="str">
        <f t="shared" si="10"/>
        <v/>
      </c>
      <c r="J88" s="82" t="str">
        <f t="shared" si="11"/>
        <v/>
      </c>
      <c r="K88" s="136" t="str">
        <f>IFERROR(HLOOKUP($J88,AvgYTM!$B$2:$I$1048576,MATCH($C$2,AvgYTM!$A$2:$A$1048576,0),0),"")</f>
        <v/>
      </c>
      <c r="L88" s="142" t="str">
        <f t="shared" si="12"/>
        <v/>
      </c>
      <c r="M88">
        <f>IF(IFERROR(SEARCH($P$5,D88),0)&gt;0,MAX($M$5:M87)+1,0)</f>
        <v>0</v>
      </c>
    </row>
    <row r="89" spans="2:13">
      <c r="B89" s="82">
        <f>IF(DailyDetails!B89="","",DailyDetails!B89)</f>
        <v>84</v>
      </c>
      <c r="C89" s="82" t="str">
        <f>IF(DailyDetails!C89="","",DailyDetails!C89)</f>
        <v/>
      </c>
      <c r="D89" s="82" t="str">
        <f>IFERROR(INDEX(ListOfDebenture!$C:$C,MATCH(Valuations!$C89,ListOfDebenture!$D:$D,0)),"")</f>
        <v/>
      </c>
      <c r="E89" s="136" t="str">
        <f>IFERROR(HLOOKUP($C89,YTM!$A$2:$AAX$1048576,MATCH($C$2,YTM!$A$2:$A$1048576,1),0),"")</f>
        <v/>
      </c>
      <c r="F89" s="138" t="str">
        <f>IFERROR(HLOOKUP($C89,LTD!$A$2:$AAX$1048576,MATCH($C$2,LTD!$A$2:$A$1048576,1),0),"")</f>
        <v/>
      </c>
      <c r="G89" s="120" t="str">
        <f>IF(IFERROR(HLOOKUP($C89,TPrice!$A$2:$AAW$1048576,MATCH($F89,TPrice!$A$2:$A$1048576,1),0),"")=C89,"-",F89)</f>
        <v>-</v>
      </c>
      <c r="H89" s="82" t="str">
        <f>IFERROR(HLOOKUP($C89,CRating!$A$2:$AAW$1048576,MATCH($C$2,CRating!$A$2:$A$1048576,1),0),"")</f>
        <v/>
      </c>
      <c r="I89" s="82" t="str">
        <f t="shared" si="10"/>
        <v/>
      </c>
      <c r="J89" s="82" t="str">
        <f t="shared" si="11"/>
        <v/>
      </c>
      <c r="K89" s="136" t="str">
        <f>IFERROR(HLOOKUP($J89,AvgYTM!$B$2:$I$1048576,MATCH($C$2,AvgYTM!$A$2:$A$1048576,0),0),"")</f>
        <v/>
      </c>
      <c r="L89" s="142" t="str">
        <f t="shared" si="12"/>
        <v/>
      </c>
      <c r="M89">
        <f>IF(IFERROR(SEARCH($P$5,D89),0)&gt;0,MAX($M$5:M88)+1,0)</f>
        <v>0</v>
      </c>
    </row>
    <row r="90" spans="2:13">
      <c r="B90" s="82">
        <f>IF(DailyDetails!B90="","",DailyDetails!B90)</f>
        <v>85</v>
      </c>
      <c r="C90" s="82" t="str">
        <f>IF(DailyDetails!C90="","",DailyDetails!C90)</f>
        <v/>
      </c>
      <c r="D90" s="82" t="str">
        <f>IFERROR(INDEX(ListOfDebenture!$C:$C,MATCH(Valuations!$C90,ListOfDebenture!$D:$D,0)),"")</f>
        <v/>
      </c>
      <c r="E90" s="136" t="str">
        <f>IFERROR(HLOOKUP($C90,YTM!$A$2:$AAX$1048576,MATCH($C$2,YTM!$A$2:$A$1048576,1),0),"")</f>
        <v/>
      </c>
      <c r="F90" s="138" t="str">
        <f>IFERROR(HLOOKUP($C90,LTD!$A$2:$AAX$1048576,MATCH($C$2,LTD!$A$2:$A$1048576,1),0),"")</f>
        <v/>
      </c>
      <c r="G90" s="120" t="str">
        <f>IF(IFERROR(HLOOKUP($C90,TPrice!$A$2:$AAW$1048576,MATCH($F90,TPrice!$A$2:$A$1048576,1),0),"")=C90,"-",F90)</f>
        <v>-</v>
      </c>
      <c r="H90" s="82" t="str">
        <f>IFERROR(HLOOKUP($C90,CRating!$A$2:$AAW$1048576,MATCH($C$2,CRating!$A$2:$A$1048576,1),0),"")</f>
        <v/>
      </c>
      <c r="I90" s="82" t="str">
        <f t="shared" si="10"/>
        <v/>
      </c>
      <c r="J90" s="82" t="str">
        <f t="shared" si="11"/>
        <v/>
      </c>
      <c r="K90" s="136" t="str">
        <f>IFERROR(HLOOKUP($J90,AvgYTM!$B$2:$I$1048576,MATCH($C$2,AvgYTM!$A$2:$A$1048576,0),0),"")</f>
        <v/>
      </c>
      <c r="L90" s="142" t="str">
        <f t="shared" si="12"/>
        <v/>
      </c>
      <c r="M90">
        <f>IF(IFERROR(SEARCH($P$5,D90),0)&gt;0,MAX($M$5:M89)+1,0)</f>
        <v>0</v>
      </c>
    </row>
    <row r="91" spans="2:13">
      <c r="B91" s="82">
        <f>IF(DailyDetails!B91="","",DailyDetails!B91)</f>
        <v>86</v>
      </c>
      <c r="C91" s="82" t="str">
        <f>IF(DailyDetails!C91="","",DailyDetails!C91)</f>
        <v/>
      </c>
      <c r="D91" s="82" t="str">
        <f>IFERROR(INDEX(ListOfDebenture!$C:$C,MATCH(Valuations!$C91,ListOfDebenture!$D:$D,0)),"")</f>
        <v/>
      </c>
      <c r="E91" s="136" t="str">
        <f>IFERROR(HLOOKUP($C91,YTM!$A$2:$AAX$1048576,MATCH($C$2,YTM!$A$2:$A$1048576,1),0),"")</f>
        <v/>
      </c>
      <c r="F91" s="138" t="str">
        <f>IFERROR(HLOOKUP($C91,LTD!$A$2:$AAX$1048576,MATCH($C$2,LTD!$A$2:$A$1048576,1),0),"")</f>
        <v/>
      </c>
      <c r="G91" s="120" t="str">
        <f>IF(IFERROR(HLOOKUP($C91,TPrice!$A$2:$AAW$1048576,MATCH($F91,TPrice!$A$2:$A$1048576,1),0),"")=C91,"-",F91)</f>
        <v>-</v>
      </c>
      <c r="H91" s="82" t="str">
        <f>IFERROR(HLOOKUP($C91,CRating!$A$2:$AAW$1048576,MATCH($C$2,CRating!$A$2:$A$1048576,1),0),"")</f>
        <v/>
      </c>
      <c r="I91" s="82" t="str">
        <f t="shared" si="10"/>
        <v/>
      </c>
      <c r="J91" s="82" t="str">
        <f t="shared" si="11"/>
        <v/>
      </c>
      <c r="K91" s="136" t="str">
        <f>IFERROR(HLOOKUP($J91,AvgYTM!$B$2:$I$1048576,MATCH($C$2,AvgYTM!$A$2:$A$1048576,0),0),"")</f>
        <v/>
      </c>
      <c r="L91" s="142" t="str">
        <f t="shared" si="12"/>
        <v/>
      </c>
      <c r="M91">
        <f>IF(IFERROR(SEARCH($P$5,D91),0)&gt;0,MAX($M$5:M90)+1,0)</f>
        <v>0</v>
      </c>
    </row>
    <row r="92" spans="2:13">
      <c r="B92" s="82">
        <f>IF(DailyDetails!B92="","",DailyDetails!B92)</f>
        <v>87</v>
      </c>
      <c r="C92" s="82" t="str">
        <f>IF(DailyDetails!C92="","",DailyDetails!C92)</f>
        <v/>
      </c>
      <c r="D92" s="82" t="str">
        <f>IFERROR(INDEX(ListOfDebenture!$C:$C,MATCH(Valuations!$C92,ListOfDebenture!$D:$D,0)),"")</f>
        <v/>
      </c>
      <c r="E92" s="136" t="str">
        <f>IFERROR(HLOOKUP($C92,YTM!$A$2:$AAX$1048576,MATCH($C$2,YTM!$A$2:$A$1048576,1),0),"")</f>
        <v/>
      </c>
      <c r="F92" s="138" t="str">
        <f>IFERROR(HLOOKUP($C92,LTD!$A$2:$AAX$1048576,MATCH($C$2,LTD!$A$2:$A$1048576,1),0),"")</f>
        <v/>
      </c>
      <c r="G92" s="120" t="str">
        <f>IF(IFERROR(HLOOKUP($C92,TPrice!$A$2:$AAW$1048576,MATCH($F92,TPrice!$A$2:$A$1048576,1),0),"")=C92,"-",F92)</f>
        <v>-</v>
      </c>
      <c r="H92" s="82" t="str">
        <f>IFERROR(HLOOKUP($C92,CRating!$A$2:$AAW$1048576,MATCH($C$2,CRating!$A$2:$A$1048576,1),0),"")</f>
        <v/>
      </c>
      <c r="I92" s="82" t="str">
        <f t="shared" si="10"/>
        <v/>
      </c>
      <c r="J92" s="82" t="str">
        <f t="shared" si="11"/>
        <v/>
      </c>
      <c r="K92" s="136" t="str">
        <f>IFERROR(HLOOKUP($J92,AvgYTM!$B$2:$I$1048576,MATCH($C$2,AvgYTM!$A$2:$A$1048576,0),0),"")</f>
        <v/>
      </c>
      <c r="L92" s="142" t="str">
        <f t="shared" si="12"/>
        <v/>
      </c>
      <c r="M92">
        <f>IF(IFERROR(SEARCH($P$5,D92),0)&gt;0,MAX($M$5:M91)+1,0)</f>
        <v>0</v>
      </c>
    </row>
    <row r="93" spans="2:13">
      <c r="B93" s="82">
        <f>IF(DailyDetails!B93="","",DailyDetails!B93)</f>
        <v>88</v>
      </c>
      <c r="C93" s="82" t="str">
        <f>IF(DailyDetails!C93="","",DailyDetails!C93)</f>
        <v/>
      </c>
      <c r="D93" s="82" t="str">
        <f>IFERROR(INDEX(ListOfDebenture!$C:$C,MATCH(Valuations!$C93,ListOfDebenture!$D:$D,0)),"")</f>
        <v/>
      </c>
      <c r="E93" s="136" t="str">
        <f>IFERROR(HLOOKUP($C93,YTM!$A$2:$AAX$1048576,MATCH($C$2,YTM!$A$2:$A$1048576,1),0),"")</f>
        <v/>
      </c>
      <c r="F93" s="138" t="str">
        <f>IFERROR(HLOOKUP($C93,LTD!$A$2:$AAX$1048576,MATCH($C$2,LTD!$A$2:$A$1048576,1),0),"")</f>
        <v/>
      </c>
      <c r="G93" s="120" t="str">
        <f>IF(IFERROR(HLOOKUP($C93,TPrice!$A$2:$AAW$1048576,MATCH($F93,TPrice!$A$2:$A$1048576,1),0),"")=C93,"-",F93)</f>
        <v>-</v>
      </c>
      <c r="H93" s="82" t="str">
        <f>IFERROR(HLOOKUP($C93,CRating!$A$2:$AAW$1048576,MATCH($C$2,CRating!$A$2:$A$1048576,1),0),"")</f>
        <v/>
      </c>
      <c r="I93" s="82" t="str">
        <f t="shared" si="10"/>
        <v/>
      </c>
      <c r="J93" s="82" t="str">
        <f t="shared" si="11"/>
        <v/>
      </c>
      <c r="K93" s="136" t="str">
        <f>IFERROR(HLOOKUP($J93,AvgYTM!$B$2:$I$1048576,MATCH($C$2,AvgYTM!$A$2:$A$1048576,0),0),"")</f>
        <v/>
      </c>
      <c r="L93" s="142" t="str">
        <f t="shared" si="12"/>
        <v/>
      </c>
      <c r="M93">
        <f>IF(IFERROR(SEARCH($P$5,D93),0)&gt;0,MAX($M$5:M92)+1,0)</f>
        <v>0</v>
      </c>
    </row>
    <row r="94" spans="2:13">
      <c r="B94" s="82">
        <f>IF(DailyDetails!B94="","",DailyDetails!B94)</f>
        <v>89</v>
      </c>
      <c r="C94" s="82" t="str">
        <f>IF(DailyDetails!C94="","",DailyDetails!C94)</f>
        <v/>
      </c>
      <c r="D94" s="82" t="str">
        <f>IFERROR(INDEX(ListOfDebenture!$C:$C,MATCH(Valuations!$C94,ListOfDebenture!$D:$D,0)),"")</f>
        <v/>
      </c>
      <c r="E94" s="136" t="str">
        <f>IFERROR(HLOOKUP($C94,YTM!$A$2:$AAX$1048576,MATCH($C$2,YTM!$A$2:$A$1048576,1),0),"")</f>
        <v/>
      </c>
      <c r="F94" s="138" t="str">
        <f>IFERROR(HLOOKUP($C94,LTD!$A$2:$AAX$1048576,MATCH($C$2,LTD!$A$2:$A$1048576,1),0),"")</f>
        <v/>
      </c>
      <c r="G94" s="120" t="str">
        <f>IF(IFERROR(HLOOKUP($C94,TPrice!$A$2:$AAW$1048576,MATCH($F94,TPrice!$A$2:$A$1048576,1),0),"")=C94,"-",F94)</f>
        <v>-</v>
      </c>
      <c r="H94" s="82" t="str">
        <f>IFERROR(HLOOKUP($C94,CRating!$A$2:$AAW$1048576,MATCH($C$2,CRating!$A$2:$A$1048576,1),0),"")</f>
        <v/>
      </c>
      <c r="I94" s="82" t="str">
        <f t="shared" si="10"/>
        <v/>
      </c>
      <c r="J94" s="82" t="str">
        <f t="shared" si="11"/>
        <v/>
      </c>
      <c r="K94" s="136" t="str">
        <f>IFERROR(HLOOKUP($J94,AvgYTM!$B$2:$I$1048576,MATCH($C$2,AvgYTM!$A$2:$A$1048576,0),0),"")</f>
        <v/>
      </c>
      <c r="L94" s="142" t="str">
        <f t="shared" si="12"/>
        <v/>
      </c>
      <c r="M94">
        <f>IF(IFERROR(SEARCH($P$5,D94),0)&gt;0,MAX($M$5:M93)+1,0)</f>
        <v>0</v>
      </c>
    </row>
    <row r="95" spans="2:13">
      <c r="B95" s="82">
        <f>IF(DailyDetails!B95="","",DailyDetails!B95)</f>
        <v>90</v>
      </c>
      <c r="C95" s="82" t="str">
        <f>IF(DailyDetails!C95="","",DailyDetails!C95)</f>
        <v/>
      </c>
      <c r="D95" s="82" t="str">
        <f>IFERROR(INDEX(ListOfDebenture!$C:$C,MATCH(Valuations!$C95,ListOfDebenture!$D:$D,0)),"")</f>
        <v/>
      </c>
      <c r="E95" s="136" t="str">
        <f>IFERROR(HLOOKUP($C95,YTM!$A$2:$AAX$1048576,MATCH($C$2,YTM!$A$2:$A$1048576,1),0),"")</f>
        <v/>
      </c>
      <c r="F95" s="138" t="str">
        <f>IFERROR(HLOOKUP($C95,LTD!$A$2:$AAX$1048576,MATCH($C$2,LTD!$A$2:$A$1048576,1),0),"")</f>
        <v/>
      </c>
      <c r="G95" s="120" t="str">
        <f>IF(IFERROR(HLOOKUP($C95,TPrice!$A$2:$AAW$1048576,MATCH($F95,TPrice!$A$2:$A$1048576,1),0),"")=C95,"-",F95)</f>
        <v>-</v>
      </c>
      <c r="H95" s="82" t="str">
        <f>IFERROR(HLOOKUP($C95,CRating!$A$2:$AAW$1048576,MATCH($C$2,CRating!$A$2:$A$1048576,1),0),"")</f>
        <v/>
      </c>
      <c r="I95" s="82" t="str">
        <f t="shared" si="10"/>
        <v/>
      </c>
      <c r="J95" s="82" t="str">
        <f t="shared" si="11"/>
        <v/>
      </c>
      <c r="K95" s="136" t="str">
        <f>IFERROR(HLOOKUP($J95,AvgYTM!$B$2:$I$1048576,MATCH($C$2,AvgYTM!$A$2:$A$1048576,0),0),"")</f>
        <v/>
      </c>
      <c r="L95" s="142" t="str">
        <f t="shared" si="12"/>
        <v/>
      </c>
      <c r="M95">
        <f>IF(IFERROR(SEARCH($P$5,D95),0)&gt;0,MAX($M$5:M94)+1,0)</f>
        <v>0</v>
      </c>
    </row>
    <row r="96" spans="2:13">
      <c r="B96" s="82">
        <f>IF(DailyDetails!B96="","",DailyDetails!B96)</f>
        <v>91</v>
      </c>
      <c r="C96" s="82" t="str">
        <f>IF(DailyDetails!C96="","",DailyDetails!C96)</f>
        <v/>
      </c>
      <c r="D96" s="82" t="str">
        <f>IFERROR(INDEX(ListOfDebenture!$C:$C,MATCH(Valuations!$C96,ListOfDebenture!$D:$D,0)),"")</f>
        <v/>
      </c>
      <c r="E96" s="136" t="str">
        <f>IFERROR(HLOOKUP($C96,YTM!$A$2:$AAX$1048576,MATCH($C$2,YTM!$A$2:$A$1048576,1),0),"")</f>
        <v/>
      </c>
      <c r="F96" s="138" t="str">
        <f>IFERROR(HLOOKUP($C96,LTD!$A$2:$AAX$1048576,MATCH($C$2,LTD!$A$2:$A$1048576,1),0),"")</f>
        <v/>
      </c>
      <c r="G96" s="120" t="str">
        <f>IF(IFERROR(HLOOKUP($C96,TPrice!$A$2:$AAW$1048576,MATCH($F96,TPrice!$A$2:$A$1048576,1),0),"")=C96,"-",F96)</f>
        <v>-</v>
      </c>
      <c r="H96" s="82" t="str">
        <f>IFERROR(HLOOKUP($C96,CRating!$A$2:$AAW$1048576,MATCH($C$2,CRating!$A$2:$A$1048576,1),0),"")</f>
        <v/>
      </c>
      <c r="I96" s="82" t="str">
        <f t="shared" si="10"/>
        <v/>
      </c>
      <c r="J96" s="82" t="str">
        <f t="shared" si="11"/>
        <v/>
      </c>
      <c r="K96" s="136" t="str">
        <f>IFERROR(HLOOKUP($J96,AvgYTM!$B$2:$I$1048576,MATCH($C$2,AvgYTM!$A$2:$A$1048576,0),0),"")</f>
        <v/>
      </c>
      <c r="L96" s="142" t="str">
        <f t="shared" si="12"/>
        <v/>
      </c>
      <c r="M96">
        <f>IF(IFERROR(SEARCH($P$5,D96),0)&gt;0,MAX($M$5:M95)+1,0)</f>
        <v>0</v>
      </c>
    </row>
    <row r="97" spans="2:13">
      <c r="B97" s="82">
        <f>IF(DailyDetails!B97="","",DailyDetails!B97)</f>
        <v>92</v>
      </c>
      <c r="C97" s="82" t="str">
        <f>IF(DailyDetails!C97="","",DailyDetails!C97)</f>
        <v/>
      </c>
      <c r="D97" s="82" t="str">
        <f>IFERROR(INDEX(ListOfDebenture!$C:$C,MATCH(Valuations!$C97,ListOfDebenture!$D:$D,0)),"")</f>
        <v/>
      </c>
      <c r="E97" s="136" t="str">
        <f>IFERROR(HLOOKUP($C97,YTM!$A$2:$AAX$1048576,MATCH($C$2,YTM!$A$2:$A$1048576,1),0),"")</f>
        <v/>
      </c>
      <c r="F97" s="138" t="str">
        <f>IFERROR(HLOOKUP($C97,LTD!$A$2:$AAX$1048576,MATCH($C$2,LTD!$A$2:$A$1048576,1),0),"")</f>
        <v/>
      </c>
      <c r="G97" s="120" t="str">
        <f>IF(IFERROR(HLOOKUP($C97,TPrice!$A$2:$AAW$1048576,MATCH($F97,TPrice!$A$2:$A$1048576,1),0),"")=C97,"-",F97)</f>
        <v>-</v>
      </c>
      <c r="H97" s="82" t="str">
        <f>IFERROR(HLOOKUP($C97,CRating!$A$2:$AAW$1048576,MATCH($C$2,CRating!$A$2:$A$1048576,1),0),"")</f>
        <v/>
      </c>
      <c r="I97" s="82" t="str">
        <f t="shared" si="10"/>
        <v/>
      </c>
      <c r="J97" s="82" t="str">
        <f t="shared" si="11"/>
        <v/>
      </c>
      <c r="K97" s="136" t="str">
        <f>IFERROR(HLOOKUP($J97,AvgYTM!$B$2:$I$1048576,MATCH($C$2,AvgYTM!$A$2:$A$1048576,0),0),"")</f>
        <v/>
      </c>
      <c r="L97" s="142" t="str">
        <f t="shared" si="12"/>
        <v/>
      </c>
      <c r="M97">
        <f>IF(IFERROR(SEARCH($P$5,D97),0)&gt;0,MAX($M$5:M96)+1,0)</f>
        <v>0</v>
      </c>
    </row>
    <row r="98" spans="2:13">
      <c r="B98" s="82">
        <f>IF(DailyDetails!B98="","",DailyDetails!B98)</f>
        <v>93</v>
      </c>
      <c r="C98" s="82" t="str">
        <f>IF(DailyDetails!C98="","",DailyDetails!C98)</f>
        <v/>
      </c>
      <c r="D98" s="82" t="str">
        <f>IFERROR(INDEX(ListOfDebenture!$C:$C,MATCH(Valuations!$C98,ListOfDebenture!$D:$D,0)),"")</f>
        <v/>
      </c>
      <c r="E98" s="136" t="str">
        <f>IFERROR(HLOOKUP($C98,YTM!$A$2:$AAX$1048576,MATCH($C$2,YTM!$A$2:$A$1048576,1),0),"")</f>
        <v/>
      </c>
      <c r="F98" s="138" t="str">
        <f>IFERROR(HLOOKUP($C98,LTD!$A$2:$AAX$1048576,MATCH($C$2,LTD!$A$2:$A$1048576,1),0),"")</f>
        <v/>
      </c>
      <c r="G98" s="120" t="str">
        <f>IF(IFERROR(HLOOKUP($C98,TPrice!$A$2:$AAW$1048576,MATCH($F98,TPrice!$A$2:$A$1048576,1),0),"")=C98,"-",F98)</f>
        <v>-</v>
      </c>
      <c r="H98" s="82" t="str">
        <f>IFERROR(HLOOKUP($C98,CRating!$A$2:$AAW$1048576,MATCH($C$2,CRating!$A$2:$A$1048576,1),0),"")</f>
        <v/>
      </c>
      <c r="I98" s="82" t="str">
        <f t="shared" si="10"/>
        <v/>
      </c>
      <c r="J98" s="82" t="str">
        <f t="shared" si="11"/>
        <v/>
      </c>
      <c r="K98" s="136" t="str">
        <f>IFERROR(HLOOKUP($J98,AvgYTM!$B$2:$I$1048576,MATCH($C$2,AvgYTM!$A$2:$A$1048576,0),0),"")</f>
        <v/>
      </c>
      <c r="L98" s="142" t="str">
        <f t="shared" si="12"/>
        <v/>
      </c>
      <c r="M98">
        <f>IF(IFERROR(SEARCH($P$5,D98),0)&gt;0,MAX($M$5:M97)+1,0)</f>
        <v>0</v>
      </c>
    </row>
    <row r="99" spans="2:13">
      <c r="B99" s="82">
        <f>IF(DailyDetails!B99="","",DailyDetails!B99)</f>
        <v>94</v>
      </c>
      <c r="C99" s="82" t="str">
        <f>IF(DailyDetails!C99="","",DailyDetails!C99)</f>
        <v/>
      </c>
      <c r="D99" s="82" t="str">
        <f>IFERROR(INDEX(ListOfDebenture!$C:$C,MATCH(Valuations!$C99,ListOfDebenture!$D:$D,0)),"")</f>
        <v/>
      </c>
      <c r="E99" s="136" t="str">
        <f>IFERROR(HLOOKUP($C99,YTM!$A$2:$AAX$1048576,MATCH($C$2,YTM!$A$2:$A$1048576,1),0),"")</f>
        <v/>
      </c>
      <c r="F99" s="138" t="str">
        <f>IFERROR(HLOOKUP($C99,LTD!$A$2:$AAX$1048576,MATCH($C$2,LTD!$A$2:$A$1048576,1),0),"")</f>
        <v/>
      </c>
      <c r="G99" s="120" t="str">
        <f>IF(IFERROR(HLOOKUP($C99,TPrice!$A$2:$AAW$1048576,MATCH($F99,TPrice!$A$2:$A$1048576,1),0),"")=C99,"-",F99)</f>
        <v>-</v>
      </c>
      <c r="H99" s="82" t="str">
        <f>IFERROR(HLOOKUP($C99,CRating!$A$2:$AAW$1048576,MATCH($C$2,CRating!$A$2:$A$1048576,1),0),"")</f>
        <v/>
      </c>
      <c r="I99" s="82" t="str">
        <f t="shared" si="10"/>
        <v/>
      </c>
      <c r="J99" s="82" t="str">
        <f t="shared" si="11"/>
        <v/>
      </c>
      <c r="K99" s="136" t="str">
        <f>IFERROR(HLOOKUP($J99,AvgYTM!$B$2:$I$1048576,MATCH($C$2,AvgYTM!$A$2:$A$1048576,0),0),"")</f>
        <v/>
      </c>
      <c r="L99" s="142" t="str">
        <f t="shared" si="12"/>
        <v/>
      </c>
      <c r="M99">
        <f>IF(IFERROR(SEARCH($P$5,D99),0)&gt;0,MAX($M$5:M98)+1,0)</f>
        <v>0</v>
      </c>
    </row>
    <row r="100" spans="2:13">
      <c r="B100" s="82">
        <f>IF(DailyDetails!B100="","",DailyDetails!B100)</f>
        <v>95</v>
      </c>
      <c r="C100" s="82" t="str">
        <f>IF(DailyDetails!C100="","",DailyDetails!C100)</f>
        <v/>
      </c>
      <c r="D100" s="82" t="str">
        <f>IFERROR(INDEX(ListOfDebenture!$C:$C,MATCH(Valuations!$C100,ListOfDebenture!$D:$D,0)),"")</f>
        <v/>
      </c>
      <c r="E100" s="136" t="str">
        <f>IFERROR(HLOOKUP($C100,YTM!$A$2:$AAX$1048576,MATCH($C$2,YTM!$A$2:$A$1048576,1),0),"")</f>
        <v/>
      </c>
      <c r="F100" s="138" t="str">
        <f>IFERROR(HLOOKUP($C100,LTD!$A$2:$AAX$1048576,MATCH($C$2,LTD!$A$2:$A$1048576,1),0),"")</f>
        <v/>
      </c>
      <c r="G100" s="120" t="str">
        <f>IF(IFERROR(HLOOKUP($C100,TPrice!$A$2:$AAW$1048576,MATCH($F100,TPrice!$A$2:$A$1048576,1),0),"")=C100,"-",F100)</f>
        <v>-</v>
      </c>
      <c r="H100" s="82" t="str">
        <f>IFERROR(HLOOKUP($C100,CRating!$A$2:$AAW$1048576,MATCH($C$2,CRating!$A$2:$A$1048576,1),0),"")</f>
        <v/>
      </c>
      <c r="I100" s="82" t="str">
        <f t="shared" si="10"/>
        <v/>
      </c>
      <c r="J100" s="82" t="str">
        <f t="shared" si="11"/>
        <v/>
      </c>
      <c r="K100" s="136" t="str">
        <f>IFERROR(HLOOKUP($J100,AvgYTM!$B$2:$I$1048576,MATCH($C$2,AvgYTM!$A$2:$A$1048576,0),0),"")</f>
        <v/>
      </c>
      <c r="L100" s="142" t="str">
        <f t="shared" si="12"/>
        <v/>
      </c>
      <c r="M100">
        <f>IF(IFERROR(SEARCH($P$5,D100),0)&gt;0,MAX($M$5:M99)+1,0)</f>
        <v>0</v>
      </c>
    </row>
    <row r="101" spans="2:13">
      <c r="B101" s="82">
        <f>IF(DailyDetails!B101="","",DailyDetails!B101)</f>
        <v>96</v>
      </c>
      <c r="C101" s="82" t="str">
        <f>IF(DailyDetails!C101="","",DailyDetails!C101)</f>
        <v/>
      </c>
      <c r="D101" s="82" t="str">
        <f>IFERROR(INDEX(ListOfDebenture!$C:$C,MATCH(Valuations!$C101,ListOfDebenture!$D:$D,0)),"")</f>
        <v/>
      </c>
      <c r="E101" s="136" t="str">
        <f>IFERROR(HLOOKUP($C101,YTM!$A$2:$AAX$1048576,MATCH($C$2,YTM!$A$2:$A$1048576,1),0),"")</f>
        <v/>
      </c>
      <c r="F101" s="138" t="str">
        <f>IFERROR(HLOOKUP($C101,LTD!$A$2:$AAX$1048576,MATCH($C$2,LTD!$A$2:$A$1048576,1),0),"")</f>
        <v/>
      </c>
      <c r="G101" s="120" t="str">
        <f>IF(IFERROR(HLOOKUP($C101,TPrice!$A$2:$AAW$1048576,MATCH($F101,TPrice!$A$2:$A$1048576,1),0),"")=C101,"-",F101)</f>
        <v>-</v>
      </c>
      <c r="H101" s="82" t="str">
        <f>IFERROR(HLOOKUP($C101,CRating!$A$2:$AAW$1048576,MATCH($C$2,CRating!$A$2:$A$1048576,1),0),"")</f>
        <v/>
      </c>
      <c r="I101" s="82" t="str">
        <f t="shared" si="10"/>
        <v/>
      </c>
      <c r="J101" s="82" t="str">
        <f t="shared" si="11"/>
        <v/>
      </c>
      <c r="K101" s="136" t="str">
        <f>IFERROR(HLOOKUP($J101,AvgYTM!$B$2:$I$1048576,MATCH($C$2,AvgYTM!$A$2:$A$1048576,0),0),"")</f>
        <v/>
      </c>
      <c r="L101" s="142" t="str">
        <f t="shared" si="12"/>
        <v/>
      </c>
      <c r="M101">
        <f>IF(IFERROR(SEARCH($P$5,D101),0)&gt;0,MAX($M$5:M100)+1,0)</f>
        <v>0</v>
      </c>
    </row>
    <row r="102" spans="2:13">
      <c r="B102" s="82">
        <f>IF(DailyDetails!B102="","",DailyDetails!B102)</f>
        <v>97</v>
      </c>
      <c r="C102" s="82" t="str">
        <f>IF(DailyDetails!C102="","",DailyDetails!C102)</f>
        <v/>
      </c>
      <c r="D102" s="82" t="str">
        <f>IFERROR(INDEX(ListOfDebenture!$C:$C,MATCH(Valuations!$C102,ListOfDebenture!$D:$D,0)),"")</f>
        <v/>
      </c>
      <c r="E102" s="136" t="str">
        <f>IFERROR(HLOOKUP($C102,YTM!$A$2:$AAX$1048576,MATCH($C$2,YTM!$A$2:$A$1048576,1),0),"")</f>
        <v/>
      </c>
      <c r="F102" s="138" t="str">
        <f>IFERROR(HLOOKUP($C102,LTD!$A$2:$AAX$1048576,MATCH($C$2,LTD!$A$2:$A$1048576,1),0),"")</f>
        <v/>
      </c>
      <c r="G102" s="120" t="str">
        <f>IF(IFERROR(HLOOKUP($C102,TPrice!$A$2:$AAW$1048576,MATCH($F102,TPrice!$A$2:$A$1048576,1),0),"")=C102,"-",F102)</f>
        <v>-</v>
      </c>
      <c r="H102" s="82" t="str">
        <f>IFERROR(HLOOKUP($C102,CRating!$A$2:$AAW$1048576,MATCH($C$2,CRating!$A$2:$A$1048576,1),0),"")</f>
        <v/>
      </c>
      <c r="I102" s="82" t="str">
        <f t="shared" si="10"/>
        <v/>
      </c>
      <c r="J102" s="82" t="str">
        <f t="shared" si="11"/>
        <v/>
      </c>
      <c r="K102" s="136" t="str">
        <f>IFERROR(HLOOKUP($J102,AvgYTM!$B$2:$I$1048576,MATCH($C$2,AvgYTM!$A$2:$A$1048576,0),0),"")</f>
        <v/>
      </c>
      <c r="L102" s="142" t="str">
        <f t="shared" si="12"/>
        <v/>
      </c>
      <c r="M102">
        <f>IF(IFERROR(SEARCH($P$5,D102),0)&gt;0,MAX($M$5:M101)+1,0)</f>
        <v>0</v>
      </c>
    </row>
    <row r="103" spans="2:13">
      <c r="B103" s="82">
        <f>IF(DailyDetails!B103="","",DailyDetails!B103)</f>
        <v>98</v>
      </c>
      <c r="C103" s="82" t="str">
        <f>IF(DailyDetails!C103="","",DailyDetails!C103)</f>
        <v/>
      </c>
      <c r="D103" s="82" t="str">
        <f>IFERROR(INDEX(ListOfDebenture!$C:$C,MATCH(Valuations!$C103,ListOfDebenture!$D:$D,0)),"")</f>
        <v/>
      </c>
      <c r="E103" s="136" t="str">
        <f>IFERROR(HLOOKUP($C103,YTM!$A$2:$AAX$1048576,MATCH($C$2,YTM!$A$2:$A$1048576,1),0),"")</f>
        <v/>
      </c>
      <c r="F103" s="138" t="str">
        <f>IFERROR(HLOOKUP($C103,LTD!$A$2:$AAX$1048576,MATCH($C$2,LTD!$A$2:$A$1048576,1),0),"")</f>
        <v/>
      </c>
      <c r="G103" s="120" t="str">
        <f>IF(IFERROR(HLOOKUP($C103,TPrice!$A$2:$AAW$1048576,MATCH($F103,TPrice!$A$2:$A$1048576,1),0),"")=C103,"-",F103)</f>
        <v>-</v>
      </c>
      <c r="H103" s="82" t="str">
        <f>IFERROR(HLOOKUP($C103,CRating!$A$2:$AAW$1048576,MATCH($C$2,CRating!$A$2:$A$1048576,1),0),"")</f>
        <v/>
      </c>
      <c r="I103" s="82" t="str">
        <f t="shared" si="10"/>
        <v/>
      </c>
      <c r="J103" s="82" t="str">
        <f t="shared" si="11"/>
        <v/>
      </c>
      <c r="K103" s="136" t="str">
        <f>IFERROR(HLOOKUP($J103,AvgYTM!$B$2:$I$1048576,MATCH($C$2,AvgYTM!$A$2:$A$1048576,0),0),"")</f>
        <v/>
      </c>
      <c r="L103" s="142" t="str">
        <f t="shared" si="12"/>
        <v/>
      </c>
      <c r="M103">
        <f>IF(IFERROR(SEARCH($P$5,D103),0)&gt;0,MAX($M$5:M102)+1,0)</f>
        <v>0</v>
      </c>
    </row>
    <row r="104" spans="2:13">
      <c r="B104" s="82">
        <f>IF(DailyDetails!B104="","",DailyDetails!B104)</f>
        <v>99</v>
      </c>
      <c r="C104" s="82" t="str">
        <f>IF(DailyDetails!C104="","",DailyDetails!C104)</f>
        <v/>
      </c>
      <c r="D104" s="82" t="str">
        <f>IFERROR(INDEX(ListOfDebenture!$C:$C,MATCH(Valuations!$C104,ListOfDebenture!$D:$D,0)),"")</f>
        <v/>
      </c>
      <c r="E104" s="136" t="str">
        <f>IFERROR(HLOOKUP($C104,YTM!$A$2:$AAX$1048576,MATCH($C$2,YTM!$A$2:$A$1048576,1),0),"")</f>
        <v/>
      </c>
      <c r="F104" s="138" t="str">
        <f>IFERROR(HLOOKUP($C104,LTD!$A$2:$AAX$1048576,MATCH($C$2,LTD!$A$2:$A$1048576,1),0),"")</f>
        <v/>
      </c>
      <c r="G104" s="120" t="str">
        <f>IF(IFERROR(HLOOKUP($C104,TPrice!$A$2:$AAW$1048576,MATCH($F104,TPrice!$A$2:$A$1048576,1),0),"")=C104,"-",F104)</f>
        <v>-</v>
      </c>
      <c r="H104" s="82" t="str">
        <f>IFERROR(HLOOKUP($C104,CRating!$A$2:$AAW$1048576,MATCH($C$2,CRating!$A$2:$A$1048576,1),0),"")</f>
        <v/>
      </c>
      <c r="I104" s="82" t="str">
        <f t="shared" si="10"/>
        <v/>
      </c>
      <c r="J104" s="82" t="str">
        <f t="shared" si="11"/>
        <v/>
      </c>
      <c r="K104" s="136" t="str">
        <f>IFERROR(HLOOKUP($J104,AvgYTM!$B$2:$I$1048576,MATCH($C$2,AvgYTM!$A$2:$A$1048576,0),0),"")</f>
        <v/>
      </c>
      <c r="L104" s="142" t="str">
        <f t="shared" si="12"/>
        <v/>
      </c>
      <c r="M104">
        <f>IF(IFERROR(SEARCH($P$5,D104),0)&gt;0,MAX($M$5:M103)+1,0)</f>
        <v>0</v>
      </c>
    </row>
    <row r="105" spans="2:13">
      <c r="B105" s="82">
        <f>IF(DailyDetails!B105="","",DailyDetails!B105)</f>
        <v>100</v>
      </c>
      <c r="C105" s="82" t="str">
        <f>IF(DailyDetails!C105="","",DailyDetails!C105)</f>
        <v/>
      </c>
      <c r="D105" s="82" t="str">
        <f>IFERROR(INDEX(ListOfDebenture!$C:$C,MATCH(Valuations!$C105,ListOfDebenture!$D:$D,0)),"")</f>
        <v/>
      </c>
      <c r="E105" s="136" t="str">
        <f>IFERROR(HLOOKUP($C105,YTM!$A$2:$AAX$1048576,MATCH($C$2,YTM!$A$2:$A$1048576,1),0),"")</f>
        <v/>
      </c>
      <c r="F105" s="138" t="str">
        <f>IFERROR(HLOOKUP($C105,LTD!$A$2:$AAX$1048576,MATCH($C$2,LTD!$A$2:$A$1048576,1),0),"")</f>
        <v/>
      </c>
      <c r="G105" s="120" t="str">
        <f>IF(IFERROR(HLOOKUP($C105,TPrice!$A$2:$AAW$1048576,MATCH($F105,TPrice!$A$2:$A$1048576,1),0),"")=C105,"-",F105)</f>
        <v>-</v>
      </c>
      <c r="H105" s="82" t="str">
        <f>IFERROR(HLOOKUP($C105,CRating!$A$2:$AAW$1048576,MATCH($C$2,CRating!$A$2:$A$1048576,1),0),"")</f>
        <v/>
      </c>
      <c r="I105" s="82" t="str">
        <f t="shared" si="10"/>
        <v/>
      </c>
      <c r="J105" s="82" t="str">
        <f t="shared" si="11"/>
        <v/>
      </c>
      <c r="K105" s="136" t="str">
        <f>IFERROR(HLOOKUP($J105,AvgYTM!$B$2:$I$1048576,MATCH($C$2,AvgYTM!$A$2:$A$1048576,0),0),"")</f>
        <v/>
      </c>
      <c r="L105" s="142" t="str">
        <f t="shared" si="12"/>
        <v/>
      </c>
      <c r="M105">
        <f>IF(IFERROR(SEARCH($P$5,D105),0)&gt;0,MAX($M$5:M104)+1,0)</f>
        <v>0</v>
      </c>
    </row>
    <row r="106" spans="2:13">
      <c r="B106" s="82" t="str">
        <f>IF(DailyDetails!B106="","",DailyDetails!B106)</f>
        <v/>
      </c>
    </row>
  </sheetData>
  <mergeCells count="1">
    <mergeCell ref="O3:R4"/>
  </mergeCells>
  <pageMargins left="0.7" right="0.7" top="0.75" bottom="0.75" header="0.3" footer="0.3"/>
  <pageSetup paperSize="9" orientation="portrait"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7106" r:id="rId4" name="Button 2">
              <controlPr defaultSize="0" print="0" autoFill="0" autoPict="0" macro="[0]!Valuation">
                <anchor moveWithCells="1" sizeWithCells="1">
                  <from>
                    <xdr:col>8</xdr:col>
                    <xdr:colOff>685800</xdr:colOff>
                    <xdr:row>0</xdr:row>
                    <xdr:rowOff>152400</xdr:rowOff>
                  </from>
                  <to>
                    <xdr:col>12</xdr:col>
                    <xdr:colOff>66675</xdr:colOff>
                    <xdr:row>3</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009999"/>
  </sheetPr>
  <dimension ref="A1:N778"/>
  <sheetViews>
    <sheetView showGridLines="0" zoomScale="85" zoomScaleNormal="85" workbookViewId="0">
      <pane xSplit="1" ySplit="1" topLeftCell="B2" activePane="bottomRight" state="frozen"/>
      <selection pane="topRight" activeCell="B1" sqref="B1"/>
      <selection pane="bottomLeft" activeCell="A2" sqref="A2"/>
      <selection pane="bottomRight" activeCell="A2" sqref="A2:J759"/>
    </sheetView>
  </sheetViews>
  <sheetFormatPr defaultColWidth="9.140625" defaultRowHeight="15"/>
  <cols>
    <col min="1" max="1" width="45.5703125" style="68" customWidth="1"/>
    <col min="2" max="2" width="11.85546875" style="68" bestFit="1" customWidth="1"/>
    <col min="3" max="3" width="12.42578125" style="132" bestFit="1" customWidth="1"/>
    <col min="4" max="4" width="9.42578125" style="68" bestFit="1" customWidth="1"/>
    <col min="5" max="5" width="9.5703125" style="68" bestFit="1" customWidth="1"/>
    <col min="6" max="7" width="8.85546875" style="68" bestFit="1" customWidth="1"/>
    <col min="8" max="8" width="9.42578125" style="68" bestFit="1" customWidth="1"/>
    <col min="9" max="9" width="16" style="68" bestFit="1" customWidth="1"/>
    <col min="10" max="10" width="12.140625" style="68" bestFit="1" customWidth="1"/>
    <col min="11" max="12" width="9.140625" style="68"/>
    <col min="13" max="13" width="10.42578125" style="68" bestFit="1" customWidth="1"/>
    <col min="14" max="14" width="9.42578125" style="68" bestFit="1" customWidth="1"/>
    <col min="15" max="16384" width="9.140625" style="68"/>
  </cols>
  <sheetData>
    <row r="1" spans="1:10" ht="35.450000000000003" customHeight="1">
      <c r="A1" s="191" t="s">
        <v>204</v>
      </c>
      <c r="B1" s="191" t="s">
        <v>57</v>
      </c>
      <c r="C1" s="192" t="s">
        <v>205</v>
      </c>
      <c r="D1" s="191" t="s">
        <v>206</v>
      </c>
      <c r="E1" s="191" t="s">
        <v>207</v>
      </c>
      <c r="F1" s="191" t="s">
        <v>208</v>
      </c>
      <c r="G1" s="191" t="s">
        <v>209</v>
      </c>
      <c r="H1" s="191" t="s">
        <v>210</v>
      </c>
      <c r="I1" s="191" t="s">
        <v>211</v>
      </c>
      <c r="J1" s="191" t="s">
        <v>212</v>
      </c>
    </row>
    <row r="2" spans="1:10">
      <c r="A2" t="s">
        <v>213</v>
      </c>
      <c r="B2" t="s">
        <v>214</v>
      </c>
      <c r="C2" s="1">
        <v>45204</v>
      </c>
      <c r="D2">
        <v>170</v>
      </c>
      <c r="E2">
        <v>170</v>
      </c>
      <c r="F2">
        <v>161</v>
      </c>
      <c r="G2">
        <v>161</v>
      </c>
      <c r="H2" s="253">
        <v>11243</v>
      </c>
      <c r="I2" s="253">
        <v>1853146</v>
      </c>
      <c r="J2">
        <v>9</v>
      </c>
    </row>
    <row r="3" spans="1:10">
      <c r="A3" t="s">
        <v>215</v>
      </c>
      <c r="B3" t="s">
        <v>216</v>
      </c>
      <c r="C3" s="1">
        <v>43284</v>
      </c>
      <c r="D3">
        <v>108</v>
      </c>
      <c r="E3">
        <v>108</v>
      </c>
      <c r="F3">
        <v>108</v>
      </c>
      <c r="G3">
        <v>108</v>
      </c>
      <c r="H3" s="253">
        <v>30000</v>
      </c>
      <c r="I3" s="253">
        <v>3240000</v>
      </c>
      <c r="J3">
        <v>3</v>
      </c>
    </row>
    <row r="4" spans="1:10">
      <c r="A4" t="s">
        <v>1481</v>
      </c>
      <c r="B4" t="s">
        <v>1482</v>
      </c>
      <c r="C4" s="1">
        <v>45127</v>
      </c>
      <c r="D4">
        <v>384</v>
      </c>
      <c r="E4">
        <v>384</v>
      </c>
      <c r="F4">
        <v>384</v>
      </c>
      <c r="G4">
        <v>384</v>
      </c>
      <c r="H4" s="253">
        <v>1900</v>
      </c>
      <c r="I4" s="253">
        <v>729600</v>
      </c>
      <c r="J4">
        <v>2</v>
      </c>
    </row>
    <row r="5" spans="1:10">
      <c r="A5" t="s">
        <v>217</v>
      </c>
      <c r="B5" t="s">
        <v>218</v>
      </c>
      <c r="C5" s="1">
        <v>40793</v>
      </c>
      <c r="D5">
        <v>93</v>
      </c>
      <c r="E5">
        <v>94</v>
      </c>
      <c r="F5">
        <v>93</v>
      </c>
      <c r="G5">
        <v>94</v>
      </c>
      <c r="H5">
        <v>320</v>
      </c>
      <c r="I5" s="253">
        <v>29940</v>
      </c>
      <c r="J5">
        <v>23</v>
      </c>
    </row>
    <row r="6" spans="1:10">
      <c r="A6" t="s">
        <v>1682</v>
      </c>
      <c r="B6" t="s">
        <v>1683</v>
      </c>
      <c r="C6" s="1">
        <v>45256</v>
      </c>
      <c r="D6">
        <v>201</v>
      </c>
      <c r="E6">
        <v>217</v>
      </c>
      <c r="F6">
        <v>200.2</v>
      </c>
      <c r="G6">
        <v>212</v>
      </c>
      <c r="H6" s="253">
        <v>4281</v>
      </c>
      <c r="I6" s="257">
        <v>898617.4</v>
      </c>
      <c r="J6">
        <v>133</v>
      </c>
    </row>
    <row r="7" spans="1:10">
      <c r="A7" t="s">
        <v>1389</v>
      </c>
      <c r="B7" t="s">
        <v>1390</v>
      </c>
      <c r="C7" s="1">
        <v>45110</v>
      </c>
      <c r="D7">
        <v>404</v>
      </c>
      <c r="E7">
        <v>404</v>
      </c>
      <c r="F7">
        <v>404</v>
      </c>
      <c r="G7">
        <v>404</v>
      </c>
      <c r="H7" s="253">
        <v>10050</v>
      </c>
      <c r="I7" s="253">
        <v>4060200</v>
      </c>
      <c r="J7">
        <v>3</v>
      </c>
    </row>
    <row r="8" spans="1:10">
      <c r="A8" t="s">
        <v>220</v>
      </c>
      <c r="B8" t="s">
        <v>221</v>
      </c>
      <c r="C8" s="1">
        <v>45098</v>
      </c>
      <c r="D8">
        <v>164</v>
      </c>
      <c r="E8">
        <v>164</v>
      </c>
      <c r="F8">
        <v>164</v>
      </c>
      <c r="G8">
        <v>164</v>
      </c>
      <c r="H8" s="253">
        <v>14000</v>
      </c>
      <c r="I8" s="253">
        <v>2296000</v>
      </c>
      <c r="J8">
        <v>1</v>
      </c>
    </row>
    <row r="9" spans="1:10">
      <c r="A9" t="s">
        <v>222</v>
      </c>
      <c r="B9" t="s">
        <v>223</v>
      </c>
      <c r="C9" s="1">
        <v>42527</v>
      </c>
      <c r="D9">
        <v>218</v>
      </c>
      <c r="E9">
        <v>235</v>
      </c>
      <c r="F9">
        <v>217</v>
      </c>
      <c r="G9">
        <v>235</v>
      </c>
      <c r="H9" s="253">
        <v>17633</v>
      </c>
      <c r="I9" s="253">
        <v>4050986</v>
      </c>
      <c r="J9">
        <v>42</v>
      </c>
    </row>
    <row r="10" spans="1:10">
      <c r="A10" t="s">
        <v>1684</v>
      </c>
      <c r="B10" t="s">
        <v>1685</v>
      </c>
      <c r="C10" s="1">
        <v>45256</v>
      </c>
      <c r="D10">
        <v>620</v>
      </c>
      <c r="E10">
        <v>626</v>
      </c>
      <c r="F10">
        <v>590</v>
      </c>
      <c r="G10">
        <v>626</v>
      </c>
      <c r="H10">
        <v>808</v>
      </c>
      <c r="I10" s="253">
        <v>493835</v>
      </c>
      <c r="J10">
        <v>41</v>
      </c>
    </row>
    <row r="11" spans="1:10">
      <c r="A11" t="s">
        <v>224</v>
      </c>
      <c r="B11" t="s">
        <v>225</v>
      </c>
      <c r="C11" s="1">
        <v>42772</v>
      </c>
      <c r="D11">
        <v>168</v>
      </c>
      <c r="E11">
        <v>170</v>
      </c>
      <c r="F11">
        <v>167</v>
      </c>
      <c r="G11">
        <v>168</v>
      </c>
      <c r="H11" s="253">
        <v>2080</v>
      </c>
      <c r="I11" s="253">
        <v>351690</v>
      </c>
      <c r="J11">
        <v>12</v>
      </c>
    </row>
    <row r="12" spans="1:10">
      <c r="A12" t="s">
        <v>226</v>
      </c>
      <c r="B12" t="s">
        <v>227</v>
      </c>
      <c r="C12" s="1">
        <v>41801</v>
      </c>
      <c r="D12">
        <v>120</v>
      </c>
      <c r="E12">
        <v>120</v>
      </c>
      <c r="F12">
        <v>120</v>
      </c>
      <c r="G12">
        <v>120</v>
      </c>
      <c r="H12" s="253">
        <v>162705</v>
      </c>
      <c r="I12" s="253">
        <v>19524600</v>
      </c>
      <c r="J12">
        <v>1</v>
      </c>
    </row>
    <row r="13" spans="1:10">
      <c r="A13" t="s">
        <v>228</v>
      </c>
      <c r="B13" t="s">
        <v>229</v>
      </c>
      <c r="C13" s="1">
        <v>42638</v>
      </c>
      <c r="D13">
        <v>635</v>
      </c>
      <c r="E13">
        <v>635</v>
      </c>
      <c r="F13">
        <v>600</v>
      </c>
      <c r="G13">
        <v>600</v>
      </c>
      <c r="H13" s="253">
        <v>6851</v>
      </c>
      <c r="I13" s="253">
        <v>4155667</v>
      </c>
      <c r="J13">
        <v>29</v>
      </c>
    </row>
    <row r="14" spans="1:10">
      <c r="A14" t="s">
        <v>230</v>
      </c>
      <c r="B14" t="s">
        <v>231</v>
      </c>
      <c r="C14" s="1">
        <v>45256</v>
      </c>
      <c r="D14">
        <v>856.1</v>
      </c>
      <c r="E14">
        <v>857</v>
      </c>
      <c r="F14">
        <v>839</v>
      </c>
      <c r="G14">
        <v>857</v>
      </c>
      <c r="H14">
        <v>622</v>
      </c>
      <c r="I14" s="257">
        <v>530326.5</v>
      </c>
      <c r="J14">
        <v>10</v>
      </c>
    </row>
    <row r="15" spans="1:10">
      <c r="A15" t="s">
        <v>232</v>
      </c>
      <c r="B15" t="s">
        <v>233</v>
      </c>
      <c r="C15" s="1">
        <v>40388</v>
      </c>
      <c r="D15">
        <v>72</v>
      </c>
      <c r="E15">
        <v>74</v>
      </c>
      <c r="F15">
        <v>71</v>
      </c>
      <c r="G15">
        <v>74</v>
      </c>
      <c r="H15" s="253">
        <v>1000</v>
      </c>
      <c r="I15" s="253">
        <v>72910</v>
      </c>
      <c r="J15">
        <v>5</v>
      </c>
    </row>
    <row r="16" spans="1:10">
      <c r="A16" t="s">
        <v>234</v>
      </c>
      <c r="B16" t="s">
        <v>235</v>
      </c>
      <c r="C16" s="1">
        <v>45256</v>
      </c>
      <c r="D16">
        <v>522</v>
      </c>
      <c r="E16">
        <v>544.9</v>
      </c>
      <c r="F16">
        <v>509</v>
      </c>
      <c r="G16">
        <v>530</v>
      </c>
      <c r="H16" s="253">
        <v>1929</v>
      </c>
      <c r="I16" s="257">
        <v>1007651.6</v>
      </c>
      <c r="J16">
        <v>33</v>
      </c>
    </row>
    <row r="17" spans="1:13">
      <c r="A17" t="s">
        <v>236</v>
      </c>
      <c r="B17" t="s">
        <v>237</v>
      </c>
      <c r="C17" s="1">
        <v>45256</v>
      </c>
      <c r="D17">
        <v>204</v>
      </c>
      <c r="E17">
        <v>220</v>
      </c>
      <c r="F17">
        <v>204</v>
      </c>
      <c r="G17">
        <v>220</v>
      </c>
      <c r="H17" s="253">
        <v>17806</v>
      </c>
      <c r="I17" s="257">
        <v>3827955.8</v>
      </c>
      <c r="J17">
        <v>109</v>
      </c>
    </row>
    <row r="18" spans="1:13">
      <c r="A18" t="s">
        <v>238</v>
      </c>
      <c r="B18" t="s">
        <v>239</v>
      </c>
      <c r="C18" s="1">
        <v>45120</v>
      </c>
      <c r="D18" s="257">
        <v>1002.9</v>
      </c>
      <c r="E18" s="257">
        <v>1002.9</v>
      </c>
      <c r="F18">
        <v>950</v>
      </c>
      <c r="G18">
        <v>967</v>
      </c>
      <c r="H18" s="253">
        <v>2606</v>
      </c>
      <c r="I18" s="257">
        <v>2508331.7000000002</v>
      </c>
      <c r="J18">
        <v>39</v>
      </c>
    </row>
    <row r="19" spans="1:13">
      <c r="A19" t="s">
        <v>240</v>
      </c>
      <c r="B19" t="s">
        <v>241</v>
      </c>
      <c r="C19" s="1">
        <v>45256</v>
      </c>
      <c r="D19">
        <v>206</v>
      </c>
      <c r="E19">
        <v>209</v>
      </c>
      <c r="F19">
        <v>205.2</v>
      </c>
      <c r="G19">
        <v>208</v>
      </c>
      <c r="H19" s="253">
        <v>76278</v>
      </c>
      <c r="I19" s="257">
        <v>15847170.300000001</v>
      </c>
      <c r="J19">
        <v>384</v>
      </c>
    </row>
    <row r="20" spans="1:13">
      <c r="A20" t="s">
        <v>1863</v>
      </c>
      <c r="B20" t="s">
        <v>1864</v>
      </c>
      <c r="C20" s="1">
        <v>45256</v>
      </c>
      <c r="D20">
        <v>454</v>
      </c>
      <c r="E20">
        <v>483.4</v>
      </c>
      <c r="F20">
        <v>450</v>
      </c>
      <c r="G20">
        <v>478</v>
      </c>
      <c r="H20" s="253">
        <v>28515</v>
      </c>
      <c r="I20" s="257">
        <v>13417656.699999999</v>
      </c>
      <c r="J20">
        <v>511</v>
      </c>
      <c r="M20" s="112"/>
    </row>
    <row r="21" spans="1:13">
      <c r="A21" t="s">
        <v>2045</v>
      </c>
      <c r="B21" t="s">
        <v>2046</v>
      </c>
      <c r="C21" s="1">
        <v>45256</v>
      </c>
      <c r="D21">
        <v>236.5</v>
      </c>
      <c r="E21">
        <v>243</v>
      </c>
      <c r="F21">
        <v>227.4</v>
      </c>
      <c r="G21">
        <v>241</v>
      </c>
      <c r="H21" s="253">
        <v>22389</v>
      </c>
      <c r="I21" s="257">
        <v>5305759.5</v>
      </c>
      <c r="J21">
        <v>616</v>
      </c>
    </row>
    <row r="22" spans="1:13">
      <c r="A22" t="s">
        <v>242</v>
      </c>
      <c r="B22" t="s">
        <v>243</v>
      </c>
      <c r="C22" s="1">
        <v>42998</v>
      </c>
      <c r="D22">
        <v>101</v>
      </c>
      <c r="E22">
        <v>101</v>
      </c>
      <c r="F22">
        <v>101</v>
      </c>
      <c r="G22">
        <v>101</v>
      </c>
      <c r="H22" s="253">
        <v>33316</v>
      </c>
      <c r="I22" s="253">
        <v>3364916</v>
      </c>
      <c r="J22">
        <v>4</v>
      </c>
    </row>
    <row r="23" spans="1:13">
      <c r="A23" t="s">
        <v>1351</v>
      </c>
      <c r="B23" t="s">
        <v>1352</v>
      </c>
      <c r="C23" s="1">
        <v>45256</v>
      </c>
      <c r="D23">
        <v>390</v>
      </c>
      <c r="E23">
        <v>404.9</v>
      </c>
      <c r="F23">
        <v>387.6</v>
      </c>
      <c r="G23">
        <v>402.8</v>
      </c>
      <c r="H23" s="253">
        <v>8036</v>
      </c>
      <c r="I23" s="257">
        <v>3205343.7</v>
      </c>
      <c r="J23">
        <v>105</v>
      </c>
    </row>
    <row r="24" spans="1:13">
      <c r="A24" t="s">
        <v>1316</v>
      </c>
      <c r="B24" t="s">
        <v>1463</v>
      </c>
      <c r="C24" s="1">
        <v>45253</v>
      </c>
      <c r="D24">
        <v>974.8</v>
      </c>
      <c r="E24">
        <v>974.8</v>
      </c>
      <c r="F24">
        <v>974.8</v>
      </c>
      <c r="G24">
        <v>974.8</v>
      </c>
      <c r="H24">
        <v>25</v>
      </c>
      <c r="I24" s="253">
        <v>24370</v>
      </c>
      <c r="J24">
        <v>1</v>
      </c>
    </row>
    <row r="25" spans="1:13">
      <c r="A25" t="s">
        <v>244</v>
      </c>
      <c r="B25" t="s">
        <v>245</v>
      </c>
      <c r="C25" s="1">
        <v>45256</v>
      </c>
      <c r="D25">
        <v>207.8</v>
      </c>
      <c r="E25">
        <v>212</v>
      </c>
      <c r="F25">
        <v>203.7</v>
      </c>
      <c r="G25">
        <v>212</v>
      </c>
      <c r="H25" s="253">
        <v>10070</v>
      </c>
      <c r="I25" s="257">
        <v>2111258.4</v>
      </c>
      <c r="J25">
        <v>73</v>
      </c>
    </row>
    <row r="26" spans="1:13">
      <c r="A26" t="s">
        <v>246</v>
      </c>
      <c r="B26" t="s">
        <v>247</v>
      </c>
      <c r="C26" s="1">
        <v>42810</v>
      </c>
      <c r="D26">
        <v>253</v>
      </c>
      <c r="E26">
        <v>258</v>
      </c>
      <c r="F26">
        <v>250</v>
      </c>
      <c r="G26">
        <v>258</v>
      </c>
      <c r="H26" s="253">
        <v>2645</v>
      </c>
      <c r="I26" s="253">
        <v>672380</v>
      </c>
      <c r="J26">
        <v>11</v>
      </c>
    </row>
    <row r="27" spans="1:13">
      <c r="A27" t="s">
        <v>248</v>
      </c>
      <c r="B27" t="s">
        <v>249</v>
      </c>
      <c r="C27" s="1">
        <v>39308</v>
      </c>
      <c r="D27">
        <v>770</v>
      </c>
      <c r="E27">
        <v>770</v>
      </c>
      <c r="F27">
        <v>770</v>
      </c>
      <c r="G27">
        <v>770</v>
      </c>
      <c r="H27">
        <v>400</v>
      </c>
      <c r="I27" s="253">
        <v>308000</v>
      </c>
      <c r="J27" t="s">
        <v>219</v>
      </c>
    </row>
    <row r="28" spans="1:13">
      <c r="A28" t="s">
        <v>250</v>
      </c>
      <c r="B28" t="s">
        <v>251</v>
      </c>
      <c r="C28" s="1">
        <v>41576</v>
      </c>
      <c r="D28">
        <v>88</v>
      </c>
      <c r="E28">
        <v>88</v>
      </c>
      <c r="F28">
        <v>88</v>
      </c>
      <c r="G28">
        <v>88</v>
      </c>
      <c r="H28">
        <v>44</v>
      </c>
      <c r="I28" s="253">
        <v>3872</v>
      </c>
      <c r="J28">
        <v>2</v>
      </c>
    </row>
    <row r="29" spans="1:13">
      <c r="A29" t="s">
        <v>252</v>
      </c>
      <c r="B29" t="s">
        <v>253</v>
      </c>
      <c r="C29" s="1">
        <v>41536</v>
      </c>
      <c r="D29">
        <v>88</v>
      </c>
      <c r="E29">
        <v>88</v>
      </c>
      <c r="F29">
        <v>88</v>
      </c>
      <c r="G29">
        <v>88</v>
      </c>
      <c r="H29">
        <v>110</v>
      </c>
      <c r="I29" s="253">
        <v>9680</v>
      </c>
      <c r="J29">
        <v>2</v>
      </c>
    </row>
    <row r="30" spans="1:13">
      <c r="A30" t="s">
        <v>1378</v>
      </c>
      <c r="B30" t="s">
        <v>1379</v>
      </c>
      <c r="C30" s="1">
        <v>44321</v>
      </c>
      <c r="D30" s="253">
        <v>1111</v>
      </c>
      <c r="E30" s="253">
        <v>1111</v>
      </c>
      <c r="F30" s="253">
        <v>1111</v>
      </c>
      <c r="G30" s="253">
        <v>1111</v>
      </c>
      <c r="H30" s="253">
        <v>3000</v>
      </c>
      <c r="I30" s="253">
        <v>3333000</v>
      </c>
      <c r="J30">
        <v>1</v>
      </c>
    </row>
    <row r="31" spans="1:13">
      <c r="A31" t="s">
        <v>254</v>
      </c>
      <c r="B31" t="s">
        <v>255</v>
      </c>
      <c r="C31" s="1">
        <v>42173</v>
      </c>
      <c r="D31">
        <v>160</v>
      </c>
      <c r="E31">
        <v>160</v>
      </c>
      <c r="F31">
        <v>160</v>
      </c>
      <c r="G31">
        <v>160</v>
      </c>
      <c r="H31">
        <v>500</v>
      </c>
      <c r="I31" s="253">
        <v>80000</v>
      </c>
      <c r="J31">
        <v>1</v>
      </c>
    </row>
    <row r="32" spans="1:13">
      <c r="A32" t="s">
        <v>256</v>
      </c>
      <c r="B32" t="s">
        <v>257</v>
      </c>
      <c r="C32" s="1">
        <v>44725</v>
      </c>
      <c r="D32">
        <v>141</v>
      </c>
      <c r="E32">
        <v>141</v>
      </c>
      <c r="F32">
        <v>141</v>
      </c>
      <c r="G32">
        <v>141</v>
      </c>
      <c r="H32" s="253">
        <v>5755</v>
      </c>
      <c r="I32" s="253">
        <v>811455</v>
      </c>
      <c r="J32">
        <v>3</v>
      </c>
    </row>
    <row r="33" spans="1:10">
      <c r="A33" t="s">
        <v>258</v>
      </c>
      <c r="B33" t="s">
        <v>259</v>
      </c>
      <c r="C33" s="1">
        <v>40114</v>
      </c>
      <c r="D33">
        <v>200</v>
      </c>
      <c r="E33">
        <v>200</v>
      </c>
      <c r="F33">
        <v>200</v>
      </c>
      <c r="G33">
        <v>200</v>
      </c>
      <c r="H33" s="253">
        <v>3099</v>
      </c>
      <c r="I33" s="253">
        <v>619800</v>
      </c>
      <c r="J33">
        <v>2</v>
      </c>
    </row>
    <row r="34" spans="1:10">
      <c r="A34" t="s">
        <v>260</v>
      </c>
      <c r="B34" t="s">
        <v>261</v>
      </c>
      <c r="C34" s="1">
        <v>44938</v>
      </c>
      <c r="D34">
        <v>213</v>
      </c>
      <c r="E34">
        <v>213</v>
      </c>
      <c r="F34">
        <v>213</v>
      </c>
      <c r="G34">
        <v>213</v>
      </c>
      <c r="H34">
        <v>200</v>
      </c>
      <c r="I34" s="253">
        <v>42600</v>
      </c>
      <c r="J34">
        <v>2</v>
      </c>
    </row>
    <row r="35" spans="1:10">
      <c r="A35" t="s">
        <v>1554</v>
      </c>
      <c r="B35" t="s">
        <v>1525</v>
      </c>
      <c r="C35" s="1">
        <v>45256</v>
      </c>
      <c r="D35">
        <v>825.1</v>
      </c>
      <c r="E35">
        <v>825.1</v>
      </c>
      <c r="F35">
        <v>825.1</v>
      </c>
      <c r="G35">
        <v>825.1</v>
      </c>
      <c r="H35">
        <v>25</v>
      </c>
      <c r="I35" s="257">
        <v>20627.5</v>
      </c>
      <c r="J35">
        <v>1</v>
      </c>
    </row>
    <row r="36" spans="1:10">
      <c r="A36" t="s">
        <v>262</v>
      </c>
      <c r="B36" t="s">
        <v>263</v>
      </c>
      <c r="C36" s="1">
        <v>44686</v>
      </c>
      <c r="D36">
        <v>511</v>
      </c>
      <c r="E36">
        <v>512</v>
      </c>
      <c r="F36">
        <v>494</v>
      </c>
      <c r="G36">
        <v>500</v>
      </c>
      <c r="H36" s="253">
        <v>8992</v>
      </c>
      <c r="I36" s="257">
        <v>4514970.7</v>
      </c>
      <c r="J36">
        <v>84</v>
      </c>
    </row>
    <row r="37" spans="1:10">
      <c r="A37" t="s">
        <v>264</v>
      </c>
      <c r="B37" t="s">
        <v>265</v>
      </c>
      <c r="C37" s="1">
        <v>44574</v>
      </c>
      <c r="D37">
        <v>405</v>
      </c>
      <c r="E37">
        <v>405</v>
      </c>
      <c r="F37">
        <v>394</v>
      </c>
      <c r="G37">
        <v>399</v>
      </c>
      <c r="H37" s="253">
        <v>254574</v>
      </c>
      <c r="I37" s="257">
        <v>101496182.3</v>
      </c>
      <c r="J37">
        <v>912</v>
      </c>
    </row>
    <row r="38" spans="1:10">
      <c r="A38" t="s">
        <v>266</v>
      </c>
      <c r="B38" t="s">
        <v>267</v>
      </c>
      <c r="C38" s="1">
        <v>39308</v>
      </c>
      <c r="D38">
        <v>480</v>
      </c>
      <c r="E38">
        <v>511</v>
      </c>
      <c r="F38">
        <v>500</v>
      </c>
      <c r="G38">
        <v>511</v>
      </c>
      <c r="H38" s="253">
        <v>1030</v>
      </c>
      <c r="I38" s="253">
        <v>521780</v>
      </c>
      <c r="J38" t="s">
        <v>219</v>
      </c>
    </row>
    <row r="39" spans="1:10">
      <c r="A39" t="s">
        <v>1878</v>
      </c>
      <c r="B39" t="s">
        <v>1879</v>
      </c>
      <c r="C39" s="1">
        <v>45256</v>
      </c>
      <c r="D39">
        <v>216.7</v>
      </c>
      <c r="E39">
        <v>233.1</v>
      </c>
      <c r="F39">
        <v>216.7</v>
      </c>
      <c r="G39">
        <v>227</v>
      </c>
      <c r="H39" s="253">
        <v>9430</v>
      </c>
      <c r="I39" s="253">
        <v>2157793</v>
      </c>
      <c r="J39">
        <v>195</v>
      </c>
    </row>
    <row r="40" spans="1:10">
      <c r="A40" t="s">
        <v>268</v>
      </c>
      <c r="B40" t="s">
        <v>269</v>
      </c>
      <c r="C40" s="1">
        <v>45232</v>
      </c>
      <c r="D40">
        <v>336</v>
      </c>
      <c r="E40">
        <v>336</v>
      </c>
      <c r="F40">
        <v>336</v>
      </c>
      <c r="G40">
        <v>336</v>
      </c>
      <c r="H40" s="253">
        <v>3100</v>
      </c>
      <c r="I40" s="253">
        <v>1041600</v>
      </c>
      <c r="J40">
        <v>1</v>
      </c>
    </row>
    <row r="41" spans="1:10">
      <c r="A41" t="s">
        <v>270</v>
      </c>
      <c r="B41" t="s">
        <v>271</v>
      </c>
      <c r="C41" s="1">
        <v>42460</v>
      </c>
      <c r="D41">
        <v>128</v>
      </c>
      <c r="E41">
        <v>128</v>
      </c>
      <c r="F41">
        <v>128</v>
      </c>
      <c r="G41">
        <v>128</v>
      </c>
      <c r="H41" s="253">
        <v>7000</v>
      </c>
      <c r="I41" s="253">
        <v>896000</v>
      </c>
      <c r="J41">
        <v>1</v>
      </c>
    </row>
    <row r="42" spans="1:10">
      <c r="A42" t="s">
        <v>272</v>
      </c>
      <c r="B42" t="s">
        <v>273</v>
      </c>
      <c r="C42" s="1">
        <v>45256</v>
      </c>
      <c r="D42">
        <v>754</v>
      </c>
      <c r="E42">
        <v>759</v>
      </c>
      <c r="F42">
        <v>739</v>
      </c>
      <c r="G42">
        <v>759</v>
      </c>
      <c r="H42" s="253">
        <v>6479</v>
      </c>
      <c r="I42" s="257">
        <v>4844602.7</v>
      </c>
      <c r="J42">
        <v>75</v>
      </c>
    </row>
    <row r="43" spans="1:10">
      <c r="A43" t="s">
        <v>274</v>
      </c>
      <c r="B43" t="s">
        <v>275</v>
      </c>
      <c r="C43" s="1">
        <v>42100</v>
      </c>
      <c r="D43">
        <v>115</v>
      </c>
      <c r="E43">
        <v>115</v>
      </c>
      <c r="F43">
        <v>115</v>
      </c>
      <c r="G43">
        <v>115</v>
      </c>
      <c r="H43" s="253">
        <v>10197</v>
      </c>
      <c r="I43" s="253">
        <v>1172655</v>
      </c>
      <c r="J43">
        <v>6</v>
      </c>
    </row>
    <row r="44" spans="1:10">
      <c r="A44" t="s">
        <v>276</v>
      </c>
      <c r="B44" t="s">
        <v>277</v>
      </c>
      <c r="C44" s="1">
        <v>41088</v>
      </c>
      <c r="D44">
        <v>235</v>
      </c>
      <c r="E44">
        <v>247</v>
      </c>
      <c r="F44">
        <v>227</v>
      </c>
      <c r="G44">
        <v>228</v>
      </c>
      <c r="H44" s="253">
        <v>25342</v>
      </c>
      <c r="I44" s="253">
        <v>5934091</v>
      </c>
      <c r="J44">
        <v>109</v>
      </c>
    </row>
    <row r="45" spans="1:10">
      <c r="A45" t="s">
        <v>278</v>
      </c>
      <c r="B45" t="s">
        <v>279</v>
      </c>
      <c r="C45" s="1">
        <v>45256</v>
      </c>
      <c r="D45">
        <v>7.2</v>
      </c>
      <c r="E45">
        <v>7.25</v>
      </c>
      <c r="F45">
        <v>7.2</v>
      </c>
      <c r="G45">
        <v>7.25</v>
      </c>
      <c r="H45">
        <v>450</v>
      </c>
      <c r="I45" s="257">
        <v>3253.5</v>
      </c>
      <c r="J45">
        <v>3</v>
      </c>
    </row>
    <row r="46" spans="1:10">
      <c r="A46" t="s">
        <v>280</v>
      </c>
      <c r="B46" t="s">
        <v>281</v>
      </c>
      <c r="C46" s="1">
        <v>45193</v>
      </c>
      <c r="D46" s="257">
        <v>2453.3000000000002</v>
      </c>
      <c r="E46" s="257">
        <v>2453.3000000000002</v>
      </c>
      <c r="F46" s="257">
        <v>2453.3000000000002</v>
      </c>
      <c r="G46" s="257">
        <v>2453.3000000000002</v>
      </c>
      <c r="H46">
        <v>22</v>
      </c>
      <c r="I46" s="257">
        <v>53972.6</v>
      </c>
      <c r="J46">
        <v>1</v>
      </c>
    </row>
    <row r="47" spans="1:10">
      <c r="A47" t="s">
        <v>282</v>
      </c>
      <c r="B47" t="s">
        <v>283</v>
      </c>
      <c r="C47" s="1">
        <v>43186</v>
      </c>
      <c r="D47">
        <v>225</v>
      </c>
      <c r="E47">
        <v>225</v>
      </c>
      <c r="F47">
        <v>225</v>
      </c>
      <c r="G47">
        <v>225</v>
      </c>
      <c r="H47" s="253">
        <v>2500</v>
      </c>
      <c r="I47" s="253">
        <v>562500</v>
      </c>
      <c r="J47">
        <v>3</v>
      </c>
    </row>
    <row r="48" spans="1:10">
      <c r="A48" t="s">
        <v>284</v>
      </c>
      <c r="B48" t="s">
        <v>285</v>
      </c>
      <c r="C48" s="1">
        <v>42443</v>
      </c>
      <c r="D48">
        <v>345</v>
      </c>
      <c r="E48">
        <v>345</v>
      </c>
      <c r="F48">
        <v>339</v>
      </c>
      <c r="G48">
        <v>339</v>
      </c>
      <c r="H48" s="253">
        <v>1710</v>
      </c>
      <c r="I48" s="253">
        <v>584690</v>
      </c>
      <c r="J48">
        <v>4</v>
      </c>
    </row>
    <row r="49" spans="1:14">
      <c r="A49" t="s">
        <v>286</v>
      </c>
      <c r="B49" t="s">
        <v>287</v>
      </c>
      <c r="C49" s="1">
        <v>44503</v>
      </c>
      <c r="D49">
        <v>575</v>
      </c>
      <c r="E49">
        <v>575</v>
      </c>
      <c r="F49">
        <v>550</v>
      </c>
      <c r="G49">
        <v>563.1</v>
      </c>
      <c r="H49" s="253">
        <v>114923</v>
      </c>
      <c r="I49" s="257">
        <v>64852517.100000001</v>
      </c>
      <c r="J49">
        <v>448</v>
      </c>
    </row>
    <row r="50" spans="1:14">
      <c r="A50" t="s">
        <v>288</v>
      </c>
      <c r="B50" t="s">
        <v>289</v>
      </c>
      <c r="C50" s="1">
        <v>45238</v>
      </c>
      <c r="D50">
        <v>206</v>
      </c>
      <c r="E50">
        <v>206</v>
      </c>
      <c r="F50">
        <v>206</v>
      </c>
      <c r="G50">
        <v>206</v>
      </c>
      <c r="H50" s="253">
        <v>19160</v>
      </c>
      <c r="I50" s="253">
        <v>3946960</v>
      </c>
      <c r="J50">
        <v>2</v>
      </c>
    </row>
    <row r="51" spans="1:14">
      <c r="A51" t="s">
        <v>290</v>
      </c>
      <c r="B51" t="s">
        <v>291</v>
      </c>
      <c r="C51" s="1">
        <v>42324</v>
      </c>
      <c r="D51">
        <v>102</v>
      </c>
      <c r="E51">
        <v>102</v>
      </c>
      <c r="F51">
        <v>102</v>
      </c>
      <c r="G51">
        <v>102</v>
      </c>
      <c r="H51" s="253">
        <v>2500</v>
      </c>
      <c r="I51" s="253">
        <v>255000</v>
      </c>
      <c r="J51">
        <v>24</v>
      </c>
    </row>
    <row r="52" spans="1:14">
      <c r="A52" t="s">
        <v>1488</v>
      </c>
      <c r="B52" t="s">
        <v>1489</v>
      </c>
      <c r="C52" s="1">
        <v>45252</v>
      </c>
      <c r="D52">
        <v>803</v>
      </c>
      <c r="E52">
        <v>803</v>
      </c>
      <c r="F52">
        <v>803</v>
      </c>
      <c r="G52">
        <v>803</v>
      </c>
      <c r="H52">
        <v>25</v>
      </c>
      <c r="I52" s="253">
        <v>20075</v>
      </c>
      <c r="J52">
        <v>1</v>
      </c>
    </row>
    <row r="53" spans="1:14">
      <c r="A53" t="s">
        <v>292</v>
      </c>
      <c r="B53" t="s">
        <v>293</v>
      </c>
      <c r="C53" s="1">
        <v>44262</v>
      </c>
      <c r="D53">
        <v>331</v>
      </c>
      <c r="E53">
        <v>331</v>
      </c>
      <c r="F53">
        <v>331</v>
      </c>
      <c r="G53">
        <v>331</v>
      </c>
      <c r="H53" s="253">
        <v>26355</v>
      </c>
      <c r="I53" s="253">
        <v>8723505</v>
      </c>
      <c r="J53">
        <v>2</v>
      </c>
    </row>
    <row r="54" spans="1:14">
      <c r="A54" t="s">
        <v>294</v>
      </c>
      <c r="B54" t="s">
        <v>295</v>
      </c>
      <c r="C54" s="1">
        <v>45256</v>
      </c>
      <c r="D54">
        <v>725</v>
      </c>
      <c r="E54">
        <v>761.9</v>
      </c>
      <c r="F54">
        <v>719</v>
      </c>
      <c r="G54">
        <v>750</v>
      </c>
      <c r="H54" s="253">
        <v>1238</v>
      </c>
      <c r="I54" s="257">
        <v>903964.7</v>
      </c>
      <c r="J54">
        <v>14</v>
      </c>
    </row>
    <row r="55" spans="1:14">
      <c r="A55" t="s">
        <v>1492</v>
      </c>
      <c r="B55" t="s">
        <v>1493</v>
      </c>
      <c r="C55" s="1">
        <v>45256</v>
      </c>
      <c r="D55" s="253">
        <v>1260</v>
      </c>
      <c r="E55" s="253">
        <v>1278</v>
      </c>
      <c r="F55" s="253">
        <v>1260</v>
      </c>
      <c r="G55" s="253">
        <v>1271</v>
      </c>
      <c r="H55" s="253">
        <v>2997</v>
      </c>
      <c r="I55" s="257">
        <v>3805798.9</v>
      </c>
      <c r="J55">
        <v>111</v>
      </c>
    </row>
    <row r="56" spans="1:14">
      <c r="A56" t="s">
        <v>296</v>
      </c>
      <c r="B56" t="s">
        <v>297</v>
      </c>
      <c r="C56" s="1">
        <v>41235</v>
      </c>
      <c r="D56">
        <v>27</v>
      </c>
      <c r="E56">
        <v>27</v>
      </c>
      <c r="F56">
        <v>27</v>
      </c>
      <c r="G56">
        <v>27</v>
      </c>
      <c r="H56" s="253">
        <v>1000</v>
      </c>
      <c r="I56" s="253">
        <v>27000</v>
      </c>
      <c r="J56">
        <v>2</v>
      </c>
    </row>
    <row r="57" spans="1:14">
      <c r="A57" t="s">
        <v>298</v>
      </c>
      <c r="B57" t="s">
        <v>299</v>
      </c>
      <c r="C57" s="1">
        <v>41577</v>
      </c>
      <c r="D57">
        <v>52</v>
      </c>
      <c r="E57">
        <v>52</v>
      </c>
      <c r="F57">
        <v>51</v>
      </c>
      <c r="G57">
        <v>52</v>
      </c>
      <c r="H57" s="253">
        <v>5500</v>
      </c>
      <c r="I57" s="253">
        <v>285000</v>
      </c>
      <c r="J57">
        <v>8</v>
      </c>
    </row>
    <row r="58" spans="1:14">
      <c r="A58" t="s">
        <v>1857</v>
      </c>
      <c r="B58" t="s">
        <v>1858</v>
      </c>
      <c r="C58" s="1">
        <v>45256</v>
      </c>
      <c r="D58">
        <v>232</v>
      </c>
      <c r="E58">
        <v>252.9</v>
      </c>
      <c r="F58">
        <v>226</v>
      </c>
      <c r="G58">
        <v>251.9</v>
      </c>
      <c r="H58" s="253">
        <v>14268</v>
      </c>
      <c r="I58" s="257">
        <v>3482925.3</v>
      </c>
      <c r="J58">
        <v>241</v>
      </c>
    </row>
    <row r="59" spans="1:14">
      <c r="A59" t="s">
        <v>300</v>
      </c>
      <c r="B59" t="s">
        <v>301</v>
      </c>
      <c r="C59" s="1">
        <v>41577</v>
      </c>
      <c r="D59">
        <v>84</v>
      </c>
      <c r="E59">
        <v>88</v>
      </c>
      <c r="F59">
        <v>84</v>
      </c>
      <c r="G59">
        <v>85</v>
      </c>
      <c r="H59" s="253">
        <v>3989</v>
      </c>
      <c r="I59" s="253">
        <v>343153</v>
      </c>
      <c r="J59">
        <v>21</v>
      </c>
    </row>
    <row r="60" spans="1:14">
      <c r="A60" t="s">
        <v>1475</v>
      </c>
      <c r="B60" t="s">
        <v>1476</v>
      </c>
      <c r="C60" s="1">
        <v>45256</v>
      </c>
      <c r="D60">
        <v>6.74</v>
      </c>
      <c r="E60">
        <v>7.17</v>
      </c>
      <c r="F60">
        <v>6.74</v>
      </c>
      <c r="G60">
        <v>6.82</v>
      </c>
      <c r="H60" s="253">
        <v>56765</v>
      </c>
      <c r="I60" s="257">
        <v>395332.95</v>
      </c>
      <c r="J60">
        <v>28</v>
      </c>
    </row>
    <row r="61" spans="1:14">
      <c r="A61" t="s">
        <v>302</v>
      </c>
      <c r="B61" t="s">
        <v>303</v>
      </c>
      <c r="C61" s="1">
        <v>43331</v>
      </c>
      <c r="D61">
        <v>114</v>
      </c>
      <c r="E61">
        <v>114</v>
      </c>
      <c r="F61">
        <v>114</v>
      </c>
      <c r="G61">
        <v>114</v>
      </c>
      <c r="H61" s="253">
        <v>45704</v>
      </c>
      <c r="I61" s="253">
        <v>5210256</v>
      </c>
      <c r="J61">
        <v>1</v>
      </c>
      <c r="M61" s="112">
        <v>44424</v>
      </c>
      <c r="N61" s="68">
        <f>M61-C61</f>
        <v>1093</v>
      </c>
    </row>
    <row r="62" spans="1:14">
      <c r="A62" t="s">
        <v>304</v>
      </c>
      <c r="B62" t="s">
        <v>305</v>
      </c>
      <c r="C62" s="1">
        <v>40055</v>
      </c>
      <c r="D62">
        <v>105</v>
      </c>
      <c r="E62">
        <v>105</v>
      </c>
      <c r="F62">
        <v>105</v>
      </c>
      <c r="G62">
        <v>105</v>
      </c>
      <c r="H62" s="253">
        <v>5000</v>
      </c>
      <c r="I62" s="253">
        <v>525000</v>
      </c>
      <c r="J62">
        <v>1</v>
      </c>
    </row>
    <row r="63" spans="1:14">
      <c r="A63" t="s">
        <v>306</v>
      </c>
      <c r="B63" t="s">
        <v>307</v>
      </c>
      <c r="C63" s="1">
        <v>40210</v>
      </c>
      <c r="D63">
        <v>170</v>
      </c>
      <c r="E63">
        <v>170</v>
      </c>
      <c r="F63">
        <v>170</v>
      </c>
      <c r="G63">
        <v>170</v>
      </c>
      <c r="H63" s="253">
        <v>15000</v>
      </c>
      <c r="I63" s="253">
        <v>2550000</v>
      </c>
      <c r="J63">
        <v>1</v>
      </c>
      <c r="M63" s="112">
        <v>44424</v>
      </c>
      <c r="N63" s="68">
        <f>M63-C63</f>
        <v>4214</v>
      </c>
    </row>
    <row r="64" spans="1:14">
      <c r="A64" t="s">
        <v>308</v>
      </c>
      <c r="B64" t="s">
        <v>309</v>
      </c>
      <c r="C64" s="1">
        <v>45256</v>
      </c>
      <c r="D64">
        <v>194.1</v>
      </c>
      <c r="E64">
        <v>204.1</v>
      </c>
      <c r="F64">
        <v>194.1</v>
      </c>
      <c r="G64">
        <v>203</v>
      </c>
      <c r="H64" s="253">
        <v>42622</v>
      </c>
      <c r="I64" s="257">
        <v>8573212.3000000007</v>
      </c>
      <c r="J64">
        <v>154</v>
      </c>
    </row>
    <row r="65" spans="1:14">
      <c r="A65" t="s">
        <v>1901</v>
      </c>
      <c r="B65" t="s">
        <v>1902</v>
      </c>
      <c r="C65" s="1">
        <v>45256</v>
      </c>
      <c r="D65">
        <v>525</v>
      </c>
      <c r="E65">
        <v>555</v>
      </c>
      <c r="F65">
        <v>523</v>
      </c>
      <c r="G65">
        <v>554.79999999999995</v>
      </c>
      <c r="H65" s="253">
        <v>18254</v>
      </c>
      <c r="I65" s="253">
        <v>9917832</v>
      </c>
      <c r="J65">
        <v>142</v>
      </c>
      <c r="M65" s="112">
        <v>44424</v>
      </c>
      <c r="N65" s="68">
        <f>M65-C65</f>
        <v>-832</v>
      </c>
    </row>
    <row r="66" spans="1:14">
      <c r="A66" t="s">
        <v>2023</v>
      </c>
      <c r="B66" t="s">
        <v>2024</v>
      </c>
      <c r="C66" s="1">
        <v>45194</v>
      </c>
      <c r="D66">
        <v>241</v>
      </c>
      <c r="E66">
        <v>241</v>
      </c>
      <c r="F66">
        <v>241</v>
      </c>
      <c r="G66">
        <v>241</v>
      </c>
      <c r="H66" s="253">
        <v>49228</v>
      </c>
      <c r="I66" s="253">
        <v>11863948</v>
      </c>
      <c r="J66">
        <v>1</v>
      </c>
    </row>
    <row r="67" spans="1:14">
      <c r="A67" t="s">
        <v>1686</v>
      </c>
      <c r="B67" t="s">
        <v>1687</v>
      </c>
      <c r="C67" s="1">
        <v>45256</v>
      </c>
      <c r="D67">
        <v>198</v>
      </c>
      <c r="E67">
        <v>211</v>
      </c>
      <c r="F67">
        <v>193.3</v>
      </c>
      <c r="G67">
        <v>208</v>
      </c>
      <c r="H67" s="253">
        <v>13300</v>
      </c>
      <c r="I67" s="257">
        <v>2755770.1</v>
      </c>
      <c r="J67">
        <v>189</v>
      </c>
    </row>
    <row r="68" spans="1:14">
      <c r="A68" t="s">
        <v>310</v>
      </c>
      <c r="B68" t="s">
        <v>311</v>
      </c>
      <c r="C68" s="1">
        <v>39308</v>
      </c>
      <c r="D68">
        <v>419</v>
      </c>
      <c r="E68">
        <v>422</v>
      </c>
      <c r="F68">
        <v>415</v>
      </c>
      <c r="G68">
        <v>415</v>
      </c>
      <c r="H68" s="253">
        <v>6920</v>
      </c>
      <c r="I68" s="253">
        <v>2904410</v>
      </c>
      <c r="J68" t="s">
        <v>219</v>
      </c>
    </row>
    <row r="69" spans="1:14">
      <c r="A69" t="s">
        <v>1688</v>
      </c>
      <c r="B69" t="s">
        <v>1689</v>
      </c>
      <c r="C69" s="1">
        <v>45256</v>
      </c>
      <c r="D69">
        <v>207</v>
      </c>
      <c r="E69">
        <v>220</v>
      </c>
      <c r="F69">
        <v>207</v>
      </c>
      <c r="G69">
        <v>220</v>
      </c>
      <c r="H69" s="253">
        <v>9904</v>
      </c>
      <c r="I69" s="257">
        <v>2126408.9</v>
      </c>
      <c r="J69">
        <v>208</v>
      </c>
    </row>
    <row r="70" spans="1:14">
      <c r="A70" t="s">
        <v>312</v>
      </c>
      <c r="B70" t="s">
        <v>313</v>
      </c>
      <c r="C70" s="1">
        <v>45256</v>
      </c>
      <c r="D70">
        <v>240.5</v>
      </c>
      <c r="E70">
        <v>246</v>
      </c>
      <c r="F70">
        <v>240.1</v>
      </c>
      <c r="G70">
        <v>242</v>
      </c>
      <c r="H70" s="253">
        <v>15023</v>
      </c>
      <c r="I70" s="257">
        <v>3660075.4</v>
      </c>
      <c r="J70">
        <v>125</v>
      </c>
    </row>
    <row r="71" spans="1:14">
      <c r="A71" t="s">
        <v>1412</v>
      </c>
      <c r="B71" t="s">
        <v>1413</v>
      </c>
      <c r="C71" s="1">
        <v>44692</v>
      </c>
      <c r="D71" s="253">
        <v>1199</v>
      </c>
      <c r="E71" s="253">
        <v>1199</v>
      </c>
      <c r="F71" s="253">
        <v>1199</v>
      </c>
      <c r="G71" s="253">
        <v>1199</v>
      </c>
      <c r="H71" s="253">
        <v>2000</v>
      </c>
      <c r="I71" s="253">
        <v>2398000</v>
      </c>
      <c r="J71">
        <v>3</v>
      </c>
      <c r="M71" s="112">
        <v>44424</v>
      </c>
      <c r="N71" s="68">
        <f>M71-C71</f>
        <v>-268</v>
      </c>
    </row>
    <row r="72" spans="1:14">
      <c r="A72" t="s">
        <v>314</v>
      </c>
      <c r="B72" t="s">
        <v>315</v>
      </c>
      <c r="C72" s="1">
        <v>45256</v>
      </c>
      <c r="D72">
        <v>512</v>
      </c>
      <c r="E72">
        <v>518</v>
      </c>
      <c r="F72">
        <v>509.1</v>
      </c>
      <c r="G72">
        <v>516</v>
      </c>
      <c r="H72" s="253">
        <v>1409</v>
      </c>
      <c r="I72" s="257">
        <v>723857.1</v>
      </c>
      <c r="J72">
        <v>27</v>
      </c>
    </row>
    <row r="73" spans="1:14">
      <c r="A73" t="s">
        <v>1479</v>
      </c>
      <c r="B73" t="s">
        <v>1480</v>
      </c>
      <c r="C73" s="1">
        <v>45253</v>
      </c>
      <c r="D73" s="253">
        <v>1080</v>
      </c>
      <c r="E73" s="253">
        <v>1080</v>
      </c>
      <c r="F73" s="253">
        <v>1080</v>
      </c>
      <c r="G73" s="253">
        <v>1080</v>
      </c>
      <c r="H73">
        <v>200</v>
      </c>
      <c r="I73" s="253">
        <v>216000</v>
      </c>
      <c r="J73">
        <v>1</v>
      </c>
    </row>
    <row r="74" spans="1:14">
      <c r="A74" t="s">
        <v>1792</v>
      </c>
      <c r="B74" t="s">
        <v>1793</v>
      </c>
      <c r="C74" s="1">
        <v>45201</v>
      </c>
      <c r="D74">
        <v>240.1</v>
      </c>
      <c r="E74">
        <v>240.1</v>
      </c>
      <c r="F74">
        <v>240.1</v>
      </c>
      <c r="G74">
        <v>240.1</v>
      </c>
      <c r="H74" s="253">
        <v>8359</v>
      </c>
      <c r="I74" s="257">
        <v>2006995.9</v>
      </c>
      <c r="J74">
        <v>1</v>
      </c>
    </row>
    <row r="75" spans="1:14" s="245" customFormat="1">
      <c r="A75" t="s">
        <v>316</v>
      </c>
      <c r="B75" t="s">
        <v>317</v>
      </c>
      <c r="C75" s="1">
        <v>45256</v>
      </c>
      <c r="D75">
        <v>439</v>
      </c>
      <c r="E75">
        <v>454</v>
      </c>
      <c r="F75">
        <v>439</v>
      </c>
      <c r="G75">
        <v>452</v>
      </c>
      <c r="H75" s="253">
        <v>10843</v>
      </c>
      <c r="I75" s="253">
        <v>4868244</v>
      </c>
      <c r="J75">
        <v>110</v>
      </c>
    </row>
    <row r="76" spans="1:14" customFormat="1">
      <c r="A76" t="s">
        <v>318</v>
      </c>
      <c r="B76" t="s">
        <v>319</v>
      </c>
      <c r="C76" s="1">
        <v>45256</v>
      </c>
      <c r="D76" s="253">
        <v>1020</v>
      </c>
      <c r="E76" s="253">
        <v>1020</v>
      </c>
      <c r="F76" s="253">
        <v>1010</v>
      </c>
      <c r="G76" s="253">
        <v>1010</v>
      </c>
      <c r="H76">
        <v>50</v>
      </c>
      <c r="I76" s="253">
        <v>50750</v>
      </c>
      <c r="J76">
        <v>2</v>
      </c>
    </row>
    <row r="77" spans="1:14">
      <c r="A77" t="s">
        <v>320</v>
      </c>
      <c r="B77" t="s">
        <v>321</v>
      </c>
      <c r="C77" s="1">
        <v>42589</v>
      </c>
      <c r="D77">
        <v>448</v>
      </c>
      <c r="E77">
        <v>448</v>
      </c>
      <c r="F77">
        <v>440</v>
      </c>
      <c r="G77">
        <v>445</v>
      </c>
      <c r="H77" s="253">
        <v>3439</v>
      </c>
      <c r="I77" s="253">
        <v>1528472</v>
      </c>
      <c r="J77">
        <v>4</v>
      </c>
    </row>
    <row r="78" spans="1:14">
      <c r="A78" t="s">
        <v>1363</v>
      </c>
      <c r="B78" t="s">
        <v>1377</v>
      </c>
      <c r="C78" s="1">
        <v>45253</v>
      </c>
      <c r="D78" s="253">
        <v>1000</v>
      </c>
      <c r="E78" s="253">
        <v>1001</v>
      </c>
      <c r="F78">
        <v>998</v>
      </c>
      <c r="G78" s="253">
        <v>1001</v>
      </c>
      <c r="H78">
        <v>255</v>
      </c>
      <c r="I78" s="253">
        <v>255040</v>
      </c>
      <c r="J78">
        <v>4</v>
      </c>
    </row>
    <row r="79" spans="1:14">
      <c r="A79" t="s">
        <v>1431</v>
      </c>
      <c r="B79" t="s">
        <v>1432</v>
      </c>
      <c r="C79" s="1">
        <v>44739</v>
      </c>
      <c r="D79">
        <v>351.9</v>
      </c>
      <c r="E79">
        <v>351.9</v>
      </c>
      <c r="F79">
        <v>351.9</v>
      </c>
      <c r="G79">
        <v>351.9</v>
      </c>
      <c r="H79">
        <v>726</v>
      </c>
      <c r="I79" s="257">
        <v>255479.4</v>
      </c>
      <c r="J79">
        <v>3</v>
      </c>
    </row>
    <row r="80" spans="1:14">
      <c r="A80" t="s">
        <v>322</v>
      </c>
      <c r="B80" t="s">
        <v>323</v>
      </c>
      <c r="C80" s="1">
        <v>45256</v>
      </c>
      <c r="D80" s="253">
        <v>12440</v>
      </c>
      <c r="E80" s="257">
        <v>12841.8</v>
      </c>
      <c r="F80" s="253">
        <v>12440</v>
      </c>
      <c r="G80" s="257">
        <v>12841.8</v>
      </c>
      <c r="H80">
        <v>110</v>
      </c>
      <c r="I80" s="253">
        <v>1406105</v>
      </c>
      <c r="J80">
        <v>7</v>
      </c>
    </row>
    <row r="81" spans="1:10">
      <c r="A81" t="s">
        <v>324</v>
      </c>
      <c r="B81" t="s">
        <v>325</v>
      </c>
      <c r="C81" s="1">
        <v>40825</v>
      </c>
      <c r="D81">
        <v>134</v>
      </c>
      <c r="E81">
        <v>134</v>
      </c>
      <c r="F81">
        <v>128</v>
      </c>
      <c r="G81">
        <v>128</v>
      </c>
      <c r="H81">
        <v>283</v>
      </c>
      <c r="I81" s="253">
        <v>36782</v>
      </c>
      <c r="J81">
        <v>10</v>
      </c>
    </row>
    <row r="82" spans="1:10">
      <c r="A82" t="s">
        <v>1775</v>
      </c>
      <c r="B82" t="s">
        <v>1776</v>
      </c>
      <c r="C82" s="1">
        <v>45256</v>
      </c>
      <c r="D82">
        <v>455</v>
      </c>
      <c r="E82">
        <v>483</v>
      </c>
      <c r="F82">
        <v>450.1</v>
      </c>
      <c r="G82">
        <v>472</v>
      </c>
      <c r="H82" s="253">
        <v>120025</v>
      </c>
      <c r="I82" s="257">
        <v>56661592.899999999</v>
      </c>
      <c r="J82">
        <v>656</v>
      </c>
    </row>
    <row r="83" spans="1:10">
      <c r="A83" t="s">
        <v>326</v>
      </c>
      <c r="B83" t="s">
        <v>327</v>
      </c>
      <c r="C83" s="1">
        <v>45256</v>
      </c>
      <c r="D83">
        <v>492.1</v>
      </c>
      <c r="E83">
        <v>542</v>
      </c>
      <c r="F83">
        <v>492.1</v>
      </c>
      <c r="G83">
        <v>521.4</v>
      </c>
      <c r="H83" s="253">
        <v>24174</v>
      </c>
      <c r="I83" s="257">
        <v>12532427.5</v>
      </c>
      <c r="J83">
        <v>159</v>
      </c>
    </row>
    <row r="84" spans="1:10">
      <c r="A84" t="s">
        <v>328</v>
      </c>
      <c r="B84" t="s">
        <v>329</v>
      </c>
      <c r="C84" s="1">
        <v>44571</v>
      </c>
      <c r="D84">
        <v>279</v>
      </c>
      <c r="E84">
        <v>279</v>
      </c>
      <c r="F84">
        <v>279</v>
      </c>
      <c r="G84">
        <v>279</v>
      </c>
      <c r="H84" s="253">
        <v>16500</v>
      </c>
      <c r="I84" s="253">
        <v>4603500</v>
      </c>
      <c r="J84">
        <v>1</v>
      </c>
    </row>
    <row r="85" spans="1:10">
      <c r="A85" t="s">
        <v>68</v>
      </c>
      <c r="B85" t="s">
        <v>1277</v>
      </c>
      <c r="C85" s="1">
        <v>45256</v>
      </c>
      <c r="D85" s="257">
        <v>1004.7</v>
      </c>
      <c r="E85" s="257">
        <v>1004.7</v>
      </c>
      <c r="F85" s="257">
        <v>1004.7</v>
      </c>
      <c r="G85" s="257">
        <v>1004.7</v>
      </c>
      <c r="H85">
        <v>16</v>
      </c>
      <c r="I85" s="257">
        <v>16075.2</v>
      </c>
      <c r="J85">
        <v>1</v>
      </c>
    </row>
    <row r="86" spans="1:10">
      <c r="A86" t="s">
        <v>330</v>
      </c>
      <c r="B86" t="s">
        <v>331</v>
      </c>
      <c r="C86" s="1">
        <v>45256</v>
      </c>
      <c r="D86">
        <v>303.8</v>
      </c>
      <c r="E86">
        <v>316</v>
      </c>
      <c r="F86">
        <v>303.8</v>
      </c>
      <c r="G86">
        <v>316</v>
      </c>
      <c r="H86" s="253">
        <v>6033</v>
      </c>
      <c r="I86" s="257">
        <v>1885662.1</v>
      </c>
      <c r="J86">
        <v>44</v>
      </c>
    </row>
    <row r="87" spans="1:10">
      <c r="A87" t="s">
        <v>332</v>
      </c>
      <c r="B87" t="s">
        <v>333</v>
      </c>
      <c r="C87" s="1">
        <v>45256</v>
      </c>
      <c r="D87">
        <v>224.1</v>
      </c>
      <c r="E87">
        <v>233.3</v>
      </c>
      <c r="F87">
        <v>224</v>
      </c>
      <c r="G87">
        <v>231.2</v>
      </c>
      <c r="H87" s="253">
        <v>26521</v>
      </c>
      <c r="I87" s="257">
        <v>6101668.0999999996</v>
      </c>
      <c r="J87">
        <v>97</v>
      </c>
    </row>
    <row r="88" spans="1:10">
      <c r="A88" t="s">
        <v>334</v>
      </c>
      <c r="B88" t="s">
        <v>335</v>
      </c>
      <c r="C88" s="1">
        <v>41445</v>
      </c>
      <c r="D88">
        <v>101</v>
      </c>
      <c r="E88">
        <v>101</v>
      </c>
      <c r="F88">
        <v>101</v>
      </c>
      <c r="G88">
        <v>101</v>
      </c>
      <c r="H88" s="253">
        <v>4838</v>
      </c>
      <c r="I88" s="253">
        <v>488638</v>
      </c>
      <c r="J88">
        <v>1</v>
      </c>
    </row>
    <row r="89" spans="1:10">
      <c r="A89" t="s">
        <v>336</v>
      </c>
      <c r="B89" t="s">
        <v>337</v>
      </c>
      <c r="C89" s="1">
        <v>45256</v>
      </c>
      <c r="D89">
        <v>482</v>
      </c>
      <c r="E89">
        <v>489</v>
      </c>
      <c r="F89">
        <v>468.2</v>
      </c>
      <c r="G89">
        <v>489</v>
      </c>
      <c r="H89" s="253">
        <v>2107</v>
      </c>
      <c r="I89" s="257">
        <v>1008304.9</v>
      </c>
      <c r="J89">
        <v>42</v>
      </c>
    </row>
    <row r="90" spans="1:10">
      <c r="A90" t="s">
        <v>338</v>
      </c>
      <c r="B90" t="s">
        <v>339</v>
      </c>
      <c r="C90" s="1">
        <v>40528</v>
      </c>
      <c r="D90">
        <v>128</v>
      </c>
      <c r="E90">
        <v>128</v>
      </c>
      <c r="F90">
        <v>126</v>
      </c>
      <c r="G90">
        <v>126</v>
      </c>
      <c r="H90" s="253">
        <v>48814</v>
      </c>
      <c r="I90" s="253">
        <v>6157164</v>
      </c>
      <c r="J90">
        <v>4</v>
      </c>
    </row>
    <row r="91" spans="1:10">
      <c r="A91" t="s">
        <v>340</v>
      </c>
      <c r="B91" t="s">
        <v>341</v>
      </c>
      <c r="C91" s="1">
        <v>40898</v>
      </c>
      <c r="D91">
        <v>216</v>
      </c>
      <c r="E91">
        <v>216</v>
      </c>
      <c r="F91">
        <v>212</v>
      </c>
      <c r="G91">
        <v>212</v>
      </c>
      <c r="H91" s="253">
        <v>1800</v>
      </c>
      <c r="I91" s="253">
        <v>384000</v>
      </c>
      <c r="J91">
        <v>2</v>
      </c>
    </row>
    <row r="92" spans="1:10">
      <c r="A92" t="s">
        <v>1690</v>
      </c>
      <c r="B92" t="s">
        <v>1691</v>
      </c>
      <c r="C92" s="1">
        <v>45256</v>
      </c>
      <c r="D92">
        <v>7.4</v>
      </c>
      <c r="E92">
        <v>7.5</v>
      </c>
      <c r="F92">
        <v>7.4</v>
      </c>
      <c r="G92">
        <v>7.47</v>
      </c>
      <c r="H92" s="253">
        <v>2470</v>
      </c>
      <c r="I92" s="257">
        <v>18412.599999999999</v>
      </c>
      <c r="J92">
        <v>20</v>
      </c>
    </row>
    <row r="93" spans="1:10">
      <c r="A93" t="s">
        <v>1359</v>
      </c>
      <c r="B93" t="s">
        <v>1360</v>
      </c>
      <c r="C93" s="1">
        <v>45256</v>
      </c>
      <c r="D93">
        <v>7.8</v>
      </c>
      <c r="E93">
        <v>8.25</v>
      </c>
      <c r="F93">
        <v>7.8</v>
      </c>
      <c r="G93">
        <v>8.25</v>
      </c>
      <c r="H93" s="253">
        <v>3800</v>
      </c>
      <c r="I93" s="253">
        <v>30390</v>
      </c>
      <c r="J93">
        <v>4</v>
      </c>
    </row>
    <row r="94" spans="1:10">
      <c r="A94" t="s">
        <v>1692</v>
      </c>
      <c r="B94" t="s">
        <v>1693</v>
      </c>
      <c r="C94" s="1">
        <v>44607</v>
      </c>
      <c r="D94">
        <v>100</v>
      </c>
      <c r="E94">
        <v>100</v>
      </c>
      <c r="F94">
        <v>100</v>
      </c>
      <c r="G94">
        <v>100</v>
      </c>
      <c r="H94" s="253">
        <v>478338</v>
      </c>
      <c r="I94" s="253">
        <v>47833800</v>
      </c>
      <c r="J94">
        <v>15</v>
      </c>
    </row>
    <row r="95" spans="1:10">
      <c r="A95" t="s">
        <v>342</v>
      </c>
      <c r="B95" t="s">
        <v>343</v>
      </c>
      <c r="C95" s="1">
        <v>45256</v>
      </c>
      <c r="D95">
        <v>925</v>
      </c>
      <c r="E95">
        <v>943</v>
      </c>
      <c r="F95">
        <v>918</v>
      </c>
      <c r="G95">
        <v>943</v>
      </c>
      <c r="H95">
        <v>915</v>
      </c>
      <c r="I95" s="253">
        <v>847736</v>
      </c>
      <c r="J95">
        <v>20</v>
      </c>
    </row>
    <row r="96" spans="1:10">
      <c r="A96" t="s">
        <v>2056</v>
      </c>
      <c r="B96" t="s">
        <v>2057</v>
      </c>
      <c r="C96" s="1">
        <v>45230</v>
      </c>
      <c r="D96">
        <v>338</v>
      </c>
      <c r="E96">
        <v>338</v>
      </c>
      <c r="F96">
        <v>338</v>
      </c>
      <c r="G96">
        <v>338</v>
      </c>
      <c r="H96" s="253">
        <v>5265</v>
      </c>
      <c r="I96" s="253">
        <v>1779570</v>
      </c>
      <c r="J96">
        <v>2</v>
      </c>
    </row>
    <row r="97" spans="1:14">
      <c r="A97" t="s">
        <v>344</v>
      </c>
      <c r="B97" t="s">
        <v>345</v>
      </c>
      <c r="C97" s="1">
        <v>42543</v>
      </c>
      <c r="D97">
        <v>410</v>
      </c>
      <c r="E97">
        <v>418</v>
      </c>
      <c r="F97">
        <v>410</v>
      </c>
      <c r="G97">
        <v>418</v>
      </c>
      <c r="H97">
        <v>722</v>
      </c>
      <c r="I97" s="253">
        <v>300996</v>
      </c>
      <c r="J97">
        <v>2</v>
      </c>
    </row>
    <row r="98" spans="1:14">
      <c r="A98" t="s">
        <v>346</v>
      </c>
      <c r="B98" t="s">
        <v>347</v>
      </c>
      <c r="C98" s="1">
        <v>39583</v>
      </c>
      <c r="D98">
        <v>4</v>
      </c>
      <c r="E98">
        <v>4</v>
      </c>
      <c r="F98">
        <v>4</v>
      </c>
      <c r="G98">
        <v>4</v>
      </c>
      <c r="H98" s="253">
        <v>4000</v>
      </c>
      <c r="I98" s="253">
        <v>16800</v>
      </c>
      <c r="J98">
        <v>2</v>
      </c>
    </row>
    <row r="99" spans="1:14">
      <c r="A99" t="s">
        <v>348</v>
      </c>
      <c r="B99" t="s">
        <v>349</v>
      </c>
      <c r="C99" s="1">
        <v>40954</v>
      </c>
      <c r="D99">
        <v>122</v>
      </c>
      <c r="E99">
        <v>124</v>
      </c>
      <c r="F99">
        <v>122</v>
      </c>
      <c r="G99">
        <v>124</v>
      </c>
      <c r="H99">
        <v>189</v>
      </c>
      <c r="I99" s="253">
        <v>23112</v>
      </c>
      <c r="J99">
        <v>7</v>
      </c>
    </row>
    <row r="100" spans="1:14">
      <c r="A100" t="s">
        <v>1416</v>
      </c>
      <c r="B100" t="s">
        <v>1417</v>
      </c>
      <c r="C100" s="1">
        <v>45256</v>
      </c>
      <c r="D100">
        <v>7.1</v>
      </c>
      <c r="E100">
        <v>7.2</v>
      </c>
      <c r="F100">
        <v>7</v>
      </c>
      <c r="G100">
        <v>7.14</v>
      </c>
      <c r="H100" s="253">
        <v>5100</v>
      </c>
      <c r="I100" s="253">
        <v>35955</v>
      </c>
      <c r="J100">
        <v>21</v>
      </c>
    </row>
    <row r="101" spans="1:14">
      <c r="A101" t="s">
        <v>1840</v>
      </c>
      <c r="B101" t="s">
        <v>1841</v>
      </c>
      <c r="C101" s="1">
        <v>45256</v>
      </c>
      <c r="D101">
        <v>214.2</v>
      </c>
      <c r="E101">
        <v>222.3</v>
      </c>
      <c r="F101">
        <v>205.8</v>
      </c>
      <c r="G101">
        <v>216</v>
      </c>
      <c r="H101" s="253">
        <v>16137</v>
      </c>
      <c r="I101" s="257">
        <v>3462177.8</v>
      </c>
      <c r="J101">
        <v>365</v>
      </c>
    </row>
    <row r="102" spans="1:14">
      <c r="A102" t="s">
        <v>1853</v>
      </c>
      <c r="B102" t="s">
        <v>1854</v>
      </c>
      <c r="C102" s="1">
        <v>45256</v>
      </c>
      <c r="D102" s="253">
        <v>1725</v>
      </c>
      <c r="E102" s="253">
        <v>1725</v>
      </c>
      <c r="F102" s="253">
        <v>1675</v>
      </c>
      <c r="G102" s="253">
        <v>1675</v>
      </c>
      <c r="H102" s="253">
        <v>2516</v>
      </c>
      <c r="I102" s="257">
        <v>4261005.5</v>
      </c>
      <c r="J102">
        <v>87</v>
      </c>
    </row>
    <row r="103" spans="1:14">
      <c r="A103" t="s">
        <v>350</v>
      </c>
      <c r="B103" t="s">
        <v>351</v>
      </c>
      <c r="C103" s="1">
        <v>43531</v>
      </c>
      <c r="D103">
        <v>138</v>
      </c>
      <c r="E103">
        <v>146</v>
      </c>
      <c r="F103">
        <v>138</v>
      </c>
      <c r="G103">
        <v>146</v>
      </c>
      <c r="H103" s="253">
        <v>6250</v>
      </c>
      <c r="I103" s="253">
        <v>891050</v>
      </c>
      <c r="J103">
        <v>15</v>
      </c>
    </row>
    <row r="104" spans="1:14">
      <c r="A104" t="s">
        <v>352</v>
      </c>
      <c r="B104" t="s">
        <v>353</v>
      </c>
      <c r="C104" s="1">
        <v>40322</v>
      </c>
      <c r="D104">
        <v>38</v>
      </c>
      <c r="E104">
        <v>38</v>
      </c>
      <c r="F104">
        <v>38</v>
      </c>
      <c r="G104">
        <v>38</v>
      </c>
      <c r="H104">
        <v>20</v>
      </c>
      <c r="I104">
        <v>760</v>
      </c>
      <c r="J104">
        <v>1</v>
      </c>
    </row>
    <row r="105" spans="1:14">
      <c r="A105" t="s">
        <v>354</v>
      </c>
      <c r="B105" t="s">
        <v>355</v>
      </c>
      <c r="C105" s="1">
        <v>42067</v>
      </c>
      <c r="D105">
        <v>135</v>
      </c>
      <c r="E105">
        <v>146</v>
      </c>
      <c r="F105">
        <v>135</v>
      </c>
      <c r="G105">
        <v>146</v>
      </c>
      <c r="H105" s="253">
        <v>6252</v>
      </c>
      <c r="I105" s="253">
        <v>901075</v>
      </c>
      <c r="J105">
        <v>21</v>
      </c>
    </row>
    <row r="106" spans="1:14">
      <c r="A106" t="s">
        <v>356</v>
      </c>
      <c r="B106" t="s">
        <v>357</v>
      </c>
      <c r="C106" s="1">
        <v>42743</v>
      </c>
      <c r="D106">
        <v>237</v>
      </c>
      <c r="E106">
        <v>237</v>
      </c>
      <c r="F106">
        <v>237</v>
      </c>
      <c r="G106">
        <v>237</v>
      </c>
      <c r="H106" s="253">
        <v>30102</v>
      </c>
      <c r="I106" s="253">
        <v>7134174</v>
      </c>
      <c r="J106">
        <v>6</v>
      </c>
    </row>
    <row r="107" spans="1:14">
      <c r="A107" t="s">
        <v>1809</v>
      </c>
      <c r="B107" t="s">
        <v>1810</v>
      </c>
      <c r="C107" s="1">
        <v>45256</v>
      </c>
      <c r="D107">
        <v>960.4</v>
      </c>
      <c r="E107">
        <v>999.6</v>
      </c>
      <c r="F107">
        <v>947</v>
      </c>
      <c r="G107">
        <v>994</v>
      </c>
      <c r="H107" s="253">
        <v>1010</v>
      </c>
      <c r="I107" s="253">
        <v>986413</v>
      </c>
      <c r="J107">
        <v>59</v>
      </c>
    </row>
    <row r="108" spans="1:14">
      <c r="A108" t="s">
        <v>1861</v>
      </c>
      <c r="B108" t="s">
        <v>1862</v>
      </c>
      <c r="C108" s="1">
        <v>45256</v>
      </c>
      <c r="D108">
        <v>241</v>
      </c>
      <c r="E108">
        <v>253.7</v>
      </c>
      <c r="F108">
        <v>240.5</v>
      </c>
      <c r="G108">
        <v>245.1</v>
      </c>
      <c r="H108" s="253">
        <v>15655</v>
      </c>
      <c r="I108" s="253">
        <v>3892135</v>
      </c>
      <c r="J108">
        <v>233</v>
      </c>
      <c r="M108" s="112">
        <v>44424</v>
      </c>
      <c r="N108" s="68">
        <f>M108-C108</f>
        <v>-832</v>
      </c>
    </row>
    <row r="109" spans="1:14">
      <c r="A109" t="s">
        <v>358</v>
      </c>
      <c r="B109" t="s">
        <v>359</v>
      </c>
      <c r="C109" s="1">
        <v>39576</v>
      </c>
      <c r="D109" s="253">
        <v>1095</v>
      </c>
      <c r="E109" s="253">
        <v>1116</v>
      </c>
      <c r="F109" s="253">
        <v>1095</v>
      </c>
      <c r="G109" s="253">
        <v>1116</v>
      </c>
      <c r="H109">
        <v>628</v>
      </c>
      <c r="I109" s="253">
        <v>698160</v>
      </c>
      <c r="J109">
        <v>2</v>
      </c>
    </row>
    <row r="110" spans="1:14">
      <c r="A110" t="s">
        <v>1468</v>
      </c>
      <c r="B110" t="s">
        <v>1469</v>
      </c>
      <c r="C110" s="1">
        <v>45256</v>
      </c>
      <c r="D110">
        <v>7.3</v>
      </c>
      <c r="E110">
        <v>7.73</v>
      </c>
      <c r="F110">
        <v>7.3</v>
      </c>
      <c r="G110">
        <v>7.46</v>
      </c>
      <c r="H110" s="253">
        <v>203260</v>
      </c>
      <c r="I110" s="257">
        <v>1555721.8</v>
      </c>
      <c r="J110">
        <v>18</v>
      </c>
    </row>
    <row r="111" spans="1:14">
      <c r="A111" t="s">
        <v>1391</v>
      </c>
      <c r="B111" t="s">
        <v>1392</v>
      </c>
      <c r="C111" s="1">
        <v>45256</v>
      </c>
      <c r="D111">
        <v>668.1</v>
      </c>
      <c r="E111">
        <v>687</v>
      </c>
      <c r="F111">
        <v>668.1</v>
      </c>
      <c r="G111">
        <v>685.5</v>
      </c>
      <c r="H111" s="253">
        <v>7500</v>
      </c>
      <c r="I111" s="257">
        <v>5114786.4000000004</v>
      </c>
      <c r="J111">
        <v>75</v>
      </c>
    </row>
    <row r="112" spans="1:14">
      <c r="A112" t="s">
        <v>360</v>
      </c>
      <c r="B112" t="s">
        <v>361</v>
      </c>
      <c r="C112" s="1">
        <v>41333</v>
      </c>
      <c r="D112">
        <v>78</v>
      </c>
      <c r="E112">
        <v>78</v>
      </c>
      <c r="F112">
        <v>78</v>
      </c>
      <c r="G112">
        <v>78</v>
      </c>
      <c r="H112">
        <v>800</v>
      </c>
      <c r="I112" s="253">
        <v>62400</v>
      </c>
      <c r="J112">
        <v>30</v>
      </c>
    </row>
    <row r="113" spans="1:14">
      <c r="A113" t="s">
        <v>1648</v>
      </c>
      <c r="B113" t="s">
        <v>1649</v>
      </c>
      <c r="C113" s="1">
        <v>45256</v>
      </c>
      <c r="D113">
        <v>935</v>
      </c>
      <c r="E113">
        <v>940</v>
      </c>
      <c r="F113">
        <v>935</v>
      </c>
      <c r="G113">
        <v>940</v>
      </c>
      <c r="H113">
        <v>265</v>
      </c>
      <c r="I113" s="253">
        <v>248850</v>
      </c>
      <c r="J113">
        <v>4</v>
      </c>
    </row>
    <row r="114" spans="1:14">
      <c r="A114" t="s">
        <v>1846</v>
      </c>
      <c r="B114" t="s">
        <v>1847</v>
      </c>
      <c r="C114" s="1">
        <v>44990</v>
      </c>
      <c r="D114">
        <v>351</v>
      </c>
      <c r="E114">
        <v>351</v>
      </c>
      <c r="F114">
        <v>351</v>
      </c>
      <c r="G114">
        <v>351</v>
      </c>
      <c r="H114" s="253">
        <v>1250</v>
      </c>
      <c r="I114" s="253">
        <v>438750</v>
      </c>
      <c r="J114">
        <v>1</v>
      </c>
    </row>
    <row r="115" spans="1:14">
      <c r="A115" t="s">
        <v>2017</v>
      </c>
      <c r="B115" t="s">
        <v>2018</v>
      </c>
      <c r="C115" s="1">
        <v>45256</v>
      </c>
      <c r="D115">
        <v>750</v>
      </c>
      <c r="E115">
        <v>775</v>
      </c>
      <c r="F115">
        <v>748.2</v>
      </c>
      <c r="G115">
        <v>773.9</v>
      </c>
      <c r="H115">
        <v>600</v>
      </c>
      <c r="I115" s="253">
        <v>455837</v>
      </c>
      <c r="J115">
        <v>22</v>
      </c>
    </row>
    <row r="116" spans="1:14">
      <c r="A116" t="s">
        <v>1587</v>
      </c>
      <c r="B116" t="s">
        <v>1588</v>
      </c>
      <c r="C116" s="1">
        <v>45256</v>
      </c>
      <c r="D116">
        <v>355</v>
      </c>
      <c r="E116">
        <v>375.3</v>
      </c>
      <c r="F116">
        <v>355</v>
      </c>
      <c r="G116">
        <v>370</v>
      </c>
      <c r="H116" s="253">
        <v>27138</v>
      </c>
      <c r="I116" s="257">
        <v>10011931.6</v>
      </c>
      <c r="J116">
        <v>212</v>
      </c>
    </row>
    <row r="117" spans="1:14">
      <c r="A117" t="s">
        <v>362</v>
      </c>
      <c r="B117" t="s">
        <v>363</v>
      </c>
      <c r="C117" s="1">
        <v>45256</v>
      </c>
      <c r="D117">
        <v>160</v>
      </c>
      <c r="E117">
        <v>163</v>
      </c>
      <c r="F117">
        <v>160</v>
      </c>
      <c r="G117">
        <v>162</v>
      </c>
      <c r="H117" s="253">
        <v>40152</v>
      </c>
      <c r="I117" s="257">
        <v>6507258.2000000002</v>
      </c>
      <c r="J117">
        <v>237</v>
      </c>
    </row>
    <row r="118" spans="1:14">
      <c r="A118" t="s">
        <v>364</v>
      </c>
      <c r="B118" t="s">
        <v>365</v>
      </c>
      <c r="C118" s="1">
        <v>41372</v>
      </c>
      <c r="D118">
        <v>195</v>
      </c>
      <c r="E118">
        <v>195</v>
      </c>
      <c r="F118">
        <v>192</v>
      </c>
      <c r="G118">
        <v>192</v>
      </c>
      <c r="H118">
        <v>61</v>
      </c>
      <c r="I118" s="253">
        <v>11796</v>
      </c>
      <c r="J118">
        <v>3</v>
      </c>
    </row>
    <row r="119" spans="1:14">
      <c r="A119" t="s">
        <v>366</v>
      </c>
      <c r="B119" t="s">
        <v>367</v>
      </c>
      <c r="C119" s="1">
        <v>43510</v>
      </c>
      <c r="D119">
        <v>265</v>
      </c>
      <c r="E119">
        <v>265</v>
      </c>
      <c r="F119">
        <v>265</v>
      </c>
      <c r="G119">
        <v>265</v>
      </c>
      <c r="H119" s="253">
        <v>7236375</v>
      </c>
      <c r="I119" s="253">
        <v>1917639375</v>
      </c>
      <c r="J119">
        <v>3</v>
      </c>
      <c r="M119" s="112">
        <v>44424</v>
      </c>
      <c r="N119" s="68">
        <f>M119-C119</f>
        <v>914</v>
      </c>
    </row>
    <row r="120" spans="1:14">
      <c r="A120" t="s">
        <v>1585</v>
      </c>
      <c r="B120" t="s">
        <v>1586</v>
      </c>
      <c r="C120" s="1">
        <v>45256</v>
      </c>
      <c r="D120">
        <v>268</v>
      </c>
      <c r="E120">
        <v>276.8</v>
      </c>
      <c r="F120">
        <v>262</v>
      </c>
      <c r="G120">
        <v>275.39999999999998</v>
      </c>
      <c r="H120" s="253">
        <v>16235</v>
      </c>
      <c r="I120" s="253">
        <v>4418142</v>
      </c>
      <c r="J120">
        <v>397</v>
      </c>
    </row>
    <row r="121" spans="1:14">
      <c r="A121" t="s">
        <v>368</v>
      </c>
      <c r="B121" t="s">
        <v>369</v>
      </c>
      <c r="C121" s="1">
        <v>42711</v>
      </c>
      <c r="D121">
        <v>275</v>
      </c>
      <c r="E121">
        <v>275</v>
      </c>
      <c r="F121">
        <v>275</v>
      </c>
      <c r="G121">
        <v>275</v>
      </c>
      <c r="H121" s="253">
        <v>36916</v>
      </c>
      <c r="I121" s="253">
        <v>10151900</v>
      </c>
      <c r="J121">
        <v>1</v>
      </c>
    </row>
    <row r="122" spans="1:14">
      <c r="A122" t="s">
        <v>1548</v>
      </c>
      <c r="B122" t="s">
        <v>1549</v>
      </c>
      <c r="C122" s="1">
        <v>44917</v>
      </c>
      <c r="D122">
        <v>7.81</v>
      </c>
      <c r="E122">
        <v>7.81</v>
      </c>
      <c r="F122">
        <v>7.81</v>
      </c>
      <c r="G122">
        <v>7.81</v>
      </c>
      <c r="H122">
        <v>1</v>
      </c>
      <c r="I122">
        <v>1</v>
      </c>
      <c r="J122">
        <v>1</v>
      </c>
    </row>
    <row r="123" spans="1:14">
      <c r="A123" t="s">
        <v>1848</v>
      </c>
      <c r="B123" t="s">
        <v>1849</v>
      </c>
      <c r="C123" s="1">
        <v>45256</v>
      </c>
      <c r="D123">
        <v>141</v>
      </c>
      <c r="E123">
        <v>143.80000000000001</v>
      </c>
      <c r="F123">
        <v>141</v>
      </c>
      <c r="G123">
        <v>143.6</v>
      </c>
      <c r="H123" s="253">
        <v>6665</v>
      </c>
      <c r="I123" s="253">
        <v>950474</v>
      </c>
      <c r="J123">
        <v>16</v>
      </c>
    </row>
    <row r="124" spans="1:14">
      <c r="A124" t="s">
        <v>1905</v>
      </c>
      <c r="B124" t="s">
        <v>1906</v>
      </c>
      <c r="C124" s="1">
        <v>45256</v>
      </c>
      <c r="D124">
        <v>525.4</v>
      </c>
      <c r="E124">
        <v>576</v>
      </c>
      <c r="F124">
        <v>525.4</v>
      </c>
      <c r="G124">
        <v>561</v>
      </c>
      <c r="H124" s="253">
        <v>5039</v>
      </c>
      <c r="I124" s="257">
        <v>2723118.7</v>
      </c>
      <c r="J124">
        <v>70</v>
      </c>
    </row>
    <row r="125" spans="1:14">
      <c r="A125" t="s">
        <v>1694</v>
      </c>
      <c r="B125" t="s">
        <v>1695</v>
      </c>
      <c r="C125" s="1">
        <v>45256</v>
      </c>
      <c r="D125">
        <v>200</v>
      </c>
      <c r="E125">
        <v>210</v>
      </c>
      <c r="F125">
        <v>200</v>
      </c>
      <c r="G125">
        <v>206</v>
      </c>
      <c r="H125" s="253">
        <v>5700</v>
      </c>
      <c r="I125" s="257">
        <v>1180558.5</v>
      </c>
      <c r="J125">
        <v>178</v>
      </c>
    </row>
    <row r="126" spans="1:14">
      <c r="A126" t="s">
        <v>1855</v>
      </c>
      <c r="B126" t="s">
        <v>1856</v>
      </c>
      <c r="C126" s="1">
        <v>45256</v>
      </c>
      <c r="D126" s="253">
        <v>1010</v>
      </c>
      <c r="E126" s="253">
        <v>1040</v>
      </c>
      <c r="F126" s="253">
        <v>1000</v>
      </c>
      <c r="G126" s="253">
        <v>1040</v>
      </c>
      <c r="H126">
        <v>755</v>
      </c>
      <c r="I126" s="253">
        <v>767210</v>
      </c>
      <c r="J126">
        <v>31</v>
      </c>
    </row>
    <row r="127" spans="1:14">
      <c r="A127" t="s">
        <v>370</v>
      </c>
      <c r="B127" t="s">
        <v>371</v>
      </c>
      <c r="C127" s="1">
        <v>42334</v>
      </c>
      <c r="D127">
        <v>100</v>
      </c>
      <c r="E127">
        <v>100</v>
      </c>
      <c r="F127">
        <v>100</v>
      </c>
      <c r="G127">
        <v>100</v>
      </c>
      <c r="H127" s="253">
        <v>18000</v>
      </c>
      <c r="I127" s="253">
        <v>1800000</v>
      </c>
      <c r="J127">
        <v>1</v>
      </c>
    </row>
    <row r="128" spans="1:14">
      <c r="A128" t="s">
        <v>1511</v>
      </c>
      <c r="B128" t="s">
        <v>1513</v>
      </c>
      <c r="C128" s="1">
        <v>45252</v>
      </c>
      <c r="D128">
        <v>767</v>
      </c>
      <c r="E128">
        <v>767</v>
      </c>
      <c r="F128">
        <v>767</v>
      </c>
      <c r="G128">
        <v>767</v>
      </c>
      <c r="H128">
        <v>25</v>
      </c>
      <c r="I128" s="253">
        <v>19175</v>
      </c>
      <c r="J128">
        <v>1</v>
      </c>
    </row>
    <row r="129" spans="1:14">
      <c r="A129" t="s">
        <v>372</v>
      </c>
      <c r="B129" t="s">
        <v>373</v>
      </c>
      <c r="C129" s="1">
        <v>45256</v>
      </c>
      <c r="D129">
        <v>281.2</v>
      </c>
      <c r="E129">
        <v>300</v>
      </c>
      <c r="F129">
        <v>280.39999999999998</v>
      </c>
      <c r="G129">
        <v>295</v>
      </c>
      <c r="H129" s="253">
        <v>24820</v>
      </c>
      <c r="I129" s="257">
        <v>7151805.5</v>
      </c>
      <c r="J129">
        <v>130</v>
      </c>
    </row>
    <row r="130" spans="1:14">
      <c r="A130" t="s">
        <v>374</v>
      </c>
      <c r="B130" t="s">
        <v>375</v>
      </c>
      <c r="C130" s="1">
        <v>42334</v>
      </c>
      <c r="D130">
        <v>192</v>
      </c>
      <c r="E130">
        <v>205</v>
      </c>
      <c r="F130">
        <v>192</v>
      </c>
      <c r="G130">
        <v>205</v>
      </c>
      <c r="H130" s="253">
        <v>1760</v>
      </c>
      <c r="I130" s="253">
        <v>346417</v>
      </c>
      <c r="J130">
        <v>7</v>
      </c>
    </row>
    <row r="131" spans="1:14">
      <c r="A131" t="s">
        <v>376</v>
      </c>
      <c r="B131" t="s">
        <v>377</v>
      </c>
      <c r="C131" s="1">
        <v>43538</v>
      </c>
      <c r="D131">
        <v>118</v>
      </c>
      <c r="E131">
        <v>118</v>
      </c>
      <c r="F131">
        <v>114</v>
      </c>
      <c r="G131">
        <v>116</v>
      </c>
      <c r="H131" s="253">
        <v>1400</v>
      </c>
      <c r="I131" s="253">
        <v>162200</v>
      </c>
      <c r="J131">
        <v>6</v>
      </c>
    </row>
    <row r="132" spans="1:14">
      <c r="A132" t="s">
        <v>378</v>
      </c>
      <c r="B132" t="s">
        <v>379</v>
      </c>
      <c r="C132" s="1">
        <v>45256</v>
      </c>
      <c r="D132">
        <v>864.9</v>
      </c>
      <c r="E132">
        <v>864.9</v>
      </c>
      <c r="F132">
        <v>831.1</v>
      </c>
      <c r="G132">
        <v>831.1</v>
      </c>
      <c r="H132">
        <v>950</v>
      </c>
      <c r="I132" s="253">
        <v>804544</v>
      </c>
      <c r="J132">
        <v>25</v>
      </c>
    </row>
    <row r="133" spans="1:14">
      <c r="A133" t="s">
        <v>1343</v>
      </c>
      <c r="B133" t="s">
        <v>1344</v>
      </c>
      <c r="C133" s="1">
        <v>45070</v>
      </c>
      <c r="D133">
        <v>477.3</v>
      </c>
      <c r="E133">
        <v>477.3</v>
      </c>
      <c r="F133">
        <v>431.3</v>
      </c>
      <c r="G133">
        <v>451</v>
      </c>
      <c r="H133" s="253">
        <v>20569</v>
      </c>
      <c r="I133" s="257">
        <v>9480717.8000000007</v>
      </c>
      <c r="J133">
        <v>235</v>
      </c>
    </row>
    <row r="134" spans="1:14">
      <c r="A134" t="s">
        <v>380</v>
      </c>
      <c r="B134" t="s">
        <v>381</v>
      </c>
      <c r="C134" s="1">
        <v>41463</v>
      </c>
      <c r="D134">
        <v>94</v>
      </c>
      <c r="E134">
        <v>94</v>
      </c>
      <c r="F134">
        <v>93</v>
      </c>
      <c r="G134">
        <v>93</v>
      </c>
      <c r="H134">
        <v>410</v>
      </c>
      <c r="I134" s="253">
        <v>38410</v>
      </c>
      <c r="J134">
        <v>11</v>
      </c>
    </row>
    <row r="135" spans="1:14">
      <c r="A135" t="s">
        <v>382</v>
      </c>
      <c r="B135" t="s">
        <v>383</v>
      </c>
      <c r="C135" s="1">
        <v>45256</v>
      </c>
      <c r="D135">
        <v>286</v>
      </c>
      <c r="E135">
        <v>299.89999999999998</v>
      </c>
      <c r="F135">
        <v>286</v>
      </c>
      <c r="G135">
        <v>298.5</v>
      </c>
      <c r="H135" s="253">
        <v>14402</v>
      </c>
      <c r="I135" s="257">
        <v>4237708.8</v>
      </c>
      <c r="J135">
        <v>84</v>
      </c>
    </row>
    <row r="136" spans="1:14">
      <c r="A136" t="s">
        <v>384</v>
      </c>
      <c r="B136" t="s">
        <v>385</v>
      </c>
      <c r="C136" s="1">
        <v>41575</v>
      </c>
      <c r="D136">
        <v>120</v>
      </c>
      <c r="E136">
        <v>122</v>
      </c>
      <c r="F136">
        <v>120</v>
      </c>
      <c r="G136">
        <v>122</v>
      </c>
      <c r="H136" s="253">
        <v>1483</v>
      </c>
      <c r="I136" s="253">
        <v>179960</v>
      </c>
      <c r="J136">
        <v>2</v>
      </c>
    </row>
    <row r="137" spans="1:14">
      <c r="A137" t="s">
        <v>386</v>
      </c>
      <c r="B137" t="s">
        <v>387</v>
      </c>
      <c r="C137" s="1">
        <v>42815</v>
      </c>
      <c r="D137">
        <v>176</v>
      </c>
      <c r="E137">
        <v>176</v>
      </c>
      <c r="F137">
        <v>176</v>
      </c>
      <c r="G137">
        <v>176</v>
      </c>
      <c r="H137">
        <v>100</v>
      </c>
      <c r="I137" s="253">
        <v>17600</v>
      </c>
      <c r="J137">
        <v>1</v>
      </c>
    </row>
    <row r="138" spans="1:14">
      <c r="A138" t="s">
        <v>388</v>
      </c>
      <c r="B138" t="s">
        <v>389</v>
      </c>
      <c r="C138" s="1">
        <v>44951</v>
      </c>
      <c r="D138">
        <v>257.8</v>
      </c>
      <c r="E138">
        <v>257.8</v>
      </c>
      <c r="F138">
        <v>257.8</v>
      </c>
      <c r="G138">
        <v>257.8</v>
      </c>
      <c r="H138" s="253">
        <v>7366</v>
      </c>
      <c r="I138" s="257">
        <v>1898954.8</v>
      </c>
      <c r="J138">
        <v>1</v>
      </c>
    </row>
    <row r="139" spans="1:14">
      <c r="A139" t="s">
        <v>390</v>
      </c>
      <c r="B139" t="s">
        <v>391</v>
      </c>
      <c r="C139" s="1">
        <v>41113</v>
      </c>
      <c r="D139">
        <v>109</v>
      </c>
      <c r="E139">
        <v>109</v>
      </c>
      <c r="F139">
        <v>105</v>
      </c>
      <c r="G139">
        <v>107</v>
      </c>
      <c r="H139" s="253">
        <v>2282</v>
      </c>
      <c r="I139" s="253">
        <v>243920</v>
      </c>
      <c r="J139">
        <v>10</v>
      </c>
      <c r="M139" s="112">
        <v>44424</v>
      </c>
      <c r="N139" s="68">
        <f>M139-C139</f>
        <v>3311</v>
      </c>
    </row>
    <row r="140" spans="1:14">
      <c r="A140" t="s">
        <v>1319</v>
      </c>
      <c r="B140" t="s">
        <v>1327</v>
      </c>
      <c r="C140" s="1">
        <v>45238</v>
      </c>
      <c r="D140">
        <v>883.5</v>
      </c>
      <c r="E140">
        <v>883.5</v>
      </c>
      <c r="F140">
        <v>883.5</v>
      </c>
      <c r="G140">
        <v>883.5</v>
      </c>
      <c r="H140">
        <v>25</v>
      </c>
      <c r="I140" s="257">
        <v>22087.5</v>
      </c>
      <c r="J140">
        <v>1</v>
      </c>
    </row>
    <row r="141" spans="1:14">
      <c r="A141" t="s">
        <v>392</v>
      </c>
      <c r="B141" t="s">
        <v>393</v>
      </c>
      <c r="C141" s="1">
        <v>43541</v>
      </c>
      <c r="D141">
        <v>160</v>
      </c>
      <c r="E141">
        <v>162</v>
      </c>
      <c r="F141">
        <v>157</v>
      </c>
      <c r="G141">
        <v>162</v>
      </c>
      <c r="H141" s="253">
        <v>2760</v>
      </c>
      <c r="I141" s="253">
        <v>438000</v>
      </c>
      <c r="J141">
        <v>9</v>
      </c>
    </row>
    <row r="142" spans="1:14">
      <c r="A142" t="s">
        <v>394</v>
      </c>
      <c r="B142" t="s">
        <v>395</v>
      </c>
      <c r="C142" s="1">
        <v>41569</v>
      </c>
      <c r="D142">
        <v>112</v>
      </c>
      <c r="E142">
        <v>114</v>
      </c>
      <c r="F142">
        <v>112</v>
      </c>
      <c r="G142">
        <v>114</v>
      </c>
      <c r="H142">
        <v>50</v>
      </c>
      <c r="I142" s="253">
        <v>5640</v>
      </c>
      <c r="J142">
        <v>2</v>
      </c>
    </row>
    <row r="143" spans="1:14">
      <c r="A143" t="s">
        <v>1882</v>
      </c>
      <c r="B143" t="s">
        <v>1883</v>
      </c>
      <c r="C143" s="1">
        <v>45256</v>
      </c>
      <c r="D143">
        <v>411.6</v>
      </c>
      <c r="E143">
        <v>435</v>
      </c>
      <c r="F143">
        <v>402.1</v>
      </c>
      <c r="G143">
        <v>431</v>
      </c>
      <c r="H143" s="253">
        <v>130468</v>
      </c>
      <c r="I143" s="257">
        <v>55098844.200000003</v>
      </c>
      <c r="J143" s="253">
        <v>1081</v>
      </c>
    </row>
    <row r="144" spans="1:14">
      <c r="A144" t="s">
        <v>396</v>
      </c>
      <c r="B144" t="s">
        <v>397</v>
      </c>
      <c r="C144" s="1">
        <v>45256</v>
      </c>
      <c r="D144" s="257">
        <v>3631.2</v>
      </c>
      <c r="E144" s="253">
        <v>3776</v>
      </c>
      <c r="F144" s="257">
        <v>3631.2</v>
      </c>
      <c r="G144" s="253">
        <v>3776</v>
      </c>
      <c r="H144">
        <v>150</v>
      </c>
      <c r="I144" s="253">
        <v>561472</v>
      </c>
      <c r="J144">
        <v>12</v>
      </c>
    </row>
    <row r="145" spans="1:14">
      <c r="A145" t="s">
        <v>398</v>
      </c>
      <c r="B145" t="s">
        <v>399</v>
      </c>
      <c r="C145" s="1">
        <v>42351</v>
      </c>
      <c r="D145">
        <v>162</v>
      </c>
      <c r="E145">
        <v>162</v>
      </c>
      <c r="F145">
        <v>162</v>
      </c>
      <c r="G145">
        <v>162</v>
      </c>
      <c r="H145" s="253">
        <v>2000</v>
      </c>
      <c r="I145" s="253">
        <v>324000</v>
      </c>
      <c r="J145">
        <v>1</v>
      </c>
    </row>
    <row r="146" spans="1:14">
      <c r="A146" t="s">
        <v>400</v>
      </c>
      <c r="B146" t="s">
        <v>401</v>
      </c>
      <c r="C146" s="1">
        <v>45256</v>
      </c>
      <c r="D146">
        <v>887</v>
      </c>
      <c r="E146">
        <v>900</v>
      </c>
      <c r="F146">
        <v>875</v>
      </c>
      <c r="G146">
        <v>897</v>
      </c>
      <c r="H146" s="253">
        <v>7852</v>
      </c>
      <c r="I146" s="257">
        <v>6935297.2999999998</v>
      </c>
      <c r="J146">
        <v>168</v>
      </c>
    </row>
    <row r="147" spans="1:14">
      <c r="A147" t="s">
        <v>402</v>
      </c>
      <c r="B147" t="s">
        <v>403</v>
      </c>
      <c r="C147" s="1">
        <v>45252</v>
      </c>
      <c r="D147">
        <v>120</v>
      </c>
      <c r="E147">
        <v>122</v>
      </c>
      <c r="F147">
        <v>120</v>
      </c>
      <c r="G147">
        <v>120</v>
      </c>
      <c r="H147" s="253">
        <v>850010</v>
      </c>
      <c r="I147" s="253">
        <v>102009200</v>
      </c>
      <c r="J147">
        <v>2</v>
      </c>
    </row>
    <row r="148" spans="1:14">
      <c r="A148" t="s">
        <v>404</v>
      </c>
      <c r="B148" t="s">
        <v>405</v>
      </c>
      <c r="C148" s="1">
        <v>45256</v>
      </c>
      <c r="D148">
        <v>317</v>
      </c>
      <c r="E148">
        <v>337</v>
      </c>
      <c r="F148">
        <v>317</v>
      </c>
      <c r="G148">
        <v>337</v>
      </c>
      <c r="H148" s="253">
        <v>13252</v>
      </c>
      <c r="I148" s="257">
        <v>4380753.4000000004</v>
      </c>
      <c r="J148">
        <v>110</v>
      </c>
    </row>
    <row r="149" spans="1:14">
      <c r="A149" t="s">
        <v>406</v>
      </c>
      <c r="B149" t="s">
        <v>407</v>
      </c>
      <c r="C149" s="1">
        <v>44119</v>
      </c>
      <c r="D149">
        <v>202</v>
      </c>
      <c r="E149">
        <v>206</v>
      </c>
      <c r="F149">
        <v>196</v>
      </c>
      <c r="G149">
        <v>197</v>
      </c>
      <c r="H149" s="253">
        <v>16666</v>
      </c>
      <c r="I149" s="253">
        <v>3336294</v>
      </c>
      <c r="J149">
        <v>71</v>
      </c>
      <c r="M149" s="112">
        <v>44424</v>
      </c>
      <c r="N149" s="68">
        <f>M149-C149</f>
        <v>305</v>
      </c>
    </row>
    <row r="150" spans="1:14">
      <c r="A150" t="s">
        <v>1859</v>
      </c>
      <c r="B150" t="s">
        <v>1860</v>
      </c>
      <c r="C150" s="1">
        <v>45256</v>
      </c>
      <c r="D150">
        <v>665</v>
      </c>
      <c r="E150">
        <v>684.4</v>
      </c>
      <c r="F150">
        <v>665</v>
      </c>
      <c r="G150">
        <v>680</v>
      </c>
      <c r="H150" s="253">
        <v>7037</v>
      </c>
      <c r="I150" s="257">
        <v>4767694.0999999996</v>
      </c>
      <c r="J150">
        <v>88</v>
      </c>
    </row>
    <row r="151" spans="1:14">
      <c r="A151" t="s">
        <v>408</v>
      </c>
      <c r="B151" t="s">
        <v>409</v>
      </c>
      <c r="C151" s="1">
        <v>45256</v>
      </c>
      <c r="D151" s="257">
        <v>1024.9000000000001</v>
      </c>
      <c r="E151" s="253">
        <v>1085</v>
      </c>
      <c r="F151" s="257">
        <v>1022.1</v>
      </c>
      <c r="G151" s="257">
        <v>1043.0999999999999</v>
      </c>
      <c r="H151" s="253">
        <v>6520</v>
      </c>
      <c r="I151" s="257">
        <v>6798434.2999999998</v>
      </c>
      <c r="J151">
        <v>99</v>
      </c>
    </row>
    <row r="152" spans="1:14">
      <c r="A152" t="s">
        <v>2041</v>
      </c>
      <c r="B152" t="s">
        <v>2042</v>
      </c>
      <c r="C152" s="1">
        <v>45256</v>
      </c>
      <c r="D152">
        <v>452</v>
      </c>
      <c r="E152">
        <v>480</v>
      </c>
      <c r="F152">
        <v>452</v>
      </c>
      <c r="G152">
        <v>476</v>
      </c>
      <c r="H152" s="253">
        <v>107101</v>
      </c>
      <c r="I152" s="257">
        <v>50566288.200000003</v>
      </c>
      <c r="J152" s="253">
        <v>2998</v>
      </c>
    </row>
    <row r="153" spans="1:14">
      <c r="A153" t="s">
        <v>1557</v>
      </c>
      <c r="B153" t="s">
        <v>1558</v>
      </c>
      <c r="C153" s="1">
        <v>45256</v>
      </c>
      <c r="D153">
        <v>458.1</v>
      </c>
      <c r="E153">
        <v>468.9</v>
      </c>
      <c r="F153">
        <v>458.1</v>
      </c>
      <c r="G153">
        <v>465.1</v>
      </c>
      <c r="H153" s="253">
        <v>15621</v>
      </c>
      <c r="I153" s="253">
        <v>7258404</v>
      </c>
      <c r="J153">
        <v>352</v>
      </c>
    </row>
    <row r="154" spans="1:14">
      <c r="A154" t="s">
        <v>410</v>
      </c>
      <c r="B154" t="s">
        <v>411</v>
      </c>
      <c r="C154" s="1">
        <v>45256</v>
      </c>
      <c r="D154">
        <v>175</v>
      </c>
      <c r="E154">
        <v>192.3</v>
      </c>
      <c r="F154">
        <v>175</v>
      </c>
      <c r="G154">
        <v>188</v>
      </c>
      <c r="H154" s="253">
        <v>7844</v>
      </c>
      <c r="I154" s="257">
        <v>1457483.5</v>
      </c>
      <c r="J154">
        <v>74</v>
      </c>
    </row>
    <row r="155" spans="1:14">
      <c r="A155" t="s">
        <v>1300</v>
      </c>
      <c r="B155" t="s">
        <v>1355</v>
      </c>
      <c r="C155" s="1">
        <v>45134</v>
      </c>
      <c r="D155" s="257">
        <v>1041.5999999999999</v>
      </c>
      <c r="E155" s="253">
        <v>1070</v>
      </c>
      <c r="F155" s="257">
        <v>1041.5999999999999</v>
      </c>
      <c r="G155" s="253">
        <v>1070</v>
      </c>
      <c r="H155" s="253">
        <v>5033</v>
      </c>
      <c r="I155" s="257">
        <v>5380542.7999999998</v>
      </c>
      <c r="J155">
        <v>5</v>
      </c>
    </row>
    <row r="156" spans="1:14">
      <c r="A156" t="s">
        <v>412</v>
      </c>
      <c r="B156" t="s">
        <v>413</v>
      </c>
      <c r="C156" s="1">
        <v>40941</v>
      </c>
      <c r="D156">
        <v>199</v>
      </c>
      <c r="E156">
        <v>201</v>
      </c>
      <c r="F156">
        <v>199</v>
      </c>
      <c r="G156">
        <v>201</v>
      </c>
      <c r="H156">
        <v>384</v>
      </c>
      <c r="I156" s="253">
        <v>76656</v>
      </c>
      <c r="J156">
        <v>2</v>
      </c>
    </row>
    <row r="157" spans="1:14">
      <c r="A157" t="s">
        <v>2069</v>
      </c>
      <c r="B157" t="s">
        <v>2070</v>
      </c>
      <c r="C157" s="1">
        <v>45256</v>
      </c>
      <c r="D157">
        <v>254</v>
      </c>
      <c r="E157">
        <v>263</v>
      </c>
      <c r="F157">
        <v>244.1</v>
      </c>
      <c r="G157">
        <v>254.9</v>
      </c>
      <c r="H157" s="253">
        <v>30077</v>
      </c>
      <c r="I157" s="257">
        <v>7745314.9000000004</v>
      </c>
      <c r="J157" s="253">
        <v>1622</v>
      </c>
    </row>
    <row r="158" spans="1:14">
      <c r="A158" t="s">
        <v>1446</v>
      </c>
      <c r="B158" t="s">
        <v>1447</v>
      </c>
      <c r="C158" s="1">
        <v>44916</v>
      </c>
      <c r="D158">
        <v>10.25</v>
      </c>
      <c r="E158">
        <v>10.25</v>
      </c>
      <c r="F158">
        <v>10.25</v>
      </c>
      <c r="G158">
        <v>10.25</v>
      </c>
      <c r="H158">
        <v>1</v>
      </c>
      <c r="I158">
        <v>1</v>
      </c>
      <c r="J158">
        <v>1</v>
      </c>
    </row>
    <row r="159" spans="1:14">
      <c r="A159" t="s">
        <v>414</v>
      </c>
      <c r="B159" t="s">
        <v>415</v>
      </c>
      <c r="C159" s="1">
        <v>42534</v>
      </c>
      <c r="D159">
        <v>209</v>
      </c>
      <c r="E159">
        <v>209</v>
      </c>
      <c r="F159">
        <v>209</v>
      </c>
      <c r="G159">
        <v>209</v>
      </c>
      <c r="H159" s="253">
        <v>11650</v>
      </c>
      <c r="I159" s="253">
        <v>2434850</v>
      </c>
      <c r="J159">
        <v>1</v>
      </c>
    </row>
    <row r="160" spans="1:14">
      <c r="A160" t="s">
        <v>416</v>
      </c>
      <c r="B160" t="s">
        <v>417</v>
      </c>
      <c r="C160" s="1">
        <v>45256</v>
      </c>
      <c r="D160">
        <v>249.9</v>
      </c>
      <c r="E160">
        <v>259.8</v>
      </c>
      <c r="F160">
        <v>246</v>
      </c>
      <c r="G160">
        <v>254</v>
      </c>
      <c r="H160" s="253">
        <v>1836</v>
      </c>
      <c r="I160" s="257">
        <v>466417.8</v>
      </c>
      <c r="J160">
        <v>21</v>
      </c>
    </row>
    <row r="161" spans="1:14">
      <c r="A161" t="s">
        <v>2019</v>
      </c>
      <c r="B161" t="s">
        <v>2020</v>
      </c>
      <c r="C161" s="1">
        <v>45256</v>
      </c>
      <c r="D161">
        <v>172.5</v>
      </c>
      <c r="E161">
        <v>186</v>
      </c>
      <c r="F161">
        <v>172.5</v>
      </c>
      <c r="G161">
        <v>185</v>
      </c>
      <c r="H161" s="253">
        <v>56254</v>
      </c>
      <c r="I161" s="257">
        <v>10230437.4</v>
      </c>
      <c r="J161">
        <v>182</v>
      </c>
    </row>
    <row r="162" spans="1:14">
      <c r="A162" t="s">
        <v>1441</v>
      </c>
      <c r="B162" t="s">
        <v>1442</v>
      </c>
      <c r="C162" s="1">
        <v>45256</v>
      </c>
      <c r="D162">
        <v>7.2</v>
      </c>
      <c r="E162">
        <v>7.5</v>
      </c>
      <c r="F162">
        <v>7.12</v>
      </c>
      <c r="G162">
        <v>7.5</v>
      </c>
      <c r="H162" s="253">
        <v>2200</v>
      </c>
      <c r="I162" s="253">
        <v>15982</v>
      </c>
      <c r="J162">
        <v>13</v>
      </c>
    </row>
    <row r="163" spans="1:14">
      <c r="A163" t="s">
        <v>418</v>
      </c>
      <c r="B163" t="s">
        <v>419</v>
      </c>
      <c r="C163" s="1">
        <v>42535</v>
      </c>
      <c r="D163">
        <v>447</v>
      </c>
      <c r="E163">
        <v>468</v>
      </c>
      <c r="F163">
        <v>447</v>
      </c>
      <c r="G163">
        <v>468</v>
      </c>
      <c r="H163" s="253">
        <v>3468</v>
      </c>
      <c r="I163" s="253">
        <v>1568102</v>
      </c>
      <c r="J163">
        <v>11</v>
      </c>
    </row>
    <row r="164" spans="1:14">
      <c r="A164" t="s">
        <v>420</v>
      </c>
      <c r="B164" t="s">
        <v>421</v>
      </c>
      <c r="C164" s="1">
        <v>45215</v>
      </c>
      <c r="D164">
        <v>185</v>
      </c>
      <c r="E164">
        <v>185</v>
      </c>
      <c r="F164">
        <v>185</v>
      </c>
      <c r="G164">
        <v>185</v>
      </c>
      <c r="H164" s="253">
        <v>54153</v>
      </c>
      <c r="I164" s="253">
        <v>10018305</v>
      </c>
      <c r="J164">
        <v>1</v>
      </c>
    </row>
    <row r="165" spans="1:14">
      <c r="A165" t="s">
        <v>422</v>
      </c>
      <c r="B165" t="s">
        <v>423</v>
      </c>
      <c r="C165" s="1">
        <v>45095</v>
      </c>
      <c r="D165">
        <v>378</v>
      </c>
      <c r="E165">
        <v>378</v>
      </c>
      <c r="F165">
        <v>378</v>
      </c>
      <c r="G165">
        <v>378</v>
      </c>
      <c r="H165" s="253">
        <v>274982</v>
      </c>
      <c r="I165" s="253">
        <v>103943196</v>
      </c>
      <c r="J165">
        <v>1</v>
      </c>
      <c r="M165" s="112">
        <v>44424</v>
      </c>
      <c r="N165" s="68">
        <f>M165-C165</f>
        <v>-671</v>
      </c>
    </row>
    <row r="166" spans="1:14">
      <c r="A166" t="s">
        <v>2068</v>
      </c>
      <c r="B166" t="s">
        <v>1527</v>
      </c>
      <c r="C166" s="1">
        <v>45238</v>
      </c>
      <c r="D166" s="253">
        <v>1000</v>
      </c>
      <c r="E166" s="253">
        <v>1000</v>
      </c>
      <c r="F166" s="253">
        <v>1000</v>
      </c>
      <c r="G166" s="253">
        <v>1000</v>
      </c>
      <c r="H166">
        <v>10</v>
      </c>
      <c r="I166" s="253">
        <v>10000</v>
      </c>
      <c r="J166">
        <v>2</v>
      </c>
    </row>
    <row r="167" spans="1:14">
      <c r="A167" t="s">
        <v>1763</v>
      </c>
      <c r="B167" t="s">
        <v>1764</v>
      </c>
      <c r="C167" s="1">
        <v>45256</v>
      </c>
      <c r="D167">
        <v>235</v>
      </c>
      <c r="E167">
        <v>244.8</v>
      </c>
      <c r="F167">
        <v>231.1</v>
      </c>
      <c r="G167">
        <v>243</v>
      </c>
      <c r="H167" s="253">
        <v>18249</v>
      </c>
      <c r="I167" s="257">
        <v>4394599.2</v>
      </c>
      <c r="J167">
        <v>385</v>
      </c>
    </row>
    <row r="168" spans="1:14">
      <c r="A168" t="s">
        <v>1753</v>
      </c>
      <c r="B168" t="s">
        <v>1754</v>
      </c>
      <c r="C168" s="1">
        <v>45095</v>
      </c>
      <c r="D168">
        <v>217</v>
      </c>
      <c r="E168">
        <v>217</v>
      </c>
      <c r="F168">
        <v>217</v>
      </c>
      <c r="G168">
        <v>217</v>
      </c>
      <c r="H168" s="253">
        <v>20000</v>
      </c>
      <c r="I168" s="253">
        <v>4340000</v>
      </c>
      <c r="J168">
        <v>1</v>
      </c>
    </row>
    <row r="169" spans="1:14">
      <c r="A169" t="s">
        <v>1520</v>
      </c>
      <c r="B169" t="s">
        <v>1521</v>
      </c>
      <c r="C169" s="1">
        <v>45256</v>
      </c>
      <c r="D169">
        <v>7.87</v>
      </c>
      <c r="E169">
        <v>8.26</v>
      </c>
      <c r="F169">
        <v>7.87</v>
      </c>
      <c r="G169">
        <v>8.1</v>
      </c>
      <c r="H169" s="253">
        <v>20600</v>
      </c>
      <c r="I169" s="253">
        <v>167460</v>
      </c>
      <c r="J169">
        <v>16</v>
      </c>
    </row>
    <row r="170" spans="1:14">
      <c r="A170" t="s">
        <v>424</v>
      </c>
      <c r="B170" t="s">
        <v>425</v>
      </c>
      <c r="C170" s="1">
        <v>45256</v>
      </c>
      <c r="D170">
        <v>144.69999999999999</v>
      </c>
      <c r="E170">
        <v>153</v>
      </c>
      <c r="F170">
        <v>142.1</v>
      </c>
      <c r="G170">
        <v>148</v>
      </c>
      <c r="H170" s="253">
        <v>10587</v>
      </c>
      <c r="I170" s="257">
        <v>1549765.4</v>
      </c>
      <c r="J170">
        <v>62</v>
      </c>
    </row>
    <row r="171" spans="1:14">
      <c r="A171" t="s">
        <v>426</v>
      </c>
      <c r="B171" t="s">
        <v>427</v>
      </c>
      <c r="C171" s="1">
        <v>40939</v>
      </c>
      <c r="D171">
        <v>103</v>
      </c>
      <c r="E171">
        <v>103</v>
      </c>
      <c r="F171">
        <v>102</v>
      </c>
      <c r="G171">
        <v>102</v>
      </c>
      <c r="H171">
        <v>133</v>
      </c>
      <c r="I171" s="253">
        <v>13679</v>
      </c>
      <c r="J171">
        <v>3</v>
      </c>
    </row>
    <row r="172" spans="1:14">
      <c r="A172" t="s">
        <v>1696</v>
      </c>
      <c r="B172" t="s">
        <v>1697</v>
      </c>
      <c r="C172" s="1">
        <v>45256</v>
      </c>
      <c r="D172">
        <v>209.8</v>
      </c>
      <c r="E172">
        <v>219.3</v>
      </c>
      <c r="F172">
        <v>205.8</v>
      </c>
      <c r="G172">
        <v>219</v>
      </c>
      <c r="H172" s="253">
        <v>8410</v>
      </c>
      <c r="I172" s="253">
        <v>1827087</v>
      </c>
      <c r="J172">
        <v>160</v>
      </c>
    </row>
    <row r="173" spans="1:14">
      <c r="A173" t="s">
        <v>428</v>
      </c>
      <c r="B173" t="s">
        <v>429</v>
      </c>
      <c r="C173" s="1">
        <v>45256</v>
      </c>
      <c r="D173">
        <v>323.10000000000002</v>
      </c>
      <c r="E173">
        <v>347</v>
      </c>
      <c r="F173">
        <v>323</v>
      </c>
      <c r="G173">
        <v>345</v>
      </c>
      <c r="H173" s="253">
        <v>18265</v>
      </c>
      <c r="I173" s="257">
        <v>6216645.0999999996</v>
      </c>
      <c r="J173">
        <v>75</v>
      </c>
    </row>
    <row r="174" spans="1:14">
      <c r="A174" t="s">
        <v>430</v>
      </c>
      <c r="B174" t="s">
        <v>431</v>
      </c>
      <c r="C174" s="1">
        <v>45253</v>
      </c>
      <c r="D174">
        <v>410</v>
      </c>
      <c r="E174">
        <v>410</v>
      </c>
      <c r="F174">
        <v>410</v>
      </c>
      <c r="G174">
        <v>410</v>
      </c>
      <c r="H174" s="253">
        <v>2440</v>
      </c>
      <c r="I174" s="253">
        <v>1000400</v>
      </c>
      <c r="J174">
        <v>1</v>
      </c>
    </row>
    <row r="175" spans="1:14">
      <c r="A175" t="s">
        <v>432</v>
      </c>
      <c r="B175" t="s">
        <v>433</v>
      </c>
      <c r="C175" s="1">
        <v>44738</v>
      </c>
      <c r="D175">
        <v>296</v>
      </c>
      <c r="E175">
        <v>296</v>
      </c>
      <c r="F175">
        <v>296</v>
      </c>
      <c r="G175">
        <v>296</v>
      </c>
      <c r="H175" s="253">
        <v>1000</v>
      </c>
      <c r="I175" s="253">
        <v>296000</v>
      </c>
      <c r="J175">
        <v>1</v>
      </c>
    </row>
    <row r="176" spans="1:14">
      <c r="A176" t="s">
        <v>434</v>
      </c>
      <c r="B176" t="s">
        <v>435</v>
      </c>
      <c r="C176" s="1">
        <v>41547</v>
      </c>
      <c r="D176">
        <v>166</v>
      </c>
      <c r="E176">
        <v>166</v>
      </c>
      <c r="F176">
        <v>163</v>
      </c>
      <c r="G176">
        <v>163</v>
      </c>
      <c r="H176" s="253">
        <v>1005</v>
      </c>
      <c r="I176" s="253">
        <v>163845</v>
      </c>
      <c r="J176">
        <v>2</v>
      </c>
    </row>
    <row r="177" spans="1:10">
      <c r="A177" t="s">
        <v>436</v>
      </c>
      <c r="B177" t="s">
        <v>437</v>
      </c>
      <c r="C177" s="1">
        <v>45256</v>
      </c>
      <c r="D177">
        <v>9.5</v>
      </c>
      <c r="E177">
        <v>9.6</v>
      </c>
      <c r="F177">
        <v>9.32</v>
      </c>
      <c r="G177">
        <v>9.51</v>
      </c>
      <c r="H177" s="253">
        <v>36005</v>
      </c>
      <c r="I177" s="257">
        <v>341881.55</v>
      </c>
      <c r="J177">
        <v>13</v>
      </c>
    </row>
    <row r="178" spans="1:10">
      <c r="A178" t="s">
        <v>438</v>
      </c>
      <c r="B178" t="s">
        <v>439</v>
      </c>
      <c r="C178" s="1">
        <v>45256</v>
      </c>
      <c r="D178">
        <v>108</v>
      </c>
      <c r="E178">
        <v>108</v>
      </c>
      <c r="F178">
        <v>108</v>
      </c>
      <c r="G178">
        <v>108</v>
      </c>
      <c r="H178" s="253">
        <v>5254</v>
      </c>
      <c r="I178" s="253">
        <v>567432</v>
      </c>
      <c r="J178">
        <v>1</v>
      </c>
    </row>
    <row r="179" spans="1:10">
      <c r="A179" t="s">
        <v>440</v>
      </c>
      <c r="B179" t="s">
        <v>441</v>
      </c>
      <c r="C179" s="1">
        <v>41574</v>
      </c>
      <c r="D179">
        <v>105</v>
      </c>
      <c r="E179">
        <v>105</v>
      </c>
      <c r="F179">
        <v>105</v>
      </c>
      <c r="G179">
        <v>105</v>
      </c>
      <c r="H179">
        <v>45</v>
      </c>
      <c r="I179" s="253">
        <v>4725</v>
      </c>
      <c r="J179">
        <v>1</v>
      </c>
    </row>
    <row r="180" spans="1:10">
      <c r="A180" t="s">
        <v>442</v>
      </c>
      <c r="B180" t="s">
        <v>443</v>
      </c>
      <c r="C180" s="1">
        <v>45067</v>
      </c>
      <c r="D180">
        <v>172</v>
      </c>
      <c r="E180">
        <v>172</v>
      </c>
      <c r="F180">
        <v>172</v>
      </c>
      <c r="G180">
        <v>172</v>
      </c>
      <c r="H180" s="253">
        <v>3933</v>
      </c>
      <c r="I180" s="253">
        <v>676476</v>
      </c>
      <c r="J180">
        <v>1</v>
      </c>
    </row>
    <row r="181" spans="1:10">
      <c r="A181" t="s">
        <v>1555</v>
      </c>
      <c r="B181" t="s">
        <v>1274</v>
      </c>
      <c r="C181" s="1">
        <v>45256</v>
      </c>
      <c r="D181">
        <v>961.1</v>
      </c>
      <c r="E181">
        <v>961.1</v>
      </c>
      <c r="F181">
        <v>961.1</v>
      </c>
      <c r="G181">
        <v>961.1</v>
      </c>
      <c r="H181">
        <v>25</v>
      </c>
      <c r="I181" s="257">
        <v>24027.5</v>
      </c>
      <c r="J181">
        <v>1</v>
      </c>
    </row>
    <row r="182" spans="1:10">
      <c r="A182" t="s">
        <v>444</v>
      </c>
      <c r="B182" t="s">
        <v>445</v>
      </c>
      <c r="C182" s="1">
        <v>42691</v>
      </c>
      <c r="D182">
        <v>115</v>
      </c>
      <c r="E182">
        <v>115</v>
      </c>
      <c r="F182">
        <v>115</v>
      </c>
      <c r="G182">
        <v>115</v>
      </c>
      <c r="H182" s="253">
        <v>4000</v>
      </c>
      <c r="I182" s="253">
        <v>460000</v>
      </c>
      <c r="J182">
        <v>1</v>
      </c>
    </row>
    <row r="183" spans="1:10">
      <c r="A183" t="s">
        <v>446</v>
      </c>
      <c r="B183" t="s">
        <v>447</v>
      </c>
      <c r="C183" s="1">
        <v>45256</v>
      </c>
      <c r="D183" s="253">
        <v>1035</v>
      </c>
      <c r="E183" s="253">
        <v>1050</v>
      </c>
      <c r="F183" s="253">
        <v>1035</v>
      </c>
      <c r="G183" s="253">
        <v>1050</v>
      </c>
      <c r="H183">
        <v>32</v>
      </c>
      <c r="I183" s="253">
        <v>33270</v>
      </c>
      <c r="J183">
        <v>2</v>
      </c>
    </row>
    <row r="184" spans="1:10">
      <c r="A184" t="s">
        <v>448</v>
      </c>
      <c r="B184" t="s">
        <v>449</v>
      </c>
      <c r="C184" s="1">
        <v>44122</v>
      </c>
      <c r="D184">
        <v>107</v>
      </c>
      <c r="E184">
        <v>107</v>
      </c>
      <c r="F184">
        <v>107</v>
      </c>
      <c r="G184">
        <v>107</v>
      </c>
      <c r="H184" s="253">
        <v>58924</v>
      </c>
      <c r="I184" s="253">
        <v>6304868</v>
      </c>
      <c r="J184">
        <v>1</v>
      </c>
    </row>
    <row r="185" spans="1:10">
      <c r="A185" t="s">
        <v>1577</v>
      </c>
      <c r="B185" t="s">
        <v>1526</v>
      </c>
      <c r="C185" s="1">
        <v>45256</v>
      </c>
      <c r="D185">
        <v>815.7</v>
      </c>
      <c r="E185">
        <v>815.7</v>
      </c>
      <c r="F185">
        <v>815.7</v>
      </c>
      <c r="G185">
        <v>815.7</v>
      </c>
      <c r="H185">
        <v>25</v>
      </c>
      <c r="I185" s="257">
        <v>20392.5</v>
      </c>
      <c r="J185">
        <v>1</v>
      </c>
    </row>
    <row r="186" spans="1:10">
      <c r="A186" t="s">
        <v>1698</v>
      </c>
      <c r="B186" t="s">
        <v>1699</v>
      </c>
      <c r="C186" s="1">
        <v>45256</v>
      </c>
      <c r="D186">
        <v>263.89999999999998</v>
      </c>
      <c r="E186">
        <v>280</v>
      </c>
      <c r="F186">
        <v>261</v>
      </c>
      <c r="G186">
        <v>277</v>
      </c>
      <c r="H186" s="253">
        <v>3994</v>
      </c>
      <c r="I186" s="257">
        <v>1089226.5</v>
      </c>
      <c r="J186">
        <v>114</v>
      </c>
    </row>
    <row r="187" spans="1:10">
      <c r="A187" t="s">
        <v>1700</v>
      </c>
      <c r="B187" t="s">
        <v>1701</v>
      </c>
      <c r="C187" s="1">
        <v>45118</v>
      </c>
      <c r="D187">
        <v>227</v>
      </c>
      <c r="E187">
        <v>227</v>
      </c>
      <c r="F187">
        <v>226</v>
      </c>
      <c r="G187">
        <v>226</v>
      </c>
      <c r="H187" s="253">
        <v>23140</v>
      </c>
      <c r="I187" s="253">
        <v>5239640</v>
      </c>
      <c r="J187">
        <v>3</v>
      </c>
    </row>
    <row r="188" spans="1:10">
      <c r="A188" t="s">
        <v>1401</v>
      </c>
      <c r="B188" t="s">
        <v>1402</v>
      </c>
      <c r="C188" s="1">
        <v>45120</v>
      </c>
      <c r="D188">
        <v>609.9</v>
      </c>
      <c r="E188">
        <v>611.79999999999995</v>
      </c>
      <c r="F188">
        <v>586.20000000000005</v>
      </c>
      <c r="G188">
        <v>587</v>
      </c>
      <c r="H188" s="253">
        <v>28431</v>
      </c>
      <c r="I188" s="257">
        <v>16938180.699999999</v>
      </c>
      <c r="J188">
        <v>297</v>
      </c>
    </row>
    <row r="189" spans="1:10">
      <c r="A189" t="s">
        <v>450</v>
      </c>
      <c r="B189" t="s">
        <v>451</v>
      </c>
      <c r="C189" s="1">
        <v>41836</v>
      </c>
      <c r="D189">
        <v>50</v>
      </c>
      <c r="E189">
        <v>51</v>
      </c>
      <c r="F189">
        <v>50</v>
      </c>
      <c r="G189">
        <v>51</v>
      </c>
      <c r="H189" s="253">
        <v>165000</v>
      </c>
      <c r="I189" s="253">
        <v>8375000</v>
      </c>
      <c r="J189">
        <v>3</v>
      </c>
    </row>
    <row r="190" spans="1:10">
      <c r="A190" t="s">
        <v>452</v>
      </c>
      <c r="B190" t="s">
        <v>453</v>
      </c>
      <c r="C190" s="1">
        <v>45256</v>
      </c>
      <c r="D190">
        <v>132</v>
      </c>
      <c r="E190">
        <v>135.6</v>
      </c>
      <c r="F190">
        <v>132</v>
      </c>
      <c r="G190">
        <v>134.19999999999999</v>
      </c>
      <c r="H190" s="253">
        <v>103893</v>
      </c>
      <c r="I190" s="257">
        <v>13888917.6</v>
      </c>
      <c r="J190">
        <v>403</v>
      </c>
    </row>
    <row r="191" spans="1:10" s="245" customFormat="1">
      <c r="A191" t="s">
        <v>2058</v>
      </c>
      <c r="B191" t="s">
        <v>2059</v>
      </c>
      <c r="C191" s="1">
        <v>45256</v>
      </c>
      <c r="D191">
        <v>510</v>
      </c>
      <c r="E191">
        <v>534</v>
      </c>
      <c r="F191">
        <v>501</v>
      </c>
      <c r="G191">
        <v>531</v>
      </c>
      <c r="H191" s="253">
        <v>28973</v>
      </c>
      <c r="I191" s="257">
        <v>15107771.6</v>
      </c>
      <c r="J191">
        <v>751</v>
      </c>
    </row>
    <row r="192" spans="1:10">
      <c r="A192" t="s">
        <v>454</v>
      </c>
      <c r="B192" t="s">
        <v>455</v>
      </c>
      <c r="C192" s="1">
        <v>40121</v>
      </c>
      <c r="D192">
        <v>966</v>
      </c>
      <c r="E192">
        <v>966</v>
      </c>
      <c r="F192">
        <v>966</v>
      </c>
      <c r="G192">
        <v>966</v>
      </c>
      <c r="H192">
        <v>300</v>
      </c>
      <c r="I192" s="253">
        <v>289800</v>
      </c>
      <c r="J192">
        <v>9</v>
      </c>
    </row>
    <row r="193" spans="1:10">
      <c r="A193" t="s">
        <v>456</v>
      </c>
      <c r="B193" t="s">
        <v>457</v>
      </c>
      <c r="C193" s="1">
        <v>45217</v>
      </c>
      <c r="D193">
        <v>160</v>
      </c>
      <c r="E193">
        <v>160</v>
      </c>
      <c r="F193">
        <v>160</v>
      </c>
      <c r="G193">
        <v>160</v>
      </c>
      <c r="H193" s="253">
        <v>28000</v>
      </c>
      <c r="I193" s="253">
        <v>4480000</v>
      </c>
      <c r="J193">
        <v>1</v>
      </c>
    </row>
    <row r="194" spans="1:10">
      <c r="A194" t="s">
        <v>458</v>
      </c>
      <c r="B194" t="s">
        <v>459</v>
      </c>
      <c r="C194" s="1">
        <v>45186</v>
      </c>
      <c r="D194">
        <v>349</v>
      </c>
      <c r="E194">
        <v>349</v>
      </c>
      <c r="F194">
        <v>349</v>
      </c>
      <c r="G194">
        <v>349</v>
      </c>
      <c r="H194" s="253">
        <v>15400</v>
      </c>
      <c r="I194" s="253">
        <v>5374600</v>
      </c>
      <c r="J194">
        <v>1</v>
      </c>
    </row>
    <row r="195" spans="1:10">
      <c r="A195" t="s">
        <v>460</v>
      </c>
      <c r="B195" t="s">
        <v>461</v>
      </c>
      <c r="C195" s="1">
        <v>40399</v>
      </c>
      <c r="D195">
        <v>210</v>
      </c>
      <c r="E195">
        <v>210</v>
      </c>
      <c r="F195">
        <v>210</v>
      </c>
      <c r="G195">
        <v>210</v>
      </c>
      <c r="H195" s="253">
        <v>13473</v>
      </c>
      <c r="I195" s="253">
        <v>2829330</v>
      </c>
      <c r="J195">
        <v>2</v>
      </c>
    </row>
    <row r="196" spans="1:10">
      <c r="A196" t="s">
        <v>462</v>
      </c>
      <c r="B196" t="s">
        <v>463</v>
      </c>
      <c r="C196" s="1">
        <v>45232</v>
      </c>
      <c r="D196">
        <v>700</v>
      </c>
      <c r="E196">
        <v>700</v>
      </c>
      <c r="F196">
        <v>700</v>
      </c>
      <c r="G196">
        <v>700</v>
      </c>
      <c r="H196">
        <v>936</v>
      </c>
      <c r="I196" s="253">
        <v>655200</v>
      </c>
      <c r="J196">
        <v>4</v>
      </c>
    </row>
    <row r="197" spans="1:10">
      <c r="A197" t="s">
        <v>1403</v>
      </c>
      <c r="B197" t="s">
        <v>1404</v>
      </c>
      <c r="C197" s="1">
        <v>45252</v>
      </c>
      <c r="D197" s="257">
        <v>1004.7</v>
      </c>
      <c r="E197" s="257">
        <v>1004.7</v>
      </c>
      <c r="F197" s="257">
        <v>1004.7</v>
      </c>
      <c r="G197" s="257">
        <v>1004.7</v>
      </c>
      <c r="H197">
        <v>10</v>
      </c>
      <c r="I197" s="253">
        <v>10047</v>
      </c>
      <c r="J197">
        <v>1</v>
      </c>
    </row>
    <row r="198" spans="1:10">
      <c r="A198" t="s">
        <v>1870</v>
      </c>
      <c r="B198" t="s">
        <v>1871</v>
      </c>
      <c r="C198" s="1">
        <v>45256</v>
      </c>
      <c r="D198">
        <v>208</v>
      </c>
      <c r="E198">
        <v>219</v>
      </c>
      <c r="F198">
        <v>206</v>
      </c>
      <c r="G198">
        <v>217.5</v>
      </c>
      <c r="H198" s="253">
        <v>9122</v>
      </c>
      <c r="I198" s="253">
        <v>1933716</v>
      </c>
      <c r="J198">
        <v>232</v>
      </c>
    </row>
    <row r="199" spans="1:10">
      <c r="A199" t="s">
        <v>464</v>
      </c>
      <c r="B199" t="s">
        <v>465</v>
      </c>
      <c r="C199" s="1">
        <v>42480</v>
      </c>
      <c r="D199">
        <v>100</v>
      </c>
      <c r="E199">
        <v>100</v>
      </c>
      <c r="F199">
        <v>100</v>
      </c>
      <c r="G199">
        <v>100</v>
      </c>
      <c r="H199" s="253">
        <v>2493</v>
      </c>
      <c r="I199" s="253">
        <v>249300</v>
      </c>
      <c r="J199">
        <v>1</v>
      </c>
    </row>
    <row r="200" spans="1:10">
      <c r="A200" t="s">
        <v>1443</v>
      </c>
      <c r="B200" t="s">
        <v>1444</v>
      </c>
      <c r="C200" s="1">
        <v>44315</v>
      </c>
      <c r="D200" s="253">
        <v>2464</v>
      </c>
      <c r="E200" s="253">
        <v>2464</v>
      </c>
      <c r="F200" s="253">
        <v>2464</v>
      </c>
      <c r="G200" s="253">
        <v>2464</v>
      </c>
      <c r="H200" s="253">
        <v>5000</v>
      </c>
      <c r="I200" s="253">
        <v>12320000</v>
      </c>
      <c r="J200">
        <v>1</v>
      </c>
    </row>
    <row r="201" spans="1:10">
      <c r="A201" t="s">
        <v>2043</v>
      </c>
      <c r="B201" t="s">
        <v>2044</v>
      </c>
      <c r="C201" s="1">
        <v>45256</v>
      </c>
      <c r="D201">
        <v>7.36</v>
      </c>
      <c r="E201">
        <v>7.54</v>
      </c>
      <c r="F201">
        <v>7.36</v>
      </c>
      <c r="G201">
        <v>7.4</v>
      </c>
      <c r="H201" s="253">
        <v>2400</v>
      </c>
      <c r="I201" s="253">
        <v>17748</v>
      </c>
      <c r="J201">
        <v>13</v>
      </c>
    </row>
    <row r="202" spans="1:10">
      <c r="A202" t="s">
        <v>466</v>
      </c>
      <c r="B202" t="s">
        <v>467</v>
      </c>
      <c r="C202" s="1">
        <v>45256</v>
      </c>
      <c r="D202">
        <v>702.1</v>
      </c>
      <c r="E202">
        <v>743</v>
      </c>
      <c r="F202">
        <v>702.1</v>
      </c>
      <c r="G202">
        <v>735</v>
      </c>
      <c r="H202" s="253">
        <v>11111</v>
      </c>
      <c r="I202" s="257">
        <v>8165920.7999999998</v>
      </c>
      <c r="J202">
        <v>87</v>
      </c>
    </row>
    <row r="203" spans="1:10">
      <c r="A203" t="s">
        <v>468</v>
      </c>
      <c r="B203" t="s">
        <v>469</v>
      </c>
      <c r="C203" s="1">
        <v>41577</v>
      </c>
      <c r="D203">
        <v>157</v>
      </c>
      <c r="E203">
        <v>164</v>
      </c>
      <c r="F203">
        <v>157</v>
      </c>
      <c r="G203">
        <v>162</v>
      </c>
      <c r="H203">
        <v>856</v>
      </c>
      <c r="I203" s="253">
        <v>139139</v>
      </c>
      <c r="J203">
        <v>9</v>
      </c>
    </row>
    <row r="204" spans="1:10">
      <c r="A204" t="s">
        <v>470</v>
      </c>
      <c r="B204" t="s">
        <v>471</v>
      </c>
      <c r="C204" s="1">
        <v>41105</v>
      </c>
      <c r="D204">
        <v>151</v>
      </c>
      <c r="E204">
        <v>151</v>
      </c>
      <c r="F204">
        <v>151</v>
      </c>
      <c r="G204">
        <v>151</v>
      </c>
      <c r="H204" s="253">
        <v>582515</v>
      </c>
      <c r="I204" s="253">
        <v>87959765</v>
      </c>
      <c r="J204">
        <v>1</v>
      </c>
    </row>
    <row r="205" spans="1:10">
      <c r="A205" t="s">
        <v>1872</v>
      </c>
      <c r="B205" t="s">
        <v>1873</v>
      </c>
      <c r="C205" s="1">
        <v>45256</v>
      </c>
      <c r="D205">
        <v>203.8</v>
      </c>
      <c r="E205">
        <v>220.2</v>
      </c>
      <c r="F205">
        <v>200.5</v>
      </c>
      <c r="G205">
        <v>218</v>
      </c>
      <c r="H205" s="253">
        <v>7908</v>
      </c>
      <c r="I205" s="257">
        <v>1680095.5</v>
      </c>
      <c r="J205">
        <v>249</v>
      </c>
    </row>
    <row r="206" spans="1:10">
      <c r="A206" t="s">
        <v>472</v>
      </c>
      <c r="B206" t="s">
        <v>473</v>
      </c>
      <c r="C206" s="1">
        <v>42831</v>
      </c>
      <c r="D206">
        <v>212</v>
      </c>
      <c r="E206">
        <v>223</v>
      </c>
      <c r="F206">
        <v>212</v>
      </c>
      <c r="G206">
        <v>219</v>
      </c>
      <c r="H206">
        <v>278</v>
      </c>
      <c r="I206" s="253">
        <v>61176</v>
      </c>
      <c r="J206">
        <v>6</v>
      </c>
    </row>
    <row r="207" spans="1:10">
      <c r="A207" t="s">
        <v>474</v>
      </c>
      <c r="B207" t="s">
        <v>475</v>
      </c>
      <c r="C207" s="1">
        <v>40883</v>
      </c>
      <c r="D207">
        <v>110</v>
      </c>
      <c r="E207">
        <v>110</v>
      </c>
      <c r="F207">
        <v>110</v>
      </c>
      <c r="G207">
        <v>110</v>
      </c>
      <c r="H207" s="253">
        <v>16394</v>
      </c>
      <c r="I207" s="253">
        <v>1803340</v>
      </c>
      <c r="J207">
        <v>2</v>
      </c>
    </row>
    <row r="208" spans="1:10">
      <c r="A208" t="s">
        <v>476</v>
      </c>
      <c r="B208" t="s">
        <v>477</v>
      </c>
      <c r="C208" s="1">
        <v>42033</v>
      </c>
      <c r="D208">
        <v>185</v>
      </c>
      <c r="E208">
        <v>203</v>
      </c>
      <c r="F208">
        <v>183</v>
      </c>
      <c r="G208">
        <v>184</v>
      </c>
      <c r="H208" s="253">
        <v>200565</v>
      </c>
      <c r="I208" s="253">
        <v>37843213</v>
      </c>
      <c r="J208">
        <v>199</v>
      </c>
    </row>
    <row r="209" spans="1:10">
      <c r="A209" t="s">
        <v>478</v>
      </c>
      <c r="B209" t="s">
        <v>479</v>
      </c>
      <c r="C209" s="1">
        <v>42974</v>
      </c>
      <c r="D209">
        <v>130</v>
      </c>
      <c r="E209">
        <v>130</v>
      </c>
      <c r="F209">
        <v>130</v>
      </c>
      <c r="G209">
        <v>130</v>
      </c>
      <c r="H209" s="253">
        <v>25000</v>
      </c>
      <c r="I209" s="253">
        <v>3250000</v>
      </c>
      <c r="J209">
        <v>3</v>
      </c>
    </row>
    <row r="210" spans="1:10" s="245" customFormat="1">
      <c r="A210" t="s">
        <v>480</v>
      </c>
      <c r="B210" t="s">
        <v>481</v>
      </c>
      <c r="C210" s="1">
        <v>41029</v>
      </c>
      <c r="D210">
        <v>141</v>
      </c>
      <c r="E210">
        <v>145</v>
      </c>
      <c r="F210">
        <v>141</v>
      </c>
      <c r="G210">
        <v>145</v>
      </c>
      <c r="H210">
        <v>281</v>
      </c>
      <c r="I210" s="253">
        <v>40183</v>
      </c>
      <c r="J210">
        <v>3</v>
      </c>
    </row>
    <row r="211" spans="1:10">
      <c r="A211" t="s">
        <v>2062</v>
      </c>
      <c r="B211" t="s">
        <v>2063</v>
      </c>
      <c r="C211" s="1">
        <v>45256</v>
      </c>
      <c r="D211">
        <v>346</v>
      </c>
      <c r="E211">
        <v>375</v>
      </c>
      <c r="F211">
        <v>339.1</v>
      </c>
      <c r="G211">
        <v>375</v>
      </c>
      <c r="H211" s="253">
        <v>10751</v>
      </c>
      <c r="I211" s="253">
        <v>3874531</v>
      </c>
      <c r="J211">
        <v>381</v>
      </c>
    </row>
    <row r="212" spans="1:10">
      <c r="A212" t="s">
        <v>1464</v>
      </c>
      <c r="B212" t="s">
        <v>1465</v>
      </c>
      <c r="C212" s="1">
        <v>45256</v>
      </c>
      <c r="D212">
        <v>7.26</v>
      </c>
      <c r="E212">
        <v>7.4</v>
      </c>
      <c r="F212">
        <v>7.25</v>
      </c>
      <c r="G212">
        <v>7.38</v>
      </c>
      <c r="H212" s="253">
        <v>13710</v>
      </c>
      <c r="I212" s="257">
        <v>101176.2</v>
      </c>
      <c r="J212">
        <v>13</v>
      </c>
    </row>
    <row r="213" spans="1:10">
      <c r="A213" t="s">
        <v>1395</v>
      </c>
      <c r="B213" t="s">
        <v>1396</v>
      </c>
      <c r="C213" s="1">
        <v>45256</v>
      </c>
      <c r="D213">
        <v>7.48</v>
      </c>
      <c r="E213">
        <v>7.88</v>
      </c>
      <c r="F213">
        <v>7.48</v>
      </c>
      <c r="G213">
        <v>7.88</v>
      </c>
      <c r="H213" s="253">
        <v>57950</v>
      </c>
      <c r="I213" s="257">
        <v>440473.25</v>
      </c>
      <c r="J213">
        <v>18</v>
      </c>
    </row>
    <row r="214" spans="1:10">
      <c r="A214" t="s">
        <v>482</v>
      </c>
      <c r="B214" t="s">
        <v>483</v>
      </c>
      <c r="C214" s="1">
        <v>44768</v>
      </c>
      <c r="D214">
        <v>100</v>
      </c>
      <c r="E214">
        <v>100</v>
      </c>
      <c r="F214">
        <v>100</v>
      </c>
      <c r="G214">
        <v>100</v>
      </c>
      <c r="H214" s="253">
        <v>2620</v>
      </c>
      <c r="I214" s="253">
        <v>262000</v>
      </c>
      <c r="J214">
        <v>10</v>
      </c>
    </row>
    <row r="215" spans="1:10">
      <c r="A215" t="s">
        <v>484</v>
      </c>
      <c r="B215" t="s">
        <v>485</v>
      </c>
      <c r="C215" s="1">
        <v>43620</v>
      </c>
      <c r="D215">
        <v>188</v>
      </c>
      <c r="E215">
        <v>196</v>
      </c>
      <c r="F215">
        <v>182</v>
      </c>
      <c r="G215">
        <v>196</v>
      </c>
      <c r="H215" s="253">
        <v>54168</v>
      </c>
      <c r="I215" s="253">
        <v>10271215</v>
      </c>
      <c r="J215">
        <v>104</v>
      </c>
    </row>
    <row r="216" spans="1:10">
      <c r="A216" t="s">
        <v>486</v>
      </c>
      <c r="B216" t="s">
        <v>487</v>
      </c>
      <c r="C216" s="1">
        <v>45256</v>
      </c>
      <c r="D216">
        <v>569</v>
      </c>
      <c r="E216">
        <v>569</v>
      </c>
      <c r="F216">
        <v>556.1</v>
      </c>
      <c r="G216">
        <v>567.20000000000005</v>
      </c>
      <c r="H216">
        <v>267</v>
      </c>
      <c r="I216" s="257">
        <v>149519.1</v>
      </c>
      <c r="J216">
        <v>10</v>
      </c>
    </row>
    <row r="217" spans="1:10">
      <c r="A217" t="s">
        <v>1755</v>
      </c>
      <c r="B217" t="s">
        <v>1504</v>
      </c>
      <c r="C217" s="1">
        <v>45256</v>
      </c>
      <c r="D217">
        <v>780.2</v>
      </c>
      <c r="E217">
        <v>795.8</v>
      </c>
      <c r="F217">
        <v>780.2</v>
      </c>
      <c r="G217">
        <v>795.8</v>
      </c>
      <c r="H217">
        <v>50</v>
      </c>
      <c r="I217" s="253">
        <v>39400</v>
      </c>
      <c r="J217">
        <v>2</v>
      </c>
    </row>
    <row r="218" spans="1:10">
      <c r="A218" t="s">
        <v>1448</v>
      </c>
      <c r="B218" t="s">
        <v>1449</v>
      </c>
      <c r="C218" s="1">
        <v>45253</v>
      </c>
      <c r="D218" s="253">
        <v>1030</v>
      </c>
      <c r="E218" s="253">
        <v>1030</v>
      </c>
      <c r="F218" s="253">
        <v>1030</v>
      </c>
      <c r="G218" s="253">
        <v>1030</v>
      </c>
      <c r="H218">
        <v>115</v>
      </c>
      <c r="I218" s="253">
        <v>118450</v>
      </c>
      <c r="J218">
        <v>2</v>
      </c>
    </row>
    <row r="219" spans="1:10">
      <c r="A219" t="s">
        <v>1702</v>
      </c>
      <c r="B219" t="s">
        <v>1589</v>
      </c>
      <c r="C219" s="1">
        <v>45256</v>
      </c>
      <c r="D219">
        <v>714.5</v>
      </c>
      <c r="E219">
        <v>714.5</v>
      </c>
      <c r="F219">
        <v>693</v>
      </c>
      <c r="G219">
        <v>706</v>
      </c>
      <c r="H219">
        <v>63</v>
      </c>
      <c r="I219" s="253">
        <v>44221</v>
      </c>
      <c r="J219">
        <v>6</v>
      </c>
    </row>
    <row r="220" spans="1:10">
      <c r="A220" t="s">
        <v>488</v>
      </c>
      <c r="B220" t="s">
        <v>489</v>
      </c>
      <c r="C220" s="1">
        <v>45022</v>
      </c>
      <c r="D220">
        <v>407</v>
      </c>
      <c r="E220">
        <v>407</v>
      </c>
      <c r="F220">
        <v>407</v>
      </c>
      <c r="G220">
        <v>407</v>
      </c>
      <c r="H220" s="253">
        <v>1000</v>
      </c>
      <c r="I220" s="253">
        <v>407000</v>
      </c>
      <c r="J220">
        <v>1</v>
      </c>
    </row>
    <row r="221" spans="1:10">
      <c r="A221" t="s">
        <v>490</v>
      </c>
      <c r="B221" t="s">
        <v>491</v>
      </c>
      <c r="C221" s="1">
        <v>43726</v>
      </c>
      <c r="D221">
        <v>138</v>
      </c>
      <c r="E221">
        <v>138</v>
      </c>
      <c r="F221">
        <v>138</v>
      </c>
      <c r="G221">
        <v>138</v>
      </c>
      <c r="H221" s="253">
        <v>3047</v>
      </c>
      <c r="I221" s="253">
        <v>420486</v>
      </c>
      <c r="J221">
        <v>1</v>
      </c>
    </row>
    <row r="222" spans="1:10">
      <c r="A222" t="s">
        <v>492</v>
      </c>
      <c r="B222" t="s">
        <v>493</v>
      </c>
      <c r="C222" s="1">
        <v>43482</v>
      </c>
      <c r="D222">
        <v>186</v>
      </c>
      <c r="E222">
        <v>186</v>
      </c>
      <c r="F222">
        <v>180</v>
      </c>
      <c r="G222">
        <v>180</v>
      </c>
      <c r="H222" s="253">
        <v>2200</v>
      </c>
      <c r="I222" s="253">
        <v>402873</v>
      </c>
      <c r="J222">
        <v>13</v>
      </c>
    </row>
    <row r="223" spans="1:10">
      <c r="A223" t="s">
        <v>1608</v>
      </c>
      <c r="B223" t="s">
        <v>1609</v>
      </c>
      <c r="C223" s="1">
        <v>45256</v>
      </c>
      <c r="D223" s="253">
        <v>1500</v>
      </c>
      <c r="E223" s="253">
        <v>1510</v>
      </c>
      <c r="F223" s="253">
        <v>1481</v>
      </c>
      <c r="G223" s="253">
        <v>1504</v>
      </c>
      <c r="H223">
        <v>958</v>
      </c>
      <c r="I223" s="257">
        <v>1433365.5</v>
      </c>
      <c r="J223">
        <v>51</v>
      </c>
    </row>
    <row r="224" spans="1:10">
      <c r="A224" t="s">
        <v>1703</v>
      </c>
      <c r="B224" t="s">
        <v>1704</v>
      </c>
      <c r="C224" s="1">
        <v>45256</v>
      </c>
      <c r="D224">
        <v>208</v>
      </c>
      <c r="E224">
        <v>231.7</v>
      </c>
      <c r="F224">
        <v>208</v>
      </c>
      <c r="G224">
        <v>230</v>
      </c>
      <c r="H224" s="253">
        <v>7289</v>
      </c>
      <c r="I224" s="257">
        <v>1620675.8</v>
      </c>
      <c r="J224">
        <v>198</v>
      </c>
    </row>
    <row r="225" spans="1:14">
      <c r="A225" t="s">
        <v>494</v>
      </c>
      <c r="B225" t="s">
        <v>495</v>
      </c>
      <c r="C225" s="1">
        <v>41553</v>
      </c>
      <c r="D225">
        <v>150</v>
      </c>
      <c r="E225">
        <v>150</v>
      </c>
      <c r="F225">
        <v>145</v>
      </c>
      <c r="G225">
        <v>145</v>
      </c>
      <c r="H225">
        <v>30</v>
      </c>
      <c r="I225" s="253">
        <v>4420</v>
      </c>
      <c r="J225">
        <v>3</v>
      </c>
    </row>
    <row r="226" spans="1:14">
      <c r="A226" t="s">
        <v>496</v>
      </c>
      <c r="B226" t="s">
        <v>497</v>
      </c>
      <c r="C226" s="1">
        <v>42645</v>
      </c>
      <c r="D226">
        <v>492</v>
      </c>
      <c r="E226">
        <v>500</v>
      </c>
      <c r="F226">
        <v>481</v>
      </c>
      <c r="G226">
        <v>500</v>
      </c>
      <c r="H226" s="253">
        <v>8691</v>
      </c>
      <c r="I226" s="253">
        <v>4251803</v>
      </c>
      <c r="J226">
        <v>36</v>
      </c>
    </row>
    <row r="227" spans="1:14">
      <c r="A227" t="s">
        <v>1705</v>
      </c>
      <c r="B227" t="s">
        <v>1706</v>
      </c>
      <c r="C227" s="1">
        <v>45256</v>
      </c>
      <c r="D227">
        <v>7.56</v>
      </c>
      <c r="E227">
        <v>7.85</v>
      </c>
      <c r="F227">
        <v>7.56</v>
      </c>
      <c r="G227">
        <v>7.73</v>
      </c>
      <c r="H227" s="253">
        <v>3000</v>
      </c>
      <c r="I227" s="253">
        <v>23105</v>
      </c>
      <c r="J227">
        <v>24</v>
      </c>
      <c r="M227" s="112">
        <v>44424</v>
      </c>
      <c r="N227" s="68">
        <f>M227-C227</f>
        <v>-832</v>
      </c>
    </row>
    <row r="228" spans="1:14">
      <c r="A228" t="s">
        <v>498</v>
      </c>
      <c r="B228" t="s">
        <v>499</v>
      </c>
      <c r="C228" s="1">
        <v>45256</v>
      </c>
      <c r="D228">
        <v>241.8</v>
      </c>
      <c r="E228">
        <v>244</v>
      </c>
      <c r="F228">
        <v>238.7</v>
      </c>
      <c r="G228">
        <v>241</v>
      </c>
      <c r="H228" s="253">
        <v>37234</v>
      </c>
      <c r="I228" s="257">
        <v>8987158.3000000007</v>
      </c>
      <c r="J228">
        <v>226</v>
      </c>
    </row>
    <row r="229" spans="1:14">
      <c r="A229" t="s">
        <v>500</v>
      </c>
      <c r="B229" t="s">
        <v>501</v>
      </c>
      <c r="C229" s="1">
        <v>45256</v>
      </c>
      <c r="D229">
        <v>273</v>
      </c>
      <c r="E229">
        <v>278</v>
      </c>
      <c r="F229">
        <v>270.5</v>
      </c>
      <c r="G229">
        <v>275</v>
      </c>
      <c r="H229" s="253">
        <v>6014</v>
      </c>
      <c r="I229" s="257">
        <v>1649038.5</v>
      </c>
      <c r="J229">
        <v>58</v>
      </c>
    </row>
    <row r="230" spans="1:14">
      <c r="A230" t="s">
        <v>502</v>
      </c>
      <c r="B230" t="s">
        <v>503</v>
      </c>
      <c r="C230" s="1">
        <v>40808</v>
      </c>
      <c r="D230">
        <v>157</v>
      </c>
      <c r="E230">
        <v>157</v>
      </c>
      <c r="F230">
        <v>154</v>
      </c>
      <c r="G230">
        <v>154</v>
      </c>
      <c r="H230">
        <v>100</v>
      </c>
      <c r="I230" s="253">
        <v>15460</v>
      </c>
      <c r="J230">
        <v>2</v>
      </c>
    </row>
    <row r="231" spans="1:14">
      <c r="A231" t="s">
        <v>504</v>
      </c>
      <c r="B231" t="s">
        <v>505</v>
      </c>
      <c r="C231" s="1">
        <v>42194</v>
      </c>
      <c r="D231">
        <v>120</v>
      </c>
      <c r="E231">
        <v>120</v>
      </c>
      <c r="F231">
        <v>120</v>
      </c>
      <c r="G231">
        <v>120</v>
      </c>
      <c r="H231" s="253">
        <v>15000</v>
      </c>
      <c r="I231" s="253">
        <v>1800000</v>
      </c>
      <c r="J231">
        <v>1</v>
      </c>
    </row>
    <row r="232" spans="1:14">
      <c r="A232" t="s">
        <v>506</v>
      </c>
      <c r="B232" t="s">
        <v>507</v>
      </c>
      <c r="C232" s="1">
        <v>45256</v>
      </c>
      <c r="D232">
        <v>400</v>
      </c>
      <c r="E232">
        <v>429</v>
      </c>
      <c r="F232">
        <v>400</v>
      </c>
      <c r="G232">
        <v>428</v>
      </c>
      <c r="H232" s="253">
        <v>11303</v>
      </c>
      <c r="I232" s="257">
        <v>4737774.0999999996</v>
      </c>
      <c r="J232">
        <v>78</v>
      </c>
    </row>
    <row r="233" spans="1:14">
      <c r="A233" t="s">
        <v>508</v>
      </c>
      <c r="B233" t="s">
        <v>509</v>
      </c>
      <c r="C233" s="1">
        <v>42365</v>
      </c>
      <c r="D233">
        <v>188</v>
      </c>
      <c r="E233">
        <v>191</v>
      </c>
      <c r="F233">
        <v>188</v>
      </c>
      <c r="G233">
        <v>190</v>
      </c>
      <c r="H233" s="253">
        <v>1048</v>
      </c>
      <c r="I233" s="253">
        <v>199144</v>
      </c>
      <c r="J233">
        <v>4</v>
      </c>
    </row>
    <row r="234" spans="1:14">
      <c r="A234" t="s">
        <v>1450</v>
      </c>
      <c r="B234" t="s">
        <v>1451</v>
      </c>
      <c r="C234" s="1">
        <v>45256</v>
      </c>
      <c r="D234">
        <v>212</v>
      </c>
      <c r="E234">
        <v>237.6</v>
      </c>
      <c r="F234">
        <v>207.8</v>
      </c>
      <c r="G234">
        <v>237</v>
      </c>
      <c r="H234" s="253">
        <v>19976</v>
      </c>
      <c r="I234" s="257">
        <v>4503290.5</v>
      </c>
      <c r="J234">
        <v>173</v>
      </c>
    </row>
    <row r="235" spans="1:14">
      <c r="A235" t="s">
        <v>510</v>
      </c>
      <c r="B235" t="s">
        <v>511</v>
      </c>
      <c r="C235" s="1">
        <v>45256</v>
      </c>
      <c r="D235">
        <v>376</v>
      </c>
      <c r="E235">
        <v>391</v>
      </c>
      <c r="F235">
        <v>374.1</v>
      </c>
      <c r="G235">
        <v>390</v>
      </c>
      <c r="H235" s="253">
        <v>109737</v>
      </c>
      <c r="I235" s="257">
        <v>42276755.5</v>
      </c>
      <c r="J235">
        <v>441</v>
      </c>
    </row>
    <row r="236" spans="1:14">
      <c r="A236" t="s">
        <v>1556</v>
      </c>
      <c r="B236" t="s">
        <v>1567</v>
      </c>
      <c r="C236" s="1">
        <v>44916</v>
      </c>
      <c r="D236">
        <v>8.74</v>
      </c>
      <c r="E236">
        <v>8.74</v>
      </c>
      <c r="F236">
        <v>8.74</v>
      </c>
      <c r="G236">
        <v>8.74</v>
      </c>
      <c r="H236">
        <v>1</v>
      </c>
      <c r="I236">
        <v>1</v>
      </c>
      <c r="J236">
        <v>1</v>
      </c>
    </row>
    <row r="237" spans="1:14">
      <c r="A237" t="s">
        <v>2005</v>
      </c>
      <c r="B237" t="s">
        <v>2006</v>
      </c>
      <c r="C237" s="1">
        <v>45256</v>
      </c>
      <c r="D237">
        <v>233</v>
      </c>
      <c r="E237">
        <v>241</v>
      </c>
      <c r="F237">
        <v>224.1</v>
      </c>
      <c r="G237">
        <v>241</v>
      </c>
      <c r="H237" s="253">
        <v>39600</v>
      </c>
      <c r="I237" s="257">
        <v>9367999.5999999996</v>
      </c>
      <c r="J237">
        <v>817</v>
      </c>
    </row>
    <row r="238" spans="1:14">
      <c r="A238" t="s">
        <v>512</v>
      </c>
      <c r="B238" t="s">
        <v>513</v>
      </c>
      <c r="C238" s="1">
        <v>45256</v>
      </c>
      <c r="D238">
        <v>786</v>
      </c>
      <c r="E238">
        <v>830</v>
      </c>
      <c r="F238">
        <v>786</v>
      </c>
      <c r="G238">
        <v>828.9</v>
      </c>
      <c r="H238" s="253">
        <v>7229</v>
      </c>
      <c r="I238" s="253">
        <v>5919035</v>
      </c>
      <c r="J238">
        <v>90</v>
      </c>
    </row>
    <row r="239" spans="1:14">
      <c r="A239" t="s">
        <v>514</v>
      </c>
      <c r="B239" t="s">
        <v>515</v>
      </c>
      <c r="C239" s="1">
        <v>43278</v>
      </c>
      <c r="D239">
        <v>212</v>
      </c>
      <c r="E239">
        <v>212</v>
      </c>
      <c r="F239">
        <v>212</v>
      </c>
      <c r="G239">
        <v>212</v>
      </c>
      <c r="H239" s="253">
        <v>5285</v>
      </c>
      <c r="I239" s="253">
        <v>1120420</v>
      </c>
      <c r="J239">
        <v>1</v>
      </c>
    </row>
    <row r="240" spans="1:14">
      <c r="A240" t="s">
        <v>516</v>
      </c>
      <c r="B240" t="s">
        <v>517</v>
      </c>
      <c r="C240" s="1">
        <v>41554</v>
      </c>
      <c r="D240">
        <v>93</v>
      </c>
      <c r="E240">
        <v>93</v>
      </c>
      <c r="F240">
        <v>91</v>
      </c>
      <c r="G240">
        <v>91</v>
      </c>
      <c r="H240">
        <v>365</v>
      </c>
      <c r="I240" s="253">
        <v>33562</v>
      </c>
      <c r="J240">
        <v>6</v>
      </c>
    </row>
    <row r="241" spans="1:10">
      <c r="A241" t="s">
        <v>518</v>
      </c>
      <c r="B241" t="s">
        <v>519</v>
      </c>
      <c r="C241" s="1">
        <v>44936</v>
      </c>
      <c r="D241">
        <v>124</v>
      </c>
      <c r="E241">
        <v>124</v>
      </c>
      <c r="F241">
        <v>124</v>
      </c>
      <c r="G241">
        <v>124</v>
      </c>
      <c r="H241" s="253">
        <v>53314</v>
      </c>
      <c r="I241" s="253">
        <v>6610936</v>
      </c>
      <c r="J241">
        <v>10</v>
      </c>
    </row>
    <row r="242" spans="1:10">
      <c r="A242" t="s">
        <v>520</v>
      </c>
      <c r="B242" t="s">
        <v>521</v>
      </c>
      <c r="C242" s="1">
        <v>44670</v>
      </c>
      <c r="D242">
        <v>337</v>
      </c>
      <c r="E242">
        <v>337</v>
      </c>
      <c r="F242">
        <v>337</v>
      </c>
      <c r="G242">
        <v>337</v>
      </c>
      <c r="H242" s="253">
        <v>4284</v>
      </c>
      <c r="I242" s="253">
        <v>1443708</v>
      </c>
      <c r="J242">
        <v>4</v>
      </c>
    </row>
    <row r="243" spans="1:10">
      <c r="A243" t="s">
        <v>522</v>
      </c>
      <c r="B243" t="s">
        <v>523</v>
      </c>
      <c r="C243" s="1">
        <v>45256</v>
      </c>
      <c r="D243" s="253">
        <v>1356</v>
      </c>
      <c r="E243" s="253">
        <v>1400</v>
      </c>
      <c r="F243" s="253">
        <v>1350</v>
      </c>
      <c r="G243" s="253">
        <v>1387</v>
      </c>
      <c r="H243" s="253">
        <v>2741</v>
      </c>
      <c r="I243" s="257">
        <v>3788046.4</v>
      </c>
      <c r="J243">
        <v>53</v>
      </c>
    </row>
    <row r="244" spans="1:10">
      <c r="A244" t="s">
        <v>524</v>
      </c>
      <c r="B244" t="s">
        <v>525</v>
      </c>
      <c r="C244" s="1">
        <v>45193</v>
      </c>
      <c r="D244">
        <v>231</v>
      </c>
      <c r="E244">
        <v>231</v>
      </c>
      <c r="F244">
        <v>231</v>
      </c>
      <c r="G244">
        <v>231</v>
      </c>
      <c r="H244" s="253">
        <v>47325</v>
      </c>
      <c r="I244" s="253">
        <v>10932075</v>
      </c>
      <c r="J244">
        <v>1</v>
      </c>
    </row>
    <row r="245" spans="1:10">
      <c r="A245" t="s">
        <v>1903</v>
      </c>
      <c r="B245" t="s">
        <v>1904</v>
      </c>
      <c r="C245" s="1">
        <v>45256</v>
      </c>
      <c r="D245">
        <v>108.6</v>
      </c>
      <c r="E245">
        <v>110.7</v>
      </c>
      <c r="F245">
        <v>108.6</v>
      </c>
      <c r="G245">
        <v>110.7</v>
      </c>
      <c r="H245">
        <v>20</v>
      </c>
      <c r="I245" s="253">
        <v>2193</v>
      </c>
      <c r="J245">
        <v>2</v>
      </c>
    </row>
    <row r="246" spans="1:10">
      <c r="A246" t="s">
        <v>526</v>
      </c>
      <c r="B246" t="s">
        <v>527</v>
      </c>
      <c r="C246" s="1">
        <v>45256</v>
      </c>
      <c r="D246">
        <v>177</v>
      </c>
      <c r="E246">
        <v>183.6</v>
      </c>
      <c r="F246">
        <v>175</v>
      </c>
      <c r="G246">
        <v>183.5</v>
      </c>
      <c r="H246" s="253">
        <v>66096</v>
      </c>
      <c r="I246" s="257">
        <v>11852366.199999999</v>
      </c>
      <c r="J246">
        <v>238</v>
      </c>
    </row>
    <row r="247" spans="1:10">
      <c r="A247" t="s">
        <v>1834</v>
      </c>
      <c r="B247" t="s">
        <v>1835</v>
      </c>
      <c r="C247" s="1">
        <v>45256</v>
      </c>
      <c r="D247">
        <v>8.75</v>
      </c>
      <c r="E247">
        <v>8.75</v>
      </c>
      <c r="F247">
        <v>8.64</v>
      </c>
      <c r="G247">
        <v>8.6999999999999993</v>
      </c>
      <c r="H247" s="253">
        <v>1800</v>
      </c>
      <c r="I247" s="253">
        <v>15685</v>
      </c>
      <c r="J247">
        <v>9</v>
      </c>
    </row>
    <row r="248" spans="1:10">
      <c r="A248" t="s">
        <v>1477</v>
      </c>
      <c r="B248" t="s">
        <v>1478</v>
      </c>
      <c r="C248" s="1">
        <v>44378</v>
      </c>
      <c r="D248">
        <v>550</v>
      </c>
      <c r="E248">
        <v>834</v>
      </c>
      <c r="F248">
        <v>550</v>
      </c>
      <c r="G248">
        <v>550</v>
      </c>
      <c r="H248" s="253">
        <v>108542</v>
      </c>
      <c r="I248" s="253">
        <v>60537900</v>
      </c>
      <c r="J248">
        <v>6</v>
      </c>
    </row>
    <row r="249" spans="1:10">
      <c r="A249" t="s">
        <v>1356</v>
      </c>
      <c r="B249" t="s">
        <v>1357</v>
      </c>
      <c r="C249" s="1">
        <v>45007</v>
      </c>
      <c r="D249">
        <v>395</v>
      </c>
      <c r="E249">
        <v>400</v>
      </c>
      <c r="F249">
        <v>385</v>
      </c>
      <c r="G249">
        <v>387</v>
      </c>
      <c r="H249" s="253">
        <v>10158</v>
      </c>
      <c r="I249" s="257">
        <v>3961096.9</v>
      </c>
      <c r="J249">
        <v>183</v>
      </c>
    </row>
    <row r="250" spans="1:10">
      <c r="A250" t="s">
        <v>1369</v>
      </c>
      <c r="B250" t="s">
        <v>1370</v>
      </c>
      <c r="C250" s="1">
        <v>44691</v>
      </c>
      <c r="D250">
        <v>401.11</v>
      </c>
      <c r="E250">
        <v>401.11</v>
      </c>
      <c r="F250">
        <v>400</v>
      </c>
      <c r="G250">
        <v>400</v>
      </c>
      <c r="H250" s="253">
        <v>3000</v>
      </c>
      <c r="I250" s="253">
        <v>1201055</v>
      </c>
      <c r="J250">
        <v>3</v>
      </c>
    </row>
    <row r="251" spans="1:10">
      <c r="A251" t="s">
        <v>1405</v>
      </c>
      <c r="B251" t="s">
        <v>1406</v>
      </c>
      <c r="C251" s="1">
        <v>45256</v>
      </c>
      <c r="D251">
        <v>675</v>
      </c>
      <c r="E251">
        <v>675</v>
      </c>
      <c r="F251">
        <v>652</v>
      </c>
      <c r="G251">
        <v>669</v>
      </c>
      <c r="H251" s="253">
        <v>1266</v>
      </c>
      <c r="I251" s="257">
        <v>832407.1</v>
      </c>
      <c r="J251">
        <v>25</v>
      </c>
    </row>
    <row r="252" spans="1:10">
      <c r="A252" t="s">
        <v>528</v>
      </c>
      <c r="B252" t="s">
        <v>529</v>
      </c>
      <c r="C252" s="1">
        <v>45256</v>
      </c>
      <c r="D252">
        <v>498</v>
      </c>
      <c r="E252">
        <v>518.5</v>
      </c>
      <c r="F252">
        <v>490</v>
      </c>
      <c r="G252">
        <v>516</v>
      </c>
      <c r="H252" s="253">
        <v>3039</v>
      </c>
      <c r="I252" s="257">
        <v>1535850.6</v>
      </c>
      <c r="J252">
        <v>51</v>
      </c>
    </row>
    <row r="253" spans="1:10">
      <c r="A253" t="s">
        <v>530</v>
      </c>
      <c r="B253" t="s">
        <v>531</v>
      </c>
      <c r="C253" s="1">
        <v>45256</v>
      </c>
      <c r="D253">
        <v>550</v>
      </c>
      <c r="E253">
        <v>585</v>
      </c>
      <c r="F253">
        <v>550</v>
      </c>
      <c r="G253">
        <v>583</v>
      </c>
      <c r="H253" s="253">
        <v>18044</v>
      </c>
      <c r="I253" s="257">
        <v>10392678.4</v>
      </c>
      <c r="J253">
        <v>200</v>
      </c>
    </row>
    <row r="254" spans="1:10">
      <c r="A254" t="s">
        <v>2007</v>
      </c>
      <c r="B254" t="s">
        <v>2008</v>
      </c>
      <c r="C254" s="1">
        <v>45256</v>
      </c>
      <c r="D254">
        <v>490</v>
      </c>
      <c r="E254">
        <v>525</v>
      </c>
      <c r="F254">
        <v>482.1</v>
      </c>
      <c r="G254">
        <v>522</v>
      </c>
      <c r="H254" s="253">
        <v>117199</v>
      </c>
      <c r="I254" s="257">
        <v>59883524.200000003</v>
      </c>
      <c r="J254" s="253">
        <v>2823</v>
      </c>
    </row>
    <row r="255" spans="1:10">
      <c r="A255" t="s">
        <v>532</v>
      </c>
      <c r="B255" t="s">
        <v>533</v>
      </c>
      <c r="C255" s="1">
        <v>40331</v>
      </c>
      <c r="D255">
        <v>100</v>
      </c>
      <c r="E255">
        <v>100</v>
      </c>
      <c r="F255">
        <v>100</v>
      </c>
      <c r="G255">
        <v>100</v>
      </c>
      <c r="H255">
        <v>224</v>
      </c>
      <c r="I255" s="253">
        <v>22400</v>
      </c>
      <c r="J255">
        <v>3</v>
      </c>
    </row>
    <row r="256" spans="1:10">
      <c r="A256" t="s">
        <v>534</v>
      </c>
      <c r="B256" t="s">
        <v>535</v>
      </c>
      <c r="C256" s="1">
        <v>42754</v>
      </c>
      <c r="D256">
        <v>420</v>
      </c>
      <c r="E256">
        <v>430</v>
      </c>
      <c r="F256">
        <v>420</v>
      </c>
      <c r="G256">
        <v>427</v>
      </c>
      <c r="H256" s="253">
        <v>2272</v>
      </c>
      <c r="I256" s="253">
        <v>966636</v>
      </c>
      <c r="J256">
        <v>14</v>
      </c>
    </row>
    <row r="257" spans="1:14">
      <c r="A257" t="s">
        <v>536</v>
      </c>
      <c r="B257" t="s">
        <v>537</v>
      </c>
      <c r="C257" s="1">
        <v>41780</v>
      </c>
      <c r="D257">
        <v>100</v>
      </c>
      <c r="E257">
        <v>100</v>
      </c>
      <c r="F257">
        <v>100</v>
      </c>
      <c r="G257">
        <v>100</v>
      </c>
      <c r="H257" s="253">
        <v>3333</v>
      </c>
      <c r="I257" s="253">
        <v>333300</v>
      </c>
      <c r="J257">
        <v>1</v>
      </c>
      <c r="M257" s="112"/>
    </row>
    <row r="258" spans="1:14">
      <c r="A258" t="s">
        <v>538</v>
      </c>
      <c r="B258" t="s">
        <v>539</v>
      </c>
      <c r="C258" s="1">
        <v>41270</v>
      </c>
      <c r="D258">
        <v>120</v>
      </c>
      <c r="E258">
        <v>120</v>
      </c>
      <c r="F258">
        <v>120</v>
      </c>
      <c r="G258">
        <v>120</v>
      </c>
      <c r="H258">
        <v>33</v>
      </c>
      <c r="I258" s="253">
        <v>3960</v>
      </c>
      <c r="J258">
        <v>1</v>
      </c>
    </row>
    <row r="259" spans="1:14">
      <c r="A259" t="s">
        <v>540</v>
      </c>
      <c r="B259" t="s">
        <v>541</v>
      </c>
      <c r="C259" s="1">
        <v>45256</v>
      </c>
      <c r="D259">
        <v>334</v>
      </c>
      <c r="E259">
        <v>345.7</v>
      </c>
      <c r="F259">
        <v>333.1</v>
      </c>
      <c r="G259">
        <v>345.7</v>
      </c>
      <c r="H259" s="253">
        <v>1362</v>
      </c>
      <c r="I259" s="253">
        <v>464691</v>
      </c>
      <c r="J259">
        <v>31</v>
      </c>
    </row>
    <row r="260" spans="1:14">
      <c r="A260" t="s">
        <v>542</v>
      </c>
      <c r="B260" t="s">
        <v>543</v>
      </c>
      <c r="C260" s="1">
        <v>43760</v>
      </c>
      <c r="D260">
        <v>529</v>
      </c>
      <c r="E260">
        <v>529</v>
      </c>
      <c r="F260">
        <v>529</v>
      </c>
      <c r="G260">
        <v>529</v>
      </c>
      <c r="H260">
        <v>10</v>
      </c>
      <c r="I260" s="253">
        <v>5290</v>
      </c>
      <c r="J260">
        <v>1</v>
      </c>
    </row>
    <row r="261" spans="1:14">
      <c r="A261" t="s">
        <v>544</v>
      </c>
      <c r="B261" t="s">
        <v>545</v>
      </c>
      <c r="C261" s="1">
        <v>42593</v>
      </c>
      <c r="D261">
        <v>200</v>
      </c>
      <c r="E261">
        <v>200</v>
      </c>
      <c r="F261">
        <v>200</v>
      </c>
      <c r="G261">
        <v>200</v>
      </c>
      <c r="H261" s="253">
        <v>52384</v>
      </c>
      <c r="I261" s="253">
        <v>10476800</v>
      </c>
      <c r="J261">
        <v>3</v>
      </c>
    </row>
    <row r="262" spans="1:14">
      <c r="A262" t="s">
        <v>546</v>
      </c>
      <c r="B262" t="s">
        <v>547</v>
      </c>
      <c r="C262" s="1">
        <v>45256</v>
      </c>
      <c r="D262">
        <v>295</v>
      </c>
      <c r="E262">
        <v>314</v>
      </c>
      <c r="F262">
        <v>295</v>
      </c>
      <c r="G262">
        <v>310</v>
      </c>
      <c r="H262" s="253">
        <v>13692</v>
      </c>
      <c r="I262" s="257">
        <v>4094806.8</v>
      </c>
      <c r="J262">
        <v>70</v>
      </c>
    </row>
    <row r="263" spans="1:14">
      <c r="A263" t="s">
        <v>548</v>
      </c>
      <c r="B263" t="s">
        <v>549</v>
      </c>
      <c r="C263" s="1">
        <v>41577</v>
      </c>
      <c r="D263">
        <v>150</v>
      </c>
      <c r="E263">
        <v>151</v>
      </c>
      <c r="F263">
        <v>150</v>
      </c>
      <c r="G263">
        <v>151</v>
      </c>
      <c r="H263" s="253">
        <v>2197</v>
      </c>
      <c r="I263" s="253">
        <v>331045</v>
      </c>
      <c r="J263">
        <v>5</v>
      </c>
    </row>
    <row r="264" spans="1:14">
      <c r="A264" t="s">
        <v>550</v>
      </c>
      <c r="B264" t="s">
        <v>551</v>
      </c>
      <c r="C264" s="1">
        <v>45251</v>
      </c>
      <c r="D264">
        <v>152</v>
      </c>
      <c r="E264">
        <v>152</v>
      </c>
      <c r="F264">
        <v>152</v>
      </c>
      <c r="G264">
        <v>152</v>
      </c>
      <c r="H264" s="253">
        <v>5000</v>
      </c>
      <c r="I264" s="253">
        <v>760000</v>
      </c>
      <c r="J264">
        <v>1</v>
      </c>
    </row>
    <row r="265" spans="1:14">
      <c r="A265" t="s">
        <v>1543</v>
      </c>
      <c r="B265" t="s">
        <v>1544</v>
      </c>
      <c r="C265" s="1">
        <v>45256</v>
      </c>
      <c r="D265">
        <v>826</v>
      </c>
      <c r="E265">
        <v>826</v>
      </c>
      <c r="F265">
        <v>826</v>
      </c>
      <c r="G265">
        <v>826</v>
      </c>
      <c r="H265">
        <v>25</v>
      </c>
      <c r="I265" s="253">
        <v>20650</v>
      </c>
      <c r="J265">
        <v>1</v>
      </c>
    </row>
    <row r="266" spans="1:14">
      <c r="A266" t="s">
        <v>552</v>
      </c>
      <c r="B266" t="s">
        <v>553</v>
      </c>
      <c r="C266" s="1">
        <v>43353</v>
      </c>
      <c r="D266">
        <v>100</v>
      </c>
      <c r="E266">
        <v>100</v>
      </c>
      <c r="F266">
        <v>100</v>
      </c>
      <c r="G266">
        <v>100</v>
      </c>
      <c r="H266" s="253">
        <v>298363</v>
      </c>
      <c r="I266" s="253">
        <v>29836300</v>
      </c>
      <c r="J266">
        <v>15</v>
      </c>
    </row>
    <row r="267" spans="1:14">
      <c r="A267" t="s">
        <v>2009</v>
      </c>
      <c r="B267" t="s">
        <v>2010</v>
      </c>
      <c r="C267" s="1">
        <v>45256</v>
      </c>
      <c r="D267">
        <v>403.8</v>
      </c>
      <c r="E267">
        <v>439</v>
      </c>
      <c r="F267">
        <v>403.8</v>
      </c>
      <c r="G267">
        <v>429.9</v>
      </c>
      <c r="H267" s="253">
        <v>64269</v>
      </c>
      <c r="I267" s="257">
        <v>27459013.899999999</v>
      </c>
      <c r="J267" s="253">
        <v>1040</v>
      </c>
      <c r="M267" s="112">
        <v>44424</v>
      </c>
      <c r="N267" s="68">
        <f>M267-C267</f>
        <v>-832</v>
      </c>
    </row>
    <row r="268" spans="1:14">
      <c r="A268" t="s">
        <v>554</v>
      </c>
      <c r="B268" t="s">
        <v>555</v>
      </c>
      <c r="C268" s="1">
        <v>43599</v>
      </c>
      <c r="D268">
        <v>181</v>
      </c>
      <c r="E268">
        <v>199</v>
      </c>
      <c r="F268">
        <v>181</v>
      </c>
      <c r="G268">
        <v>199</v>
      </c>
      <c r="H268" s="253">
        <v>29292</v>
      </c>
      <c r="I268" s="253">
        <v>5542894</v>
      </c>
      <c r="J268">
        <v>55</v>
      </c>
    </row>
    <row r="269" spans="1:14">
      <c r="A269" t="s">
        <v>556</v>
      </c>
      <c r="B269" t="s">
        <v>557</v>
      </c>
      <c r="C269" s="1">
        <v>45256</v>
      </c>
      <c r="D269">
        <v>220</v>
      </c>
      <c r="E269">
        <v>227</v>
      </c>
      <c r="F269">
        <v>219</v>
      </c>
      <c r="G269">
        <v>226.9</v>
      </c>
      <c r="H269" s="253">
        <v>15227</v>
      </c>
      <c r="I269" s="257">
        <v>3397494.9</v>
      </c>
      <c r="J269">
        <v>79</v>
      </c>
    </row>
    <row r="270" spans="1:14">
      <c r="A270" t="s">
        <v>558</v>
      </c>
      <c r="B270" t="s">
        <v>559</v>
      </c>
      <c r="C270" s="1">
        <v>41577</v>
      </c>
      <c r="D270">
        <v>250</v>
      </c>
      <c r="E270">
        <v>250</v>
      </c>
      <c r="F270">
        <v>250</v>
      </c>
      <c r="G270">
        <v>250</v>
      </c>
      <c r="H270">
        <v>300</v>
      </c>
      <c r="I270" s="253">
        <v>75000</v>
      </c>
      <c r="J270">
        <v>1</v>
      </c>
    </row>
    <row r="271" spans="1:14">
      <c r="A271" t="s">
        <v>560</v>
      </c>
      <c r="B271" t="s">
        <v>561</v>
      </c>
      <c r="C271" s="1">
        <v>44082</v>
      </c>
      <c r="D271">
        <v>100</v>
      </c>
      <c r="E271">
        <v>100</v>
      </c>
      <c r="F271">
        <v>100</v>
      </c>
      <c r="G271">
        <v>100</v>
      </c>
      <c r="H271" s="253">
        <v>63434</v>
      </c>
      <c r="I271" s="253">
        <v>6343400</v>
      </c>
      <c r="J271">
        <v>2</v>
      </c>
    </row>
    <row r="272" spans="1:14">
      <c r="A272" t="s">
        <v>562</v>
      </c>
      <c r="B272" t="s">
        <v>563</v>
      </c>
      <c r="C272" s="1">
        <v>45256</v>
      </c>
      <c r="D272">
        <v>281.8</v>
      </c>
      <c r="E272">
        <v>287</v>
      </c>
      <c r="F272">
        <v>275</v>
      </c>
      <c r="G272">
        <v>287</v>
      </c>
      <c r="H272" s="253">
        <v>35421</v>
      </c>
      <c r="I272" s="257">
        <v>10019290.300000001</v>
      </c>
      <c r="J272">
        <v>160</v>
      </c>
    </row>
    <row r="273" spans="1:10">
      <c r="A273" t="s">
        <v>564</v>
      </c>
      <c r="B273" t="s">
        <v>565</v>
      </c>
      <c r="C273" s="1">
        <v>45211</v>
      </c>
      <c r="D273">
        <v>9.9</v>
      </c>
      <c r="E273">
        <v>9.9</v>
      </c>
      <c r="F273">
        <v>9.8000000000000007</v>
      </c>
      <c r="G273">
        <v>9.86</v>
      </c>
      <c r="H273" s="253">
        <v>68387</v>
      </c>
      <c r="I273" s="257">
        <v>673458.16</v>
      </c>
      <c r="J273">
        <v>35</v>
      </c>
    </row>
    <row r="274" spans="1:10">
      <c r="A274" t="s">
        <v>566</v>
      </c>
      <c r="B274" t="s">
        <v>567</v>
      </c>
      <c r="C274" s="1">
        <v>40618</v>
      </c>
      <c r="D274">
        <v>101</v>
      </c>
      <c r="E274">
        <v>101</v>
      </c>
      <c r="F274">
        <v>101</v>
      </c>
      <c r="G274">
        <v>101</v>
      </c>
      <c r="H274" s="253">
        <v>12500</v>
      </c>
      <c r="I274" s="253">
        <v>1262500</v>
      </c>
      <c r="J274">
        <v>2</v>
      </c>
    </row>
    <row r="275" spans="1:10">
      <c r="A275" t="s">
        <v>1707</v>
      </c>
      <c r="B275" t="s">
        <v>1708</v>
      </c>
      <c r="C275" s="1">
        <v>45256</v>
      </c>
      <c r="D275">
        <v>343</v>
      </c>
      <c r="E275">
        <v>350</v>
      </c>
      <c r="F275">
        <v>335</v>
      </c>
      <c r="G275">
        <v>349.5</v>
      </c>
      <c r="H275" s="253">
        <v>8571</v>
      </c>
      <c r="I275" s="257">
        <v>2937605.2</v>
      </c>
      <c r="J275">
        <v>100</v>
      </c>
    </row>
    <row r="276" spans="1:10">
      <c r="A276" t="s">
        <v>568</v>
      </c>
      <c r="B276" t="s">
        <v>569</v>
      </c>
      <c r="C276" s="1">
        <v>42207</v>
      </c>
      <c r="D276">
        <v>150</v>
      </c>
      <c r="E276">
        <v>150</v>
      </c>
      <c r="F276">
        <v>150</v>
      </c>
      <c r="G276">
        <v>150</v>
      </c>
      <c r="H276">
        <v>37</v>
      </c>
      <c r="I276" s="253">
        <v>5550</v>
      </c>
      <c r="J276">
        <v>1</v>
      </c>
    </row>
    <row r="277" spans="1:10">
      <c r="A277" t="s">
        <v>570</v>
      </c>
      <c r="B277" t="s">
        <v>571</v>
      </c>
      <c r="C277" s="1">
        <v>41077</v>
      </c>
      <c r="D277">
        <v>101</v>
      </c>
      <c r="E277">
        <v>101</v>
      </c>
      <c r="F277">
        <v>101</v>
      </c>
      <c r="G277">
        <v>101</v>
      </c>
      <c r="H277" s="253">
        <v>4340</v>
      </c>
      <c r="I277" s="253">
        <v>438340</v>
      </c>
      <c r="J277">
        <v>2</v>
      </c>
    </row>
    <row r="278" spans="1:10">
      <c r="A278" t="s">
        <v>572</v>
      </c>
      <c r="B278" t="s">
        <v>573</v>
      </c>
      <c r="C278" s="1">
        <v>45256</v>
      </c>
      <c r="D278">
        <v>660</v>
      </c>
      <c r="E278">
        <v>683.3</v>
      </c>
      <c r="F278">
        <v>660</v>
      </c>
      <c r="G278">
        <v>682.3</v>
      </c>
      <c r="H278" s="253">
        <v>3717</v>
      </c>
      <c r="I278" s="257">
        <v>2487418.5</v>
      </c>
      <c r="J278">
        <v>70</v>
      </c>
    </row>
    <row r="279" spans="1:10">
      <c r="A279" t="s">
        <v>574</v>
      </c>
      <c r="B279" t="s">
        <v>575</v>
      </c>
      <c r="C279" s="1">
        <v>45256</v>
      </c>
      <c r="D279">
        <v>702</v>
      </c>
      <c r="E279">
        <v>724</v>
      </c>
      <c r="F279">
        <v>681.9</v>
      </c>
      <c r="G279">
        <v>710</v>
      </c>
      <c r="H279" s="253">
        <v>1040</v>
      </c>
      <c r="I279" s="253">
        <v>724712</v>
      </c>
      <c r="J279">
        <v>18</v>
      </c>
    </row>
    <row r="280" spans="1:10">
      <c r="A280" t="s">
        <v>576</v>
      </c>
      <c r="B280" t="s">
        <v>577</v>
      </c>
      <c r="C280" s="1">
        <v>44439</v>
      </c>
      <c r="D280" s="253">
        <v>1752</v>
      </c>
      <c r="E280" s="253">
        <v>1752</v>
      </c>
      <c r="F280" s="253">
        <v>1700</v>
      </c>
      <c r="G280" s="253">
        <v>1713</v>
      </c>
      <c r="H280">
        <v>681</v>
      </c>
      <c r="I280" s="257">
        <v>1173712.8</v>
      </c>
      <c r="J280">
        <v>22</v>
      </c>
    </row>
    <row r="281" spans="1:10">
      <c r="A281" t="s">
        <v>578</v>
      </c>
      <c r="B281" t="s">
        <v>579</v>
      </c>
      <c r="C281" s="1">
        <v>45256</v>
      </c>
      <c r="D281">
        <v>305.8</v>
      </c>
      <c r="E281">
        <v>323.89999999999998</v>
      </c>
      <c r="F281">
        <v>300</v>
      </c>
      <c r="G281">
        <v>322.89999999999998</v>
      </c>
      <c r="H281" s="253">
        <v>37147</v>
      </c>
      <c r="I281" s="257">
        <v>11652016.800000001</v>
      </c>
      <c r="J281">
        <v>156</v>
      </c>
    </row>
    <row r="282" spans="1:10">
      <c r="A282" t="s">
        <v>2025</v>
      </c>
      <c r="B282" t="s">
        <v>2026</v>
      </c>
      <c r="C282" s="1">
        <v>45168</v>
      </c>
      <c r="D282">
        <v>350</v>
      </c>
      <c r="E282">
        <v>350</v>
      </c>
      <c r="F282">
        <v>350</v>
      </c>
      <c r="G282">
        <v>350</v>
      </c>
      <c r="H282" s="253">
        <v>26301</v>
      </c>
      <c r="I282" s="253">
        <v>9205350</v>
      </c>
      <c r="J282">
        <v>1</v>
      </c>
    </row>
    <row r="283" spans="1:10">
      <c r="A283" t="s">
        <v>2011</v>
      </c>
      <c r="B283" t="s">
        <v>2012</v>
      </c>
      <c r="C283" s="1">
        <v>45256</v>
      </c>
      <c r="D283">
        <v>386.1</v>
      </c>
      <c r="E283">
        <v>396</v>
      </c>
      <c r="F283">
        <v>374.5</v>
      </c>
      <c r="G283">
        <v>390</v>
      </c>
      <c r="H283" s="253">
        <v>18093</v>
      </c>
      <c r="I283" s="257">
        <v>7041612.5</v>
      </c>
      <c r="J283">
        <v>262</v>
      </c>
    </row>
    <row r="284" spans="1:10">
      <c r="A284" t="s">
        <v>580</v>
      </c>
      <c r="B284" t="s">
        <v>581</v>
      </c>
      <c r="C284" s="1">
        <v>45231</v>
      </c>
      <c r="D284">
        <v>143</v>
      </c>
      <c r="E284">
        <v>143</v>
      </c>
      <c r="F284">
        <v>143</v>
      </c>
      <c r="G284">
        <v>143</v>
      </c>
      <c r="H284" s="253">
        <v>8000</v>
      </c>
      <c r="I284" s="253">
        <v>1144000</v>
      </c>
      <c r="J284">
        <v>1</v>
      </c>
    </row>
    <row r="285" spans="1:10">
      <c r="A285" t="s">
        <v>1892</v>
      </c>
      <c r="B285" t="s">
        <v>1893</v>
      </c>
      <c r="C285" s="1">
        <v>45256</v>
      </c>
      <c r="D285">
        <v>337.2</v>
      </c>
      <c r="E285">
        <v>378</v>
      </c>
      <c r="F285">
        <v>331</v>
      </c>
      <c r="G285">
        <v>378</v>
      </c>
      <c r="H285" s="253">
        <v>26925</v>
      </c>
      <c r="I285" s="257">
        <v>9935557.4000000004</v>
      </c>
      <c r="J285">
        <v>314</v>
      </c>
    </row>
    <row r="286" spans="1:10">
      <c r="A286" t="s">
        <v>582</v>
      </c>
      <c r="B286" t="s">
        <v>583</v>
      </c>
      <c r="C286" s="1">
        <v>44910</v>
      </c>
      <c r="D286">
        <v>119.1</v>
      </c>
      <c r="E286">
        <v>119.1</v>
      </c>
      <c r="F286">
        <v>119.1</v>
      </c>
      <c r="G286">
        <v>119.1</v>
      </c>
      <c r="H286" s="253">
        <v>1922270</v>
      </c>
      <c r="I286" s="253">
        <v>228942357</v>
      </c>
      <c r="J286">
        <v>3</v>
      </c>
    </row>
    <row r="287" spans="1:10">
      <c r="A287" t="s">
        <v>584</v>
      </c>
      <c r="B287" t="s">
        <v>585</v>
      </c>
      <c r="C287" s="1">
        <v>45256</v>
      </c>
      <c r="D287">
        <v>302.89999999999998</v>
      </c>
      <c r="E287">
        <v>302.89999999999998</v>
      </c>
      <c r="F287">
        <v>294</v>
      </c>
      <c r="G287">
        <v>301</v>
      </c>
      <c r="H287" s="253">
        <v>7223</v>
      </c>
      <c r="I287" s="253">
        <v>2166367</v>
      </c>
      <c r="J287">
        <v>38</v>
      </c>
    </row>
    <row r="288" spans="1:10">
      <c r="A288" t="s">
        <v>586</v>
      </c>
      <c r="B288" t="s">
        <v>587</v>
      </c>
      <c r="C288" s="1">
        <v>41577</v>
      </c>
      <c r="D288">
        <v>98</v>
      </c>
      <c r="E288">
        <v>106</v>
      </c>
      <c r="F288">
        <v>98</v>
      </c>
      <c r="G288">
        <v>106</v>
      </c>
      <c r="H288">
        <v>649</v>
      </c>
      <c r="I288" s="253">
        <v>68497</v>
      </c>
      <c r="J288">
        <v>58</v>
      </c>
    </row>
    <row r="289" spans="1:14">
      <c r="A289" t="s">
        <v>588</v>
      </c>
      <c r="B289" t="s">
        <v>589</v>
      </c>
      <c r="C289" s="1">
        <v>40597</v>
      </c>
      <c r="D289">
        <v>199</v>
      </c>
      <c r="E289">
        <v>199</v>
      </c>
      <c r="F289">
        <v>199</v>
      </c>
      <c r="G289">
        <v>199</v>
      </c>
      <c r="H289">
        <v>500</v>
      </c>
      <c r="I289" s="253">
        <v>99500</v>
      </c>
      <c r="J289">
        <v>5</v>
      </c>
    </row>
    <row r="290" spans="1:14">
      <c r="A290" t="s">
        <v>590</v>
      </c>
      <c r="B290" t="s">
        <v>591</v>
      </c>
      <c r="C290" s="1">
        <v>45256</v>
      </c>
      <c r="D290">
        <v>392.1</v>
      </c>
      <c r="E290">
        <v>420</v>
      </c>
      <c r="F290">
        <v>385.2</v>
      </c>
      <c r="G290">
        <v>420</v>
      </c>
      <c r="H290" s="253">
        <v>11825</v>
      </c>
      <c r="I290" s="253">
        <v>4808008</v>
      </c>
      <c r="J290">
        <v>72</v>
      </c>
    </row>
    <row r="291" spans="1:14">
      <c r="A291" t="s">
        <v>1797</v>
      </c>
      <c r="B291" t="s">
        <v>1798</v>
      </c>
      <c r="C291" s="1">
        <v>44977</v>
      </c>
      <c r="D291">
        <v>9.8000000000000007</v>
      </c>
      <c r="E291">
        <v>9.8000000000000007</v>
      </c>
      <c r="F291">
        <v>9.8000000000000007</v>
      </c>
      <c r="G291">
        <v>9.8000000000000007</v>
      </c>
      <c r="H291">
        <v>1</v>
      </c>
      <c r="I291">
        <v>1</v>
      </c>
      <c r="J291">
        <v>1</v>
      </c>
      <c r="M291" s="112">
        <v>44424</v>
      </c>
      <c r="N291" s="68">
        <f>M291-C291</f>
        <v>-553</v>
      </c>
    </row>
    <row r="292" spans="1:14">
      <c r="A292" t="s">
        <v>592</v>
      </c>
      <c r="B292" t="s">
        <v>593</v>
      </c>
      <c r="C292" s="1">
        <v>45120</v>
      </c>
      <c r="D292">
        <v>170</v>
      </c>
      <c r="E292">
        <v>175</v>
      </c>
      <c r="F292">
        <v>170</v>
      </c>
      <c r="G292">
        <v>173.1</v>
      </c>
      <c r="H292" s="253">
        <v>44617</v>
      </c>
      <c r="I292" s="257">
        <v>7714699.2999999998</v>
      </c>
      <c r="J292">
        <v>156</v>
      </c>
    </row>
    <row r="293" spans="1:14">
      <c r="A293" t="s">
        <v>594</v>
      </c>
      <c r="B293" t="s">
        <v>595</v>
      </c>
      <c r="C293" s="1">
        <v>42269</v>
      </c>
      <c r="D293">
        <v>102</v>
      </c>
      <c r="E293">
        <v>102</v>
      </c>
      <c r="F293">
        <v>100</v>
      </c>
      <c r="G293">
        <v>100</v>
      </c>
      <c r="H293" s="253">
        <v>3478</v>
      </c>
      <c r="I293" s="253">
        <v>349190</v>
      </c>
      <c r="J293">
        <v>2</v>
      </c>
    </row>
    <row r="294" spans="1:14">
      <c r="A294" t="s">
        <v>596</v>
      </c>
      <c r="B294" t="s">
        <v>597</v>
      </c>
      <c r="C294" s="1">
        <v>45256</v>
      </c>
      <c r="D294">
        <v>855</v>
      </c>
      <c r="E294">
        <v>870</v>
      </c>
      <c r="F294">
        <v>851.1</v>
      </c>
      <c r="G294">
        <v>868</v>
      </c>
      <c r="H294" s="253">
        <v>13738</v>
      </c>
      <c r="I294" s="257">
        <v>11872044.300000001</v>
      </c>
      <c r="J294">
        <v>197</v>
      </c>
    </row>
    <row r="295" spans="1:14">
      <c r="A295" t="s">
        <v>198</v>
      </c>
      <c r="B295" t="s">
        <v>1279</v>
      </c>
      <c r="C295" s="1">
        <v>45180</v>
      </c>
      <c r="D295">
        <v>920</v>
      </c>
      <c r="E295">
        <v>920</v>
      </c>
      <c r="F295">
        <v>920</v>
      </c>
      <c r="G295">
        <v>920</v>
      </c>
      <c r="H295">
        <v>49</v>
      </c>
      <c r="I295" s="253">
        <v>45080</v>
      </c>
      <c r="J295">
        <v>1</v>
      </c>
    </row>
    <row r="296" spans="1:14">
      <c r="A296" t="s">
        <v>1876</v>
      </c>
      <c r="B296" t="s">
        <v>1877</v>
      </c>
      <c r="C296" s="1">
        <v>45256</v>
      </c>
      <c r="D296">
        <v>536</v>
      </c>
      <c r="E296">
        <v>564</v>
      </c>
      <c r="F296">
        <v>529</v>
      </c>
      <c r="G296">
        <v>547</v>
      </c>
      <c r="H296" s="253">
        <v>18146</v>
      </c>
      <c r="I296" s="257">
        <v>9998425.6999999993</v>
      </c>
      <c r="J296">
        <v>223</v>
      </c>
    </row>
    <row r="297" spans="1:14">
      <c r="A297" t="s">
        <v>598</v>
      </c>
      <c r="B297" t="s">
        <v>599</v>
      </c>
      <c r="C297" s="1">
        <v>41385</v>
      </c>
      <c r="D297">
        <v>187</v>
      </c>
      <c r="E297">
        <v>187</v>
      </c>
      <c r="F297">
        <v>187</v>
      </c>
      <c r="G297">
        <v>187</v>
      </c>
      <c r="H297" s="253">
        <v>6595</v>
      </c>
      <c r="I297" s="253">
        <v>1233265</v>
      </c>
      <c r="J297">
        <v>1</v>
      </c>
    </row>
    <row r="298" spans="1:14">
      <c r="A298" t="s">
        <v>600</v>
      </c>
      <c r="B298" t="s">
        <v>601</v>
      </c>
      <c r="C298" s="1">
        <v>42731</v>
      </c>
      <c r="D298">
        <v>436</v>
      </c>
      <c r="E298">
        <v>436</v>
      </c>
      <c r="F298">
        <v>428</v>
      </c>
      <c r="G298">
        <v>428</v>
      </c>
      <c r="H298">
        <v>520</v>
      </c>
      <c r="I298" s="253">
        <v>222720</v>
      </c>
      <c r="J298">
        <v>4</v>
      </c>
      <c r="M298" s="112"/>
    </row>
    <row r="299" spans="1:14">
      <c r="A299" t="s">
        <v>1393</v>
      </c>
      <c r="B299" t="s">
        <v>1394</v>
      </c>
      <c r="C299" s="1">
        <v>45256</v>
      </c>
      <c r="D299">
        <v>344.2</v>
      </c>
      <c r="E299">
        <v>361</v>
      </c>
      <c r="F299">
        <v>343</v>
      </c>
      <c r="G299">
        <v>359</v>
      </c>
      <c r="H299" s="253">
        <v>5866</v>
      </c>
      <c r="I299" s="253">
        <v>2060637</v>
      </c>
      <c r="J299">
        <v>61</v>
      </c>
    </row>
    <row r="300" spans="1:14">
      <c r="A300" t="s">
        <v>602</v>
      </c>
      <c r="B300" t="s">
        <v>603</v>
      </c>
      <c r="C300" s="1">
        <v>41604</v>
      </c>
      <c r="D300">
        <v>115</v>
      </c>
      <c r="E300">
        <v>115</v>
      </c>
      <c r="F300">
        <v>115</v>
      </c>
      <c r="G300">
        <v>115</v>
      </c>
      <c r="H300">
        <v>20</v>
      </c>
      <c r="I300" s="253">
        <v>2300</v>
      </c>
      <c r="J300">
        <v>1</v>
      </c>
    </row>
    <row r="301" spans="1:14">
      <c r="A301" t="s">
        <v>604</v>
      </c>
      <c r="B301" t="s">
        <v>605</v>
      </c>
      <c r="C301" s="1">
        <v>45256</v>
      </c>
      <c r="D301">
        <v>310</v>
      </c>
      <c r="E301">
        <v>311</v>
      </c>
      <c r="F301">
        <v>305.7</v>
      </c>
      <c r="G301">
        <v>311</v>
      </c>
      <c r="H301" s="253">
        <v>24179</v>
      </c>
      <c r="I301" s="257">
        <v>7467286.5999999996</v>
      </c>
      <c r="J301">
        <v>103</v>
      </c>
      <c r="M301" s="112"/>
    </row>
    <row r="302" spans="1:14">
      <c r="A302" t="s">
        <v>606</v>
      </c>
      <c r="B302" t="s">
        <v>607</v>
      </c>
      <c r="C302" s="1">
        <v>42443</v>
      </c>
      <c r="D302">
        <v>219</v>
      </c>
      <c r="E302">
        <v>234</v>
      </c>
      <c r="F302">
        <v>219</v>
      </c>
      <c r="G302">
        <v>234</v>
      </c>
      <c r="H302" s="253">
        <v>3838</v>
      </c>
      <c r="I302" s="253">
        <v>861587</v>
      </c>
      <c r="J302">
        <v>10</v>
      </c>
    </row>
    <row r="303" spans="1:14">
      <c r="A303" t="s">
        <v>1578</v>
      </c>
      <c r="B303" t="s">
        <v>1579</v>
      </c>
      <c r="C303" s="1">
        <v>45256</v>
      </c>
      <c r="D303">
        <v>203</v>
      </c>
      <c r="E303">
        <v>204</v>
      </c>
      <c r="F303">
        <v>196.1</v>
      </c>
      <c r="G303">
        <v>204</v>
      </c>
      <c r="H303" s="253">
        <v>2536</v>
      </c>
      <c r="I303" s="257">
        <v>509040.5</v>
      </c>
      <c r="J303">
        <v>76</v>
      </c>
    </row>
    <row r="304" spans="1:14">
      <c r="A304" t="s">
        <v>608</v>
      </c>
      <c r="B304" t="s">
        <v>609</v>
      </c>
      <c r="C304" s="1">
        <v>42334</v>
      </c>
      <c r="D304">
        <v>212</v>
      </c>
      <c r="E304">
        <v>213</v>
      </c>
      <c r="F304">
        <v>205</v>
      </c>
      <c r="G304">
        <v>210</v>
      </c>
      <c r="H304" s="253">
        <v>25457</v>
      </c>
      <c r="I304" s="253">
        <v>5282091</v>
      </c>
      <c r="J304">
        <v>41</v>
      </c>
    </row>
    <row r="305" spans="1:13">
      <c r="A305" t="s">
        <v>610</v>
      </c>
      <c r="B305" t="s">
        <v>611</v>
      </c>
      <c r="C305" s="1">
        <v>42523</v>
      </c>
      <c r="D305">
        <v>411</v>
      </c>
      <c r="E305">
        <v>411</v>
      </c>
      <c r="F305">
        <v>411</v>
      </c>
      <c r="G305">
        <v>411</v>
      </c>
      <c r="H305">
        <v>122</v>
      </c>
      <c r="I305" s="253">
        <v>50142</v>
      </c>
      <c r="J305">
        <v>2</v>
      </c>
    </row>
    <row r="306" spans="1:13">
      <c r="A306" t="s">
        <v>612</v>
      </c>
      <c r="B306" t="s">
        <v>613</v>
      </c>
      <c r="C306" s="1">
        <v>43606</v>
      </c>
      <c r="D306">
        <v>141</v>
      </c>
      <c r="E306">
        <v>145</v>
      </c>
      <c r="F306">
        <v>140</v>
      </c>
      <c r="G306">
        <v>145</v>
      </c>
      <c r="H306" s="253">
        <v>2886</v>
      </c>
      <c r="I306" s="253">
        <v>408062</v>
      </c>
      <c r="J306">
        <v>7</v>
      </c>
    </row>
    <row r="307" spans="1:13">
      <c r="A307" t="s">
        <v>1550</v>
      </c>
      <c r="B307" t="s">
        <v>1551</v>
      </c>
      <c r="C307" s="1">
        <v>45256</v>
      </c>
      <c r="D307">
        <v>612.5</v>
      </c>
      <c r="E307">
        <v>612.5</v>
      </c>
      <c r="F307">
        <v>601</v>
      </c>
      <c r="G307">
        <v>601.29999999999995</v>
      </c>
      <c r="H307">
        <v>885</v>
      </c>
      <c r="I307" s="257">
        <v>535038.5</v>
      </c>
      <c r="J307">
        <v>32</v>
      </c>
    </row>
    <row r="308" spans="1:13">
      <c r="A308" t="s">
        <v>1773</v>
      </c>
      <c r="B308" t="s">
        <v>1774</v>
      </c>
      <c r="C308" s="1">
        <v>45256</v>
      </c>
      <c r="D308">
        <v>396</v>
      </c>
      <c r="E308">
        <v>416.1</v>
      </c>
      <c r="F308">
        <v>396</v>
      </c>
      <c r="G308">
        <v>416</v>
      </c>
      <c r="H308" s="253">
        <v>4601</v>
      </c>
      <c r="I308" s="253">
        <v>1868371</v>
      </c>
      <c r="J308">
        <v>75</v>
      </c>
    </row>
    <row r="309" spans="1:13">
      <c r="A309" t="s">
        <v>614</v>
      </c>
      <c r="B309" t="s">
        <v>615</v>
      </c>
      <c r="C309" s="1">
        <v>39520</v>
      </c>
      <c r="D309">
        <v>94</v>
      </c>
      <c r="E309">
        <v>94</v>
      </c>
      <c r="F309">
        <v>94</v>
      </c>
      <c r="G309">
        <v>94</v>
      </c>
      <c r="H309">
        <v>420</v>
      </c>
      <c r="I309" s="253">
        <v>39480</v>
      </c>
      <c r="J309">
        <v>1</v>
      </c>
    </row>
    <row r="310" spans="1:13">
      <c r="A310" t="s">
        <v>616</v>
      </c>
      <c r="B310" t="s">
        <v>617</v>
      </c>
      <c r="C310" s="1">
        <v>41354</v>
      </c>
      <c r="D310">
        <v>107</v>
      </c>
      <c r="E310">
        <v>112</v>
      </c>
      <c r="F310">
        <v>100</v>
      </c>
      <c r="G310">
        <v>109</v>
      </c>
      <c r="H310" s="253">
        <v>10158</v>
      </c>
      <c r="I310" s="253">
        <v>1090998</v>
      </c>
      <c r="J310">
        <v>86</v>
      </c>
    </row>
    <row r="311" spans="1:13">
      <c r="A311" t="s">
        <v>618</v>
      </c>
      <c r="B311" t="s">
        <v>619</v>
      </c>
      <c r="C311" s="1">
        <v>41354</v>
      </c>
      <c r="D311">
        <v>138</v>
      </c>
      <c r="E311">
        <v>140</v>
      </c>
      <c r="F311">
        <v>133</v>
      </c>
      <c r="G311">
        <v>137</v>
      </c>
      <c r="H311" s="253">
        <v>82393</v>
      </c>
      <c r="I311" s="253">
        <v>11305495</v>
      </c>
      <c r="J311">
        <v>92</v>
      </c>
      <c r="M311" s="112"/>
    </row>
    <row r="312" spans="1:13">
      <c r="A312" t="s">
        <v>620</v>
      </c>
      <c r="B312" t="s">
        <v>621</v>
      </c>
      <c r="C312" s="1">
        <v>45256</v>
      </c>
      <c r="D312">
        <v>708</v>
      </c>
      <c r="E312">
        <v>780</v>
      </c>
      <c r="F312">
        <v>708</v>
      </c>
      <c r="G312">
        <v>751</v>
      </c>
      <c r="H312" s="253">
        <v>21014</v>
      </c>
      <c r="I312" s="257">
        <v>15746742.199999999</v>
      </c>
      <c r="J312">
        <v>111</v>
      </c>
    </row>
    <row r="313" spans="1:13">
      <c r="A313" t="s">
        <v>622</v>
      </c>
      <c r="B313" t="s">
        <v>623</v>
      </c>
      <c r="C313" s="1">
        <v>45104</v>
      </c>
      <c r="D313">
        <v>188</v>
      </c>
      <c r="E313">
        <v>188</v>
      </c>
      <c r="F313">
        <v>188</v>
      </c>
      <c r="G313">
        <v>188</v>
      </c>
      <c r="H313" s="253">
        <v>3000</v>
      </c>
      <c r="I313" s="253">
        <v>564000</v>
      </c>
      <c r="J313">
        <v>1</v>
      </c>
    </row>
    <row r="314" spans="1:13">
      <c r="A314" t="s">
        <v>624</v>
      </c>
      <c r="B314" t="s">
        <v>625</v>
      </c>
      <c r="C314" s="1">
        <v>41074</v>
      </c>
      <c r="D314">
        <v>135</v>
      </c>
      <c r="E314">
        <v>135</v>
      </c>
      <c r="F314">
        <v>125</v>
      </c>
      <c r="G314">
        <v>126</v>
      </c>
      <c r="H314">
        <v>657</v>
      </c>
      <c r="I314" s="253">
        <v>83223</v>
      </c>
      <c r="J314">
        <v>18</v>
      </c>
    </row>
    <row r="315" spans="1:13">
      <c r="A315" t="s">
        <v>626</v>
      </c>
      <c r="B315" t="s">
        <v>627</v>
      </c>
      <c r="C315" s="1">
        <v>45210</v>
      </c>
      <c r="D315">
        <v>200</v>
      </c>
      <c r="E315">
        <v>200</v>
      </c>
      <c r="F315">
        <v>200</v>
      </c>
      <c r="G315">
        <v>200</v>
      </c>
      <c r="H315" s="253">
        <v>16275</v>
      </c>
      <c r="I315" s="253">
        <v>3255000</v>
      </c>
      <c r="J315">
        <v>7</v>
      </c>
    </row>
    <row r="316" spans="1:13">
      <c r="A316" t="s">
        <v>628</v>
      </c>
      <c r="B316" t="s">
        <v>629</v>
      </c>
      <c r="C316" s="1">
        <v>45216</v>
      </c>
      <c r="D316">
        <v>260</v>
      </c>
      <c r="E316">
        <v>260</v>
      </c>
      <c r="F316">
        <v>260</v>
      </c>
      <c r="G316">
        <v>260</v>
      </c>
      <c r="H316" s="253">
        <v>2051</v>
      </c>
      <c r="I316" s="253">
        <v>533260</v>
      </c>
      <c r="J316">
        <v>2</v>
      </c>
    </row>
    <row r="317" spans="1:13">
      <c r="A317" t="s">
        <v>630</v>
      </c>
      <c r="B317" t="s">
        <v>631</v>
      </c>
      <c r="C317" s="1">
        <v>41854</v>
      </c>
      <c r="D317">
        <v>34.35</v>
      </c>
      <c r="E317">
        <v>34.35</v>
      </c>
      <c r="F317">
        <v>34.35</v>
      </c>
      <c r="G317">
        <v>34.35</v>
      </c>
      <c r="H317">
        <v>20</v>
      </c>
      <c r="I317">
        <v>688</v>
      </c>
      <c r="J317">
        <v>2</v>
      </c>
    </row>
    <row r="318" spans="1:13">
      <c r="A318" t="s">
        <v>632</v>
      </c>
      <c r="B318" t="s">
        <v>633</v>
      </c>
      <c r="C318" s="1">
        <v>41577</v>
      </c>
      <c r="D318">
        <v>154</v>
      </c>
      <c r="E318">
        <v>155</v>
      </c>
      <c r="F318">
        <v>151</v>
      </c>
      <c r="G318">
        <v>154</v>
      </c>
      <c r="H318" s="253">
        <v>10324</v>
      </c>
      <c r="I318" s="253">
        <v>1586575</v>
      </c>
      <c r="J318">
        <v>71</v>
      </c>
    </row>
    <row r="319" spans="1:13">
      <c r="A319" t="s">
        <v>634</v>
      </c>
      <c r="B319" t="s">
        <v>635</v>
      </c>
      <c r="C319" s="1">
        <v>45256</v>
      </c>
      <c r="D319" s="253">
        <v>11180</v>
      </c>
      <c r="E319" s="253">
        <v>11403</v>
      </c>
      <c r="F319" s="253">
        <v>11180</v>
      </c>
      <c r="G319" s="253">
        <v>11403</v>
      </c>
      <c r="H319">
        <v>120</v>
      </c>
      <c r="I319" s="253">
        <v>1358590</v>
      </c>
      <c r="J319">
        <v>7</v>
      </c>
    </row>
    <row r="320" spans="1:13">
      <c r="A320" t="s">
        <v>636</v>
      </c>
      <c r="B320" t="s">
        <v>637</v>
      </c>
      <c r="C320" s="1">
        <v>42822</v>
      </c>
      <c r="D320">
        <v>359</v>
      </c>
      <c r="E320">
        <v>366</v>
      </c>
      <c r="F320">
        <v>355</v>
      </c>
      <c r="G320">
        <v>365</v>
      </c>
      <c r="H320" s="253">
        <v>2494</v>
      </c>
      <c r="I320" s="253">
        <v>902776</v>
      </c>
      <c r="J320">
        <v>16</v>
      </c>
    </row>
    <row r="321" spans="1:12">
      <c r="A321" t="s">
        <v>638</v>
      </c>
      <c r="B321" t="s">
        <v>639</v>
      </c>
      <c r="C321" s="1">
        <v>45256</v>
      </c>
      <c r="D321">
        <v>392</v>
      </c>
      <c r="E321">
        <v>400</v>
      </c>
      <c r="F321">
        <v>391</v>
      </c>
      <c r="G321">
        <v>398</v>
      </c>
      <c r="H321" s="253">
        <v>24124</v>
      </c>
      <c r="I321" s="257">
        <v>9537207.9000000004</v>
      </c>
      <c r="J321">
        <v>142</v>
      </c>
    </row>
    <row r="322" spans="1:12">
      <c r="A322" t="s">
        <v>1295</v>
      </c>
      <c r="B322" t="s">
        <v>1296</v>
      </c>
      <c r="C322" s="1">
        <v>45256</v>
      </c>
      <c r="D322">
        <v>611</v>
      </c>
      <c r="E322">
        <v>634.4</v>
      </c>
      <c r="F322">
        <v>611</v>
      </c>
      <c r="G322">
        <v>630</v>
      </c>
      <c r="H322" s="253">
        <v>26018</v>
      </c>
      <c r="I322" s="257">
        <v>16329650.800000001</v>
      </c>
      <c r="J322">
        <v>279</v>
      </c>
    </row>
    <row r="323" spans="1:12">
      <c r="A323" t="s">
        <v>640</v>
      </c>
      <c r="B323" t="s">
        <v>641</v>
      </c>
      <c r="C323" s="1">
        <v>44041</v>
      </c>
      <c r="D323">
        <v>116</v>
      </c>
      <c r="E323">
        <v>116</v>
      </c>
      <c r="F323">
        <v>116</v>
      </c>
      <c r="G323">
        <v>116</v>
      </c>
      <c r="H323" s="253">
        <v>105018</v>
      </c>
      <c r="I323" s="253">
        <v>12182088</v>
      </c>
      <c r="J323">
        <v>1</v>
      </c>
    </row>
    <row r="324" spans="1:12">
      <c r="A324" t="s">
        <v>1371</v>
      </c>
      <c r="B324" t="s">
        <v>1372</v>
      </c>
      <c r="C324" s="1">
        <v>45256</v>
      </c>
      <c r="D324">
        <v>138</v>
      </c>
      <c r="E324">
        <v>147.9</v>
      </c>
      <c r="F324">
        <v>138</v>
      </c>
      <c r="G324">
        <v>144.80000000000001</v>
      </c>
      <c r="H324" s="253">
        <v>37121</v>
      </c>
      <c r="I324" s="257">
        <v>5317151.4000000004</v>
      </c>
      <c r="J324">
        <v>148</v>
      </c>
    </row>
    <row r="325" spans="1:12">
      <c r="A325" t="s">
        <v>1709</v>
      </c>
      <c r="B325" t="s">
        <v>1710</v>
      </c>
      <c r="C325" s="1">
        <v>45256</v>
      </c>
      <c r="D325">
        <v>368</v>
      </c>
      <c r="E325">
        <v>376</v>
      </c>
      <c r="F325">
        <v>360.7</v>
      </c>
      <c r="G325">
        <v>374</v>
      </c>
      <c r="H325" s="253">
        <v>28274</v>
      </c>
      <c r="I325" s="257">
        <v>10507306.199999999</v>
      </c>
      <c r="J325">
        <v>285</v>
      </c>
    </row>
    <row r="326" spans="1:12">
      <c r="A326" t="s">
        <v>642</v>
      </c>
      <c r="B326" t="s">
        <v>643</v>
      </c>
      <c r="C326" s="1">
        <v>45256</v>
      </c>
      <c r="D326">
        <v>295.2</v>
      </c>
      <c r="E326">
        <v>305.5</v>
      </c>
      <c r="F326">
        <v>295.10000000000002</v>
      </c>
      <c r="G326">
        <v>305.5</v>
      </c>
      <c r="H326" s="253">
        <v>7207</v>
      </c>
      <c r="I326" s="257">
        <v>2179643.7000000002</v>
      </c>
      <c r="J326">
        <v>87</v>
      </c>
    </row>
    <row r="327" spans="1:12">
      <c r="A327" t="s">
        <v>644</v>
      </c>
      <c r="B327" t="s">
        <v>2055</v>
      </c>
      <c r="C327" s="1">
        <v>45256</v>
      </c>
      <c r="D327">
        <v>7.4</v>
      </c>
      <c r="E327">
        <v>8.11</v>
      </c>
      <c r="F327">
        <v>7.26</v>
      </c>
      <c r="G327">
        <v>8.11</v>
      </c>
      <c r="H327" s="253">
        <v>9550</v>
      </c>
      <c r="I327" s="253">
        <v>72640</v>
      </c>
      <c r="J327">
        <v>15</v>
      </c>
    </row>
    <row r="328" spans="1:12">
      <c r="A328" t="s">
        <v>1711</v>
      </c>
      <c r="B328" t="s">
        <v>1712</v>
      </c>
      <c r="C328" s="1">
        <v>44805</v>
      </c>
      <c r="D328">
        <v>259.10000000000002</v>
      </c>
      <c r="E328">
        <v>279.5</v>
      </c>
      <c r="F328">
        <v>259.10000000000002</v>
      </c>
      <c r="G328">
        <v>279.5</v>
      </c>
      <c r="H328" s="253">
        <v>12469</v>
      </c>
      <c r="I328" s="257">
        <v>3477758.9</v>
      </c>
      <c r="J328">
        <v>42</v>
      </c>
    </row>
    <row r="329" spans="1:12">
      <c r="A329" t="s">
        <v>645</v>
      </c>
      <c r="B329" t="s">
        <v>646</v>
      </c>
      <c r="C329" s="1">
        <v>42845</v>
      </c>
      <c r="D329">
        <v>340</v>
      </c>
      <c r="E329">
        <v>340</v>
      </c>
      <c r="F329">
        <v>340</v>
      </c>
      <c r="G329">
        <v>340</v>
      </c>
      <c r="H329">
        <v>499</v>
      </c>
      <c r="I329" s="253">
        <v>169660</v>
      </c>
      <c r="J329">
        <v>1</v>
      </c>
      <c r="L329" s="112">
        <v>45123</v>
      </c>
    </row>
    <row r="330" spans="1:12">
      <c r="A330" t="s">
        <v>647</v>
      </c>
      <c r="B330" t="s">
        <v>648</v>
      </c>
      <c r="C330" s="1">
        <v>42185</v>
      </c>
      <c r="D330">
        <v>170</v>
      </c>
      <c r="E330">
        <v>170</v>
      </c>
      <c r="F330">
        <v>170</v>
      </c>
      <c r="G330">
        <v>170</v>
      </c>
      <c r="H330" s="253">
        <v>31475</v>
      </c>
      <c r="I330" s="253">
        <v>5350750</v>
      </c>
      <c r="J330">
        <v>9</v>
      </c>
    </row>
    <row r="331" spans="1:12">
      <c r="A331" s="254" t="s">
        <v>6</v>
      </c>
      <c r="B331" s="254" t="s">
        <v>1424</v>
      </c>
      <c r="C331" s="255">
        <v>45123</v>
      </c>
      <c r="D331" s="254">
        <v>1158</v>
      </c>
      <c r="E331" s="254">
        <v>1252</v>
      </c>
      <c r="F331" s="254">
        <v>1180</v>
      </c>
      <c r="G331" s="254">
        <v>1252</v>
      </c>
      <c r="H331" s="254">
        <v>125</v>
      </c>
      <c r="I331" s="254">
        <v>5880340</v>
      </c>
      <c r="J331" s="254"/>
    </row>
    <row r="332" spans="1:12">
      <c r="A332" t="s">
        <v>649</v>
      </c>
      <c r="B332" t="s">
        <v>650</v>
      </c>
      <c r="C332" s="1">
        <v>41576</v>
      </c>
      <c r="D332">
        <v>154</v>
      </c>
      <c r="E332">
        <v>154</v>
      </c>
      <c r="F332">
        <v>154</v>
      </c>
      <c r="G332">
        <v>154</v>
      </c>
      <c r="H332">
        <v>135</v>
      </c>
      <c r="I332" s="253">
        <v>20790</v>
      </c>
      <c r="J332">
        <v>2</v>
      </c>
    </row>
    <row r="333" spans="1:12">
      <c r="A333" t="s">
        <v>651</v>
      </c>
      <c r="B333" t="s">
        <v>652</v>
      </c>
      <c r="C333" s="1">
        <v>39308</v>
      </c>
      <c r="D333">
        <v>919</v>
      </c>
      <c r="E333">
        <v>915</v>
      </c>
      <c r="F333">
        <v>899</v>
      </c>
      <c r="G333">
        <v>899</v>
      </c>
      <c r="H333">
        <v>957</v>
      </c>
      <c r="I333" s="253">
        <v>865472</v>
      </c>
      <c r="J333" t="s">
        <v>219</v>
      </c>
    </row>
    <row r="334" spans="1:12">
      <c r="A334" t="s">
        <v>1865</v>
      </c>
      <c r="B334" t="s">
        <v>653</v>
      </c>
      <c r="C334" s="1">
        <v>45256</v>
      </c>
      <c r="D334">
        <v>465</v>
      </c>
      <c r="E334">
        <v>505</v>
      </c>
      <c r="F334">
        <v>465</v>
      </c>
      <c r="G334">
        <v>504</v>
      </c>
      <c r="H334" s="253">
        <v>51235</v>
      </c>
      <c r="I334" s="257">
        <v>25114844.199999999</v>
      </c>
      <c r="J334">
        <v>285</v>
      </c>
    </row>
    <row r="335" spans="1:12">
      <c r="A335" t="s">
        <v>654</v>
      </c>
      <c r="B335" t="s">
        <v>655</v>
      </c>
      <c r="C335" s="1">
        <v>40554</v>
      </c>
      <c r="D335">
        <v>130</v>
      </c>
      <c r="E335">
        <v>130</v>
      </c>
      <c r="F335">
        <v>130</v>
      </c>
      <c r="G335">
        <v>130</v>
      </c>
      <c r="H335">
        <v>812</v>
      </c>
      <c r="I335" s="253">
        <v>105560</v>
      </c>
      <c r="J335">
        <v>2</v>
      </c>
    </row>
    <row r="336" spans="1:12">
      <c r="A336" t="s">
        <v>656</v>
      </c>
      <c r="B336" t="s">
        <v>657</v>
      </c>
      <c r="C336" s="1">
        <v>42834</v>
      </c>
      <c r="D336">
        <v>550</v>
      </c>
      <c r="E336">
        <v>550</v>
      </c>
      <c r="F336">
        <v>550</v>
      </c>
      <c r="G336">
        <v>550</v>
      </c>
      <c r="H336">
        <v>10</v>
      </c>
      <c r="I336" s="253">
        <v>5500</v>
      </c>
      <c r="J336">
        <v>1</v>
      </c>
    </row>
    <row r="337" spans="1:14">
      <c r="A337" t="s">
        <v>658</v>
      </c>
      <c r="B337" t="s">
        <v>659</v>
      </c>
      <c r="C337" s="1">
        <v>42698</v>
      </c>
      <c r="D337">
        <v>364</v>
      </c>
      <c r="E337">
        <v>371</v>
      </c>
      <c r="F337">
        <v>350</v>
      </c>
      <c r="G337">
        <v>355</v>
      </c>
      <c r="H337" s="253">
        <v>10535</v>
      </c>
      <c r="I337" s="253">
        <v>3735006</v>
      </c>
      <c r="J337">
        <v>50</v>
      </c>
    </row>
    <row r="338" spans="1:14">
      <c r="A338" t="s">
        <v>660</v>
      </c>
      <c r="B338" t="s">
        <v>661</v>
      </c>
      <c r="C338" s="1">
        <v>44980</v>
      </c>
      <c r="D338">
        <v>213</v>
      </c>
      <c r="E338">
        <v>220</v>
      </c>
      <c r="F338">
        <v>212.8</v>
      </c>
      <c r="G338">
        <v>214</v>
      </c>
      <c r="H338" s="253">
        <v>51915</v>
      </c>
      <c r="I338" s="253">
        <v>11186962</v>
      </c>
      <c r="J338">
        <v>184</v>
      </c>
    </row>
    <row r="339" spans="1:14">
      <c r="A339" t="s">
        <v>1713</v>
      </c>
      <c r="B339" t="s">
        <v>1714</v>
      </c>
      <c r="C339" s="1">
        <v>45256</v>
      </c>
      <c r="D339">
        <v>98.5</v>
      </c>
      <c r="E339">
        <v>101</v>
      </c>
      <c r="F339">
        <v>98.5</v>
      </c>
      <c r="G339">
        <v>100.8</v>
      </c>
      <c r="H339" s="253">
        <v>30156</v>
      </c>
      <c r="I339" s="253">
        <v>3021671</v>
      </c>
      <c r="J339">
        <v>51</v>
      </c>
    </row>
    <row r="340" spans="1:14">
      <c r="A340" t="s">
        <v>2064</v>
      </c>
      <c r="B340" t="s">
        <v>2065</v>
      </c>
      <c r="C340" s="1">
        <v>45256</v>
      </c>
      <c r="D340">
        <v>390.1</v>
      </c>
      <c r="E340">
        <v>437.8</v>
      </c>
      <c r="F340">
        <v>390.1</v>
      </c>
      <c r="G340">
        <v>437.8</v>
      </c>
      <c r="H340" s="253">
        <v>25091</v>
      </c>
      <c r="I340" s="253">
        <v>10754149</v>
      </c>
      <c r="J340">
        <v>737</v>
      </c>
    </row>
    <row r="341" spans="1:14">
      <c r="A341" t="s">
        <v>662</v>
      </c>
      <c r="B341" t="s">
        <v>663</v>
      </c>
      <c r="C341" s="1">
        <v>43703</v>
      </c>
      <c r="D341">
        <v>214</v>
      </c>
      <c r="E341">
        <v>214</v>
      </c>
      <c r="F341">
        <v>214</v>
      </c>
      <c r="G341">
        <v>214</v>
      </c>
      <c r="H341" s="253">
        <v>3477</v>
      </c>
      <c r="I341" s="253">
        <v>744078</v>
      </c>
      <c r="J341">
        <v>1</v>
      </c>
    </row>
    <row r="342" spans="1:14">
      <c r="A342" t="s">
        <v>664</v>
      </c>
      <c r="B342" t="s">
        <v>665</v>
      </c>
      <c r="C342" s="1">
        <v>45256</v>
      </c>
      <c r="D342">
        <v>470.4</v>
      </c>
      <c r="E342">
        <v>495</v>
      </c>
      <c r="F342">
        <v>470.4</v>
      </c>
      <c r="G342">
        <v>492</v>
      </c>
      <c r="H342" s="253">
        <v>70511</v>
      </c>
      <c r="I342" s="257">
        <v>34595360.5</v>
      </c>
      <c r="J342">
        <v>355</v>
      </c>
    </row>
    <row r="343" spans="1:14">
      <c r="A343" t="s">
        <v>1418</v>
      </c>
      <c r="B343" t="s">
        <v>1421</v>
      </c>
      <c r="C343" s="1">
        <v>45253</v>
      </c>
      <c r="D343">
        <v>801.7</v>
      </c>
      <c r="E343">
        <v>819</v>
      </c>
      <c r="F343">
        <v>785.7</v>
      </c>
      <c r="G343">
        <v>819</v>
      </c>
      <c r="H343">
        <v>155</v>
      </c>
      <c r="I343" s="253">
        <v>124681</v>
      </c>
      <c r="J343">
        <v>8</v>
      </c>
    </row>
    <row r="344" spans="1:14">
      <c r="A344" t="s">
        <v>666</v>
      </c>
      <c r="B344" t="s">
        <v>667</v>
      </c>
      <c r="C344" s="1">
        <v>45252</v>
      </c>
      <c r="D344">
        <v>209</v>
      </c>
      <c r="E344">
        <v>209</v>
      </c>
      <c r="F344">
        <v>209</v>
      </c>
      <c r="G344">
        <v>209</v>
      </c>
      <c r="H344" s="253">
        <v>250000</v>
      </c>
      <c r="I344" s="253">
        <v>52250000</v>
      </c>
      <c r="J344">
        <v>2</v>
      </c>
    </row>
    <row r="345" spans="1:14">
      <c r="A345" t="s">
        <v>668</v>
      </c>
      <c r="B345" t="s">
        <v>669</v>
      </c>
      <c r="C345" s="1">
        <v>42527</v>
      </c>
      <c r="D345">
        <v>408</v>
      </c>
      <c r="E345">
        <v>408</v>
      </c>
      <c r="F345">
        <v>400</v>
      </c>
      <c r="G345">
        <v>400</v>
      </c>
      <c r="H345" s="253">
        <v>6377</v>
      </c>
      <c r="I345" s="253">
        <v>2573069</v>
      </c>
      <c r="J345">
        <v>15</v>
      </c>
    </row>
    <row r="346" spans="1:14">
      <c r="A346" t="s">
        <v>670</v>
      </c>
      <c r="B346" t="s">
        <v>671</v>
      </c>
      <c r="C346" s="1">
        <v>45256</v>
      </c>
      <c r="D346">
        <v>336.6</v>
      </c>
      <c r="E346">
        <v>343</v>
      </c>
      <c r="F346">
        <v>336.1</v>
      </c>
      <c r="G346">
        <v>338.5</v>
      </c>
      <c r="H346" s="253">
        <v>3726</v>
      </c>
      <c r="I346" s="253">
        <v>1260733</v>
      </c>
      <c r="J346">
        <v>36</v>
      </c>
      <c r="M346" s="112">
        <v>44424</v>
      </c>
      <c r="N346" s="68">
        <f t="shared" ref="N346:N347" si="0">M346-C346</f>
        <v>-832</v>
      </c>
    </row>
    <row r="347" spans="1:14">
      <c r="A347" t="s">
        <v>672</v>
      </c>
      <c r="B347" t="s">
        <v>673</v>
      </c>
      <c r="C347" s="1">
        <v>45256</v>
      </c>
      <c r="D347">
        <v>295</v>
      </c>
      <c r="E347">
        <v>302.5</v>
      </c>
      <c r="F347">
        <v>295</v>
      </c>
      <c r="G347">
        <v>302.5</v>
      </c>
      <c r="H347" s="253">
        <v>5021</v>
      </c>
      <c r="I347" s="257">
        <v>1504961.2</v>
      </c>
      <c r="J347">
        <v>48</v>
      </c>
      <c r="M347" s="112">
        <v>44424</v>
      </c>
      <c r="N347" s="68">
        <f t="shared" si="0"/>
        <v>-832</v>
      </c>
    </row>
    <row r="348" spans="1:14">
      <c r="A348" t="s">
        <v>674</v>
      </c>
      <c r="B348" t="s">
        <v>675</v>
      </c>
      <c r="C348" s="1">
        <v>45256</v>
      </c>
      <c r="D348">
        <v>239.3</v>
      </c>
      <c r="E348">
        <v>251</v>
      </c>
      <c r="F348">
        <v>239.2</v>
      </c>
      <c r="G348">
        <v>250</v>
      </c>
      <c r="H348" s="253">
        <v>6386</v>
      </c>
      <c r="I348" s="257">
        <v>1581339.2</v>
      </c>
      <c r="J348">
        <v>94</v>
      </c>
    </row>
    <row r="349" spans="1:14">
      <c r="A349" t="s">
        <v>1380</v>
      </c>
      <c r="B349" t="s">
        <v>1381</v>
      </c>
      <c r="C349" s="1">
        <v>44153</v>
      </c>
      <c r="D349">
        <v>256</v>
      </c>
      <c r="E349">
        <v>256</v>
      </c>
      <c r="F349">
        <v>256</v>
      </c>
      <c r="G349">
        <v>256</v>
      </c>
      <c r="H349" s="253">
        <v>20450</v>
      </c>
      <c r="I349" s="253">
        <v>5235200</v>
      </c>
      <c r="J349">
        <v>6</v>
      </c>
    </row>
    <row r="350" spans="1:14">
      <c r="A350" t="s">
        <v>676</v>
      </c>
      <c r="B350" t="s">
        <v>677</v>
      </c>
      <c r="C350" s="1">
        <v>43534</v>
      </c>
      <c r="D350">
        <v>191</v>
      </c>
      <c r="E350">
        <v>191</v>
      </c>
      <c r="F350">
        <v>181</v>
      </c>
      <c r="G350">
        <v>188</v>
      </c>
      <c r="H350" s="253">
        <v>4428</v>
      </c>
      <c r="I350" s="253">
        <v>825374</v>
      </c>
      <c r="J350">
        <v>21</v>
      </c>
    </row>
    <row r="351" spans="1:14">
      <c r="A351" t="s">
        <v>678</v>
      </c>
      <c r="B351" t="s">
        <v>679</v>
      </c>
      <c r="C351" s="1">
        <v>43909</v>
      </c>
      <c r="D351">
        <v>9.4600000000000009</v>
      </c>
      <c r="E351">
        <v>9.64</v>
      </c>
      <c r="F351">
        <v>9.4600000000000009</v>
      </c>
      <c r="G351">
        <v>9.64</v>
      </c>
      <c r="H351" s="253">
        <v>25310</v>
      </c>
      <c r="I351" s="257">
        <v>241828.4</v>
      </c>
      <c r="J351">
        <v>3</v>
      </c>
    </row>
    <row r="352" spans="1:14">
      <c r="A352" t="s">
        <v>2047</v>
      </c>
      <c r="B352" t="s">
        <v>2048</v>
      </c>
      <c r="C352" s="1">
        <v>45256</v>
      </c>
      <c r="D352">
        <v>198</v>
      </c>
      <c r="E352">
        <v>210</v>
      </c>
      <c r="F352">
        <v>195</v>
      </c>
      <c r="G352">
        <v>204.6</v>
      </c>
      <c r="H352" s="253">
        <v>25307</v>
      </c>
      <c r="I352" s="257">
        <v>5202803.2</v>
      </c>
      <c r="J352">
        <v>748</v>
      </c>
    </row>
    <row r="353" spans="1:14">
      <c r="A353" t="s">
        <v>680</v>
      </c>
      <c r="B353" t="s">
        <v>681</v>
      </c>
      <c r="C353" s="1">
        <v>43090</v>
      </c>
      <c r="D353">
        <v>20.09</v>
      </c>
      <c r="E353">
        <v>20.09</v>
      </c>
      <c r="F353">
        <v>20.09</v>
      </c>
      <c r="G353">
        <v>20.09</v>
      </c>
      <c r="H353" s="253">
        <v>10000</v>
      </c>
      <c r="I353" s="253">
        <v>200900</v>
      </c>
      <c r="J353">
        <v>1</v>
      </c>
    </row>
    <row r="354" spans="1:14">
      <c r="A354" t="s">
        <v>682</v>
      </c>
      <c r="B354" t="s">
        <v>683</v>
      </c>
      <c r="C354" s="1">
        <v>41576</v>
      </c>
      <c r="D354">
        <v>96</v>
      </c>
      <c r="E354">
        <v>96</v>
      </c>
      <c r="F354">
        <v>95</v>
      </c>
      <c r="G354">
        <v>95</v>
      </c>
      <c r="H354" s="253">
        <v>1414</v>
      </c>
      <c r="I354" s="253">
        <v>135550</v>
      </c>
      <c r="J354">
        <v>2</v>
      </c>
    </row>
    <row r="355" spans="1:14">
      <c r="A355" t="s">
        <v>1466</v>
      </c>
      <c r="B355" t="s">
        <v>1467</v>
      </c>
      <c r="C355" s="1">
        <v>45256</v>
      </c>
      <c r="D355">
        <v>907</v>
      </c>
      <c r="E355">
        <v>918</v>
      </c>
      <c r="F355">
        <v>891</v>
      </c>
      <c r="G355">
        <v>901.6</v>
      </c>
      <c r="H355" s="253">
        <v>4935</v>
      </c>
      <c r="I355" s="257">
        <v>4458386.3</v>
      </c>
      <c r="J355">
        <v>122</v>
      </c>
    </row>
    <row r="356" spans="1:14">
      <c r="A356" t="s">
        <v>684</v>
      </c>
      <c r="B356" t="s">
        <v>685</v>
      </c>
      <c r="C356" s="1">
        <v>42213</v>
      </c>
      <c r="D356">
        <v>241</v>
      </c>
      <c r="E356">
        <v>241</v>
      </c>
      <c r="F356">
        <v>241</v>
      </c>
      <c r="G356">
        <v>241</v>
      </c>
      <c r="H356" s="253">
        <v>124460</v>
      </c>
      <c r="I356" s="253">
        <v>29994860</v>
      </c>
      <c r="J356">
        <v>31</v>
      </c>
    </row>
    <row r="357" spans="1:14">
      <c r="A357" t="s">
        <v>1652</v>
      </c>
      <c r="B357" t="s">
        <v>1653</v>
      </c>
      <c r="C357" s="1">
        <v>45256</v>
      </c>
      <c r="D357">
        <v>905.8</v>
      </c>
      <c r="E357">
        <v>907.1</v>
      </c>
      <c r="F357">
        <v>905.8</v>
      </c>
      <c r="G357">
        <v>907.1</v>
      </c>
      <c r="H357">
        <v>75</v>
      </c>
      <c r="I357" s="253">
        <v>68000</v>
      </c>
      <c r="J357">
        <v>3</v>
      </c>
      <c r="M357" s="112">
        <v>44424</v>
      </c>
      <c r="N357" s="68">
        <f>M357-C357</f>
        <v>-832</v>
      </c>
    </row>
    <row r="358" spans="1:14">
      <c r="A358" t="s">
        <v>686</v>
      </c>
      <c r="B358" t="s">
        <v>687</v>
      </c>
      <c r="C358" s="1">
        <v>41889</v>
      </c>
      <c r="D358">
        <v>112</v>
      </c>
      <c r="E358">
        <v>112</v>
      </c>
      <c r="F358">
        <v>112</v>
      </c>
      <c r="G358">
        <v>112</v>
      </c>
      <c r="H358" s="253">
        <v>862250</v>
      </c>
      <c r="I358" s="253">
        <v>96572000</v>
      </c>
      <c r="J358">
        <v>1</v>
      </c>
    </row>
    <row r="359" spans="1:14">
      <c r="A359" t="s">
        <v>688</v>
      </c>
      <c r="B359" t="s">
        <v>689</v>
      </c>
      <c r="C359" s="1">
        <v>45256</v>
      </c>
      <c r="D359">
        <v>510</v>
      </c>
      <c r="E359">
        <v>533.4</v>
      </c>
      <c r="F359">
        <v>499</v>
      </c>
      <c r="G359">
        <v>533.4</v>
      </c>
      <c r="H359" s="253">
        <v>143878</v>
      </c>
      <c r="I359" s="257">
        <v>73695390.599999994</v>
      </c>
      <c r="J359" s="253">
        <v>1321</v>
      </c>
    </row>
    <row r="360" spans="1:14">
      <c r="A360" t="s">
        <v>690</v>
      </c>
      <c r="B360" t="s">
        <v>691</v>
      </c>
      <c r="C360" s="1">
        <v>44998</v>
      </c>
      <c r="D360">
        <v>940</v>
      </c>
      <c r="E360">
        <v>958.8</v>
      </c>
      <c r="F360">
        <v>912</v>
      </c>
      <c r="G360">
        <v>919</v>
      </c>
      <c r="H360" s="253">
        <v>1867</v>
      </c>
      <c r="I360" s="257">
        <v>1730236.6</v>
      </c>
      <c r="J360">
        <v>74</v>
      </c>
    </row>
    <row r="361" spans="1:14">
      <c r="A361" t="s">
        <v>1767</v>
      </c>
      <c r="B361" t="s">
        <v>1768</v>
      </c>
      <c r="C361" s="1">
        <v>45256</v>
      </c>
      <c r="D361">
        <v>795</v>
      </c>
      <c r="E361">
        <v>819</v>
      </c>
      <c r="F361">
        <v>795</v>
      </c>
      <c r="G361">
        <v>805.1</v>
      </c>
      <c r="H361">
        <v>656</v>
      </c>
      <c r="I361" s="257">
        <v>531695.19999999995</v>
      </c>
      <c r="J361">
        <v>33</v>
      </c>
    </row>
    <row r="362" spans="1:14" s="245" customFormat="1">
      <c r="A362" t="s">
        <v>692</v>
      </c>
      <c r="B362" t="s">
        <v>693</v>
      </c>
      <c r="C362" s="1">
        <v>45256</v>
      </c>
      <c r="D362">
        <v>7.85</v>
      </c>
      <c r="E362">
        <v>8</v>
      </c>
      <c r="F362">
        <v>7.85</v>
      </c>
      <c r="G362">
        <v>8</v>
      </c>
      <c r="H362" s="253">
        <v>5400</v>
      </c>
      <c r="I362" s="253">
        <v>43185</v>
      </c>
      <c r="J362">
        <v>3</v>
      </c>
    </row>
    <row r="363" spans="1:14">
      <c r="A363" t="s">
        <v>694</v>
      </c>
      <c r="B363" t="s">
        <v>695</v>
      </c>
      <c r="C363" s="1">
        <v>42648</v>
      </c>
      <c r="D363">
        <v>360</v>
      </c>
      <c r="E363">
        <v>360</v>
      </c>
      <c r="F363">
        <v>360</v>
      </c>
      <c r="G363">
        <v>360</v>
      </c>
      <c r="H363" s="253">
        <v>9400</v>
      </c>
      <c r="I363" s="253">
        <v>3384000</v>
      </c>
      <c r="J363">
        <v>4</v>
      </c>
    </row>
    <row r="364" spans="1:14">
      <c r="A364" t="s">
        <v>1813</v>
      </c>
      <c r="B364" t="s">
        <v>1814</v>
      </c>
      <c r="C364" s="1">
        <v>45256</v>
      </c>
      <c r="D364">
        <v>665</v>
      </c>
      <c r="E364">
        <v>701</v>
      </c>
      <c r="F364">
        <v>665</v>
      </c>
      <c r="G364">
        <v>701</v>
      </c>
      <c r="H364" s="253">
        <v>1789</v>
      </c>
      <c r="I364" s="253">
        <v>1238904</v>
      </c>
      <c r="J364">
        <v>55</v>
      </c>
    </row>
    <row r="365" spans="1:14">
      <c r="A365" t="s">
        <v>696</v>
      </c>
      <c r="B365" t="s">
        <v>697</v>
      </c>
      <c r="C365" s="1">
        <v>45256</v>
      </c>
      <c r="D365" s="253">
        <v>5085</v>
      </c>
      <c r="E365" s="253">
        <v>5179</v>
      </c>
      <c r="F365" s="253">
        <v>5080</v>
      </c>
      <c r="G365" s="253">
        <v>5169</v>
      </c>
      <c r="H365" s="253">
        <v>2421</v>
      </c>
      <c r="I365" s="253">
        <v>12434570</v>
      </c>
      <c r="J365">
        <v>88</v>
      </c>
    </row>
    <row r="366" spans="1:14">
      <c r="A366" t="s">
        <v>698</v>
      </c>
      <c r="B366" t="s">
        <v>699</v>
      </c>
      <c r="C366" s="1">
        <v>44592</v>
      </c>
      <c r="D366" s="253">
        <v>1050</v>
      </c>
      <c r="E366" s="253">
        <v>1050</v>
      </c>
      <c r="F366" s="253">
        <v>1050</v>
      </c>
      <c r="G366" s="253">
        <v>1050</v>
      </c>
      <c r="H366" s="253">
        <v>23504</v>
      </c>
      <c r="I366" s="253">
        <v>24679200</v>
      </c>
      <c r="J366">
        <v>1</v>
      </c>
    </row>
    <row r="367" spans="1:14">
      <c r="A367" t="s">
        <v>1880</v>
      </c>
      <c r="B367" t="s">
        <v>1881</v>
      </c>
      <c r="C367" s="1">
        <v>45256</v>
      </c>
      <c r="D367">
        <v>233.3</v>
      </c>
      <c r="E367">
        <v>247.5</v>
      </c>
      <c r="F367">
        <v>233.3</v>
      </c>
      <c r="G367">
        <v>247</v>
      </c>
      <c r="H367" s="253">
        <v>4838</v>
      </c>
      <c r="I367" s="257">
        <v>1169589.3999999999</v>
      </c>
      <c r="J367">
        <v>211</v>
      </c>
    </row>
    <row r="368" spans="1:14">
      <c r="A368" t="s">
        <v>700</v>
      </c>
      <c r="B368" t="s">
        <v>701</v>
      </c>
      <c r="C368" s="1">
        <v>45256</v>
      </c>
      <c r="D368">
        <v>236</v>
      </c>
      <c r="E368">
        <v>243</v>
      </c>
      <c r="F368">
        <v>235</v>
      </c>
      <c r="G368">
        <v>243</v>
      </c>
      <c r="H368" s="253">
        <v>27918</v>
      </c>
      <c r="I368" s="257">
        <v>6661073.5</v>
      </c>
      <c r="J368">
        <v>174</v>
      </c>
    </row>
    <row r="369" spans="1:12">
      <c r="A369" t="s">
        <v>702</v>
      </c>
      <c r="B369" t="s">
        <v>703</v>
      </c>
      <c r="C369" s="1">
        <v>41330</v>
      </c>
      <c r="D369">
        <v>149</v>
      </c>
      <c r="E369">
        <v>149</v>
      </c>
      <c r="F369">
        <v>147</v>
      </c>
      <c r="G369">
        <v>147</v>
      </c>
      <c r="H369">
        <v>94</v>
      </c>
      <c r="I369" s="253">
        <v>13910</v>
      </c>
      <c r="J369">
        <v>2</v>
      </c>
    </row>
    <row r="370" spans="1:12" customFormat="1">
      <c r="A370" t="s">
        <v>704</v>
      </c>
      <c r="B370" t="s">
        <v>705</v>
      </c>
      <c r="C370" s="1">
        <v>43296</v>
      </c>
      <c r="D370">
        <v>135</v>
      </c>
      <c r="E370">
        <v>135</v>
      </c>
      <c r="F370">
        <v>133</v>
      </c>
      <c r="G370">
        <v>133</v>
      </c>
      <c r="H370">
        <v>550</v>
      </c>
      <c r="I370" s="253">
        <v>73650</v>
      </c>
      <c r="J370">
        <v>3</v>
      </c>
      <c r="L370" s="1">
        <v>45134</v>
      </c>
    </row>
    <row r="371" spans="1:12">
      <c r="A371" t="s">
        <v>706</v>
      </c>
      <c r="B371" t="s">
        <v>707</v>
      </c>
      <c r="C371" s="1">
        <v>41568</v>
      </c>
      <c r="D371">
        <v>61</v>
      </c>
      <c r="E371">
        <v>61</v>
      </c>
      <c r="F371">
        <v>61</v>
      </c>
      <c r="G371">
        <v>61</v>
      </c>
      <c r="H371" s="253">
        <v>6585</v>
      </c>
      <c r="I371" s="253">
        <v>401685</v>
      </c>
      <c r="J371">
        <v>1</v>
      </c>
    </row>
    <row r="372" spans="1:12">
      <c r="A372" s="142" t="s">
        <v>2040</v>
      </c>
      <c r="B372" s="247" t="s">
        <v>112</v>
      </c>
      <c r="C372" s="248">
        <v>45134</v>
      </c>
      <c r="D372" s="142">
        <v>1130.8</v>
      </c>
      <c r="E372" s="142">
        <v>1150</v>
      </c>
      <c r="F372" s="142">
        <v>1129</v>
      </c>
      <c r="G372" s="142">
        <v>1150</v>
      </c>
      <c r="H372" s="142">
        <v>100</v>
      </c>
      <c r="I372" s="142">
        <v>113150</v>
      </c>
      <c r="J372" s="142"/>
    </row>
    <row r="373" spans="1:12" s="245" customFormat="1">
      <c r="A373" t="s">
        <v>708</v>
      </c>
      <c r="B373" t="s">
        <v>709</v>
      </c>
      <c r="C373" s="1">
        <v>41450</v>
      </c>
      <c r="D373">
        <v>86</v>
      </c>
      <c r="E373">
        <v>86</v>
      </c>
      <c r="F373">
        <v>85</v>
      </c>
      <c r="G373">
        <v>86</v>
      </c>
      <c r="H373" s="253">
        <v>1270</v>
      </c>
      <c r="I373" s="253">
        <v>108140</v>
      </c>
      <c r="J373">
        <v>12</v>
      </c>
    </row>
    <row r="374" spans="1:12">
      <c r="A374" t="s">
        <v>710</v>
      </c>
      <c r="B374" t="s">
        <v>711</v>
      </c>
      <c r="C374" s="1">
        <v>45256</v>
      </c>
      <c r="D374">
        <v>195</v>
      </c>
      <c r="E374">
        <v>195</v>
      </c>
      <c r="F374">
        <v>192</v>
      </c>
      <c r="G374">
        <v>194</v>
      </c>
      <c r="H374" s="253">
        <v>51462</v>
      </c>
      <c r="I374" s="257">
        <v>9962763.0999999996</v>
      </c>
      <c r="J374">
        <v>219</v>
      </c>
    </row>
    <row r="375" spans="1:12">
      <c r="A375" t="s">
        <v>712</v>
      </c>
      <c r="B375" t="s">
        <v>713</v>
      </c>
      <c r="C375" s="1">
        <v>45256</v>
      </c>
      <c r="D375">
        <v>213</v>
      </c>
      <c r="E375">
        <v>221</v>
      </c>
      <c r="F375">
        <v>210</v>
      </c>
      <c r="G375">
        <v>215</v>
      </c>
      <c r="H375" s="253">
        <v>35287</v>
      </c>
      <c r="I375" s="257">
        <v>7592616.5</v>
      </c>
      <c r="J375">
        <v>134</v>
      </c>
    </row>
    <row r="376" spans="1:12">
      <c r="A376" t="s">
        <v>1715</v>
      </c>
      <c r="B376" t="s">
        <v>1679</v>
      </c>
      <c r="C376" s="1">
        <v>45253</v>
      </c>
      <c r="D376">
        <v>809</v>
      </c>
      <c r="E376">
        <v>809</v>
      </c>
      <c r="F376">
        <v>809</v>
      </c>
      <c r="G376">
        <v>809</v>
      </c>
      <c r="H376">
        <v>25</v>
      </c>
      <c r="I376" s="253">
        <v>20225</v>
      </c>
      <c r="J376">
        <v>1</v>
      </c>
    </row>
    <row r="377" spans="1:12">
      <c r="A377" t="s">
        <v>1828</v>
      </c>
      <c r="B377" t="s">
        <v>1829</v>
      </c>
      <c r="C377" s="1">
        <v>45256</v>
      </c>
      <c r="D377">
        <v>324.3</v>
      </c>
      <c r="E377">
        <v>336.6</v>
      </c>
      <c r="F377">
        <v>323</v>
      </c>
      <c r="G377">
        <v>335</v>
      </c>
      <c r="H377" s="253">
        <v>6551</v>
      </c>
      <c r="I377" s="257">
        <v>2173683.6</v>
      </c>
      <c r="J377">
        <v>114</v>
      </c>
    </row>
    <row r="378" spans="1:12">
      <c r="A378" t="s">
        <v>714</v>
      </c>
      <c r="B378" t="s">
        <v>715</v>
      </c>
      <c r="C378" s="1">
        <v>42796</v>
      </c>
      <c r="D378">
        <v>225</v>
      </c>
      <c r="E378">
        <v>226</v>
      </c>
      <c r="F378">
        <v>222</v>
      </c>
      <c r="G378">
        <v>226</v>
      </c>
      <c r="H378" s="253">
        <v>2529</v>
      </c>
      <c r="I378" s="253">
        <v>565498</v>
      </c>
      <c r="J378">
        <v>14</v>
      </c>
    </row>
    <row r="379" spans="1:12">
      <c r="A379" t="s">
        <v>1716</v>
      </c>
      <c r="B379" t="s">
        <v>1717</v>
      </c>
      <c r="C379" s="1">
        <v>45256</v>
      </c>
      <c r="D379">
        <v>555</v>
      </c>
      <c r="E379">
        <v>566</v>
      </c>
      <c r="F379">
        <v>547.1</v>
      </c>
      <c r="G379">
        <v>562</v>
      </c>
      <c r="H379" s="253">
        <v>2654</v>
      </c>
      <c r="I379" s="257">
        <v>1481489.6</v>
      </c>
      <c r="J379">
        <v>37</v>
      </c>
    </row>
    <row r="380" spans="1:12">
      <c r="A380" t="s">
        <v>716</v>
      </c>
      <c r="B380" t="s">
        <v>717</v>
      </c>
      <c r="C380" s="1">
        <v>44685</v>
      </c>
      <c r="D380">
        <v>401</v>
      </c>
      <c r="E380">
        <v>415</v>
      </c>
      <c r="F380">
        <v>401</v>
      </c>
      <c r="G380">
        <v>402</v>
      </c>
      <c r="H380" s="253">
        <v>29500</v>
      </c>
      <c r="I380" s="253">
        <v>12183500</v>
      </c>
      <c r="J380">
        <v>3</v>
      </c>
    </row>
    <row r="381" spans="1:12">
      <c r="A381" t="s">
        <v>1546</v>
      </c>
      <c r="B381" t="s">
        <v>1547</v>
      </c>
      <c r="C381" s="1">
        <v>45256</v>
      </c>
      <c r="D381">
        <v>323</v>
      </c>
      <c r="E381">
        <v>355</v>
      </c>
      <c r="F381">
        <v>322.60000000000002</v>
      </c>
      <c r="G381">
        <v>355</v>
      </c>
      <c r="H381" s="253">
        <v>2071</v>
      </c>
      <c r="I381" s="253">
        <v>708057</v>
      </c>
      <c r="J381">
        <v>37</v>
      </c>
    </row>
    <row r="382" spans="1:12">
      <c r="A382" t="s">
        <v>718</v>
      </c>
      <c r="B382" t="s">
        <v>719</v>
      </c>
      <c r="C382" s="1">
        <v>43251</v>
      </c>
      <c r="D382">
        <v>110</v>
      </c>
      <c r="E382">
        <v>110</v>
      </c>
      <c r="F382">
        <v>110</v>
      </c>
      <c r="G382">
        <v>110</v>
      </c>
      <c r="H382" s="253">
        <v>42454</v>
      </c>
      <c r="I382" s="253">
        <v>4669940</v>
      </c>
      <c r="J382">
        <v>2</v>
      </c>
    </row>
    <row r="383" spans="1:12">
      <c r="A383" t="s">
        <v>59</v>
      </c>
      <c r="B383" t="s">
        <v>1280</v>
      </c>
      <c r="C383" s="1">
        <v>45120</v>
      </c>
      <c r="D383" s="257">
        <v>1018.5</v>
      </c>
      <c r="E383" s="257">
        <v>1098.5</v>
      </c>
      <c r="F383" s="257">
        <v>1018.5</v>
      </c>
      <c r="G383" s="257">
        <v>1098.5</v>
      </c>
      <c r="H383">
        <v>80</v>
      </c>
      <c r="I383" s="253">
        <v>84678</v>
      </c>
      <c r="J383">
        <v>6</v>
      </c>
    </row>
    <row r="384" spans="1:12">
      <c r="A384" t="s">
        <v>720</v>
      </c>
      <c r="B384" t="s">
        <v>721</v>
      </c>
      <c r="C384" s="1">
        <v>42082</v>
      </c>
      <c r="D384">
        <v>100</v>
      </c>
      <c r="E384">
        <v>100</v>
      </c>
      <c r="F384">
        <v>100</v>
      </c>
      <c r="G384">
        <v>100</v>
      </c>
      <c r="H384" s="253">
        <v>5000</v>
      </c>
      <c r="I384" s="253">
        <v>500000</v>
      </c>
      <c r="J384">
        <v>1</v>
      </c>
    </row>
    <row r="385" spans="1:10">
      <c r="A385" t="s">
        <v>722</v>
      </c>
      <c r="B385" t="s">
        <v>723</v>
      </c>
      <c r="C385" s="1">
        <v>44984</v>
      </c>
      <c r="D385">
        <v>181</v>
      </c>
      <c r="E385">
        <v>181</v>
      </c>
      <c r="F385">
        <v>181</v>
      </c>
      <c r="G385">
        <v>181</v>
      </c>
      <c r="H385" s="253">
        <v>10000</v>
      </c>
      <c r="I385" s="253">
        <v>1810000</v>
      </c>
      <c r="J385">
        <v>1</v>
      </c>
    </row>
    <row r="386" spans="1:10">
      <c r="A386" t="s">
        <v>1436</v>
      </c>
      <c r="B386" t="s">
        <v>1445</v>
      </c>
      <c r="C386" s="1">
        <v>45256</v>
      </c>
      <c r="D386">
        <v>901</v>
      </c>
      <c r="E386">
        <v>901</v>
      </c>
      <c r="F386">
        <v>901</v>
      </c>
      <c r="G386">
        <v>901</v>
      </c>
      <c r="H386">
        <v>25</v>
      </c>
      <c r="I386" s="253">
        <v>22525</v>
      </c>
      <c r="J386">
        <v>1</v>
      </c>
    </row>
    <row r="387" spans="1:10">
      <c r="A387" t="s">
        <v>724</v>
      </c>
      <c r="B387" t="s">
        <v>725</v>
      </c>
      <c r="C387" s="1">
        <v>45256</v>
      </c>
      <c r="D387">
        <v>208</v>
      </c>
      <c r="E387">
        <v>209.9</v>
      </c>
      <c r="F387">
        <v>204.9</v>
      </c>
      <c r="G387">
        <v>208.9</v>
      </c>
      <c r="H387" s="253">
        <v>22762</v>
      </c>
      <c r="I387" s="257">
        <v>4710595.8</v>
      </c>
      <c r="J387">
        <v>124</v>
      </c>
    </row>
    <row r="388" spans="1:10">
      <c r="A388" t="s">
        <v>726</v>
      </c>
      <c r="B388" t="s">
        <v>727</v>
      </c>
      <c r="C388" s="1">
        <v>43730</v>
      </c>
      <c r="D388">
        <v>122</v>
      </c>
      <c r="E388">
        <v>122</v>
      </c>
      <c r="F388">
        <v>122</v>
      </c>
      <c r="G388">
        <v>122</v>
      </c>
      <c r="H388" s="253">
        <v>135759</v>
      </c>
      <c r="I388" s="253">
        <v>16562598</v>
      </c>
      <c r="J388">
        <v>1</v>
      </c>
    </row>
    <row r="389" spans="1:10">
      <c r="A389" t="s">
        <v>1718</v>
      </c>
      <c r="B389" t="s">
        <v>1719</v>
      </c>
      <c r="C389" s="1">
        <v>45256</v>
      </c>
      <c r="D389">
        <v>565</v>
      </c>
      <c r="E389">
        <v>595.6</v>
      </c>
      <c r="F389">
        <v>555.5</v>
      </c>
      <c r="G389">
        <v>588</v>
      </c>
      <c r="H389" s="253">
        <v>2002</v>
      </c>
      <c r="I389" s="257">
        <v>1160891.3999999999</v>
      </c>
      <c r="J389">
        <v>85</v>
      </c>
    </row>
    <row r="390" spans="1:10">
      <c r="A390" t="s">
        <v>728</v>
      </c>
      <c r="B390" t="s">
        <v>729</v>
      </c>
      <c r="C390" s="1">
        <v>42621</v>
      </c>
      <c r="D390">
        <v>626</v>
      </c>
      <c r="E390">
        <v>635</v>
      </c>
      <c r="F390">
        <v>624</v>
      </c>
      <c r="G390">
        <v>635</v>
      </c>
      <c r="H390" s="253">
        <v>5880</v>
      </c>
      <c r="I390" s="253">
        <v>3696017</v>
      </c>
      <c r="J390">
        <v>28</v>
      </c>
    </row>
    <row r="391" spans="1:10">
      <c r="A391" t="s">
        <v>730</v>
      </c>
      <c r="B391" t="s">
        <v>731</v>
      </c>
      <c r="C391" s="1">
        <v>45256</v>
      </c>
      <c r="D391">
        <v>192.5</v>
      </c>
      <c r="E391">
        <v>198.9</v>
      </c>
      <c r="F391">
        <v>190</v>
      </c>
      <c r="G391">
        <v>197.9</v>
      </c>
      <c r="H391" s="253">
        <v>6970</v>
      </c>
      <c r="I391" s="257">
        <v>1360328.6</v>
      </c>
      <c r="J391">
        <v>53</v>
      </c>
    </row>
    <row r="392" spans="1:10">
      <c r="A392" t="s">
        <v>732</v>
      </c>
      <c r="B392" t="s">
        <v>733</v>
      </c>
      <c r="C392" s="1">
        <v>45256</v>
      </c>
      <c r="D392">
        <v>191.1</v>
      </c>
      <c r="E392">
        <v>213.4</v>
      </c>
      <c r="F392">
        <v>187</v>
      </c>
      <c r="G392">
        <v>212</v>
      </c>
      <c r="H392" s="253">
        <v>74025</v>
      </c>
      <c r="I392" s="253">
        <v>15504977</v>
      </c>
      <c r="J392">
        <v>309</v>
      </c>
    </row>
    <row r="393" spans="1:10">
      <c r="A393" t="s">
        <v>1720</v>
      </c>
      <c r="B393" t="s">
        <v>1721</v>
      </c>
      <c r="C393" s="1">
        <v>45098</v>
      </c>
      <c r="D393">
        <v>367</v>
      </c>
      <c r="E393">
        <v>367</v>
      </c>
      <c r="F393">
        <v>367</v>
      </c>
      <c r="G393">
        <v>367</v>
      </c>
      <c r="H393" s="253">
        <v>10831</v>
      </c>
      <c r="I393" s="253">
        <v>3974977</v>
      </c>
      <c r="J393">
        <v>1</v>
      </c>
    </row>
    <row r="394" spans="1:10">
      <c r="A394" t="s">
        <v>734</v>
      </c>
      <c r="B394" t="s">
        <v>735</v>
      </c>
      <c r="C394" s="1">
        <v>40783</v>
      </c>
      <c r="D394">
        <v>102</v>
      </c>
      <c r="E394">
        <v>102</v>
      </c>
      <c r="F394">
        <v>100</v>
      </c>
      <c r="G394">
        <v>102</v>
      </c>
      <c r="H394" s="253">
        <v>1280</v>
      </c>
      <c r="I394" s="253">
        <v>130540</v>
      </c>
      <c r="J394">
        <v>106</v>
      </c>
    </row>
    <row r="395" spans="1:10">
      <c r="A395" t="s">
        <v>736</v>
      </c>
      <c r="B395" t="s">
        <v>737</v>
      </c>
      <c r="C395" s="1">
        <v>45256</v>
      </c>
      <c r="D395">
        <v>8.99</v>
      </c>
      <c r="E395">
        <v>9.31</v>
      </c>
      <c r="F395">
        <v>8.99</v>
      </c>
      <c r="G395">
        <v>9.3000000000000007</v>
      </c>
      <c r="H395" s="253">
        <v>63100</v>
      </c>
      <c r="I395" s="253">
        <v>579828</v>
      </c>
      <c r="J395">
        <v>9</v>
      </c>
    </row>
    <row r="396" spans="1:10">
      <c r="A396" t="s">
        <v>738</v>
      </c>
      <c r="B396" t="s">
        <v>739</v>
      </c>
      <c r="C396" s="1">
        <v>40332</v>
      </c>
      <c r="D396">
        <v>183</v>
      </c>
      <c r="E396">
        <v>183</v>
      </c>
      <c r="F396">
        <v>177</v>
      </c>
      <c r="G396">
        <v>177</v>
      </c>
      <c r="H396">
        <v>346</v>
      </c>
      <c r="I396" s="253">
        <v>61878</v>
      </c>
      <c r="J396">
        <v>4</v>
      </c>
    </row>
    <row r="397" spans="1:10">
      <c r="A397" t="s">
        <v>740</v>
      </c>
      <c r="B397" t="s">
        <v>741</v>
      </c>
      <c r="C397" s="1">
        <v>45148</v>
      </c>
      <c r="D397">
        <v>382</v>
      </c>
      <c r="E397">
        <v>382</v>
      </c>
      <c r="F397">
        <v>382</v>
      </c>
      <c r="G397">
        <v>382</v>
      </c>
      <c r="H397" s="253">
        <v>20000</v>
      </c>
      <c r="I397" s="253">
        <v>7640000</v>
      </c>
      <c r="J397">
        <v>1</v>
      </c>
    </row>
    <row r="398" spans="1:10">
      <c r="A398" t="s">
        <v>1366</v>
      </c>
      <c r="B398" t="s">
        <v>1386</v>
      </c>
      <c r="C398" s="1">
        <v>45252</v>
      </c>
      <c r="D398">
        <v>832</v>
      </c>
      <c r="E398">
        <v>848.6</v>
      </c>
      <c r="F398">
        <v>832</v>
      </c>
      <c r="G398">
        <v>848.6</v>
      </c>
      <c r="H398">
        <v>26</v>
      </c>
      <c r="I398" s="257">
        <v>21897.599999999999</v>
      </c>
      <c r="J398">
        <v>2</v>
      </c>
    </row>
    <row r="399" spans="1:10">
      <c r="A399" t="s">
        <v>1799</v>
      </c>
      <c r="B399" t="s">
        <v>1800</v>
      </c>
      <c r="C399" s="1">
        <v>45256</v>
      </c>
      <c r="D399">
        <v>181</v>
      </c>
      <c r="E399">
        <v>185</v>
      </c>
      <c r="F399">
        <v>177.4</v>
      </c>
      <c r="G399">
        <v>184</v>
      </c>
      <c r="H399" s="253">
        <v>103475</v>
      </c>
      <c r="I399" s="257">
        <v>18912154.199999999</v>
      </c>
      <c r="J399">
        <v>431</v>
      </c>
    </row>
    <row r="400" spans="1:10">
      <c r="A400" t="s">
        <v>1844</v>
      </c>
      <c r="B400" t="s">
        <v>1845</v>
      </c>
      <c r="C400" s="1">
        <v>45256</v>
      </c>
      <c r="D400">
        <v>7.84</v>
      </c>
      <c r="E400">
        <v>7.9</v>
      </c>
      <c r="F400">
        <v>7.84</v>
      </c>
      <c r="G400">
        <v>7.9</v>
      </c>
      <c r="H400" s="253">
        <v>1000</v>
      </c>
      <c r="I400" s="253">
        <v>7846</v>
      </c>
      <c r="J400">
        <v>8</v>
      </c>
    </row>
    <row r="401" spans="1:14">
      <c r="A401" t="s">
        <v>742</v>
      </c>
      <c r="B401" t="s">
        <v>743</v>
      </c>
      <c r="C401" s="1">
        <v>43838</v>
      </c>
      <c r="D401">
        <v>101</v>
      </c>
      <c r="E401">
        <v>101</v>
      </c>
      <c r="F401">
        <v>101</v>
      </c>
      <c r="G401">
        <v>101</v>
      </c>
      <c r="H401">
        <v>800</v>
      </c>
      <c r="I401" s="253">
        <v>80800</v>
      </c>
      <c r="J401">
        <v>2</v>
      </c>
    </row>
    <row r="402" spans="1:14">
      <c r="A402" t="s">
        <v>1722</v>
      </c>
      <c r="B402" t="s">
        <v>1723</v>
      </c>
      <c r="C402" s="1">
        <v>45256</v>
      </c>
      <c r="D402">
        <v>7.8</v>
      </c>
      <c r="E402">
        <v>7.9</v>
      </c>
      <c r="F402">
        <v>7.8</v>
      </c>
      <c r="G402">
        <v>7.9</v>
      </c>
      <c r="H402">
        <v>500</v>
      </c>
      <c r="I402" s="253">
        <v>3910</v>
      </c>
      <c r="J402">
        <v>5</v>
      </c>
    </row>
    <row r="403" spans="1:14">
      <c r="A403" t="s">
        <v>1452</v>
      </c>
      <c r="B403" t="s">
        <v>1453</v>
      </c>
      <c r="C403" s="1">
        <v>45256</v>
      </c>
      <c r="D403">
        <v>714</v>
      </c>
      <c r="E403">
        <v>730</v>
      </c>
      <c r="F403">
        <v>712</v>
      </c>
      <c r="G403">
        <v>715.4</v>
      </c>
      <c r="H403">
        <v>233</v>
      </c>
      <c r="I403" s="257">
        <v>166900.79999999999</v>
      </c>
      <c r="J403">
        <v>12</v>
      </c>
    </row>
    <row r="404" spans="1:14">
      <c r="A404" t="s">
        <v>744</v>
      </c>
      <c r="B404" t="s">
        <v>745</v>
      </c>
      <c r="C404" s="1">
        <v>41490</v>
      </c>
      <c r="D404">
        <v>110</v>
      </c>
      <c r="E404">
        <v>110</v>
      </c>
      <c r="F404">
        <v>110</v>
      </c>
      <c r="G404">
        <v>110</v>
      </c>
      <c r="H404" s="253">
        <v>7590</v>
      </c>
      <c r="I404" s="253">
        <v>834900</v>
      </c>
      <c r="J404">
        <v>3</v>
      </c>
    </row>
    <row r="405" spans="1:14">
      <c r="A405" t="s">
        <v>1771</v>
      </c>
      <c r="B405" t="s">
        <v>1772</v>
      </c>
      <c r="C405" s="1">
        <v>45207</v>
      </c>
      <c r="D405">
        <v>231</v>
      </c>
      <c r="E405">
        <v>231</v>
      </c>
      <c r="F405">
        <v>220</v>
      </c>
      <c r="G405">
        <v>225.55</v>
      </c>
      <c r="H405" s="253">
        <v>20960</v>
      </c>
      <c r="I405" s="253">
        <v>4678160</v>
      </c>
      <c r="J405">
        <v>5</v>
      </c>
    </row>
    <row r="406" spans="1:14">
      <c r="A406" t="s">
        <v>746</v>
      </c>
      <c r="B406" t="s">
        <v>747</v>
      </c>
      <c r="C406" s="1">
        <v>44936</v>
      </c>
      <c r="D406">
        <v>218</v>
      </c>
      <c r="E406">
        <v>230</v>
      </c>
      <c r="F406">
        <v>213</v>
      </c>
      <c r="G406">
        <v>219</v>
      </c>
      <c r="H406" s="253">
        <v>213801</v>
      </c>
      <c r="I406" s="257">
        <v>47411084.700000003</v>
      </c>
      <c r="J406">
        <v>673</v>
      </c>
    </row>
    <row r="407" spans="1:14">
      <c r="A407" t="s">
        <v>748</v>
      </c>
      <c r="B407" t="s">
        <v>749</v>
      </c>
      <c r="C407" s="1">
        <v>42722</v>
      </c>
      <c r="D407">
        <v>138</v>
      </c>
      <c r="E407">
        <v>176</v>
      </c>
      <c r="F407">
        <v>138</v>
      </c>
      <c r="G407">
        <v>176</v>
      </c>
      <c r="H407" s="253">
        <v>19984</v>
      </c>
      <c r="I407" s="253">
        <v>2926550</v>
      </c>
      <c r="J407">
        <v>2</v>
      </c>
    </row>
    <row r="408" spans="1:14">
      <c r="A408" t="s">
        <v>750</v>
      </c>
      <c r="B408" t="s">
        <v>751</v>
      </c>
      <c r="C408" s="1">
        <v>42010</v>
      </c>
      <c r="D408">
        <v>25</v>
      </c>
      <c r="E408">
        <v>25</v>
      </c>
      <c r="F408">
        <v>25</v>
      </c>
      <c r="G408">
        <v>25</v>
      </c>
      <c r="H408" s="253">
        <v>119611</v>
      </c>
      <c r="I408" s="253">
        <v>2990275</v>
      </c>
      <c r="J408">
        <v>1</v>
      </c>
    </row>
    <row r="409" spans="1:14">
      <c r="A409" t="s">
        <v>1662</v>
      </c>
      <c r="B409" t="s">
        <v>1663</v>
      </c>
      <c r="C409" s="1">
        <v>45253</v>
      </c>
      <c r="D409">
        <v>975</v>
      </c>
      <c r="E409">
        <v>991</v>
      </c>
      <c r="F409">
        <v>975</v>
      </c>
      <c r="G409">
        <v>991</v>
      </c>
      <c r="H409">
        <v>260</v>
      </c>
      <c r="I409" s="253">
        <v>256115</v>
      </c>
      <c r="J409">
        <v>8</v>
      </c>
    </row>
    <row r="410" spans="1:14">
      <c r="A410" t="s">
        <v>752</v>
      </c>
      <c r="B410" t="s">
        <v>753</v>
      </c>
      <c r="C410" s="1">
        <v>42697</v>
      </c>
      <c r="D410">
        <v>150</v>
      </c>
      <c r="E410">
        <v>150</v>
      </c>
      <c r="F410">
        <v>150</v>
      </c>
      <c r="G410">
        <v>150</v>
      </c>
      <c r="H410" s="253">
        <v>50000</v>
      </c>
      <c r="I410" s="253">
        <v>7500000</v>
      </c>
      <c r="J410">
        <v>1</v>
      </c>
    </row>
    <row r="411" spans="1:14">
      <c r="A411" t="s">
        <v>1494</v>
      </c>
      <c r="B411" t="s">
        <v>1495</v>
      </c>
      <c r="C411" s="1">
        <v>45054</v>
      </c>
      <c r="D411">
        <v>363.6</v>
      </c>
      <c r="E411">
        <v>370</v>
      </c>
      <c r="F411">
        <v>355</v>
      </c>
      <c r="G411">
        <v>358</v>
      </c>
      <c r="H411" s="253">
        <v>7451</v>
      </c>
      <c r="I411" s="257">
        <v>2672153.2999999998</v>
      </c>
      <c r="J411">
        <v>194</v>
      </c>
    </row>
    <row r="412" spans="1:14">
      <c r="A412" t="s">
        <v>754</v>
      </c>
      <c r="B412" t="s">
        <v>755</v>
      </c>
      <c r="C412" s="1">
        <v>41338</v>
      </c>
      <c r="D412">
        <v>300</v>
      </c>
      <c r="E412">
        <v>300</v>
      </c>
      <c r="F412">
        <v>300</v>
      </c>
      <c r="G412">
        <v>300</v>
      </c>
      <c r="H412">
        <v>10</v>
      </c>
      <c r="I412" s="253">
        <v>3000</v>
      </c>
      <c r="J412">
        <v>1</v>
      </c>
    </row>
    <row r="413" spans="1:14">
      <c r="A413" t="s">
        <v>1724</v>
      </c>
      <c r="B413" t="s">
        <v>1725</v>
      </c>
      <c r="C413" s="1">
        <v>45256</v>
      </c>
      <c r="D413">
        <v>499.1</v>
      </c>
      <c r="E413">
        <v>540</v>
      </c>
      <c r="F413">
        <v>499.1</v>
      </c>
      <c r="G413">
        <v>540</v>
      </c>
      <c r="H413" s="253">
        <v>44334</v>
      </c>
      <c r="I413" s="257">
        <v>23393438.199999999</v>
      </c>
      <c r="J413">
        <v>173</v>
      </c>
    </row>
    <row r="414" spans="1:14">
      <c r="A414" t="s">
        <v>756</v>
      </c>
      <c r="B414" t="s">
        <v>757</v>
      </c>
      <c r="C414" s="1">
        <v>43650</v>
      </c>
      <c r="D414">
        <v>243</v>
      </c>
      <c r="E414">
        <v>243</v>
      </c>
      <c r="F414">
        <v>235</v>
      </c>
      <c r="G414">
        <v>238</v>
      </c>
      <c r="H414" s="253">
        <v>24723</v>
      </c>
      <c r="I414" s="253">
        <v>5899320</v>
      </c>
      <c r="J414">
        <v>30</v>
      </c>
    </row>
    <row r="415" spans="1:14">
      <c r="A415" t="s">
        <v>758</v>
      </c>
      <c r="B415" t="s">
        <v>759</v>
      </c>
      <c r="C415" s="1">
        <v>44567</v>
      </c>
      <c r="D415">
        <v>12.44</v>
      </c>
      <c r="E415">
        <v>12.51</v>
      </c>
      <c r="F415">
        <v>12.4</v>
      </c>
      <c r="G415">
        <v>12.41</v>
      </c>
      <c r="H415" s="253">
        <v>112990</v>
      </c>
      <c r="I415" s="257">
        <v>1406723.11</v>
      </c>
      <c r="J415">
        <v>41</v>
      </c>
      <c r="M415" s="112">
        <v>44424</v>
      </c>
      <c r="N415" s="68">
        <f>M415-C415</f>
        <v>-143</v>
      </c>
    </row>
    <row r="416" spans="1:14">
      <c r="A416" t="s">
        <v>1826</v>
      </c>
      <c r="B416" t="s">
        <v>1827</v>
      </c>
      <c r="C416" s="1">
        <v>45256</v>
      </c>
      <c r="D416">
        <v>208</v>
      </c>
      <c r="E416">
        <v>211.1</v>
      </c>
      <c r="F416">
        <v>200</v>
      </c>
      <c r="G416">
        <v>210.5</v>
      </c>
      <c r="H416" s="253">
        <v>7325</v>
      </c>
      <c r="I416" s="253">
        <v>1512390</v>
      </c>
      <c r="J416">
        <v>244</v>
      </c>
    </row>
    <row r="417" spans="1:10">
      <c r="A417" t="s">
        <v>760</v>
      </c>
      <c r="B417" t="s">
        <v>761</v>
      </c>
      <c r="C417" s="1">
        <v>45256</v>
      </c>
      <c r="D417">
        <v>568</v>
      </c>
      <c r="E417">
        <v>568</v>
      </c>
      <c r="F417">
        <v>553</v>
      </c>
      <c r="G417">
        <v>555</v>
      </c>
      <c r="H417">
        <v>730</v>
      </c>
      <c r="I417" s="253">
        <v>407877</v>
      </c>
      <c r="J417">
        <v>30</v>
      </c>
    </row>
    <row r="418" spans="1:10">
      <c r="A418" t="s">
        <v>762</v>
      </c>
      <c r="B418" t="s">
        <v>763</v>
      </c>
      <c r="C418" s="1">
        <v>45256</v>
      </c>
      <c r="D418">
        <v>213</v>
      </c>
      <c r="E418">
        <v>219</v>
      </c>
      <c r="F418">
        <v>213</v>
      </c>
      <c r="G418">
        <v>217</v>
      </c>
      <c r="H418" s="253">
        <v>11584</v>
      </c>
      <c r="I418" s="257">
        <v>2504245.5</v>
      </c>
      <c r="J418">
        <v>70</v>
      </c>
    </row>
    <row r="419" spans="1:10">
      <c r="A419" t="s">
        <v>764</v>
      </c>
      <c r="B419" t="s">
        <v>765</v>
      </c>
      <c r="C419" s="1">
        <v>42479</v>
      </c>
      <c r="D419">
        <v>229</v>
      </c>
      <c r="E419">
        <v>238</v>
      </c>
      <c r="F419">
        <v>229</v>
      </c>
      <c r="G419">
        <v>229</v>
      </c>
      <c r="H419" s="253">
        <v>2138</v>
      </c>
      <c r="I419" s="253">
        <v>496225</v>
      </c>
      <c r="J419">
        <v>13</v>
      </c>
    </row>
    <row r="420" spans="1:10">
      <c r="A420" t="s">
        <v>766</v>
      </c>
      <c r="B420" t="s">
        <v>767</v>
      </c>
      <c r="C420" s="1">
        <v>43671</v>
      </c>
      <c r="D420">
        <v>885</v>
      </c>
      <c r="E420">
        <v>885</v>
      </c>
      <c r="F420">
        <v>861</v>
      </c>
      <c r="G420">
        <v>878</v>
      </c>
      <c r="H420">
        <v>70</v>
      </c>
      <c r="I420" s="253">
        <v>60980</v>
      </c>
      <c r="J420">
        <v>6</v>
      </c>
    </row>
    <row r="421" spans="1:10">
      <c r="A421" t="s">
        <v>1726</v>
      </c>
      <c r="B421" t="s">
        <v>1727</v>
      </c>
      <c r="C421" s="1">
        <v>45256</v>
      </c>
      <c r="D421">
        <v>300</v>
      </c>
      <c r="E421">
        <v>313.10000000000002</v>
      </c>
      <c r="F421">
        <v>300</v>
      </c>
      <c r="G421">
        <v>311.89999999999998</v>
      </c>
      <c r="H421" s="253">
        <v>3556</v>
      </c>
      <c r="I421" s="253">
        <v>1099687</v>
      </c>
      <c r="J421">
        <v>98</v>
      </c>
    </row>
    <row r="422" spans="1:10">
      <c r="A422" t="s">
        <v>768</v>
      </c>
      <c r="B422" t="s">
        <v>769</v>
      </c>
      <c r="C422" s="1">
        <v>40888</v>
      </c>
      <c r="D422">
        <v>96</v>
      </c>
      <c r="E422">
        <v>96</v>
      </c>
      <c r="F422">
        <v>96</v>
      </c>
      <c r="G422">
        <v>96</v>
      </c>
      <c r="H422">
        <v>479</v>
      </c>
      <c r="I422" s="253">
        <v>45984</v>
      </c>
      <c r="J422">
        <v>3</v>
      </c>
    </row>
    <row r="423" spans="1:10">
      <c r="A423" t="s">
        <v>1728</v>
      </c>
      <c r="B423" t="s">
        <v>1729</v>
      </c>
      <c r="C423" s="1">
        <v>45256</v>
      </c>
      <c r="D423">
        <v>187.9</v>
      </c>
      <c r="E423">
        <v>190.8</v>
      </c>
      <c r="F423">
        <v>181.1</v>
      </c>
      <c r="G423">
        <v>189</v>
      </c>
      <c r="H423" s="253">
        <v>21842</v>
      </c>
      <c r="I423" s="253">
        <v>4077140</v>
      </c>
      <c r="J423">
        <v>158</v>
      </c>
    </row>
    <row r="424" spans="1:10">
      <c r="A424" t="s">
        <v>1422</v>
      </c>
      <c r="B424" t="s">
        <v>1423</v>
      </c>
      <c r="C424" s="1">
        <v>44973</v>
      </c>
      <c r="D424">
        <v>825</v>
      </c>
      <c r="E424">
        <v>825</v>
      </c>
      <c r="F424">
        <v>825</v>
      </c>
      <c r="G424">
        <v>825</v>
      </c>
      <c r="H424" s="253">
        <v>2254</v>
      </c>
      <c r="I424" s="253">
        <v>1859550</v>
      </c>
      <c r="J424">
        <v>5</v>
      </c>
    </row>
    <row r="425" spans="1:10">
      <c r="A425" t="s">
        <v>770</v>
      </c>
      <c r="B425" t="s">
        <v>771</v>
      </c>
      <c r="C425" s="1">
        <v>45056</v>
      </c>
      <c r="D425">
        <v>110</v>
      </c>
      <c r="E425">
        <v>110</v>
      </c>
      <c r="F425">
        <v>110</v>
      </c>
      <c r="G425">
        <v>110</v>
      </c>
      <c r="H425" s="253">
        <v>83532</v>
      </c>
      <c r="I425" s="253">
        <v>9188520</v>
      </c>
      <c r="J425">
        <v>1</v>
      </c>
    </row>
    <row r="426" spans="1:10">
      <c r="A426" t="s">
        <v>772</v>
      </c>
      <c r="B426" t="s">
        <v>773</v>
      </c>
      <c r="C426" s="1">
        <v>45055</v>
      </c>
      <c r="D426">
        <v>374</v>
      </c>
      <c r="E426">
        <v>379</v>
      </c>
      <c r="F426">
        <v>367.6</v>
      </c>
      <c r="G426">
        <v>367.6</v>
      </c>
      <c r="H426">
        <v>987</v>
      </c>
      <c r="I426" s="253">
        <v>367924</v>
      </c>
      <c r="J426">
        <v>16</v>
      </c>
    </row>
    <row r="427" spans="1:10">
      <c r="A427" t="s">
        <v>1730</v>
      </c>
      <c r="B427" t="s">
        <v>1731</v>
      </c>
      <c r="C427" s="1">
        <v>45256</v>
      </c>
      <c r="D427">
        <v>212.1</v>
      </c>
      <c r="E427">
        <v>221.8</v>
      </c>
      <c r="F427">
        <v>205</v>
      </c>
      <c r="G427">
        <v>221.8</v>
      </c>
      <c r="H427" s="253">
        <v>8140</v>
      </c>
      <c r="I427" s="253">
        <v>1753750</v>
      </c>
      <c r="J427">
        <v>232</v>
      </c>
    </row>
    <row r="428" spans="1:10">
      <c r="A428" t="s">
        <v>774</v>
      </c>
      <c r="B428" t="s">
        <v>775</v>
      </c>
      <c r="C428" s="1">
        <v>41575</v>
      </c>
      <c r="D428">
        <v>175</v>
      </c>
      <c r="E428">
        <v>175</v>
      </c>
      <c r="F428">
        <v>175</v>
      </c>
      <c r="G428">
        <v>175</v>
      </c>
      <c r="H428">
        <v>70</v>
      </c>
      <c r="I428" s="253">
        <v>12250</v>
      </c>
      <c r="J428">
        <v>2</v>
      </c>
    </row>
    <row r="429" spans="1:10">
      <c r="A429" t="s">
        <v>1345</v>
      </c>
      <c r="B429" t="s">
        <v>1346</v>
      </c>
      <c r="C429" s="1">
        <v>45256</v>
      </c>
      <c r="D429">
        <v>542.1</v>
      </c>
      <c r="E429">
        <v>555</v>
      </c>
      <c r="F429">
        <v>541</v>
      </c>
      <c r="G429">
        <v>549</v>
      </c>
      <c r="H429">
        <v>181</v>
      </c>
      <c r="I429" s="253">
        <v>99194</v>
      </c>
      <c r="J429">
        <v>11</v>
      </c>
    </row>
    <row r="430" spans="1:10">
      <c r="A430" t="s">
        <v>776</v>
      </c>
      <c r="B430" t="s">
        <v>777</v>
      </c>
      <c r="C430" s="1">
        <v>42522</v>
      </c>
      <c r="D430">
        <v>315</v>
      </c>
      <c r="E430">
        <v>315</v>
      </c>
      <c r="F430">
        <v>304</v>
      </c>
      <c r="G430">
        <v>304</v>
      </c>
      <c r="H430" s="253">
        <v>1400</v>
      </c>
      <c r="I430" s="253">
        <v>429400</v>
      </c>
      <c r="J430">
        <v>3</v>
      </c>
    </row>
    <row r="431" spans="1:10">
      <c r="A431" t="s">
        <v>1397</v>
      </c>
      <c r="B431" t="s">
        <v>1398</v>
      </c>
      <c r="C431" s="1">
        <v>45229</v>
      </c>
      <c r="D431">
        <v>310</v>
      </c>
      <c r="E431">
        <v>310</v>
      </c>
      <c r="F431">
        <v>310</v>
      </c>
      <c r="G431">
        <v>310</v>
      </c>
      <c r="H431" s="253">
        <v>1163</v>
      </c>
      <c r="I431" s="253">
        <v>360530</v>
      </c>
      <c r="J431">
        <v>1</v>
      </c>
    </row>
    <row r="432" spans="1:10">
      <c r="A432" t="s">
        <v>778</v>
      </c>
      <c r="B432" t="s">
        <v>779</v>
      </c>
      <c r="C432" s="1">
        <v>43598</v>
      </c>
      <c r="D432">
        <v>757</v>
      </c>
      <c r="E432">
        <v>830</v>
      </c>
      <c r="F432">
        <v>757</v>
      </c>
      <c r="G432">
        <v>830</v>
      </c>
      <c r="H432">
        <v>401</v>
      </c>
      <c r="I432" s="253">
        <v>316356</v>
      </c>
      <c r="J432">
        <v>10</v>
      </c>
    </row>
    <row r="433" spans="1:10">
      <c r="A433" t="s">
        <v>780</v>
      </c>
      <c r="B433" t="s">
        <v>781</v>
      </c>
      <c r="C433" s="1">
        <v>45256</v>
      </c>
      <c r="D433">
        <v>620</v>
      </c>
      <c r="E433">
        <v>643.4</v>
      </c>
      <c r="F433">
        <v>618</v>
      </c>
      <c r="G433">
        <v>642</v>
      </c>
      <c r="H433" s="253">
        <v>19373</v>
      </c>
      <c r="I433" s="257">
        <v>12320873.5</v>
      </c>
      <c r="J433">
        <v>154</v>
      </c>
    </row>
    <row r="434" spans="1:10">
      <c r="A434" t="s">
        <v>1382</v>
      </c>
      <c r="B434" t="s">
        <v>1383</v>
      </c>
      <c r="C434" s="1">
        <v>45168</v>
      </c>
      <c r="D434">
        <v>129</v>
      </c>
      <c r="E434">
        <v>129</v>
      </c>
      <c r="F434">
        <v>129</v>
      </c>
      <c r="G434">
        <v>129</v>
      </c>
      <c r="H434" s="253">
        <v>27787</v>
      </c>
      <c r="I434" s="253">
        <v>3584523</v>
      </c>
      <c r="J434">
        <v>2</v>
      </c>
    </row>
    <row r="435" spans="1:10">
      <c r="A435" t="s">
        <v>782</v>
      </c>
      <c r="B435" t="s">
        <v>783</v>
      </c>
      <c r="C435" s="1">
        <v>44686</v>
      </c>
      <c r="D435">
        <v>549</v>
      </c>
      <c r="E435">
        <v>549</v>
      </c>
      <c r="F435">
        <v>520</v>
      </c>
      <c r="G435">
        <v>520</v>
      </c>
      <c r="H435" s="253">
        <v>3117</v>
      </c>
      <c r="I435" s="253">
        <v>1653641</v>
      </c>
      <c r="J435">
        <v>26</v>
      </c>
    </row>
    <row r="436" spans="1:10">
      <c r="A436" t="s">
        <v>1384</v>
      </c>
      <c r="B436" t="s">
        <v>1385</v>
      </c>
      <c r="C436" s="1">
        <v>44689</v>
      </c>
      <c r="D436">
        <v>338.5</v>
      </c>
      <c r="E436">
        <v>338.5</v>
      </c>
      <c r="F436">
        <v>325.2</v>
      </c>
      <c r="G436">
        <v>325.2</v>
      </c>
      <c r="H436">
        <v>435</v>
      </c>
      <c r="I436" s="253">
        <v>143740</v>
      </c>
      <c r="J436">
        <v>4</v>
      </c>
    </row>
    <row r="437" spans="1:10">
      <c r="A437" t="s">
        <v>784</v>
      </c>
      <c r="B437" t="s">
        <v>785</v>
      </c>
      <c r="C437" s="1">
        <v>43733</v>
      </c>
      <c r="D437">
        <v>202</v>
      </c>
      <c r="E437">
        <v>203</v>
      </c>
      <c r="F437">
        <v>200</v>
      </c>
      <c r="G437">
        <v>201</v>
      </c>
      <c r="H437" s="253">
        <v>19757</v>
      </c>
      <c r="I437" s="253">
        <v>3961314</v>
      </c>
      <c r="J437">
        <v>63</v>
      </c>
    </row>
    <row r="438" spans="1:10">
      <c r="A438" t="s">
        <v>786</v>
      </c>
      <c r="B438" t="s">
        <v>787</v>
      </c>
      <c r="C438" s="1">
        <v>41991</v>
      </c>
      <c r="D438">
        <v>155</v>
      </c>
      <c r="E438">
        <v>155</v>
      </c>
      <c r="F438">
        <v>155</v>
      </c>
      <c r="G438">
        <v>155</v>
      </c>
      <c r="H438" s="253">
        <v>177155</v>
      </c>
      <c r="I438" s="253">
        <v>27459025</v>
      </c>
      <c r="J438">
        <v>22</v>
      </c>
    </row>
    <row r="439" spans="1:10">
      <c r="A439" t="s">
        <v>788</v>
      </c>
      <c r="B439" t="s">
        <v>789</v>
      </c>
      <c r="C439" s="1">
        <v>45256</v>
      </c>
      <c r="D439">
        <v>836.4</v>
      </c>
      <c r="E439">
        <v>836.4</v>
      </c>
      <c r="F439">
        <v>774.1</v>
      </c>
      <c r="G439">
        <v>814</v>
      </c>
      <c r="H439" s="253">
        <v>2143</v>
      </c>
      <c r="I439" s="253">
        <v>1704751</v>
      </c>
      <c r="J439">
        <v>48</v>
      </c>
    </row>
    <row r="440" spans="1:10">
      <c r="A440" t="s">
        <v>790</v>
      </c>
      <c r="B440" t="s">
        <v>791</v>
      </c>
      <c r="C440" s="1">
        <v>43667</v>
      </c>
      <c r="D440">
        <v>10.85</v>
      </c>
      <c r="E440">
        <v>10.94</v>
      </c>
      <c r="F440">
        <v>10.8</v>
      </c>
      <c r="G440">
        <v>10.85</v>
      </c>
      <c r="H440" s="253">
        <v>150400</v>
      </c>
      <c r="I440" s="253">
        <v>1632474</v>
      </c>
      <c r="J440">
        <v>14</v>
      </c>
    </row>
    <row r="441" spans="1:10">
      <c r="A441" t="s">
        <v>792</v>
      </c>
      <c r="B441" t="s">
        <v>793</v>
      </c>
      <c r="C441" s="1">
        <v>41801</v>
      </c>
      <c r="D441">
        <v>102</v>
      </c>
      <c r="E441">
        <v>102</v>
      </c>
      <c r="F441">
        <v>102</v>
      </c>
      <c r="G441">
        <v>102</v>
      </c>
      <c r="H441" s="253">
        <v>3389</v>
      </c>
      <c r="I441" s="253">
        <v>345678</v>
      </c>
      <c r="J441">
        <v>1</v>
      </c>
    </row>
    <row r="442" spans="1:10">
      <c r="A442" t="s">
        <v>794</v>
      </c>
      <c r="B442" t="s">
        <v>795</v>
      </c>
      <c r="C442" s="1">
        <v>45256</v>
      </c>
      <c r="D442" s="253">
        <v>13222</v>
      </c>
      <c r="E442" s="257">
        <v>13623.9</v>
      </c>
      <c r="F442" s="253">
        <v>13222</v>
      </c>
      <c r="G442" s="253">
        <v>13600</v>
      </c>
      <c r="H442">
        <v>150</v>
      </c>
      <c r="I442" s="253">
        <v>2021875</v>
      </c>
      <c r="J442">
        <v>11</v>
      </c>
    </row>
    <row r="443" spans="1:10">
      <c r="A443" t="s">
        <v>1347</v>
      </c>
      <c r="B443" t="s">
        <v>1348</v>
      </c>
      <c r="C443" s="1">
        <v>45252</v>
      </c>
      <c r="D443" s="257">
        <v>1009.8</v>
      </c>
      <c r="E443" s="257">
        <v>1029.9000000000001</v>
      </c>
      <c r="F443" s="257">
        <v>1009.8</v>
      </c>
      <c r="G443" s="257">
        <v>1029.9000000000001</v>
      </c>
      <c r="H443">
        <v>75</v>
      </c>
      <c r="I443" s="257">
        <v>76237.5</v>
      </c>
      <c r="J443">
        <v>2</v>
      </c>
    </row>
    <row r="444" spans="1:10">
      <c r="A444" t="s">
        <v>1291</v>
      </c>
      <c r="B444" t="s">
        <v>1454</v>
      </c>
      <c r="C444" s="1">
        <v>45253</v>
      </c>
      <c r="D444">
        <v>954</v>
      </c>
      <c r="E444">
        <v>954</v>
      </c>
      <c r="F444">
        <v>954</v>
      </c>
      <c r="G444">
        <v>954</v>
      </c>
      <c r="H444">
        <v>25</v>
      </c>
      <c r="I444" s="253">
        <v>23850</v>
      </c>
      <c r="J444">
        <v>1</v>
      </c>
    </row>
    <row r="445" spans="1:10">
      <c r="A445" t="s">
        <v>1571</v>
      </c>
      <c r="B445" t="s">
        <v>1572</v>
      </c>
      <c r="C445" s="1">
        <v>45256</v>
      </c>
      <c r="D445">
        <v>347.9</v>
      </c>
      <c r="E445">
        <v>364.1</v>
      </c>
      <c r="F445">
        <v>345</v>
      </c>
      <c r="G445">
        <v>364.1</v>
      </c>
      <c r="H445" s="253">
        <v>2059</v>
      </c>
      <c r="I445" s="257">
        <v>739255.8</v>
      </c>
      <c r="J445">
        <v>53</v>
      </c>
    </row>
    <row r="446" spans="1:10">
      <c r="A446" t="s">
        <v>796</v>
      </c>
      <c r="B446" t="s">
        <v>797</v>
      </c>
      <c r="C446" s="1">
        <v>43601</v>
      </c>
      <c r="D446">
        <v>104</v>
      </c>
      <c r="E446">
        <v>104</v>
      </c>
      <c r="F446">
        <v>104</v>
      </c>
      <c r="G446">
        <v>104</v>
      </c>
      <c r="H446" s="253">
        <v>5002</v>
      </c>
      <c r="I446" s="253">
        <v>520208</v>
      </c>
      <c r="J446">
        <v>1</v>
      </c>
    </row>
    <row r="447" spans="1:10">
      <c r="A447" t="s">
        <v>798</v>
      </c>
      <c r="B447" t="s">
        <v>799</v>
      </c>
      <c r="C447" s="1">
        <v>40731</v>
      </c>
      <c r="D447">
        <v>117</v>
      </c>
      <c r="E447">
        <v>117</v>
      </c>
      <c r="F447">
        <v>117</v>
      </c>
      <c r="G447">
        <v>117</v>
      </c>
      <c r="H447">
        <v>200</v>
      </c>
      <c r="I447" s="253">
        <v>23400</v>
      </c>
      <c r="J447">
        <v>3</v>
      </c>
    </row>
    <row r="448" spans="1:10">
      <c r="A448" t="s">
        <v>1850</v>
      </c>
      <c r="B448" t="s">
        <v>1907</v>
      </c>
      <c r="C448" s="1">
        <v>45036</v>
      </c>
      <c r="D448">
        <v>418</v>
      </c>
      <c r="E448">
        <v>418</v>
      </c>
      <c r="F448">
        <v>418</v>
      </c>
      <c r="G448">
        <v>418</v>
      </c>
      <c r="H448" s="253">
        <v>21000</v>
      </c>
      <c r="I448" s="253">
        <v>8778000</v>
      </c>
      <c r="J448">
        <v>3</v>
      </c>
    </row>
    <row r="449" spans="1:14">
      <c r="A449" t="s">
        <v>800</v>
      </c>
      <c r="B449" t="s">
        <v>801</v>
      </c>
      <c r="C449" s="1">
        <v>42334</v>
      </c>
      <c r="D449">
        <v>197</v>
      </c>
      <c r="E449">
        <v>197</v>
      </c>
      <c r="F449">
        <v>194</v>
      </c>
      <c r="G449">
        <v>196</v>
      </c>
      <c r="H449" s="253">
        <v>5929</v>
      </c>
      <c r="I449" s="253">
        <v>1163184</v>
      </c>
      <c r="J449">
        <v>11</v>
      </c>
    </row>
    <row r="450" spans="1:14">
      <c r="A450" t="s">
        <v>802</v>
      </c>
      <c r="B450" t="s">
        <v>803</v>
      </c>
      <c r="C450" s="1">
        <v>43401</v>
      </c>
      <c r="D450">
        <v>117</v>
      </c>
      <c r="E450">
        <v>117</v>
      </c>
      <c r="F450">
        <v>117</v>
      </c>
      <c r="G450">
        <v>117</v>
      </c>
      <c r="H450" s="253">
        <v>5764</v>
      </c>
      <c r="I450" s="253">
        <v>674388</v>
      </c>
      <c r="J450">
        <v>1</v>
      </c>
      <c r="M450" s="112">
        <v>44424</v>
      </c>
      <c r="N450" s="68">
        <f>M450-C450</f>
        <v>1023</v>
      </c>
    </row>
    <row r="451" spans="1:14">
      <c r="A451" t="s">
        <v>804</v>
      </c>
      <c r="B451" t="s">
        <v>805</v>
      </c>
      <c r="C451" s="1">
        <v>41010</v>
      </c>
      <c r="D451">
        <v>86</v>
      </c>
      <c r="E451">
        <v>86</v>
      </c>
      <c r="F451">
        <v>86</v>
      </c>
      <c r="G451">
        <v>86</v>
      </c>
      <c r="H451">
        <v>120</v>
      </c>
      <c r="I451" s="253">
        <v>10320</v>
      </c>
      <c r="J451">
        <v>1</v>
      </c>
    </row>
    <row r="452" spans="1:14">
      <c r="A452" t="s">
        <v>806</v>
      </c>
      <c r="B452" t="s">
        <v>807</v>
      </c>
      <c r="C452" s="1">
        <v>39156</v>
      </c>
      <c r="D452">
        <v>27</v>
      </c>
      <c r="E452">
        <v>27</v>
      </c>
      <c r="F452">
        <v>27</v>
      </c>
      <c r="G452">
        <v>27</v>
      </c>
      <c r="H452" s="253">
        <v>11156</v>
      </c>
      <c r="I452" s="253">
        <v>301212</v>
      </c>
      <c r="J452" t="s">
        <v>219</v>
      </c>
    </row>
    <row r="453" spans="1:14">
      <c r="A453" t="s">
        <v>1732</v>
      </c>
      <c r="B453" t="s">
        <v>1733</v>
      </c>
      <c r="C453" s="1">
        <v>45256</v>
      </c>
      <c r="D453">
        <v>975</v>
      </c>
      <c r="E453" s="253">
        <v>1024</v>
      </c>
      <c r="F453">
        <v>975</v>
      </c>
      <c r="G453" s="253">
        <v>1015</v>
      </c>
      <c r="H453">
        <v>615</v>
      </c>
      <c r="I453" s="253">
        <v>618754</v>
      </c>
      <c r="J453">
        <v>19</v>
      </c>
    </row>
    <row r="454" spans="1:14">
      <c r="A454" t="s">
        <v>1323</v>
      </c>
      <c r="B454" t="s">
        <v>1324</v>
      </c>
      <c r="C454" s="1">
        <v>45256</v>
      </c>
      <c r="D454">
        <v>568.4</v>
      </c>
      <c r="E454">
        <v>614</v>
      </c>
      <c r="F454">
        <v>568.4</v>
      </c>
      <c r="G454">
        <v>593.5</v>
      </c>
      <c r="H454" s="253">
        <v>6028</v>
      </c>
      <c r="I454" s="257">
        <v>3537189.5</v>
      </c>
      <c r="J454">
        <v>144</v>
      </c>
    </row>
    <row r="455" spans="1:14">
      <c r="A455" t="s">
        <v>1455</v>
      </c>
      <c r="B455" t="s">
        <v>1456</v>
      </c>
      <c r="C455" s="1">
        <v>45123</v>
      </c>
      <c r="D455" s="253">
        <v>1023</v>
      </c>
      <c r="E455" s="253">
        <v>1116</v>
      </c>
      <c r="F455" s="253">
        <v>1023</v>
      </c>
      <c r="G455" s="253">
        <v>1116</v>
      </c>
      <c r="H455">
        <v>348</v>
      </c>
      <c r="I455" s="257">
        <v>365450.5</v>
      </c>
      <c r="J455">
        <v>16</v>
      </c>
    </row>
    <row r="456" spans="1:14">
      <c r="A456" t="s">
        <v>808</v>
      </c>
      <c r="B456" t="s">
        <v>809</v>
      </c>
      <c r="C456" s="1">
        <v>44997</v>
      </c>
      <c r="D456">
        <v>529.9</v>
      </c>
      <c r="E456">
        <v>529.9</v>
      </c>
      <c r="F456">
        <v>488</v>
      </c>
      <c r="G456">
        <v>509.9</v>
      </c>
      <c r="H456" s="253">
        <v>86163</v>
      </c>
      <c r="I456" s="253">
        <v>43418064</v>
      </c>
      <c r="J456">
        <v>239</v>
      </c>
    </row>
    <row r="457" spans="1:14">
      <c r="A457" t="s">
        <v>810</v>
      </c>
      <c r="B457" t="s">
        <v>811</v>
      </c>
      <c r="C457" s="1">
        <v>41113</v>
      </c>
      <c r="D457">
        <v>80</v>
      </c>
      <c r="E457">
        <v>83</v>
      </c>
      <c r="F457">
        <v>80</v>
      </c>
      <c r="G457">
        <v>82</v>
      </c>
      <c r="H457" s="253">
        <v>2740</v>
      </c>
      <c r="I457" s="253">
        <v>223320</v>
      </c>
      <c r="J457">
        <v>45</v>
      </c>
    </row>
    <row r="458" spans="1:14">
      <c r="A458" t="s">
        <v>812</v>
      </c>
      <c r="B458" t="s">
        <v>813</v>
      </c>
      <c r="C458" s="1">
        <v>45256</v>
      </c>
      <c r="D458">
        <v>221</v>
      </c>
      <c r="E458">
        <v>231</v>
      </c>
      <c r="F458">
        <v>221</v>
      </c>
      <c r="G458">
        <v>231</v>
      </c>
      <c r="H458" s="253">
        <v>11050</v>
      </c>
      <c r="I458" s="257">
        <v>2502504.5</v>
      </c>
      <c r="J458">
        <v>74</v>
      </c>
    </row>
    <row r="459" spans="1:14">
      <c r="A459" t="s">
        <v>814</v>
      </c>
      <c r="B459" t="s">
        <v>815</v>
      </c>
      <c r="C459" s="1">
        <v>42879</v>
      </c>
      <c r="D459">
        <v>220</v>
      </c>
      <c r="E459">
        <v>220</v>
      </c>
      <c r="F459">
        <v>220</v>
      </c>
      <c r="G459">
        <v>220</v>
      </c>
      <c r="H459">
        <v>100</v>
      </c>
      <c r="I459" s="253">
        <v>22000</v>
      </c>
      <c r="J459">
        <v>1</v>
      </c>
    </row>
    <row r="460" spans="1:14">
      <c r="A460" t="s">
        <v>816</v>
      </c>
      <c r="B460" t="s">
        <v>817</v>
      </c>
      <c r="C460" s="1">
        <v>45120</v>
      </c>
      <c r="D460">
        <v>215</v>
      </c>
      <c r="E460">
        <v>215</v>
      </c>
      <c r="F460">
        <v>215</v>
      </c>
      <c r="G460">
        <v>215</v>
      </c>
      <c r="H460" s="253">
        <v>20656</v>
      </c>
      <c r="I460" s="253">
        <v>4441040</v>
      </c>
      <c r="J460">
        <v>1</v>
      </c>
    </row>
    <row r="461" spans="1:14">
      <c r="A461" t="s">
        <v>818</v>
      </c>
      <c r="B461" t="s">
        <v>819</v>
      </c>
      <c r="C461" s="1">
        <v>42772</v>
      </c>
      <c r="D461">
        <v>237</v>
      </c>
      <c r="E461">
        <v>241</v>
      </c>
      <c r="F461">
        <v>237</v>
      </c>
      <c r="G461">
        <v>241</v>
      </c>
      <c r="H461">
        <v>352</v>
      </c>
      <c r="I461" s="253">
        <v>84792</v>
      </c>
      <c r="J461">
        <v>3</v>
      </c>
    </row>
    <row r="462" spans="1:14">
      <c r="A462" t="s">
        <v>1734</v>
      </c>
      <c r="B462" t="s">
        <v>1735</v>
      </c>
      <c r="C462" s="1">
        <v>45256</v>
      </c>
      <c r="D462">
        <v>425.1</v>
      </c>
      <c r="E462">
        <v>439.6</v>
      </c>
      <c r="F462">
        <v>422.5</v>
      </c>
      <c r="G462">
        <v>428</v>
      </c>
      <c r="H462" s="253">
        <v>12066</v>
      </c>
      <c r="I462" s="257">
        <v>5170154.8</v>
      </c>
      <c r="J462">
        <v>127</v>
      </c>
    </row>
    <row r="463" spans="1:14">
      <c r="A463" t="s">
        <v>820</v>
      </c>
      <c r="B463" t="s">
        <v>821</v>
      </c>
      <c r="C463" s="1">
        <v>42649</v>
      </c>
      <c r="D463">
        <v>487</v>
      </c>
      <c r="E463">
        <v>500</v>
      </c>
      <c r="F463">
        <v>487</v>
      </c>
      <c r="G463">
        <v>500</v>
      </c>
      <c r="H463" s="253">
        <v>1568</v>
      </c>
      <c r="I463" s="253">
        <v>767730</v>
      </c>
      <c r="J463">
        <v>6</v>
      </c>
    </row>
    <row r="464" spans="1:14">
      <c r="A464" t="s">
        <v>822</v>
      </c>
      <c r="B464" t="s">
        <v>823</v>
      </c>
      <c r="C464" s="1">
        <v>44985</v>
      </c>
      <c r="D464">
        <v>603.1</v>
      </c>
      <c r="E464">
        <v>651.20000000000005</v>
      </c>
      <c r="F464">
        <v>603.1</v>
      </c>
      <c r="G464">
        <v>651.20000000000005</v>
      </c>
      <c r="H464" s="253">
        <v>5982</v>
      </c>
      <c r="I464" s="257">
        <v>3669161.8</v>
      </c>
      <c r="J464">
        <v>74</v>
      </c>
    </row>
    <row r="465" spans="1:10">
      <c r="A465" t="s">
        <v>1429</v>
      </c>
      <c r="B465" t="s">
        <v>1430</v>
      </c>
      <c r="C465" s="1">
        <v>45173</v>
      </c>
      <c r="D465">
        <v>424</v>
      </c>
      <c r="E465">
        <v>424</v>
      </c>
      <c r="F465">
        <v>424</v>
      </c>
      <c r="G465">
        <v>424</v>
      </c>
      <c r="H465">
        <v>511</v>
      </c>
      <c r="I465" s="253">
        <v>216664</v>
      </c>
      <c r="J465">
        <v>1</v>
      </c>
    </row>
    <row r="466" spans="1:10">
      <c r="A466" t="s">
        <v>824</v>
      </c>
      <c r="B466" t="s">
        <v>825</v>
      </c>
      <c r="C466" s="1">
        <v>43537</v>
      </c>
      <c r="D466">
        <v>260</v>
      </c>
      <c r="E466">
        <v>260</v>
      </c>
      <c r="F466">
        <v>260</v>
      </c>
      <c r="G466">
        <v>260</v>
      </c>
      <c r="H466" s="253">
        <v>3059</v>
      </c>
      <c r="I466" s="253">
        <v>795340</v>
      </c>
      <c r="J466">
        <v>1</v>
      </c>
    </row>
    <row r="467" spans="1:10">
      <c r="A467" t="s">
        <v>826</v>
      </c>
      <c r="B467" t="s">
        <v>827</v>
      </c>
      <c r="C467" s="1">
        <v>45256</v>
      </c>
      <c r="D467">
        <v>570</v>
      </c>
      <c r="E467">
        <v>587</v>
      </c>
      <c r="F467">
        <v>570</v>
      </c>
      <c r="G467">
        <v>584.9</v>
      </c>
      <c r="H467" s="253">
        <v>4864</v>
      </c>
      <c r="I467" s="257">
        <v>2822919.6</v>
      </c>
      <c r="J467">
        <v>59</v>
      </c>
    </row>
    <row r="468" spans="1:10">
      <c r="A468" t="s">
        <v>1457</v>
      </c>
      <c r="B468" t="s">
        <v>828</v>
      </c>
      <c r="C468" s="1">
        <v>45256</v>
      </c>
      <c r="D468">
        <v>592.9</v>
      </c>
      <c r="E468">
        <v>600</v>
      </c>
      <c r="F468">
        <v>590</v>
      </c>
      <c r="G468">
        <v>598.5</v>
      </c>
      <c r="H468">
        <v>716</v>
      </c>
      <c r="I468" s="257">
        <v>423979.4</v>
      </c>
      <c r="J468">
        <v>7</v>
      </c>
    </row>
    <row r="469" spans="1:10">
      <c r="A469" t="s">
        <v>829</v>
      </c>
      <c r="B469" t="s">
        <v>830</v>
      </c>
      <c r="C469" s="1">
        <v>45256</v>
      </c>
      <c r="D469">
        <v>470</v>
      </c>
      <c r="E469">
        <v>480.4</v>
      </c>
      <c r="F469">
        <v>466.2</v>
      </c>
      <c r="G469">
        <v>480</v>
      </c>
      <c r="H469" s="253">
        <v>16004</v>
      </c>
      <c r="I469" s="257">
        <v>7595638.5</v>
      </c>
      <c r="J469">
        <v>164</v>
      </c>
    </row>
    <row r="470" spans="1:10">
      <c r="A470" t="s">
        <v>831</v>
      </c>
      <c r="B470" t="s">
        <v>832</v>
      </c>
      <c r="C470" s="1">
        <v>43870</v>
      </c>
      <c r="D470">
        <v>277</v>
      </c>
      <c r="E470">
        <v>290</v>
      </c>
      <c r="F470">
        <v>274</v>
      </c>
      <c r="G470">
        <v>283</v>
      </c>
      <c r="H470" s="253">
        <v>10350</v>
      </c>
      <c r="I470" s="253">
        <v>2906796</v>
      </c>
      <c r="J470">
        <v>27</v>
      </c>
    </row>
    <row r="471" spans="1:10">
      <c r="A471" t="s">
        <v>1361</v>
      </c>
      <c r="B471" t="s">
        <v>1362</v>
      </c>
      <c r="C471" s="1">
        <v>45256</v>
      </c>
      <c r="D471">
        <v>151</v>
      </c>
      <c r="E471">
        <v>158</v>
      </c>
      <c r="F471">
        <v>148.5</v>
      </c>
      <c r="G471">
        <v>152.9</v>
      </c>
      <c r="H471" s="253">
        <v>147691</v>
      </c>
      <c r="I471" s="257">
        <v>22439572.5</v>
      </c>
      <c r="J471">
        <v>463</v>
      </c>
    </row>
    <row r="472" spans="1:10">
      <c r="A472" t="s">
        <v>833</v>
      </c>
      <c r="B472" t="s">
        <v>834</v>
      </c>
      <c r="C472" s="1">
        <v>45231</v>
      </c>
      <c r="D472">
        <v>9.69</v>
      </c>
      <c r="E472">
        <v>9.9</v>
      </c>
      <c r="F472">
        <v>9.35</v>
      </c>
      <c r="G472">
        <v>9.9</v>
      </c>
      <c r="H472" s="253">
        <v>6852</v>
      </c>
      <c r="I472" s="257">
        <v>66337.59</v>
      </c>
      <c r="J472">
        <v>8</v>
      </c>
    </row>
    <row r="473" spans="1:10">
      <c r="A473" t="s">
        <v>1610</v>
      </c>
      <c r="B473" t="s">
        <v>1611</v>
      </c>
      <c r="C473" s="1">
        <v>45120</v>
      </c>
      <c r="D473">
        <v>775</v>
      </c>
      <c r="E473">
        <v>835</v>
      </c>
      <c r="F473">
        <v>745</v>
      </c>
      <c r="G473">
        <v>755</v>
      </c>
      <c r="H473" s="253">
        <v>3385</v>
      </c>
      <c r="I473" s="257">
        <v>2582712.2000000002</v>
      </c>
      <c r="J473">
        <v>99</v>
      </c>
    </row>
    <row r="474" spans="1:10">
      <c r="A474" t="s">
        <v>835</v>
      </c>
      <c r="B474" t="s">
        <v>836</v>
      </c>
      <c r="C474" s="1">
        <v>41577</v>
      </c>
      <c r="D474">
        <v>166</v>
      </c>
      <c r="E474">
        <v>175</v>
      </c>
      <c r="F474">
        <v>166</v>
      </c>
      <c r="G474">
        <v>175</v>
      </c>
      <c r="H474">
        <v>76</v>
      </c>
      <c r="I474" s="253">
        <v>12946</v>
      </c>
      <c r="J474">
        <v>4</v>
      </c>
    </row>
    <row r="475" spans="1:10">
      <c r="A475" t="s">
        <v>837</v>
      </c>
      <c r="B475" t="s">
        <v>838</v>
      </c>
      <c r="C475" s="1">
        <v>42178</v>
      </c>
      <c r="D475">
        <v>170</v>
      </c>
      <c r="E475">
        <v>170</v>
      </c>
      <c r="F475">
        <v>170</v>
      </c>
      <c r="G475">
        <v>170</v>
      </c>
      <c r="H475" s="253">
        <v>13267</v>
      </c>
      <c r="I475" s="253">
        <v>2255390</v>
      </c>
      <c r="J475">
        <v>1</v>
      </c>
    </row>
    <row r="476" spans="1:10">
      <c r="A476" t="s">
        <v>2015</v>
      </c>
      <c r="B476" t="s">
        <v>2016</v>
      </c>
      <c r="C476" s="1">
        <v>45256</v>
      </c>
      <c r="D476">
        <v>7.76</v>
      </c>
      <c r="E476">
        <v>7.77</v>
      </c>
      <c r="F476">
        <v>7.76</v>
      </c>
      <c r="G476">
        <v>7.77</v>
      </c>
      <c r="H476" s="253">
        <v>1300</v>
      </c>
      <c r="I476" s="253">
        <v>10097</v>
      </c>
      <c r="J476">
        <v>9</v>
      </c>
    </row>
    <row r="477" spans="1:10">
      <c r="A477" t="s">
        <v>839</v>
      </c>
      <c r="B477" t="s">
        <v>840</v>
      </c>
      <c r="C477" s="1">
        <v>41532</v>
      </c>
      <c r="D477">
        <v>122</v>
      </c>
      <c r="E477">
        <v>124</v>
      </c>
      <c r="F477">
        <v>122</v>
      </c>
      <c r="G477">
        <v>124</v>
      </c>
      <c r="H477">
        <v>235</v>
      </c>
      <c r="I477" s="253">
        <v>29064</v>
      </c>
      <c r="J477">
        <v>2</v>
      </c>
    </row>
    <row r="478" spans="1:10">
      <c r="A478" t="s">
        <v>841</v>
      </c>
      <c r="B478" t="s">
        <v>842</v>
      </c>
      <c r="C478" s="1">
        <v>45217</v>
      </c>
      <c r="D478">
        <v>115</v>
      </c>
      <c r="E478">
        <v>115</v>
      </c>
      <c r="F478">
        <v>115</v>
      </c>
      <c r="G478">
        <v>115</v>
      </c>
      <c r="H478" s="253">
        <v>30000</v>
      </c>
      <c r="I478" s="253">
        <v>3450000</v>
      </c>
      <c r="J478">
        <v>1</v>
      </c>
    </row>
    <row r="479" spans="1:10">
      <c r="A479" t="s">
        <v>843</v>
      </c>
      <c r="B479" t="s">
        <v>844</v>
      </c>
      <c r="C479" s="1">
        <v>45053</v>
      </c>
      <c r="D479">
        <v>289</v>
      </c>
      <c r="E479">
        <v>289</v>
      </c>
      <c r="F479">
        <v>289</v>
      </c>
      <c r="G479">
        <v>289</v>
      </c>
      <c r="H479" s="253">
        <v>12563</v>
      </c>
      <c r="I479" s="253">
        <v>3630707</v>
      </c>
      <c r="J479">
        <v>3</v>
      </c>
    </row>
    <row r="480" spans="1:10">
      <c r="A480" t="s">
        <v>845</v>
      </c>
      <c r="B480" t="s">
        <v>846</v>
      </c>
      <c r="C480" s="1">
        <v>43755</v>
      </c>
      <c r="D480">
        <v>10.18</v>
      </c>
      <c r="E480">
        <v>10.34</v>
      </c>
      <c r="F480">
        <v>10.18</v>
      </c>
      <c r="G480">
        <v>10.34</v>
      </c>
      <c r="H480" s="253">
        <v>157468</v>
      </c>
      <c r="I480" s="257">
        <v>1619476.02</v>
      </c>
      <c r="J480">
        <v>23</v>
      </c>
    </row>
    <row r="481" spans="1:14">
      <c r="A481" t="s">
        <v>847</v>
      </c>
      <c r="B481" t="s">
        <v>848</v>
      </c>
      <c r="C481" s="1">
        <v>45256</v>
      </c>
      <c r="D481" s="253">
        <v>1940</v>
      </c>
      <c r="E481" s="253">
        <v>1977</v>
      </c>
      <c r="F481" s="253">
        <v>1935</v>
      </c>
      <c r="G481" s="253">
        <v>1974</v>
      </c>
      <c r="H481" s="253">
        <v>11353</v>
      </c>
      <c r="I481" s="257">
        <v>22279256.399999999</v>
      </c>
      <c r="J481">
        <v>276</v>
      </c>
    </row>
    <row r="482" spans="1:14">
      <c r="A482" t="s">
        <v>849</v>
      </c>
      <c r="B482" t="s">
        <v>850</v>
      </c>
      <c r="C482" s="1">
        <v>41072</v>
      </c>
      <c r="D482">
        <v>85</v>
      </c>
      <c r="E482">
        <v>85</v>
      </c>
      <c r="F482">
        <v>85</v>
      </c>
      <c r="G482">
        <v>85</v>
      </c>
      <c r="H482">
        <v>25</v>
      </c>
      <c r="I482" s="253">
        <v>2125</v>
      </c>
      <c r="J482">
        <v>1</v>
      </c>
    </row>
    <row r="483" spans="1:14">
      <c r="A483" t="s">
        <v>851</v>
      </c>
      <c r="B483" t="s">
        <v>852</v>
      </c>
      <c r="C483" s="1">
        <v>45256</v>
      </c>
      <c r="D483">
        <v>644</v>
      </c>
      <c r="E483">
        <v>680</v>
      </c>
      <c r="F483">
        <v>644</v>
      </c>
      <c r="G483">
        <v>679.8</v>
      </c>
      <c r="H483" s="253">
        <v>28460</v>
      </c>
      <c r="I483" s="257">
        <v>19176086.699999999</v>
      </c>
      <c r="J483">
        <v>315</v>
      </c>
    </row>
    <row r="484" spans="1:14">
      <c r="A484" t="s">
        <v>1496</v>
      </c>
      <c r="B484" t="s">
        <v>1497</v>
      </c>
      <c r="C484" s="1">
        <v>45256</v>
      </c>
      <c r="D484">
        <v>574.20000000000005</v>
      </c>
      <c r="E484">
        <v>575.70000000000005</v>
      </c>
      <c r="F484">
        <v>551.79999999999995</v>
      </c>
      <c r="G484">
        <v>570</v>
      </c>
      <c r="H484">
        <v>181</v>
      </c>
      <c r="I484" s="257">
        <v>102217.2</v>
      </c>
      <c r="J484">
        <v>17</v>
      </c>
    </row>
    <row r="485" spans="1:14">
      <c r="A485" t="s">
        <v>853</v>
      </c>
      <c r="B485" t="s">
        <v>854</v>
      </c>
      <c r="C485" s="1">
        <v>42627</v>
      </c>
      <c r="D485">
        <v>161</v>
      </c>
      <c r="E485">
        <v>173</v>
      </c>
      <c r="F485">
        <v>161</v>
      </c>
      <c r="G485">
        <v>173</v>
      </c>
      <c r="H485" s="253">
        <v>19498</v>
      </c>
      <c r="I485" s="253">
        <v>3287831</v>
      </c>
      <c r="J485">
        <v>5</v>
      </c>
    </row>
    <row r="486" spans="1:14">
      <c r="A486" t="s">
        <v>855</v>
      </c>
      <c r="B486" t="s">
        <v>856</v>
      </c>
      <c r="C486" s="1">
        <v>43193</v>
      </c>
      <c r="D486">
        <v>121</v>
      </c>
      <c r="E486">
        <v>121</v>
      </c>
      <c r="F486">
        <v>121</v>
      </c>
      <c r="G486">
        <v>121</v>
      </c>
      <c r="H486" s="253">
        <v>29856</v>
      </c>
      <c r="I486" s="253">
        <v>3612576</v>
      </c>
      <c r="J486">
        <v>1</v>
      </c>
    </row>
    <row r="487" spans="1:14">
      <c r="A487" t="s">
        <v>857</v>
      </c>
      <c r="B487" t="s">
        <v>858</v>
      </c>
      <c r="C487" s="1">
        <v>45153</v>
      </c>
      <c r="D487">
        <v>156</v>
      </c>
      <c r="E487">
        <v>156</v>
      </c>
      <c r="F487">
        <v>156</v>
      </c>
      <c r="G487">
        <v>156</v>
      </c>
      <c r="H487" s="253">
        <v>20000</v>
      </c>
      <c r="I487" s="253">
        <v>3120000</v>
      </c>
      <c r="J487">
        <v>1</v>
      </c>
    </row>
    <row r="488" spans="1:14">
      <c r="A488" t="s">
        <v>859</v>
      </c>
      <c r="B488" t="s">
        <v>860</v>
      </c>
      <c r="C488" s="1">
        <v>45256</v>
      </c>
      <c r="D488">
        <v>775</v>
      </c>
      <c r="E488">
        <v>800.3</v>
      </c>
      <c r="F488">
        <v>753.7</v>
      </c>
      <c r="G488">
        <v>800</v>
      </c>
      <c r="H488" s="253">
        <v>42978</v>
      </c>
      <c r="I488" s="253">
        <v>33830977</v>
      </c>
      <c r="J488">
        <v>239</v>
      </c>
      <c r="M488" s="112">
        <v>44424</v>
      </c>
      <c r="N488" s="68">
        <f>M488-C488</f>
        <v>-832</v>
      </c>
    </row>
    <row r="489" spans="1:14">
      <c r="A489" t="s">
        <v>861</v>
      </c>
      <c r="B489" t="s">
        <v>862</v>
      </c>
      <c r="C489" s="1">
        <v>45256</v>
      </c>
      <c r="D489">
        <v>200</v>
      </c>
      <c r="E489">
        <v>205.5</v>
      </c>
      <c r="F489">
        <v>197.5</v>
      </c>
      <c r="G489">
        <v>205.5</v>
      </c>
      <c r="H489" s="253">
        <v>30904</v>
      </c>
      <c r="I489" s="257">
        <v>6242429.7999999998</v>
      </c>
      <c r="J489">
        <v>158</v>
      </c>
    </row>
    <row r="490" spans="1:14">
      <c r="A490" t="s">
        <v>863</v>
      </c>
      <c r="B490" t="s">
        <v>864</v>
      </c>
      <c r="C490" s="1">
        <v>40322</v>
      </c>
      <c r="D490">
        <v>135</v>
      </c>
      <c r="E490">
        <v>135</v>
      </c>
      <c r="F490">
        <v>131</v>
      </c>
      <c r="G490">
        <v>131</v>
      </c>
      <c r="H490">
        <v>130</v>
      </c>
      <c r="I490" s="253">
        <v>17190</v>
      </c>
      <c r="J490">
        <v>7</v>
      </c>
    </row>
    <row r="491" spans="1:14">
      <c r="A491" t="s">
        <v>1499</v>
      </c>
      <c r="B491" t="s">
        <v>1500</v>
      </c>
      <c r="C491" s="1">
        <v>45120</v>
      </c>
      <c r="D491">
        <v>701.9</v>
      </c>
      <c r="E491">
        <v>701.9</v>
      </c>
      <c r="F491">
        <v>677</v>
      </c>
      <c r="G491">
        <v>693.5</v>
      </c>
      <c r="H491">
        <v>588</v>
      </c>
      <c r="I491" s="253">
        <v>406103</v>
      </c>
      <c r="J491">
        <v>19</v>
      </c>
      <c r="M491" s="112">
        <v>44424</v>
      </c>
      <c r="N491" s="68">
        <f>M491-C491</f>
        <v>-696</v>
      </c>
    </row>
    <row r="492" spans="1:14">
      <c r="A492" t="s">
        <v>865</v>
      </c>
      <c r="B492" t="s">
        <v>866</v>
      </c>
      <c r="C492" s="1">
        <v>45256</v>
      </c>
      <c r="D492">
        <v>290</v>
      </c>
      <c r="E492">
        <v>300</v>
      </c>
      <c r="F492">
        <v>290</v>
      </c>
      <c r="G492">
        <v>290</v>
      </c>
      <c r="H492" s="253">
        <v>13403</v>
      </c>
      <c r="I492" s="257">
        <v>3925606.6</v>
      </c>
      <c r="J492">
        <v>67</v>
      </c>
    </row>
    <row r="493" spans="1:14">
      <c r="A493" t="s">
        <v>867</v>
      </c>
      <c r="B493" t="s">
        <v>868</v>
      </c>
      <c r="C493" s="1">
        <v>42326</v>
      </c>
      <c r="D493">
        <v>132</v>
      </c>
      <c r="E493">
        <v>134</v>
      </c>
      <c r="F493">
        <v>132</v>
      </c>
      <c r="G493">
        <v>134</v>
      </c>
      <c r="H493" s="253">
        <v>76506</v>
      </c>
      <c r="I493" s="253">
        <v>10204740</v>
      </c>
      <c r="J493">
        <v>2</v>
      </c>
    </row>
    <row r="494" spans="1:14">
      <c r="A494" t="s">
        <v>869</v>
      </c>
      <c r="B494" t="s">
        <v>870</v>
      </c>
      <c r="C494" s="1">
        <v>45256</v>
      </c>
      <c r="D494" s="253">
        <v>1631</v>
      </c>
      <c r="E494" s="253">
        <v>1655</v>
      </c>
      <c r="F494" s="253">
        <v>1630</v>
      </c>
      <c r="G494" s="253">
        <v>1644</v>
      </c>
      <c r="H494" s="253">
        <v>19558</v>
      </c>
      <c r="I494" s="257">
        <v>32109420.699999999</v>
      </c>
      <c r="J494">
        <v>522</v>
      </c>
    </row>
    <row r="495" spans="1:14">
      <c r="A495" t="s">
        <v>871</v>
      </c>
      <c r="B495" t="s">
        <v>872</v>
      </c>
      <c r="C495" s="1">
        <v>43598</v>
      </c>
      <c r="D495">
        <v>610</v>
      </c>
      <c r="E495">
        <v>620</v>
      </c>
      <c r="F495">
        <v>588</v>
      </c>
      <c r="G495">
        <v>588</v>
      </c>
      <c r="H495">
        <v>643</v>
      </c>
      <c r="I495" s="253">
        <v>390830</v>
      </c>
      <c r="J495">
        <v>9</v>
      </c>
    </row>
    <row r="496" spans="1:14">
      <c r="A496" t="s">
        <v>873</v>
      </c>
      <c r="B496" t="s">
        <v>874</v>
      </c>
      <c r="C496" s="1">
        <v>45256</v>
      </c>
      <c r="D496">
        <v>327</v>
      </c>
      <c r="E496">
        <v>340</v>
      </c>
      <c r="F496">
        <v>327</v>
      </c>
      <c r="G496">
        <v>340</v>
      </c>
      <c r="H496" s="253">
        <v>6584</v>
      </c>
      <c r="I496" s="257">
        <v>2228875.1</v>
      </c>
      <c r="J496">
        <v>46</v>
      </c>
    </row>
    <row r="497" spans="1:10">
      <c r="A497" t="s">
        <v>875</v>
      </c>
      <c r="B497" t="s">
        <v>876</v>
      </c>
      <c r="C497" s="1">
        <v>45256</v>
      </c>
      <c r="D497">
        <v>188.1</v>
      </c>
      <c r="E497">
        <v>199</v>
      </c>
      <c r="F497">
        <v>188.1</v>
      </c>
      <c r="G497">
        <v>197</v>
      </c>
      <c r="H497" s="253">
        <v>4796</v>
      </c>
      <c r="I497" s="257">
        <v>944839.4</v>
      </c>
      <c r="J497">
        <v>43</v>
      </c>
    </row>
    <row r="498" spans="1:10">
      <c r="A498" t="s">
        <v>877</v>
      </c>
      <c r="B498" t="s">
        <v>878</v>
      </c>
      <c r="C498" s="1">
        <v>44039</v>
      </c>
      <c r="D498">
        <v>338</v>
      </c>
      <c r="E498">
        <v>338</v>
      </c>
      <c r="F498">
        <v>338</v>
      </c>
      <c r="G498">
        <v>338</v>
      </c>
      <c r="H498">
        <v>710</v>
      </c>
      <c r="I498" s="253">
        <v>239980</v>
      </c>
      <c r="J498">
        <v>3</v>
      </c>
    </row>
    <row r="499" spans="1:10">
      <c r="A499" t="s">
        <v>879</v>
      </c>
      <c r="B499" t="s">
        <v>880</v>
      </c>
      <c r="C499" s="1">
        <v>43703</v>
      </c>
      <c r="D499">
        <v>100</v>
      </c>
      <c r="E499">
        <v>100</v>
      </c>
      <c r="F499">
        <v>100</v>
      </c>
      <c r="G499">
        <v>100</v>
      </c>
      <c r="H499" s="253">
        <v>9335</v>
      </c>
      <c r="I499" s="253">
        <v>933500</v>
      </c>
      <c r="J499">
        <v>2</v>
      </c>
    </row>
    <row r="500" spans="1:10">
      <c r="A500" t="s">
        <v>1410</v>
      </c>
      <c r="B500" t="s">
        <v>1411</v>
      </c>
      <c r="C500" s="1">
        <v>45256</v>
      </c>
      <c r="D500" s="253">
        <v>1113</v>
      </c>
      <c r="E500" s="253">
        <v>1119</v>
      </c>
      <c r="F500" s="253">
        <v>1097</v>
      </c>
      <c r="G500" s="253">
        <v>1113</v>
      </c>
      <c r="H500" s="253">
        <v>2565</v>
      </c>
      <c r="I500" s="253">
        <v>2840504</v>
      </c>
      <c r="J500">
        <v>69</v>
      </c>
    </row>
    <row r="501" spans="1:10">
      <c r="A501" t="s">
        <v>881</v>
      </c>
      <c r="B501" t="s">
        <v>882</v>
      </c>
      <c r="C501" s="1">
        <v>41577</v>
      </c>
      <c r="D501">
        <v>135</v>
      </c>
      <c r="E501">
        <v>135</v>
      </c>
      <c r="F501">
        <v>135</v>
      </c>
      <c r="G501">
        <v>135</v>
      </c>
      <c r="H501">
        <v>138</v>
      </c>
      <c r="I501" s="253">
        <v>18630</v>
      </c>
      <c r="J501">
        <v>6</v>
      </c>
    </row>
    <row r="502" spans="1:10">
      <c r="A502" t="s">
        <v>883</v>
      </c>
      <c r="B502" t="s">
        <v>884</v>
      </c>
      <c r="C502" s="1">
        <v>44917</v>
      </c>
      <c r="D502">
        <v>9.91</v>
      </c>
      <c r="E502">
        <v>9.91</v>
      </c>
      <c r="F502">
        <v>9.91</v>
      </c>
      <c r="G502">
        <v>9.91</v>
      </c>
      <c r="H502">
        <v>0</v>
      </c>
      <c r="I502">
        <v>0</v>
      </c>
      <c r="J502">
        <v>1</v>
      </c>
    </row>
    <row r="503" spans="1:10" s="245" customFormat="1">
      <c r="A503" t="s">
        <v>885</v>
      </c>
      <c r="B503" t="s">
        <v>886</v>
      </c>
      <c r="C503" s="1">
        <v>45008</v>
      </c>
      <c r="D503">
        <v>9.69</v>
      </c>
      <c r="E503">
        <v>9.6999999999999993</v>
      </c>
      <c r="F503">
        <v>9.5</v>
      </c>
      <c r="G503">
        <v>9.6300000000000008</v>
      </c>
      <c r="H503" s="253">
        <v>89504</v>
      </c>
      <c r="I503" s="257">
        <v>861086.5</v>
      </c>
      <c r="J503">
        <v>47</v>
      </c>
    </row>
    <row r="504" spans="1:10">
      <c r="A504" t="s">
        <v>887</v>
      </c>
      <c r="B504" t="s">
        <v>888</v>
      </c>
      <c r="C504" s="1">
        <v>44924</v>
      </c>
      <c r="D504">
        <v>185</v>
      </c>
      <c r="E504">
        <v>190</v>
      </c>
      <c r="F504">
        <v>184</v>
      </c>
      <c r="G504">
        <v>189</v>
      </c>
      <c r="H504" s="253">
        <v>91548</v>
      </c>
      <c r="I504" s="257">
        <v>17154156.199999999</v>
      </c>
      <c r="J504">
        <v>331</v>
      </c>
    </row>
    <row r="505" spans="1:10">
      <c r="A505" t="s">
        <v>2066</v>
      </c>
      <c r="B505" t="s">
        <v>2067</v>
      </c>
      <c r="C505" s="1">
        <v>45256</v>
      </c>
      <c r="D505">
        <v>287.89999999999998</v>
      </c>
      <c r="E505">
        <v>299</v>
      </c>
      <c r="F505">
        <v>280</v>
      </c>
      <c r="G505">
        <v>293.3</v>
      </c>
      <c r="H505" s="253">
        <v>402116</v>
      </c>
      <c r="I505" s="253">
        <v>116665825</v>
      </c>
      <c r="J505" s="253">
        <v>8683</v>
      </c>
    </row>
    <row r="506" spans="1:10">
      <c r="A506" t="s">
        <v>889</v>
      </c>
      <c r="B506" t="s">
        <v>890</v>
      </c>
      <c r="C506" s="1">
        <v>42785</v>
      </c>
      <c r="D506">
        <v>100</v>
      </c>
      <c r="E506">
        <v>100</v>
      </c>
      <c r="F506">
        <v>100</v>
      </c>
      <c r="G506">
        <v>100</v>
      </c>
      <c r="H506" s="253">
        <v>64768</v>
      </c>
      <c r="I506" s="253">
        <v>6476800</v>
      </c>
      <c r="J506">
        <v>1</v>
      </c>
    </row>
    <row r="507" spans="1:10">
      <c r="A507" t="s">
        <v>1425</v>
      </c>
      <c r="B507" t="s">
        <v>1426</v>
      </c>
      <c r="C507" s="1">
        <v>45256</v>
      </c>
      <c r="D507">
        <v>202</v>
      </c>
      <c r="E507">
        <v>216</v>
      </c>
      <c r="F507">
        <v>202</v>
      </c>
      <c r="G507">
        <v>214.8</v>
      </c>
      <c r="H507" s="253">
        <v>3482</v>
      </c>
      <c r="I507" s="253">
        <v>734758</v>
      </c>
      <c r="J507">
        <v>96</v>
      </c>
    </row>
    <row r="508" spans="1:10">
      <c r="A508" t="s">
        <v>891</v>
      </c>
      <c r="B508" t="s">
        <v>892</v>
      </c>
      <c r="C508" s="1">
        <v>41340</v>
      </c>
      <c r="D508">
        <v>98</v>
      </c>
      <c r="E508">
        <v>98</v>
      </c>
      <c r="F508">
        <v>98</v>
      </c>
      <c r="G508">
        <v>98</v>
      </c>
      <c r="H508" s="253">
        <v>42571</v>
      </c>
      <c r="I508" s="253">
        <v>4171958</v>
      </c>
      <c r="J508">
        <v>2</v>
      </c>
    </row>
    <row r="509" spans="1:10">
      <c r="A509" t="s">
        <v>893</v>
      </c>
      <c r="B509" t="s">
        <v>894</v>
      </c>
      <c r="C509" s="1">
        <v>44771</v>
      </c>
      <c r="D509">
        <v>212</v>
      </c>
      <c r="E509">
        <v>212</v>
      </c>
      <c r="F509">
        <v>212</v>
      </c>
      <c r="G509">
        <v>212</v>
      </c>
      <c r="H509" s="253">
        <v>37610</v>
      </c>
      <c r="I509" s="253">
        <v>7973320</v>
      </c>
      <c r="J509">
        <v>1</v>
      </c>
    </row>
    <row r="510" spans="1:10">
      <c r="A510" t="s">
        <v>895</v>
      </c>
      <c r="B510" t="s">
        <v>896</v>
      </c>
      <c r="C510" s="1">
        <v>41550</v>
      </c>
      <c r="D510">
        <v>100</v>
      </c>
      <c r="E510">
        <v>100</v>
      </c>
      <c r="F510">
        <v>100</v>
      </c>
      <c r="G510">
        <v>100</v>
      </c>
      <c r="H510">
        <v>10</v>
      </c>
      <c r="I510" s="253">
        <v>1000</v>
      </c>
      <c r="J510">
        <v>1</v>
      </c>
    </row>
    <row r="511" spans="1:10" customFormat="1">
      <c r="A511" t="s">
        <v>897</v>
      </c>
      <c r="B511" t="s">
        <v>898</v>
      </c>
      <c r="C511" s="1">
        <v>39308</v>
      </c>
      <c r="D511">
        <v>450</v>
      </c>
      <c r="E511">
        <v>472</v>
      </c>
      <c r="F511">
        <v>472</v>
      </c>
      <c r="G511">
        <v>472</v>
      </c>
      <c r="H511" s="253">
        <v>2689</v>
      </c>
      <c r="I511" s="253">
        <v>1269208</v>
      </c>
      <c r="J511" t="s">
        <v>219</v>
      </c>
    </row>
    <row r="512" spans="1:10" customFormat="1">
      <c r="A512" t="s">
        <v>899</v>
      </c>
      <c r="B512" t="s">
        <v>900</v>
      </c>
      <c r="C512" s="1">
        <v>41329</v>
      </c>
      <c r="D512">
        <v>93</v>
      </c>
      <c r="E512">
        <v>93</v>
      </c>
      <c r="F512">
        <v>93</v>
      </c>
      <c r="G512">
        <v>93</v>
      </c>
      <c r="H512">
        <v>10</v>
      </c>
      <c r="I512">
        <v>930</v>
      </c>
      <c r="J512">
        <v>1</v>
      </c>
    </row>
    <row r="513" spans="1:10">
      <c r="A513" t="s">
        <v>901</v>
      </c>
      <c r="B513" t="s">
        <v>902</v>
      </c>
      <c r="C513" s="1">
        <v>45256</v>
      </c>
      <c r="D513">
        <v>499</v>
      </c>
      <c r="E513">
        <v>500.8</v>
      </c>
      <c r="F513">
        <v>486</v>
      </c>
      <c r="G513">
        <v>500</v>
      </c>
      <c r="H513" s="253">
        <v>3636</v>
      </c>
      <c r="I513" s="257">
        <v>1788967.9</v>
      </c>
      <c r="J513">
        <v>33</v>
      </c>
    </row>
    <row r="514" spans="1:10">
      <c r="A514" s="142" t="s">
        <v>1387</v>
      </c>
      <c r="B514" s="247" t="s">
        <v>1388</v>
      </c>
      <c r="C514" s="256">
        <v>45125</v>
      </c>
      <c r="D514" s="142">
        <v>1081.5999999999999</v>
      </c>
      <c r="E514" s="142">
        <v>1081.5999999999999</v>
      </c>
      <c r="F514" s="142">
        <v>1060</v>
      </c>
      <c r="G514" s="142">
        <v>1060</v>
      </c>
      <c r="H514" s="142">
        <v>50</v>
      </c>
      <c r="I514" s="142">
        <v>53000</v>
      </c>
      <c r="J514" s="142"/>
    </row>
    <row r="515" spans="1:10">
      <c r="A515" t="s">
        <v>2060</v>
      </c>
      <c r="B515" t="s">
        <v>2061</v>
      </c>
      <c r="C515" s="1">
        <v>45256</v>
      </c>
      <c r="D515">
        <v>418</v>
      </c>
      <c r="E515">
        <v>433</v>
      </c>
      <c r="F515">
        <v>410</v>
      </c>
      <c r="G515">
        <v>411</v>
      </c>
      <c r="H515" s="253">
        <v>114821</v>
      </c>
      <c r="I515" s="257">
        <v>48033490.600000001</v>
      </c>
      <c r="J515" s="253">
        <v>1305</v>
      </c>
    </row>
    <row r="516" spans="1:10">
      <c r="A516" t="s">
        <v>903</v>
      </c>
      <c r="B516" t="s">
        <v>904</v>
      </c>
      <c r="C516" s="1">
        <v>45256</v>
      </c>
      <c r="D516">
        <v>159</v>
      </c>
      <c r="E516">
        <v>166.1</v>
      </c>
      <c r="F516">
        <v>159</v>
      </c>
      <c r="G516">
        <v>165.5</v>
      </c>
      <c r="H516" s="253">
        <v>155616</v>
      </c>
      <c r="I516" s="253">
        <v>25360348</v>
      </c>
      <c r="J516">
        <v>586</v>
      </c>
    </row>
    <row r="517" spans="1:10">
      <c r="A517" t="s">
        <v>905</v>
      </c>
      <c r="B517" t="s">
        <v>906</v>
      </c>
      <c r="C517" s="1">
        <v>41577</v>
      </c>
      <c r="D517">
        <v>155</v>
      </c>
      <c r="E517">
        <v>155</v>
      </c>
      <c r="F517">
        <v>155</v>
      </c>
      <c r="G517">
        <v>155</v>
      </c>
      <c r="H517">
        <v>100</v>
      </c>
      <c r="I517" s="253">
        <v>15500</v>
      </c>
      <c r="J517">
        <v>1</v>
      </c>
    </row>
    <row r="518" spans="1:10">
      <c r="A518" t="s">
        <v>907</v>
      </c>
      <c r="B518" t="s">
        <v>908</v>
      </c>
      <c r="C518" s="1">
        <v>41415</v>
      </c>
      <c r="D518">
        <v>137</v>
      </c>
      <c r="E518">
        <v>139</v>
      </c>
      <c r="F518">
        <v>137</v>
      </c>
      <c r="G518">
        <v>139</v>
      </c>
      <c r="H518">
        <v>102</v>
      </c>
      <c r="I518" s="253">
        <v>14076</v>
      </c>
      <c r="J518">
        <v>2</v>
      </c>
    </row>
    <row r="519" spans="1:10">
      <c r="A519" t="s">
        <v>909</v>
      </c>
      <c r="B519" t="s">
        <v>910</v>
      </c>
      <c r="C519" s="1">
        <v>45256</v>
      </c>
      <c r="D519">
        <v>309</v>
      </c>
      <c r="E519">
        <v>323</v>
      </c>
      <c r="F519">
        <v>305</v>
      </c>
      <c r="G519">
        <v>322.89999999999998</v>
      </c>
      <c r="H519" s="253">
        <v>3592</v>
      </c>
      <c r="I519" s="257">
        <v>1120775.6000000001</v>
      </c>
      <c r="J519">
        <v>59</v>
      </c>
    </row>
    <row r="520" spans="1:10">
      <c r="A520" t="s">
        <v>911</v>
      </c>
      <c r="B520" t="s">
        <v>912</v>
      </c>
      <c r="C520" s="1">
        <v>42583</v>
      </c>
      <c r="D520">
        <v>377</v>
      </c>
      <c r="E520">
        <v>377</v>
      </c>
      <c r="F520">
        <v>353</v>
      </c>
      <c r="G520">
        <v>353</v>
      </c>
      <c r="H520" s="253">
        <v>13090</v>
      </c>
      <c r="I520" s="253">
        <v>4795329</v>
      </c>
      <c r="J520">
        <v>29</v>
      </c>
    </row>
    <row r="521" spans="1:10">
      <c r="A521" t="s">
        <v>913</v>
      </c>
      <c r="B521" t="s">
        <v>914</v>
      </c>
      <c r="C521" s="1">
        <v>44636</v>
      </c>
      <c r="D521">
        <v>382</v>
      </c>
      <c r="E521">
        <v>382</v>
      </c>
      <c r="F521">
        <v>382</v>
      </c>
      <c r="G521">
        <v>382</v>
      </c>
      <c r="H521" s="253">
        <v>46118</v>
      </c>
      <c r="I521" s="253">
        <v>17617076</v>
      </c>
      <c r="J521">
        <v>1</v>
      </c>
    </row>
    <row r="522" spans="1:10">
      <c r="A522" t="s">
        <v>915</v>
      </c>
      <c r="B522" t="s">
        <v>916</v>
      </c>
      <c r="C522" s="1">
        <v>43622</v>
      </c>
      <c r="D522">
        <v>126</v>
      </c>
      <c r="E522">
        <v>126</v>
      </c>
      <c r="F522">
        <v>126</v>
      </c>
      <c r="G522">
        <v>126</v>
      </c>
      <c r="H522">
        <v>200</v>
      </c>
      <c r="I522" s="253">
        <v>25200</v>
      </c>
      <c r="J522">
        <v>1</v>
      </c>
    </row>
    <row r="523" spans="1:10">
      <c r="A523" t="s">
        <v>917</v>
      </c>
      <c r="B523" t="s">
        <v>918</v>
      </c>
      <c r="C523" s="1">
        <v>42808</v>
      </c>
      <c r="D523">
        <v>228</v>
      </c>
      <c r="E523">
        <v>228</v>
      </c>
      <c r="F523">
        <v>216</v>
      </c>
      <c r="G523">
        <v>219</v>
      </c>
      <c r="H523" s="253">
        <v>8991</v>
      </c>
      <c r="I523" s="253">
        <v>1981870</v>
      </c>
      <c r="J523">
        <v>31</v>
      </c>
    </row>
    <row r="524" spans="1:10">
      <c r="A524" t="s">
        <v>919</v>
      </c>
      <c r="B524" t="s">
        <v>920</v>
      </c>
      <c r="C524" s="1">
        <v>45256</v>
      </c>
      <c r="D524">
        <v>199</v>
      </c>
      <c r="E524">
        <v>200</v>
      </c>
      <c r="F524">
        <v>197</v>
      </c>
      <c r="G524">
        <v>199</v>
      </c>
      <c r="H524" s="253">
        <v>27614</v>
      </c>
      <c r="I524" s="257">
        <v>5501183.5</v>
      </c>
      <c r="J524">
        <v>252</v>
      </c>
    </row>
    <row r="525" spans="1:10">
      <c r="A525" t="s">
        <v>921</v>
      </c>
      <c r="B525" t="s">
        <v>922</v>
      </c>
      <c r="C525" s="1">
        <v>39308</v>
      </c>
      <c r="D525">
        <v>350</v>
      </c>
      <c r="E525">
        <v>350</v>
      </c>
      <c r="F525">
        <v>350</v>
      </c>
      <c r="G525">
        <v>350</v>
      </c>
      <c r="H525">
        <v>100</v>
      </c>
      <c r="I525" s="253">
        <v>35000</v>
      </c>
      <c r="J525" t="s">
        <v>219</v>
      </c>
    </row>
    <row r="526" spans="1:10">
      <c r="A526" t="s">
        <v>1736</v>
      </c>
      <c r="B526" t="s">
        <v>1595</v>
      </c>
      <c r="C526" s="1">
        <v>45256</v>
      </c>
      <c r="D526">
        <v>840</v>
      </c>
      <c r="E526">
        <v>840</v>
      </c>
      <c r="F526">
        <v>840</v>
      </c>
      <c r="G526">
        <v>840</v>
      </c>
      <c r="H526">
        <v>50</v>
      </c>
      <c r="I526" s="253">
        <v>42000</v>
      </c>
      <c r="J526">
        <v>2</v>
      </c>
    </row>
    <row r="527" spans="1:10">
      <c r="A527" t="s">
        <v>1331</v>
      </c>
      <c r="B527" t="s">
        <v>1332</v>
      </c>
      <c r="C527" s="1">
        <v>45256</v>
      </c>
      <c r="D527">
        <v>9.4600000000000009</v>
      </c>
      <c r="E527">
        <v>9.5</v>
      </c>
      <c r="F527">
        <v>9.31</v>
      </c>
      <c r="G527">
        <v>9.4499999999999993</v>
      </c>
      <c r="H527" s="253">
        <v>14865</v>
      </c>
      <c r="I527" s="257">
        <v>139152.15</v>
      </c>
      <c r="J527">
        <v>6</v>
      </c>
    </row>
    <row r="528" spans="1:10">
      <c r="A528" t="s">
        <v>923</v>
      </c>
      <c r="B528" t="s">
        <v>924</v>
      </c>
      <c r="C528" s="1">
        <v>45256</v>
      </c>
      <c r="D528">
        <v>642</v>
      </c>
      <c r="E528">
        <v>654.9</v>
      </c>
      <c r="F528">
        <v>640</v>
      </c>
      <c r="G528">
        <v>654.79999999999995</v>
      </c>
      <c r="H528">
        <v>714</v>
      </c>
      <c r="I528" s="253">
        <v>461192</v>
      </c>
      <c r="J528">
        <v>16</v>
      </c>
    </row>
    <row r="529" spans="1:10">
      <c r="A529" t="s">
        <v>925</v>
      </c>
      <c r="B529" t="s">
        <v>926</v>
      </c>
      <c r="C529" s="1">
        <v>45256</v>
      </c>
      <c r="D529">
        <v>625.9</v>
      </c>
      <c r="E529">
        <v>626.5</v>
      </c>
      <c r="F529">
        <v>590.1</v>
      </c>
      <c r="G529">
        <v>600</v>
      </c>
      <c r="H529" s="253">
        <v>3303</v>
      </c>
      <c r="I529" s="257">
        <v>1989171.6</v>
      </c>
      <c r="J529">
        <v>100</v>
      </c>
    </row>
    <row r="530" spans="1:10">
      <c r="A530" t="s">
        <v>927</v>
      </c>
      <c r="B530" t="s">
        <v>928</v>
      </c>
      <c r="C530" s="1">
        <v>42883</v>
      </c>
      <c r="D530">
        <v>221</v>
      </c>
      <c r="E530">
        <v>221</v>
      </c>
      <c r="F530">
        <v>221</v>
      </c>
      <c r="G530">
        <v>221</v>
      </c>
      <c r="H530" s="253">
        <v>22674</v>
      </c>
      <c r="I530" s="253">
        <v>5010954</v>
      </c>
      <c r="J530">
        <v>1</v>
      </c>
    </row>
    <row r="531" spans="1:10">
      <c r="A531" t="s">
        <v>929</v>
      </c>
      <c r="B531" t="s">
        <v>930</v>
      </c>
      <c r="C531" s="1">
        <v>40818</v>
      </c>
      <c r="D531">
        <v>130</v>
      </c>
      <c r="E531">
        <v>130</v>
      </c>
      <c r="F531">
        <v>130</v>
      </c>
      <c r="G531">
        <v>130</v>
      </c>
      <c r="H531" s="253">
        <v>18172</v>
      </c>
      <c r="I531" s="253">
        <v>2362360</v>
      </c>
      <c r="J531">
        <v>4</v>
      </c>
    </row>
    <row r="532" spans="1:10">
      <c r="A532" t="s">
        <v>1407</v>
      </c>
      <c r="B532" t="s">
        <v>1408</v>
      </c>
      <c r="C532" s="1">
        <v>45256</v>
      </c>
      <c r="D532">
        <v>7.31</v>
      </c>
      <c r="E532">
        <v>7.8</v>
      </c>
      <c r="F532">
        <v>6.92</v>
      </c>
      <c r="G532">
        <v>7.8</v>
      </c>
      <c r="H532" s="253">
        <v>5925</v>
      </c>
      <c r="I532" s="257">
        <v>42872.75</v>
      </c>
      <c r="J532">
        <v>12</v>
      </c>
    </row>
    <row r="533" spans="1:10">
      <c r="A533" t="s">
        <v>1573</v>
      </c>
      <c r="B533" t="s">
        <v>1574</v>
      </c>
      <c r="C533" s="1">
        <v>45256</v>
      </c>
      <c r="D533">
        <v>7</v>
      </c>
      <c r="E533">
        <v>7.12</v>
      </c>
      <c r="F533">
        <v>6.86</v>
      </c>
      <c r="G533">
        <v>7.12</v>
      </c>
      <c r="H533" s="253">
        <v>12554</v>
      </c>
      <c r="I533" s="257">
        <v>87279.99</v>
      </c>
      <c r="J533">
        <v>32</v>
      </c>
    </row>
    <row r="534" spans="1:10">
      <c r="A534" t="s">
        <v>931</v>
      </c>
      <c r="B534" t="s">
        <v>932</v>
      </c>
      <c r="C534" s="1">
        <v>39964</v>
      </c>
      <c r="D534">
        <v>122</v>
      </c>
      <c r="E534">
        <v>127</v>
      </c>
      <c r="F534">
        <v>122</v>
      </c>
      <c r="G534">
        <v>127</v>
      </c>
      <c r="H534">
        <v>400</v>
      </c>
      <c r="I534" s="253">
        <v>49460</v>
      </c>
      <c r="J534">
        <v>5</v>
      </c>
    </row>
    <row r="535" spans="1:10">
      <c r="A535" t="s">
        <v>933</v>
      </c>
      <c r="B535" t="s">
        <v>934</v>
      </c>
      <c r="C535" s="1">
        <v>43709</v>
      </c>
      <c r="D535">
        <v>100</v>
      </c>
      <c r="E535">
        <v>100</v>
      </c>
      <c r="F535">
        <v>100</v>
      </c>
      <c r="G535">
        <v>100</v>
      </c>
      <c r="H535" s="253">
        <v>40001</v>
      </c>
      <c r="I535" s="253">
        <v>4000100</v>
      </c>
      <c r="J535">
        <v>5</v>
      </c>
    </row>
    <row r="536" spans="1:10">
      <c r="A536" t="s">
        <v>935</v>
      </c>
      <c r="B536" t="s">
        <v>936</v>
      </c>
      <c r="C536" s="1">
        <v>39308</v>
      </c>
      <c r="D536">
        <v>236</v>
      </c>
      <c r="E536">
        <v>236</v>
      </c>
      <c r="F536">
        <v>236</v>
      </c>
      <c r="G536">
        <v>236</v>
      </c>
      <c r="H536">
        <v>659</v>
      </c>
      <c r="I536" s="253">
        <v>155524</v>
      </c>
      <c r="J536" t="s">
        <v>219</v>
      </c>
    </row>
    <row r="537" spans="1:10">
      <c r="A537" t="s">
        <v>1501</v>
      </c>
      <c r="B537" t="s">
        <v>1502</v>
      </c>
      <c r="C537" s="1">
        <v>45252</v>
      </c>
      <c r="D537">
        <v>815</v>
      </c>
      <c r="E537">
        <v>816</v>
      </c>
      <c r="F537">
        <v>815</v>
      </c>
      <c r="G537">
        <v>816</v>
      </c>
      <c r="H537">
        <v>190</v>
      </c>
      <c r="I537" s="253">
        <v>154950</v>
      </c>
      <c r="J537">
        <v>6</v>
      </c>
    </row>
    <row r="538" spans="1:10">
      <c r="A538" t="s">
        <v>937</v>
      </c>
      <c r="B538" t="s">
        <v>938</v>
      </c>
      <c r="C538" s="1">
        <v>41554</v>
      </c>
      <c r="D538">
        <v>212</v>
      </c>
      <c r="E538">
        <v>212</v>
      </c>
      <c r="F538">
        <v>212</v>
      </c>
      <c r="G538">
        <v>212</v>
      </c>
      <c r="H538">
        <v>110</v>
      </c>
      <c r="I538" s="253">
        <v>23320</v>
      </c>
      <c r="J538">
        <v>1</v>
      </c>
    </row>
    <row r="539" spans="1:10">
      <c r="A539" t="s">
        <v>939</v>
      </c>
      <c r="B539" t="s">
        <v>940</v>
      </c>
      <c r="C539" s="1">
        <v>42236</v>
      </c>
      <c r="D539">
        <v>104</v>
      </c>
      <c r="E539">
        <v>104</v>
      </c>
      <c r="F539">
        <v>104</v>
      </c>
      <c r="G539">
        <v>104</v>
      </c>
      <c r="H539" s="253">
        <v>13227</v>
      </c>
      <c r="I539" s="253">
        <v>1375608</v>
      </c>
      <c r="J539">
        <v>1</v>
      </c>
    </row>
    <row r="540" spans="1:10">
      <c r="A540" t="s">
        <v>941</v>
      </c>
      <c r="B540" t="s">
        <v>942</v>
      </c>
      <c r="C540" s="1">
        <v>41105</v>
      </c>
      <c r="D540">
        <v>118</v>
      </c>
      <c r="E540">
        <v>124</v>
      </c>
      <c r="F540">
        <v>118</v>
      </c>
      <c r="G540">
        <v>124</v>
      </c>
      <c r="H540">
        <v>80</v>
      </c>
      <c r="I540" s="253">
        <v>9680</v>
      </c>
      <c r="J540">
        <v>4</v>
      </c>
    </row>
    <row r="541" spans="1:10">
      <c r="A541" t="s">
        <v>943</v>
      </c>
      <c r="B541" t="s">
        <v>944</v>
      </c>
      <c r="C541" s="1">
        <v>42086</v>
      </c>
      <c r="D541">
        <v>131</v>
      </c>
      <c r="E541">
        <v>131</v>
      </c>
      <c r="F541">
        <v>115</v>
      </c>
      <c r="G541">
        <v>115</v>
      </c>
      <c r="H541" s="253">
        <v>99405</v>
      </c>
      <c r="I541" s="253">
        <v>11789655</v>
      </c>
      <c r="J541">
        <v>21</v>
      </c>
    </row>
    <row r="542" spans="1:10">
      <c r="A542" t="s">
        <v>945</v>
      </c>
      <c r="B542" t="s">
        <v>946</v>
      </c>
      <c r="C542" s="1">
        <v>45238</v>
      </c>
      <c r="D542">
        <v>124.5</v>
      </c>
      <c r="E542">
        <v>124.5</v>
      </c>
      <c r="F542">
        <v>124.5</v>
      </c>
      <c r="G542">
        <v>124.5</v>
      </c>
      <c r="H542" s="253">
        <v>420304</v>
      </c>
      <c r="I542" s="253">
        <v>52327848</v>
      </c>
      <c r="J542">
        <v>2</v>
      </c>
    </row>
    <row r="543" spans="1:10">
      <c r="A543" t="s">
        <v>947</v>
      </c>
      <c r="B543" t="s">
        <v>948</v>
      </c>
      <c r="C543" s="1">
        <v>43828</v>
      </c>
      <c r="D543">
        <v>103</v>
      </c>
      <c r="E543">
        <v>103</v>
      </c>
      <c r="F543">
        <v>102</v>
      </c>
      <c r="G543">
        <v>102</v>
      </c>
      <c r="H543" s="253">
        <v>82538</v>
      </c>
      <c r="I543" s="253">
        <v>8440216</v>
      </c>
      <c r="J543">
        <v>2</v>
      </c>
    </row>
    <row r="544" spans="1:10">
      <c r="A544" t="s">
        <v>949</v>
      </c>
      <c r="B544" t="s">
        <v>950</v>
      </c>
      <c r="C544" s="1">
        <v>45256</v>
      </c>
      <c r="D544">
        <v>171.9</v>
      </c>
      <c r="E544">
        <v>184</v>
      </c>
      <c r="F544">
        <v>171.5</v>
      </c>
      <c r="G544">
        <v>184</v>
      </c>
      <c r="H544" s="253">
        <v>16510</v>
      </c>
      <c r="I544" s="257">
        <v>2932693.5</v>
      </c>
      <c r="J544">
        <v>108</v>
      </c>
    </row>
    <row r="545" spans="1:10">
      <c r="A545" t="s">
        <v>951</v>
      </c>
      <c r="B545" t="s">
        <v>952</v>
      </c>
      <c r="C545" s="1">
        <v>45238</v>
      </c>
      <c r="D545">
        <v>168</v>
      </c>
      <c r="E545">
        <v>168</v>
      </c>
      <c r="F545">
        <v>168</v>
      </c>
      <c r="G545">
        <v>168</v>
      </c>
      <c r="H545" s="253">
        <v>9000</v>
      </c>
      <c r="I545" s="253">
        <v>1512000</v>
      </c>
      <c r="J545">
        <v>1</v>
      </c>
    </row>
    <row r="546" spans="1:10">
      <c r="A546" t="s">
        <v>953</v>
      </c>
      <c r="B546" t="s">
        <v>954</v>
      </c>
      <c r="C546" s="1">
        <v>45256</v>
      </c>
      <c r="D546">
        <v>370</v>
      </c>
      <c r="E546">
        <v>381.4</v>
      </c>
      <c r="F546">
        <v>370</v>
      </c>
      <c r="G546">
        <v>380.2</v>
      </c>
      <c r="H546" s="253">
        <v>23150</v>
      </c>
      <c r="I546" s="257">
        <v>8737478.1999999993</v>
      </c>
      <c r="J546">
        <v>155</v>
      </c>
    </row>
    <row r="547" spans="1:10">
      <c r="A547" t="s">
        <v>955</v>
      </c>
      <c r="B547" t="s">
        <v>956</v>
      </c>
      <c r="C547" s="1">
        <v>40693</v>
      </c>
      <c r="D547">
        <v>112</v>
      </c>
      <c r="E547">
        <v>112</v>
      </c>
      <c r="F547">
        <v>110</v>
      </c>
      <c r="G547">
        <v>110</v>
      </c>
      <c r="H547">
        <v>120</v>
      </c>
      <c r="I547" s="253">
        <v>13340</v>
      </c>
      <c r="J547">
        <v>5</v>
      </c>
    </row>
    <row r="548" spans="1:10">
      <c r="A548" t="s">
        <v>957</v>
      </c>
      <c r="B548" t="s">
        <v>958</v>
      </c>
      <c r="C548" s="1">
        <v>45256</v>
      </c>
      <c r="D548">
        <v>8.36</v>
      </c>
      <c r="E548">
        <v>8.8000000000000007</v>
      </c>
      <c r="F548">
        <v>8.36</v>
      </c>
      <c r="G548">
        <v>8.8000000000000007</v>
      </c>
      <c r="H548" s="253">
        <v>18203</v>
      </c>
      <c r="I548" s="257">
        <v>156633.28</v>
      </c>
      <c r="J548">
        <v>8</v>
      </c>
    </row>
    <row r="549" spans="1:10">
      <c r="A549" t="s">
        <v>1874</v>
      </c>
      <c r="B549" t="s">
        <v>1875</v>
      </c>
      <c r="C549" s="1">
        <v>45256</v>
      </c>
      <c r="D549">
        <v>7.61</v>
      </c>
      <c r="E549">
        <v>8.0399999999999991</v>
      </c>
      <c r="F549">
        <v>7.61</v>
      </c>
      <c r="G549">
        <v>7.9</v>
      </c>
      <c r="H549" s="253">
        <v>158175</v>
      </c>
      <c r="I549" s="257">
        <v>1254276.5</v>
      </c>
      <c r="J549">
        <v>19</v>
      </c>
    </row>
    <row r="550" spans="1:10">
      <c r="A550" t="s">
        <v>959</v>
      </c>
      <c r="B550" t="s">
        <v>960</v>
      </c>
      <c r="C550" s="1">
        <v>45256</v>
      </c>
      <c r="D550">
        <v>164</v>
      </c>
      <c r="E550">
        <v>176</v>
      </c>
      <c r="F550">
        <v>164</v>
      </c>
      <c r="G550">
        <v>173.1</v>
      </c>
      <c r="H550" s="253">
        <v>78418</v>
      </c>
      <c r="I550" s="257">
        <v>13440187.800000001</v>
      </c>
      <c r="J550">
        <v>332</v>
      </c>
    </row>
    <row r="551" spans="1:10">
      <c r="A551" t="s">
        <v>961</v>
      </c>
      <c r="B551" t="s">
        <v>962</v>
      </c>
      <c r="C551" s="1">
        <v>42576</v>
      </c>
      <c r="D551">
        <v>153</v>
      </c>
      <c r="E551">
        <v>153</v>
      </c>
      <c r="F551">
        <v>153</v>
      </c>
      <c r="G551">
        <v>153</v>
      </c>
      <c r="H551" s="253">
        <v>56250</v>
      </c>
      <c r="I551" s="253">
        <v>8606250</v>
      </c>
      <c r="J551">
        <v>2</v>
      </c>
    </row>
    <row r="552" spans="1:10">
      <c r="A552" t="s">
        <v>963</v>
      </c>
      <c r="B552" t="s">
        <v>964</v>
      </c>
      <c r="C552" s="1">
        <v>45201</v>
      </c>
      <c r="D552">
        <v>375.1</v>
      </c>
      <c r="E552">
        <v>377</v>
      </c>
      <c r="F552">
        <v>375.1</v>
      </c>
      <c r="G552">
        <v>377</v>
      </c>
      <c r="H552" s="253">
        <v>7000</v>
      </c>
      <c r="I552" s="253">
        <v>2629500</v>
      </c>
      <c r="J552">
        <v>2</v>
      </c>
    </row>
    <row r="553" spans="1:10">
      <c r="A553" t="s">
        <v>1304</v>
      </c>
      <c r="B553" t="s">
        <v>1409</v>
      </c>
      <c r="C553" s="1">
        <v>45252</v>
      </c>
      <c r="D553" s="253">
        <v>1050</v>
      </c>
      <c r="E553" s="253">
        <v>1071</v>
      </c>
      <c r="F553" s="253">
        <v>1050</v>
      </c>
      <c r="G553" s="253">
        <v>1071</v>
      </c>
      <c r="H553">
        <v>175</v>
      </c>
      <c r="I553" s="253">
        <v>185315</v>
      </c>
      <c r="J553">
        <v>3</v>
      </c>
    </row>
    <row r="554" spans="1:10">
      <c r="A554" t="s">
        <v>965</v>
      </c>
      <c r="B554" t="s">
        <v>966</v>
      </c>
      <c r="C554" s="1">
        <v>40339</v>
      </c>
      <c r="D554">
        <v>230</v>
      </c>
      <c r="E554">
        <v>230</v>
      </c>
      <c r="F554">
        <v>230</v>
      </c>
      <c r="G554">
        <v>230</v>
      </c>
      <c r="H554">
        <v>92</v>
      </c>
      <c r="I554" s="253">
        <v>21160</v>
      </c>
      <c r="J554">
        <v>4</v>
      </c>
    </row>
    <row r="555" spans="1:10">
      <c r="A555" t="s">
        <v>967</v>
      </c>
      <c r="B555" t="s">
        <v>968</v>
      </c>
      <c r="C555" s="1">
        <v>45120</v>
      </c>
      <c r="D555">
        <v>440</v>
      </c>
      <c r="E555">
        <v>440</v>
      </c>
      <c r="F555">
        <v>440</v>
      </c>
      <c r="G555">
        <v>440</v>
      </c>
      <c r="H555" s="253">
        <v>119000</v>
      </c>
      <c r="I555" s="253">
        <v>52360000</v>
      </c>
      <c r="J555">
        <v>1</v>
      </c>
    </row>
    <row r="556" spans="1:10">
      <c r="A556" t="s">
        <v>969</v>
      </c>
      <c r="B556" t="s">
        <v>970</v>
      </c>
      <c r="C556" s="1">
        <v>45113</v>
      </c>
      <c r="D556">
        <v>794.5</v>
      </c>
      <c r="E556">
        <v>794.5</v>
      </c>
      <c r="F556">
        <v>766.1</v>
      </c>
      <c r="G556">
        <v>775</v>
      </c>
      <c r="H556" s="253">
        <v>9689</v>
      </c>
      <c r="I556" s="257">
        <v>7482400.9000000004</v>
      </c>
      <c r="J556">
        <v>85</v>
      </c>
    </row>
    <row r="557" spans="1:10">
      <c r="A557" t="s">
        <v>971</v>
      </c>
      <c r="B557" t="s">
        <v>972</v>
      </c>
      <c r="C557" s="1">
        <v>45256</v>
      </c>
      <c r="D557">
        <v>725</v>
      </c>
      <c r="E557">
        <v>737.9</v>
      </c>
      <c r="F557">
        <v>716.1</v>
      </c>
      <c r="G557">
        <v>737.9</v>
      </c>
      <c r="H557" s="253">
        <v>10902</v>
      </c>
      <c r="I557" s="257">
        <v>7849472.4000000004</v>
      </c>
      <c r="J557">
        <v>48</v>
      </c>
    </row>
    <row r="558" spans="1:10">
      <c r="A558" t="s">
        <v>973</v>
      </c>
      <c r="B558" t="s">
        <v>974</v>
      </c>
      <c r="C558" s="1">
        <v>41577</v>
      </c>
      <c r="D558">
        <v>104</v>
      </c>
      <c r="E558">
        <v>104</v>
      </c>
      <c r="F558">
        <v>102</v>
      </c>
      <c r="G558">
        <v>102</v>
      </c>
      <c r="H558">
        <v>160</v>
      </c>
      <c r="I558" s="253">
        <v>16440</v>
      </c>
      <c r="J558">
        <v>2</v>
      </c>
    </row>
    <row r="559" spans="1:10">
      <c r="A559" t="s">
        <v>975</v>
      </c>
      <c r="B559" t="s">
        <v>976</v>
      </c>
      <c r="C559" s="1">
        <v>41333</v>
      </c>
      <c r="D559">
        <v>142</v>
      </c>
      <c r="E559">
        <v>142</v>
      </c>
      <c r="F559">
        <v>141</v>
      </c>
      <c r="G559">
        <v>141</v>
      </c>
      <c r="H559">
        <v>620</v>
      </c>
      <c r="I559" s="253">
        <v>88020</v>
      </c>
      <c r="J559">
        <v>2</v>
      </c>
    </row>
    <row r="560" spans="1:10">
      <c r="A560" t="s">
        <v>977</v>
      </c>
      <c r="B560" t="s">
        <v>978</v>
      </c>
      <c r="C560" s="1">
        <v>44217</v>
      </c>
      <c r="D560" s="253">
        <v>1167</v>
      </c>
      <c r="E560" s="253">
        <v>1259</v>
      </c>
      <c r="F560" s="253">
        <v>1167</v>
      </c>
      <c r="G560" s="253">
        <v>1259</v>
      </c>
      <c r="H560" s="253">
        <v>4871</v>
      </c>
      <c r="I560" s="253">
        <v>6079593</v>
      </c>
      <c r="J560">
        <v>77</v>
      </c>
    </row>
    <row r="561" spans="1:14">
      <c r="A561" t="s">
        <v>979</v>
      </c>
      <c r="B561" t="s">
        <v>980</v>
      </c>
      <c r="C561" s="1">
        <v>39841</v>
      </c>
      <c r="D561">
        <v>275</v>
      </c>
      <c r="E561">
        <v>321</v>
      </c>
      <c r="F561">
        <v>275</v>
      </c>
      <c r="G561">
        <v>321</v>
      </c>
      <c r="H561" s="253">
        <v>10000</v>
      </c>
      <c r="I561" s="253">
        <v>2842000</v>
      </c>
      <c r="J561">
        <v>5</v>
      </c>
    </row>
    <row r="562" spans="1:14">
      <c r="A562" t="s">
        <v>981</v>
      </c>
      <c r="B562" t="s">
        <v>982</v>
      </c>
      <c r="C562" s="1">
        <v>45256</v>
      </c>
      <c r="D562">
        <v>647</v>
      </c>
      <c r="E562">
        <v>682</v>
      </c>
      <c r="F562">
        <v>647</v>
      </c>
      <c r="G562">
        <v>679</v>
      </c>
      <c r="H562" s="253">
        <v>7600</v>
      </c>
      <c r="I562" s="257">
        <v>5138560.5</v>
      </c>
      <c r="J562">
        <v>60</v>
      </c>
    </row>
    <row r="563" spans="1:14">
      <c r="A563" t="s">
        <v>983</v>
      </c>
      <c r="B563" t="s">
        <v>984</v>
      </c>
      <c r="C563" s="1">
        <v>45256</v>
      </c>
      <c r="D563">
        <v>875</v>
      </c>
      <c r="E563">
        <v>898</v>
      </c>
      <c r="F563">
        <v>874</v>
      </c>
      <c r="G563">
        <v>885</v>
      </c>
      <c r="H563" s="253">
        <v>11610</v>
      </c>
      <c r="I563" s="257">
        <v>10256777.6</v>
      </c>
      <c r="J563">
        <v>155</v>
      </c>
    </row>
    <row r="564" spans="1:14">
      <c r="A564" t="s">
        <v>985</v>
      </c>
      <c r="B564" t="s">
        <v>986</v>
      </c>
      <c r="C564" s="1">
        <v>41192</v>
      </c>
      <c r="D564">
        <v>74</v>
      </c>
      <c r="E564">
        <v>75</v>
      </c>
      <c r="F564">
        <v>74</v>
      </c>
      <c r="G564">
        <v>75</v>
      </c>
      <c r="H564">
        <v>110</v>
      </c>
      <c r="I564" s="253">
        <v>8190</v>
      </c>
      <c r="J564">
        <v>7</v>
      </c>
    </row>
    <row r="565" spans="1:14">
      <c r="A565" t="s">
        <v>987</v>
      </c>
      <c r="B565" t="s">
        <v>988</v>
      </c>
      <c r="C565" s="1">
        <v>45256</v>
      </c>
      <c r="D565">
        <v>165</v>
      </c>
      <c r="E565">
        <v>169</v>
      </c>
      <c r="F565">
        <v>165</v>
      </c>
      <c r="G565">
        <v>168.5</v>
      </c>
      <c r="H565" s="253">
        <v>18108</v>
      </c>
      <c r="I565" s="253">
        <v>3029086</v>
      </c>
      <c r="J565">
        <v>94</v>
      </c>
      <c r="M565" s="112">
        <v>44424</v>
      </c>
      <c r="N565" s="68">
        <f>M565-C565</f>
        <v>-832</v>
      </c>
    </row>
    <row r="566" spans="1:14">
      <c r="A566" t="s">
        <v>989</v>
      </c>
      <c r="B566" t="s">
        <v>990</v>
      </c>
      <c r="C566" s="1">
        <v>45256</v>
      </c>
      <c r="D566">
        <v>197</v>
      </c>
      <c r="E566">
        <v>208.6</v>
      </c>
      <c r="F566">
        <v>197</v>
      </c>
      <c r="G566">
        <v>208.6</v>
      </c>
      <c r="H566" s="253">
        <v>11406</v>
      </c>
      <c r="I566" s="257">
        <v>2335095.1</v>
      </c>
      <c r="J566">
        <v>104</v>
      </c>
    </row>
    <row r="567" spans="1:14">
      <c r="A567" t="s">
        <v>991</v>
      </c>
      <c r="B567" t="s">
        <v>992</v>
      </c>
      <c r="C567" s="1">
        <v>42670</v>
      </c>
      <c r="D567">
        <v>340</v>
      </c>
      <c r="E567">
        <v>352</v>
      </c>
      <c r="F567">
        <v>340</v>
      </c>
      <c r="G567">
        <v>346</v>
      </c>
      <c r="H567" s="253">
        <v>4554</v>
      </c>
      <c r="I567" s="253">
        <v>1580661</v>
      </c>
      <c r="J567">
        <v>19</v>
      </c>
    </row>
    <row r="568" spans="1:14">
      <c r="A568" t="s">
        <v>993</v>
      </c>
      <c r="B568" t="s">
        <v>994</v>
      </c>
      <c r="C568" s="1">
        <v>40545</v>
      </c>
      <c r="D568">
        <v>130</v>
      </c>
      <c r="E568">
        <v>130</v>
      </c>
      <c r="F568">
        <v>130</v>
      </c>
      <c r="G568">
        <v>130</v>
      </c>
      <c r="H568" s="253">
        <v>39652</v>
      </c>
      <c r="I568" s="253">
        <v>5154760</v>
      </c>
      <c r="J568">
        <v>2</v>
      </c>
      <c r="M568" s="112">
        <v>44424</v>
      </c>
      <c r="N568" s="68">
        <f>M568-C568</f>
        <v>3879</v>
      </c>
    </row>
    <row r="569" spans="1:14">
      <c r="A569" t="s">
        <v>995</v>
      </c>
      <c r="B569" t="s">
        <v>996</v>
      </c>
      <c r="C569" s="1">
        <v>44675</v>
      </c>
      <c r="D569">
        <v>150</v>
      </c>
      <c r="E569">
        <v>150</v>
      </c>
      <c r="F569">
        <v>150</v>
      </c>
      <c r="G569">
        <v>150</v>
      </c>
      <c r="H569" s="253">
        <v>93489</v>
      </c>
      <c r="I569" s="253">
        <v>14023350</v>
      </c>
      <c r="J569">
        <v>1</v>
      </c>
    </row>
    <row r="570" spans="1:14">
      <c r="A570" t="s">
        <v>997</v>
      </c>
      <c r="B570" t="s">
        <v>998</v>
      </c>
      <c r="C570" s="1">
        <v>42337</v>
      </c>
      <c r="D570">
        <v>277</v>
      </c>
      <c r="E570">
        <v>277</v>
      </c>
      <c r="F570">
        <v>267</v>
      </c>
      <c r="G570">
        <v>267</v>
      </c>
      <c r="H570">
        <v>35</v>
      </c>
      <c r="I570" s="253">
        <v>9495</v>
      </c>
      <c r="J570">
        <v>3</v>
      </c>
    </row>
    <row r="571" spans="1:14">
      <c r="A571" t="s">
        <v>999</v>
      </c>
      <c r="B571" t="s">
        <v>1000</v>
      </c>
      <c r="C571" s="1">
        <v>42659</v>
      </c>
      <c r="D571">
        <v>370</v>
      </c>
      <c r="E571">
        <v>370</v>
      </c>
      <c r="F571">
        <v>370</v>
      </c>
      <c r="G571">
        <v>370</v>
      </c>
      <c r="H571">
        <v>248</v>
      </c>
      <c r="I571" s="253">
        <v>91760</v>
      </c>
      <c r="J571">
        <v>2</v>
      </c>
    </row>
    <row r="572" spans="1:14">
      <c r="A572" t="s">
        <v>1001</v>
      </c>
      <c r="B572" t="s">
        <v>1002</v>
      </c>
      <c r="C572" s="1">
        <v>42442</v>
      </c>
      <c r="D572">
        <v>315</v>
      </c>
      <c r="E572">
        <v>315</v>
      </c>
      <c r="F572">
        <v>309</v>
      </c>
      <c r="G572">
        <v>309</v>
      </c>
      <c r="H572">
        <v>900</v>
      </c>
      <c r="I572" s="253">
        <v>278700</v>
      </c>
      <c r="J572">
        <v>3</v>
      </c>
    </row>
    <row r="573" spans="1:14">
      <c r="A573" t="s">
        <v>1003</v>
      </c>
      <c r="B573" t="s">
        <v>1004</v>
      </c>
      <c r="C573" s="1">
        <v>44140</v>
      </c>
      <c r="D573">
        <v>826</v>
      </c>
      <c r="E573">
        <v>830</v>
      </c>
      <c r="F573">
        <v>815</v>
      </c>
      <c r="G573">
        <v>830</v>
      </c>
      <c r="H573">
        <v>470</v>
      </c>
      <c r="I573" s="253">
        <v>387940</v>
      </c>
      <c r="J573">
        <v>14</v>
      </c>
    </row>
    <row r="574" spans="1:14">
      <c r="A574" t="s">
        <v>1005</v>
      </c>
      <c r="B574" t="s">
        <v>1006</v>
      </c>
      <c r="C574" s="1">
        <v>41113</v>
      </c>
      <c r="D574">
        <v>108</v>
      </c>
      <c r="E574">
        <v>110</v>
      </c>
      <c r="F574">
        <v>108</v>
      </c>
      <c r="G574">
        <v>110</v>
      </c>
      <c r="H574">
        <v>114</v>
      </c>
      <c r="I574" s="253">
        <v>12340</v>
      </c>
      <c r="J574">
        <v>2</v>
      </c>
    </row>
    <row r="575" spans="1:14">
      <c r="A575" t="s">
        <v>1007</v>
      </c>
      <c r="B575" t="s">
        <v>1008</v>
      </c>
      <c r="C575" s="1">
        <v>44979</v>
      </c>
      <c r="D575">
        <v>130</v>
      </c>
      <c r="E575">
        <v>130</v>
      </c>
      <c r="F575">
        <v>130</v>
      </c>
      <c r="G575">
        <v>130</v>
      </c>
      <c r="H575" s="253">
        <v>6277</v>
      </c>
      <c r="I575" s="253">
        <v>816010</v>
      </c>
      <c r="J575">
        <v>1</v>
      </c>
    </row>
    <row r="576" spans="1:14">
      <c r="A576" t="s">
        <v>1009</v>
      </c>
      <c r="B576" t="s">
        <v>1010</v>
      </c>
      <c r="C576" s="1">
        <v>40799</v>
      </c>
      <c r="D576">
        <v>152</v>
      </c>
      <c r="E576">
        <v>152</v>
      </c>
      <c r="F576">
        <v>149</v>
      </c>
      <c r="G576">
        <v>149</v>
      </c>
      <c r="H576">
        <v>146</v>
      </c>
      <c r="I576" s="253">
        <v>22057</v>
      </c>
      <c r="J576">
        <v>4</v>
      </c>
    </row>
    <row r="577" spans="1:10">
      <c r="A577" t="s">
        <v>1011</v>
      </c>
      <c r="B577" t="s">
        <v>1012</v>
      </c>
      <c r="C577" s="1">
        <v>40577</v>
      </c>
      <c r="D577">
        <v>175</v>
      </c>
      <c r="E577">
        <v>177</v>
      </c>
      <c r="F577">
        <v>174</v>
      </c>
      <c r="G577">
        <v>177</v>
      </c>
      <c r="H577">
        <v>372</v>
      </c>
      <c r="I577" s="253">
        <v>65100</v>
      </c>
      <c r="J577">
        <v>3</v>
      </c>
    </row>
    <row r="578" spans="1:10">
      <c r="A578" t="s">
        <v>1013</v>
      </c>
      <c r="B578" t="s">
        <v>1014</v>
      </c>
      <c r="C578" s="1">
        <v>42522</v>
      </c>
      <c r="D578">
        <v>363</v>
      </c>
      <c r="E578">
        <v>363</v>
      </c>
      <c r="F578">
        <v>363</v>
      </c>
      <c r="G578">
        <v>363</v>
      </c>
      <c r="H578" s="253">
        <v>1000</v>
      </c>
      <c r="I578" s="253">
        <v>363000</v>
      </c>
      <c r="J578">
        <v>1</v>
      </c>
    </row>
    <row r="579" spans="1:10">
      <c r="A579" t="s">
        <v>1015</v>
      </c>
      <c r="B579" t="s">
        <v>1016</v>
      </c>
      <c r="C579" s="1">
        <v>43522</v>
      </c>
      <c r="D579">
        <v>113</v>
      </c>
      <c r="E579">
        <v>113</v>
      </c>
      <c r="F579">
        <v>113</v>
      </c>
      <c r="G579">
        <v>113</v>
      </c>
      <c r="H579" s="253">
        <v>1503</v>
      </c>
      <c r="I579" s="253">
        <v>169839</v>
      </c>
      <c r="J579">
        <v>1</v>
      </c>
    </row>
    <row r="580" spans="1:10">
      <c r="A580" t="s">
        <v>1017</v>
      </c>
      <c r="B580" t="s">
        <v>1018</v>
      </c>
      <c r="C580" s="1">
        <v>43202</v>
      </c>
      <c r="D580">
        <v>16.5</v>
      </c>
      <c r="E580">
        <v>16.649999999999999</v>
      </c>
      <c r="F580">
        <v>16.5</v>
      </c>
      <c r="G580">
        <v>16.649999999999999</v>
      </c>
      <c r="H580" s="253">
        <v>283979</v>
      </c>
      <c r="I580" s="257">
        <v>4709228.95</v>
      </c>
      <c r="J580">
        <v>43</v>
      </c>
    </row>
    <row r="581" spans="1:10">
      <c r="A581" t="s">
        <v>2013</v>
      </c>
      <c r="B581" t="s">
        <v>2014</v>
      </c>
      <c r="C581" s="1">
        <v>45256</v>
      </c>
      <c r="D581">
        <v>303.10000000000002</v>
      </c>
      <c r="E581">
        <v>320.3</v>
      </c>
      <c r="F581">
        <v>303.10000000000002</v>
      </c>
      <c r="G581">
        <v>316</v>
      </c>
      <c r="H581" s="253">
        <v>7963</v>
      </c>
      <c r="I581" s="253">
        <v>2520912</v>
      </c>
      <c r="J581">
        <v>159</v>
      </c>
    </row>
    <row r="582" spans="1:10">
      <c r="A582" t="s">
        <v>1333</v>
      </c>
      <c r="B582" t="s">
        <v>1334</v>
      </c>
      <c r="C582" s="1">
        <v>45256</v>
      </c>
      <c r="D582">
        <v>9.0399999999999991</v>
      </c>
      <c r="E582">
        <v>9.2200000000000006</v>
      </c>
      <c r="F582">
        <v>9.0399999999999991</v>
      </c>
      <c r="G582">
        <v>9.2200000000000006</v>
      </c>
      <c r="H582" s="253">
        <v>5400</v>
      </c>
      <c r="I582" s="253">
        <v>49734</v>
      </c>
      <c r="J582">
        <v>5</v>
      </c>
    </row>
    <row r="583" spans="1:10">
      <c r="A583" t="s">
        <v>1349</v>
      </c>
      <c r="B583" t="s">
        <v>1350</v>
      </c>
      <c r="C583" s="1">
        <v>44364</v>
      </c>
      <c r="D583">
        <v>883</v>
      </c>
      <c r="E583">
        <v>883</v>
      </c>
      <c r="F583">
        <v>883</v>
      </c>
      <c r="G583">
        <v>883</v>
      </c>
      <c r="H583" s="253">
        <v>22823</v>
      </c>
      <c r="I583" s="253">
        <v>20152709</v>
      </c>
      <c r="J583">
        <v>3</v>
      </c>
    </row>
    <row r="584" spans="1:10">
      <c r="A584" t="s">
        <v>2021</v>
      </c>
      <c r="B584" t="s">
        <v>2022</v>
      </c>
      <c r="C584" s="1">
        <v>45166</v>
      </c>
      <c r="D584">
        <v>291</v>
      </c>
      <c r="E584">
        <v>291</v>
      </c>
      <c r="F584">
        <v>291</v>
      </c>
      <c r="G584">
        <v>291</v>
      </c>
      <c r="H584" s="253">
        <v>6578</v>
      </c>
      <c r="I584" s="253">
        <v>1914198</v>
      </c>
      <c r="J584">
        <v>3</v>
      </c>
    </row>
    <row r="585" spans="1:10">
      <c r="A585" t="s">
        <v>1367</v>
      </c>
      <c r="B585" t="s">
        <v>1368</v>
      </c>
      <c r="C585" s="1">
        <v>44755</v>
      </c>
      <c r="D585">
        <v>367</v>
      </c>
      <c r="E585">
        <v>373.5</v>
      </c>
      <c r="F585">
        <v>365</v>
      </c>
      <c r="G585">
        <v>370</v>
      </c>
      <c r="H585" s="253">
        <v>3360</v>
      </c>
      <c r="I585" s="253">
        <v>1236348</v>
      </c>
      <c r="J585">
        <v>53</v>
      </c>
    </row>
    <row r="586" spans="1:10">
      <c r="A586" t="s">
        <v>1019</v>
      </c>
      <c r="B586" t="s">
        <v>1020</v>
      </c>
      <c r="C586" s="1">
        <v>43291</v>
      </c>
      <c r="D586">
        <v>251</v>
      </c>
      <c r="E586">
        <v>251</v>
      </c>
      <c r="F586">
        <v>231</v>
      </c>
      <c r="G586">
        <v>231</v>
      </c>
      <c r="H586">
        <v>427</v>
      </c>
      <c r="I586" s="253">
        <v>103412</v>
      </c>
      <c r="J586">
        <v>10</v>
      </c>
    </row>
    <row r="587" spans="1:10">
      <c r="A587" t="s">
        <v>1569</v>
      </c>
      <c r="B587" t="s">
        <v>1570</v>
      </c>
      <c r="C587" s="1">
        <v>45256</v>
      </c>
      <c r="D587">
        <v>6.88</v>
      </c>
      <c r="E587">
        <v>7.26</v>
      </c>
      <c r="F587">
        <v>6.88</v>
      </c>
      <c r="G587">
        <v>7.26</v>
      </c>
      <c r="H587" s="253">
        <v>30680</v>
      </c>
      <c r="I587" s="257">
        <v>216900.95</v>
      </c>
      <c r="J587">
        <v>28</v>
      </c>
    </row>
    <row r="588" spans="1:10" s="245" customFormat="1">
      <c r="A588" t="s">
        <v>1737</v>
      </c>
      <c r="B588" t="s">
        <v>1738</v>
      </c>
      <c r="C588" s="1">
        <v>45092</v>
      </c>
      <c r="D588" s="253">
        <v>1190</v>
      </c>
      <c r="E588" s="253">
        <v>1213</v>
      </c>
      <c r="F588" s="253">
        <v>1175</v>
      </c>
      <c r="G588" s="253">
        <v>1180</v>
      </c>
      <c r="H588" s="253">
        <v>1066</v>
      </c>
      <c r="I588" s="257">
        <v>1258200.5</v>
      </c>
      <c r="J588">
        <v>30</v>
      </c>
    </row>
    <row r="589" spans="1:10">
      <c r="A589" t="s">
        <v>1756</v>
      </c>
      <c r="B589" t="s">
        <v>1757</v>
      </c>
      <c r="C589" s="1">
        <v>45256</v>
      </c>
      <c r="D589">
        <v>386</v>
      </c>
      <c r="E589">
        <v>406.7</v>
      </c>
      <c r="F589">
        <v>378.6</v>
      </c>
      <c r="G589">
        <v>406</v>
      </c>
      <c r="H589" s="253">
        <v>7442</v>
      </c>
      <c r="I589" s="257">
        <v>2934195.5</v>
      </c>
      <c r="J589">
        <v>168</v>
      </c>
    </row>
    <row r="590" spans="1:10">
      <c r="A590" t="s">
        <v>1021</v>
      </c>
      <c r="B590" t="s">
        <v>1022</v>
      </c>
      <c r="C590" s="1">
        <v>45256</v>
      </c>
      <c r="D590">
        <v>8.66</v>
      </c>
      <c r="E590">
        <v>9.02</v>
      </c>
      <c r="F590">
        <v>8.66</v>
      </c>
      <c r="G590">
        <v>8.91</v>
      </c>
      <c r="H590" s="253">
        <v>1830</v>
      </c>
      <c r="I590" s="257">
        <v>16372.05</v>
      </c>
      <c r="J590">
        <v>5</v>
      </c>
    </row>
    <row r="591" spans="1:10">
      <c r="A591" t="s">
        <v>1023</v>
      </c>
      <c r="B591" t="s">
        <v>1024</v>
      </c>
      <c r="C591" s="1">
        <v>40874</v>
      </c>
      <c r="D591">
        <v>116</v>
      </c>
      <c r="E591">
        <v>116</v>
      </c>
      <c r="F591">
        <v>116</v>
      </c>
      <c r="G591">
        <v>116</v>
      </c>
      <c r="H591">
        <v>257</v>
      </c>
      <c r="I591" s="253">
        <v>29812</v>
      </c>
      <c r="J591">
        <v>2</v>
      </c>
    </row>
    <row r="592" spans="1:10">
      <c r="A592" t="s">
        <v>1025</v>
      </c>
      <c r="B592" t="s">
        <v>1026</v>
      </c>
      <c r="C592" s="1">
        <v>44934</v>
      </c>
      <c r="D592">
        <v>211</v>
      </c>
      <c r="E592">
        <v>213</v>
      </c>
      <c r="F592">
        <v>207</v>
      </c>
      <c r="G592">
        <v>207.3</v>
      </c>
      <c r="H592" s="253">
        <v>76723</v>
      </c>
      <c r="I592" s="253">
        <v>16052311</v>
      </c>
      <c r="J592">
        <v>283</v>
      </c>
    </row>
    <row r="593" spans="1:10">
      <c r="A593" t="s">
        <v>1832</v>
      </c>
      <c r="B593" t="s">
        <v>1833</v>
      </c>
      <c r="C593" s="1">
        <v>45256</v>
      </c>
      <c r="D593">
        <v>515.1</v>
      </c>
      <c r="E593">
        <v>540</v>
      </c>
      <c r="F593">
        <v>515</v>
      </c>
      <c r="G593">
        <v>540</v>
      </c>
      <c r="H593" s="253">
        <v>1140</v>
      </c>
      <c r="I593" s="253">
        <v>602142</v>
      </c>
      <c r="J593">
        <v>58</v>
      </c>
    </row>
    <row r="594" spans="1:10">
      <c r="A594" t="s">
        <v>1980</v>
      </c>
      <c r="B594" t="s">
        <v>1981</v>
      </c>
      <c r="C594" s="1">
        <v>45256</v>
      </c>
      <c r="D594">
        <v>7.3</v>
      </c>
      <c r="E594">
        <v>7.4</v>
      </c>
      <c r="F594">
        <v>7.3</v>
      </c>
      <c r="G594">
        <v>7.4</v>
      </c>
      <c r="H594">
        <v>300</v>
      </c>
      <c r="I594" s="253">
        <v>2210</v>
      </c>
      <c r="J594">
        <v>3</v>
      </c>
    </row>
    <row r="595" spans="1:10">
      <c r="A595" t="s">
        <v>1894</v>
      </c>
      <c r="B595" t="s">
        <v>1895</v>
      </c>
      <c r="C595" s="1">
        <v>45256</v>
      </c>
      <c r="D595">
        <v>156.80000000000001</v>
      </c>
      <c r="E595">
        <v>170</v>
      </c>
      <c r="F595">
        <v>156.80000000000001</v>
      </c>
      <c r="G595">
        <v>168.9</v>
      </c>
      <c r="H595" s="253">
        <v>35639</v>
      </c>
      <c r="I595" s="257">
        <v>5890987.7999999998</v>
      </c>
      <c r="J595">
        <v>964</v>
      </c>
    </row>
    <row r="596" spans="1:10">
      <c r="A596" t="s">
        <v>1027</v>
      </c>
      <c r="B596" t="s">
        <v>1028</v>
      </c>
      <c r="C596" s="1">
        <v>41092</v>
      </c>
      <c r="D596">
        <v>101</v>
      </c>
      <c r="E596">
        <v>101</v>
      </c>
      <c r="F596">
        <v>101</v>
      </c>
      <c r="G596">
        <v>101</v>
      </c>
      <c r="H596" s="253">
        <v>8000</v>
      </c>
      <c r="I596" s="253">
        <v>808000</v>
      </c>
      <c r="J596">
        <v>1</v>
      </c>
    </row>
    <row r="597" spans="1:10" customFormat="1">
      <c r="A597" t="s">
        <v>1029</v>
      </c>
      <c r="B597" t="s">
        <v>1030</v>
      </c>
      <c r="C597" s="1">
        <v>45256</v>
      </c>
      <c r="D597">
        <v>8.43</v>
      </c>
      <c r="E597">
        <v>8.43</v>
      </c>
      <c r="F597">
        <v>8.43</v>
      </c>
      <c r="G597">
        <v>8.43</v>
      </c>
      <c r="H597" s="253">
        <v>2000</v>
      </c>
      <c r="I597" s="253">
        <v>16860</v>
      </c>
      <c r="J597">
        <v>1</v>
      </c>
    </row>
    <row r="598" spans="1:10" customFormat="1">
      <c r="A598" t="s">
        <v>1031</v>
      </c>
      <c r="B598" t="s">
        <v>1032</v>
      </c>
      <c r="C598" s="1">
        <v>45146</v>
      </c>
      <c r="D598">
        <v>359</v>
      </c>
      <c r="E598">
        <v>359</v>
      </c>
      <c r="F598">
        <v>359</v>
      </c>
      <c r="G598">
        <v>359</v>
      </c>
      <c r="H598" s="253">
        <v>8500</v>
      </c>
      <c r="I598" s="253">
        <v>3051500</v>
      </c>
      <c r="J598">
        <v>1</v>
      </c>
    </row>
    <row r="599" spans="1:10">
      <c r="A599" t="s">
        <v>1552</v>
      </c>
      <c r="B599" t="s">
        <v>1484</v>
      </c>
      <c r="C599" s="1">
        <v>45252</v>
      </c>
      <c r="D599">
        <v>806</v>
      </c>
      <c r="E599">
        <v>806</v>
      </c>
      <c r="F599">
        <v>806</v>
      </c>
      <c r="G599">
        <v>806</v>
      </c>
      <c r="H599">
        <v>55</v>
      </c>
      <c r="I599" s="253">
        <v>44330</v>
      </c>
      <c r="J599">
        <v>2</v>
      </c>
    </row>
    <row r="600" spans="1:10">
      <c r="A600" s="142" t="s">
        <v>1458</v>
      </c>
      <c r="B600" s="247" t="s">
        <v>1459</v>
      </c>
      <c r="C600" s="256">
        <v>45117</v>
      </c>
      <c r="D600" s="142">
        <v>1042</v>
      </c>
      <c r="E600" s="142">
        <v>1084</v>
      </c>
      <c r="F600" s="142">
        <v>1021</v>
      </c>
      <c r="G600" s="142">
        <v>1084</v>
      </c>
      <c r="H600" s="142">
        <v>881</v>
      </c>
      <c r="I600" s="142">
        <v>917088</v>
      </c>
      <c r="J600" s="142"/>
    </row>
    <row r="601" spans="1:10">
      <c r="A601" t="s">
        <v>1033</v>
      </c>
      <c r="B601" t="s">
        <v>1034</v>
      </c>
      <c r="C601" s="1">
        <v>41498</v>
      </c>
      <c r="D601">
        <v>112</v>
      </c>
      <c r="E601">
        <v>112</v>
      </c>
      <c r="F601">
        <v>112</v>
      </c>
      <c r="G601">
        <v>112</v>
      </c>
      <c r="H601">
        <v>210</v>
      </c>
      <c r="I601" s="253">
        <v>23520</v>
      </c>
      <c r="J601">
        <v>1</v>
      </c>
    </row>
    <row r="602" spans="1:10">
      <c r="A602" t="s">
        <v>1035</v>
      </c>
      <c r="B602" t="s">
        <v>1036</v>
      </c>
      <c r="C602" s="1">
        <v>45203</v>
      </c>
      <c r="D602">
        <v>501.75</v>
      </c>
      <c r="E602">
        <v>501.75</v>
      </c>
      <c r="F602">
        <v>495</v>
      </c>
      <c r="G602">
        <v>495</v>
      </c>
      <c r="H602" s="253">
        <v>2000</v>
      </c>
      <c r="I602" s="253">
        <v>996750</v>
      </c>
      <c r="J602">
        <v>2</v>
      </c>
    </row>
    <row r="603" spans="1:10">
      <c r="A603" t="s">
        <v>1358</v>
      </c>
      <c r="B603" t="s">
        <v>1375</v>
      </c>
      <c r="C603" s="1">
        <v>45256</v>
      </c>
      <c r="D603" s="253">
        <v>1000</v>
      </c>
      <c r="E603" s="253">
        <v>1000</v>
      </c>
      <c r="F603" s="253">
        <v>1000</v>
      </c>
      <c r="G603" s="253">
        <v>1000</v>
      </c>
      <c r="H603">
        <v>25</v>
      </c>
      <c r="I603" s="253">
        <v>25000</v>
      </c>
      <c r="J603">
        <v>1</v>
      </c>
    </row>
    <row r="604" spans="1:10">
      <c r="A604" t="s">
        <v>1037</v>
      </c>
      <c r="B604" t="s">
        <v>1038</v>
      </c>
      <c r="C604" s="1">
        <v>41221</v>
      </c>
      <c r="D604">
        <v>74</v>
      </c>
      <c r="E604">
        <v>74</v>
      </c>
      <c r="F604">
        <v>74</v>
      </c>
      <c r="G604">
        <v>74</v>
      </c>
      <c r="H604">
        <v>420</v>
      </c>
      <c r="I604" s="253">
        <v>31080</v>
      </c>
      <c r="J604">
        <v>4</v>
      </c>
    </row>
    <row r="605" spans="1:10">
      <c r="A605" t="s">
        <v>1039</v>
      </c>
      <c r="B605" t="s">
        <v>1040</v>
      </c>
      <c r="C605" s="1">
        <v>43606</v>
      </c>
      <c r="D605">
        <v>22</v>
      </c>
      <c r="E605">
        <v>22</v>
      </c>
      <c r="F605">
        <v>22</v>
      </c>
      <c r="G605">
        <v>22</v>
      </c>
      <c r="H605" s="253">
        <v>328568</v>
      </c>
      <c r="I605" s="253">
        <v>7228496</v>
      </c>
      <c r="J605">
        <v>1</v>
      </c>
    </row>
    <row r="606" spans="1:10">
      <c r="A606" t="s">
        <v>1041</v>
      </c>
      <c r="B606" t="s">
        <v>1042</v>
      </c>
      <c r="C606" s="1">
        <v>45256</v>
      </c>
      <c r="D606">
        <v>470</v>
      </c>
      <c r="E606">
        <v>495</v>
      </c>
      <c r="F606">
        <v>468</v>
      </c>
      <c r="G606">
        <v>495</v>
      </c>
      <c r="H606" s="253">
        <v>1556</v>
      </c>
      <c r="I606" s="257">
        <v>746194.4</v>
      </c>
      <c r="J606">
        <v>18</v>
      </c>
    </row>
    <row r="607" spans="1:10">
      <c r="A607" t="s">
        <v>1043</v>
      </c>
      <c r="B607" t="s">
        <v>1044</v>
      </c>
      <c r="C607" s="1">
        <v>44720</v>
      </c>
      <c r="D607">
        <v>435</v>
      </c>
      <c r="E607">
        <v>435</v>
      </c>
      <c r="F607">
        <v>435</v>
      </c>
      <c r="G607">
        <v>435</v>
      </c>
      <c r="H607" s="253">
        <v>13100</v>
      </c>
      <c r="I607" s="253">
        <v>5698500</v>
      </c>
      <c r="J607">
        <v>1</v>
      </c>
    </row>
    <row r="608" spans="1:10">
      <c r="A608" t="s">
        <v>1711</v>
      </c>
      <c r="B608" t="s">
        <v>1739</v>
      </c>
      <c r="C608" s="1">
        <v>45256</v>
      </c>
      <c r="D608">
        <v>385.2</v>
      </c>
      <c r="E608">
        <v>392</v>
      </c>
      <c r="F608">
        <v>385</v>
      </c>
      <c r="G608">
        <v>392</v>
      </c>
      <c r="H608">
        <v>380</v>
      </c>
      <c r="I608" s="253">
        <v>146408</v>
      </c>
      <c r="J608">
        <v>4</v>
      </c>
    </row>
    <row r="609" spans="1:10">
      <c r="A609" t="s">
        <v>1045</v>
      </c>
      <c r="B609" t="s">
        <v>1046</v>
      </c>
      <c r="C609" s="1">
        <v>41554</v>
      </c>
      <c r="D609">
        <v>95</v>
      </c>
      <c r="E609">
        <v>95</v>
      </c>
      <c r="F609">
        <v>95</v>
      </c>
      <c r="G609">
        <v>95</v>
      </c>
      <c r="H609">
        <v>196</v>
      </c>
      <c r="I609" s="253">
        <v>18620</v>
      </c>
      <c r="J609">
        <v>2</v>
      </c>
    </row>
    <row r="610" spans="1:10">
      <c r="A610" t="s">
        <v>1047</v>
      </c>
      <c r="B610" t="s">
        <v>1048</v>
      </c>
      <c r="C610" s="1">
        <v>45256</v>
      </c>
      <c r="D610">
        <v>212.7</v>
      </c>
      <c r="E610">
        <v>216.8</v>
      </c>
      <c r="F610">
        <v>205</v>
      </c>
      <c r="G610">
        <v>213.8</v>
      </c>
      <c r="H610" s="253">
        <v>55163</v>
      </c>
      <c r="I610" s="257">
        <v>11770254.300000001</v>
      </c>
      <c r="J610">
        <v>179</v>
      </c>
    </row>
    <row r="611" spans="1:10">
      <c r="A611" t="s">
        <v>1740</v>
      </c>
      <c r="B611" t="s">
        <v>1741</v>
      </c>
      <c r="C611" s="1">
        <v>45256</v>
      </c>
      <c r="D611">
        <v>995</v>
      </c>
      <c r="E611" s="253">
        <v>1010</v>
      </c>
      <c r="F611">
        <v>975</v>
      </c>
      <c r="G611" s="253">
        <v>1000</v>
      </c>
      <c r="H611" s="253">
        <v>1840</v>
      </c>
      <c r="I611" s="257">
        <v>1818298.3</v>
      </c>
      <c r="J611">
        <v>84</v>
      </c>
    </row>
    <row r="612" spans="1:10">
      <c r="A612" t="s">
        <v>60</v>
      </c>
      <c r="B612" t="s">
        <v>1049</v>
      </c>
      <c r="C612" s="1">
        <v>45256</v>
      </c>
      <c r="D612">
        <v>506</v>
      </c>
      <c r="E612">
        <v>518</v>
      </c>
      <c r="F612">
        <v>502</v>
      </c>
      <c r="G612">
        <v>518</v>
      </c>
      <c r="H612" s="253">
        <v>31405</v>
      </c>
      <c r="I612" s="257">
        <v>16095060.1</v>
      </c>
      <c r="J612">
        <v>281</v>
      </c>
    </row>
    <row r="613" spans="1:10">
      <c r="A613" t="s">
        <v>1050</v>
      </c>
      <c r="B613" t="s">
        <v>1051</v>
      </c>
      <c r="C613" s="1">
        <v>42403</v>
      </c>
      <c r="D613">
        <v>128</v>
      </c>
      <c r="E613">
        <v>128</v>
      </c>
      <c r="F613">
        <v>128</v>
      </c>
      <c r="G613">
        <v>128</v>
      </c>
      <c r="H613" s="253">
        <v>3800</v>
      </c>
      <c r="I613" s="253">
        <v>486400</v>
      </c>
      <c r="J613">
        <v>1</v>
      </c>
    </row>
    <row r="614" spans="1:10">
      <c r="A614" t="s">
        <v>1052</v>
      </c>
      <c r="B614" t="s">
        <v>1053</v>
      </c>
      <c r="C614" s="1">
        <v>45054</v>
      </c>
      <c r="D614">
        <v>350</v>
      </c>
      <c r="E614">
        <v>352</v>
      </c>
      <c r="F614">
        <v>340</v>
      </c>
      <c r="G614">
        <v>340</v>
      </c>
      <c r="H614" s="253">
        <v>18155</v>
      </c>
      <c r="I614" s="257">
        <v>6262238.5999999996</v>
      </c>
      <c r="J614">
        <v>139</v>
      </c>
    </row>
    <row r="615" spans="1:10">
      <c r="A615" t="s">
        <v>1054</v>
      </c>
      <c r="B615" t="s">
        <v>1055</v>
      </c>
      <c r="C615" s="1">
        <v>45256</v>
      </c>
      <c r="D615">
        <v>155</v>
      </c>
      <c r="E615">
        <v>159.5</v>
      </c>
      <c r="F615">
        <v>155</v>
      </c>
      <c r="G615">
        <v>159.5</v>
      </c>
      <c r="H615" s="253">
        <v>69906</v>
      </c>
      <c r="I615" s="253">
        <v>11063614</v>
      </c>
      <c r="J615">
        <v>291</v>
      </c>
    </row>
    <row r="616" spans="1:10">
      <c r="A616" t="s">
        <v>1657</v>
      </c>
      <c r="B616" t="s">
        <v>1658</v>
      </c>
      <c r="C616" s="1">
        <v>45256</v>
      </c>
      <c r="D616">
        <v>940</v>
      </c>
      <c r="E616">
        <v>940</v>
      </c>
      <c r="F616">
        <v>940</v>
      </c>
      <c r="G616">
        <v>940</v>
      </c>
      <c r="H616">
        <v>25</v>
      </c>
      <c r="I616" s="253">
        <v>23500</v>
      </c>
      <c r="J616">
        <v>1</v>
      </c>
    </row>
    <row r="617" spans="1:10">
      <c r="A617" t="s">
        <v>1056</v>
      </c>
      <c r="B617" t="s">
        <v>1057</v>
      </c>
      <c r="C617" s="1">
        <v>45256</v>
      </c>
      <c r="D617">
        <v>554</v>
      </c>
      <c r="E617">
        <v>586</v>
      </c>
      <c r="F617">
        <v>550</v>
      </c>
      <c r="G617">
        <v>577</v>
      </c>
      <c r="H617" s="253">
        <v>3741</v>
      </c>
      <c r="I617" s="257">
        <v>2110375.6</v>
      </c>
      <c r="J617">
        <v>41</v>
      </c>
    </row>
    <row r="618" spans="1:10">
      <c r="A618" t="s">
        <v>1058</v>
      </c>
      <c r="B618" t="s">
        <v>1059</v>
      </c>
      <c r="C618" s="1">
        <v>42229</v>
      </c>
      <c r="D618">
        <v>100</v>
      </c>
      <c r="E618">
        <v>100</v>
      </c>
      <c r="F618">
        <v>100</v>
      </c>
      <c r="G618">
        <v>100</v>
      </c>
      <c r="H618" s="253">
        <v>163985</v>
      </c>
      <c r="I618" s="253">
        <v>16398500</v>
      </c>
      <c r="J618">
        <v>1</v>
      </c>
    </row>
    <row r="619" spans="1:10">
      <c r="A619" t="s">
        <v>1353</v>
      </c>
      <c r="B619" t="s">
        <v>1354</v>
      </c>
      <c r="C619" s="1">
        <v>45256</v>
      </c>
      <c r="D619">
        <v>681</v>
      </c>
      <c r="E619">
        <v>690</v>
      </c>
      <c r="F619">
        <v>680</v>
      </c>
      <c r="G619">
        <v>690</v>
      </c>
      <c r="H619">
        <v>56</v>
      </c>
      <c r="I619" s="253">
        <v>38290</v>
      </c>
      <c r="J619">
        <v>4</v>
      </c>
    </row>
    <row r="620" spans="1:10">
      <c r="A620" t="s">
        <v>1060</v>
      </c>
      <c r="B620" t="s">
        <v>1061</v>
      </c>
      <c r="C620" s="1">
        <v>45256</v>
      </c>
      <c r="D620">
        <v>150</v>
      </c>
      <c r="E620">
        <v>154.19999999999999</v>
      </c>
      <c r="F620">
        <v>148.9</v>
      </c>
      <c r="G620">
        <v>154.19999999999999</v>
      </c>
      <c r="H620" s="253">
        <v>11424</v>
      </c>
      <c r="I620" s="253">
        <v>1739204</v>
      </c>
      <c r="J620">
        <v>78</v>
      </c>
    </row>
    <row r="621" spans="1:10">
      <c r="A621" t="s">
        <v>1062</v>
      </c>
      <c r="B621" t="s">
        <v>1063</v>
      </c>
      <c r="C621" s="1">
        <v>42843</v>
      </c>
      <c r="D621">
        <v>100</v>
      </c>
      <c r="E621">
        <v>100</v>
      </c>
      <c r="F621">
        <v>100</v>
      </c>
      <c r="G621">
        <v>100</v>
      </c>
      <c r="H621" s="253">
        <v>4100</v>
      </c>
      <c r="I621" s="253">
        <v>410000</v>
      </c>
      <c r="J621">
        <v>1</v>
      </c>
    </row>
    <row r="622" spans="1:10">
      <c r="A622" t="s">
        <v>1064</v>
      </c>
      <c r="B622" t="s">
        <v>1065</v>
      </c>
      <c r="C622" s="1">
        <v>45256</v>
      </c>
      <c r="D622">
        <v>463</v>
      </c>
      <c r="E622">
        <v>473</v>
      </c>
      <c r="F622">
        <v>461.1</v>
      </c>
      <c r="G622">
        <v>473</v>
      </c>
      <c r="H622" s="253">
        <v>1893</v>
      </c>
      <c r="I622" s="257">
        <v>888648.5</v>
      </c>
      <c r="J622">
        <v>31</v>
      </c>
    </row>
    <row r="623" spans="1:10">
      <c r="A623" t="s">
        <v>1066</v>
      </c>
      <c r="B623" t="s">
        <v>1067</v>
      </c>
      <c r="C623" s="1">
        <v>45256</v>
      </c>
      <c r="D623">
        <v>925.1</v>
      </c>
      <c r="E623">
        <v>962.4</v>
      </c>
      <c r="F623">
        <v>925.1</v>
      </c>
      <c r="G623">
        <v>962.4</v>
      </c>
      <c r="H623">
        <v>30</v>
      </c>
      <c r="I623" s="253">
        <v>28311</v>
      </c>
      <c r="J623">
        <v>3</v>
      </c>
    </row>
    <row r="624" spans="1:10">
      <c r="A624" t="s">
        <v>1068</v>
      </c>
      <c r="B624" t="s">
        <v>1069</v>
      </c>
      <c r="C624" s="1">
        <v>44798</v>
      </c>
      <c r="D624">
        <v>475</v>
      </c>
      <c r="E624">
        <v>475</v>
      </c>
      <c r="F624">
        <v>475</v>
      </c>
      <c r="G624">
        <v>475</v>
      </c>
      <c r="H624">
        <v>10</v>
      </c>
      <c r="I624" s="253">
        <v>4750</v>
      </c>
      <c r="J624">
        <v>1</v>
      </c>
    </row>
    <row r="625" spans="1:10">
      <c r="A625" t="s">
        <v>1070</v>
      </c>
      <c r="B625" t="s">
        <v>1071</v>
      </c>
      <c r="C625" s="1">
        <v>44056</v>
      </c>
      <c r="D625">
        <v>800</v>
      </c>
      <c r="E625">
        <v>817</v>
      </c>
      <c r="F625">
        <v>800</v>
      </c>
      <c r="G625">
        <v>800</v>
      </c>
      <c r="H625" s="253">
        <v>3111</v>
      </c>
      <c r="I625" s="253">
        <v>2511819</v>
      </c>
      <c r="J625">
        <v>54</v>
      </c>
    </row>
    <row r="626" spans="1:10">
      <c r="A626" t="s">
        <v>1072</v>
      </c>
      <c r="B626" t="s">
        <v>1073</v>
      </c>
      <c r="C626" s="1">
        <v>44018</v>
      </c>
      <c r="D626">
        <v>153</v>
      </c>
      <c r="E626">
        <v>153</v>
      </c>
      <c r="F626">
        <v>147</v>
      </c>
      <c r="G626">
        <v>147</v>
      </c>
      <c r="H626">
        <v>339</v>
      </c>
      <c r="I626" s="253">
        <v>50403</v>
      </c>
      <c r="J626">
        <v>5</v>
      </c>
    </row>
    <row r="627" spans="1:10">
      <c r="A627" t="s">
        <v>1074</v>
      </c>
      <c r="B627" t="s">
        <v>1075</v>
      </c>
      <c r="C627" s="1">
        <v>45230</v>
      </c>
      <c r="D627">
        <v>145.1</v>
      </c>
      <c r="E627">
        <v>145.1</v>
      </c>
      <c r="F627">
        <v>145.1</v>
      </c>
      <c r="G627">
        <v>145.1</v>
      </c>
      <c r="H627" s="253">
        <v>100000</v>
      </c>
      <c r="I627" s="253">
        <v>14510000</v>
      </c>
      <c r="J627">
        <v>1</v>
      </c>
    </row>
    <row r="628" spans="1:10">
      <c r="A628" t="s">
        <v>1076</v>
      </c>
      <c r="B628" t="s">
        <v>1077</v>
      </c>
      <c r="C628" s="1">
        <v>43741</v>
      </c>
      <c r="D628">
        <v>715</v>
      </c>
      <c r="E628">
        <v>726</v>
      </c>
      <c r="F628">
        <v>715</v>
      </c>
      <c r="G628">
        <v>720</v>
      </c>
      <c r="H628">
        <v>100</v>
      </c>
      <c r="I628" s="253">
        <v>72010</v>
      </c>
      <c r="J628">
        <v>4</v>
      </c>
    </row>
    <row r="629" spans="1:10">
      <c r="A629" t="s">
        <v>1078</v>
      </c>
      <c r="B629" t="s">
        <v>1079</v>
      </c>
      <c r="C629" s="1">
        <v>41570</v>
      </c>
      <c r="D629">
        <v>141</v>
      </c>
      <c r="E629">
        <v>145</v>
      </c>
      <c r="F629">
        <v>141</v>
      </c>
      <c r="G629">
        <v>145</v>
      </c>
      <c r="H629">
        <v>150</v>
      </c>
      <c r="I629" s="253">
        <v>21310</v>
      </c>
      <c r="J629">
        <v>3</v>
      </c>
    </row>
    <row r="630" spans="1:10">
      <c r="A630" t="s">
        <v>1612</v>
      </c>
      <c r="B630" t="s">
        <v>1613</v>
      </c>
      <c r="C630" s="1">
        <v>45256</v>
      </c>
      <c r="D630">
        <v>950</v>
      </c>
      <c r="E630">
        <v>998</v>
      </c>
      <c r="F630">
        <v>920</v>
      </c>
      <c r="G630">
        <v>997</v>
      </c>
      <c r="H630">
        <v>512</v>
      </c>
      <c r="I630" s="257">
        <v>500895.4</v>
      </c>
      <c r="J630">
        <v>29</v>
      </c>
    </row>
    <row r="631" spans="1:10">
      <c r="A631" t="s">
        <v>1080</v>
      </c>
      <c r="B631" t="s">
        <v>1081</v>
      </c>
      <c r="C631" s="1">
        <v>45054</v>
      </c>
      <c r="D631">
        <v>351.1</v>
      </c>
      <c r="E631">
        <v>353.9</v>
      </c>
      <c r="F631">
        <v>340.1</v>
      </c>
      <c r="G631">
        <v>344</v>
      </c>
      <c r="H631" s="253">
        <v>26209</v>
      </c>
      <c r="I631" s="257">
        <v>9019590.1999999993</v>
      </c>
      <c r="J631">
        <v>161</v>
      </c>
    </row>
    <row r="632" spans="1:10">
      <c r="A632" t="s">
        <v>1599</v>
      </c>
      <c r="B632" t="s">
        <v>1600</v>
      </c>
      <c r="C632" s="1">
        <v>45256</v>
      </c>
      <c r="D632">
        <v>798.8</v>
      </c>
      <c r="E632">
        <v>830</v>
      </c>
      <c r="F632">
        <v>769.7</v>
      </c>
      <c r="G632">
        <v>806</v>
      </c>
      <c r="H632" s="253">
        <v>2419</v>
      </c>
      <c r="I632" s="253">
        <v>1938985</v>
      </c>
      <c r="J632">
        <v>40</v>
      </c>
    </row>
    <row r="633" spans="1:10">
      <c r="A633" t="s">
        <v>1082</v>
      </c>
      <c r="B633" t="s">
        <v>1083</v>
      </c>
      <c r="C633" s="1">
        <v>45256</v>
      </c>
      <c r="D633">
        <v>588</v>
      </c>
      <c r="E633">
        <v>603</v>
      </c>
      <c r="F633">
        <v>583.20000000000005</v>
      </c>
      <c r="G633">
        <v>583.20000000000005</v>
      </c>
      <c r="H633">
        <v>861</v>
      </c>
      <c r="I633" s="257">
        <v>512847.8</v>
      </c>
      <c r="J633">
        <v>21</v>
      </c>
    </row>
    <row r="634" spans="1:10">
      <c r="A634" t="s">
        <v>1084</v>
      </c>
      <c r="B634" t="s">
        <v>1085</v>
      </c>
      <c r="C634" s="1">
        <v>41542</v>
      </c>
      <c r="D634">
        <v>97</v>
      </c>
      <c r="E634">
        <v>97</v>
      </c>
      <c r="F634">
        <v>96</v>
      </c>
      <c r="G634">
        <v>96</v>
      </c>
      <c r="H634">
        <v>174</v>
      </c>
      <c r="I634" s="253">
        <v>16865</v>
      </c>
      <c r="J634">
        <v>3</v>
      </c>
    </row>
    <row r="635" spans="1:10">
      <c r="A635" t="s">
        <v>1742</v>
      </c>
      <c r="B635" t="s">
        <v>1743</v>
      </c>
      <c r="C635" s="1">
        <v>45194</v>
      </c>
      <c r="D635">
        <v>380</v>
      </c>
      <c r="E635">
        <v>380</v>
      </c>
      <c r="F635">
        <v>380</v>
      </c>
      <c r="G635">
        <v>380</v>
      </c>
      <c r="H635" s="253">
        <v>20000</v>
      </c>
      <c r="I635" s="253">
        <v>7600000</v>
      </c>
      <c r="J635">
        <v>1</v>
      </c>
    </row>
    <row r="636" spans="1:10">
      <c r="A636" t="s">
        <v>1086</v>
      </c>
      <c r="B636" t="s">
        <v>1087</v>
      </c>
      <c r="C636" s="1">
        <v>45217</v>
      </c>
      <c r="D636">
        <v>161.4</v>
      </c>
      <c r="E636">
        <v>161.4</v>
      </c>
      <c r="F636">
        <v>161.4</v>
      </c>
      <c r="G636">
        <v>161.4</v>
      </c>
      <c r="H636" s="253">
        <v>40000</v>
      </c>
      <c r="I636" s="253">
        <v>6456000</v>
      </c>
      <c r="J636">
        <v>2</v>
      </c>
    </row>
    <row r="637" spans="1:10">
      <c r="A637" t="s">
        <v>1744</v>
      </c>
      <c r="B637" t="s">
        <v>1745</v>
      </c>
      <c r="C637" s="1">
        <v>45076</v>
      </c>
      <c r="D637">
        <v>512</v>
      </c>
      <c r="E637">
        <v>512</v>
      </c>
      <c r="F637">
        <v>512</v>
      </c>
      <c r="G637">
        <v>512</v>
      </c>
      <c r="H637" s="253">
        <v>7150</v>
      </c>
      <c r="I637" s="253">
        <v>3660800</v>
      </c>
      <c r="J637">
        <v>1</v>
      </c>
    </row>
    <row r="638" spans="1:10">
      <c r="A638" t="s">
        <v>1758</v>
      </c>
      <c r="B638" t="s">
        <v>1759</v>
      </c>
      <c r="C638" s="1">
        <v>45111</v>
      </c>
      <c r="D638">
        <v>854</v>
      </c>
      <c r="E638">
        <v>854</v>
      </c>
      <c r="F638">
        <v>829.1</v>
      </c>
      <c r="G638">
        <v>836</v>
      </c>
      <c r="H638">
        <v>600</v>
      </c>
      <c r="I638" s="257">
        <v>503047.7</v>
      </c>
      <c r="J638">
        <v>25</v>
      </c>
    </row>
    <row r="639" spans="1:10">
      <c r="A639" t="s">
        <v>1088</v>
      </c>
      <c r="B639" t="s">
        <v>1089</v>
      </c>
      <c r="C639" s="1">
        <v>45256</v>
      </c>
      <c r="D639">
        <v>175.8</v>
      </c>
      <c r="E639">
        <v>188.9</v>
      </c>
      <c r="F639">
        <v>175.8</v>
      </c>
      <c r="G639">
        <v>188</v>
      </c>
      <c r="H639" s="253">
        <v>24118</v>
      </c>
      <c r="I639" s="257">
        <v>4437325.8</v>
      </c>
      <c r="J639">
        <v>115</v>
      </c>
    </row>
    <row r="640" spans="1:10">
      <c r="A640" t="s">
        <v>1090</v>
      </c>
      <c r="B640" t="s">
        <v>1091</v>
      </c>
      <c r="C640" s="1">
        <v>45211</v>
      </c>
      <c r="D640">
        <v>276.89999999999998</v>
      </c>
      <c r="E640">
        <v>282.39999999999998</v>
      </c>
      <c r="F640">
        <v>276.89999999999998</v>
      </c>
      <c r="G640">
        <v>282.39999999999998</v>
      </c>
      <c r="H640">
        <v>20</v>
      </c>
      <c r="I640" s="253">
        <v>5593</v>
      </c>
      <c r="J640">
        <v>2</v>
      </c>
    </row>
    <row r="641" spans="1:10">
      <c r="A641" t="s">
        <v>1092</v>
      </c>
      <c r="B641" t="s">
        <v>1093</v>
      </c>
      <c r="C641" s="1">
        <v>44677</v>
      </c>
      <c r="D641">
        <v>375</v>
      </c>
      <c r="E641">
        <v>375</v>
      </c>
      <c r="F641">
        <v>375</v>
      </c>
      <c r="G641">
        <v>375</v>
      </c>
      <c r="H641" s="253">
        <v>1000</v>
      </c>
      <c r="I641" s="253">
        <v>375000</v>
      </c>
      <c r="J641">
        <v>1</v>
      </c>
    </row>
    <row r="642" spans="1:10">
      <c r="A642" t="s">
        <v>1094</v>
      </c>
      <c r="B642" t="s">
        <v>1095</v>
      </c>
      <c r="C642" s="1">
        <v>45211</v>
      </c>
      <c r="D642">
        <v>100</v>
      </c>
      <c r="E642">
        <v>100</v>
      </c>
      <c r="F642">
        <v>100</v>
      </c>
      <c r="G642">
        <v>100</v>
      </c>
      <c r="H642" s="253">
        <v>15465</v>
      </c>
      <c r="I642" s="253">
        <v>1546500</v>
      </c>
      <c r="J642">
        <v>1</v>
      </c>
    </row>
    <row r="643" spans="1:10">
      <c r="A643" t="s">
        <v>1096</v>
      </c>
      <c r="B643" t="s">
        <v>1097</v>
      </c>
      <c r="C643" s="1">
        <v>40279</v>
      </c>
      <c r="D643">
        <v>182</v>
      </c>
      <c r="E643">
        <v>182</v>
      </c>
      <c r="F643">
        <v>182</v>
      </c>
      <c r="G643">
        <v>182</v>
      </c>
      <c r="H643" s="253">
        <v>3000</v>
      </c>
      <c r="I643" s="253">
        <v>546000</v>
      </c>
      <c r="J643">
        <v>6</v>
      </c>
    </row>
    <row r="644" spans="1:10">
      <c r="A644" t="s">
        <v>1098</v>
      </c>
      <c r="B644" t="s">
        <v>1099</v>
      </c>
      <c r="C644" s="1">
        <v>43361</v>
      </c>
      <c r="D644">
        <v>103</v>
      </c>
      <c r="E644">
        <v>103</v>
      </c>
      <c r="F644">
        <v>103</v>
      </c>
      <c r="G644">
        <v>103</v>
      </c>
      <c r="H644">
        <v>100</v>
      </c>
      <c r="I644" s="253">
        <v>10300</v>
      </c>
      <c r="J644">
        <v>1</v>
      </c>
    </row>
    <row r="645" spans="1:10">
      <c r="A645" t="s">
        <v>1100</v>
      </c>
      <c r="B645" t="s">
        <v>1101</v>
      </c>
      <c r="C645" s="1">
        <v>45256</v>
      </c>
      <c r="D645">
        <v>281</v>
      </c>
      <c r="E645">
        <v>289.5</v>
      </c>
      <c r="F645">
        <v>272</v>
      </c>
      <c r="G645">
        <v>288.89999999999998</v>
      </c>
      <c r="H645" s="253">
        <v>11498</v>
      </c>
      <c r="I645" s="257">
        <v>3288612.5</v>
      </c>
      <c r="J645">
        <v>64</v>
      </c>
    </row>
    <row r="646" spans="1:10">
      <c r="A646" t="s">
        <v>1102</v>
      </c>
      <c r="B646" t="s">
        <v>1103</v>
      </c>
      <c r="C646" s="1">
        <v>42823</v>
      </c>
      <c r="D646">
        <v>200</v>
      </c>
      <c r="E646">
        <v>200</v>
      </c>
      <c r="F646">
        <v>200</v>
      </c>
      <c r="G646">
        <v>200</v>
      </c>
      <c r="H646" s="253">
        <v>195500</v>
      </c>
      <c r="I646" s="253">
        <v>39100000</v>
      </c>
      <c r="J646">
        <v>3</v>
      </c>
    </row>
    <row r="647" spans="1:10">
      <c r="A647" t="s">
        <v>1104</v>
      </c>
      <c r="B647" t="s">
        <v>1105</v>
      </c>
      <c r="C647" s="1">
        <v>43331</v>
      </c>
      <c r="D647">
        <v>198</v>
      </c>
      <c r="E647">
        <v>202</v>
      </c>
      <c r="F647">
        <v>189</v>
      </c>
      <c r="G647">
        <v>197</v>
      </c>
      <c r="H647" s="253">
        <v>127384</v>
      </c>
      <c r="I647" s="253">
        <v>24915249</v>
      </c>
      <c r="J647">
        <v>235</v>
      </c>
    </row>
    <row r="648" spans="1:10">
      <c r="A648" t="s">
        <v>1824</v>
      </c>
      <c r="B648" t="s">
        <v>1825</v>
      </c>
      <c r="C648" s="1">
        <v>45256</v>
      </c>
      <c r="D648">
        <v>7.61</v>
      </c>
      <c r="E648">
        <v>7.75</v>
      </c>
      <c r="F648">
        <v>7.61</v>
      </c>
      <c r="G648">
        <v>7.75</v>
      </c>
      <c r="H648" s="253">
        <v>1100</v>
      </c>
      <c r="I648" s="253">
        <v>8491</v>
      </c>
      <c r="J648">
        <v>11</v>
      </c>
    </row>
    <row r="649" spans="1:10">
      <c r="A649" t="s">
        <v>1106</v>
      </c>
      <c r="B649" t="s">
        <v>1107</v>
      </c>
      <c r="C649" s="1">
        <v>42152</v>
      </c>
      <c r="D649">
        <v>100</v>
      </c>
      <c r="E649">
        <v>100</v>
      </c>
      <c r="F649">
        <v>100</v>
      </c>
      <c r="G649">
        <v>100</v>
      </c>
      <c r="H649" s="253">
        <v>2000</v>
      </c>
      <c r="I649" s="253">
        <v>200000</v>
      </c>
      <c r="J649">
        <v>1</v>
      </c>
    </row>
    <row r="650" spans="1:10">
      <c r="A650" t="s">
        <v>1108</v>
      </c>
      <c r="B650" t="s">
        <v>1109</v>
      </c>
      <c r="C650" s="1">
        <v>42551</v>
      </c>
      <c r="D650">
        <v>360</v>
      </c>
      <c r="E650">
        <v>396</v>
      </c>
      <c r="F650">
        <v>360</v>
      </c>
      <c r="G650">
        <v>377</v>
      </c>
      <c r="H650" s="253">
        <v>32514</v>
      </c>
      <c r="I650" s="253">
        <v>12347045</v>
      </c>
      <c r="J650">
        <v>75</v>
      </c>
    </row>
    <row r="651" spans="1:10">
      <c r="A651" t="s">
        <v>1110</v>
      </c>
      <c r="B651" t="s">
        <v>1111</v>
      </c>
      <c r="C651" s="1">
        <v>45256</v>
      </c>
      <c r="D651">
        <v>365</v>
      </c>
      <c r="E651">
        <v>370</v>
      </c>
      <c r="F651">
        <v>353.1</v>
      </c>
      <c r="G651">
        <v>370</v>
      </c>
      <c r="H651">
        <v>685</v>
      </c>
      <c r="I651" s="253">
        <v>245242</v>
      </c>
      <c r="J651">
        <v>14</v>
      </c>
    </row>
    <row r="652" spans="1:10">
      <c r="A652" t="s">
        <v>1112</v>
      </c>
      <c r="B652" t="s">
        <v>1113</v>
      </c>
      <c r="C652" s="1">
        <v>45256</v>
      </c>
      <c r="D652">
        <v>250</v>
      </c>
      <c r="E652">
        <v>263</v>
      </c>
      <c r="F652">
        <v>249</v>
      </c>
      <c r="G652">
        <v>257.10000000000002</v>
      </c>
      <c r="H652" s="253">
        <v>23866</v>
      </c>
      <c r="I652" s="257">
        <v>6127286.2000000002</v>
      </c>
      <c r="J652">
        <v>160</v>
      </c>
    </row>
    <row r="653" spans="1:10">
      <c r="A653" t="s">
        <v>1114</v>
      </c>
      <c r="B653" t="s">
        <v>1115</v>
      </c>
      <c r="C653" s="1">
        <v>44935</v>
      </c>
      <c r="D653">
        <v>191.2</v>
      </c>
      <c r="E653">
        <v>199.5</v>
      </c>
      <c r="F653">
        <v>191.1</v>
      </c>
      <c r="G653">
        <v>199.5</v>
      </c>
      <c r="H653" s="253">
        <v>100322</v>
      </c>
      <c r="I653" s="257">
        <v>19591829.699999999</v>
      </c>
      <c r="J653">
        <v>318</v>
      </c>
    </row>
    <row r="654" spans="1:10">
      <c r="A654" t="s">
        <v>1116</v>
      </c>
      <c r="B654" t="s">
        <v>1117</v>
      </c>
      <c r="C654" s="1">
        <v>43852</v>
      </c>
      <c r="D654">
        <v>200</v>
      </c>
      <c r="E654">
        <v>210</v>
      </c>
      <c r="F654">
        <v>200</v>
      </c>
      <c r="G654">
        <v>210</v>
      </c>
      <c r="H654" s="253">
        <v>6787</v>
      </c>
      <c r="I654" s="253">
        <v>1414628</v>
      </c>
      <c r="J654">
        <v>26</v>
      </c>
    </row>
    <row r="655" spans="1:10">
      <c r="A655" t="s">
        <v>1118</v>
      </c>
      <c r="B655" t="s">
        <v>1119</v>
      </c>
      <c r="C655" s="1">
        <v>44909</v>
      </c>
      <c r="D655">
        <v>103</v>
      </c>
      <c r="E655">
        <v>103</v>
      </c>
      <c r="F655">
        <v>103</v>
      </c>
      <c r="G655">
        <v>103</v>
      </c>
      <c r="H655" s="253">
        <v>17852</v>
      </c>
      <c r="I655" s="253">
        <v>1838756</v>
      </c>
      <c r="J655">
        <v>1</v>
      </c>
    </row>
    <row r="656" spans="1:10">
      <c r="A656" t="s">
        <v>1120</v>
      </c>
      <c r="B656" t="s">
        <v>1121</v>
      </c>
      <c r="C656" s="1">
        <v>41575</v>
      </c>
      <c r="D656">
        <v>124</v>
      </c>
      <c r="E656">
        <v>125</v>
      </c>
      <c r="F656">
        <v>123</v>
      </c>
      <c r="G656">
        <v>123</v>
      </c>
      <c r="H656">
        <v>319</v>
      </c>
      <c r="I656" s="253">
        <v>39442</v>
      </c>
      <c r="J656">
        <v>3</v>
      </c>
    </row>
    <row r="657" spans="1:10">
      <c r="A657" t="s">
        <v>1122</v>
      </c>
      <c r="B657" t="s">
        <v>1123</v>
      </c>
      <c r="C657" s="1">
        <v>45081</v>
      </c>
      <c r="D657">
        <v>182</v>
      </c>
      <c r="E657">
        <v>182</v>
      </c>
      <c r="F657">
        <v>182</v>
      </c>
      <c r="G657">
        <v>182</v>
      </c>
      <c r="H657" s="253">
        <v>4800</v>
      </c>
      <c r="I657" s="253">
        <v>873600</v>
      </c>
      <c r="J657">
        <v>2</v>
      </c>
    </row>
    <row r="658" spans="1:10">
      <c r="A658" t="s">
        <v>1124</v>
      </c>
      <c r="B658" t="s">
        <v>1125</v>
      </c>
      <c r="C658" s="1">
        <v>45256</v>
      </c>
      <c r="D658">
        <v>377</v>
      </c>
      <c r="E658">
        <v>383.6</v>
      </c>
      <c r="F658">
        <v>373.5</v>
      </c>
      <c r="G658">
        <v>383.6</v>
      </c>
      <c r="H658" s="253">
        <v>23362</v>
      </c>
      <c r="I658" s="257">
        <v>8887626.1999999993</v>
      </c>
      <c r="J658">
        <v>163</v>
      </c>
    </row>
    <row r="659" spans="1:10">
      <c r="A659" t="s">
        <v>1777</v>
      </c>
      <c r="B659" t="s">
        <v>1778</v>
      </c>
      <c r="C659" s="1">
        <v>45256</v>
      </c>
      <c r="D659">
        <v>490</v>
      </c>
      <c r="E659">
        <v>518</v>
      </c>
      <c r="F659">
        <v>490</v>
      </c>
      <c r="G659">
        <v>517</v>
      </c>
      <c r="H659" s="253">
        <v>32702</v>
      </c>
      <c r="I659" s="257">
        <v>16733671.699999999</v>
      </c>
      <c r="J659">
        <v>251</v>
      </c>
    </row>
    <row r="660" spans="1:10">
      <c r="A660" t="s">
        <v>1836</v>
      </c>
      <c r="B660" t="s">
        <v>1837</v>
      </c>
      <c r="C660" s="1">
        <v>45256</v>
      </c>
      <c r="D660">
        <v>709</v>
      </c>
      <c r="E660">
        <v>722</v>
      </c>
      <c r="F660">
        <v>706</v>
      </c>
      <c r="G660">
        <v>721</v>
      </c>
      <c r="H660" s="253">
        <v>14289</v>
      </c>
      <c r="I660" s="257">
        <v>10232011.800000001</v>
      </c>
      <c r="J660">
        <v>108</v>
      </c>
    </row>
    <row r="661" spans="1:10">
      <c r="A661" t="s">
        <v>1126</v>
      </c>
      <c r="B661" t="s">
        <v>1127</v>
      </c>
      <c r="C661" s="1">
        <v>39231</v>
      </c>
      <c r="D661">
        <v>30</v>
      </c>
      <c r="E661">
        <v>29</v>
      </c>
      <c r="F661">
        <v>28</v>
      </c>
      <c r="G661">
        <v>28</v>
      </c>
      <c r="H661">
        <v>20</v>
      </c>
      <c r="I661">
        <v>570</v>
      </c>
      <c r="J661" t="s">
        <v>219</v>
      </c>
    </row>
    <row r="662" spans="1:10">
      <c r="A662" t="s">
        <v>1128</v>
      </c>
      <c r="B662" t="s">
        <v>1129</v>
      </c>
      <c r="C662" s="1">
        <v>42296</v>
      </c>
      <c r="D662">
        <v>102</v>
      </c>
      <c r="E662">
        <v>102</v>
      </c>
      <c r="F662">
        <v>102</v>
      </c>
      <c r="G662">
        <v>102</v>
      </c>
      <c r="H662" s="253">
        <v>25000</v>
      </c>
      <c r="I662" s="253">
        <v>2550000</v>
      </c>
      <c r="J662">
        <v>1</v>
      </c>
    </row>
    <row r="663" spans="1:10">
      <c r="A663" t="s">
        <v>1830</v>
      </c>
      <c r="B663" t="s">
        <v>1831</v>
      </c>
      <c r="C663" s="1">
        <v>45256</v>
      </c>
      <c r="D663">
        <v>756.5</v>
      </c>
      <c r="E663">
        <v>800</v>
      </c>
      <c r="F663">
        <v>755</v>
      </c>
      <c r="G663">
        <v>798</v>
      </c>
      <c r="H663" s="253">
        <v>6307</v>
      </c>
      <c r="I663" s="253">
        <v>4959651</v>
      </c>
      <c r="J663">
        <v>146</v>
      </c>
    </row>
    <row r="664" spans="1:10">
      <c r="A664" t="s">
        <v>1130</v>
      </c>
      <c r="B664" t="s">
        <v>1131</v>
      </c>
      <c r="C664" s="1">
        <v>43646</v>
      </c>
      <c r="D664">
        <v>128</v>
      </c>
      <c r="E664">
        <v>128</v>
      </c>
      <c r="F664">
        <v>128</v>
      </c>
      <c r="G664">
        <v>128</v>
      </c>
      <c r="H664" s="253">
        <v>10000</v>
      </c>
      <c r="I664" s="253">
        <v>1280000</v>
      </c>
      <c r="J664">
        <v>1</v>
      </c>
    </row>
    <row r="665" spans="1:10">
      <c r="A665" t="s">
        <v>1838</v>
      </c>
      <c r="B665" t="s">
        <v>1839</v>
      </c>
      <c r="C665" s="1">
        <v>45256</v>
      </c>
      <c r="D665">
        <v>252</v>
      </c>
      <c r="E665">
        <v>260.5</v>
      </c>
      <c r="F665">
        <v>247</v>
      </c>
      <c r="G665">
        <v>256</v>
      </c>
      <c r="H665" s="253">
        <v>17183</v>
      </c>
      <c r="I665" s="253">
        <v>4387343</v>
      </c>
      <c r="J665">
        <v>543</v>
      </c>
    </row>
    <row r="666" spans="1:10">
      <c r="A666" t="s">
        <v>1132</v>
      </c>
      <c r="B666" t="s">
        <v>1133</v>
      </c>
      <c r="C666" s="1">
        <v>45162</v>
      </c>
      <c r="D666">
        <v>198</v>
      </c>
      <c r="E666">
        <v>198</v>
      </c>
      <c r="F666">
        <v>198</v>
      </c>
      <c r="G666">
        <v>198</v>
      </c>
      <c r="H666" s="253">
        <v>58000</v>
      </c>
      <c r="I666" s="253">
        <v>11484000</v>
      </c>
      <c r="J666">
        <v>1</v>
      </c>
    </row>
    <row r="667" spans="1:10">
      <c r="A667" t="s">
        <v>1134</v>
      </c>
      <c r="B667" t="s">
        <v>1135</v>
      </c>
      <c r="C667" s="1">
        <v>45256</v>
      </c>
      <c r="D667">
        <v>737</v>
      </c>
      <c r="E667">
        <v>755</v>
      </c>
      <c r="F667">
        <v>736</v>
      </c>
      <c r="G667">
        <v>755</v>
      </c>
      <c r="H667" s="253">
        <v>6598</v>
      </c>
      <c r="I667" s="257">
        <v>4932010.9000000004</v>
      </c>
      <c r="J667">
        <v>87</v>
      </c>
    </row>
    <row r="668" spans="1:10">
      <c r="A668" t="s">
        <v>1136</v>
      </c>
      <c r="B668" t="s">
        <v>1137</v>
      </c>
      <c r="C668" s="1">
        <v>41547</v>
      </c>
      <c r="D668">
        <v>149</v>
      </c>
      <c r="E668">
        <v>149</v>
      </c>
      <c r="F668">
        <v>149</v>
      </c>
      <c r="G668">
        <v>149</v>
      </c>
      <c r="H668" s="253">
        <v>1371</v>
      </c>
      <c r="I668" s="253">
        <v>204279</v>
      </c>
      <c r="J668">
        <v>2</v>
      </c>
    </row>
    <row r="669" spans="1:10">
      <c r="A669" t="s">
        <v>1982</v>
      </c>
      <c r="B669" t="s">
        <v>1983</v>
      </c>
      <c r="C669" s="1">
        <v>45134</v>
      </c>
      <c r="D669">
        <v>10.64</v>
      </c>
      <c r="E669">
        <v>10.64</v>
      </c>
      <c r="F669">
        <v>10.64</v>
      </c>
      <c r="G669">
        <v>10.64</v>
      </c>
      <c r="H669" s="253">
        <v>1969</v>
      </c>
      <c r="I669" s="253">
        <v>20950</v>
      </c>
      <c r="J669">
        <v>1</v>
      </c>
    </row>
    <row r="670" spans="1:10">
      <c r="A670" t="s">
        <v>1138</v>
      </c>
      <c r="B670" t="s">
        <v>1139</v>
      </c>
      <c r="C670" s="1">
        <v>42642</v>
      </c>
      <c r="D670">
        <v>519</v>
      </c>
      <c r="E670">
        <v>523</v>
      </c>
      <c r="F670">
        <v>519</v>
      </c>
      <c r="G670">
        <v>523</v>
      </c>
      <c r="H670" s="253">
        <v>19379</v>
      </c>
      <c r="I670" s="253">
        <v>10094787</v>
      </c>
      <c r="J670">
        <v>57</v>
      </c>
    </row>
    <row r="671" spans="1:10">
      <c r="A671" t="s">
        <v>1140</v>
      </c>
      <c r="B671" t="s">
        <v>1141</v>
      </c>
      <c r="C671" s="1">
        <v>40370</v>
      </c>
      <c r="D671">
        <v>223</v>
      </c>
      <c r="E671">
        <v>223</v>
      </c>
      <c r="F671">
        <v>223</v>
      </c>
      <c r="G671">
        <v>223</v>
      </c>
      <c r="H671" s="253">
        <v>19500</v>
      </c>
      <c r="I671" s="253">
        <v>4348500</v>
      </c>
      <c r="J671">
        <v>2</v>
      </c>
    </row>
    <row r="672" spans="1:10">
      <c r="A672" t="s">
        <v>1142</v>
      </c>
      <c r="B672" t="s">
        <v>1143</v>
      </c>
      <c r="C672" s="1">
        <v>42148</v>
      </c>
      <c r="D672">
        <v>132</v>
      </c>
      <c r="E672">
        <v>132</v>
      </c>
      <c r="F672">
        <v>132</v>
      </c>
      <c r="G672">
        <v>132</v>
      </c>
      <c r="H672" s="253">
        <v>30000</v>
      </c>
      <c r="I672" s="253">
        <v>3960000</v>
      </c>
      <c r="J672">
        <v>1</v>
      </c>
    </row>
    <row r="673" spans="1:10">
      <c r="A673" t="s">
        <v>1144</v>
      </c>
      <c r="B673" t="s">
        <v>1145</v>
      </c>
      <c r="C673" s="1">
        <v>45256</v>
      </c>
      <c r="D673">
        <v>520</v>
      </c>
      <c r="E673">
        <v>525.5</v>
      </c>
      <c r="F673">
        <v>510</v>
      </c>
      <c r="G673">
        <v>520.20000000000005</v>
      </c>
      <c r="H673" s="253">
        <v>12638</v>
      </c>
      <c r="I673" s="257">
        <v>6585784.5</v>
      </c>
      <c r="J673">
        <v>118</v>
      </c>
    </row>
    <row r="674" spans="1:10">
      <c r="A674" t="s">
        <v>1146</v>
      </c>
      <c r="B674" t="s">
        <v>1147</v>
      </c>
      <c r="C674" s="1">
        <v>42662</v>
      </c>
      <c r="D674">
        <v>101</v>
      </c>
      <c r="E674">
        <v>101</v>
      </c>
      <c r="F674">
        <v>101</v>
      </c>
      <c r="G674">
        <v>101</v>
      </c>
      <c r="H674" s="253">
        <v>80000</v>
      </c>
      <c r="I674" s="253">
        <v>8080000</v>
      </c>
      <c r="J674">
        <v>2</v>
      </c>
    </row>
    <row r="675" spans="1:10">
      <c r="A675" t="s">
        <v>1559</v>
      </c>
      <c r="B675" t="s">
        <v>1560</v>
      </c>
      <c r="C675" s="1">
        <v>45256</v>
      </c>
      <c r="D675">
        <v>324</v>
      </c>
      <c r="E675">
        <v>346</v>
      </c>
      <c r="F675">
        <v>324</v>
      </c>
      <c r="G675">
        <v>346</v>
      </c>
      <c r="H675" s="253">
        <v>3504</v>
      </c>
      <c r="I675" s="257">
        <v>1175193.6000000001</v>
      </c>
      <c r="J675">
        <v>62</v>
      </c>
    </row>
    <row r="676" spans="1:10">
      <c r="A676" t="s">
        <v>1148</v>
      </c>
      <c r="B676" t="s">
        <v>1149</v>
      </c>
      <c r="C676" s="1">
        <v>42698</v>
      </c>
      <c r="D676">
        <v>303</v>
      </c>
      <c r="E676">
        <v>309</v>
      </c>
      <c r="F676">
        <v>303</v>
      </c>
      <c r="G676">
        <v>309</v>
      </c>
      <c r="H676">
        <v>200</v>
      </c>
      <c r="I676" s="253">
        <v>61200</v>
      </c>
      <c r="J676">
        <v>2</v>
      </c>
    </row>
    <row r="677" spans="1:10">
      <c r="A677" t="s">
        <v>1150</v>
      </c>
      <c r="B677" t="s">
        <v>1151</v>
      </c>
      <c r="C677" s="1">
        <v>45151</v>
      </c>
      <c r="D677">
        <v>300</v>
      </c>
      <c r="E677">
        <v>300</v>
      </c>
      <c r="F677">
        <v>300</v>
      </c>
      <c r="G677">
        <v>300</v>
      </c>
      <c r="H677" s="253">
        <v>1948538</v>
      </c>
      <c r="I677" s="253">
        <v>584561400</v>
      </c>
      <c r="J677">
        <v>4</v>
      </c>
    </row>
    <row r="678" spans="1:10">
      <c r="A678" t="s">
        <v>1152</v>
      </c>
      <c r="B678" t="s">
        <v>1153</v>
      </c>
      <c r="C678" s="1">
        <v>42466</v>
      </c>
      <c r="D678">
        <v>165</v>
      </c>
      <c r="E678">
        <v>167</v>
      </c>
      <c r="F678">
        <v>165</v>
      </c>
      <c r="G678">
        <v>165</v>
      </c>
      <c r="H678" s="253">
        <v>1271</v>
      </c>
      <c r="I678" s="253">
        <v>209915</v>
      </c>
      <c r="J678">
        <v>4</v>
      </c>
    </row>
    <row r="679" spans="1:10">
      <c r="A679" t="s">
        <v>1746</v>
      </c>
      <c r="B679" t="s">
        <v>1581</v>
      </c>
      <c r="C679" s="1">
        <v>45256</v>
      </c>
      <c r="D679">
        <v>817.4</v>
      </c>
      <c r="E679">
        <v>817.4</v>
      </c>
      <c r="F679">
        <v>817.4</v>
      </c>
      <c r="G679">
        <v>817.4</v>
      </c>
      <c r="H679">
        <v>25</v>
      </c>
      <c r="I679" s="253">
        <v>20435</v>
      </c>
      <c r="J679">
        <v>1</v>
      </c>
    </row>
    <row r="680" spans="1:10">
      <c r="A680" t="s">
        <v>1154</v>
      </c>
      <c r="B680" t="s">
        <v>1155</v>
      </c>
      <c r="C680" s="1">
        <v>45256</v>
      </c>
      <c r="D680">
        <v>127</v>
      </c>
      <c r="E680">
        <v>133</v>
      </c>
      <c r="F680">
        <v>125.3</v>
      </c>
      <c r="G680">
        <v>128.6</v>
      </c>
      <c r="H680" s="253">
        <v>27106</v>
      </c>
      <c r="I680" s="257">
        <v>3491608.7</v>
      </c>
      <c r="J680">
        <v>132</v>
      </c>
    </row>
    <row r="681" spans="1:10">
      <c r="A681" t="s">
        <v>1156</v>
      </c>
      <c r="B681" t="s">
        <v>1157</v>
      </c>
      <c r="C681" s="1">
        <v>45256</v>
      </c>
      <c r="D681" s="253">
        <v>41000</v>
      </c>
      <c r="E681" s="253">
        <v>44209</v>
      </c>
      <c r="F681" s="253">
        <v>40474</v>
      </c>
      <c r="G681" s="253">
        <v>42900</v>
      </c>
      <c r="H681">
        <v>550</v>
      </c>
      <c r="I681" s="253">
        <v>23309326</v>
      </c>
      <c r="J681">
        <v>51</v>
      </c>
    </row>
    <row r="682" spans="1:10">
      <c r="A682" t="s">
        <v>1158</v>
      </c>
      <c r="B682" t="s">
        <v>1159</v>
      </c>
      <c r="C682" s="1">
        <v>42212</v>
      </c>
      <c r="D682">
        <v>146</v>
      </c>
      <c r="E682">
        <v>146</v>
      </c>
      <c r="F682">
        <v>146</v>
      </c>
      <c r="G682">
        <v>146</v>
      </c>
      <c r="H682" s="253">
        <v>25000</v>
      </c>
      <c r="I682" s="253">
        <v>3650000</v>
      </c>
      <c r="J682">
        <v>1</v>
      </c>
    </row>
    <row r="683" spans="1:10">
      <c r="A683" t="s">
        <v>1160</v>
      </c>
      <c r="B683" t="s">
        <v>1161</v>
      </c>
      <c r="C683" s="1">
        <v>45256</v>
      </c>
      <c r="D683">
        <v>323</v>
      </c>
      <c r="E683">
        <v>332.9</v>
      </c>
      <c r="F683">
        <v>316.7</v>
      </c>
      <c r="G683">
        <v>332</v>
      </c>
      <c r="H683" s="253">
        <v>30695</v>
      </c>
      <c r="I683" s="257">
        <v>10054955.9</v>
      </c>
      <c r="J683">
        <v>131</v>
      </c>
    </row>
    <row r="684" spans="1:10">
      <c r="A684" t="s">
        <v>1163</v>
      </c>
      <c r="B684" t="s">
        <v>1164</v>
      </c>
      <c r="C684" s="1">
        <v>42642</v>
      </c>
      <c r="D684">
        <v>115</v>
      </c>
      <c r="E684">
        <v>115</v>
      </c>
      <c r="F684">
        <v>115</v>
      </c>
      <c r="G684">
        <v>115</v>
      </c>
      <c r="H684" s="253">
        <v>11854</v>
      </c>
      <c r="I684" s="253">
        <v>1363210</v>
      </c>
      <c r="J684">
        <v>1</v>
      </c>
    </row>
    <row r="685" spans="1:10">
      <c r="A685" t="s">
        <v>1165</v>
      </c>
      <c r="B685" t="s">
        <v>1166</v>
      </c>
      <c r="C685" s="1">
        <v>45256</v>
      </c>
      <c r="D685">
        <v>600</v>
      </c>
      <c r="E685">
        <v>659</v>
      </c>
      <c r="F685">
        <v>580</v>
      </c>
      <c r="G685">
        <v>659</v>
      </c>
      <c r="H685" s="253">
        <v>7692</v>
      </c>
      <c r="I685" s="257">
        <v>4633172.7</v>
      </c>
      <c r="J685">
        <v>90</v>
      </c>
    </row>
    <row r="686" spans="1:10">
      <c r="A686" t="s">
        <v>1167</v>
      </c>
      <c r="B686" t="s">
        <v>1168</v>
      </c>
      <c r="C686" s="1">
        <v>45256</v>
      </c>
      <c r="D686">
        <v>293.89999999999998</v>
      </c>
      <c r="E686">
        <v>300</v>
      </c>
      <c r="F686">
        <v>290</v>
      </c>
      <c r="G686">
        <v>299.5</v>
      </c>
      <c r="H686" s="253">
        <v>12528</v>
      </c>
      <c r="I686" s="257">
        <v>3726213.7</v>
      </c>
      <c r="J686">
        <v>77</v>
      </c>
    </row>
    <row r="687" spans="1:10">
      <c r="A687" t="s">
        <v>1169</v>
      </c>
      <c r="B687" t="s">
        <v>1170</v>
      </c>
      <c r="C687" s="1">
        <v>44315</v>
      </c>
      <c r="D687">
        <v>410</v>
      </c>
      <c r="E687">
        <v>425</v>
      </c>
      <c r="F687">
        <v>409</v>
      </c>
      <c r="G687">
        <v>423</v>
      </c>
      <c r="H687" s="253">
        <v>4524</v>
      </c>
      <c r="I687" s="253">
        <v>1890299</v>
      </c>
      <c r="J687">
        <v>39</v>
      </c>
    </row>
    <row r="688" spans="1:10">
      <c r="A688" t="s">
        <v>1765</v>
      </c>
      <c r="B688" t="s">
        <v>1766</v>
      </c>
      <c r="C688" s="1">
        <v>45256</v>
      </c>
      <c r="D688">
        <v>306.8</v>
      </c>
      <c r="E688">
        <v>332</v>
      </c>
      <c r="F688">
        <v>306</v>
      </c>
      <c r="G688">
        <v>332</v>
      </c>
      <c r="H688" s="253">
        <v>5505</v>
      </c>
      <c r="I688" s="257">
        <v>1759043.9</v>
      </c>
      <c r="J688">
        <v>107</v>
      </c>
    </row>
    <row r="689" spans="1:10">
      <c r="A689" t="s">
        <v>1171</v>
      </c>
      <c r="B689" t="s">
        <v>1172</v>
      </c>
      <c r="C689" s="1">
        <v>41575</v>
      </c>
      <c r="D689">
        <v>218</v>
      </c>
      <c r="E689">
        <v>221</v>
      </c>
      <c r="F689">
        <v>218</v>
      </c>
      <c r="G689">
        <v>221</v>
      </c>
      <c r="H689">
        <v>50</v>
      </c>
      <c r="I689" s="253">
        <v>10990</v>
      </c>
      <c r="J689">
        <v>2</v>
      </c>
    </row>
    <row r="690" spans="1:10">
      <c r="A690" t="s">
        <v>1173</v>
      </c>
      <c r="B690" t="s">
        <v>1174</v>
      </c>
      <c r="C690" s="1">
        <v>39111</v>
      </c>
      <c r="D690">
        <v>115</v>
      </c>
      <c r="E690">
        <v>115</v>
      </c>
      <c r="F690">
        <v>115</v>
      </c>
      <c r="G690">
        <v>115</v>
      </c>
      <c r="H690">
        <v>60</v>
      </c>
      <c r="I690" s="253">
        <v>6900</v>
      </c>
      <c r="J690" t="s">
        <v>219</v>
      </c>
    </row>
    <row r="691" spans="1:10">
      <c r="A691" t="s">
        <v>186</v>
      </c>
      <c r="B691" t="s">
        <v>1278</v>
      </c>
      <c r="C691" s="1">
        <v>45123</v>
      </c>
      <c r="D691" s="257">
        <v>1097.5</v>
      </c>
      <c r="E691" s="257">
        <v>1097.5</v>
      </c>
      <c r="F691" s="257">
        <v>1097.5</v>
      </c>
      <c r="G691" s="257">
        <v>1097.5</v>
      </c>
      <c r="H691">
        <v>10</v>
      </c>
      <c r="I691" s="253">
        <v>10975</v>
      </c>
      <c r="J691">
        <v>1</v>
      </c>
    </row>
    <row r="692" spans="1:10">
      <c r="A692" t="s">
        <v>1575</v>
      </c>
      <c r="B692" t="s">
        <v>1576</v>
      </c>
      <c r="C692" s="1">
        <v>45252</v>
      </c>
      <c r="D692">
        <v>836</v>
      </c>
      <c r="E692">
        <v>836</v>
      </c>
      <c r="F692">
        <v>836</v>
      </c>
      <c r="G692">
        <v>836</v>
      </c>
      <c r="H692">
        <v>25</v>
      </c>
      <c r="I692" s="253">
        <v>20900</v>
      </c>
      <c r="J692">
        <v>1</v>
      </c>
    </row>
    <row r="693" spans="1:10">
      <c r="A693" t="s">
        <v>1175</v>
      </c>
      <c r="B693" t="s">
        <v>1176</v>
      </c>
      <c r="C693" s="1">
        <v>42617</v>
      </c>
      <c r="D693">
        <v>322</v>
      </c>
      <c r="E693">
        <v>326</v>
      </c>
      <c r="F693">
        <v>314</v>
      </c>
      <c r="G693">
        <v>314</v>
      </c>
      <c r="H693" s="253">
        <v>20035</v>
      </c>
      <c r="I693" s="253">
        <v>6398335</v>
      </c>
      <c r="J693">
        <v>13</v>
      </c>
    </row>
    <row r="694" spans="1:10">
      <c r="A694" t="s">
        <v>1177</v>
      </c>
      <c r="B694" t="s">
        <v>1178</v>
      </c>
      <c r="C694" s="1">
        <v>41450</v>
      </c>
      <c r="D694">
        <v>102</v>
      </c>
      <c r="E694">
        <v>114</v>
      </c>
      <c r="F694">
        <v>100</v>
      </c>
      <c r="G694">
        <v>108</v>
      </c>
      <c r="H694" s="253">
        <v>1325</v>
      </c>
      <c r="I694" s="253">
        <v>140952</v>
      </c>
      <c r="J694">
        <v>30</v>
      </c>
    </row>
    <row r="695" spans="1:10">
      <c r="A695" t="s">
        <v>1281</v>
      </c>
      <c r="B695" t="s">
        <v>1297</v>
      </c>
      <c r="C695" s="1">
        <v>45253</v>
      </c>
      <c r="D695" s="257">
        <v>1007.2</v>
      </c>
      <c r="E695" s="253">
        <v>1025</v>
      </c>
      <c r="F695" s="257">
        <v>1007.2</v>
      </c>
      <c r="G695" s="253">
        <v>1025</v>
      </c>
      <c r="H695">
        <v>200</v>
      </c>
      <c r="I695" s="257">
        <v>203217.5</v>
      </c>
      <c r="J695">
        <v>3</v>
      </c>
    </row>
    <row r="696" spans="1:10">
      <c r="A696" t="s">
        <v>1179</v>
      </c>
      <c r="B696" t="s">
        <v>1180</v>
      </c>
      <c r="C696" s="1">
        <v>45082</v>
      </c>
      <c r="D696">
        <v>100</v>
      </c>
      <c r="E696">
        <v>100</v>
      </c>
      <c r="F696">
        <v>100</v>
      </c>
      <c r="G696">
        <v>100</v>
      </c>
      <c r="H696" s="253">
        <v>79401</v>
      </c>
      <c r="I696" s="253">
        <v>7940100</v>
      </c>
      <c r="J696">
        <v>1</v>
      </c>
    </row>
    <row r="697" spans="1:10">
      <c r="A697" t="s">
        <v>1509</v>
      </c>
      <c r="B697" t="s">
        <v>1510</v>
      </c>
      <c r="C697" s="1">
        <v>45256</v>
      </c>
      <c r="D697">
        <v>7.03</v>
      </c>
      <c r="E697">
        <v>7.29</v>
      </c>
      <c r="F697">
        <v>7.03</v>
      </c>
      <c r="G697">
        <v>7.15</v>
      </c>
      <c r="H697" s="253">
        <v>1100</v>
      </c>
      <c r="I697" s="253">
        <v>7857</v>
      </c>
      <c r="J697">
        <v>8</v>
      </c>
    </row>
    <row r="698" spans="1:10">
      <c r="A698" t="s">
        <v>1181</v>
      </c>
      <c r="B698" t="s">
        <v>1182</v>
      </c>
      <c r="C698" s="1">
        <v>45256</v>
      </c>
      <c r="D698">
        <v>685</v>
      </c>
      <c r="E698">
        <v>692</v>
      </c>
      <c r="F698">
        <v>685</v>
      </c>
      <c r="G698">
        <v>685</v>
      </c>
      <c r="H698">
        <v>269</v>
      </c>
      <c r="I698" s="253">
        <v>184343</v>
      </c>
      <c r="J698">
        <v>8</v>
      </c>
    </row>
    <row r="699" spans="1:10">
      <c r="A699" t="s">
        <v>1183</v>
      </c>
      <c r="B699" t="s">
        <v>1184</v>
      </c>
      <c r="C699" s="1">
        <v>42334</v>
      </c>
      <c r="D699">
        <v>151</v>
      </c>
      <c r="E699">
        <v>160</v>
      </c>
      <c r="F699">
        <v>151</v>
      </c>
      <c r="G699">
        <v>155</v>
      </c>
      <c r="H699" s="253">
        <v>30831</v>
      </c>
      <c r="I699" s="253">
        <v>4819838</v>
      </c>
      <c r="J699">
        <v>34</v>
      </c>
    </row>
    <row r="700" spans="1:10">
      <c r="A700" t="s">
        <v>1185</v>
      </c>
      <c r="B700" t="s">
        <v>1186</v>
      </c>
      <c r="C700" s="1">
        <v>42110</v>
      </c>
      <c r="D700">
        <v>190</v>
      </c>
      <c r="E700">
        <v>190</v>
      </c>
      <c r="F700">
        <v>190</v>
      </c>
      <c r="G700">
        <v>190</v>
      </c>
      <c r="H700" s="253">
        <v>81162</v>
      </c>
      <c r="I700" s="253">
        <v>15420780</v>
      </c>
      <c r="J700">
        <v>1</v>
      </c>
    </row>
    <row r="701" spans="1:10">
      <c r="A701" t="s">
        <v>1187</v>
      </c>
      <c r="B701" t="s">
        <v>1188</v>
      </c>
      <c r="C701" s="1">
        <v>43653</v>
      </c>
      <c r="D701">
        <v>196</v>
      </c>
      <c r="E701">
        <v>197</v>
      </c>
      <c r="F701">
        <v>196</v>
      </c>
      <c r="G701">
        <v>197</v>
      </c>
      <c r="H701">
        <v>245</v>
      </c>
      <c r="I701" s="253">
        <v>48065</v>
      </c>
      <c r="J701">
        <v>2</v>
      </c>
    </row>
    <row r="702" spans="1:10">
      <c r="A702" t="s">
        <v>1399</v>
      </c>
      <c r="B702" t="s">
        <v>1400</v>
      </c>
      <c r="C702" s="1">
        <v>44938</v>
      </c>
      <c r="D702">
        <v>153</v>
      </c>
      <c r="E702">
        <v>153</v>
      </c>
      <c r="F702">
        <v>153</v>
      </c>
      <c r="G702">
        <v>153</v>
      </c>
      <c r="H702" s="253">
        <v>5000</v>
      </c>
      <c r="I702" s="253">
        <v>765000</v>
      </c>
      <c r="J702">
        <v>2</v>
      </c>
    </row>
    <row r="703" spans="1:10">
      <c r="A703" t="s">
        <v>1189</v>
      </c>
      <c r="B703" t="s">
        <v>1190</v>
      </c>
      <c r="C703" s="1">
        <v>45256</v>
      </c>
      <c r="D703">
        <v>190</v>
      </c>
      <c r="E703">
        <v>196</v>
      </c>
      <c r="F703">
        <v>190</v>
      </c>
      <c r="G703">
        <v>196</v>
      </c>
      <c r="H703" s="253">
        <v>40275</v>
      </c>
      <c r="I703" s="257">
        <v>7800961.5</v>
      </c>
      <c r="J703">
        <v>214</v>
      </c>
    </row>
    <row r="704" spans="1:10">
      <c r="A704" t="s">
        <v>1191</v>
      </c>
      <c r="B704" t="s">
        <v>1192</v>
      </c>
      <c r="C704" s="1">
        <v>42360</v>
      </c>
      <c r="D704">
        <v>123</v>
      </c>
      <c r="E704">
        <v>123</v>
      </c>
      <c r="F704">
        <v>123</v>
      </c>
      <c r="G704">
        <v>123</v>
      </c>
      <c r="H704" s="253">
        <v>15000</v>
      </c>
      <c r="I704" s="253">
        <v>1845000</v>
      </c>
      <c r="J704">
        <v>2</v>
      </c>
    </row>
    <row r="705" spans="1:10">
      <c r="A705" t="s">
        <v>1769</v>
      </c>
      <c r="B705" t="s">
        <v>1770</v>
      </c>
      <c r="C705" s="1">
        <v>44917</v>
      </c>
      <c r="D705">
        <v>9.92</v>
      </c>
      <c r="E705">
        <v>9.92</v>
      </c>
      <c r="F705">
        <v>9.92</v>
      </c>
      <c r="G705">
        <v>9.92</v>
      </c>
      <c r="H705">
        <v>1</v>
      </c>
      <c r="I705">
        <v>1</v>
      </c>
      <c r="J705">
        <v>1</v>
      </c>
    </row>
    <row r="706" spans="1:10">
      <c r="A706" t="s">
        <v>1193</v>
      </c>
      <c r="B706" t="s">
        <v>1194</v>
      </c>
      <c r="C706" s="1">
        <v>42029</v>
      </c>
      <c r="D706">
        <v>124</v>
      </c>
      <c r="E706">
        <v>124</v>
      </c>
      <c r="F706">
        <v>124</v>
      </c>
      <c r="G706">
        <v>124</v>
      </c>
      <c r="H706">
        <v>500</v>
      </c>
      <c r="I706" s="253">
        <v>62000</v>
      </c>
      <c r="J706">
        <v>1</v>
      </c>
    </row>
    <row r="707" spans="1:10">
      <c r="A707" t="s">
        <v>1195</v>
      </c>
      <c r="B707" t="s">
        <v>1196</v>
      </c>
      <c r="C707" s="1">
        <v>45256</v>
      </c>
      <c r="D707">
        <v>317</v>
      </c>
      <c r="E707">
        <v>342.9</v>
      </c>
      <c r="F707">
        <v>317</v>
      </c>
      <c r="G707">
        <v>342</v>
      </c>
      <c r="H707" s="253">
        <v>21119</v>
      </c>
      <c r="I707" s="253">
        <v>7035529</v>
      </c>
      <c r="J707">
        <v>85</v>
      </c>
    </row>
    <row r="708" spans="1:10">
      <c r="A708" t="s">
        <v>1197</v>
      </c>
      <c r="B708" t="s">
        <v>1198</v>
      </c>
      <c r="C708" s="1">
        <v>45256</v>
      </c>
      <c r="D708">
        <v>606</v>
      </c>
      <c r="E708">
        <v>637.9</v>
      </c>
      <c r="F708">
        <v>606</v>
      </c>
      <c r="G708">
        <v>635</v>
      </c>
      <c r="H708">
        <v>210</v>
      </c>
      <c r="I708" s="253">
        <v>130747</v>
      </c>
      <c r="J708">
        <v>13</v>
      </c>
    </row>
    <row r="709" spans="1:10">
      <c r="A709" t="s">
        <v>1199</v>
      </c>
      <c r="B709" t="s">
        <v>1200</v>
      </c>
      <c r="C709" s="1">
        <v>43019</v>
      </c>
      <c r="D709">
        <v>143</v>
      </c>
      <c r="E709">
        <v>145</v>
      </c>
      <c r="F709">
        <v>143</v>
      </c>
      <c r="G709">
        <v>145</v>
      </c>
      <c r="H709">
        <v>220</v>
      </c>
      <c r="I709" s="253">
        <v>31480</v>
      </c>
      <c r="J709">
        <v>3</v>
      </c>
    </row>
    <row r="710" spans="1:10">
      <c r="A710" t="s">
        <v>1811</v>
      </c>
      <c r="B710" t="s">
        <v>1812</v>
      </c>
      <c r="C710" s="1">
        <v>45256</v>
      </c>
      <c r="D710">
        <v>340</v>
      </c>
      <c r="E710">
        <v>353.9</v>
      </c>
      <c r="F710">
        <v>333</v>
      </c>
      <c r="G710">
        <v>353.9</v>
      </c>
      <c r="H710" s="253">
        <v>12976</v>
      </c>
      <c r="I710" s="253">
        <v>4488158</v>
      </c>
      <c r="J710">
        <v>203</v>
      </c>
    </row>
    <row r="711" spans="1:10">
      <c r="A711" t="s">
        <v>1201</v>
      </c>
      <c r="B711" t="s">
        <v>1202</v>
      </c>
      <c r="C711" s="1">
        <v>45256</v>
      </c>
      <c r="D711">
        <v>105.9</v>
      </c>
      <c r="E711">
        <v>105.9</v>
      </c>
      <c r="F711">
        <v>105.9</v>
      </c>
      <c r="G711">
        <v>105.9</v>
      </c>
      <c r="H711" s="253">
        <v>21370</v>
      </c>
      <c r="I711" s="253">
        <v>2263083</v>
      </c>
      <c r="J711">
        <v>1</v>
      </c>
    </row>
    <row r="712" spans="1:10">
      <c r="A712" t="s">
        <v>1203</v>
      </c>
      <c r="B712" t="s">
        <v>1204</v>
      </c>
      <c r="C712" s="1">
        <v>39959</v>
      </c>
      <c r="D712">
        <v>114</v>
      </c>
      <c r="E712">
        <v>114</v>
      </c>
      <c r="F712">
        <v>114</v>
      </c>
      <c r="G712">
        <v>114</v>
      </c>
      <c r="H712">
        <v>600</v>
      </c>
      <c r="I712" s="253">
        <v>68400</v>
      </c>
      <c r="J712">
        <v>2</v>
      </c>
    </row>
    <row r="713" spans="1:10">
      <c r="A713" t="s">
        <v>1205</v>
      </c>
      <c r="B713" t="s">
        <v>1206</v>
      </c>
      <c r="C713" s="1">
        <v>44763</v>
      </c>
      <c r="D713">
        <v>128</v>
      </c>
      <c r="E713">
        <v>128</v>
      </c>
      <c r="F713">
        <v>128</v>
      </c>
      <c r="G713">
        <v>128</v>
      </c>
      <c r="H713">
        <v>126</v>
      </c>
      <c r="I713" s="253">
        <v>16128</v>
      </c>
      <c r="J713">
        <v>1</v>
      </c>
    </row>
    <row r="714" spans="1:10">
      <c r="A714" t="s">
        <v>1207</v>
      </c>
      <c r="B714" t="s">
        <v>1208</v>
      </c>
      <c r="C714" s="1">
        <v>40136</v>
      </c>
      <c r="D714">
        <v>100</v>
      </c>
      <c r="E714">
        <v>100</v>
      </c>
      <c r="F714">
        <v>100</v>
      </c>
      <c r="G714">
        <v>100</v>
      </c>
      <c r="H714" s="253">
        <v>222500</v>
      </c>
      <c r="I714" s="253">
        <v>22250000</v>
      </c>
      <c r="J714">
        <v>36</v>
      </c>
    </row>
    <row r="715" spans="1:10">
      <c r="A715" t="s">
        <v>1209</v>
      </c>
      <c r="B715" t="s">
        <v>1210</v>
      </c>
      <c r="C715" s="1">
        <v>45256</v>
      </c>
      <c r="D715">
        <v>523</v>
      </c>
      <c r="E715">
        <v>525</v>
      </c>
      <c r="F715">
        <v>520</v>
      </c>
      <c r="G715">
        <v>523.1</v>
      </c>
      <c r="H715" s="253">
        <v>25836</v>
      </c>
      <c r="I715" s="257">
        <v>13518799.800000001</v>
      </c>
      <c r="J715">
        <v>196</v>
      </c>
    </row>
    <row r="716" spans="1:10">
      <c r="A716" t="s">
        <v>2037</v>
      </c>
      <c r="B716" t="s">
        <v>2038</v>
      </c>
      <c r="C716" s="1">
        <v>45256</v>
      </c>
      <c r="D716">
        <v>436</v>
      </c>
      <c r="E716">
        <v>470.1</v>
      </c>
      <c r="F716">
        <v>436</v>
      </c>
      <c r="G716">
        <v>470</v>
      </c>
      <c r="H716" s="253">
        <v>165042</v>
      </c>
      <c r="I716" s="257">
        <v>75694512.299999997</v>
      </c>
      <c r="J716" s="253">
        <v>3702</v>
      </c>
    </row>
    <row r="717" spans="1:10">
      <c r="A717" t="s">
        <v>1341</v>
      </c>
      <c r="B717" t="s">
        <v>1342</v>
      </c>
      <c r="C717" s="1">
        <v>45256</v>
      </c>
      <c r="D717">
        <v>528.5</v>
      </c>
      <c r="E717">
        <v>545</v>
      </c>
      <c r="F717">
        <v>528.5</v>
      </c>
      <c r="G717">
        <v>535</v>
      </c>
      <c r="H717">
        <v>535</v>
      </c>
      <c r="I717" s="257">
        <v>287314.2</v>
      </c>
      <c r="J717">
        <v>21</v>
      </c>
    </row>
    <row r="718" spans="1:10">
      <c r="A718" t="s">
        <v>1747</v>
      </c>
      <c r="B718" t="s">
        <v>1748</v>
      </c>
      <c r="C718" s="1">
        <v>44846</v>
      </c>
      <c r="D718">
        <v>381</v>
      </c>
      <c r="E718">
        <v>381</v>
      </c>
      <c r="F718">
        <v>378</v>
      </c>
      <c r="G718">
        <v>378</v>
      </c>
      <c r="H718" s="253">
        <v>50000</v>
      </c>
      <c r="I718" s="253">
        <v>18977000</v>
      </c>
      <c r="J718">
        <v>4</v>
      </c>
    </row>
    <row r="719" spans="1:10">
      <c r="A719" t="s">
        <v>1211</v>
      </c>
      <c r="B719" t="s">
        <v>1212</v>
      </c>
      <c r="C719" s="1">
        <v>42507</v>
      </c>
      <c r="D719">
        <v>398</v>
      </c>
      <c r="E719">
        <v>398</v>
      </c>
      <c r="F719">
        <v>391</v>
      </c>
      <c r="G719">
        <v>398</v>
      </c>
      <c r="H719">
        <v>310</v>
      </c>
      <c r="I719" s="253">
        <v>121980</v>
      </c>
      <c r="J719">
        <v>3</v>
      </c>
    </row>
    <row r="720" spans="1:10">
      <c r="A720" t="s">
        <v>1761</v>
      </c>
      <c r="B720" t="s">
        <v>1762</v>
      </c>
      <c r="C720" s="1">
        <v>45232</v>
      </c>
      <c r="D720">
        <v>323.75</v>
      </c>
      <c r="E720">
        <v>323.75</v>
      </c>
      <c r="F720">
        <v>323.75</v>
      </c>
      <c r="G720">
        <v>323.75</v>
      </c>
      <c r="H720" s="253">
        <v>312000</v>
      </c>
      <c r="I720" s="253">
        <v>101010000</v>
      </c>
      <c r="J720">
        <v>1</v>
      </c>
    </row>
    <row r="721" spans="1:10">
      <c r="A721" t="s">
        <v>1213</v>
      </c>
      <c r="B721" t="s">
        <v>1214</v>
      </c>
      <c r="C721" s="1">
        <v>44110</v>
      </c>
      <c r="D721">
        <v>977</v>
      </c>
      <c r="E721">
        <v>977</v>
      </c>
      <c r="F721">
        <v>955</v>
      </c>
      <c r="G721">
        <v>972</v>
      </c>
      <c r="H721" s="253">
        <v>1575</v>
      </c>
      <c r="I721" s="253">
        <v>1517590</v>
      </c>
      <c r="J721">
        <v>46</v>
      </c>
    </row>
    <row r="722" spans="1:10">
      <c r="A722" t="s">
        <v>1215</v>
      </c>
      <c r="B722" t="s">
        <v>1216</v>
      </c>
      <c r="C722" s="1">
        <v>45200</v>
      </c>
      <c r="D722">
        <v>108</v>
      </c>
      <c r="E722">
        <v>108</v>
      </c>
      <c r="F722">
        <v>108</v>
      </c>
      <c r="G722">
        <v>108</v>
      </c>
      <c r="H722" s="253">
        <v>34337</v>
      </c>
      <c r="I722" s="253">
        <v>3708396</v>
      </c>
      <c r="J722">
        <v>1</v>
      </c>
    </row>
    <row r="723" spans="1:10">
      <c r="A723" t="s">
        <v>1900</v>
      </c>
      <c r="B723" t="s">
        <v>1328</v>
      </c>
      <c r="C723" s="1">
        <v>45138</v>
      </c>
      <c r="D723" s="253">
        <v>1000</v>
      </c>
      <c r="E723" s="253">
        <v>1000</v>
      </c>
      <c r="F723" s="253">
        <v>1000</v>
      </c>
      <c r="G723" s="253">
        <v>1000</v>
      </c>
      <c r="H723">
        <v>150</v>
      </c>
      <c r="I723" s="253">
        <v>150000</v>
      </c>
      <c r="J723">
        <v>1</v>
      </c>
    </row>
    <row r="724" spans="1:10">
      <c r="A724" t="s">
        <v>1217</v>
      </c>
      <c r="B724" t="s">
        <v>1218</v>
      </c>
      <c r="C724" s="1">
        <v>40444</v>
      </c>
      <c r="D724">
        <v>110</v>
      </c>
      <c r="E724">
        <v>110</v>
      </c>
      <c r="F724">
        <v>110</v>
      </c>
      <c r="G724">
        <v>110</v>
      </c>
      <c r="H724" s="253">
        <v>5000</v>
      </c>
      <c r="I724" s="253">
        <v>550000</v>
      </c>
      <c r="J724">
        <v>1</v>
      </c>
    </row>
    <row r="725" spans="1:10">
      <c r="A725" t="s">
        <v>1219</v>
      </c>
      <c r="B725" t="s">
        <v>1220</v>
      </c>
      <c r="C725" s="1">
        <v>44502</v>
      </c>
      <c r="D725">
        <v>532</v>
      </c>
      <c r="E725">
        <v>532</v>
      </c>
      <c r="F725">
        <v>532</v>
      </c>
      <c r="G725">
        <v>532</v>
      </c>
      <c r="H725" s="253">
        <v>5000</v>
      </c>
      <c r="I725" s="253">
        <v>2660000</v>
      </c>
      <c r="J725">
        <v>1</v>
      </c>
    </row>
    <row r="726" spans="1:10">
      <c r="A726" t="s">
        <v>1221</v>
      </c>
      <c r="B726" t="s">
        <v>1222</v>
      </c>
      <c r="C726" s="1">
        <v>45235</v>
      </c>
      <c r="D726">
        <v>307.2</v>
      </c>
      <c r="E726">
        <v>307.2</v>
      </c>
      <c r="F726">
        <v>307.2</v>
      </c>
      <c r="G726">
        <v>307.2</v>
      </c>
      <c r="H726" s="253">
        <v>150000</v>
      </c>
      <c r="I726" s="253">
        <v>46080000</v>
      </c>
      <c r="J726">
        <v>1</v>
      </c>
    </row>
    <row r="727" spans="1:10">
      <c r="A727" t="s">
        <v>1223</v>
      </c>
      <c r="B727" t="s">
        <v>1224</v>
      </c>
      <c r="C727" s="1">
        <v>45256</v>
      </c>
      <c r="D727">
        <v>324</v>
      </c>
      <c r="E727">
        <v>328</v>
      </c>
      <c r="F727">
        <v>315.5</v>
      </c>
      <c r="G727">
        <v>325</v>
      </c>
      <c r="H727" s="253">
        <v>12403</v>
      </c>
      <c r="I727" s="257">
        <v>4019953.4</v>
      </c>
      <c r="J727">
        <v>70</v>
      </c>
    </row>
    <row r="728" spans="1:10">
      <c r="A728" t="s">
        <v>1225</v>
      </c>
      <c r="B728" t="s">
        <v>1226</v>
      </c>
      <c r="C728" s="1">
        <v>44644</v>
      </c>
      <c r="D728">
        <v>696</v>
      </c>
      <c r="E728">
        <v>696</v>
      </c>
      <c r="F728">
        <v>696</v>
      </c>
      <c r="G728">
        <v>696</v>
      </c>
      <c r="H728" s="253">
        <v>83000</v>
      </c>
      <c r="I728" s="253">
        <v>57768000</v>
      </c>
      <c r="J728">
        <v>3</v>
      </c>
    </row>
    <row r="729" spans="1:10">
      <c r="A729" t="s">
        <v>1227</v>
      </c>
      <c r="B729" t="s">
        <v>1228</v>
      </c>
      <c r="C729" s="1">
        <v>45256</v>
      </c>
      <c r="D729">
        <v>594.9</v>
      </c>
      <c r="E729">
        <v>642.1</v>
      </c>
      <c r="F729">
        <v>567</v>
      </c>
      <c r="G729">
        <v>642.1</v>
      </c>
      <c r="H729" s="253">
        <v>5069</v>
      </c>
      <c r="I729" s="257">
        <v>2933179.1</v>
      </c>
      <c r="J729">
        <v>77</v>
      </c>
    </row>
    <row r="730" spans="1:10">
      <c r="A730" t="s">
        <v>1229</v>
      </c>
      <c r="B730" t="s">
        <v>1230</v>
      </c>
      <c r="C730" s="1">
        <v>41546</v>
      </c>
      <c r="D730">
        <v>18</v>
      </c>
      <c r="E730">
        <v>18</v>
      </c>
      <c r="F730">
        <v>18</v>
      </c>
      <c r="G730">
        <v>18</v>
      </c>
      <c r="H730">
        <v>40</v>
      </c>
      <c r="I730">
        <v>720</v>
      </c>
      <c r="J730">
        <v>4</v>
      </c>
    </row>
    <row r="731" spans="1:10">
      <c r="A731" t="s">
        <v>1231</v>
      </c>
      <c r="B731" t="s">
        <v>1232</v>
      </c>
      <c r="C731" s="1">
        <v>45256</v>
      </c>
      <c r="D731">
        <v>163</v>
      </c>
      <c r="E731">
        <v>180.3</v>
      </c>
      <c r="F731">
        <v>161.1</v>
      </c>
      <c r="G731">
        <v>171.1</v>
      </c>
      <c r="H731" s="253">
        <v>23259</v>
      </c>
      <c r="I731" s="257">
        <v>3988501.2</v>
      </c>
      <c r="J731">
        <v>95</v>
      </c>
    </row>
    <row r="732" spans="1:10">
      <c r="A732" t="s">
        <v>1233</v>
      </c>
      <c r="B732" t="s">
        <v>1234</v>
      </c>
      <c r="C732" s="1">
        <v>45256</v>
      </c>
      <c r="D732">
        <v>301</v>
      </c>
      <c r="E732">
        <v>305</v>
      </c>
      <c r="F732">
        <v>299.10000000000002</v>
      </c>
      <c r="G732">
        <v>303</v>
      </c>
      <c r="H732" s="253">
        <v>15315</v>
      </c>
      <c r="I732" s="257">
        <v>4623079.2</v>
      </c>
      <c r="J732">
        <v>84</v>
      </c>
    </row>
    <row r="733" spans="1:10">
      <c r="A733" t="s">
        <v>1235</v>
      </c>
      <c r="B733" t="s">
        <v>1236</v>
      </c>
      <c r="C733" s="1">
        <v>42894</v>
      </c>
      <c r="D733">
        <v>481</v>
      </c>
      <c r="E733">
        <v>481</v>
      </c>
      <c r="F733">
        <v>454</v>
      </c>
      <c r="G733">
        <v>460</v>
      </c>
      <c r="H733" s="253">
        <v>6454</v>
      </c>
      <c r="I733" s="253">
        <v>3002176</v>
      </c>
      <c r="J733">
        <v>46</v>
      </c>
    </row>
    <row r="734" spans="1:10">
      <c r="A734" t="s">
        <v>1237</v>
      </c>
      <c r="B734" t="s">
        <v>1238</v>
      </c>
      <c r="C734" s="1">
        <v>44887</v>
      </c>
      <c r="D734">
        <v>293.5</v>
      </c>
      <c r="E734">
        <v>293.5</v>
      </c>
      <c r="F734">
        <v>293.5</v>
      </c>
      <c r="G734">
        <v>293.5</v>
      </c>
      <c r="H734" s="253">
        <v>18257</v>
      </c>
      <c r="I734" s="257">
        <v>5358429.5</v>
      </c>
      <c r="J734">
        <v>1</v>
      </c>
    </row>
    <row r="735" spans="1:10">
      <c r="A735" t="s">
        <v>1239</v>
      </c>
      <c r="B735" t="s">
        <v>1240</v>
      </c>
      <c r="C735" s="1">
        <v>41039</v>
      </c>
      <c r="D735">
        <v>100</v>
      </c>
      <c r="E735">
        <v>100</v>
      </c>
      <c r="F735">
        <v>100</v>
      </c>
      <c r="G735">
        <v>100</v>
      </c>
      <c r="H735" s="253">
        <v>159128</v>
      </c>
      <c r="I735" s="253">
        <v>15912800</v>
      </c>
      <c r="J735">
        <v>4</v>
      </c>
    </row>
    <row r="736" spans="1:10">
      <c r="A736" t="s">
        <v>1241</v>
      </c>
      <c r="B736" t="s">
        <v>1242</v>
      </c>
      <c r="C736" s="1">
        <v>43622</v>
      </c>
      <c r="D736">
        <v>464</v>
      </c>
      <c r="E736">
        <v>464</v>
      </c>
      <c r="F736">
        <v>464</v>
      </c>
      <c r="G736">
        <v>464</v>
      </c>
      <c r="H736">
        <v>10</v>
      </c>
      <c r="I736" s="253">
        <v>4640</v>
      </c>
      <c r="J736">
        <v>1</v>
      </c>
    </row>
    <row r="737" spans="1:10">
      <c r="A737" t="s">
        <v>1243</v>
      </c>
      <c r="B737" t="s">
        <v>1244</v>
      </c>
      <c r="C737" s="1">
        <v>42866</v>
      </c>
      <c r="D737">
        <v>660</v>
      </c>
      <c r="E737">
        <v>673</v>
      </c>
      <c r="F737">
        <v>660</v>
      </c>
      <c r="G737">
        <v>673</v>
      </c>
      <c r="H737">
        <v>83</v>
      </c>
      <c r="I737" s="253">
        <v>55209</v>
      </c>
      <c r="J737">
        <v>2</v>
      </c>
    </row>
    <row r="738" spans="1:10">
      <c r="A738" t="s">
        <v>1414</v>
      </c>
      <c r="B738" t="s">
        <v>1415</v>
      </c>
      <c r="C738" s="1">
        <v>45256</v>
      </c>
      <c r="D738">
        <v>185</v>
      </c>
      <c r="E738">
        <v>195</v>
      </c>
      <c r="F738">
        <v>184.3</v>
      </c>
      <c r="G738">
        <v>192</v>
      </c>
      <c r="H738" s="253">
        <v>87114</v>
      </c>
      <c r="I738" s="257">
        <v>16644278.9</v>
      </c>
      <c r="J738">
        <v>704</v>
      </c>
    </row>
    <row r="739" spans="1:10">
      <c r="A739" t="s">
        <v>1245</v>
      </c>
      <c r="B739" t="s">
        <v>1246</v>
      </c>
      <c r="C739" s="1">
        <v>44552</v>
      </c>
      <c r="D739">
        <v>275</v>
      </c>
      <c r="E739">
        <v>275</v>
      </c>
      <c r="F739">
        <v>275</v>
      </c>
      <c r="G739">
        <v>275</v>
      </c>
      <c r="H739" s="253">
        <v>3000</v>
      </c>
      <c r="I739" s="253">
        <v>825000</v>
      </c>
      <c r="J739">
        <v>1</v>
      </c>
    </row>
    <row r="740" spans="1:10">
      <c r="A740" t="s">
        <v>2049</v>
      </c>
      <c r="B740" t="s">
        <v>2050</v>
      </c>
      <c r="C740" s="1">
        <v>45256</v>
      </c>
      <c r="D740">
        <v>430</v>
      </c>
      <c r="E740">
        <v>455</v>
      </c>
      <c r="F740">
        <v>425</v>
      </c>
      <c r="G740">
        <v>453</v>
      </c>
      <c r="H740" s="253">
        <v>141953</v>
      </c>
      <c r="I740" s="257">
        <v>63486306.100000001</v>
      </c>
      <c r="J740" s="253">
        <v>4972</v>
      </c>
    </row>
    <row r="741" spans="1:10">
      <c r="A741" t="s">
        <v>1749</v>
      </c>
      <c r="B741" t="s">
        <v>1750</v>
      </c>
      <c r="C741" s="1">
        <v>45256</v>
      </c>
      <c r="D741">
        <v>230</v>
      </c>
      <c r="E741">
        <v>243</v>
      </c>
      <c r="F741">
        <v>230</v>
      </c>
      <c r="G741">
        <v>240.5</v>
      </c>
      <c r="H741" s="253">
        <v>8630</v>
      </c>
      <c r="I741" s="257">
        <v>2071936.3</v>
      </c>
      <c r="J741">
        <v>164</v>
      </c>
    </row>
    <row r="742" spans="1:10">
      <c r="A742" t="s">
        <v>1851</v>
      </c>
      <c r="B742" t="s">
        <v>1852</v>
      </c>
      <c r="C742" s="1">
        <v>45256</v>
      </c>
      <c r="D742">
        <v>7.46</v>
      </c>
      <c r="E742">
        <v>7.6</v>
      </c>
      <c r="F742">
        <v>7.46</v>
      </c>
      <c r="G742">
        <v>7.6</v>
      </c>
      <c r="H742" s="253">
        <v>1300</v>
      </c>
      <c r="I742" s="253">
        <v>9741</v>
      </c>
      <c r="J742">
        <v>10</v>
      </c>
    </row>
    <row r="743" spans="1:10">
      <c r="A743" t="s">
        <v>1842</v>
      </c>
      <c r="B743" t="s">
        <v>1843</v>
      </c>
      <c r="C743" s="1">
        <v>45256</v>
      </c>
      <c r="D743">
        <v>265</v>
      </c>
      <c r="E743">
        <v>266</v>
      </c>
      <c r="F743">
        <v>253</v>
      </c>
      <c r="G743">
        <v>266</v>
      </c>
      <c r="H743" s="253">
        <v>74635</v>
      </c>
      <c r="I743" s="257">
        <v>19423661.300000001</v>
      </c>
      <c r="J743">
        <v>711</v>
      </c>
    </row>
    <row r="744" spans="1:10">
      <c r="A744" t="s">
        <v>1247</v>
      </c>
      <c r="B744" t="s">
        <v>1248</v>
      </c>
      <c r="C744" s="1">
        <v>43536</v>
      </c>
      <c r="D744">
        <v>370</v>
      </c>
      <c r="E744">
        <v>370</v>
      </c>
      <c r="F744">
        <v>370</v>
      </c>
      <c r="G744">
        <v>370</v>
      </c>
      <c r="H744">
        <v>500</v>
      </c>
      <c r="I744" s="253">
        <v>185000</v>
      </c>
      <c r="J744">
        <v>1</v>
      </c>
    </row>
    <row r="745" spans="1:10">
      <c r="A745" t="s">
        <v>1249</v>
      </c>
      <c r="B745" t="s">
        <v>1250</v>
      </c>
      <c r="C745" s="1">
        <v>45042</v>
      </c>
      <c r="D745">
        <v>390.7</v>
      </c>
      <c r="E745">
        <v>390.7</v>
      </c>
      <c r="F745">
        <v>390.7</v>
      </c>
      <c r="G745">
        <v>390.7</v>
      </c>
      <c r="H745" s="253">
        <v>10000</v>
      </c>
      <c r="I745" s="253">
        <v>3907000</v>
      </c>
      <c r="J745">
        <v>1</v>
      </c>
    </row>
    <row r="746" spans="1:10">
      <c r="A746" t="s">
        <v>1251</v>
      </c>
      <c r="B746" t="s">
        <v>1252</v>
      </c>
      <c r="C746" s="1">
        <v>44650</v>
      </c>
      <c r="D746">
        <v>451</v>
      </c>
      <c r="E746">
        <v>451</v>
      </c>
      <c r="F746">
        <v>451</v>
      </c>
      <c r="G746">
        <v>451</v>
      </c>
      <c r="H746" s="253">
        <v>242198</v>
      </c>
      <c r="I746" s="253">
        <v>109231298</v>
      </c>
      <c r="J746">
        <v>1</v>
      </c>
    </row>
    <row r="747" spans="1:10">
      <c r="A747" t="s">
        <v>1162</v>
      </c>
      <c r="B747" t="s">
        <v>1760</v>
      </c>
      <c r="C747" s="1">
        <v>45207</v>
      </c>
      <c r="D747">
        <v>149.9</v>
      </c>
      <c r="E747">
        <v>149.9</v>
      </c>
      <c r="F747">
        <v>149.9</v>
      </c>
      <c r="G747">
        <v>149.9</v>
      </c>
      <c r="H747" s="253">
        <v>250000</v>
      </c>
      <c r="I747" s="253">
        <v>37475000</v>
      </c>
      <c r="J747">
        <v>1</v>
      </c>
    </row>
    <row r="748" spans="1:10">
      <c r="A748" t="s">
        <v>1253</v>
      </c>
      <c r="B748" t="s">
        <v>1254</v>
      </c>
      <c r="C748" s="1">
        <v>44518</v>
      </c>
      <c r="D748">
        <v>723</v>
      </c>
      <c r="E748">
        <v>723</v>
      </c>
      <c r="F748">
        <v>709</v>
      </c>
      <c r="G748">
        <v>709</v>
      </c>
      <c r="H748" s="253">
        <v>34647</v>
      </c>
      <c r="I748" s="253">
        <v>24777173</v>
      </c>
      <c r="J748">
        <v>4</v>
      </c>
    </row>
    <row r="749" spans="1:10">
      <c r="A749" t="s">
        <v>1255</v>
      </c>
      <c r="B749" t="s">
        <v>1256</v>
      </c>
      <c r="C749" s="1">
        <v>45256</v>
      </c>
      <c r="D749">
        <v>151</v>
      </c>
      <c r="E749">
        <v>156.6</v>
      </c>
      <c r="F749">
        <v>151</v>
      </c>
      <c r="G749">
        <v>156.6</v>
      </c>
      <c r="H749" s="253">
        <v>68954</v>
      </c>
      <c r="I749" s="257">
        <v>10631250.199999999</v>
      </c>
      <c r="J749">
        <v>213</v>
      </c>
    </row>
    <row r="750" spans="1:10">
      <c r="A750" t="s">
        <v>1257</v>
      </c>
      <c r="B750" t="s">
        <v>1258</v>
      </c>
      <c r="C750" s="1">
        <v>42960</v>
      </c>
      <c r="D750">
        <v>178</v>
      </c>
      <c r="E750">
        <v>178</v>
      </c>
      <c r="F750">
        <v>178</v>
      </c>
      <c r="G750">
        <v>178</v>
      </c>
      <c r="H750" s="253">
        <v>2314</v>
      </c>
      <c r="I750" s="253">
        <v>411892</v>
      </c>
      <c r="J750">
        <v>1</v>
      </c>
    </row>
    <row r="751" spans="1:10">
      <c r="A751" t="s">
        <v>1259</v>
      </c>
      <c r="B751" t="s">
        <v>1260</v>
      </c>
      <c r="C751" s="1">
        <v>45256</v>
      </c>
      <c r="D751">
        <v>692</v>
      </c>
      <c r="E751">
        <v>717.8</v>
      </c>
      <c r="F751">
        <v>690</v>
      </c>
      <c r="G751">
        <v>717.5</v>
      </c>
      <c r="H751">
        <v>347</v>
      </c>
      <c r="I751" s="253">
        <v>244102</v>
      </c>
      <c r="J751">
        <v>15</v>
      </c>
    </row>
    <row r="752" spans="1:10">
      <c r="A752" t="s">
        <v>1261</v>
      </c>
      <c r="B752" t="s">
        <v>1262</v>
      </c>
      <c r="C752" s="1">
        <v>45256</v>
      </c>
      <c r="D752">
        <v>485</v>
      </c>
      <c r="E752">
        <v>490</v>
      </c>
      <c r="F752">
        <v>479</v>
      </c>
      <c r="G752">
        <v>489.9</v>
      </c>
      <c r="H752" s="253">
        <v>17648</v>
      </c>
      <c r="I752" s="257">
        <v>8577379.3000000007</v>
      </c>
      <c r="J752">
        <v>143</v>
      </c>
    </row>
    <row r="753" spans="1:10">
      <c r="A753" t="s">
        <v>1427</v>
      </c>
      <c r="B753" t="s">
        <v>1428</v>
      </c>
      <c r="C753" s="1">
        <v>45256</v>
      </c>
      <c r="D753" s="257">
        <v>1615.2</v>
      </c>
      <c r="E753" s="253">
        <v>1650</v>
      </c>
      <c r="F753" s="253">
        <v>1583</v>
      </c>
      <c r="G753" s="253">
        <v>1627</v>
      </c>
      <c r="H753">
        <v>821</v>
      </c>
      <c r="I753" s="257">
        <v>1322043.3999999999</v>
      </c>
      <c r="J753">
        <v>37</v>
      </c>
    </row>
    <row r="754" spans="1:10">
      <c r="A754" t="s">
        <v>1263</v>
      </c>
      <c r="B754" t="s">
        <v>1264</v>
      </c>
      <c r="C754" s="1">
        <v>45256</v>
      </c>
      <c r="D754">
        <v>406.8</v>
      </c>
      <c r="E754">
        <v>422</v>
      </c>
      <c r="F754">
        <v>410</v>
      </c>
      <c r="G754">
        <v>416</v>
      </c>
      <c r="H754" s="253">
        <v>70024</v>
      </c>
      <c r="I754" s="257">
        <v>29224242.800000001</v>
      </c>
      <c r="J754">
        <v>257</v>
      </c>
    </row>
    <row r="755" spans="1:10">
      <c r="A755" t="s">
        <v>1265</v>
      </c>
      <c r="B755" t="s">
        <v>1266</v>
      </c>
      <c r="C755" s="1">
        <v>44656</v>
      </c>
      <c r="D755">
        <v>217</v>
      </c>
      <c r="E755">
        <v>217</v>
      </c>
      <c r="F755">
        <v>217</v>
      </c>
      <c r="G755">
        <v>217</v>
      </c>
      <c r="H755">
        <v>500</v>
      </c>
      <c r="I755" s="253">
        <v>108500</v>
      </c>
      <c r="J755">
        <v>1</v>
      </c>
    </row>
    <row r="756" spans="1:10">
      <c r="A756" t="s">
        <v>1267</v>
      </c>
      <c r="B756" t="s">
        <v>1268</v>
      </c>
      <c r="C756" s="1">
        <v>42257</v>
      </c>
      <c r="D756">
        <v>100</v>
      </c>
      <c r="E756">
        <v>100</v>
      </c>
      <c r="F756">
        <v>100</v>
      </c>
      <c r="G756">
        <v>100</v>
      </c>
      <c r="H756">
        <v>971</v>
      </c>
      <c r="I756" s="253">
        <v>97100</v>
      </c>
      <c r="J756">
        <v>1</v>
      </c>
    </row>
    <row r="757" spans="1:10">
      <c r="A757" t="s">
        <v>1269</v>
      </c>
      <c r="B757" t="s">
        <v>1270</v>
      </c>
      <c r="C757" s="1">
        <v>40479</v>
      </c>
      <c r="D757">
        <v>154</v>
      </c>
      <c r="E757">
        <v>154</v>
      </c>
      <c r="F757">
        <v>154</v>
      </c>
      <c r="G757">
        <v>154</v>
      </c>
      <c r="H757">
        <v>200</v>
      </c>
      <c r="I757" s="253">
        <v>30800</v>
      </c>
      <c r="J757">
        <v>2</v>
      </c>
    </row>
    <row r="758" spans="1:10">
      <c r="A758" t="s">
        <v>1298</v>
      </c>
      <c r="B758" t="s">
        <v>1299</v>
      </c>
      <c r="C758" s="1">
        <v>45256</v>
      </c>
      <c r="D758">
        <v>122.7</v>
      </c>
      <c r="E758">
        <v>128.5</v>
      </c>
      <c r="F758">
        <v>122</v>
      </c>
      <c r="G758">
        <v>128</v>
      </c>
      <c r="H758" s="253">
        <v>183301</v>
      </c>
      <c r="I758" s="257">
        <v>23113330.699999999</v>
      </c>
      <c r="J758">
        <v>526</v>
      </c>
    </row>
    <row r="759" spans="1:10">
      <c r="A759" t="s">
        <v>1271</v>
      </c>
      <c r="B759" t="s">
        <v>1272</v>
      </c>
      <c r="C759" s="1">
        <v>43097</v>
      </c>
      <c r="D759">
        <v>163</v>
      </c>
      <c r="E759">
        <v>163</v>
      </c>
      <c r="F759">
        <v>163</v>
      </c>
      <c r="G759">
        <v>163</v>
      </c>
      <c r="H759">
        <v>200</v>
      </c>
      <c r="I759" s="253">
        <v>32600</v>
      </c>
      <c r="J759">
        <v>1</v>
      </c>
    </row>
    <row r="760" spans="1:10">
      <c r="A760"/>
      <c r="B760"/>
      <c r="C760" s="1"/>
      <c r="D760"/>
      <c r="E760"/>
      <c r="F760"/>
      <c r="G760"/>
      <c r="H760" s="253"/>
      <c r="I760" s="253"/>
      <c r="J760"/>
    </row>
    <row r="761" spans="1:10">
      <c r="A761"/>
      <c r="B761"/>
      <c r="C761" s="1"/>
      <c r="D761"/>
      <c r="E761"/>
      <c r="F761"/>
      <c r="G761"/>
      <c r="H761" s="253"/>
      <c r="I761" s="253"/>
      <c r="J761"/>
    </row>
    <row r="762" spans="1:10">
      <c r="A762"/>
      <c r="B762"/>
      <c r="C762" s="1"/>
      <c r="D762"/>
      <c r="E762"/>
      <c r="F762"/>
      <c r="G762"/>
      <c r="H762" s="253"/>
      <c r="I762" s="253"/>
      <c r="J762"/>
    </row>
    <row r="763" spans="1:10">
      <c r="A763"/>
      <c r="B763"/>
      <c r="C763" s="1"/>
      <c r="D763"/>
      <c r="E763"/>
      <c r="F763"/>
      <c r="G763"/>
      <c r="H763" s="253"/>
      <c r="I763" s="253"/>
      <c r="J763"/>
    </row>
    <row r="764" spans="1:10">
      <c r="A764"/>
      <c r="B764"/>
      <c r="C764" s="1"/>
      <c r="D764"/>
      <c r="E764"/>
      <c r="F764"/>
      <c r="G764"/>
      <c r="H764" s="253"/>
      <c r="I764" s="253"/>
      <c r="J764"/>
    </row>
    <row r="765" spans="1:10">
      <c r="A765"/>
      <c r="B765"/>
      <c r="C765" s="1"/>
      <c r="D765"/>
      <c r="E765"/>
      <c r="F765"/>
      <c r="G765"/>
      <c r="H765" s="253"/>
      <c r="I765" s="253"/>
      <c r="J765"/>
    </row>
    <row r="766" spans="1:10">
      <c r="A766"/>
      <c r="B766"/>
      <c r="C766" s="1"/>
      <c r="D766"/>
      <c r="E766"/>
      <c r="F766"/>
      <c r="G766"/>
      <c r="H766" s="253"/>
      <c r="I766" s="253"/>
      <c r="J766"/>
    </row>
    <row r="767" spans="1:10">
      <c r="A767"/>
      <c r="B767"/>
      <c r="C767" s="1"/>
      <c r="D767"/>
      <c r="E767"/>
      <c r="F767"/>
      <c r="G767"/>
      <c r="H767" s="253"/>
      <c r="I767" s="253"/>
      <c r="J767"/>
    </row>
    <row r="768" spans="1:10">
      <c r="A768"/>
      <c r="B768"/>
      <c r="C768" s="1"/>
      <c r="D768"/>
      <c r="E768"/>
      <c r="F768"/>
      <c r="G768"/>
      <c r="H768" s="253"/>
      <c r="I768" s="253"/>
      <c r="J768"/>
    </row>
    <row r="769" spans="1:10">
      <c r="A769"/>
      <c r="B769"/>
      <c r="C769" s="1"/>
      <c r="D769"/>
      <c r="E769"/>
      <c r="F769"/>
      <c r="G769"/>
      <c r="H769" s="253"/>
      <c r="I769" s="253"/>
      <c r="J769"/>
    </row>
    <row r="770" spans="1:10">
      <c r="A770"/>
      <c r="B770"/>
      <c r="C770" s="1"/>
      <c r="D770"/>
      <c r="E770"/>
      <c r="F770"/>
      <c r="G770"/>
      <c r="H770" s="253"/>
      <c r="I770" s="253"/>
      <c r="J770"/>
    </row>
    <row r="771" spans="1:10">
      <c r="A771"/>
      <c r="B771"/>
      <c r="C771" s="1"/>
      <c r="D771"/>
      <c r="E771"/>
      <c r="F771"/>
      <c r="G771"/>
      <c r="H771" s="253"/>
      <c r="I771" s="253"/>
      <c r="J771"/>
    </row>
    <row r="772" spans="1:10">
      <c r="A772"/>
      <c r="B772"/>
      <c r="C772" s="1"/>
      <c r="D772"/>
      <c r="E772"/>
      <c r="F772"/>
      <c r="G772"/>
      <c r="H772" s="253"/>
      <c r="I772" s="253"/>
      <c r="J772"/>
    </row>
    <row r="773" spans="1:10">
      <c r="A773"/>
      <c r="B773"/>
      <c r="C773" s="1"/>
      <c r="D773"/>
      <c r="E773"/>
      <c r="F773"/>
      <c r="G773"/>
      <c r="H773" s="253"/>
      <c r="I773" s="253"/>
      <c r="J773"/>
    </row>
    <row r="774" spans="1:10">
      <c r="A774"/>
      <c r="B774"/>
      <c r="C774" s="1"/>
      <c r="D774"/>
      <c r="E774"/>
      <c r="F774"/>
      <c r="G774"/>
      <c r="H774" s="253"/>
      <c r="I774" s="253"/>
      <c r="J774"/>
    </row>
    <row r="775" spans="1:10">
      <c r="A775"/>
      <c r="B775"/>
      <c r="C775" s="1"/>
      <c r="D775"/>
      <c r="E775"/>
      <c r="F775"/>
      <c r="G775"/>
      <c r="H775" s="253"/>
      <c r="I775" s="253"/>
      <c r="J775"/>
    </row>
    <row r="776" spans="1:10">
      <c r="A776"/>
      <c r="B776"/>
      <c r="C776" s="1"/>
      <c r="D776"/>
      <c r="E776"/>
      <c r="F776"/>
      <c r="G776"/>
      <c r="H776" s="253"/>
      <c r="I776" s="253"/>
      <c r="J776"/>
    </row>
    <row r="777" spans="1:10">
      <c r="A777"/>
      <c r="B777"/>
      <c r="C777" s="1"/>
      <c r="D777"/>
      <c r="E777"/>
      <c r="F777"/>
      <c r="G777"/>
      <c r="H777" s="253"/>
      <c r="I777" s="253"/>
      <c r="J777"/>
    </row>
    <row r="778" spans="1:10">
      <c r="A778"/>
      <c r="B778"/>
      <c r="C778" s="1"/>
      <c r="D778"/>
      <c r="E778"/>
      <c r="F778"/>
      <c r="G778"/>
      <c r="H778" s="253"/>
      <c r="I778" s="253"/>
      <c r="J778"/>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C000"/>
  </sheetPr>
  <dimension ref="B2:AA105"/>
  <sheetViews>
    <sheetView showGridLines="0" zoomScaleNormal="100" workbookViewId="0">
      <pane xSplit="3" ySplit="5" topLeftCell="D6" activePane="bottomRight" state="frozen"/>
      <selection pane="topRight" activeCell="D1" sqref="D1"/>
      <selection pane="bottomLeft" activeCell="A3" sqref="A3"/>
      <selection pane="bottomRight" activeCell="C3" sqref="C3"/>
    </sheetView>
  </sheetViews>
  <sheetFormatPr defaultColWidth="11.42578125" defaultRowHeight="15"/>
  <cols>
    <col min="1" max="1" width="11.42578125" style="68"/>
    <col min="2" max="2" width="5" style="68" bestFit="1" customWidth="1"/>
    <col min="3" max="3" width="13.42578125" style="68" bestFit="1" customWidth="1"/>
    <col min="4" max="4" width="12.42578125" style="68" bestFit="1" customWidth="1"/>
    <col min="5" max="5" width="10.42578125" style="68" bestFit="1" customWidth="1"/>
    <col min="6" max="6" width="10" style="68" bestFit="1" customWidth="1"/>
    <col min="7" max="7" width="7.85546875" style="68" bestFit="1" customWidth="1"/>
    <col min="8" max="8" width="9" style="68" bestFit="1" customWidth="1"/>
    <col min="9" max="9" width="12.42578125" style="68" bestFit="1" customWidth="1"/>
    <col min="10" max="14" width="11.42578125" style="68"/>
    <col min="15" max="15" width="13.42578125" bestFit="1" customWidth="1"/>
    <col min="18" max="16384" width="11.42578125" style="68"/>
  </cols>
  <sheetData>
    <row r="2" spans="2:27">
      <c r="C2" s="134">
        <v>45256</v>
      </c>
      <c r="D2" s="135" t="s">
        <v>1633</v>
      </c>
    </row>
    <row r="3" spans="2:27">
      <c r="C3" s="139">
        <f>Valuations!C3</f>
        <v>30</v>
      </c>
      <c r="D3" s="135" t="str">
        <f>"Oldest trading price allowed (In Days) (i.e. "&amp;TEXT(C2-C3,"dd-mmm-yyyy")&amp;")"</f>
        <v>Oldest trading price allowed (In Days) (i.e. 27-Oct-2023)</v>
      </c>
    </row>
    <row r="5" spans="2:27" s="126" customFormat="1" ht="29.1" customHeight="1">
      <c r="B5" s="122" t="s">
        <v>55</v>
      </c>
      <c r="C5" s="122" t="s">
        <v>57</v>
      </c>
      <c r="D5" s="122" t="s">
        <v>7</v>
      </c>
      <c r="E5" s="122" t="s">
        <v>122</v>
      </c>
      <c r="F5" s="122" t="s">
        <v>1312</v>
      </c>
      <c r="G5" s="122" t="s">
        <v>1614</v>
      </c>
      <c r="H5" s="122" t="s">
        <v>1282</v>
      </c>
      <c r="I5" s="122" t="s">
        <v>1632</v>
      </c>
      <c r="J5" s="122" t="s">
        <v>1636</v>
      </c>
      <c r="K5" s="122" t="s">
        <v>1637</v>
      </c>
      <c r="L5" s="122" t="s">
        <v>1645</v>
      </c>
      <c r="M5" s="122" t="s">
        <v>1962</v>
      </c>
      <c r="N5" s="122" t="s">
        <v>1963</v>
      </c>
      <c r="O5" s="122" t="s">
        <v>1965</v>
      </c>
      <c r="P5"/>
      <c r="Q5"/>
    </row>
    <row r="6" spans="2:27">
      <c r="B6" s="82">
        <v>1</v>
      </c>
      <c r="C6" s="82" t="s">
        <v>1679</v>
      </c>
      <c r="D6" s="120">
        <f>IFERROR(VLOOKUP($C6,ListOfDebenture!$D:$BD,MATCH(D$5,ListOfDebenture!$D$2:$ABJ$2,0),0),"")</f>
        <v>8</v>
      </c>
      <c r="E6" s="120">
        <f>IFERROR(VLOOKUP($C6,ListOfDebenture!$D:$BD,MATCH(E$5,ListOfDebenture!$D$2:$ABJ$2,0),0),"")</f>
        <v>7</v>
      </c>
      <c r="F6" s="121" t="str">
        <f>IFERROR(VLOOKUP(VLOOKUP($C6,ListOfDebenture!$D:$BD,MATCH(F$5,ListOfDebenture!$D$2:$ABJ$2,0),0),Ratings!$E:$F,2,0),"")</f>
        <v>AA-</v>
      </c>
      <c r="G6" s="120" t="str">
        <f>IF(IFERROR(VLOOKUP($C6,Price!$B:$C,2,0),0)=$C$2,IFERROR(VLOOKUP($C6,Price!$B:$J,6,0),""),"")</f>
        <v/>
      </c>
      <c r="H6" s="86">
        <f>IFERROR(IF(VLOOKUP($C6,ListOfDebenture!$D:$BD,MATCH(H$5,ListOfDebenture!$D$2:$ABJ$2,0),0)=0,"",VLOOKUP($C6,ListOfDebenture!$D:$BD,MATCH(H$5,ListOfDebenture!$D$2:$ABJ$2,0),0)),"")</f>
        <v>0.14393424598142868</v>
      </c>
      <c r="I6" s="137">
        <f>IFERROR(VLOOKUP($C6,Price!$B:$C,2,0),"N/A")</f>
        <v>45253</v>
      </c>
      <c r="J6" s="136">
        <f>IFERROR(IF($C$2-I6&gt;30,"",H6),"")</f>
        <v>0.14393424598142868</v>
      </c>
      <c r="K6" s="82" t="str">
        <f>IF(J6="","",SUBSTITUTE(SUBSTITUTE(F6,"-",""),"+",""))</f>
        <v>AA</v>
      </c>
      <c r="L6" s="82" t="str">
        <f>IFERROR(IF($C$2-I6&gt;30,"",VLOOKUP($F6,Ratings!$F:$H,3,0)),"")</f>
        <v>IG</v>
      </c>
      <c r="M6" s="85" t="str">
        <f>IF(IFERROR(VLOOKUP($C6,Price!$B:$C,2,0),0)=$C$2,IFERROR(VLOOKUP($C6,Price!$B:$AJ,7,0),""),"")</f>
        <v/>
      </c>
      <c r="N6" s="85" t="str">
        <f>IF(IFERROR(VLOOKUP($C6,Price!$B:$C,2,0),0)=$C$2,IFERROR(VLOOKUP($C6,Price!$B:$AJ,9,0),""),"")</f>
        <v/>
      </c>
      <c r="O6" s="85" t="str">
        <f>IF(IFERROR(VLOOKUP($C6,Price!$B:$C,2,0),0)=$C$2,IFERROR(VLOOKUP($C6,Price!$B:$AJ,8,0),""),"")</f>
        <v/>
      </c>
    </row>
    <row r="7" spans="2:27">
      <c r="B7" s="82">
        <v>2</v>
      </c>
      <c r="C7" s="82" t="s">
        <v>1581</v>
      </c>
      <c r="D7" s="120">
        <f>IFERROR(VLOOKUP($C7,ListOfDebenture!$D:$BD,MATCH(D$5,ListOfDebenture!$D$2:$ABJ$2,0),0),"")</f>
        <v>7</v>
      </c>
      <c r="E7" s="120">
        <f>IFERROR(VLOOKUP($C7,ListOfDebenture!$D:$BD,MATCH(E$5,ListOfDebenture!$D$2:$ABJ$2,0),0),"")</f>
        <v>5</v>
      </c>
      <c r="F7" s="121" t="str">
        <f>IFERROR(VLOOKUP(VLOOKUP($C7,ListOfDebenture!$D:$BD,MATCH(F$5,ListOfDebenture!$D$2:$ABJ$2,0),0),Ratings!$E:$F,2,0),"")</f>
        <v>AA-</v>
      </c>
      <c r="G7" s="120">
        <f>IF(IFERROR(VLOOKUP($C7,Price!$B:$C,2,0),0)=$C$2,IFERROR(VLOOKUP($C7,Price!$B:$J,6,0),""),"")</f>
        <v>817.4</v>
      </c>
      <c r="H7" s="86">
        <f>IFERROR(IF(VLOOKUP($C7,ListOfDebenture!$D:$BD,MATCH(H$5,ListOfDebenture!$D$2:$ABJ$2,0),0)=0,"",VLOOKUP($C7,ListOfDebenture!$D:$BD,MATCH(H$5,ListOfDebenture!$D$2:$ABJ$2,0),0)),"")</f>
        <v>0.14815981882556034</v>
      </c>
      <c r="I7" s="137">
        <f>IFERROR(VLOOKUP($C7,Price!$B:$C,2,0),"N/A")</f>
        <v>45256</v>
      </c>
      <c r="J7" s="136">
        <f t="shared" ref="J7:J70" si="0">IFERROR(IF($C$2-I7&gt;30,"",H7),"")</f>
        <v>0.14815981882556034</v>
      </c>
      <c r="K7" s="82" t="str">
        <f t="shared" ref="K7:K70" si="1">IF(J7="","",SUBSTITUTE(SUBSTITUTE(F7,"-",""),"+",""))</f>
        <v>AA</v>
      </c>
      <c r="L7" s="82" t="str">
        <f>IFERROR(IF($C$2-I7&gt;30,"",VLOOKUP($F7,Ratings!$F:$H,3,0)),"")</f>
        <v>IG</v>
      </c>
      <c r="M7" s="85">
        <f>IF(IFERROR(VLOOKUP($C7,Price!$B:$C,2,0),0)=$C$2,IFERROR(VLOOKUP($C7,Price!$B:$AJ,7,0),""),"")</f>
        <v>25</v>
      </c>
      <c r="N7" s="85">
        <f>IF(IFERROR(VLOOKUP($C7,Price!$B:$C,2,0),0)=$C$2,IFERROR(VLOOKUP($C7,Price!$B:$AJ,9,0),""),"")</f>
        <v>1</v>
      </c>
      <c r="O7" s="85">
        <f>IF(IFERROR(VLOOKUP($C7,Price!$B:$C,2,0),0)=$C$2,IFERROR(VLOOKUP($C7,Price!$B:$AJ,8,0),""),"")</f>
        <v>20435</v>
      </c>
      <c r="R7" s="82">
        <v>1</v>
      </c>
      <c r="S7" s="82">
        <v>2</v>
      </c>
      <c r="T7" s="82">
        <v>3</v>
      </c>
      <c r="U7" s="82">
        <v>4</v>
      </c>
      <c r="V7" s="82">
        <v>5</v>
      </c>
      <c r="W7" s="82">
        <v>6</v>
      </c>
      <c r="X7" s="82">
        <v>7</v>
      </c>
      <c r="Y7" s="82">
        <v>8</v>
      </c>
      <c r="Z7" s="82">
        <v>9</v>
      </c>
      <c r="AA7" s="82">
        <v>10</v>
      </c>
    </row>
    <row r="8" spans="2:27">
      <c r="B8" s="82">
        <v>3</v>
      </c>
      <c r="C8" s="82" t="s">
        <v>1544</v>
      </c>
      <c r="D8" s="120">
        <f>IFERROR(VLOOKUP($C8,ListOfDebenture!$D:$BD,MATCH(D$5,ListOfDebenture!$D$2:$ABJ$2,0),0),"")</f>
        <v>10</v>
      </c>
      <c r="E8" s="120">
        <f>IFERROR(VLOOKUP($C8,ListOfDebenture!$D:$BD,MATCH(E$5,ListOfDebenture!$D$2:$ABJ$2,0),0),"")</f>
        <v>8</v>
      </c>
      <c r="F8" s="121" t="str">
        <f>IFERROR(VLOOKUP(VLOOKUP($C8,ListOfDebenture!$D:$BD,MATCH(F$5,ListOfDebenture!$D$2:$ABJ$2,0),0),Ratings!$E:$F,2,0),"")</f>
        <v>A</v>
      </c>
      <c r="G8" s="120">
        <f>IF(IFERROR(VLOOKUP($C8,Price!$B:$C,2,0),0)=$C$2,IFERROR(VLOOKUP($C8,Price!$B:$J,6,0),""),"")</f>
        <v>826</v>
      </c>
      <c r="H8" s="86">
        <f>IFERROR(IF(VLOOKUP($C8,ListOfDebenture!$D:$BD,MATCH(H$5,ListOfDebenture!$D$2:$ABJ$2,0),0)=0,"",VLOOKUP($C8,ListOfDebenture!$D:$BD,MATCH(H$5,ListOfDebenture!$D$2:$ABJ$2,0),0)),"")</f>
        <v>0.13294499643107008</v>
      </c>
      <c r="I8" s="137">
        <f>IFERROR(VLOOKUP($C8,Price!$B:$C,2,0),"N/A")</f>
        <v>45256</v>
      </c>
      <c r="J8" s="136">
        <f t="shared" si="0"/>
        <v>0.13294499643107008</v>
      </c>
      <c r="K8" s="82" t="str">
        <f t="shared" si="1"/>
        <v>A</v>
      </c>
      <c r="L8" s="82" t="str">
        <f>IFERROR(IF($C$2-I8&gt;30,"",VLOOKUP($F8,Ratings!$F:$H,3,0)),"")</f>
        <v>IG</v>
      </c>
      <c r="M8" s="85">
        <f>IF(IFERROR(VLOOKUP($C8,Price!$B:$C,2,0),0)=$C$2,IFERROR(VLOOKUP($C8,Price!$B:$AJ,7,0),""),"")</f>
        <v>25</v>
      </c>
      <c r="N8" s="85">
        <f>IF(IFERROR(VLOOKUP($C8,Price!$B:$C,2,0),0)=$C$2,IFERROR(VLOOKUP($C8,Price!$B:$AJ,9,0),""),"")</f>
        <v>1</v>
      </c>
      <c r="O8" s="85">
        <f>IF(IFERROR(VLOOKUP($C8,Price!$B:$C,2,0),0)=$C$2,IFERROR(VLOOKUP($C8,Price!$B:$AJ,8,0),""),"")</f>
        <v>20650</v>
      </c>
      <c r="R8" s="86">
        <f>IFERROR(AVERAGEIFS($J$6:$J$105,$L$6:$L$105,"IG",$E$6:$E$105,R7),"")</f>
        <v>0.20229031022138416</v>
      </c>
      <c r="S8" s="86">
        <f t="shared" ref="S8:AA8" si="2">IFERROR(AVERAGEIFS($J$6:$J$105,$L$6:$L$105,"IG",$E$6:$E$105,S7),"")</f>
        <v>0.11272958192359064</v>
      </c>
      <c r="T8" s="86">
        <f t="shared" si="2"/>
        <v>0.12037803502533251</v>
      </c>
      <c r="U8" s="86">
        <f t="shared" si="2"/>
        <v>0.12195580393665632</v>
      </c>
      <c r="V8" s="86">
        <f t="shared" si="2"/>
        <v>0.1360338629026315</v>
      </c>
      <c r="W8" s="86">
        <f t="shared" si="2"/>
        <v>0.13559570035391527</v>
      </c>
      <c r="X8" s="86">
        <f t="shared" si="2"/>
        <v>0.14189581590601652</v>
      </c>
      <c r="Y8" s="86">
        <f t="shared" si="2"/>
        <v>0.13539009791997159</v>
      </c>
      <c r="Z8" s="86">
        <f t="shared" si="2"/>
        <v>0.12870570178084006</v>
      </c>
      <c r="AA8" s="86" t="str">
        <f t="shared" si="2"/>
        <v/>
      </c>
    </row>
    <row r="9" spans="2:27">
      <c r="B9" s="82">
        <v>4</v>
      </c>
      <c r="C9" s="82" t="s">
        <v>1489</v>
      </c>
      <c r="D9" s="120">
        <f>IFERROR(VLOOKUP($C9,ListOfDebenture!$D:$BD,MATCH(D$5,ListOfDebenture!$D$2:$ABJ$2,0),0),"")</f>
        <v>10</v>
      </c>
      <c r="E9" s="120">
        <f>IFERROR(VLOOKUP($C9,ListOfDebenture!$D:$BD,MATCH(E$5,ListOfDebenture!$D$2:$ABJ$2,0),0),"")</f>
        <v>8</v>
      </c>
      <c r="F9" s="121" t="str">
        <f>IFERROR(VLOOKUP(VLOOKUP($C9,ListOfDebenture!$D:$BD,MATCH(F$5,ListOfDebenture!$D$2:$ABJ$2,0),0),Ratings!$E:$F,2,0),"")</f>
        <v>BBB+</v>
      </c>
      <c r="G9" s="120" t="str">
        <f>IF(IFERROR(VLOOKUP($C9,Price!$B:$C,2,0),0)=$C$2,IFERROR(VLOOKUP($C9,Price!$B:$J,6,0),""),"")</f>
        <v/>
      </c>
      <c r="H9" s="86">
        <f>IFERROR(IF(VLOOKUP($C9,ListOfDebenture!$D:$BD,MATCH(H$5,ListOfDebenture!$D$2:$ABJ$2,0),0)=0,"",VLOOKUP($C9,ListOfDebenture!$D:$BD,MATCH(H$5,ListOfDebenture!$D$2:$ABJ$2,0),0)),"")</f>
        <v>0.14030900798363377</v>
      </c>
      <c r="I9" s="137">
        <f>IFERROR(VLOOKUP($C9,Price!$B:$C,2,0),"N/A")</f>
        <v>45252</v>
      </c>
      <c r="J9" s="136">
        <f t="shared" si="0"/>
        <v>0.14030900798363377</v>
      </c>
      <c r="K9" s="82" t="str">
        <f t="shared" si="1"/>
        <v>BBB</v>
      </c>
      <c r="L9" s="82" t="str">
        <f>IFERROR(IF($C$2-I9&gt;30,"",VLOOKUP($F9,Ratings!$F:$H,3,0)),"")</f>
        <v>IG</v>
      </c>
      <c r="M9" s="85" t="str">
        <f>IF(IFERROR(VLOOKUP($C9,Price!$B:$C,2,0),0)=$C$2,IFERROR(VLOOKUP($C9,Price!$B:$AJ,7,0),""),"")</f>
        <v/>
      </c>
      <c r="N9" s="85" t="str">
        <f>IF(IFERROR(VLOOKUP($C9,Price!$B:$C,2,0),0)=$C$2,IFERROR(VLOOKUP($C9,Price!$B:$AJ,9,0),""),"")</f>
        <v/>
      </c>
      <c r="O9" s="85" t="str">
        <f>IF(IFERROR(VLOOKUP($C9,Price!$B:$C,2,0),0)=$C$2,IFERROR(VLOOKUP($C9,Price!$B:$AJ,8,0),""),"")</f>
        <v/>
      </c>
    </row>
    <row r="10" spans="2:27">
      <c r="B10" s="82">
        <v>5</v>
      </c>
      <c r="C10" s="82" t="s">
        <v>1576</v>
      </c>
      <c r="D10" s="120">
        <f>IFERROR(VLOOKUP($C10,ListOfDebenture!$D:$BD,MATCH(D$5,ListOfDebenture!$D$2:$ABJ$2,0),0),"")</f>
        <v>7</v>
      </c>
      <c r="E10" s="120">
        <f>IFERROR(VLOOKUP($C10,ListOfDebenture!$D:$BD,MATCH(E$5,ListOfDebenture!$D$2:$ABJ$2,0),0),"")</f>
        <v>5</v>
      </c>
      <c r="F10" s="121" t="str">
        <f>IFERROR(VLOOKUP(VLOOKUP($C10,ListOfDebenture!$D:$BD,MATCH(F$5,ListOfDebenture!$D$2:$ABJ$2,0),0),Ratings!$E:$F,2,0),"")</f>
        <v>A</v>
      </c>
      <c r="G10" s="120" t="str">
        <f>IF(IFERROR(VLOOKUP($C10,Price!$B:$C,2,0),0)=$C$2,IFERROR(VLOOKUP($C10,Price!$B:$J,6,0),""),"")</f>
        <v/>
      </c>
      <c r="H10" s="86">
        <f>IFERROR(IF(VLOOKUP($C10,ListOfDebenture!$D:$BD,MATCH(H$5,ListOfDebenture!$D$2:$ABJ$2,0),0)=0,"",VLOOKUP($C10,ListOfDebenture!$D:$BD,MATCH(H$5,ListOfDebenture!$D$2:$ABJ$2,0),0)),"")</f>
        <v>0.15346870006733637</v>
      </c>
      <c r="I10" s="137">
        <f>IFERROR(VLOOKUP($C10,Price!$B:$C,2,0),"N/A")</f>
        <v>45252</v>
      </c>
      <c r="J10" s="136">
        <f t="shared" si="0"/>
        <v>0.15346870006733637</v>
      </c>
      <c r="K10" s="82" t="str">
        <f t="shared" si="1"/>
        <v>A</v>
      </c>
      <c r="L10" s="82" t="str">
        <f>IFERROR(IF($C$2-I10&gt;30,"",VLOOKUP($F10,Ratings!$F:$H,3,0)),"")</f>
        <v>IG</v>
      </c>
      <c r="M10" s="85" t="str">
        <f>IF(IFERROR(VLOOKUP($C10,Price!$B:$C,2,0),0)=$C$2,IFERROR(VLOOKUP($C10,Price!$B:$AJ,7,0),""),"")</f>
        <v/>
      </c>
      <c r="N10" s="85" t="str">
        <f>IF(IFERROR(VLOOKUP($C10,Price!$B:$C,2,0),0)=$C$2,IFERROR(VLOOKUP($C10,Price!$B:$AJ,9,0),""),"")</f>
        <v/>
      </c>
      <c r="O10" s="85" t="str">
        <f>IF(IFERROR(VLOOKUP($C10,Price!$B:$C,2,0),0)=$C$2,IFERROR(VLOOKUP($C10,Price!$B:$AJ,8,0),""),"")</f>
        <v/>
      </c>
    </row>
    <row r="11" spans="2:27">
      <c r="B11" s="82">
        <v>6</v>
      </c>
      <c r="C11" s="82" t="s">
        <v>1484</v>
      </c>
      <c r="D11" s="120">
        <f>IFERROR(VLOOKUP($C11,ListOfDebenture!$D:$BD,MATCH(D$5,ListOfDebenture!$D$2:$ABJ$2,0),0),"")</f>
        <v>10</v>
      </c>
      <c r="E11" s="120">
        <f>IFERROR(VLOOKUP($C11,ListOfDebenture!$D:$BD,MATCH(E$5,ListOfDebenture!$D$2:$ABJ$2,0),0),"")</f>
        <v>8</v>
      </c>
      <c r="F11" s="121" t="str">
        <f>IFERROR(VLOOKUP(VLOOKUP($C11,ListOfDebenture!$D:$BD,MATCH(F$5,ListOfDebenture!$D$2:$ABJ$2,0),0),Ratings!$E:$F,2,0),"")</f>
        <v>A</v>
      </c>
      <c r="G11" s="120" t="str">
        <f>IF(IFERROR(VLOOKUP($C11,Price!$B:$C,2,0),0)=$C$2,IFERROR(VLOOKUP($C11,Price!$B:$J,6,0),""),"")</f>
        <v/>
      </c>
      <c r="H11" s="86">
        <f>IFERROR(IF(VLOOKUP($C11,ListOfDebenture!$D:$BD,MATCH(H$5,ListOfDebenture!$D$2:$ABJ$2,0),0)=0,"",VLOOKUP($C11,ListOfDebenture!$D:$BD,MATCH(H$5,ListOfDebenture!$D$2:$ABJ$2,0),0)),"")</f>
        <v>0.13739024118756543</v>
      </c>
      <c r="I11" s="137">
        <f>IFERROR(VLOOKUP($C11,Price!$B:$C,2,0),"N/A")</f>
        <v>45252</v>
      </c>
      <c r="J11" s="136">
        <f t="shared" si="0"/>
        <v>0.13739024118756543</v>
      </c>
      <c r="K11" s="82" t="str">
        <f t="shared" si="1"/>
        <v>A</v>
      </c>
      <c r="L11" s="82" t="str">
        <f>IFERROR(IF($C$2-I11&gt;30,"",VLOOKUP($F11,Ratings!$F:$H,3,0)),"")</f>
        <v>IG</v>
      </c>
      <c r="M11" s="85" t="str">
        <f>IF(IFERROR(VLOOKUP($C11,Price!$B:$C,2,0),0)=$C$2,IFERROR(VLOOKUP($C11,Price!$B:$AJ,7,0),""),"")</f>
        <v/>
      </c>
      <c r="N11" s="85" t="str">
        <f>IF(IFERROR(VLOOKUP($C11,Price!$B:$C,2,0),0)=$C$2,IFERROR(VLOOKUP($C11,Price!$B:$AJ,9,0),""),"")</f>
        <v/>
      </c>
      <c r="O11" s="85" t="str">
        <f>IF(IFERROR(VLOOKUP($C11,Price!$B:$C,2,0),0)=$C$2,IFERROR(VLOOKUP($C11,Price!$B:$AJ,8,0),""),"")</f>
        <v/>
      </c>
    </row>
    <row r="12" spans="2:27">
      <c r="B12" s="82">
        <v>7</v>
      </c>
      <c r="C12" s="82" t="s">
        <v>1526</v>
      </c>
      <c r="D12" s="120">
        <f>IFERROR(VLOOKUP($C12,ListOfDebenture!$D:$BD,MATCH(D$5,ListOfDebenture!$D$2:$ABJ$2,0),0),"")</f>
        <v>10</v>
      </c>
      <c r="E12" s="120">
        <f>IFERROR(VLOOKUP($C12,ListOfDebenture!$D:$BD,MATCH(E$5,ListOfDebenture!$D$2:$ABJ$2,0),0),"")</f>
        <v>8</v>
      </c>
      <c r="F12" s="121" t="str">
        <f>IFERROR(VLOOKUP(VLOOKUP($C12,ListOfDebenture!$D:$BD,MATCH(F$5,ListOfDebenture!$D$2:$ABJ$2,0),0),Ratings!$E:$F,2,0),"")</f>
        <v>BB+</v>
      </c>
      <c r="G12" s="120">
        <f>IF(IFERROR(VLOOKUP($C12,Price!$B:$C,2,0),0)=$C$2,IFERROR(VLOOKUP($C12,Price!$B:$J,6,0),""),"")</f>
        <v>815.7</v>
      </c>
      <c r="H12" s="86">
        <f>IFERROR(IF(VLOOKUP($C12,ListOfDebenture!$D:$BD,MATCH(H$5,ListOfDebenture!$D$2:$ABJ$2,0),0)=0,"",VLOOKUP($C12,ListOfDebenture!$D:$BD,MATCH(H$5,ListOfDebenture!$D$2:$ABJ$2,0),0)),"")</f>
        <v>0.14112308897134163</v>
      </c>
      <c r="I12" s="137">
        <f>IFERROR(VLOOKUP($C12,Price!$B:$C,2,0),"N/A")</f>
        <v>45256</v>
      </c>
      <c r="J12" s="136">
        <f t="shared" si="0"/>
        <v>0.14112308897134163</v>
      </c>
      <c r="K12" s="82" t="str">
        <f t="shared" si="1"/>
        <v>BB</v>
      </c>
      <c r="L12" s="82" t="str">
        <f>IFERROR(IF($C$2-I12&gt;30,"",VLOOKUP($F12,Ratings!$F:$H,3,0)),"")</f>
        <v>HY</v>
      </c>
      <c r="M12" s="85">
        <f>IF(IFERROR(VLOOKUP($C12,Price!$B:$C,2,0),0)=$C$2,IFERROR(VLOOKUP($C12,Price!$B:$AJ,7,0),""),"")</f>
        <v>25</v>
      </c>
      <c r="N12" s="85">
        <f>IF(IFERROR(VLOOKUP($C12,Price!$B:$C,2,0),0)=$C$2,IFERROR(VLOOKUP($C12,Price!$B:$AJ,9,0),""),"")</f>
        <v>1</v>
      </c>
      <c r="O12" s="85">
        <f>IF(IFERROR(VLOOKUP($C12,Price!$B:$C,2,0),0)=$C$2,IFERROR(VLOOKUP($C12,Price!$B:$AJ,8,0),""),"")</f>
        <v>20392.5</v>
      </c>
    </row>
    <row r="13" spans="2:27">
      <c r="B13" s="82">
        <v>8</v>
      </c>
      <c r="C13" s="82" t="s">
        <v>1421</v>
      </c>
      <c r="D13" s="120">
        <f>IFERROR(VLOOKUP($C13,ListOfDebenture!$D:$BD,MATCH(D$5,ListOfDebenture!$D$2:$ABJ$2,0),0),"")</f>
        <v>10</v>
      </c>
      <c r="E13" s="120">
        <f>IFERROR(VLOOKUP($C13,ListOfDebenture!$D:$BD,MATCH(E$5,ListOfDebenture!$D$2:$ABJ$2,0),0),"")</f>
        <v>8</v>
      </c>
      <c r="F13" s="121" t="str">
        <f>IFERROR(VLOOKUP(VLOOKUP($C13,ListOfDebenture!$D:$BD,MATCH(F$5,ListOfDebenture!$D$2:$ABJ$2,0),0),Ratings!$E:$F,2,0),"")</f>
        <v>A-</v>
      </c>
      <c r="G13" s="120" t="str">
        <f>IF(IFERROR(VLOOKUP($C13,Price!$B:$C,2,0),0)=$C$2,IFERROR(VLOOKUP($C13,Price!$B:$J,6,0),""),"")</f>
        <v/>
      </c>
      <c r="H13" s="86">
        <f>IFERROR(IF(VLOOKUP($C13,ListOfDebenture!$D:$BD,MATCH(H$5,ListOfDebenture!$D$2:$ABJ$2,0),0)=0,"",VLOOKUP($C13,ListOfDebenture!$D:$BD,MATCH(H$5,ListOfDebenture!$D$2:$ABJ$2,0),0)),"")</f>
        <v>0.13565275564063892</v>
      </c>
      <c r="I13" s="137">
        <f>IFERROR(VLOOKUP($C13,Price!$B:$C,2,0),"N/A")</f>
        <v>45253</v>
      </c>
      <c r="J13" s="136">
        <f t="shared" si="0"/>
        <v>0.13565275564063892</v>
      </c>
      <c r="K13" s="82" t="str">
        <f t="shared" si="1"/>
        <v>A</v>
      </c>
      <c r="L13" s="82" t="str">
        <f>IFERROR(IF($C$2-I13&gt;30,"",VLOOKUP($F13,Ratings!$F:$H,3,0)),"")</f>
        <v>IG</v>
      </c>
      <c r="M13" s="85" t="str">
        <f>IF(IFERROR(VLOOKUP($C13,Price!$B:$C,2,0),0)=$C$2,IFERROR(VLOOKUP($C13,Price!$B:$AJ,7,0),""),"")</f>
        <v/>
      </c>
      <c r="N13" s="85" t="str">
        <f>IF(IFERROR(VLOOKUP($C13,Price!$B:$C,2,0),0)=$C$2,IFERROR(VLOOKUP($C13,Price!$B:$AJ,9,0),""),"")</f>
        <v/>
      </c>
      <c r="O13" s="85" t="str">
        <f>IF(IFERROR(VLOOKUP($C13,Price!$B:$C,2,0),0)=$C$2,IFERROR(VLOOKUP($C13,Price!$B:$AJ,8,0),""),"")</f>
        <v/>
      </c>
    </row>
    <row r="14" spans="2:27">
      <c r="B14" s="82">
        <v>9</v>
      </c>
      <c r="C14" s="82" t="s">
        <v>1525</v>
      </c>
      <c r="D14" s="120">
        <f>IFERROR(VLOOKUP($C14,ListOfDebenture!$D:$BD,MATCH(D$5,ListOfDebenture!$D$2:$ABJ$2,0),0),"")</f>
        <v>8</v>
      </c>
      <c r="E14" s="120">
        <f>IFERROR(VLOOKUP($C14,ListOfDebenture!$D:$BD,MATCH(E$5,ListOfDebenture!$D$2:$ABJ$2,0),0),"")</f>
        <v>6</v>
      </c>
      <c r="F14" s="121" t="str">
        <f>IFERROR(VLOOKUP(VLOOKUP($C14,ListOfDebenture!$D:$BD,MATCH(F$5,ListOfDebenture!$D$2:$ABJ$2,0),0),Ratings!$E:$F,2,0),"")</f>
        <v>A-</v>
      </c>
      <c r="G14" s="120">
        <f>IF(IFERROR(VLOOKUP($C14,Price!$B:$C,2,0),0)=$C$2,IFERROR(VLOOKUP($C14,Price!$B:$J,6,0),""),"")</f>
        <v>825.1</v>
      </c>
      <c r="H14" s="86">
        <f>IFERROR(IF(VLOOKUP($C14,ListOfDebenture!$D:$BD,MATCH(H$5,ListOfDebenture!$D$2:$ABJ$2,0),0)=0,"",VLOOKUP($C14,ListOfDebenture!$D:$BD,MATCH(H$5,ListOfDebenture!$D$2:$ABJ$2,0),0)),"")</f>
        <v>0.1491425894583048</v>
      </c>
      <c r="I14" s="137">
        <f>IFERROR(VLOOKUP($C14,Price!$B:$C,2,0),"N/A")</f>
        <v>45256</v>
      </c>
      <c r="J14" s="136">
        <f t="shared" si="0"/>
        <v>0.1491425894583048</v>
      </c>
      <c r="K14" s="82" t="str">
        <f t="shared" si="1"/>
        <v>A</v>
      </c>
      <c r="L14" s="82" t="str">
        <f>IFERROR(IF($C$2-I14&gt;30,"",VLOOKUP($F14,Ratings!$F:$H,3,0)),"")</f>
        <v>IG</v>
      </c>
      <c r="M14" s="85">
        <f>IF(IFERROR(VLOOKUP($C14,Price!$B:$C,2,0),0)=$C$2,IFERROR(VLOOKUP($C14,Price!$B:$AJ,7,0),""),"")</f>
        <v>25</v>
      </c>
      <c r="N14" s="85">
        <f>IF(IFERROR(VLOOKUP($C14,Price!$B:$C,2,0),0)=$C$2,IFERROR(VLOOKUP($C14,Price!$B:$AJ,9,0),""),"")</f>
        <v>1</v>
      </c>
      <c r="O14" s="85">
        <f>IF(IFERROR(VLOOKUP($C14,Price!$B:$C,2,0),0)=$C$2,IFERROR(VLOOKUP($C14,Price!$B:$AJ,8,0),""),"")</f>
        <v>20627.5</v>
      </c>
    </row>
    <row r="15" spans="2:27">
      <c r="B15" s="82">
        <v>10</v>
      </c>
      <c r="C15" s="82" t="s">
        <v>1386</v>
      </c>
      <c r="D15" s="120">
        <f>IFERROR(VLOOKUP($C15,ListOfDebenture!$D:$BD,MATCH(D$5,ListOfDebenture!$D$2:$ABJ$2,0),0),"")</f>
        <v>7</v>
      </c>
      <c r="E15" s="120">
        <f>IFERROR(VLOOKUP($C15,ListOfDebenture!$D:$BD,MATCH(E$5,ListOfDebenture!$D$2:$ABJ$2,0),0),"")</f>
        <v>4</v>
      </c>
      <c r="F15" s="121" t="str">
        <f>IFERROR(VLOOKUP(VLOOKUP($C15,ListOfDebenture!$D:$BD,MATCH(F$5,ListOfDebenture!$D$2:$ABJ$2,0),0),Ratings!$E:$F,2,0),"")</f>
        <v>BBB+</v>
      </c>
      <c r="G15" s="120" t="str">
        <f>IF(IFERROR(VLOOKUP($C15,Price!$B:$C,2,0),0)=$C$2,IFERROR(VLOOKUP($C15,Price!$B:$J,6,0),""),"")</f>
        <v/>
      </c>
      <c r="H15" s="86">
        <f>IFERROR(IF(VLOOKUP($C15,ListOfDebenture!$D:$BD,MATCH(H$5,ListOfDebenture!$D$2:$ABJ$2,0),0)=0,"",VLOOKUP($C15,ListOfDebenture!$D:$BD,MATCH(H$5,ListOfDebenture!$D$2:$ABJ$2,0),0)),"")</f>
        <v>0.15328802290219326</v>
      </c>
      <c r="I15" s="137">
        <f>IFERROR(VLOOKUP($C15,Price!$B:$C,2,0),"N/A")</f>
        <v>45252</v>
      </c>
      <c r="J15" s="136">
        <f t="shared" si="0"/>
        <v>0.15328802290219326</v>
      </c>
      <c r="K15" s="82" t="str">
        <f t="shared" si="1"/>
        <v>BBB</v>
      </c>
      <c r="L15" s="82" t="str">
        <f>IFERROR(IF($C$2-I15&gt;30,"",VLOOKUP($F15,Ratings!$F:$H,3,0)),"")</f>
        <v>IG</v>
      </c>
      <c r="M15" s="85" t="str">
        <f>IF(IFERROR(VLOOKUP($C15,Price!$B:$C,2,0),0)=$C$2,IFERROR(VLOOKUP($C15,Price!$B:$AJ,7,0),""),"")</f>
        <v/>
      </c>
      <c r="N15" s="85" t="str">
        <f>IF(IFERROR(VLOOKUP($C15,Price!$B:$C,2,0),0)=$C$2,IFERROR(VLOOKUP($C15,Price!$B:$AJ,9,0),""),"")</f>
        <v/>
      </c>
      <c r="O15" s="85" t="str">
        <f>IF(IFERROR(VLOOKUP($C15,Price!$B:$C,2,0),0)=$C$2,IFERROR(VLOOKUP($C15,Price!$B:$AJ,8,0),""),"")</f>
        <v/>
      </c>
    </row>
    <row r="16" spans="2:27">
      <c r="B16" s="82">
        <v>11</v>
      </c>
      <c r="C16" s="82" t="s">
        <v>1513</v>
      </c>
      <c r="D16" s="120">
        <f>IFERROR(VLOOKUP($C16,ListOfDebenture!$D:$BD,MATCH(D$5,ListOfDebenture!$D$2:$ABJ$2,0),0),"")</f>
        <v>10</v>
      </c>
      <c r="E16" s="120">
        <f>IFERROR(VLOOKUP($C16,ListOfDebenture!$D:$BD,MATCH(E$5,ListOfDebenture!$D$2:$ABJ$2,0),0),"")</f>
        <v>8</v>
      </c>
      <c r="F16" s="121" t="str">
        <f>IFERROR(VLOOKUP(VLOOKUP($C16,ListOfDebenture!$D:$BD,MATCH(F$5,ListOfDebenture!$D$2:$ABJ$2,0),0),Ratings!$E:$F,2,0),"")</f>
        <v>BBB+</v>
      </c>
      <c r="G16" s="120" t="str">
        <f>IF(IFERROR(VLOOKUP($C16,Price!$B:$C,2,0),0)=$C$2,IFERROR(VLOOKUP($C16,Price!$B:$J,6,0),""),"")</f>
        <v/>
      </c>
      <c r="H16" s="86">
        <f>IFERROR(IF(VLOOKUP($C16,ListOfDebenture!$D:$BD,MATCH(H$5,ListOfDebenture!$D$2:$ABJ$2,0),0)=0,"",VLOOKUP($C16,ListOfDebenture!$D:$BD,MATCH(H$5,ListOfDebenture!$D$2:$ABJ$2,0),0)),"")</f>
        <v>0.14830079516256386</v>
      </c>
      <c r="I16" s="137">
        <f>IFERROR(VLOOKUP($C16,Price!$B:$C,2,0),"N/A")</f>
        <v>45252</v>
      </c>
      <c r="J16" s="136">
        <f t="shared" si="0"/>
        <v>0.14830079516256386</v>
      </c>
      <c r="K16" s="82" t="str">
        <f t="shared" si="1"/>
        <v>BBB</v>
      </c>
      <c r="L16" s="82" t="str">
        <f>IFERROR(IF($C$2-I16&gt;30,"",VLOOKUP($F16,Ratings!$F:$H,3,0)),"")</f>
        <v>IG</v>
      </c>
      <c r="M16" s="85" t="str">
        <f>IF(IFERROR(VLOOKUP($C16,Price!$B:$C,2,0),0)=$C$2,IFERROR(VLOOKUP($C16,Price!$B:$AJ,7,0),""),"")</f>
        <v/>
      </c>
      <c r="N16" s="85" t="str">
        <f>IF(IFERROR(VLOOKUP($C16,Price!$B:$C,2,0),0)=$C$2,IFERROR(VLOOKUP($C16,Price!$B:$AJ,9,0),""),"")</f>
        <v/>
      </c>
      <c r="O16" s="85" t="str">
        <f>IF(IFERROR(VLOOKUP($C16,Price!$B:$C,2,0),0)=$C$2,IFERROR(VLOOKUP($C16,Price!$B:$AJ,8,0),""),"")</f>
        <v/>
      </c>
    </row>
    <row r="17" spans="2:15">
      <c r="B17" s="82">
        <v>12</v>
      </c>
      <c r="C17" s="82" t="s">
        <v>1649</v>
      </c>
      <c r="D17" s="120">
        <f>IFERROR(VLOOKUP($C17,ListOfDebenture!$D:$BD,MATCH(D$5,ListOfDebenture!$D$2:$ABJ$2,0),0),"")</f>
        <v>10</v>
      </c>
      <c r="E17" s="120">
        <f>IFERROR(VLOOKUP($C17,ListOfDebenture!$D:$BD,MATCH(E$5,ListOfDebenture!$D$2:$ABJ$2,0),0),"")</f>
        <v>8</v>
      </c>
      <c r="F17" s="121" t="str">
        <f>IFERROR(VLOOKUP(VLOOKUP($C17,ListOfDebenture!$D:$BD,MATCH(F$5,ListOfDebenture!$D$2:$ABJ$2,0),0),Ratings!$E:$F,2,0),"")</f>
        <v>A-</v>
      </c>
      <c r="G17" s="120">
        <f>IF(IFERROR(VLOOKUP($C17,Price!$B:$C,2,0),0)=$C$2,IFERROR(VLOOKUP($C17,Price!$B:$J,6,0),""),"")</f>
        <v>940</v>
      </c>
      <c r="H17" s="86">
        <f>IFERROR(IF(VLOOKUP($C17,ListOfDebenture!$D:$BD,MATCH(H$5,ListOfDebenture!$D$2:$ABJ$2,0),0)=0,"",VLOOKUP($C17,ListOfDebenture!$D:$BD,MATCH(H$5,ListOfDebenture!$D$2:$ABJ$2,0),0)),"")</f>
        <v>0.12344588536350504</v>
      </c>
      <c r="I17" s="137">
        <f>IFERROR(VLOOKUP($C17,Price!$B:$C,2,0),"N/A")</f>
        <v>45256</v>
      </c>
      <c r="J17" s="136">
        <f t="shared" si="0"/>
        <v>0.12344588536350504</v>
      </c>
      <c r="K17" s="82" t="str">
        <f t="shared" si="1"/>
        <v>A</v>
      </c>
      <c r="L17" s="82" t="str">
        <f>IFERROR(IF($C$2-I17&gt;30,"",VLOOKUP($F17,Ratings!$F:$H,3,0)),"")</f>
        <v>IG</v>
      </c>
      <c r="M17" s="85">
        <f>IF(IFERROR(VLOOKUP($C17,Price!$B:$C,2,0),0)=$C$2,IFERROR(VLOOKUP($C17,Price!$B:$AJ,7,0),""),"")</f>
        <v>265</v>
      </c>
      <c r="N17" s="85">
        <f>IF(IFERROR(VLOOKUP($C17,Price!$B:$C,2,0),0)=$C$2,IFERROR(VLOOKUP($C17,Price!$B:$AJ,9,0),""),"")</f>
        <v>4</v>
      </c>
      <c r="O17" s="85">
        <f>IF(IFERROR(VLOOKUP($C17,Price!$B:$C,2,0),0)=$C$2,IFERROR(VLOOKUP($C17,Price!$B:$AJ,8,0),""),"")</f>
        <v>248850</v>
      </c>
    </row>
    <row r="18" spans="2:15">
      <c r="B18" s="82">
        <v>13</v>
      </c>
      <c r="C18" s="82" t="s">
        <v>1445</v>
      </c>
      <c r="D18" s="120">
        <f>IFERROR(VLOOKUP($C18,ListOfDebenture!$D:$BD,MATCH(D$5,ListOfDebenture!$D$2:$ABJ$2,0),0),"")</f>
        <v>8</v>
      </c>
      <c r="E18" s="120">
        <f>IFERROR(VLOOKUP($C18,ListOfDebenture!$D:$BD,MATCH(E$5,ListOfDebenture!$D$2:$ABJ$2,0),0),"")</f>
        <v>6</v>
      </c>
      <c r="F18" s="121" t="str">
        <f>IFERROR(VLOOKUP(VLOOKUP($C18,ListOfDebenture!$D:$BD,MATCH(F$5,ListOfDebenture!$D$2:$ABJ$2,0),0),Ratings!$E:$F,2,0),"")</f>
        <v>BB</v>
      </c>
      <c r="G18" s="120">
        <f>IF(IFERROR(VLOOKUP($C18,Price!$B:$C,2,0),0)=$C$2,IFERROR(VLOOKUP($C18,Price!$B:$J,6,0),""),"")</f>
        <v>901</v>
      </c>
      <c r="H18" s="86">
        <f>IFERROR(IF(VLOOKUP($C18,ListOfDebenture!$D:$BD,MATCH(H$5,ListOfDebenture!$D$2:$ABJ$2,0),0)=0,"",VLOOKUP($C18,ListOfDebenture!$D:$BD,MATCH(H$5,ListOfDebenture!$D$2:$ABJ$2,0),0)),"")</f>
        <v>0.1352443136658644</v>
      </c>
      <c r="I18" s="137">
        <f>IFERROR(VLOOKUP($C18,Price!$B:$C,2,0),"N/A")</f>
        <v>45256</v>
      </c>
      <c r="J18" s="136">
        <f t="shared" si="0"/>
        <v>0.1352443136658644</v>
      </c>
      <c r="K18" s="82" t="str">
        <f t="shared" si="1"/>
        <v>BB</v>
      </c>
      <c r="L18" s="82" t="str">
        <f>IFERROR(IF($C$2-I18&gt;30,"",VLOOKUP($F18,Ratings!$F:$H,3,0)),"")</f>
        <v>HY</v>
      </c>
      <c r="M18" s="85">
        <f>IF(IFERROR(VLOOKUP($C18,Price!$B:$C,2,0),0)=$C$2,IFERROR(VLOOKUP($C18,Price!$B:$AJ,7,0),""),"")</f>
        <v>25</v>
      </c>
      <c r="N18" s="85">
        <f>IF(IFERROR(VLOOKUP($C18,Price!$B:$C,2,0),0)=$C$2,IFERROR(VLOOKUP($C18,Price!$B:$AJ,9,0),""),"")</f>
        <v>1</v>
      </c>
      <c r="O18" s="85">
        <f>IF(IFERROR(VLOOKUP($C18,Price!$B:$C,2,0),0)=$C$2,IFERROR(VLOOKUP($C18,Price!$B:$AJ,8,0),""),"")</f>
        <v>22525</v>
      </c>
    </row>
    <row r="19" spans="2:15">
      <c r="B19" s="82">
        <v>14</v>
      </c>
      <c r="C19" s="82" t="s">
        <v>1653</v>
      </c>
      <c r="D19" s="120">
        <f>IFERROR(VLOOKUP($C19,ListOfDebenture!$D:$BD,MATCH(D$5,ListOfDebenture!$D$2:$ABJ$2,0),0),"")</f>
        <v>10</v>
      </c>
      <c r="E19" s="120">
        <f>IFERROR(VLOOKUP($C19,ListOfDebenture!$D:$BD,MATCH(E$5,ListOfDebenture!$D$2:$ABJ$2,0),0),"")</f>
        <v>9</v>
      </c>
      <c r="F19" s="121" t="str">
        <f>IFERROR(VLOOKUP(VLOOKUP($C19,ListOfDebenture!$D:$BD,MATCH(F$5,ListOfDebenture!$D$2:$ABJ$2,0),0),Ratings!$E:$F,2,0),"")</f>
        <v>BBB-</v>
      </c>
      <c r="G19" s="120">
        <f>IF(IFERROR(VLOOKUP($C19,Price!$B:$C,2,0),0)=$C$2,IFERROR(VLOOKUP($C19,Price!$B:$J,6,0),""),"")</f>
        <v>907.1</v>
      </c>
      <c r="H19" s="86">
        <f>IFERROR(IF(VLOOKUP($C19,ListOfDebenture!$D:$BD,MATCH(H$5,ListOfDebenture!$D$2:$ABJ$2,0),0)=0,"",VLOOKUP($C19,ListOfDebenture!$D:$BD,MATCH(H$5,ListOfDebenture!$D$2:$ABJ$2,0),0)),"")</f>
        <v>0.12870570178084006</v>
      </c>
      <c r="I19" s="137">
        <f>IFERROR(VLOOKUP($C19,Price!$B:$C,2,0),"N/A")</f>
        <v>45256</v>
      </c>
      <c r="J19" s="136">
        <f t="shared" si="0"/>
        <v>0.12870570178084006</v>
      </c>
      <c r="K19" s="82" t="str">
        <f t="shared" si="1"/>
        <v>BBB</v>
      </c>
      <c r="L19" s="82" t="str">
        <f>IFERROR(IF($C$2-I19&gt;30,"",VLOOKUP($F19,Ratings!$F:$H,3,0)),"")</f>
        <v>IG</v>
      </c>
      <c r="M19" s="85">
        <f>IF(IFERROR(VLOOKUP($C19,Price!$B:$C,2,0),0)=$C$2,IFERROR(VLOOKUP($C19,Price!$B:$AJ,7,0),""),"")</f>
        <v>75</v>
      </c>
      <c r="N19" s="85">
        <f>IF(IFERROR(VLOOKUP($C19,Price!$B:$C,2,0),0)=$C$2,IFERROR(VLOOKUP($C19,Price!$B:$AJ,9,0),""),"")</f>
        <v>3</v>
      </c>
      <c r="O19" s="85">
        <f>IF(IFERROR(VLOOKUP($C19,Price!$B:$C,2,0),0)=$C$2,IFERROR(VLOOKUP($C19,Price!$B:$AJ,8,0),""),"")</f>
        <v>68000</v>
      </c>
    </row>
    <row r="20" spans="2:15">
      <c r="B20" s="82">
        <v>15</v>
      </c>
      <c r="C20" s="82" t="s">
        <v>1327</v>
      </c>
      <c r="D20" s="120">
        <f>IFERROR(VLOOKUP($C20,ListOfDebenture!$D:$BD,MATCH(D$5,ListOfDebenture!$D$2:$ABJ$2,0),0),"")</f>
        <v>10</v>
      </c>
      <c r="E20" s="120">
        <f>IFERROR(VLOOKUP($C20,ListOfDebenture!$D:$BD,MATCH(E$5,ListOfDebenture!$D$2:$ABJ$2,0),0),"")</f>
        <v>7</v>
      </c>
      <c r="F20" s="121" t="str">
        <f>IFERROR(VLOOKUP(VLOOKUP($C20,ListOfDebenture!$D:$BD,MATCH(F$5,ListOfDebenture!$D$2:$ABJ$2,0),0),Ratings!$E:$F,2,0),"")</f>
        <v>AA</v>
      </c>
      <c r="G20" s="120" t="str">
        <f>IF(IFERROR(VLOOKUP($C20,Price!$B:$C,2,0),0)=$C$2,IFERROR(VLOOKUP($C20,Price!$B:$J,6,0),""),"")</f>
        <v/>
      </c>
      <c r="H20" s="86">
        <f>IFERROR(IF(VLOOKUP($C20,ListOfDebenture!$D:$BD,MATCH(H$5,ListOfDebenture!$D$2:$ABJ$2,0),0)=0,"",VLOOKUP($C20,ListOfDebenture!$D:$BD,MATCH(H$5,ListOfDebenture!$D$2:$ABJ$2,0),0)),"")</f>
        <v>0.13985738583060434</v>
      </c>
      <c r="I20" s="137">
        <f>IFERROR(VLOOKUP($C20,Price!$B:$C,2,0),"N/A")</f>
        <v>45238</v>
      </c>
      <c r="J20" s="136">
        <f t="shared" si="0"/>
        <v>0.13985738583060434</v>
      </c>
      <c r="K20" s="82" t="str">
        <f t="shared" si="1"/>
        <v>AA</v>
      </c>
      <c r="L20" s="82" t="str">
        <f>IFERROR(IF($C$2-I20&gt;30,"",VLOOKUP($F20,Ratings!$F:$H,3,0)),"")</f>
        <v>IG</v>
      </c>
      <c r="M20" s="85" t="str">
        <f>IF(IFERROR(VLOOKUP($C20,Price!$B:$C,2,0),0)=$C$2,IFERROR(VLOOKUP($C20,Price!$B:$AJ,7,0),""),"")</f>
        <v/>
      </c>
      <c r="N20" s="85" t="str">
        <f>IF(IFERROR(VLOOKUP($C20,Price!$B:$C,2,0),0)=$C$2,IFERROR(VLOOKUP($C20,Price!$B:$AJ,9,0),""),"")</f>
        <v/>
      </c>
      <c r="O20" s="85" t="str">
        <f>IF(IFERROR(VLOOKUP($C20,Price!$B:$C,2,0),0)=$C$2,IFERROR(VLOOKUP($C20,Price!$B:$AJ,8,0),""),"")</f>
        <v/>
      </c>
    </row>
    <row r="21" spans="2:15">
      <c r="B21" s="82">
        <v>16</v>
      </c>
      <c r="C21" s="82" t="s">
        <v>1658</v>
      </c>
      <c r="D21" s="120">
        <f>IFERROR(VLOOKUP($C21,ListOfDebenture!$D:$BD,MATCH(D$5,ListOfDebenture!$D$2:$ABJ$2,0),0),"")</f>
        <v>10</v>
      </c>
      <c r="E21" s="120">
        <f>IFERROR(VLOOKUP($C21,ListOfDebenture!$D:$BD,MATCH(E$5,ListOfDebenture!$D$2:$ABJ$2,0),0),"")</f>
        <v>8</v>
      </c>
      <c r="F21" s="121" t="str">
        <f>IFERROR(VLOOKUP(VLOOKUP($C21,ListOfDebenture!$D:$BD,MATCH(F$5,ListOfDebenture!$D$2:$ABJ$2,0),0),Ratings!$E:$F,2,0),"")</f>
        <v>BBB</v>
      </c>
      <c r="G21" s="120">
        <f>IF(IFERROR(VLOOKUP($C21,Price!$B:$C,2,0),0)=$C$2,IFERROR(VLOOKUP($C21,Price!$B:$J,6,0),""),"")</f>
        <v>940</v>
      </c>
      <c r="H21" s="86">
        <f>IFERROR(IF(VLOOKUP($C21,ListOfDebenture!$D:$BD,MATCH(H$5,ListOfDebenture!$D$2:$ABJ$2,0),0)=0,"",VLOOKUP($C21,ListOfDebenture!$D:$BD,MATCH(H$5,ListOfDebenture!$D$2:$ABJ$2,0),0)),"")</f>
        <v>0.12939279759963929</v>
      </c>
      <c r="I21" s="137">
        <f>IFERROR(VLOOKUP($C21,Price!$B:$C,2,0),"N/A")</f>
        <v>45256</v>
      </c>
      <c r="J21" s="136">
        <f t="shared" si="0"/>
        <v>0.12939279759963929</v>
      </c>
      <c r="K21" s="82" t="str">
        <f t="shared" si="1"/>
        <v>BBB</v>
      </c>
      <c r="L21" s="82" t="str">
        <f>IFERROR(IF($C$2-I21&gt;30,"",VLOOKUP($F21,Ratings!$F:$H,3,0)),"")</f>
        <v>IG</v>
      </c>
      <c r="M21" s="85">
        <f>IF(IFERROR(VLOOKUP($C21,Price!$B:$C,2,0),0)=$C$2,IFERROR(VLOOKUP($C21,Price!$B:$AJ,7,0),""),"")</f>
        <v>25</v>
      </c>
      <c r="N21" s="85">
        <f>IF(IFERROR(VLOOKUP($C21,Price!$B:$C,2,0),0)=$C$2,IFERROR(VLOOKUP($C21,Price!$B:$AJ,9,0),""),"")</f>
        <v>1</v>
      </c>
      <c r="O21" s="85">
        <f>IF(IFERROR(VLOOKUP($C21,Price!$B:$C,2,0),0)=$C$2,IFERROR(VLOOKUP($C21,Price!$B:$AJ,8,0),""),"")</f>
        <v>23500</v>
      </c>
    </row>
    <row r="22" spans="2:15">
      <c r="B22" s="82">
        <v>17</v>
      </c>
      <c r="C22" s="82" t="s">
        <v>1377</v>
      </c>
      <c r="D22" s="120">
        <f>IFERROR(VLOOKUP($C22,ListOfDebenture!$D:$BD,MATCH(D$5,ListOfDebenture!$D$2:$ABJ$2,0),0),"")</f>
        <v>8</v>
      </c>
      <c r="E22" s="120">
        <f>IFERROR(VLOOKUP($C22,ListOfDebenture!$D:$BD,MATCH(E$5,ListOfDebenture!$D$2:$ABJ$2,0),0),"")</f>
        <v>5</v>
      </c>
      <c r="F22" s="121" t="str">
        <f>IFERROR(VLOOKUP(VLOOKUP($C22,ListOfDebenture!$D:$BD,MATCH(F$5,ListOfDebenture!$D$2:$ABJ$2,0),0),Ratings!$E:$F,2,0),"")</f>
        <v>BBB</v>
      </c>
      <c r="G22" s="120" t="str">
        <f>IF(IFERROR(VLOOKUP($C22,Price!$B:$C,2,0),0)=$C$2,IFERROR(VLOOKUP($C22,Price!$B:$J,6,0),""),"")</f>
        <v/>
      </c>
      <c r="H22" s="86">
        <f>IFERROR(IF(VLOOKUP($C22,ListOfDebenture!$D:$BD,MATCH(H$5,ListOfDebenture!$D$2:$ABJ$2,0),0)=0,"",VLOOKUP($C22,ListOfDebenture!$D:$BD,MATCH(H$5,ListOfDebenture!$D$2:$ABJ$2,0),0)),"")</f>
        <v>0.10647306981499774</v>
      </c>
      <c r="I22" s="137">
        <f>IFERROR(VLOOKUP($C22,Price!$B:$C,2,0),"N/A")</f>
        <v>45253</v>
      </c>
      <c r="J22" s="136">
        <f t="shared" si="0"/>
        <v>0.10647306981499774</v>
      </c>
      <c r="K22" s="82" t="str">
        <f t="shared" si="1"/>
        <v>BBB</v>
      </c>
      <c r="L22" s="82" t="str">
        <f>IFERROR(IF($C$2-I22&gt;30,"",VLOOKUP($F22,Ratings!$F:$H,3,0)),"")</f>
        <v>IG</v>
      </c>
      <c r="M22" s="85" t="str">
        <f>IF(IFERROR(VLOOKUP($C22,Price!$B:$C,2,0),0)=$C$2,IFERROR(VLOOKUP($C22,Price!$B:$AJ,7,0),""),"")</f>
        <v/>
      </c>
      <c r="N22" s="85" t="str">
        <f>IF(IFERROR(VLOOKUP($C22,Price!$B:$C,2,0),0)=$C$2,IFERROR(VLOOKUP($C22,Price!$B:$AJ,9,0),""),"")</f>
        <v/>
      </c>
      <c r="O22" s="85" t="str">
        <f>IF(IFERROR(VLOOKUP($C22,Price!$B:$C,2,0),0)=$C$2,IFERROR(VLOOKUP($C22,Price!$B:$AJ,8,0),""),"")</f>
        <v/>
      </c>
    </row>
    <row r="23" spans="2:15">
      <c r="B23" s="82">
        <v>18</v>
      </c>
      <c r="C23" s="82" t="s">
        <v>1355</v>
      </c>
      <c r="D23" s="120">
        <f>IFERROR(VLOOKUP($C23,ListOfDebenture!$D:$BD,MATCH(D$5,ListOfDebenture!$D$2:$ABJ$2,0),0),"")</f>
        <v>10</v>
      </c>
      <c r="E23" s="120">
        <f>IFERROR(VLOOKUP($C23,ListOfDebenture!$D:$BD,MATCH(E$5,ListOfDebenture!$D$2:$ABJ$2,0),0),"")</f>
        <v>7</v>
      </c>
      <c r="F23" s="121" t="str">
        <f>IFERROR(VLOOKUP(VLOOKUP($C23,ListOfDebenture!$D:$BD,MATCH(F$5,ListOfDebenture!$D$2:$ABJ$2,0),0),Ratings!$E:$F,2,0),"")</f>
        <v>BBB</v>
      </c>
      <c r="G23" s="120" t="str">
        <f>IF(IFERROR(VLOOKUP($C23,Price!$B:$C,2,0),0)=$C$2,IFERROR(VLOOKUP($C23,Price!$B:$J,6,0),""),"")</f>
        <v/>
      </c>
      <c r="H23" s="86">
        <f>IFERROR(IF(VLOOKUP($C23,ListOfDebenture!$D:$BD,MATCH(H$5,ListOfDebenture!$D$2:$ABJ$2,0),0)=0,"",VLOOKUP($C23,ListOfDebenture!$D:$BD,MATCH(H$5,ListOfDebenture!$D$2:$ABJ$2,0),0)),"")</f>
        <v>9.0660621491750693E-2</v>
      </c>
      <c r="I23" s="137">
        <f>IFERROR(VLOOKUP($C23,Price!$B:$C,2,0),"N/A")</f>
        <v>45134</v>
      </c>
      <c r="J23" s="136" t="str">
        <f t="shared" si="0"/>
        <v/>
      </c>
      <c r="K23" s="82" t="str">
        <f t="shared" si="1"/>
        <v/>
      </c>
      <c r="L23" s="82" t="str">
        <f>IFERROR(IF($C$2-I23&gt;30,"",VLOOKUP($F23,Ratings!$F:$H,3,0)),"")</f>
        <v/>
      </c>
      <c r="M23" s="85" t="str">
        <f>IF(IFERROR(VLOOKUP($C23,Price!$B:$C,2,0),0)=$C$2,IFERROR(VLOOKUP($C23,Price!$B:$AJ,7,0),""),"")</f>
        <v/>
      </c>
      <c r="N23" s="85" t="str">
        <f>IF(IFERROR(VLOOKUP($C23,Price!$B:$C,2,0),0)=$C$2,IFERROR(VLOOKUP($C23,Price!$B:$AJ,9,0),""),"")</f>
        <v/>
      </c>
      <c r="O23" s="85" t="str">
        <f>IF(IFERROR(VLOOKUP($C23,Price!$B:$C,2,0),0)=$C$2,IFERROR(VLOOKUP($C23,Price!$B:$AJ,8,0),""),"")</f>
        <v/>
      </c>
    </row>
    <row r="24" spans="2:15">
      <c r="B24" s="82">
        <v>19</v>
      </c>
      <c r="C24" s="82" t="s">
        <v>1279</v>
      </c>
      <c r="D24" s="120">
        <f>IFERROR(VLOOKUP($C24,ListOfDebenture!$D:$BD,MATCH(D$5,ListOfDebenture!$D$2:$ABJ$2,0),0),"")</f>
        <v>10</v>
      </c>
      <c r="E24" s="120">
        <f>IFERROR(VLOOKUP($C24,ListOfDebenture!$D:$BD,MATCH(E$5,ListOfDebenture!$D$2:$ABJ$2,0),0),"")</f>
        <v>6</v>
      </c>
      <c r="F24" s="121" t="str">
        <f>IFERROR(VLOOKUP(VLOOKUP($C24,ListOfDebenture!$D:$BD,MATCH(F$5,ListOfDebenture!$D$2:$ABJ$2,0),0),Ratings!$E:$F,2,0),"")</f>
        <v>BBB</v>
      </c>
      <c r="G24" s="120" t="str">
        <f>IF(IFERROR(VLOOKUP($C24,Price!$B:$C,2,0),0)=$C$2,IFERROR(VLOOKUP($C24,Price!$B:$J,6,0),""),"")</f>
        <v/>
      </c>
      <c r="H24" s="86">
        <f>IFERROR(IF(VLOOKUP($C24,ListOfDebenture!$D:$BD,MATCH(H$5,ListOfDebenture!$D$2:$ABJ$2,0),0)=0,"",VLOOKUP($C24,ListOfDebenture!$D:$BD,MATCH(H$5,ListOfDebenture!$D$2:$ABJ$2,0),0)),"")</f>
        <v>0.12903797513267767</v>
      </c>
      <c r="I24" s="137">
        <f>IFERROR(VLOOKUP($C24,Price!$B:$C,2,0),"N/A")</f>
        <v>45180</v>
      </c>
      <c r="J24" s="136" t="str">
        <f t="shared" si="0"/>
        <v/>
      </c>
      <c r="K24" s="82" t="str">
        <f t="shared" si="1"/>
        <v/>
      </c>
      <c r="L24" s="82" t="str">
        <f>IFERROR(IF($C$2-I24&gt;30,"",VLOOKUP($F24,Ratings!$F:$H,3,0)),"")</f>
        <v/>
      </c>
      <c r="M24" s="85" t="str">
        <f>IF(IFERROR(VLOOKUP($C24,Price!$B:$C,2,0),0)=$C$2,IFERROR(VLOOKUP($C24,Price!$B:$AJ,7,0),""),"")</f>
        <v/>
      </c>
      <c r="N24" s="85" t="str">
        <f>IF(IFERROR(VLOOKUP($C24,Price!$B:$C,2,0),0)=$C$2,IFERROR(VLOOKUP($C24,Price!$B:$AJ,9,0),""),"")</f>
        <v/>
      </c>
      <c r="O24" s="85" t="str">
        <f>IF(IFERROR(VLOOKUP($C24,Price!$B:$C,2,0),0)=$C$2,IFERROR(VLOOKUP($C24,Price!$B:$AJ,8,0),""),"")</f>
        <v/>
      </c>
    </row>
    <row r="25" spans="2:15">
      <c r="B25" s="82">
        <v>20</v>
      </c>
      <c r="C25" s="82" t="s">
        <v>1663</v>
      </c>
      <c r="D25" s="120">
        <f>IFERROR(VLOOKUP($C25,ListOfDebenture!$D:$BD,MATCH(D$5,ListOfDebenture!$D$2:$ABJ$2,0),0),"")</f>
        <v>5</v>
      </c>
      <c r="E25" s="120">
        <f>IFERROR(VLOOKUP($C25,ListOfDebenture!$D:$BD,MATCH(E$5,ListOfDebenture!$D$2:$ABJ$2,0),0),"")</f>
        <v>3</v>
      </c>
      <c r="F25" s="121" t="str">
        <f>IFERROR(VLOOKUP(VLOOKUP($C25,ListOfDebenture!$D:$BD,MATCH(F$5,ListOfDebenture!$D$2:$ABJ$2,0),0),Ratings!$E:$F,2,0),"")</f>
        <v>AA</v>
      </c>
      <c r="G25" s="120" t="str">
        <f>IF(IFERROR(VLOOKUP($C25,Price!$B:$C,2,0),0)=$C$2,IFERROR(VLOOKUP($C25,Price!$B:$J,6,0),""),"")</f>
        <v/>
      </c>
      <c r="H25" s="86">
        <f>IFERROR(IF(VLOOKUP($C25,ListOfDebenture!$D:$BD,MATCH(H$5,ListOfDebenture!$D$2:$ABJ$2,0),0)=0,"",VLOOKUP($C25,ListOfDebenture!$D:$BD,MATCH(H$5,ListOfDebenture!$D$2:$ABJ$2,0),0)),"")</f>
        <v>0.12636974554309602</v>
      </c>
      <c r="I25" s="137">
        <f>IFERROR(VLOOKUP($C25,Price!$B:$C,2,0),"N/A")</f>
        <v>45253</v>
      </c>
      <c r="J25" s="136">
        <f t="shared" si="0"/>
        <v>0.12636974554309602</v>
      </c>
      <c r="K25" s="82" t="str">
        <f t="shared" si="1"/>
        <v>AA</v>
      </c>
      <c r="L25" s="82" t="str">
        <f>IFERROR(IF($C$2-I25&gt;30,"",VLOOKUP($F25,Ratings!$F:$H,3,0)),"")</f>
        <v>IG</v>
      </c>
      <c r="M25" s="85" t="str">
        <f>IF(IFERROR(VLOOKUP($C25,Price!$B:$C,2,0),0)=$C$2,IFERROR(VLOOKUP($C25,Price!$B:$AJ,7,0),""),"")</f>
        <v/>
      </c>
      <c r="N25" s="85" t="str">
        <f>IF(IFERROR(VLOOKUP($C25,Price!$B:$C,2,0),0)=$C$2,IFERROR(VLOOKUP($C25,Price!$B:$AJ,9,0),""),"")</f>
        <v/>
      </c>
      <c r="O25" s="85" t="str">
        <f>IF(IFERROR(VLOOKUP($C25,Price!$B:$C,2,0),0)=$C$2,IFERROR(VLOOKUP($C25,Price!$B:$AJ,8,0),""),"")</f>
        <v/>
      </c>
    </row>
    <row r="26" spans="2:15">
      <c r="B26" s="82">
        <v>21</v>
      </c>
      <c r="C26" s="82" t="s">
        <v>1595</v>
      </c>
      <c r="D26" s="120">
        <f>IFERROR(VLOOKUP($C26,ListOfDebenture!$D:$BD,MATCH(D$5,ListOfDebenture!$D$2:$ABJ$2,0),0),"")</f>
        <v>7</v>
      </c>
      <c r="E26" s="120">
        <f>IFERROR(VLOOKUP($C26,ListOfDebenture!$D:$BD,MATCH(E$5,ListOfDebenture!$D$2:$ABJ$2,0),0),"")</f>
        <v>6</v>
      </c>
      <c r="F26" s="121" t="str">
        <f>IFERROR(VLOOKUP(VLOOKUP($C26,ListOfDebenture!$D:$BD,MATCH(F$5,ListOfDebenture!$D$2:$ABJ$2,0),0),Ratings!$E:$F,2,0),"")</f>
        <v>BBB-</v>
      </c>
      <c r="G26" s="120">
        <f>IF(IFERROR(VLOOKUP($C26,Price!$B:$C,2,0),0)=$C$2,IFERROR(VLOOKUP($C26,Price!$B:$J,6,0),""),"")</f>
        <v>840</v>
      </c>
      <c r="H26" s="86">
        <f>IFERROR(IF(VLOOKUP($C26,ListOfDebenture!$D:$BD,MATCH(H$5,ListOfDebenture!$D$2:$ABJ$2,0),0)=0,"",VLOOKUP($C26,ListOfDebenture!$D:$BD,MATCH(H$5,ListOfDebenture!$D$2:$ABJ$2,0),0)),"")</f>
        <v>0.14645982960201115</v>
      </c>
      <c r="I26" s="137">
        <f>IFERROR(VLOOKUP($C26,Price!$B:$C,2,0),"N/A")</f>
        <v>45256</v>
      </c>
      <c r="J26" s="136">
        <f t="shared" si="0"/>
        <v>0.14645982960201115</v>
      </c>
      <c r="K26" s="82" t="str">
        <f t="shared" si="1"/>
        <v>BBB</v>
      </c>
      <c r="L26" s="82" t="str">
        <f>IFERROR(IF($C$2-I26&gt;30,"",VLOOKUP($F26,Ratings!$F:$H,3,0)),"")</f>
        <v>IG</v>
      </c>
      <c r="M26" s="85">
        <f>IF(IFERROR(VLOOKUP($C26,Price!$B:$C,2,0),0)=$C$2,IFERROR(VLOOKUP($C26,Price!$B:$AJ,7,0),""),"")</f>
        <v>50</v>
      </c>
      <c r="N26" s="85">
        <f>IF(IFERROR(VLOOKUP($C26,Price!$B:$C,2,0),0)=$C$2,IFERROR(VLOOKUP($C26,Price!$B:$AJ,9,0),""),"")</f>
        <v>2</v>
      </c>
      <c r="O26" s="85">
        <f>IF(IFERROR(VLOOKUP($C26,Price!$B:$C,2,0),0)=$C$2,IFERROR(VLOOKUP($C26,Price!$B:$AJ,8,0),""),"")</f>
        <v>42000</v>
      </c>
    </row>
    <row r="27" spans="2:15">
      <c r="B27" s="82">
        <v>22</v>
      </c>
      <c r="C27" s="82" t="s">
        <v>1278</v>
      </c>
      <c r="D27" s="120">
        <f>IFERROR(VLOOKUP($C27,ListOfDebenture!$D:$BD,MATCH(D$5,ListOfDebenture!$D$2:$ABJ$2,0),0),"")</f>
        <v>7</v>
      </c>
      <c r="E27" s="120">
        <f>IFERROR(VLOOKUP($C27,ListOfDebenture!$D:$BD,MATCH(E$5,ListOfDebenture!$D$2:$ABJ$2,0),0),"")</f>
        <v>3</v>
      </c>
      <c r="F27" s="121" t="str">
        <f>IFERROR(VLOOKUP(VLOOKUP($C27,ListOfDebenture!$D:$BD,MATCH(F$5,ListOfDebenture!$D$2:$ABJ$2,0),0),Ratings!$E:$F,2,0),"")</f>
        <v>A-</v>
      </c>
      <c r="G27" s="120" t="str">
        <f>IF(IFERROR(VLOOKUP($C27,Price!$B:$C,2,0),0)=$C$2,IFERROR(VLOOKUP($C27,Price!$B:$J,6,0),""),"")</f>
        <v/>
      </c>
      <c r="H27" s="86">
        <f>IFERROR(IF(VLOOKUP($C27,ListOfDebenture!$D:$BD,MATCH(H$5,ListOfDebenture!$D$2:$ABJ$2,0),0)=0,"",VLOOKUP($C27,ListOfDebenture!$D:$BD,MATCH(H$5,ListOfDebenture!$D$2:$ABJ$2,0),0)),"")</f>
        <v>8.696565844023145E-2</v>
      </c>
      <c r="I27" s="137">
        <f>IFERROR(VLOOKUP($C27,Price!$B:$C,2,0),"N/A")</f>
        <v>45123</v>
      </c>
      <c r="J27" s="136" t="str">
        <f t="shared" si="0"/>
        <v/>
      </c>
      <c r="K27" s="82" t="str">
        <f t="shared" si="1"/>
        <v/>
      </c>
      <c r="L27" s="82" t="str">
        <f>IFERROR(IF($C$2-I27&gt;30,"",VLOOKUP($F27,Ratings!$F:$H,3,0)),"")</f>
        <v/>
      </c>
      <c r="M27" s="85" t="str">
        <f>IF(IFERROR(VLOOKUP($C27,Price!$B:$C,2,0),0)=$C$2,IFERROR(VLOOKUP($C27,Price!$B:$AJ,7,0),""),"")</f>
        <v/>
      </c>
      <c r="N27" s="85" t="str">
        <f>IF(IFERROR(VLOOKUP($C27,Price!$B:$C,2,0),0)=$C$2,IFERROR(VLOOKUP($C27,Price!$B:$AJ,9,0),""),"")</f>
        <v/>
      </c>
      <c r="O27" s="85" t="str">
        <f>IF(IFERROR(VLOOKUP($C27,Price!$B:$C,2,0),0)=$C$2,IFERROR(VLOOKUP($C27,Price!$B:$AJ,8,0),""),"")</f>
        <v/>
      </c>
    </row>
    <row r="28" spans="2:15">
      <c r="B28" s="82">
        <v>23</v>
      </c>
      <c r="C28" s="82" t="s">
        <v>1449</v>
      </c>
      <c r="D28" s="120">
        <f>IFERROR(VLOOKUP($C28,ListOfDebenture!$D:$BD,MATCH(D$5,ListOfDebenture!$D$2:$ABJ$2,0),0),"")</f>
        <v>7</v>
      </c>
      <c r="E28" s="120">
        <f>IFERROR(VLOOKUP($C28,ListOfDebenture!$D:$BD,MATCH(E$5,ListOfDebenture!$D$2:$ABJ$2,0),0),"")</f>
        <v>4</v>
      </c>
      <c r="F28" s="121" t="str">
        <f>IFERROR(VLOOKUP(VLOOKUP($C28,ListOfDebenture!$D:$BD,MATCH(F$5,ListOfDebenture!$D$2:$ABJ$2,0),0),Ratings!$E:$F,2,0),"")</f>
        <v>A</v>
      </c>
      <c r="G28" s="120" t="str">
        <f>IF(IFERROR(VLOOKUP($C28,Price!$B:$C,2,0),0)=$C$2,IFERROR(VLOOKUP($C28,Price!$B:$J,6,0),""),"")</f>
        <v/>
      </c>
      <c r="H28" s="86">
        <f>IFERROR(IF(VLOOKUP($C28,ListOfDebenture!$D:$BD,MATCH(H$5,ListOfDebenture!$D$2:$ABJ$2,0),0)=0,"",VLOOKUP($C28,ListOfDebenture!$D:$BD,MATCH(H$5,ListOfDebenture!$D$2:$ABJ$2,0),0)),"")</f>
        <v>0.10875545890726616</v>
      </c>
      <c r="I28" s="137">
        <f>IFERROR(VLOOKUP($C28,Price!$B:$C,2,0),"N/A")</f>
        <v>45253</v>
      </c>
      <c r="J28" s="136">
        <f t="shared" si="0"/>
        <v>0.10875545890726616</v>
      </c>
      <c r="K28" s="82" t="str">
        <f t="shared" si="1"/>
        <v>A</v>
      </c>
      <c r="L28" s="82" t="str">
        <f>IFERROR(IF($C$2-I28&gt;30,"",VLOOKUP($F28,Ratings!$F:$H,3,0)),"")</f>
        <v>IG</v>
      </c>
      <c r="M28" s="85" t="str">
        <f>IF(IFERROR(VLOOKUP($C28,Price!$B:$C,2,0),0)=$C$2,IFERROR(VLOOKUP($C28,Price!$B:$AJ,7,0),""),"")</f>
        <v/>
      </c>
      <c r="N28" s="85" t="str">
        <f>IF(IFERROR(VLOOKUP($C28,Price!$B:$C,2,0),0)=$C$2,IFERROR(VLOOKUP($C28,Price!$B:$AJ,9,0),""),"")</f>
        <v/>
      </c>
      <c r="O28" s="85" t="str">
        <f>IF(IFERROR(VLOOKUP($C28,Price!$B:$C,2,0),0)=$C$2,IFERROR(VLOOKUP($C28,Price!$B:$AJ,8,0),""),"")</f>
        <v/>
      </c>
    </row>
    <row r="29" spans="2:15">
      <c r="B29" s="82">
        <v>24</v>
      </c>
      <c r="C29" s="82" t="s">
        <v>1459</v>
      </c>
      <c r="D29" s="120">
        <f>IFERROR(VLOOKUP($C29,ListOfDebenture!$D:$BD,MATCH(D$5,ListOfDebenture!$D$2:$ABJ$2,0),0),"")</f>
        <v>10</v>
      </c>
      <c r="E29" s="120">
        <f>IFERROR(VLOOKUP($C29,ListOfDebenture!$D:$BD,MATCH(E$5,ListOfDebenture!$D$2:$ABJ$2,0),0),"")</f>
        <v>8</v>
      </c>
      <c r="F29" s="121" t="str">
        <f>IFERROR(VLOOKUP(VLOOKUP($C29,ListOfDebenture!$D:$BD,MATCH(F$5,ListOfDebenture!$D$2:$ABJ$2,0),0),Ratings!$E:$F,2,0),"")</f>
        <v>BBB</v>
      </c>
      <c r="G29" s="120" t="str">
        <f>IF(IFERROR(VLOOKUP($C29,Price!$B:$C,2,0),0)=$C$2,IFERROR(VLOOKUP($C29,Price!$B:$J,6,0),""),"")</f>
        <v/>
      </c>
      <c r="H29" s="86">
        <f>IFERROR(IF(VLOOKUP($C29,ListOfDebenture!$D:$BD,MATCH(H$5,ListOfDebenture!$D$2:$ABJ$2,0),0)=0,"",VLOOKUP($C29,ListOfDebenture!$D:$BD,MATCH(H$5,ListOfDebenture!$D$2:$ABJ$2,0),0)),"")</f>
        <v>8.9989942833559003E-2</v>
      </c>
      <c r="I29" s="137">
        <f>IFERROR(VLOOKUP($C29,Price!$B:$C,2,0),"N/A")</f>
        <v>45117</v>
      </c>
      <c r="J29" s="136" t="str">
        <f t="shared" si="0"/>
        <v/>
      </c>
      <c r="K29" s="82" t="str">
        <f t="shared" si="1"/>
        <v/>
      </c>
      <c r="L29" s="82" t="str">
        <f>IFERROR(IF($C$2-I29&gt;30,"",VLOOKUP($F29,Ratings!$F:$H,3,0)),"")</f>
        <v/>
      </c>
      <c r="M29" s="85" t="str">
        <f>IF(IFERROR(VLOOKUP($C29,Price!$B:$C,2,0),0)=$C$2,IFERROR(VLOOKUP($C29,Price!$B:$AJ,7,0),""),"")</f>
        <v/>
      </c>
      <c r="N29" s="85" t="str">
        <f>IF(IFERROR(VLOOKUP($C29,Price!$B:$C,2,0),0)=$C$2,IFERROR(VLOOKUP($C29,Price!$B:$AJ,9,0),""),"")</f>
        <v/>
      </c>
      <c r="O29" s="85" t="str">
        <f>IF(IFERROR(VLOOKUP($C29,Price!$B:$C,2,0),0)=$C$2,IFERROR(VLOOKUP($C29,Price!$B:$AJ,8,0),""),"")</f>
        <v/>
      </c>
    </row>
    <row r="30" spans="2:15">
      <c r="B30" s="82">
        <v>25</v>
      </c>
      <c r="C30" s="82" t="s">
        <v>1297</v>
      </c>
      <c r="D30" s="120">
        <f>IFERROR(VLOOKUP($C30,ListOfDebenture!$D:$BD,MATCH(D$5,ListOfDebenture!$D$2:$ABJ$2,0),0),"")</f>
        <v>7</v>
      </c>
      <c r="E30" s="120">
        <f>IFERROR(VLOOKUP($C30,ListOfDebenture!$D:$BD,MATCH(E$5,ListOfDebenture!$D$2:$ABJ$2,0),0),"")</f>
        <v>4</v>
      </c>
      <c r="F30" s="121" t="str">
        <f>IFERROR(VLOOKUP(VLOOKUP($C30,ListOfDebenture!$D:$BD,MATCH(F$5,ListOfDebenture!$D$2:$ABJ$2,0),0),Ratings!$E:$F,2,0),"")</f>
        <v>BBB+</v>
      </c>
      <c r="G30" s="120" t="str">
        <f>IF(IFERROR(VLOOKUP($C30,Price!$B:$C,2,0),0)=$C$2,IFERROR(VLOOKUP($C30,Price!$B:$J,6,0),""),"")</f>
        <v/>
      </c>
      <c r="H30" s="86">
        <f>IFERROR(IF(VLOOKUP($C30,ListOfDebenture!$D:$BD,MATCH(H$5,ListOfDebenture!$D$2:$ABJ$2,0),0)=0,"",VLOOKUP($C30,ListOfDebenture!$D:$BD,MATCH(H$5,ListOfDebenture!$D$2:$ABJ$2,0),0)),"")</f>
        <v>0.10962513828990343</v>
      </c>
      <c r="I30" s="137">
        <f>IFERROR(VLOOKUP($C30,Price!$B:$C,2,0),"N/A")</f>
        <v>45253</v>
      </c>
      <c r="J30" s="136">
        <f t="shared" si="0"/>
        <v>0.10962513828990343</v>
      </c>
      <c r="K30" s="82" t="str">
        <f t="shared" si="1"/>
        <v>BBB</v>
      </c>
      <c r="L30" s="82" t="str">
        <f>IFERROR(IF($C$2-I30&gt;30,"",VLOOKUP($F30,Ratings!$F:$H,3,0)),"")</f>
        <v>IG</v>
      </c>
      <c r="M30" s="85" t="str">
        <f>IF(IFERROR(VLOOKUP($C30,Price!$B:$C,2,0),0)=$C$2,IFERROR(VLOOKUP($C30,Price!$B:$AJ,7,0),""),"")</f>
        <v/>
      </c>
      <c r="N30" s="85" t="str">
        <f>IF(IFERROR(VLOOKUP($C30,Price!$B:$C,2,0),0)=$C$2,IFERROR(VLOOKUP($C30,Price!$B:$AJ,9,0),""),"")</f>
        <v/>
      </c>
      <c r="O30" s="85" t="str">
        <f>IF(IFERROR(VLOOKUP($C30,Price!$B:$C,2,0),0)=$C$2,IFERROR(VLOOKUP($C30,Price!$B:$AJ,8,0),""),"")</f>
        <v/>
      </c>
    </row>
    <row r="31" spans="2:15">
      <c r="B31" s="82">
        <v>26</v>
      </c>
      <c r="C31" s="82" t="s">
        <v>1348</v>
      </c>
      <c r="D31" s="120">
        <f>IFERROR(VLOOKUP($C31,ListOfDebenture!$D:$BD,MATCH(D$5,ListOfDebenture!$D$2:$ABJ$2,0),0),"")</f>
        <v>7</v>
      </c>
      <c r="E31" s="120">
        <f>IFERROR(VLOOKUP($C31,ListOfDebenture!$D:$BD,MATCH(E$5,ListOfDebenture!$D$2:$ABJ$2,0),0),"")</f>
        <v>3</v>
      </c>
      <c r="F31" s="121" t="str">
        <f>IFERROR(VLOOKUP(VLOOKUP($C31,ListOfDebenture!$D:$BD,MATCH(F$5,ListOfDebenture!$D$2:$ABJ$2,0),0),Ratings!$E:$F,2,0),"")</f>
        <v>A</v>
      </c>
      <c r="G31" s="120" t="str">
        <f>IF(IFERROR(VLOOKUP($C31,Price!$B:$C,2,0),0)=$C$2,IFERROR(VLOOKUP($C31,Price!$B:$J,6,0),""),"")</f>
        <v/>
      </c>
      <c r="H31" s="86">
        <f>IFERROR(IF(VLOOKUP($C31,ListOfDebenture!$D:$BD,MATCH(H$5,ListOfDebenture!$D$2:$ABJ$2,0),0)=0,"",VLOOKUP($C31,ListOfDebenture!$D:$BD,MATCH(H$5,ListOfDebenture!$D$2:$ABJ$2,0),0)),"")</f>
        <v>0.11106722494081377</v>
      </c>
      <c r="I31" s="137">
        <f>IFERROR(VLOOKUP($C31,Price!$B:$C,2,0),"N/A")</f>
        <v>45252</v>
      </c>
      <c r="J31" s="136">
        <f t="shared" si="0"/>
        <v>0.11106722494081377</v>
      </c>
      <c r="K31" s="82" t="str">
        <f t="shared" si="1"/>
        <v>A</v>
      </c>
      <c r="L31" s="82" t="str">
        <f>IFERROR(IF($C$2-I31&gt;30,"",VLOOKUP($F31,Ratings!$F:$H,3,0)),"")</f>
        <v>IG</v>
      </c>
      <c r="M31" s="85" t="str">
        <f>IF(IFERROR(VLOOKUP($C31,Price!$B:$C,2,0),0)=$C$2,IFERROR(VLOOKUP($C31,Price!$B:$AJ,7,0),""),"")</f>
        <v/>
      </c>
      <c r="N31" s="85" t="str">
        <f>IF(IFERROR(VLOOKUP($C31,Price!$B:$C,2,0),0)=$C$2,IFERROR(VLOOKUP($C31,Price!$B:$AJ,9,0),""),"")</f>
        <v/>
      </c>
      <c r="O31" s="85" t="str">
        <f>IF(IFERROR(VLOOKUP($C31,Price!$B:$C,2,0),0)=$C$2,IFERROR(VLOOKUP($C31,Price!$B:$AJ,8,0),""),"")</f>
        <v/>
      </c>
    </row>
    <row r="32" spans="2:15">
      <c r="B32" s="82">
        <v>27</v>
      </c>
      <c r="C32" s="82" t="s">
        <v>1274</v>
      </c>
      <c r="D32" s="120">
        <f>IFERROR(VLOOKUP($C32,ListOfDebenture!$D:$BD,MATCH(D$5,ListOfDebenture!$D$2:$ABJ$2,0),0),"")</f>
        <v>10</v>
      </c>
      <c r="E32" s="120">
        <f>IFERROR(VLOOKUP($C32,ListOfDebenture!$D:$BD,MATCH(E$5,ListOfDebenture!$D$2:$ABJ$2,0),0),"")</f>
        <v>6</v>
      </c>
      <c r="F32" s="121" t="str">
        <f>IFERROR(VLOOKUP(VLOOKUP($C32,ListOfDebenture!$D:$BD,MATCH(F$5,ListOfDebenture!$D$2:$ABJ$2,0),0),Ratings!$E:$F,2,0),"")</f>
        <v>A</v>
      </c>
      <c r="G32" s="120">
        <f>IF(IFERROR(VLOOKUP($C32,Price!$B:$C,2,0),0)=$C$2,IFERROR(VLOOKUP($C32,Price!$B:$J,6,0),""),"")</f>
        <v>961.1</v>
      </c>
      <c r="H32" s="86">
        <f>IFERROR(IF(VLOOKUP($C32,ListOfDebenture!$D:$BD,MATCH(H$5,ListOfDebenture!$D$2:$ABJ$2,0),0)=0,"",VLOOKUP($C32,ListOfDebenture!$D:$BD,MATCH(H$5,ListOfDebenture!$D$2:$ABJ$2,0),0)),"")</f>
        <v>0.12281059687142928</v>
      </c>
      <c r="I32" s="137">
        <f>IFERROR(VLOOKUP($C32,Price!$B:$C,2,0),"N/A")</f>
        <v>45256</v>
      </c>
      <c r="J32" s="136">
        <f t="shared" si="0"/>
        <v>0.12281059687142928</v>
      </c>
      <c r="K32" s="82" t="str">
        <f t="shared" si="1"/>
        <v>A</v>
      </c>
      <c r="L32" s="82" t="str">
        <f>IFERROR(IF($C$2-I32&gt;30,"",VLOOKUP($F32,Ratings!$F:$H,3,0)),"")</f>
        <v>IG</v>
      </c>
      <c r="M32" s="85">
        <f>IF(IFERROR(VLOOKUP($C32,Price!$B:$C,2,0),0)=$C$2,IFERROR(VLOOKUP($C32,Price!$B:$AJ,7,0),""),"")</f>
        <v>25</v>
      </c>
      <c r="N32" s="85">
        <f>IF(IFERROR(VLOOKUP($C32,Price!$B:$C,2,0),0)=$C$2,IFERROR(VLOOKUP($C32,Price!$B:$AJ,9,0),""),"")</f>
        <v>1</v>
      </c>
      <c r="O32" s="85">
        <f>IF(IFERROR(VLOOKUP($C32,Price!$B:$C,2,0),0)=$C$2,IFERROR(VLOOKUP($C32,Price!$B:$AJ,8,0),""),"")</f>
        <v>24027.5</v>
      </c>
    </row>
    <row r="33" spans="2:15">
      <c r="B33" s="82">
        <v>28</v>
      </c>
      <c r="C33" s="82" t="s">
        <v>1280</v>
      </c>
      <c r="D33" s="120">
        <f>IFERROR(VLOOKUP($C33,ListOfDebenture!$D:$BD,MATCH(D$5,ListOfDebenture!$D$2:$ABJ$2,0),0),"")</f>
        <v>7</v>
      </c>
      <c r="E33" s="120">
        <f>IFERROR(VLOOKUP($C33,ListOfDebenture!$D:$BD,MATCH(E$5,ListOfDebenture!$D$2:$ABJ$2,0),0),"")</f>
        <v>3</v>
      </c>
      <c r="F33" s="121" t="str">
        <f>IFERROR(VLOOKUP(VLOOKUP($C33,ListOfDebenture!$D:$BD,MATCH(F$5,ListOfDebenture!$D$2:$ABJ$2,0),0),Ratings!$E:$F,2,0),"")</f>
        <v>BBB+</v>
      </c>
      <c r="G33" s="120" t="str">
        <f>IF(IFERROR(VLOOKUP($C33,Price!$B:$C,2,0),0)=$C$2,IFERROR(VLOOKUP($C33,Price!$B:$J,6,0),""),"")</f>
        <v/>
      </c>
      <c r="H33" s="86">
        <f>IFERROR(IF(VLOOKUP($C33,ListOfDebenture!$D:$BD,MATCH(H$5,ListOfDebenture!$D$2:$ABJ$2,0),0)=0,"",VLOOKUP($C33,ListOfDebenture!$D:$BD,MATCH(H$5,ListOfDebenture!$D$2:$ABJ$2,0),0)),"")</f>
        <v>8.654008817733623E-2</v>
      </c>
      <c r="I33" s="137">
        <f>IFERROR(VLOOKUP($C33,Price!$B:$C,2,0),"N/A")</f>
        <v>45120</v>
      </c>
      <c r="J33" s="136" t="str">
        <f t="shared" si="0"/>
        <v/>
      </c>
      <c r="K33" s="82" t="str">
        <f t="shared" si="1"/>
        <v/>
      </c>
      <c r="L33" s="82" t="str">
        <f>IFERROR(IF($C$2-I33&gt;30,"",VLOOKUP($F33,Ratings!$F:$H,3,0)),"")</f>
        <v/>
      </c>
      <c r="M33" s="85" t="str">
        <f>IF(IFERROR(VLOOKUP($C33,Price!$B:$C,2,0),0)=$C$2,IFERROR(VLOOKUP($C33,Price!$B:$AJ,7,0),""),"")</f>
        <v/>
      </c>
      <c r="N33" s="85" t="str">
        <f>IF(IFERROR(VLOOKUP($C33,Price!$B:$C,2,0),0)=$C$2,IFERROR(VLOOKUP($C33,Price!$B:$AJ,9,0),""),"")</f>
        <v/>
      </c>
      <c r="O33" s="85" t="str">
        <f>IF(IFERROR(VLOOKUP($C33,Price!$B:$C,2,0),0)=$C$2,IFERROR(VLOOKUP($C33,Price!$B:$AJ,8,0),""),"")</f>
        <v/>
      </c>
    </row>
    <row r="34" spans="2:15">
      <c r="B34" s="82">
        <v>29</v>
      </c>
      <c r="C34" s="82" t="s">
        <v>1404</v>
      </c>
      <c r="D34" s="120">
        <f>IFERROR(VLOOKUP($C34,ListOfDebenture!$D:$BD,MATCH(D$5,ListOfDebenture!$D$2:$ABJ$2,0),0),"")</f>
        <v>7</v>
      </c>
      <c r="E34" s="120">
        <f>IFERROR(VLOOKUP($C34,ListOfDebenture!$D:$BD,MATCH(E$5,ListOfDebenture!$D$2:$ABJ$2,0),0),"")</f>
        <v>2</v>
      </c>
      <c r="F34" s="121" t="str">
        <f>IFERROR(VLOOKUP(VLOOKUP($C34,ListOfDebenture!$D:$BD,MATCH(F$5,ListOfDebenture!$D$2:$ABJ$2,0),0),Ratings!$E:$F,2,0),"")</f>
        <v>A-</v>
      </c>
      <c r="G34" s="120" t="str">
        <f>IF(IFERROR(VLOOKUP($C34,Price!$B:$C,2,0),0)=$C$2,IFERROR(VLOOKUP($C34,Price!$B:$J,6,0),""),"")</f>
        <v/>
      </c>
      <c r="H34" s="86">
        <f>IFERROR(IF(VLOOKUP($C34,ListOfDebenture!$D:$BD,MATCH(H$5,ListOfDebenture!$D$2:$ABJ$2,0),0)=0,"",VLOOKUP($C34,ListOfDebenture!$D:$BD,MATCH(H$5,ListOfDebenture!$D$2:$ABJ$2,0),0)),"")</f>
        <v>0.11907815677796263</v>
      </c>
      <c r="I34" s="137">
        <f>IFERROR(VLOOKUP($C34,Price!$B:$C,2,0),"N/A")</f>
        <v>45252</v>
      </c>
      <c r="J34" s="136">
        <f t="shared" si="0"/>
        <v>0.11907815677796263</v>
      </c>
      <c r="K34" s="82" t="str">
        <f t="shared" si="1"/>
        <v>A</v>
      </c>
      <c r="L34" s="82" t="str">
        <f>IFERROR(IF($C$2-I34&gt;30,"",VLOOKUP($F34,Ratings!$F:$H,3,0)),"")</f>
        <v>IG</v>
      </c>
      <c r="M34" s="85" t="str">
        <f>IF(IFERROR(VLOOKUP($C34,Price!$B:$C,2,0),0)=$C$2,IFERROR(VLOOKUP($C34,Price!$B:$AJ,7,0),""),"")</f>
        <v/>
      </c>
      <c r="N34" s="85" t="str">
        <f>IF(IFERROR(VLOOKUP($C34,Price!$B:$C,2,0),0)=$C$2,IFERROR(VLOOKUP($C34,Price!$B:$AJ,9,0),""),"")</f>
        <v/>
      </c>
      <c r="O34" s="85" t="str">
        <f>IF(IFERROR(VLOOKUP($C34,Price!$B:$C,2,0),0)=$C$2,IFERROR(VLOOKUP($C34,Price!$B:$AJ,8,0),""),"")</f>
        <v/>
      </c>
    </row>
    <row r="35" spans="2:15">
      <c r="B35" s="82">
        <v>30</v>
      </c>
      <c r="C35" s="82" t="s">
        <v>1463</v>
      </c>
      <c r="D35" s="120">
        <f>IFERROR(VLOOKUP($C35,ListOfDebenture!$D:$BD,MATCH(D$5,ListOfDebenture!$D$2:$ABJ$2,0),0),"")</f>
        <v>7</v>
      </c>
      <c r="E35" s="120">
        <f>IFERROR(VLOOKUP($C35,ListOfDebenture!$D:$BD,MATCH(E$5,ListOfDebenture!$D$2:$ABJ$2,0),0),"")</f>
        <v>4</v>
      </c>
      <c r="F35" s="121" t="str">
        <f>IFERROR(VLOOKUP(VLOOKUP($C35,ListOfDebenture!$D:$BD,MATCH(F$5,ListOfDebenture!$D$2:$ABJ$2,0),0),Ratings!$E:$F,2,0),"")</f>
        <v>AA-</v>
      </c>
      <c r="G35" s="120" t="str">
        <f>IF(IFERROR(VLOOKUP($C35,Price!$B:$C,2,0),0)=$C$2,IFERROR(VLOOKUP($C35,Price!$B:$J,6,0),""),"")</f>
        <v/>
      </c>
      <c r="H35" s="86">
        <f>IFERROR(IF(VLOOKUP($C35,ListOfDebenture!$D:$BD,MATCH(H$5,ListOfDebenture!$D$2:$ABJ$2,0),0)=0,"",VLOOKUP($C35,ListOfDebenture!$D:$BD,MATCH(H$5,ListOfDebenture!$D$2:$ABJ$2,0),0)),"")</f>
        <v>0.12577919632693016</v>
      </c>
      <c r="I35" s="137">
        <f>IFERROR(VLOOKUP($C35,Price!$B:$C,2,0),"N/A")</f>
        <v>45253</v>
      </c>
      <c r="J35" s="136">
        <f t="shared" si="0"/>
        <v>0.12577919632693016</v>
      </c>
      <c r="K35" s="82" t="str">
        <f t="shared" si="1"/>
        <v>AA</v>
      </c>
      <c r="L35" s="82" t="str">
        <f>IFERROR(IF($C$2-I35&gt;30,"",VLOOKUP($F35,Ratings!$F:$H,3,0)),"")</f>
        <v>IG</v>
      </c>
      <c r="M35" s="85" t="str">
        <f>IF(IFERROR(VLOOKUP($C35,Price!$B:$C,2,0),0)=$C$2,IFERROR(VLOOKUP($C35,Price!$B:$AJ,7,0),""),"")</f>
        <v/>
      </c>
      <c r="N35" s="85" t="str">
        <f>IF(IFERROR(VLOOKUP($C35,Price!$B:$C,2,0),0)=$C$2,IFERROR(VLOOKUP($C35,Price!$B:$AJ,9,0),""),"")</f>
        <v/>
      </c>
      <c r="O35" s="85" t="str">
        <f>IF(IFERROR(VLOOKUP($C35,Price!$B:$C,2,0),0)=$C$2,IFERROR(VLOOKUP($C35,Price!$B:$AJ,8,0),""),"")</f>
        <v/>
      </c>
    </row>
    <row r="36" spans="2:15">
      <c r="B36" s="82">
        <v>31</v>
      </c>
      <c r="C36" s="82" t="s">
        <v>447</v>
      </c>
      <c r="D36" s="120">
        <f>IFERROR(VLOOKUP($C36,ListOfDebenture!$D:$BD,MATCH(D$5,ListOfDebenture!$D$2:$ABJ$2,0),0),"")</f>
        <v>7</v>
      </c>
      <c r="E36" s="120">
        <f>IFERROR(VLOOKUP($C36,ListOfDebenture!$D:$BD,MATCH(E$5,ListOfDebenture!$D$2:$ABJ$2,0),0),"")</f>
        <v>2</v>
      </c>
      <c r="F36" s="121" t="str">
        <f>IFERROR(VLOOKUP(VLOOKUP($C36,ListOfDebenture!$D:$BD,MATCH(F$5,ListOfDebenture!$D$2:$ABJ$2,0),0),Ratings!$E:$F,2,0),"")</f>
        <v>A-</v>
      </c>
      <c r="G36" s="120">
        <f>IF(IFERROR(VLOOKUP($C36,Price!$B:$C,2,0),0)=$C$2,IFERROR(VLOOKUP($C36,Price!$B:$J,6,0),""),"")</f>
        <v>1050</v>
      </c>
      <c r="H36" s="86">
        <f>IFERROR(IF(VLOOKUP($C36,ListOfDebenture!$D:$BD,MATCH(H$5,ListOfDebenture!$D$2:$ABJ$2,0),0)=0,"",VLOOKUP($C36,ListOfDebenture!$D:$BD,MATCH(H$5,ListOfDebenture!$D$2:$ABJ$2,0),0)),"")</f>
        <v>0.10638100706921866</v>
      </c>
      <c r="I36" s="137">
        <f>IFERROR(VLOOKUP($C36,Price!$B:$C,2,0),"N/A")</f>
        <v>45256</v>
      </c>
      <c r="J36" s="136">
        <f t="shared" si="0"/>
        <v>0.10638100706921866</v>
      </c>
      <c r="K36" s="82" t="str">
        <f t="shared" si="1"/>
        <v>A</v>
      </c>
      <c r="L36" s="82" t="str">
        <f>IFERROR(IF($C$2-I36&gt;30,"",VLOOKUP($F36,Ratings!$F:$H,3,0)),"")</f>
        <v>IG</v>
      </c>
      <c r="M36" s="85">
        <f>IF(IFERROR(VLOOKUP($C36,Price!$B:$C,2,0),0)=$C$2,IFERROR(VLOOKUP($C36,Price!$B:$AJ,7,0),""),"")</f>
        <v>32</v>
      </c>
      <c r="N36" s="85">
        <f>IF(IFERROR(VLOOKUP($C36,Price!$B:$C,2,0),0)=$C$2,IFERROR(VLOOKUP($C36,Price!$B:$AJ,9,0),""),"")</f>
        <v>2</v>
      </c>
      <c r="O36" s="85">
        <f>IF(IFERROR(VLOOKUP($C36,Price!$B:$C,2,0),0)=$C$2,IFERROR(VLOOKUP($C36,Price!$B:$AJ,8,0),""),"")</f>
        <v>33270</v>
      </c>
    </row>
    <row r="37" spans="2:15">
      <c r="B37" s="82">
        <v>32</v>
      </c>
      <c r="C37" s="82" t="s">
        <v>319</v>
      </c>
      <c r="D37" s="120">
        <f>IFERROR(VLOOKUP($C37,ListOfDebenture!$D:$BD,MATCH(D$5,ListOfDebenture!$D$2:$ABJ$2,0),0),"")</f>
        <v>7</v>
      </c>
      <c r="E37" s="120">
        <f>IFERROR(VLOOKUP($C37,ListOfDebenture!$D:$BD,MATCH(E$5,ListOfDebenture!$D$2:$ABJ$2,0),0),"")</f>
        <v>3</v>
      </c>
      <c r="F37" s="121" t="str">
        <f>IFERROR(VLOOKUP(VLOOKUP($C37,ListOfDebenture!$D:$BD,MATCH(F$5,ListOfDebenture!$D$2:$ABJ$2,0),0),Ratings!$E:$F,2,0),"")</f>
        <v>BBB+</v>
      </c>
      <c r="G37" s="120">
        <f>IF(IFERROR(VLOOKUP($C37,Price!$B:$C,2,0),0)=$C$2,IFERROR(VLOOKUP($C37,Price!$B:$J,6,0),""),"")</f>
        <v>1010</v>
      </c>
      <c r="H37" s="86">
        <f>IFERROR(IF(VLOOKUP($C37,ListOfDebenture!$D:$BD,MATCH(H$5,ListOfDebenture!$D$2:$ABJ$2,0),0)=0,"",VLOOKUP($C37,ListOfDebenture!$D:$BD,MATCH(H$5,ListOfDebenture!$D$2:$ABJ$2,0),0)),"")</f>
        <v>0.12369713459208775</v>
      </c>
      <c r="I37" s="137">
        <f>IFERROR(VLOOKUP($C37,Price!$B:$C,2,0),"N/A")</f>
        <v>45256</v>
      </c>
      <c r="J37" s="136">
        <f t="shared" si="0"/>
        <v>0.12369713459208775</v>
      </c>
      <c r="K37" s="82" t="str">
        <f t="shared" si="1"/>
        <v>BBB</v>
      </c>
      <c r="L37" s="82" t="str">
        <f>IFERROR(IF($C$2-I37&gt;30,"",VLOOKUP($F37,Ratings!$F:$H,3,0)),"")</f>
        <v>IG</v>
      </c>
      <c r="M37" s="85">
        <f>IF(IFERROR(VLOOKUP($C37,Price!$B:$C,2,0),0)=$C$2,IFERROR(VLOOKUP($C37,Price!$B:$AJ,7,0),""),"")</f>
        <v>50</v>
      </c>
      <c r="N37" s="85">
        <f>IF(IFERROR(VLOOKUP($C37,Price!$B:$C,2,0),0)=$C$2,IFERROR(VLOOKUP($C37,Price!$B:$AJ,9,0),""),"")</f>
        <v>2</v>
      </c>
      <c r="O37" s="85">
        <f>IF(IFERROR(VLOOKUP($C37,Price!$B:$C,2,0),0)=$C$2,IFERROR(VLOOKUP($C37,Price!$B:$AJ,8,0),""),"")</f>
        <v>50750</v>
      </c>
    </row>
    <row r="38" spans="2:15">
      <c r="B38" s="82">
        <v>33</v>
      </c>
      <c r="C38" s="82" t="s">
        <v>1454</v>
      </c>
      <c r="D38" s="120">
        <f>IFERROR(VLOOKUP($C38,ListOfDebenture!$D:$BD,MATCH(D$5,ListOfDebenture!$D$2:$ABJ$2,0),0),"")</f>
        <v>10</v>
      </c>
      <c r="E38" s="120">
        <f>IFERROR(VLOOKUP($C38,ListOfDebenture!$D:$BD,MATCH(E$5,ListOfDebenture!$D$2:$ABJ$2,0),0),"")</f>
        <v>6</v>
      </c>
      <c r="F38" s="121" t="str">
        <f>IFERROR(VLOOKUP(VLOOKUP($C38,ListOfDebenture!$D:$BD,MATCH(F$5,ListOfDebenture!$D$2:$ABJ$2,0),0),Ratings!$E:$F,2,0),"")</f>
        <v>BBB+</v>
      </c>
      <c r="G38" s="120" t="str">
        <f>IF(IFERROR(VLOOKUP($C38,Price!$B:$C,2,0),0)=$C$2,IFERROR(VLOOKUP($C38,Price!$B:$J,6,0),""),"")</f>
        <v/>
      </c>
      <c r="H38" s="86">
        <f>IFERROR(IF(VLOOKUP($C38,ListOfDebenture!$D:$BD,MATCH(H$5,ListOfDebenture!$D$2:$ABJ$2,0),0)=0,"",VLOOKUP($C38,ListOfDebenture!$D:$BD,MATCH(H$5,ListOfDebenture!$D$2:$ABJ$2,0),0)),"")</f>
        <v>0.12396978548391593</v>
      </c>
      <c r="I38" s="137">
        <f>IFERROR(VLOOKUP($C38,Price!$B:$C,2,0),"N/A")</f>
        <v>45253</v>
      </c>
      <c r="J38" s="136">
        <f t="shared" si="0"/>
        <v>0.12396978548391593</v>
      </c>
      <c r="K38" s="82" t="str">
        <f t="shared" si="1"/>
        <v>BBB</v>
      </c>
      <c r="L38" s="82" t="str">
        <f>IFERROR(IF($C$2-I38&gt;30,"",VLOOKUP($F38,Ratings!$F:$H,3,0)),"")</f>
        <v>IG</v>
      </c>
      <c r="M38" s="85" t="str">
        <f>IF(IFERROR(VLOOKUP($C38,Price!$B:$C,2,0),0)=$C$2,IFERROR(VLOOKUP($C38,Price!$B:$AJ,7,0),""),"")</f>
        <v/>
      </c>
      <c r="N38" s="85" t="str">
        <f>IF(IFERROR(VLOOKUP($C38,Price!$B:$C,2,0),0)=$C$2,IFERROR(VLOOKUP($C38,Price!$B:$AJ,9,0),""),"")</f>
        <v/>
      </c>
      <c r="O38" s="85" t="str">
        <f>IF(IFERROR(VLOOKUP($C38,Price!$B:$C,2,0),0)=$C$2,IFERROR(VLOOKUP($C38,Price!$B:$AJ,8,0),""),"")</f>
        <v/>
      </c>
    </row>
    <row r="39" spans="2:15">
      <c r="B39" s="82">
        <v>34</v>
      </c>
      <c r="C39" s="82" t="s">
        <v>1375</v>
      </c>
      <c r="D39" s="120">
        <f>IFERROR(VLOOKUP($C39,ListOfDebenture!$D:$BD,MATCH(D$5,ListOfDebenture!$D$2:$ABJ$2,0),0),"")</f>
        <v>5</v>
      </c>
      <c r="E39" s="120">
        <f>IFERROR(VLOOKUP($C39,ListOfDebenture!$D:$BD,MATCH(E$5,ListOfDebenture!$D$2:$ABJ$2,0),0),"")</f>
        <v>1</v>
      </c>
      <c r="F39" s="121" t="str">
        <f>IFERROR(VLOOKUP(VLOOKUP($C39,ListOfDebenture!$D:$BD,MATCH(F$5,ListOfDebenture!$D$2:$ABJ$2,0),0),Ratings!$E:$F,2,0),"")</f>
        <v>A</v>
      </c>
      <c r="G39" s="120">
        <f>IF(IFERROR(VLOOKUP($C39,Price!$B:$C,2,0),0)=$C$2,IFERROR(VLOOKUP($C39,Price!$B:$J,6,0),""),"")</f>
        <v>1000</v>
      </c>
      <c r="H39" s="86">
        <f>IFERROR(IF(VLOOKUP($C39,ListOfDebenture!$D:$BD,MATCH(H$5,ListOfDebenture!$D$2:$ABJ$2,0),0)=0,"",VLOOKUP($C39,ListOfDebenture!$D:$BD,MATCH(H$5,ListOfDebenture!$D$2:$ABJ$2,0),0)),"")</f>
        <v>0.22299335318840396</v>
      </c>
      <c r="I39" s="137">
        <f>IFERROR(VLOOKUP($C39,Price!$B:$C,2,0),"N/A")</f>
        <v>45256</v>
      </c>
      <c r="J39" s="136">
        <f t="shared" si="0"/>
        <v>0.22299335318840396</v>
      </c>
      <c r="K39" s="82" t="str">
        <f t="shared" si="1"/>
        <v>A</v>
      </c>
      <c r="L39" s="82" t="str">
        <f>IFERROR(IF($C$2-I39&gt;30,"",VLOOKUP($F39,Ratings!$F:$H,3,0)),"")</f>
        <v>IG</v>
      </c>
      <c r="M39" s="85">
        <f>IF(IFERROR(VLOOKUP($C39,Price!$B:$C,2,0),0)=$C$2,IFERROR(VLOOKUP($C39,Price!$B:$AJ,7,0),""),"")</f>
        <v>25</v>
      </c>
      <c r="N39" s="85">
        <f>IF(IFERROR(VLOOKUP($C39,Price!$B:$C,2,0),0)=$C$2,IFERROR(VLOOKUP($C39,Price!$B:$AJ,9,0),""),"")</f>
        <v>1</v>
      </c>
      <c r="O39" s="85">
        <f>IF(IFERROR(VLOOKUP($C39,Price!$B:$C,2,0),0)=$C$2,IFERROR(VLOOKUP($C39,Price!$B:$AJ,8,0),""),"")</f>
        <v>25000</v>
      </c>
    </row>
    <row r="40" spans="2:15">
      <c r="B40" s="82">
        <v>35</v>
      </c>
      <c r="C40" s="82" t="s">
        <v>1504</v>
      </c>
      <c r="D40" s="120">
        <f>IFERROR(VLOOKUP($C40,ListOfDebenture!$D:$BD,MATCH(D$5,ListOfDebenture!$D$2:$ABJ$2,0),0),"")</f>
        <v>10</v>
      </c>
      <c r="E40" s="120">
        <f>IFERROR(VLOOKUP($C40,ListOfDebenture!$D:$BD,MATCH(E$5,ListOfDebenture!$D$2:$ABJ$2,0),0),"")</f>
        <v>8</v>
      </c>
      <c r="F40" s="121" t="str">
        <f>IFERROR(VLOOKUP(VLOOKUP($C40,ListOfDebenture!$D:$BD,MATCH(F$5,ListOfDebenture!$D$2:$ABJ$2,0),0),Ratings!$E:$F,2,0),"")</f>
        <v>A</v>
      </c>
      <c r="G40" s="120">
        <f>IF(IFERROR(VLOOKUP($C40,Price!$B:$C,2,0),0)=$C$2,IFERROR(VLOOKUP($C40,Price!$B:$J,6,0),""),"")</f>
        <v>795.8</v>
      </c>
      <c r="H40" s="86">
        <f>IFERROR(IF(VLOOKUP($C40,ListOfDebenture!$D:$BD,MATCH(H$5,ListOfDebenture!$D$2:$ABJ$2,0),0)=0,"",VLOOKUP($C40,ListOfDebenture!$D:$BD,MATCH(H$5,ListOfDebenture!$D$2:$ABJ$2,0),0)),"")</f>
        <v>0.1404607794618819</v>
      </c>
      <c r="I40" s="137">
        <f>IFERROR(VLOOKUP($C40,Price!$B:$C,2,0),"N/A")</f>
        <v>45256</v>
      </c>
      <c r="J40" s="136">
        <f t="shared" si="0"/>
        <v>0.1404607794618819</v>
      </c>
      <c r="K40" s="82" t="str">
        <f t="shared" si="1"/>
        <v>A</v>
      </c>
      <c r="L40" s="82" t="str">
        <f>IFERROR(IF($C$2-I40&gt;30,"",VLOOKUP($F40,Ratings!$F:$H,3,0)),"")</f>
        <v>IG</v>
      </c>
      <c r="M40" s="85">
        <f>IF(IFERROR(VLOOKUP($C40,Price!$B:$C,2,0),0)=$C$2,IFERROR(VLOOKUP($C40,Price!$B:$AJ,7,0),""),"")</f>
        <v>50</v>
      </c>
      <c r="N40" s="85">
        <f>IF(IFERROR(VLOOKUP($C40,Price!$B:$C,2,0),0)=$C$2,IFERROR(VLOOKUP($C40,Price!$B:$AJ,9,0),""),"")</f>
        <v>2</v>
      </c>
      <c r="O40" s="85">
        <f>IF(IFERROR(VLOOKUP($C40,Price!$B:$C,2,0),0)=$C$2,IFERROR(VLOOKUP($C40,Price!$B:$AJ,8,0),""),"")</f>
        <v>39400</v>
      </c>
    </row>
    <row r="41" spans="2:15">
      <c r="B41" s="82">
        <v>36</v>
      </c>
      <c r="C41" s="82" t="s">
        <v>1277</v>
      </c>
      <c r="D41" s="120">
        <f>IFERROR(VLOOKUP($C41,ListOfDebenture!$D:$BD,MATCH(D$5,ListOfDebenture!$D$2:$ABJ$2,0),0),"")</f>
        <v>5</v>
      </c>
      <c r="E41" s="120">
        <f>IFERROR(VLOOKUP($C41,ListOfDebenture!$D:$BD,MATCH(E$5,ListOfDebenture!$D$2:$ABJ$2,0),0),"")</f>
        <v>1</v>
      </c>
      <c r="F41" s="121" t="str">
        <f>IFERROR(VLOOKUP(VLOOKUP($C41,ListOfDebenture!$D:$BD,MATCH(F$5,ListOfDebenture!$D$2:$ABJ$2,0),0),Ratings!$E:$F,2,0),"")</f>
        <v>BBB+</v>
      </c>
      <c r="G41" s="120">
        <f>IF(IFERROR(VLOOKUP($C41,Price!$B:$C,2,0),0)=$C$2,IFERROR(VLOOKUP($C41,Price!$B:$J,6,0),""),"")</f>
        <v>1004.7</v>
      </c>
      <c r="H41" s="86">
        <f>IFERROR(IF(VLOOKUP($C41,ListOfDebenture!$D:$BD,MATCH(H$5,ListOfDebenture!$D$2:$ABJ$2,0),0)=0,"",VLOOKUP($C41,ListOfDebenture!$D:$BD,MATCH(H$5,ListOfDebenture!$D$2:$ABJ$2,0),0)),"")</f>
        <v>0.18158726725436436</v>
      </c>
      <c r="I41" s="137">
        <f>IFERROR(VLOOKUP($C41,Price!$B:$C,2,0),"N/A")</f>
        <v>45256</v>
      </c>
      <c r="J41" s="136">
        <f t="shared" si="0"/>
        <v>0.18158726725436436</v>
      </c>
      <c r="K41" s="82" t="str">
        <f t="shared" si="1"/>
        <v>BBB</v>
      </c>
      <c r="L41" s="82" t="str">
        <f>IFERROR(IF($C$2-I41&gt;30,"",VLOOKUP($F41,Ratings!$F:$H,3,0)),"")</f>
        <v>IG</v>
      </c>
      <c r="M41" s="85">
        <f>IF(IFERROR(VLOOKUP($C41,Price!$B:$C,2,0),0)=$C$2,IFERROR(VLOOKUP($C41,Price!$B:$AJ,7,0),""),"")</f>
        <v>16</v>
      </c>
      <c r="N41" s="85">
        <f>IF(IFERROR(VLOOKUP($C41,Price!$B:$C,2,0),0)=$C$2,IFERROR(VLOOKUP($C41,Price!$B:$AJ,9,0),""),"")</f>
        <v>1</v>
      </c>
      <c r="O41" s="85">
        <f>IF(IFERROR(VLOOKUP($C41,Price!$B:$C,2,0),0)=$C$2,IFERROR(VLOOKUP($C41,Price!$B:$AJ,8,0),""),"")</f>
        <v>16075.2</v>
      </c>
    </row>
    <row r="42" spans="2:15">
      <c r="B42" s="82">
        <v>37</v>
      </c>
      <c r="C42" s="82" t="s">
        <v>1502</v>
      </c>
      <c r="D42" s="120">
        <f>IFERROR(VLOOKUP($C42,ListOfDebenture!$D:$BD,MATCH(D$5,ListOfDebenture!$D$2:$ABJ$2,0),0),"")</f>
        <v>10</v>
      </c>
      <c r="E42" s="120">
        <f>IFERROR(VLOOKUP($C42,ListOfDebenture!$D:$BD,MATCH(E$5,ListOfDebenture!$D$2:$ABJ$2,0),0),"")</f>
        <v>8</v>
      </c>
      <c r="F42" s="121" t="str">
        <f>IFERROR(VLOOKUP(VLOOKUP($C42,ListOfDebenture!$D:$BD,MATCH(F$5,ListOfDebenture!$D$2:$ABJ$2,0),0),Ratings!$E:$F,2,0),"")</f>
        <v>BBB</v>
      </c>
      <c r="G42" s="120" t="str">
        <f>IF(IFERROR(VLOOKUP($C42,Price!$B:$C,2,0),0)=$C$2,IFERROR(VLOOKUP($C42,Price!$B:$J,6,0),""),"")</f>
        <v/>
      </c>
      <c r="H42" s="86">
        <f>IFERROR(IF(VLOOKUP($C42,ListOfDebenture!$D:$BD,MATCH(H$5,ListOfDebenture!$D$2:$ABJ$2,0),0)=0,"",VLOOKUP($C42,ListOfDebenture!$D:$BD,MATCH(H$5,ListOfDebenture!$D$2:$ABJ$2,0),0)),"")</f>
        <v>0.13061362244924601</v>
      </c>
      <c r="I42" s="137">
        <f>IFERROR(VLOOKUP($C42,Price!$B:$C,2,0),"N/A")</f>
        <v>45252</v>
      </c>
      <c r="J42" s="136">
        <f t="shared" si="0"/>
        <v>0.13061362244924601</v>
      </c>
      <c r="K42" s="82" t="str">
        <f t="shared" si="1"/>
        <v>BBB</v>
      </c>
      <c r="L42" s="82" t="str">
        <f>IFERROR(IF($C$2-I42&gt;30,"",VLOOKUP($F42,Ratings!$F:$H,3,0)),"")</f>
        <v>IG</v>
      </c>
      <c r="M42" s="85" t="str">
        <f>IF(IFERROR(VLOOKUP($C42,Price!$B:$C,2,0),0)=$C$2,IFERROR(VLOOKUP($C42,Price!$B:$AJ,7,0),""),"")</f>
        <v/>
      </c>
      <c r="N42" s="85" t="str">
        <f>IF(IFERROR(VLOOKUP($C42,Price!$B:$C,2,0),0)=$C$2,IFERROR(VLOOKUP($C42,Price!$B:$AJ,9,0),""),"")</f>
        <v/>
      </c>
      <c r="O42" s="85" t="str">
        <f>IF(IFERROR(VLOOKUP($C42,Price!$B:$C,2,0),0)=$C$2,IFERROR(VLOOKUP($C42,Price!$B:$AJ,8,0),""),"")</f>
        <v/>
      </c>
    </row>
    <row r="43" spans="2:15">
      <c r="B43" s="82">
        <v>38</v>
      </c>
      <c r="C43" s="82" t="s">
        <v>1409</v>
      </c>
      <c r="D43" s="120">
        <f>IFERROR(VLOOKUP($C43,ListOfDebenture!$D:$BD,MATCH(D$5,ListOfDebenture!$D$2:$ABJ$2,0),0),"")</f>
        <v>7</v>
      </c>
      <c r="E43" s="120">
        <f>IFERROR(VLOOKUP($C43,ListOfDebenture!$D:$BD,MATCH(E$5,ListOfDebenture!$D$2:$ABJ$2,0),0),"")</f>
        <v>4</v>
      </c>
      <c r="F43" s="121" t="str">
        <f>IFERROR(VLOOKUP(VLOOKUP($C43,ListOfDebenture!$D:$BD,MATCH(F$5,ListOfDebenture!$D$2:$ABJ$2,0),0),Ratings!$E:$F,2,0),"")</f>
        <v>BBB-</v>
      </c>
      <c r="G43" s="120" t="str">
        <f>IF(IFERROR(VLOOKUP($C43,Price!$B:$C,2,0),0)=$C$2,IFERROR(VLOOKUP($C43,Price!$B:$J,6,0),""),"")</f>
        <v/>
      </c>
      <c r="H43" s="86">
        <f>IFERROR(IF(VLOOKUP($C43,ListOfDebenture!$D:$BD,MATCH(H$5,ListOfDebenture!$D$2:$ABJ$2,0),0)=0,"",VLOOKUP($C43,ListOfDebenture!$D:$BD,MATCH(H$5,ListOfDebenture!$D$2:$ABJ$2,0),0)),"")</f>
        <v>0.11233120325698864</v>
      </c>
      <c r="I43" s="137">
        <f>IFERROR(VLOOKUP($C43,Price!$B:$C,2,0),"N/A")</f>
        <v>45252</v>
      </c>
      <c r="J43" s="136">
        <f t="shared" si="0"/>
        <v>0.11233120325698864</v>
      </c>
      <c r="K43" s="82" t="str">
        <f t="shared" si="1"/>
        <v>BBB</v>
      </c>
      <c r="L43" s="82" t="str">
        <f>IFERROR(IF($C$2-I43&gt;30,"",VLOOKUP($F43,Ratings!$F:$H,3,0)),"")</f>
        <v>IG</v>
      </c>
      <c r="M43" s="85" t="str">
        <f>IF(IFERROR(VLOOKUP($C43,Price!$B:$C,2,0),0)=$C$2,IFERROR(VLOOKUP($C43,Price!$B:$AJ,7,0),""),"")</f>
        <v/>
      </c>
      <c r="N43" s="85" t="str">
        <f>IF(IFERROR(VLOOKUP($C43,Price!$B:$C,2,0),0)=$C$2,IFERROR(VLOOKUP($C43,Price!$B:$AJ,9,0),""),"")</f>
        <v/>
      </c>
      <c r="O43" s="85" t="str">
        <f>IF(IFERROR(VLOOKUP($C43,Price!$B:$C,2,0),0)=$C$2,IFERROR(VLOOKUP($C43,Price!$B:$AJ,8,0),""),"")</f>
        <v/>
      </c>
    </row>
    <row r="44" spans="2:15">
      <c r="B44" s="82">
        <v>39</v>
      </c>
      <c r="C44" s="82" t="s">
        <v>112</v>
      </c>
      <c r="D44" s="120">
        <f>IFERROR(VLOOKUP($C44,ListOfDebenture!$D:$BD,MATCH(D$5,ListOfDebenture!$D$2:$ABJ$2,0),0),"")</f>
        <v>10</v>
      </c>
      <c r="E44" s="120">
        <f>IFERROR(VLOOKUP($C44,ListOfDebenture!$D:$BD,MATCH(E$5,ListOfDebenture!$D$2:$ABJ$2,0),0),"")</f>
        <v>6</v>
      </c>
      <c r="F44" s="121" t="str">
        <f>IFERROR(VLOOKUP(VLOOKUP($C44,ListOfDebenture!$D:$BD,MATCH(F$5,ListOfDebenture!$D$2:$ABJ$2,0),0),Ratings!$E:$F,2,0),"")</f>
        <v>A-</v>
      </c>
      <c r="G44" s="120" t="str">
        <f>IF(IFERROR(VLOOKUP($C44,Price!$B:$C,2,0),0)=$C$2,IFERROR(VLOOKUP($C44,Price!$B:$J,6,0),""),"")</f>
        <v/>
      </c>
      <c r="H44" s="86">
        <f>IFERROR(IF(VLOOKUP($C44,ListOfDebenture!$D:$BD,MATCH(H$5,ListOfDebenture!$D$2:$ABJ$2,0),0)=0,"",VLOOKUP($C44,ListOfDebenture!$D:$BD,MATCH(H$5,ListOfDebenture!$D$2:$ABJ$2,0),0)),"")</f>
        <v>6.8398283825611569E-2</v>
      </c>
      <c r="I44" s="137">
        <f>IFERROR(VLOOKUP($C44,Price!$B:$C,2,0),"N/A")</f>
        <v>45134</v>
      </c>
      <c r="J44" s="136" t="str">
        <f t="shared" si="0"/>
        <v/>
      </c>
      <c r="K44" s="82" t="str">
        <f t="shared" si="1"/>
        <v/>
      </c>
      <c r="L44" s="82" t="str">
        <f>IFERROR(IF($C$2-I44&gt;30,"",VLOOKUP($F44,Ratings!$F:$H,3,0)),"")</f>
        <v/>
      </c>
      <c r="M44" s="85" t="str">
        <f>IF(IFERROR(VLOOKUP($C44,Price!$B:$C,2,0),0)=$C$2,IFERROR(VLOOKUP($C44,Price!$B:$AJ,7,0),""),"")</f>
        <v/>
      </c>
      <c r="N44" s="85" t="str">
        <f>IF(IFERROR(VLOOKUP($C44,Price!$B:$C,2,0),0)=$C$2,IFERROR(VLOOKUP($C44,Price!$B:$AJ,9,0),""),"")</f>
        <v/>
      </c>
      <c r="O44" s="85" t="str">
        <f>IF(IFERROR(VLOOKUP($C44,Price!$B:$C,2,0),0)=$C$2,IFERROR(VLOOKUP($C44,Price!$B:$AJ,8,0),""),"")</f>
        <v/>
      </c>
    </row>
    <row r="45" spans="2:15">
      <c r="B45" s="82">
        <v>40</v>
      </c>
      <c r="C45" s="82" t="s">
        <v>1424</v>
      </c>
      <c r="D45" s="120">
        <f>IFERROR(VLOOKUP($C45,ListOfDebenture!$D:$BD,MATCH(D$5,ListOfDebenture!$D$2:$ABJ$2,0),0),"")</f>
        <v>10</v>
      </c>
      <c r="E45" s="120">
        <f>IFERROR(VLOOKUP($C45,ListOfDebenture!$D:$BD,MATCH(E$5,ListOfDebenture!$D$2:$ABJ$2,0),0),"")</f>
        <v>6</v>
      </c>
      <c r="F45" s="121" t="str">
        <f>IFERROR(VLOOKUP(VLOOKUP($C45,ListOfDebenture!$D:$BD,MATCH(F$5,ListOfDebenture!$D$2:$ABJ$2,0),0),Ratings!$E:$F,2,0),"")</f>
        <v>AA-</v>
      </c>
      <c r="G45" s="120" t="str">
        <f>IF(IFERROR(VLOOKUP($C45,Price!$B:$C,2,0),0)=$C$2,IFERROR(VLOOKUP($C45,Price!$B:$J,6,0),""),"")</f>
        <v/>
      </c>
      <c r="H45" s="86">
        <f>IFERROR(IF(VLOOKUP($C45,ListOfDebenture!$D:$BD,MATCH(H$5,ListOfDebenture!$D$2:$ABJ$2,0),0)=0,"",VLOOKUP($C45,ListOfDebenture!$D:$BD,MATCH(H$5,ListOfDebenture!$D$2:$ABJ$2,0),0)),"")</f>
        <v>6.2668379852301476E-2</v>
      </c>
      <c r="I45" s="137">
        <f>IFERROR(VLOOKUP($C45,Price!$B:$C,2,0),"N/A")</f>
        <v>45123</v>
      </c>
      <c r="J45" s="136" t="str">
        <f t="shared" si="0"/>
        <v/>
      </c>
      <c r="K45" s="82" t="str">
        <f t="shared" si="1"/>
        <v/>
      </c>
      <c r="L45" s="82" t="str">
        <f>IFERROR(IF($C$2-I45&gt;30,"",VLOOKUP($F45,Ratings!$F:$H,3,0)),"")</f>
        <v/>
      </c>
      <c r="M45" s="85" t="str">
        <f>IF(IFERROR(VLOOKUP($C45,Price!$B:$C,2,0),0)=$C$2,IFERROR(VLOOKUP($C45,Price!$B:$AJ,7,0),""),"")</f>
        <v/>
      </c>
      <c r="N45" s="85" t="str">
        <f>IF(IFERROR(VLOOKUP($C45,Price!$B:$C,2,0),0)=$C$2,IFERROR(VLOOKUP($C45,Price!$B:$AJ,9,0),""),"")</f>
        <v/>
      </c>
      <c r="O45" s="85" t="str">
        <f>IF(IFERROR(VLOOKUP($C45,Price!$B:$C,2,0),0)=$C$2,IFERROR(VLOOKUP($C45,Price!$B:$AJ,8,0),""),"")</f>
        <v/>
      </c>
    </row>
    <row r="46" spans="2:15">
      <c r="B46" s="82">
        <v>41</v>
      </c>
      <c r="C46" s="82" t="s">
        <v>1388</v>
      </c>
      <c r="D46" s="120">
        <f>IFERROR(VLOOKUP($C46,ListOfDebenture!$D:$BD,MATCH(D$5,ListOfDebenture!$D$2:$ABJ$2,0),0),"")</f>
        <v>7</v>
      </c>
      <c r="E46" s="120">
        <f>IFERROR(VLOOKUP($C46,ListOfDebenture!$D:$BD,MATCH(E$5,ListOfDebenture!$D$2:$ABJ$2,0),0),"")</f>
        <v>3</v>
      </c>
      <c r="F46" s="121" t="str">
        <f>IFERROR(VLOOKUP(VLOOKUP($C46,ListOfDebenture!$D:$BD,MATCH(F$5,ListOfDebenture!$D$2:$ABJ$2,0),0),Ratings!$E:$F,2,0),"")</f>
        <v>A-</v>
      </c>
      <c r="G46" s="120" t="str">
        <f>IF(IFERROR(VLOOKUP($C46,Price!$B:$C,2,0),0)=$C$2,IFERROR(VLOOKUP($C46,Price!$B:$J,6,0),""),"")</f>
        <v/>
      </c>
      <c r="H46" s="86">
        <f>IFERROR(IF(VLOOKUP($C46,ListOfDebenture!$D:$BD,MATCH(H$5,ListOfDebenture!$D$2:$ABJ$2,0),0)=0,"",VLOOKUP($C46,ListOfDebenture!$D:$BD,MATCH(H$5,ListOfDebenture!$D$2:$ABJ$2,0),0)),"")</f>
        <v>7.9470861050572661E-2</v>
      </c>
      <c r="I46" s="137">
        <f>IFERROR(VLOOKUP($C46,Price!$B:$C,2,0),"N/A")</f>
        <v>45125</v>
      </c>
      <c r="J46" s="136" t="str">
        <f t="shared" si="0"/>
        <v/>
      </c>
      <c r="K46" s="82" t="str">
        <f t="shared" si="1"/>
        <v/>
      </c>
      <c r="L46" s="82" t="str">
        <f>IFERROR(IF($C$2-I46&gt;30,"",VLOOKUP($F46,Ratings!$F:$H,3,0)),"")</f>
        <v/>
      </c>
      <c r="M46" s="85" t="str">
        <f>IF(IFERROR(VLOOKUP($C46,Price!$B:$C,2,0),0)=$C$2,IFERROR(VLOOKUP($C46,Price!$B:$AJ,7,0),""),"")</f>
        <v/>
      </c>
      <c r="N46" s="85" t="str">
        <f>IF(IFERROR(VLOOKUP($C46,Price!$B:$C,2,0),0)=$C$2,IFERROR(VLOOKUP($C46,Price!$B:$AJ,9,0),""),"")</f>
        <v/>
      </c>
      <c r="O46" s="85" t="str">
        <f>IF(IFERROR(VLOOKUP($C46,Price!$B:$C,2,0),0)=$C$2,IFERROR(VLOOKUP($C46,Price!$B:$AJ,8,0),""),"")</f>
        <v/>
      </c>
    </row>
    <row r="47" spans="2:15">
      <c r="B47" s="82">
        <v>42</v>
      </c>
      <c r="C47" s="82" t="s">
        <v>1480</v>
      </c>
      <c r="D47" s="120">
        <f>IFERROR(VLOOKUP($C47,ListOfDebenture!$D:$BD,MATCH(D$5,ListOfDebenture!$D$2:$ABJ$2,0),0),"")</f>
        <v>7</v>
      </c>
      <c r="E47" s="120">
        <f>IFERROR(VLOOKUP($C47,ListOfDebenture!$D:$BD,MATCH(E$5,ListOfDebenture!$D$2:$ABJ$2,0),0),"")</f>
        <v>4</v>
      </c>
      <c r="F47" s="121" t="str">
        <f>IFERROR(VLOOKUP(VLOOKUP($C47,ListOfDebenture!$D:$BD,MATCH(F$5,ListOfDebenture!$D$2:$ABJ$2,0),0),Ratings!$E:$F,2,0),"")</f>
        <v>BB</v>
      </c>
      <c r="G47" s="120" t="str">
        <f>IF(IFERROR(VLOOKUP($C47,Price!$B:$C,2,0),0)=$C$2,IFERROR(VLOOKUP($C47,Price!$B:$J,6,0),""),"")</f>
        <v/>
      </c>
      <c r="H47" s="86">
        <f>IFERROR(IF(VLOOKUP($C47,ListOfDebenture!$D:$BD,MATCH(H$5,ListOfDebenture!$D$2:$ABJ$2,0),0)=0,"",VLOOKUP($C47,ListOfDebenture!$D:$BD,MATCH(H$5,ListOfDebenture!$D$2:$ABJ$2,0),0)),"")</f>
        <v>0.10915686059905993</v>
      </c>
      <c r="I47" s="137">
        <f>IFERROR(VLOOKUP($C47,Price!$B:$C,2,0),"N/A")</f>
        <v>45253</v>
      </c>
      <c r="J47" s="136">
        <f t="shared" si="0"/>
        <v>0.10915686059905993</v>
      </c>
      <c r="K47" s="82" t="str">
        <f t="shared" si="1"/>
        <v>BB</v>
      </c>
      <c r="L47" s="82" t="str">
        <f>IFERROR(IF($C$2-I47&gt;30,"",VLOOKUP($F47,Ratings!$F:$H,3,0)),"")</f>
        <v>HY</v>
      </c>
      <c r="M47" s="85" t="str">
        <f>IF(IFERROR(VLOOKUP($C47,Price!$B:$C,2,0),0)=$C$2,IFERROR(VLOOKUP($C47,Price!$B:$AJ,7,0),""),"")</f>
        <v/>
      </c>
      <c r="N47" s="85" t="str">
        <f>IF(IFERROR(VLOOKUP($C47,Price!$B:$C,2,0),0)=$C$2,IFERROR(VLOOKUP($C47,Price!$B:$AJ,9,0),""),"")</f>
        <v/>
      </c>
      <c r="O47" s="85" t="str">
        <f>IF(IFERROR(VLOOKUP($C47,Price!$B:$C,2,0),0)=$C$2,IFERROR(VLOOKUP($C47,Price!$B:$AJ,8,0),""),"")</f>
        <v/>
      </c>
    </row>
    <row r="48" spans="2:15">
      <c r="B48" s="82">
        <v>43</v>
      </c>
      <c r="C48" s="82" t="s">
        <v>1456</v>
      </c>
      <c r="D48" s="120">
        <f>IFERROR(VLOOKUP($C48,ListOfDebenture!$D:$BD,MATCH(D$5,ListOfDebenture!$D$2:$ABJ$2,0),0),"")</f>
        <v>10</v>
      </c>
      <c r="E48" s="120">
        <f>IFERROR(VLOOKUP($C48,ListOfDebenture!$D:$BD,MATCH(E$5,ListOfDebenture!$D$2:$ABJ$2,0),0),"")</f>
        <v>6</v>
      </c>
      <c r="F48" s="121" t="str">
        <f>IFERROR(VLOOKUP(VLOOKUP($C48,ListOfDebenture!$D:$BD,MATCH(F$5,ListOfDebenture!$D$2:$ABJ$2,0),0),Ratings!$E:$F,2,0),"")</f>
        <v>A-</v>
      </c>
      <c r="G48" s="120" t="str">
        <f>IF(IFERROR(VLOOKUP($C48,Price!$B:$C,2,0),0)=$C$2,IFERROR(VLOOKUP($C48,Price!$B:$J,6,0),""),"")</f>
        <v/>
      </c>
      <c r="H48" s="86">
        <f>IFERROR(IF(VLOOKUP($C48,ListOfDebenture!$D:$BD,MATCH(H$5,ListOfDebenture!$D$2:$ABJ$2,0),0)=0,"",VLOOKUP($C48,ListOfDebenture!$D:$BD,MATCH(H$5,ListOfDebenture!$D$2:$ABJ$2,0),0)),"")</f>
        <v>9.0465086789534008E-2</v>
      </c>
      <c r="I48" s="137">
        <f>IFERROR(VLOOKUP($C48,Price!$B:$C,2,0),"N/A")</f>
        <v>45123</v>
      </c>
      <c r="J48" s="136" t="str">
        <f t="shared" si="0"/>
        <v/>
      </c>
      <c r="K48" s="82" t="str">
        <f t="shared" si="1"/>
        <v/>
      </c>
      <c r="L48" s="82" t="str">
        <f>IFERROR(IF($C$2-I48&gt;30,"",VLOOKUP($F48,Ratings!$F:$H,3,0)),"")</f>
        <v/>
      </c>
      <c r="M48" s="85" t="str">
        <f>IF(IFERROR(VLOOKUP($C48,Price!$B:$C,2,0),0)=$C$2,IFERROR(VLOOKUP($C48,Price!$B:$AJ,7,0),""),"")</f>
        <v/>
      </c>
      <c r="N48" s="85" t="str">
        <f>IF(IFERROR(VLOOKUP($C48,Price!$B:$C,2,0),0)=$C$2,IFERROR(VLOOKUP($C48,Price!$B:$AJ,9,0),""),"")</f>
        <v/>
      </c>
      <c r="O48" s="85" t="str">
        <f>IF(IFERROR(VLOOKUP($C48,Price!$B:$C,2,0),0)=$C$2,IFERROR(VLOOKUP($C48,Price!$B:$AJ,8,0),""),"")</f>
        <v/>
      </c>
    </row>
    <row r="49" spans="2:15">
      <c r="B49" s="82">
        <v>44</v>
      </c>
      <c r="C49" s="82" t="s">
        <v>1538</v>
      </c>
      <c r="D49" s="120">
        <f>IFERROR(VLOOKUP($C49,ListOfDebenture!$D:$BD,MATCH(D$5,ListOfDebenture!$D$2:$ABJ$2,0),0),"")</f>
        <v>6</v>
      </c>
      <c r="E49" s="120">
        <f>IFERROR(VLOOKUP($C49,ListOfDebenture!$D:$BD,MATCH(E$5,ListOfDebenture!$D$2:$ABJ$2,0),0),"")</f>
        <v>4</v>
      </c>
      <c r="F49" s="121" t="str">
        <f>IFERROR(VLOOKUP(VLOOKUP($C49,ListOfDebenture!$D:$BD,MATCH(F$5,ListOfDebenture!$D$2:$ABJ$2,0),0),Ratings!$E:$F,2,0),"")</f>
        <v>A+</v>
      </c>
      <c r="G49" s="120" t="str">
        <f>IF(IFERROR(VLOOKUP($C49,Price!$B:$C,2,0),0)=$C$2,IFERROR(VLOOKUP($C49,Price!$B:$J,6,0),""),"")</f>
        <v/>
      </c>
      <c r="H49" s="86" t="str">
        <f>IFERROR(IF(VLOOKUP($C49,ListOfDebenture!$D:$BD,MATCH(H$5,ListOfDebenture!$D$2:$ABJ$2,0),0)=0,"",VLOOKUP($C49,ListOfDebenture!$D:$BD,MATCH(H$5,ListOfDebenture!$D$2:$ABJ$2,0),0)),"")</f>
        <v/>
      </c>
      <c r="I49" s="137" t="str">
        <f>IFERROR(VLOOKUP($C49,Price!$B:$C,2,0),"N/A")</f>
        <v>N/A</v>
      </c>
      <c r="J49" s="136" t="str">
        <f t="shared" si="0"/>
        <v/>
      </c>
      <c r="K49" s="82" t="str">
        <f t="shared" si="1"/>
        <v/>
      </c>
      <c r="L49" s="82" t="str">
        <f>IFERROR(IF($C$2-I49&gt;30,"",VLOOKUP($F49,Ratings!$F:$H,3,0)),"")</f>
        <v/>
      </c>
      <c r="M49" s="85" t="str">
        <f>IF(IFERROR(VLOOKUP($C49,Price!$B:$C,2,0),0)=$C$2,IFERROR(VLOOKUP($C49,Price!$B:$AJ,7,0),""),"")</f>
        <v/>
      </c>
      <c r="N49" s="85" t="str">
        <f>IF(IFERROR(VLOOKUP($C49,Price!$B:$C,2,0),0)=$C$2,IFERROR(VLOOKUP($C49,Price!$B:$AJ,9,0),""),"")</f>
        <v/>
      </c>
      <c r="O49" s="85" t="str">
        <f>IF(IFERROR(VLOOKUP($C49,Price!$B:$C,2,0),0)=$C$2,IFERROR(VLOOKUP($C49,Price!$B:$AJ,8,0),""),"")</f>
        <v/>
      </c>
    </row>
    <row r="50" spans="2:15">
      <c r="B50" s="82">
        <v>45</v>
      </c>
      <c r="C50" s="82" t="s">
        <v>1674</v>
      </c>
      <c r="D50" s="120">
        <f>IFERROR(VLOOKUP($C50,ListOfDebenture!$D:$BD,MATCH(D$5,ListOfDebenture!$D$2:$ABJ$2,0),0),"")</f>
        <v>5</v>
      </c>
      <c r="E50" s="120">
        <f>IFERROR(VLOOKUP($C50,ListOfDebenture!$D:$BD,MATCH(E$5,ListOfDebenture!$D$2:$ABJ$2,0),0),"")</f>
        <v>4</v>
      </c>
      <c r="F50" s="121" t="str">
        <f>IFERROR(VLOOKUP(VLOOKUP($C50,ListOfDebenture!$D:$BD,MATCH(F$5,ListOfDebenture!$D$2:$ABJ$2,0),0),Ratings!$E:$F,2,0),"")</f>
        <v>A-</v>
      </c>
      <c r="G50" s="120" t="str">
        <f>IF(IFERROR(VLOOKUP($C50,Price!$B:$C,2,0),0)=$C$2,IFERROR(VLOOKUP($C50,Price!$B:$J,6,0),""),"")</f>
        <v/>
      </c>
      <c r="H50" s="86" t="str">
        <f>IFERROR(IF(VLOOKUP($C50,ListOfDebenture!$D:$BD,MATCH(H$5,ListOfDebenture!$D$2:$ABJ$2,0),0)=0,"",VLOOKUP($C50,ListOfDebenture!$D:$BD,MATCH(H$5,ListOfDebenture!$D$2:$ABJ$2,0),0)),"")</f>
        <v/>
      </c>
      <c r="I50" s="137" t="str">
        <f>IFERROR(VLOOKUP($C50,Price!$B:$C,2,0),"N/A")</f>
        <v>N/A</v>
      </c>
      <c r="J50" s="136" t="str">
        <f t="shared" si="0"/>
        <v/>
      </c>
      <c r="K50" s="82" t="str">
        <f t="shared" si="1"/>
        <v/>
      </c>
      <c r="L50" s="82" t="str">
        <f>IFERROR(IF($C$2-I50&gt;30,"",VLOOKUP($F50,Ratings!$F:$H,3,0)),"")</f>
        <v/>
      </c>
      <c r="M50" s="85" t="str">
        <f>IF(IFERROR(VLOOKUP($C50,Price!$B:$C,2,0),0)=$C$2,IFERROR(VLOOKUP($C50,Price!$B:$AJ,7,0),""),"")</f>
        <v/>
      </c>
      <c r="N50" s="85" t="str">
        <f>IF(IFERROR(VLOOKUP($C50,Price!$B:$C,2,0),0)=$C$2,IFERROR(VLOOKUP($C50,Price!$B:$AJ,9,0),""),"")</f>
        <v/>
      </c>
      <c r="O50" s="85" t="str">
        <f>IF(IFERROR(VLOOKUP($C50,Price!$B:$C,2,0),0)=$C$2,IFERROR(VLOOKUP($C50,Price!$B:$AJ,8,0),""),"")</f>
        <v/>
      </c>
    </row>
    <row r="51" spans="2:15">
      <c r="B51" s="82">
        <v>46</v>
      </c>
      <c r="C51" s="82" t="s">
        <v>1518</v>
      </c>
      <c r="D51" s="120">
        <f>IFERROR(VLOOKUP($C51,ListOfDebenture!$D:$BD,MATCH(D$5,ListOfDebenture!$D$2:$ABJ$2,0),0),"")</f>
        <v>7</v>
      </c>
      <c r="E51" s="120">
        <f>IFERROR(VLOOKUP($C51,ListOfDebenture!$D:$BD,MATCH(E$5,ListOfDebenture!$D$2:$ABJ$2,0),0),"")</f>
        <v>5</v>
      </c>
      <c r="F51" s="121" t="str">
        <f>IFERROR(VLOOKUP(VLOOKUP($C51,ListOfDebenture!$D:$BD,MATCH(F$5,ListOfDebenture!$D$2:$ABJ$2,0),0),Ratings!$E:$F,2,0),"")</f>
        <v>BBB</v>
      </c>
      <c r="G51" s="120" t="str">
        <f>IF(IFERROR(VLOOKUP($C51,Price!$B:$C,2,0),0)=$C$2,IFERROR(VLOOKUP($C51,Price!$B:$J,6,0),""),"")</f>
        <v/>
      </c>
      <c r="H51" s="86" t="str">
        <f>IFERROR(IF(VLOOKUP($C51,ListOfDebenture!$D:$BD,MATCH(H$5,ListOfDebenture!$D$2:$ABJ$2,0),0)=0,"",VLOOKUP($C51,ListOfDebenture!$D:$BD,MATCH(H$5,ListOfDebenture!$D$2:$ABJ$2,0),0)),"")</f>
        <v/>
      </c>
      <c r="I51" s="137" t="str">
        <f>IFERROR(VLOOKUP($C51,Price!$B:$C,2,0),"N/A")</f>
        <v>N/A</v>
      </c>
      <c r="J51" s="136" t="str">
        <f t="shared" si="0"/>
        <v/>
      </c>
      <c r="K51" s="82" t="str">
        <f t="shared" si="1"/>
        <v/>
      </c>
      <c r="L51" s="82" t="str">
        <f>IFERROR(IF($C$2-I51&gt;30,"",VLOOKUP($F51,Ratings!$F:$H,3,0)),"")</f>
        <v/>
      </c>
      <c r="M51" s="85" t="str">
        <f>IF(IFERROR(VLOOKUP($C51,Price!$B:$C,2,0),0)=$C$2,IFERROR(VLOOKUP($C51,Price!$B:$AJ,7,0),""),"")</f>
        <v/>
      </c>
      <c r="N51" s="85" t="str">
        <f>IF(IFERROR(VLOOKUP($C51,Price!$B:$C,2,0),0)=$C$2,IFERROR(VLOOKUP($C51,Price!$B:$AJ,9,0),""),"")</f>
        <v/>
      </c>
      <c r="O51" s="85" t="str">
        <f>IF(IFERROR(VLOOKUP($C51,Price!$B:$C,2,0),0)=$C$2,IFERROR(VLOOKUP($C51,Price!$B:$AJ,8,0),""),"")</f>
        <v/>
      </c>
    </row>
    <row r="52" spans="2:15">
      <c r="B52" s="82">
        <v>47</v>
      </c>
      <c r="C52" s="82" t="s">
        <v>111</v>
      </c>
      <c r="D52" s="120">
        <f>IFERROR(VLOOKUP($C52,ListOfDebenture!$D:$BD,MATCH(D$5,ListOfDebenture!$D$2:$ABJ$2,0),0),"")</f>
        <v>10</v>
      </c>
      <c r="E52" s="120">
        <f>IFERROR(VLOOKUP($C52,ListOfDebenture!$D:$BD,MATCH(E$5,ListOfDebenture!$D$2:$ABJ$2,0),0),"")</f>
        <v>6</v>
      </c>
      <c r="F52" s="121" t="str">
        <f>IFERROR(VLOOKUP(VLOOKUP($C52,ListOfDebenture!$D:$BD,MATCH(F$5,ListOfDebenture!$D$2:$ABJ$2,0),0),Ratings!$E:$F,2,0),"")</f>
        <v>A-</v>
      </c>
      <c r="G52" s="120" t="str">
        <f>IF(IFERROR(VLOOKUP($C52,Price!$B:$C,2,0),0)=$C$2,IFERROR(VLOOKUP($C52,Price!$B:$J,6,0),""),"")</f>
        <v/>
      </c>
      <c r="H52" s="86" t="str">
        <f>IFERROR(IF(VLOOKUP($C52,ListOfDebenture!$D:$BD,MATCH(H$5,ListOfDebenture!$D$2:$ABJ$2,0),0)=0,"",VLOOKUP($C52,ListOfDebenture!$D:$BD,MATCH(H$5,ListOfDebenture!$D$2:$ABJ$2,0),0)),"")</f>
        <v/>
      </c>
      <c r="I52" s="137" t="str">
        <f>IFERROR(VLOOKUP($C52,Price!$B:$C,2,0),"N/A")</f>
        <v>N/A</v>
      </c>
      <c r="J52" s="136" t="str">
        <f t="shared" si="0"/>
        <v/>
      </c>
      <c r="K52" s="82" t="str">
        <f t="shared" si="1"/>
        <v/>
      </c>
      <c r="L52" s="82" t="str">
        <f>IFERROR(IF($C$2-I52&gt;30,"",VLOOKUP($F52,Ratings!$F:$H,3,0)),"")</f>
        <v/>
      </c>
      <c r="M52" s="85" t="str">
        <f>IF(IFERROR(VLOOKUP($C52,Price!$B:$C,2,0),0)=$C$2,IFERROR(VLOOKUP($C52,Price!$B:$AJ,7,0),""),"")</f>
        <v/>
      </c>
      <c r="N52" s="85" t="str">
        <f>IF(IFERROR(VLOOKUP($C52,Price!$B:$C,2,0),0)=$C$2,IFERROR(VLOOKUP($C52,Price!$B:$AJ,9,0),""),"")</f>
        <v/>
      </c>
      <c r="O52" s="85" t="str">
        <f>IF(IFERROR(VLOOKUP($C52,Price!$B:$C,2,0),0)=$C$2,IFERROR(VLOOKUP($C52,Price!$B:$AJ,8,0),""),"")</f>
        <v/>
      </c>
    </row>
    <row r="53" spans="2:15">
      <c r="B53" s="82">
        <v>48</v>
      </c>
      <c r="C53" s="82" t="s">
        <v>1781</v>
      </c>
      <c r="D53" s="120">
        <f>IFERROR(VLOOKUP($C53,ListOfDebenture!$D:$BD,MATCH(D$5,ListOfDebenture!$D$2:$ABJ$2,0),0),"")</f>
        <v>7</v>
      </c>
      <c r="E53" s="120">
        <f>IFERROR(VLOOKUP($C53,ListOfDebenture!$D:$BD,MATCH(E$5,ListOfDebenture!$D$2:$ABJ$2,0),0),"")</f>
        <v>6</v>
      </c>
      <c r="F53" s="121" t="str">
        <f>IFERROR(VLOOKUP(VLOOKUP($C53,ListOfDebenture!$D:$BD,MATCH(F$5,ListOfDebenture!$D$2:$ABJ$2,0),0),Ratings!$E:$F,2,0),"")</f>
        <v>A-</v>
      </c>
      <c r="G53" s="120" t="str">
        <f>IF(IFERROR(VLOOKUP($C53,Price!$B:$C,2,0),0)=$C$2,IFERROR(VLOOKUP($C53,Price!$B:$J,6,0),""),"")</f>
        <v/>
      </c>
      <c r="H53" s="86" t="str">
        <f>IFERROR(IF(VLOOKUP($C53,ListOfDebenture!$D:$BD,MATCH(H$5,ListOfDebenture!$D$2:$ABJ$2,0),0)=0,"",VLOOKUP($C53,ListOfDebenture!$D:$BD,MATCH(H$5,ListOfDebenture!$D$2:$ABJ$2,0),0)),"")</f>
        <v/>
      </c>
      <c r="I53" s="137" t="str">
        <f>IFERROR(VLOOKUP($C53,Price!$B:$C,2,0),"N/A")</f>
        <v>N/A</v>
      </c>
      <c r="J53" s="136" t="str">
        <f t="shared" si="0"/>
        <v/>
      </c>
      <c r="K53" s="82" t="str">
        <f t="shared" si="1"/>
        <v/>
      </c>
      <c r="L53" s="82" t="str">
        <f>IFERROR(IF($C$2-I53&gt;30,"",VLOOKUP($F53,Ratings!$F:$H,3,0)),"")</f>
        <v/>
      </c>
      <c r="M53" s="85" t="str">
        <f>IF(IFERROR(VLOOKUP($C53,Price!$B:$C,2,0),0)=$C$2,IFERROR(VLOOKUP($C53,Price!$B:$AJ,7,0),""),"")</f>
        <v/>
      </c>
      <c r="N53" s="85" t="str">
        <f>IF(IFERROR(VLOOKUP($C53,Price!$B:$C,2,0),0)=$C$2,IFERROR(VLOOKUP($C53,Price!$B:$AJ,9,0),""),"")</f>
        <v/>
      </c>
      <c r="O53" s="85" t="str">
        <f>IF(IFERROR(VLOOKUP($C53,Price!$B:$C,2,0),0)=$C$2,IFERROR(VLOOKUP($C53,Price!$B:$AJ,8,0),""),"")</f>
        <v/>
      </c>
    </row>
    <row r="54" spans="2:15">
      <c r="B54" s="82">
        <v>49</v>
      </c>
      <c r="C54" s="82" t="s">
        <v>1328</v>
      </c>
      <c r="D54" s="120">
        <f>IFERROR(VLOOKUP($C54,ListOfDebenture!$D:$BD,MATCH(D$5,ListOfDebenture!$D$2:$ABJ$2,0),0),"")</f>
        <v>10</v>
      </c>
      <c r="E54" s="120">
        <f>IFERROR(VLOOKUP($C54,ListOfDebenture!$D:$BD,MATCH(E$5,ListOfDebenture!$D$2:$ABJ$2,0),0),"")</f>
        <v>7</v>
      </c>
      <c r="F54" s="121" t="str">
        <f>IFERROR(VLOOKUP(VLOOKUP($C54,ListOfDebenture!$D:$BD,MATCH(F$5,ListOfDebenture!$D$2:$ABJ$2,0),0),Ratings!$E:$F,2,0),"")</f>
        <v>BBB+</v>
      </c>
      <c r="G54" s="120" t="str">
        <f>IF(IFERROR(VLOOKUP($C54,Price!$B:$C,2,0),0)=$C$2,IFERROR(VLOOKUP($C54,Price!$B:$J,6,0),""),"")</f>
        <v/>
      </c>
      <c r="H54" s="86">
        <f>IFERROR(IF(VLOOKUP($C54,ListOfDebenture!$D:$BD,MATCH(H$5,ListOfDebenture!$D$2:$ABJ$2,0),0)=0,"",VLOOKUP($C54,ListOfDebenture!$D:$BD,MATCH(H$5,ListOfDebenture!$D$2:$ABJ$2,0),0)),"")</f>
        <v>0.10736416198575265</v>
      </c>
      <c r="I54" s="137">
        <f>IFERROR(VLOOKUP($C54,Price!$B:$C,2,0),"N/A")</f>
        <v>45138</v>
      </c>
      <c r="J54" s="136" t="str">
        <f t="shared" si="0"/>
        <v/>
      </c>
      <c r="K54" s="82" t="str">
        <f t="shared" si="1"/>
        <v/>
      </c>
      <c r="L54" s="82" t="str">
        <f>IFERROR(IF($C$2-I54&gt;30,"",VLOOKUP($F54,Ratings!$F:$H,3,0)),"")</f>
        <v/>
      </c>
      <c r="M54" s="85" t="str">
        <f>IF(IFERROR(VLOOKUP($C54,Price!$B:$C,2,0),0)=$C$2,IFERROR(VLOOKUP($C54,Price!$B:$AJ,7,0),""),"")</f>
        <v/>
      </c>
      <c r="N54" s="85" t="str">
        <f>IF(IFERROR(VLOOKUP($C54,Price!$B:$C,2,0),0)=$C$2,IFERROR(VLOOKUP($C54,Price!$B:$AJ,9,0),""),"")</f>
        <v/>
      </c>
      <c r="O54" s="85" t="str">
        <f>IF(IFERROR(VLOOKUP($C54,Price!$B:$C,2,0),0)=$C$2,IFERROR(VLOOKUP($C54,Price!$B:$AJ,8,0),""),"")</f>
        <v/>
      </c>
    </row>
    <row r="55" spans="2:15">
      <c r="B55" s="82">
        <v>50</v>
      </c>
      <c r="C55" s="82" t="s">
        <v>1472</v>
      </c>
      <c r="D55" s="120">
        <f>IFERROR(VLOOKUP($C55,ListOfDebenture!$D:$BD,MATCH(D$5,ListOfDebenture!$D$2:$ABJ$2,0),0),"")</f>
        <v>10</v>
      </c>
      <c r="E55" s="120">
        <f>IFERROR(VLOOKUP($C55,ListOfDebenture!$D:$BD,MATCH(E$5,ListOfDebenture!$D$2:$ABJ$2,0),0),"")</f>
        <v>8</v>
      </c>
      <c r="F55" s="121" t="str">
        <f>IFERROR(VLOOKUP(VLOOKUP($C55,ListOfDebenture!$D:$BD,MATCH(F$5,ListOfDebenture!$D$2:$ABJ$2,0),0),Ratings!$E:$F,2,0),"")</f>
        <v>BB+</v>
      </c>
      <c r="G55" s="120" t="str">
        <f>IF(IFERROR(VLOOKUP($C55,Price!$B:$C,2,0),0)=$C$2,IFERROR(VLOOKUP($C55,Price!$B:$J,6,0),""),"")</f>
        <v/>
      </c>
      <c r="H55" s="86" t="str">
        <f>IFERROR(IF(VLOOKUP($C55,ListOfDebenture!$D:$BD,MATCH(H$5,ListOfDebenture!$D$2:$ABJ$2,0),0)=0,"",VLOOKUP($C55,ListOfDebenture!$D:$BD,MATCH(H$5,ListOfDebenture!$D$2:$ABJ$2,0),0)),"")</f>
        <v/>
      </c>
      <c r="I55" s="137" t="str">
        <f>IFERROR(VLOOKUP($C55,Price!$B:$C,2,0),"N/A")</f>
        <v>N/A</v>
      </c>
      <c r="J55" s="136" t="str">
        <f t="shared" si="0"/>
        <v/>
      </c>
      <c r="K55" s="82" t="str">
        <f t="shared" si="1"/>
        <v/>
      </c>
      <c r="L55" s="82" t="str">
        <f>IFERROR(IF($C$2-I55&gt;30,"",VLOOKUP($F55,Ratings!$F:$H,3,0)),"")</f>
        <v/>
      </c>
      <c r="M55" s="85" t="str">
        <f>IF(IFERROR(VLOOKUP($C55,Price!$B:$C,2,0),0)=$C$2,IFERROR(VLOOKUP($C55,Price!$B:$AJ,7,0),""),"")</f>
        <v/>
      </c>
      <c r="N55" s="85" t="str">
        <f>IF(IFERROR(VLOOKUP($C55,Price!$B:$C,2,0),0)=$C$2,IFERROR(VLOOKUP($C55,Price!$B:$AJ,9,0),""),"")</f>
        <v/>
      </c>
      <c r="O55" s="85" t="str">
        <f>IF(IFERROR(VLOOKUP($C55,Price!$B:$C,2,0),0)=$C$2,IFERROR(VLOOKUP($C55,Price!$B:$AJ,8,0),""),"")</f>
        <v/>
      </c>
    </row>
    <row r="56" spans="2:15">
      <c r="B56" s="82">
        <v>51</v>
      </c>
      <c r="C56" s="82" t="s">
        <v>1536</v>
      </c>
      <c r="D56" s="120">
        <f>IFERROR(VLOOKUP($C56,ListOfDebenture!$D:$BD,MATCH(D$5,ListOfDebenture!$D$2:$ABJ$2,0),0),"")</f>
        <v>10</v>
      </c>
      <c r="E56" s="120">
        <f>IFERROR(VLOOKUP($C56,ListOfDebenture!$D:$BD,MATCH(E$5,ListOfDebenture!$D$2:$ABJ$2,0),0),"")</f>
        <v>8</v>
      </c>
      <c r="F56" s="121" t="str">
        <f>IFERROR(VLOOKUP(VLOOKUP($C56,ListOfDebenture!$D:$BD,MATCH(F$5,ListOfDebenture!$D$2:$ABJ$2,0),0),Ratings!$E:$F,2,0),"")</f>
        <v>A-</v>
      </c>
      <c r="G56" s="120" t="str">
        <f>IF(IFERROR(VLOOKUP($C56,Price!$B:$C,2,0),0)=$C$2,IFERROR(VLOOKUP($C56,Price!$B:$J,6,0),""),"")</f>
        <v/>
      </c>
      <c r="H56" s="86" t="str">
        <f>IFERROR(IF(VLOOKUP($C56,ListOfDebenture!$D:$BD,MATCH(H$5,ListOfDebenture!$D$2:$ABJ$2,0),0)=0,"",VLOOKUP($C56,ListOfDebenture!$D:$BD,MATCH(H$5,ListOfDebenture!$D$2:$ABJ$2,0),0)),"")</f>
        <v/>
      </c>
      <c r="I56" s="137" t="str">
        <f>IFERROR(VLOOKUP($C56,Price!$B:$C,2,0),"N/A")</f>
        <v>N/A</v>
      </c>
      <c r="J56" s="136" t="str">
        <f t="shared" si="0"/>
        <v/>
      </c>
      <c r="K56" s="82" t="str">
        <f t="shared" si="1"/>
        <v/>
      </c>
      <c r="L56" s="82" t="str">
        <f>IFERROR(IF($C$2-I56&gt;30,"",VLOOKUP($F56,Ratings!$F:$H,3,0)),"")</f>
        <v/>
      </c>
      <c r="M56" s="85" t="str">
        <f>IF(IFERROR(VLOOKUP($C56,Price!$B:$C,2,0),0)=$C$2,IFERROR(VLOOKUP($C56,Price!$B:$AJ,7,0),""),"")</f>
        <v/>
      </c>
      <c r="N56" s="85" t="str">
        <f>IF(IFERROR(VLOOKUP($C56,Price!$B:$C,2,0),0)=$C$2,IFERROR(VLOOKUP($C56,Price!$B:$AJ,9,0),""),"")</f>
        <v/>
      </c>
      <c r="O56" s="85" t="str">
        <f>IF(IFERROR(VLOOKUP($C56,Price!$B:$C,2,0),0)=$C$2,IFERROR(VLOOKUP($C56,Price!$B:$AJ,8,0),""),"")</f>
        <v/>
      </c>
    </row>
    <row r="57" spans="2:15">
      <c r="B57" s="82">
        <v>52</v>
      </c>
      <c r="C57" s="82" t="s">
        <v>1562</v>
      </c>
      <c r="D57" s="120">
        <f>IFERROR(VLOOKUP($C57,ListOfDebenture!$D:$BD,MATCH(D$5,ListOfDebenture!$D$2:$ABJ$2,0),0),"")</f>
        <v>10</v>
      </c>
      <c r="E57" s="120">
        <f>IFERROR(VLOOKUP($C57,ListOfDebenture!$D:$BD,MATCH(E$5,ListOfDebenture!$D$2:$ABJ$2,0),0),"")</f>
        <v>8</v>
      </c>
      <c r="F57" s="121" t="str">
        <f>IFERROR(VLOOKUP(VLOOKUP($C57,ListOfDebenture!$D:$BD,MATCH(F$5,ListOfDebenture!$D$2:$ABJ$2,0),0),Ratings!$E:$F,2,0),"")</f>
        <v>BB+</v>
      </c>
      <c r="G57" s="120" t="str">
        <f>IF(IFERROR(VLOOKUP($C57,Price!$B:$C,2,0),0)=$C$2,IFERROR(VLOOKUP($C57,Price!$B:$J,6,0),""),"")</f>
        <v/>
      </c>
      <c r="H57" s="86" t="str">
        <f>IFERROR(IF(VLOOKUP($C57,ListOfDebenture!$D:$BD,MATCH(H$5,ListOfDebenture!$D$2:$ABJ$2,0),0)=0,"",VLOOKUP($C57,ListOfDebenture!$D:$BD,MATCH(H$5,ListOfDebenture!$D$2:$ABJ$2,0),0)),"")</f>
        <v/>
      </c>
      <c r="I57" s="137" t="str">
        <f>IFERROR(VLOOKUP($C57,Price!$B:$C,2,0),"N/A")</f>
        <v>N/A</v>
      </c>
      <c r="J57" s="136" t="str">
        <f t="shared" si="0"/>
        <v/>
      </c>
      <c r="K57" s="82" t="str">
        <f t="shared" si="1"/>
        <v/>
      </c>
      <c r="L57" s="82" t="str">
        <f>IFERROR(IF($C$2-I57&gt;30,"",VLOOKUP($F57,Ratings!$F:$H,3,0)),"")</f>
        <v/>
      </c>
      <c r="M57" s="85" t="str">
        <f>IF(IFERROR(VLOOKUP($C57,Price!$B:$C,2,0),0)=$C$2,IFERROR(VLOOKUP($C57,Price!$B:$AJ,7,0),""),"")</f>
        <v/>
      </c>
      <c r="N57" s="85" t="str">
        <f>IF(IFERROR(VLOOKUP($C57,Price!$B:$C,2,0),0)=$C$2,IFERROR(VLOOKUP($C57,Price!$B:$AJ,9,0),""),"")</f>
        <v/>
      </c>
      <c r="O57" s="85" t="str">
        <f>IF(IFERROR(VLOOKUP($C57,Price!$B:$C,2,0),0)=$C$2,IFERROR(VLOOKUP($C57,Price!$B:$AJ,8,0),""),"")</f>
        <v/>
      </c>
    </row>
    <row r="58" spans="2:15">
      <c r="B58" s="82">
        <v>53</v>
      </c>
      <c r="C58" s="82" t="s">
        <v>1527</v>
      </c>
      <c r="D58" s="120">
        <f>IFERROR(VLOOKUP($C58,ListOfDebenture!$D:$BD,MATCH(D$5,ListOfDebenture!$D$2:$ABJ$2,0),0),"")</f>
        <v>10</v>
      </c>
      <c r="E58" s="120">
        <f>IFERROR(VLOOKUP($C58,ListOfDebenture!$D:$BD,MATCH(E$5,ListOfDebenture!$D$2:$ABJ$2,0),0),"")</f>
        <v>8</v>
      </c>
      <c r="F58" s="121" t="str">
        <f>IFERROR(VLOOKUP(VLOOKUP($C58,ListOfDebenture!$D:$BD,MATCH(F$5,ListOfDebenture!$D$2:$ABJ$2,0),0),Ratings!$E:$F,2,0),"")</f>
        <v>A-</v>
      </c>
      <c r="G58" s="120" t="str">
        <f>IF(IFERROR(VLOOKUP($C58,Price!$B:$C,2,0),0)=$C$2,IFERROR(VLOOKUP($C58,Price!$B:$J,6,0),""),"")</f>
        <v/>
      </c>
      <c r="H58" s="86" t="str">
        <f>IFERROR(IF(VLOOKUP($C58,ListOfDebenture!$D:$BD,MATCH(H$5,ListOfDebenture!$D$2:$ABJ$2,0),0)=0,"",VLOOKUP($C58,ListOfDebenture!$D:$BD,MATCH(H$5,ListOfDebenture!$D$2:$ABJ$2,0),0)),"")</f>
        <v/>
      </c>
      <c r="I58" s="137">
        <f>IFERROR(VLOOKUP($C58,Price!$B:$C,2,0),"N/A")</f>
        <v>45238</v>
      </c>
      <c r="J58" s="136" t="str">
        <f t="shared" si="0"/>
        <v/>
      </c>
      <c r="K58" s="82" t="str">
        <f t="shared" si="1"/>
        <v/>
      </c>
      <c r="L58" s="82" t="str">
        <f>IFERROR(IF($C$2-I58&gt;30,"",VLOOKUP($F58,Ratings!$F:$H,3,0)),"")</f>
        <v>IG</v>
      </c>
      <c r="M58" s="85" t="str">
        <f>IF(IFERROR(VLOOKUP($C58,Price!$B:$C,2,0),0)=$C$2,IFERROR(VLOOKUP($C58,Price!$B:$AJ,7,0),""),"")</f>
        <v/>
      </c>
      <c r="N58" s="85" t="str">
        <f>IF(IFERROR(VLOOKUP($C58,Price!$B:$C,2,0),0)=$C$2,IFERROR(VLOOKUP($C58,Price!$B:$AJ,9,0),""),"")</f>
        <v/>
      </c>
      <c r="O58" s="85" t="str">
        <f>IF(IFERROR(VLOOKUP($C58,Price!$B:$C,2,0),0)=$C$2,IFERROR(VLOOKUP($C58,Price!$B:$AJ,8,0),""),"")</f>
        <v/>
      </c>
    </row>
    <row r="59" spans="2:15">
      <c r="B59" s="82">
        <v>54</v>
      </c>
      <c r="C59" s="82" t="s">
        <v>1670</v>
      </c>
      <c r="D59" s="120">
        <f>IFERROR(VLOOKUP($C59,ListOfDebenture!$D:$BD,MATCH(D$5,ListOfDebenture!$D$2:$ABJ$2,0),0),"")</f>
        <v>10</v>
      </c>
      <c r="E59" s="120">
        <f>IFERROR(VLOOKUP($C59,ListOfDebenture!$D:$BD,MATCH(E$5,ListOfDebenture!$D$2:$ABJ$2,0),0),"")</f>
        <v>9</v>
      </c>
      <c r="F59" s="121" t="str">
        <f>IFERROR(VLOOKUP(VLOOKUP($C59,ListOfDebenture!$D:$BD,MATCH(F$5,ListOfDebenture!$D$2:$ABJ$2,0),0),Ratings!$E:$F,2,0),"")</f>
        <v>A-</v>
      </c>
      <c r="G59" s="120" t="str">
        <f>IF(IFERROR(VLOOKUP($C59,Price!$B:$C,2,0),0)=$C$2,IFERROR(VLOOKUP($C59,Price!$B:$J,6,0),""),"")</f>
        <v/>
      </c>
      <c r="H59" s="86" t="str">
        <f>IFERROR(IF(VLOOKUP($C59,ListOfDebenture!$D:$BD,MATCH(H$5,ListOfDebenture!$D$2:$ABJ$2,0),0)=0,"",VLOOKUP($C59,ListOfDebenture!$D:$BD,MATCH(H$5,ListOfDebenture!$D$2:$ABJ$2,0),0)),"")</f>
        <v/>
      </c>
      <c r="I59" s="137" t="str">
        <f>IFERROR(VLOOKUP($C59,Price!$B:$C,2,0),"N/A")</f>
        <v>N/A</v>
      </c>
      <c r="J59" s="136" t="str">
        <f t="shared" si="0"/>
        <v/>
      </c>
      <c r="K59" s="82" t="str">
        <f t="shared" si="1"/>
        <v/>
      </c>
      <c r="L59" s="82" t="str">
        <f>IFERROR(IF($C$2-I59&gt;30,"",VLOOKUP($F59,Ratings!$F:$H,3,0)),"")</f>
        <v/>
      </c>
      <c r="M59" s="85" t="str">
        <f>IF(IFERROR(VLOOKUP($C59,Price!$B:$C,2,0),0)=$C$2,IFERROR(VLOOKUP($C59,Price!$B:$AJ,7,0),""),"")</f>
        <v/>
      </c>
      <c r="N59" s="85" t="str">
        <f>IF(IFERROR(VLOOKUP($C59,Price!$B:$C,2,0),0)=$C$2,IFERROR(VLOOKUP($C59,Price!$B:$AJ,9,0),""),"")</f>
        <v/>
      </c>
      <c r="O59" s="85" t="str">
        <f>IF(IFERROR(VLOOKUP($C59,Price!$B:$C,2,0),0)=$C$2,IFERROR(VLOOKUP($C59,Price!$B:$AJ,8,0),""),"")</f>
        <v/>
      </c>
    </row>
    <row r="60" spans="2:15">
      <c r="B60" s="82">
        <v>55</v>
      </c>
      <c r="C60" s="82" t="s">
        <v>1666</v>
      </c>
      <c r="D60" s="120">
        <f>IFERROR(VLOOKUP($C60,ListOfDebenture!$D:$BD,MATCH(D$5,ListOfDebenture!$D$2:$ABJ$2,0),0),"")</f>
        <v>10</v>
      </c>
      <c r="E60" s="120">
        <f>IFERROR(VLOOKUP($C60,ListOfDebenture!$D:$BD,MATCH(E$5,ListOfDebenture!$D$2:$ABJ$2,0),0),"")</f>
        <v>9</v>
      </c>
      <c r="F60" s="121" t="str">
        <f>IFERROR(VLOOKUP(VLOOKUP($C60,ListOfDebenture!$D:$BD,MATCH(F$5,ListOfDebenture!$D$2:$ABJ$2,0),0),Ratings!$E:$F,2,0),"")</f>
        <v>BBB+</v>
      </c>
      <c r="G60" s="120" t="str">
        <f>IF(IFERROR(VLOOKUP($C60,Price!$B:$C,2,0),0)=$C$2,IFERROR(VLOOKUP($C60,Price!$B:$J,6,0),""),"")</f>
        <v/>
      </c>
      <c r="H60" s="86" t="str">
        <f>IFERROR(IF(VLOOKUP($C60,ListOfDebenture!$D:$BD,MATCH(H$5,ListOfDebenture!$D$2:$ABJ$2,0),0)=0,"",VLOOKUP($C60,ListOfDebenture!$D:$BD,MATCH(H$5,ListOfDebenture!$D$2:$ABJ$2,0),0)),"")</f>
        <v/>
      </c>
      <c r="I60" s="137" t="str">
        <f>IFERROR(VLOOKUP($C60,Price!$B:$C,2,0),"N/A")</f>
        <v>N/A</v>
      </c>
      <c r="J60" s="136" t="str">
        <f t="shared" si="0"/>
        <v/>
      </c>
      <c r="K60" s="82" t="str">
        <f t="shared" si="1"/>
        <v/>
      </c>
      <c r="L60" s="82" t="str">
        <f>IFERROR(IF($C$2-I60&gt;30,"",VLOOKUP($F60,Ratings!$F:$H,3,0)),"")</f>
        <v/>
      </c>
      <c r="M60" s="85" t="str">
        <f>IF(IFERROR(VLOOKUP($C60,Price!$B:$C,2,0),0)=$C$2,IFERROR(VLOOKUP($C60,Price!$B:$AJ,7,0),""),"")</f>
        <v/>
      </c>
      <c r="N60" s="85" t="str">
        <f>IF(IFERROR(VLOOKUP($C60,Price!$B:$C,2,0),0)=$C$2,IFERROR(VLOOKUP($C60,Price!$B:$AJ,9,0),""),"")</f>
        <v/>
      </c>
      <c r="O60" s="85" t="str">
        <f>IF(IFERROR(VLOOKUP($C60,Price!$B:$C,2,0),0)=$C$2,IFERROR(VLOOKUP($C60,Price!$B:$AJ,8,0),""),"")</f>
        <v/>
      </c>
    </row>
    <row r="61" spans="2:15">
      <c r="B61" s="82">
        <v>56</v>
      </c>
      <c r="C61" s="82" t="s">
        <v>1785</v>
      </c>
      <c r="D61" s="120">
        <f>IFERROR(VLOOKUP($C61,ListOfDebenture!$D:$BD,MATCH(D$5,ListOfDebenture!$D$2:$ABJ$2,0),0),"")</f>
        <v>10</v>
      </c>
      <c r="E61" s="120">
        <f>IFERROR(VLOOKUP($C61,ListOfDebenture!$D:$BD,MATCH(E$5,ListOfDebenture!$D$2:$ABJ$2,0),0),"")</f>
        <v>9</v>
      </c>
      <c r="F61" s="121" t="str">
        <f>IFERROR(VLOOKUP(VLOOKUP($C61,ListOfDebenture!$D:$BD,MATCH(F$5,ListOfDebenture!$D$2:$ABJ$2,0),0),Ratings!$E:$F,2,0),"")</f>
        <v>BBB</v>
      </c>
      <c r="G61" s="120" t="str">
        <f>IF(IFERROR(VLOOKUP($C61,Price!$B:$C,2,0),0)=$C$2,IFERROR(VLOOKUP($C61,Price!$B:$J,6,0),""),"")</f>
        <v/>
      </c>
      <c r="H61" s="86" t="str">
        <f>IFERROR(IF(VLOOKUP($C61,ListOfDebenture!$D:$BD,MATCH(H$5,ListOfDebenture!$D$2:$ABJ$2,0),0)=0,"",VLOOKUP($C61,ListOfDebenture!$D:$BD,MATCH(H$5,ListOfDebenture!$D$2:$ABJ$2,0),0)),"")</f>
        <v/>
      </c>
      <c r="I61" s="137" t="str">
        <f>IFERROR(VLOOKUP($C61,Price!$B:$C,2,0),"N/A")</f>
        <v>N/A</v>
      </c>
      <c r="J61" s="136" t="str">
        <f t="shared" si="0"/>
        <v/>
      </c>
      <c r="K61" s="82" t="str">
        <f t="shared" si="1"/>
        <v/>
      </c>
      <c r="L61" s="82" t="str">
        <f>IFERROR(IF($C$2-I61&gt;30,"",VLOOKUP($F61,Ratings!$F:$H,3,0)),"")</f>
        <v/>
      </c>
      <c r="M61" s="85" t="str">
        <f>IF(IFERROR(VLOOKUP($C61,Price!$B:$C,2,0),0)=$C$2,IFERROR(VLOOKUP($C61,Price!$B:$AJ,7,0),""),"")</f>
        <v/>
      </c>
      <c r="N61" s="85" t="str">
        <f>IF(IFERROR(VLOOKUP($C61,Price!$B:$C,2,0),0)=$C$2,IFERROR(VLOOKUP($C61,Price!$B:$AJ,9,0),""),"")</f>
        <v/>
      </c>
      <c r="O61" s="85" t="str">
        <f>IF(IFERROR(VLOOKUP($C61,Price!$B:$C,2,0),0)=$C$2,IFERROR(VLOOKUP($C61,Price!$B:$AJ,8,0),""),"")</f>
        <v/>
      </c>
    </row>
    <row r="62" spans="2:15">
      <c r="B62" s="82">
        <v>57</v>
      </c>
      <c r="C62" s="82" t="s">
        <v>1804</v>
      </c>
      <c r="D62" s="120">
        <f>IFERROR(VLOOKUP($C62,ListOfDebenture!$D:$BD,MATCH(D$5,ListOfDebenture!$D$2:$ABJ$2,0),0),"")</f>
        <v>7</v>
      </c>
      <c r="E62" s="120">
        <f>IFERROR(VLOOKUP($C62,ListOfDebenture!$D:$BD,MATCH(E$5,ListOfDebenture!$D$2:$ABJ$2,0),0),"")</f>
        <v>6</v>
      </c>
      <c r="F62" s="121" t="str">
        <f>IFERROR(VLOOKUP(VLOOKUP($C62,ListOfDebenture!$D:$BD,MATCH(F$5,ListOfDebenture!$D$2:$ABJ$2,0),0),Ratings!$E:$F,2,0),"")</f>
        <v>BBB+</v>
      </c>
      <c r="G62" s="120" t="str">
        <f>IF(IFERROR(VLOOKUP($C62,Price!$B:$C,2,0),0)=$C$2,IFERROR(VLOOKUP($C62,Price!$B:$J,6,0),""),"")</f>
        <v/>
      </c>
      <c r="H62" s="86" t="str">
        <f>IFERROR(IF(VLOOKUP($C62,ListOfDebenture!$D:$BD,MATCH(H$5,ListOfDebenture!$D$2:$ABJ$2,0),0)=0,"",VLOOKUP($C62,ListOfDebenture!$D:$BD,MATCH(H$5,ListOfDebenture!$D$2:$ABJ$2,0),0)),"")</f>
        <v/>
      </c>
      <c r="I62" s="137" t="str">
        <f>IFERROR(VLOOKUP($C62,Price!$B:$C,2,0),"N/A")</f>
        <v>N/A</v>
      </c>
      <c r="J62" s="136" t="str">
        <f t="shared" si="0"/>
        <v/>
      </c>
      <c r="K62" s="82" t="str">
        <f t="shared" si="1"/>
        <v/>
      </c>
      <c r="L62" s="82" t="str">
        <f>IFERROR(IF($C$2-I62&gt;30,"",VLOOKUP($F62,Ratings!$F:$H,3,0)),"")</f>
        <v/>
      </c>
      <c r="M62" s="85" t="str">
        <f>IF(IFERROR(VLOOKUP($C62,Price!$B:$C,2,0),0)=$C$2,IFERROR(VLOOKUP($C62,Price!$B:$AJ,7,0),""),"")</f>
        <v/>
      </c>
      <c r="N62" s="85" t="str">
        <f>IF(IFERROR(VLOOKUP($C62,Price!$B:$C,2,0),0)=$C$2,IFERROR(VLOOKUP($C62,Price!$B:$AJ,9,0),""),"")</f>
        <v/>
      </c>
      <c r="O62" s="85" t="str">
        <f>IF(IFERROR(VLOOKUP($C62,Price!$B:$C,2,0),0)=$C$2,IFERROR(VLOOKUP($C62,Price!$B:$AJ,8,0),""),"")</f>
        <v/>
      </c>
    </row>
    <row r="63" spans="2:15">
      <c r="B63" s="82">
        <v>58</v>
      </c>
      <c r="C63" s="82" t="s">
        <v>1815</v>
      </c>
      <c r="D63" s="120">
        <f>IFERROR(VLOOKUP($C63,ListOfDebenture!$D:$BD,MATCH(D$5,ListOfDebenture!$D$2:$ABJ$2,0),0),"")</f>
        <v>6</v>
      </c>
      <c r="E63" s="120">
        <f>IFERROR(VLOOKUP($C63,ListOfDebenture!$D:$BD,MATCH(E$5,ListOfDebenture!$D$2:$ABJ$2,0),0),"")</f>
        <v>6</v>
      </c>
      <c r="F63" s="121" t="str">
        <f>IFERROR(VLOOKUP(VLOOKUP($C63,ListOfDebenture!$D:$BD,MATCH(F$5,ListOfDebenture!$D$2:$ABJ$2,0),0),Ratings!$E:$F,2,0),"")</f>
        <v>AA-</v>
      </c>
      <c r="G63" s="120" t="str">
        <f>IF(IFERROR(VLOOKUP($C63,Price!$B:$C,2,0),0)=$C$2,IFERROR(VLOOKUP($C63,Price!$B:$J,6,0),""),"")</f>
        <v/>
      </c>
      <c r="H63" s="86" t="str">
        <f>IFERROR(IF(VLOOKUP($C63,ListOfDebenture!$D:$BD,MATCH(H$5,ListOfDebenture!$D$2:$ABJ$2,0),0)=0,"",VLOOKUP($C63,ListOfDebenture!$D:$BD,MATCH(H$5,ListOfDebenture!$D$2:$ABJ$2,0),0)),"")</f>
        <v/>
      </c>
      <c r="I63" s="137" t="str">
        <f>IFERROR(VLOOKUP($C63,Price!$B:$C,2,0),"N/A")</f>
        <v>N/A</v>
      </c>
      <c r="J63" s="136" t="str">
        <f t="shared" si="0"/>
        <v/>
      </c>
      <c r="K63" s="82" t="str">
        <f t="shared" si="1"/>
        <v/>
      </c>
      <c r="L63" s="82" t="str">
        <f>IFERROR(IF($C$2-I63&gt;30,"",VLOOKUP($F63,Ratings!$F:$H,3,0)),"")</f>
        <v/>
      </c>
      <c r="M63" s="85" t="str">
        <f>IF(IFERROR(VLOOKUP($C63,Price!$B:$C,2,0),0)=$C$2,IFERROR(VLOOKUP($C63,Price!$B:$AJ,7,0),""),"")</f>
        <v/>
      </c>
      <c r="N63" s="85" t="str">
        <f>IF(IFERROR(VLOOKUP($C63,Price!$B:$C,2,0),0)=$C$2,IFERROR(VLOOKUP($C63,Price!$B:$AJ,9,0),""),"")</f>
        <v/>
      </c>
      <c r="O63" s="85" t="str">
        <f>IF(IFERROR(VLOOKUP($C63,Price!$B:$C,2,0),0)=$C$2,IFERROR(VLOOKUP($C63,Price!$B:$AJ,8,0),""),"")</f>
        <v/>
      </c>
    </row>
    <row r="64" spans="2:15">
      <c r="B64" s="82">
        <v>59</v>
      </c>
      <c r="C64" s="82" t="s">
        <v>1867</v>
      </c>
      <c r="D64" s="120">
        <f>IFERROR(VLOOKUP($C64,ListOfDebenture!$D:$BD,MATCH(D$5,ListOfDebenture!$D$2:$ABJ$2,0),0),"")</f>
        <v>5</v>
      </c>
      <c r="E64" s="120">
        <f>IFERROR(VLOOKUP($C64,ListOfDebenture!$D:$BD,MATCH(E$5,ListOfDebenture!$D$2:$ABJ$2,0),0),"")</f>
        <v>5</v>
      </c>
      <c r="F64" s="121" t="str">
        <f>IFERROR(VLOOKUP(VLOOKUP($C64,ListOfDebenture!$D:$BD,MATCH(F$5,ListOfDebenture!$D$2:$ABJ$2,0),0),Ratings!$E:$F,2,0),"")</f>
        <v>A</v>
      </c>
      <c r="G64" s="120" t="str">
        <f>IF(IFERROR(VLOOKUP($C64,Price!$B:$C,2,0),0)=$C$2,IFERROR(VLOOKUP($C64,Price!$B:$J,6,0),""),"")</f>
        <v/>
      </c>
      <c r="H64" s="86" t="str">
        <f>IFERROR(IF(VLOOKUP($C64,ListOfDebenture!$D:$BD,MATCH(H$5,ListOfDebenture!$D$2:$ABJ$2,0),0)=0,"",VLOOKUP($C64,ListOfDebenture!$D:$BD,MATCH(H$5,ListOfDebenture!$D$2:$ABJ$2,0),0)),"")</f>
        <v/>
      </c>
      <c r="I64" s="137" t="str">
        <f>IFERROR(VLOOKUP($C64,Price!$B:$C,2,0),"N/A")</f>
        <v>N/A</v>
      </c>
      <c r="J64" s="136" t="str">
        <f t="shared" si="0"/>
        <v/>
      </c>
      <c r="K64" s="82" t="str">
        <f t="shared" si="1"/>
        <v/>
      </c>
      <c r="L64" s="82" t="str">
        <f>IFERROR(IF($C$2-I64&gt;30,"",VLOOKUP($F64,Ratings!$F:$H,3,0)),"")</f>
        <v/>
      </c>
      <c r="M64" s="85" t="str">
        <f>IF(IFERROR(VLOOKUP($C64,Price!$B:$C,2,0),0)=$C$2,IFERROR(VLOOKUP($C64,Price!$B:$AJ,7,0),""),"")</f>
        <v/>
      </c>
      <c r="N64" s="85" t="str">
        <f>IF(IFERROR(VLOOKUP($C64,Price!$B:$C,2,0),0)=$C$2,IFERROR(VLOOKUP($C64,Price!$B:$AJ,9,0),""),"")</f>
        <v/>
      </c>
      <c r="O64" s="85" t="str">
        <f>IF(IFERROR(VLOOKUP($C64,Price!$B:$C,2,0),0)=$C$2,IFERROR(VLOOKUP($C64,Price!$B:$AJ,8,0),""),"")</f>
        <v/>
      </c>
    </row>
    <row r="65" spans="2:15">
      <c r="B65" s="82">
        <v>60</v>
      </c>
      <c r="C65" s="82" t="s">
        <v>1885</v>
      </c>
      <c r="D65" s="120">
        <f>IFERROR(VLOOKUP($C65,ListOfDebenture!$D:$BD,MATCH(D$5,ListOfDebenture!$D$2:$ABJ$2,0),0),"")</f>
        <v>5</v>
      </c>
      <c r="E65" s="120">
        <f>IFERROR(VLOOKUP($C65,ListOfDebenture!$D:$BD,MATCH(E$5,ListOfDebenture!$D$2:$ABJ$2,0),0),"")</f>
        <v>5</v>
      </c>
      <c r="F65" s="121" t="s">
        <v>1617</v>
      </c>
      <c r="G65" s="120" t="str">
        <f>IF(IFERROR(VLOOKUP($C65,Price!$B:$C,2,0),0)=$C$2,IFERROR(VLOOKUP($C65,Price!$B:$J,6,0),""),"")</f>
        <v/>
      </c>
      <c r="H65" s="86" t="str">
        <f>IFERROR(IF(VLOOKUP($C65,ListOfDebenture!$D:$BD,MATCH(H$5,ListOfDebenture!$D$2:$ABJ$2,0),0)=0,"",VLOOKUP($C65,ListOfDebenture!$D:$BD,MATCH(H$5,ListOfDebenture!$D$2:$ABJ$2,0),0)),"")</f>
        <v/>
      </c>
      <c r="I65" s="137" t="str">
        <f>IFERROR(VLOOKUP($C65,Price!$B:$C,2,0),"N/A")</f>
        <v>N/A</v>
      </c>
      <c r="J65" s="136" t="str">
        <f t="shared" si="0"/>
        <v/>
      </c>
      <c r="K65" s="82" t="str">
        <f t="shared" si="1"/>
        <v/>
      </c>
      <c r="L65" s="82" t="str">
        <f>IFERROR(IF($C$2-I65&gt;30,"",VLOOKUP($F65,Ratings!$F:$H,3,0)),"")</f>
        <v/>
      </c>
      <c r="M65" s="85" t="str">
        <f>IF(IFERROR(VLOOKUP($C65,Price!$B:$C,2,0),0)=$C$2,IFERROR(VLOOKUP($C65,Price!$B:$AJ,7,0),""),"")</f>
        <v/>
      </c>
      <c r="N65" s="85" t="str">
        <f>IF(IFERROR(VLOOKUP($C65,Price!$B:$C,2,0),0)=$C$2,IFERROR(VLOOKUP($C65,Price!$B:$AJ,9,0),""),"")</f>
        <v/>
      </c>
      <c r="O65" s="85" t="str">
        <f>IF(IFERROR(VLOOKUP($C65,Price!$B:$C,2,0),0)=$C$2,IFERROR(VLOOKUP($C65,Price!$B:$AJ,8,0),""),"")</f>
        <v/>
      </c>
    </row>
    <row r="66" spans="2:15">
      <c r="B66" s="82">
        <v>61</v>
      </c>
      <c r="C66" s="82" t="s">
        <v>2027</v>
      </c>
      <c r="D66" s="120">
        <f>IFERROR(VLOOKUP($C66,ListOfDebenture!$D:$BD,MATCH(D$5,ListOfDebenture!$D$2:$ABJ$2,0),0),"")</f>
        <v>10</v>
      </c>
      <c r="E66" s="120">
        <f>IFERROR(VLOOKUP($C66,ListOfDebenture!$D:$BD,MATCH(E$5,ListOfDebenture!$D$2:$ABJ$2,0),0),"")</f>
        <v>10</v>
      </c>
      <c r="F66" s="121" t="str">
        <f>IFERROR(VLOOKUP(VLOOKUP($C66,ListOfDebenture!$D:$BD,MATCH(F$5,ListOfDebenture!$D$2:$ABJ$2,0),0),Ratings!$E:$F,2,0),"")</f>
        <v>BB+</v>
      </c>
      <c r="G66" s="120" t="str">
        <f>IF(IFERROR(VLOOKUP($C66,Price!$B:$C,2,0),0)=$C$2,IFERROR(VLOOKUP($C66,Price!$B:$J,6,0),""),"")</f>
        <v/>
      </c>
      <c r="H66" s="86" t="str">
        <f>IFERROR(IF(VLOOKUP($C66,ListOfDebenture!$D:$BD,MATCH(H$5,ListOfDebenture!$D$2:$ABJ$2,0),0)=0,"",VLOOKUP($C66,ListOfDebenture!$D:$BD,MATCH(H$5,ListOfDebenture!$D$2:$ABJ$2,0),0)),"")</f>
        <v/>
      </c>
      <c r="I66" s="137" t="str">
        <f>IFERROR(VLOOKUP($C66,Price!$B:$C,2,0),"N/A")</f>
        <v>N/A</v>
      </c>
      <c r="J66" s="136" t="str">
        <f t="shared" si="0"/>
        <v/>
      </c>
      <c r="K66" s="82" t="str">
        <f t="shared" si="1"/>
        <v/>
      </c>
      <c r="L66" s="82" t="str">
        <f>IFERROR(IF($C$2-I66&gt;30,"",VLOOKUP($F66,Ratings!$F:$H,3,0)),"")</f>
        <v/>
      </c>
      <c r="M66" s="85" t="str">
        <f>IF(IFERROR(VLOOKUP($C66,Price!$B:$C,2,0),0)=$C$2,IFERROR(VLOOKUP($C66,Price!$B:$AJ,7,0),""),"")</f>
        <v/>
      </c>
      <c r="N66" s="85" t="str">
        <f>IF(IFERROR(VLOOKUP($C66,Price!$B:$C,2,0),0)=$C$2,IFERROR(VLOOKUP($C66,Price!$B:$AJ,9,0),""),"")</f>
        <v/>
      </c>
      <c r="O66" s="85" t="str">
        <f>IF(IFERROR(VLOOKUP($C66,Price!$B:$C,2,0),0)=$C$2,IFERROR(VLOOKUP($C66,Price!$B:$AJ,8,0),""),"")</f>
        <v/>
      </c>
    </row>
    <row r="67" spans="2:15">
      <c r="B67" s="82">
        <v>62</v>
      </c>
      <c r="C67" s="82" t="s">
        <v>2029</v>
      </c>
      <c r="D67" s="120">
        <f>IFERROR(VLOOKUP($C67,ListOfDebenture!$D:$BD,MATCH(D$5,ListOfDebenture!$D$2:$ABJ$2,0),0),"")</f>
        <v>10</v>
      </c>
      <c r="E67" s="120">
        <f>IFERROR(VLOOKUP($C67,ListOfDebenture!$D:$BD,MATCH(E$5,ListOfDebenture!$D$2:$ABJ$2,0),0),"")</f>
        <v>10</v>
      </c>
      <c r="F67" s="121" t="str">
        <f>IFERROR(VLOOKUP(VLOOKUP($C67,ListOfDebenture!$D:$BD,MATCH(F$5,ListOfDebenture!$D$2:$ABJ$2,0),0),Ratings!$E:$F,2,0),"")</f>
        <v>BB+</v>
      </c>
      <c r="G67" s="120" t="str">
        <f>IF(IFERROR(VLOOKUP($C67,Price!$B:$C,2,0),0)=$C$2,IFERROR(VLOOKUP($C67,Price!$B:$J,6,0),""),"")</f>
        <v/>
      </c>
      <c r="H67" s="86" t="str">
        <f>IFERROR(IF(VLOOKUP($C67,ListOfDebenture!$D:$BD,MATCH(H$5,ListOfDebenture!$D$2:$ABJ$2,0),0)=0,"",VLOOKUP($C67,ListOfDebenture!$D:$BD,MATCH(H$5,ListOfDebenture!$D$2:$ABJ$2,0),0)),"")</f>
        <v/>
      </c>
      <c r="I67" s="137" t="str">
        <f>IFERROR(VLOOKUP($C67,Price!$B:$C,2,0),"N/A")</f>
        <v>N/A</v>
      </c>
      <c r="J67" s="136" t="str">
        <f t="shared" si="0"/>
        <v/>
      </c>
      <c r="K67" s="82" t="str">
        <f t="shared" si="1"/>
        <v/>
      </c>
      <c r="L67" s="82" t="str">
        <f>IFERROR(IF($C$2-I67&gt;30,"",VLOOKUP($F67,Ratings!$F:$H,3,0)),"")</f>
        <v/>
      </c>
      <c r="M67" s="85" t="str">
        <f>IF(IFERROR(VLOOKUP($C67,Price!$B:$C,2,0),0)=$C$2,IFERROR(VLOOKUP($C67,Price!$B:$AJ,7,0),""),"")</f>
        <v/>
      </c>
      <c r="N67" s="85" t="str">
        <f>IF(IFERROR(VLOOKUP($C67,Price!$B:$C,2,0),0)=$C$2,IFERROR(VLOOKUP($C67,Price!$B:$AJ,9,0),""),"")</f>
        <v/>
      </c>
      <c r="O67" s="85" t="str">
        <f>IF(IFERROR(VLOOKUP($C67,Price!$B:$C,2,0),0)=$C$2,IFERROR(VLOOKUP($C67,Price!$B:$AJ,8,0),""),"")</f>
        <v/>
      </c>
    </row>
    <row r="68" spans="2:15">
      <c r="B68" s="82">
        <v>63</v>
      </c>
      <c r="C68" s="82" t="s">
        <v>1897</v>
      </c>
      <c r="D68" s="120">
        <f>IFERROR(VLOOKUP($C68,ListOfDebenture!$D:$BD,MATCH(D$5,ListOfDebenture!$D$2:$ABJ$2,0),0),"")</f>
        <v>10</v>
      </c>
      <c r="E68" s="120">
        <f>IFERROR(VLOOKUP($C68,ListOfDebenture!$D:$BD,MATCH(E$5,ListOfDebenture!$D$2:$ABJ$2,0),0),"")</f>
        <v>10</v>
      </c>
      <c r="F68" s="121" t="str">
        <f>IFERROR(VLOOKUP(VLOOKUP($C68,ListOfDebenture!$D:$BD,MATCH(F$5,ListOfDebenture!$D$2:$ABJ$2,0),0),Ratings!$E:$F,2,0),"")</f>
        <v>A</v>
      </c>
      <c r="G68" s="120" t="str">
        <f>IF(IFERROR(VLOOKUP($C68,Price!$B:$C,2,0),0)=$C$2,IFERROR(VLOOKUP($C68,Price!$B:$J,6,0),""),"")</f>
        <v/>
      </c>
      <c r="H68" s="86" t="str">
        <f>IFERROR(IF(VLOOKUP($C68,ListOfDebenture!$D:$BD,MATCH(H$5,ListOfDebenture!$D$2:$ABJ$2,0),0)=0,"",VLOOKUP($C68,ListOfDebenture!$D:$BD,MATCH(H$5,ListOfDebenture!$D$2:$ABJ$2,0),0)),"")</f>
        <v/>
      </c>
      <c r="I68" s="137" t="str">
        <f>IFERROR(VLOOKUP($C68,Price!$B:$C,2,0),"N/A")</f>
        <v>N/A</v>
      </c>
      <c r="J68" s="136" t="str">
        <f t="shared" si="0"/>
        <v/>
      </c>
      <c r="K68" s="82" t="str">
        <f t="shared" si="1"/>
        <v/>
      </c>
      <c r="L68" s="82" t="str">
        <f>IFERROR(IF($C$2-I68&gt;30,"",VLOOKUP($F68,Ratings!$F:$H,3,0)),"")</f>
        <v/>
      </c>
      <c r="M68" s="85" t="str">
        <f>IF(IFERROR(VLOOKUP($C68,Price!$B:$C,2,0),0)=$C$2,IFERROR(VLOOKUP($C68,Price!$B:$AJ,7,0),""),"")</f>
        <v/>
      </c>
      <c r="N68" s="85" t="str">
        <f>IF(IFERROR(VLOOKUP($C68,Price!$B:$C,2,0),0)=$C$2,IFERROR(VLOOKUP($C68,Price!$B:$AJ,9,0),""),"")</f>
        <v/>
      </c>
      <c r="O68" s="85" t="str">
        <f>IF(IFERROR(VLOOKUP($C68,Price!$B:$C,2,0),0)=$C$2,IFERROR(VLOOKUP($C68,Price!$B:$AJ,8,0),""),"")</f>
        <v/>
      </c>
    </row>
    <row r="69" spans="2:15">
      <c r="B69" s="82">
        <v>64</v>
      </c>
      <c r="C69" s="82" t="s">
        <v>2051</v>
      </c>
      <c r="D69" s="120">
        <f>IFERROR(VLOOKUP($C69,ListOfDebenture!$D:$BD,MATCH(D$5,ListOfDebenture!$D$2:$ABJ$2,0),0),"")</f>
        <v>10</v>
      </c>
      <c r="E69" s="120">
        <f>IFERROR(VLOOKUP($C69,ListOfDebenture!$D:$BD,MATCH(E$5,ListOfDebenture!$D$2:$ABJ$2,0),0),"")</f>
        <v>10</v>
      </c>
      <c r="F69" s="121" t="str">
        <f>IFERROR(VLOOKUP(VLOOKUP($C69,ListOfDebenture!$D:$BD,MATCH(F$5,ListOfDebenture!$D$2:$ABJ$2,0),0),Ratings!$E:$F,2,0),"")</f>
        <v>AA</v>
      </c>
      <c r="G69" s="120" t="str">
        <f>IF(IFERROR(VLOOKUP($C69,Price!$B:$C,2,0),0)=$C$2,IFERROR(VLOOKUP($C69,Price!$B:$J,6,0),""),"")</f>
        <v/>
      </c>
      <c r="H69" s="86" t="str">
        <f>IFERROR(IF(VLOOKUP($C69,ListOfDebenture!$D:$BD,MATCH(H$5,ListOfDebenture!$D$2:$ABJ$2,0),0)=0,"",VLOOKUP($C69,ListOfDebenture!$D:$BD,MATCH(H$5,ListOfDebenture!$D$2:$ABJ$2,0),0)),"")</f>
        <v/>
      </c>
      <c r="I69" s="137" t="str">
        <f>IFERROR(VLOOKUP($C69,Price!$B:$C,2,0),"N/A")</f>
        <v>N/A</v>
      </c>
      <c r="J69" s="136" t="str">
        <f t="shared" si="0"/>
        <v/>
      </c>
      <c r="K69" s="82" t="str">
        <f t="shared" si="1"/>
        <v/>
      </c>
      <c r="L69" s="82" t="str">
        <f>IFERROR(IF($C$2-I69&gt;30,"",VLOOKUP($F69,Ratings!$F:$H,3,0)),"")</f>
        <v/>
      </c>
      <c r="M69" s="85" t="str">
        <f>IF(IFERROR(VLOOKUP($C69,Price!$B:$C,2,0),0)=$C$2,IFERROR(VLOOKUP($C69,Price!$B:$AJ,7,0),""),"")</f>
        <v/>
      </c>
      <c r="N69" s="85" t="str">
        <f>IF(IFERROR(VLOOKUP($C69,Price!$B:$C,2,0),0)=$C$2,IFERROR(VLOOKUP($C69,Price!$B:$AJ,9,0),""),"")</f>
        <v/>
      </c>
      <c r="O69" s="85" t="str">
        <f>IF(IFERROR(VLOOKUP($C69,Price!$B:$C,2,0),0)=$C$2,IFERROR(VLOOKUP($C69,Price!$B:$AJ,8,0),""),"")</f>
        <v/>
      </c>
    </row>
    <row r="70" spans="2:15">
      <c r="B70" s="82">
        <v>65</v>
      </c>
      <c r="C70" s="82"/>
      <c r="D70" s="120" t="str">
        <f>IFERROR(VLOOKUP($C70,ListOfDebenture!$D:$BD,MATCH(D$5,ListOfDebenture!$D$2:$ABJ$2,0),0),"")</f>
        <v/>
      </c>
      <c r="E70" s="120" t="str">
        <f>IFERROR(VLOOKUP($C70,ListOfDebenture!$D:$BD,MATCH(E$5,ListOfDebenture!$D$2:$ABJ$2,0),0),"")</f>
        <v/>
      </c>
      <c r="F70" s="121" t="str">
        <f>IFERROR(VLOOKUP(VLOOKUP($C70,ListOfDebenture!$D:$BD,MATCH(F$5,ListOfDebenture!$D$2:$ABJ$2,0),0),Ratings!$E:$F,2,0),"")</f>
        <v/>
      </c>
      <c r="G70" s="120" t="str">
        <f>IF(IFERROR(VLOOKUP($C70,Price!$B:$C,2,0),0)=$C$2,IFERROR(VLOOKUP($C70,Price!$B:$J,6,0),""),"")</f>
        <v/>
      </c>
      <c r="H70" s="86" t="str">
        <f>IFERROR(IF(VLOOKUP($C70,ListOfDebenture!$D:$BD,MATCH(H$5,ListOfDebenture!$D$2:$ABJ$2,0),0)=0,"",VLOOKUP($C70,ListOfDebenture!$D:$BD,MATCH(H$5,ListOfDebenture!$D$2:$ABJ$2,0),0)),"")</f>
        <v/>
      </c>
      <c r="I70" s="137" t="str">
        <f>IFERROR(VLOOKUP($C70,Price!$B:$C,2,0),"N/A")</f>
        <v>N/A</v>
      </c>
      <c r="J70" s="136" t="str">
        <f t="shared" si="0"/>
        <v/>
      </c>
      <c r="K70" s="82" t="str">
        <f t="shared" si="1"/>
        <v/>
      </c>
      <c r="L70" s="82" t="str">
        <f>IFERROR(IF($C$2-I70&gt;30,"",VLOOKUP($F70,Ratings!$F:$H,3,0)),"")</f>
        <v/>
      </c>
      <c r="M70" s="85" t="str">
        <f>IF(IFERROR(VLOOKUP($C70,Price!$B:$C,2,0),0)=$C$2,IFERROR(VLOOKUP($C70,Price!$B:$AJ,7,0),""),"")</f>
        <v/>
      </c>
      <c r="N70" s="85" t="str">
        <f>IF(IFERROR(VLOOKUP($C70,Price!$B:$C,2,0),0)=$C$2,IFERROR(VLOOKUP($C70,Price!$B:$AJ,9,0),""),"")</f>
        <v/>
      </c>
      <c r="O70" s="85" t="str">
        <f>IF(IFERROR(VLOOKUP($C70,Price!$B:$C,2,0),0)=$C$2,IFERROR(VLOOKUP($C70,Price!$B:$AJ,8,0),""),"")</f>
        <v/>
      </c>
    </row>
    <row r="71" spans="2:15">
      <c r="B71" s="82">
        <v>66</v>
      </c>
      <c r="C71" s="82"/>
      <c r="D71" s="120" t="str">
        <f>IFERROR(VLOOKUP($C71,ListOfDebenture!$D:$BD,MATCH(D$5,ListOfDebenture!$D$2:$ABJ$2,0),0),"")</f>
        <v/>
      </c>
      <c r="E71" s="120" t="str">
        <f>IFERROR(VLOOKUP($C71,ListOfDebenture!$D:$BD,MATCH(E$5,ListOfDebenture!$D$2:$ABJ$2,0),0),"")</f>
        <v/>
      </c>
      <c r="F71" s="121" t="str">
        <f>IFERROR(VLOOKUP(VLOOKUP($C71,ListOfDebenture!$D:$BD,MATCH(F$5,ListOfDebenture!$D$2:$ABJ$2,0),0),Ratings!$E:$F,2,0),"")</f>
        <v/>
      </c>
      <c r="G71" s="120" t="str">
        <f>IF(IFERROR(VLOOKUP($C71,Price!$B:$C,2,0),0)=$C$2,IFERROR(VLOOKUP($C71,Price!$B:$J,6,0),""),"")</f>
        <v/>
      </c>
      <c r="H71" s="86" t="str">
        <f>IFERROR(IF(VLOOKUP($C71,ListOfDebenture!$D:$BD,MATCH(H$5,ListOfDebenture!$D$2:$ABJ$2,0),0)=0,"",VLOOKUP($C71,ListOfDebenture!$D:$BD,MATCH(H$5,ListOfDebenture!$D$2:$ABJ$2,0),0)),"")</f>
        <v/>
      </c>
      <c r="I71" s="137" t="str">
        <f>IFERROR(VLOOKUP($C71,Price!$B:$C,2,0),"N/A")</f>
        <v>N/A</v>
      </c>
      <c r="J71" s="136" t="str">
        <f t="shared" ref="J71:J105" si="3">IFERROR(IF($C$2-I71&gt;30,"",H71),"")</f>
        <v/>
      </c>
      <c r="K71" s="82" t="str">
        <f t="shared" ref="K71:K105" si="4">IF(J71="","",SUBSTITUTE(SUBSTITUTE(F71,"-",""),"+",""))</f>
        <v/>
      </c>
      <c r="L71" s="82" t="str">
        <f>IFERROR(IF($C$2-I71&gt;30,"",VLOOKUP($F71,Ratings!$F:$H,3,0)),"")</f>
        <v/>
      </c>
      <c r="M71" s="85" t="str">
        <f>IF(IFERROR(VLOOKUP($C71,Price!$B:$C,2,0),0)=$C$2,IFERROR(VLOOKUP($C71,Price!$B:$AJ,7,0),""),"")</f>
        <v/>
      </c>
      <c r="N71" s="85" t="str">
        <f>IF(IFERROR(VLOOKUP($C71,Price!$B:$C,2,0),0)=$C$2,IFERROR(VLOOKUP($C71,Price!$B:$AJ,9,0),""),"")</f>
        <v/>
      </c>
      <c r="O71" s="85" t="str">
        <f>IF(IFERROR(VLOOKUP($C71,Price!$B:$C,2,0),0)=$C$2,IFERROR(VLOOKUP($C71,Price!$B:$AJ,8,0),""),"")</f>
        <v/>
      </c>
    </row>
    <row r="72" spans="2:15">
      <c r="B72" s="82">
        <v>67</v>
      </c>
      <c r="C72" s="82"/>
      <c r="D72" s="120" t="str">
        <f>IFERROR(VLOOKUP($C72,ListOfDebenture!$D:$BD,MATCH(D$5,ListOfDebenture!$D$2:$ABJ$2,0),0),"")</f>
        <v/>
      </c>
      <c r="E72" s="120" t="str">
        <f>IFERROR(VLOOKUP($C72,ListOfDebenture!$D:$BD,MATCH(E$5,ListOfDebenture!$D$2:$ABJ$2,0),0),"")</f>
        <v/>
      </c>
      <c r="F72" s="121" t="str">
        <f>IFERROR(VLOOKUP(VLOOKUP($C72,ListOfDebenture!$D:$BD,MATCH(F$5,ListOfDebenture!$D$2:$ABJ$2,0),0),Ratings!$E:$F,2,0),"")</f>
        <v/>
      </c>
      <c r="G72" s="120" t="str">
        <f>IF(IFERROR(VLOOKUP($C72,Price!$B:$C,2,0),0)=$C$2,IFERROR(VLOOKUP($C72,Price!$B:$J,6,0),""),"")</f>
        <v/>
      </c>
      <c r="H72" s="86" t="str">
        <f>IFERROR(IF(VLOOKUP($C72,ListOfDebenture!$D:$BD,MATCH(H$5,ListOfDebenture!$D$2:$ABJ$2,0),0)=0,"",VLOOKUP($C72,ListOfDebenture!$D:$BD,MATCH(H$5,ListOfDebenture!$D$2:$ABJ$2,0),0)),"")</f>
        <v/>
      </c>
      <c r="I72" s="137" t="str">
        <f>IFERROR(VLOOKUP($C72,Price!$B:$C,2,0),"N/A")</f>
        <v>N/A</v>
      </c>
      <c r="J72" s="136" t="str">
        <f t="shared" si="3"/>
        <v/>
      </c>
      <c r="K72" s="82" t="str">
        <f t="shared" si="4"/>
        <v/>
      </c>
      <c r="L72" s="82" t="str">
        <f>IFERROR(IF($C$2-I72&gt;30,"",VLOOKUP($F72,Ratings!$F:$H,3,0)),"")</f>
        <v/>
      </c>
      <c r="M72" s="85" t="str">
        <f>IF(IFERROR(VLOOKUP($C72,Price!$B:$C,2,0),0)=$C$2,IFERROR(VLOOKUP($C72,Price!$B:$AJ,7,0),""),"")</f>
        <v/>
      </c>
      <c r="N72" s="85" t="str">
        <f>IF(IFERROR(VLOOKUP($C72,Price!$B:$C,2,0),0)=$C$2,IFERROR(VLOOKUP($C72,Price!$B:$AJ,9,0),""),"")</f>
        <v/>
      </c>
      <c r="O72" s="85" t="str">
        <f>IF(IFERROR(VLOOKUP($C72,Price!$B:$C,2,0),0)=$C$2,IFERROR(VLOOKUP($C72,Price!$B:$AJ,8,0),""),"")</f>
        <v/>
      </c>
    </row>
    <row r="73" spans="2:15">
      <c r="B73" s="82">
        <v>68</v>
      </c>
      <c r="C73" s="82"/>
      <c r="D73" s="120" t="str">
        <f>IFERROR(VLOOKUP($C73,ListOfDebenture!$D:$BD,MATCH(D$5,ListOfDebenture!$D$2:$ABJ$2,0),0),"")</f>
        <v/>
      </c>
      <c r="E73" s="120" t="str">
        <f>IFERROR(VLOOKUP($C73,ListOfDebenture!$D:$BD,MATCH(E$5,ListOfDebenture!$D$2:$ABJ$2,0),0),"")</f>
        <v/>
      </c>
      <c r="F73" s="121" t="str">
        <f>IFERROR(VLOOKUP(VLOOKUP($C73,ListOfDebenture!$D:$BD,MATCH(F$5,ListOfDebenture!$D$2:$ABJ$2,0),0),Ratings!$E:$F,2,0),"")</f>
        <v/>
      </c>
      <c r="G73" s="120" t="str">
        <f>IF(IFERROR(VLOOKUP($C73,Price!$B:$C,2,0),0)=$C$2,IFERROR(VLOOKUP($C73,Price!$B:$J,6,0),""),"")</f>
        <v/>
      </c>
      <c r="H73" s="86" t="str">
        <f>IFERROR(IF(VLOOKUP($C73,ListOfDebenture!$D:$BD,MATCH(H$5,ListOfDebenture!$D$2:$ABJ$2,0),0)=0,"",VLOOKUP($C73,ListOfDebenture!$D:$BD,MATCH(H$5,ListOfDebenture!$D$2:$ABJ$2,0),0)),"")</f>
        <v/>
      </c>
      <c r="I73" s="137" t="str">
        <f>IFERROR(VLOOKUP($C73,Price!$B:$C,2,0),"N/A")</f>
        <v>N/A</v>
      </c>
      <c r="J73" s="136" t="str">
        <f t="shared" si="3"/>
        <v/>
      </c>
      <c r="K73" s="82" t="str">
        <f t="shared" si="4"/>
        <v/>
      </c>
      <c r="L73" s="82" t="str">
        <f>IFERROR(IF($C$2-I73&gt;30,"",VLOOKUP($F73,Ratings!$F:$H,3,0)),"")</f>
        <v/>
      </c>
      <c r="M73" s="85" t="str">
        <f>IF(IFERROR(VLOOKUP($C73,Price!$B:$C,2,0),0)=$C$2,IFERROR(VLOOKUP($C73,Price!$B:$AJ,7,0),""),"")</f>
        <v/>
      </c>
      <c r="N73" s="85" t="str">
        <f>IF(IFERROR(VLOOKUP($C73,Price!$B:$C,2,0),0)=$C$2,IFERROR(VLOOKUP($C73,Price!$B:$AJ,9,0),""),"")</f>
        <v/>
      </c>
      <c r="O73" s="85" t="str">
        <f>IF(IFERROR(VLOOKUP($C73,Price!$B:$C,2,0),0)=$C$2,IFERROR(VLOOKUP($C73,Price!$B:$AJ,8,0),""),"")</f>
        <v/>
      </c>
    </row>
    <row r="74" spans="2:15">
      <c r="B74" s="82">
        <v>69</v>
      </c>
      <c r="C74" s="82"/>
      <c r="D74" s="120" t="str">
        <f>IFERROR(VLOOKUP($C74,ListOfDebenture!$D:$BD,MATCH(D$5,ListOfDebenture!$D$2:$ABJ$2,0),0),"")</f>
        <v/>
      </c>
      <c r="E74" s="120" t="str">
        <f>IFERROR(VLOOKUP($C74,ListOfDebenture!$D:$BD,MATCH(E$5,ListOfDebenture!$D$2:$ABJ$2,0),0),"")</f>
        <v/>
      </c>
      <c r="F74" s="121" t="str">
        <f>IFERROR(VLOOKUP(VLOOKUP($C74,ListOfDebenture!$D:$BD,MATCH(F$5,ListOfDebenture!$D$2:$ABJ$2,0),0),Ratings!$E:$F,2,0),"")</f>
        <v/>
      </c>
      <c r="G74" s="120" t="str">
        <f>IF(IFERROR(VLOOKUP($C74,Price!$B:$C,2,0),0)=$C$2,IFERROR(VLOOKUP($C74,Price!$B:$J,6,0),""),"")</f>
        <v/>
      </c>
      <c r="H74" s="86" t="str">
        <f>IFERROR(IF(VLOOKUP($C74,ListOfDebenture!$D:$BD,MATCH(H$5,ListOfDebenture!$D$2:$ABJ$2,0),0)=0,"",VLOOKUP($C74,ListOfDebenture!$D:$BD,MATCH(H$5,ListOfDebenture!$D$2:$ABJ$2,0),0)),"")</f>
        <v/>
      </c>
      <c r="I74" s="137" t="str">
        <f>IFERROR(VLOOKUP($C74,Price!$B:$C,2,0),"N/A")</f>
        <v>N/A</v>
      </c>
      <c r="J74" s="136" t="str">
        <f t="shared" si="3"/>
        <v/>
      </c>
      <c r="K74" s="82" t="str">
        <f t="shared" si="4"/>
        <v/>
      </c>
      <c r="L74" s="82" t="str">
        <f>IFERROR(IF($C$2-I74&gt;30,"",VLOOKUP($F74,Ratings!$F:$H,3,0)),"")</f>
        <v/>
      </c>
      <c r="M74" s="85" t="str">
        <f>IF(IFERROR(VLOOKUP($C74,Price!$B:$C,2,0),0)=$C$2,IFERROR(VLOOKUP($C74,Price!$B:$AJ,7,0),""),"")</f>
        <v/>
      </c>
      <c r="N74" s="85" t="str">
        <f>IF(IFERROR(VLOOKUP($C74,Price!$B:$C,2,0),0)=$C$2,IFERROR(VLOOKUP($C74,Price!$B:$AJ,9,0),""),"")</f>
        <v/>
      </c>
      <c r="O74" s="85" t="str">
        <f>IF(IFERROR(VLOOKUP($C74,Price!$B:$C,2,0),0)=$C$2,IFERROR(VLOOKUP($C74,Price!$B:$AJ,8,0),""),"")</f>
        <v/>
      </c>
    </row>
    <row r="75" spans="2:15">
      <c r="B75" s="82">
        <v>70</v>
      </c>
      <c r="C75" s="82"/>
      <c r="D75" s="120" t="str">
        <f>IFERROR(VLOOKUP($C75,ListOfDebenture!$D:$BD,MATCH(D$5,ListOfDebenture!$D$2:$ABJ$2,0),0),"")</f>
        <v/>
      </c>
      <c r="E75" s="120" t="str">
        <f>IFERROR(VLOOKUP($C75,ListOfDebenture!$D:$BD,MATCH(E$5,ListOfDebenture!$D$2:$ABJ$2,0),0),"")</f>
        <v/>
      </c>
      <c r="F75" s="121" t="str">
        <f>IFERROR(VLOOKUP(VLOOKUP($C75,ListOfDebenture!$D:$BD,MATCH(F$5,ListOfDebenture!$D$2:$ABJ$2,0),0),Ratings!$E:$F,2,0),"")</f>
        <v/>
      </c>
      <c r="G75" s="120" t="str">
        <f>IF(IFERROR(VLOOKUP($C75,Price!$B:$C,2,0),0)=$C$2,IFERROR(VLOOKUP($C75,Price!$B:$J,6,0),""),"")</f>
        <v/>
      </c>
      <c r="H75" s="86" t="str">
        <f>IFERROR(IF(VLOOKUP($C75,ListOfDebenture!$D:$BD,MATCH(H$5,ListOfDebenture!$D$2:$ABJ$2,0),0)=0,"",VLOOKUP($C75,ListOfDebenture!$D:$BD,MATCH(H$5,ListOfDebenture!$D$2:$ABJ$2,0),0)),"")</f>
        <v/>
      </c>
      <c r="I75" s="137" t="str">
        <f>IFERROR(VLOOKUP($C75,Price!$B:$C,2,0),"N/A")</f>
        <v>N/A</v>
      </c>
      <c r="J75" s="136" t="str">
        <f t="shared" si="3"/>
        <v/>
      </c>
      <c r="K75" s="82" t="str">
        <f t="shared" si="4"/>
        <v/>
      </c>
      <c r="L75" s="82" t="str">
        <f>IFERROR(IF($C$2-I75&gt;30,"",VLOOKUP($F75,Ratings!$F:$H,3,0)),"")</f>
        <v/>
      </c>
      <c r="M75" s="85" t="str">
        <f>IF(IFERROR(VLOOKUP($C75,Price!$B:$C,2,0),0)=$C$2,IFERROR(VLOOKUP($C75,Price!$B:$AJ,7,0),""),"")</f>
        <v/>
      </c>
      <c r="N75" s="85" t="str">
        <f>IF(IFERROR(VLOOKUP($C75,Price!$B:$C,2,0),0)=$C$2,IFERROR(VLOOKUP($C75,Price!$B:$AJ,9,0),""),"")</f>
        <v/>
      </c>
      <c r="O75" s="85" t="str">
        <f>IF(IFERROR(VLOOKUP($C75,Price!$B:$C,2,0),0)=$C$2,IFERROR(VLOOKUP($C75,Price!$B:$AJ,8,0),""),"")</f>
        <v/>
      </c>
    </row>
    <row r="76" spans="2:15">
      <c r="B76" s="82">
        <v>71</v>
      </c>
      <c r="C76" s="82"/>
      <c r="D76" s="120" t="str">
        <f>IFERROR(VLOOKUP($C76,ListOfDebenture!$D:$BD,MATCH(D$5,ListOfDebenture!$D$2:$ABJ$2,0),0),"")</f>
        <v/>
      </c>
      <c r="E76" s="120" t="str">
        <f>IFERROR(VLOOKUP($C76,ListOfDebenture!$D:$BD,MATCH(E$5,ListOfDebenture!$D$2:$ABJ$2,0),0),"")</f>
        <v/>
      </c>
      <c r="F76" s="121" t="str">
        <f>IFERROR(VLOOKUP(VLOOKUP($C76,ListOfDebenture!$D:$BD,MATCH(F$5,ListOfDebenture!$D$2:$ABJ$2,0),0),Ratings!$E:$F,2,0),"")</f>
        <v/>
      </c>
      <c r="G76" s="120" t="str">
        <f>IF(IFERROR(VLOOKUP($C76,Price!$B:$C,2,0),0)=$C$2,IFERROR(VLOOKUP($C76,Price!$B:$J,6,0),""),"")</f>
        <v/>
      </c>
      <c r="H76" s="86" t="str">
        <f>IFERROR(IF(VLOOKUP($C76,ListOfDebenture!$D:$BD,MATCH(H$5,ListOfDebenture!$D$2:$ABJ$2,0),0)=0,"",VLOOKUP($C76,ListOfDebenture!$D:$BD,MATCH(H$5,ListOfDebenture!$D$2:$ABJ$2,0),0)),"")</f>
        <v/>
      </c>
      <c r="I76" s="137" t="str">
        <f>IFERROR(VLOOKUP($C76,Price!$B:$C,2,0),"N/A")</f>
        <v>N/A</v>
      </c>
      <c r="J76" s="136" t="str">
        <f t="shared" si="3"/>
        <v/>
      </c>
      <c r="K76" s="82" t="str">
        <f t="shared" si="4"/>
        <v/>
      </c>
      <c r="L76" s="82" t="str">
        <f>IFERROR(IF($C$2-I76&gt;30,"",VLOOKUP($F76,Ratings!$F:$H,3,0)),"")</f>
        <v/>
      </c>
      <c r="M76" s="85" t="str">
        <f>IF(IFERROR(VLOOKUP($C76,Price!$B:$C,2,0),0)=$C$2,IFERROR(VLOOKUP($C76,Price!$B:$AJ,7,0),""),"")</f>
        <v/>
      </c>
      <c r="N76" s="85" t="str">
        <f>IF(IFERROR(VLOOKUP($C76,Price!$B:$C,2,0),0)=$C$2,IFERROR(VLOOKUP($C76,Price!$B:$AJ,9,0),""),"")</f>
        <v/>
      </c>
      <c r="O76" s="85" t="str">
        <f>IF(IFERROR(VLOOKUP($C76,Price!$B:$C,2,0),0)=$C$2,IFERROR(VLOOKUP($C76,Price!$B:$AJ,8,0),""),"")</f>
        <v/>
      </c>
    </row>
    <row r="77" spans="2:15">
      <c r="B77" s="82">
        <v>72</v>
      </c>
      <c r="C77" s="82"/>
      <c r="D77" s="120" t="str">
        <f>IFERROR(VLOOKUP($C77,ListOfDebenture!$D:$BD,MATCH(D$5,ListOfDebenture!$D$2:$ABJ$2,0),0),"")</f>
        <v/>
      </c>
      <c r="E77" s="120" t="str">
        <f>IFERROR(VLOOKUP($C77,ListOfDebenture!$D:$BD,MATCH(E$5,ListOfDebenture!$D$2:$ABJ$2,0),0),"")</f>
        <v/>
      </c>
      <c r="F77" s="121" t="str">
        <f>IFERROR(VLOOKUP(VLOOKUP($C77,ListOfDebenture!$D:$BD,MATCH(F$5,ListOfDebenture!$D$2:$ABJ$2,0),0),Ratings!$E:$F,2,0),"")</f>
        <v/>
      </c>
      <c r="G77" s="120" t="str">
        <f>IF(IFERROR(VLOOKUP($C77,Price!$B:$C,2,0),0)=$C$2,IFERROR(VLOOKUP($C77,Price!$B:$J,6,0),""),"")</f>
        <v/>
      </c>
      <c r="H77" s="86" t="str">
        <f>IFERROR(IF(VLOOKUP($C77,ListOfDebenture!$D:$BD,MATCH(H$5,ListOfDebenture!$D$2:$ABJ$2,0),0)=0,"",VLOOKUP($C77,ListOfDebenture!$D:$BD,MATCH(H$5,ListOfDebenture!$D$2:$ABJ$2,0),0)),"")</f>
        <v/>
      </c>
      <c r="I77" s="137" t="str">
        <f>IFERROR(VLOOKUP($C77,Price!$B:$C,2,0),"N/A")</f>
        <v>N/A</v>
      </c>
      <c r="J77" s="136" t="str">
        <f t="shared" si="3"/>
        <v/>
      </c>
      <c r="K77" s="82" t="str">
        <f t="shared" si="4"/>
        <v/>
      </c>
      <c r="L77" s="82" t="str">
        <f>IFERROR(IF($C$2-I77&gt;30,"",VLOOKUP($F77,Ratings!$F:$H,3,0)),"")</f>
        <v/>
      </c>
      <c r="M77" s="85" t="str">
        <f>IF(IFERROR(VLOOKUP($C77,Price!$B:$C,2,0),0)=$C$2,IFERROR(VLOOKUP($C77,Price!$B:$AJ,7,0),""),"")</f>
        <v/>
      </c>
      <c r="N77" s="85" t="str">
        <f>IF(IFERROR(VLOOKUP($C77,Price!$B:$C,2,0),0)=$C$2,IFERROR(VLOOKUP($C77,Price!$B:$AJ,9,0),""),"")</f>
        <v/>
      </c>
      <c r="O77" s="85" t="str">
        <f>IF(IFERROR(VLOOKUP($C77,Price!$B:$C,2,0),0)=$C$2,IFERROR(VLOOKUP($C77,Price!$B:$AJ,8,0),""),"")</f>
        <v/>
      </c>
    </row>
    <row r="78" spans="2:15">
      <c r="B78" s="82">
        <v>73</v>
      </c>
      <c r="C78" s="82"/>
      <c r="D78" s="120" t="str">
        <f>IFERROR(VLOOKUP($C78,ListOfDebenture!$D:$BD,MATCH(D$5,ListOfDebenture!$D$2:$ABJ$2,0),0),"")</f>
        <v/>
      </c>
      <c r="E78" s="120" t="str">
        <f>IFERROR(VLOOKUP($C78,ListOfDebenture!$D:$BD,MATCH(E$5,ListOfDebenture!$D$2:$ABJ$2,0),0),"")</f>
        <v/>
      </c>
      <c r="F78" s="121" t="str">
        <f>IFERROR(VLOOKUP(VLOOKUP($C78,ListOfDebenture!$D:$BD,MATCH(F$5,ListOfDebenture!$D$2:$ABJ$2,0),0),Ratings!$E:$F,2,0),"")</f>
        <v/>
      </c>
      <c r="G78" s="120" t="str">
        <f>IF(IFERROR(VLOOKUP($C78,Price!$B:$C,2,0),0)=$C$2,IFERROR(VLOOKUP($C78,Price!$B:$J,6,0),""),"")</f>
        <v/>
      </c>
      <c r="H78" s="86" t="str">
        <f>IFERROR(IF(VLOOKUP($C78,ListOfDebenture!$D:$BD,MATCH(H$5,ListOfDebenture!$D$2:$ABJ$2,0),0)=0,"",VLOOKUP($C78,ListOfDebenture!$D:$BD,MATCH(H$5,ListOfDebenture!$D$2:$ABJ$2,0),0)),"")</f>
        <v/>
      </c>
      <c r="I78" s="137" t="str">
        <f>IFERROR(VLOOKUP($C78,Price!$B:$C,2,0),"N/A")</f>
        <v>N/A</v>
      </c>
      <c r="J78" s="136" t="str">
        <f t="shared" si="3"/>
        <v/>
      </c>
      <c r="K78" s="82" t="str">
        <f t="shared" si="4"/>
        <v/>
      </c>
      <c r="L78" s="82" t="str">
        <f>IFERROR(IF($C$2-I78&gt;30,"",VLOOKUP($F78,Ratings!$F:$H,3,0)),"")</f>
        <v/>
      </c>
      <c r="M78" s="85" t="str">
        <f>IF(IFERROR(VLOOKUP($C78,Price!$B:$C,2,0),0)=$C$2,IFERROR(VLOOKUP($C78,Price!$B:$AJ,7,0),""),"")</f>
        <v/>
      </c>
      <c r="N78" s="85" t="str">
        <f>IF(IFERROR(VLOOKUP($C78,Price!$B:$C,2,0),0)=$C$2,IFERROR(VLOOKUP($C78,Price!$B:$AJ,9,0),""),"")</f>
        <v/>
      </c>
      <c r="O78" s="85" t="str">
        <f>IF(IFERROR(VLOOKUP($C78,Price!$B:$C,2,0),0)=$C$2,IFERROR(VLOOKUP($C78,Price!$B:$AJ,8,0),""),"")</f>
        <v/>
      </c>
    </row>
    <row r="79" spans="2:15">
      <c r="B79" s="82">
        <v>74</v>
      </c>
      <c r="C79" s="82"/>
      <c r="D79" s="120" t="str">
        <f>IFERROR(VLOOKUP($C79,ListOfDebenture!$D:$BD,MATCH(D$5,ListOfDebenture!$D$2:$ABJ$2,0),0),"")</f>
        <v/>
      </c>
      <c r="E79" s="120" t="str">
        <f>IFERROR(VLOOKUP($C79,ListOfDebenture!$D:$BD,MATCH(E$5,ListOfDebenture!$D$2:$ABJ$2,0),0),"")</f>
        <v/>
      </c>
      <c r="F79" s="121" t="str">
        <f>IFERROR(VLOOKUP(VLOOKUP($C79,ListOfDebenture!$D:$BD,MATCH(F$5,ListOfDebenture!$D$2:$ABJ$2,0),0),Ratings!$E:$F,2,0),"")</f>
        <v/>
      </c>
      <c r="G79" s="120" t="str">
        <f>IF(IFERROR(VLOOKUP($C79,Price!$B:$C,2,0),0)=$C$2,IFERROR(VLOOKUP($C79,Price!$B:$J,6,0),""),"")</f>
        <v/>
      </c>
      <c r="H79" s="86" t="str">
        <f>IFERROR(IF(VLOOKUP($C79,ListOfDebenture!$D:$BD,MATCH(H$5,ListOfDebenture!$D$2:$ABJ$2,0),0)=0,"",VLOOKUP($C79,ListOfDebenture!$D:$BD,MATCH(H$5,ListOfDebenture!$D$2:$ABJ$2,0),0)),"")</f>
        <v/>
      </c>
      <c r="I79" s="137" t="str">
        <f>IFERROR(VLOOKUP($C79,Price!$B:$C,2,0),"N/A")</f>
        <v>N/A</v>
      </c>
      <c r="J79" s="136" t="str">
        <f t="shared" si="3"/>
        <v/>
      </c>
      <c r="K79" s="82" t="str">
        <f t="shared" si="4"/>
        <v/>
      </c>
      <c r="L79" s="82" t="str">
        <f>IFERROR(IF($C$2-I79&gt;30,"",VLOOKUP($F79,Ratings!$F:$H,3,0)),"")</f>
        <v/>
      </c>
      <c r="M79" s="85" t="str">
        <f>IF(IFERROR(VLOOKUP($C79,Price!$B:$C,2,0),0)=$C$2,IFERROR(VLOOKUP($C79,Price!$B:$AJ,7,0),""),"")</f>
        <v/>
      </c>
      <c r="N79" s="85" t="str">
        <f>IF(IFERROR(VLOOKUP($C79,Price!$B:$C,2,0),0)=$C$2,IFERROR(VLOOKUP($C79,Price!$B:$AJ,9,0),""),"")</f>
        <v/>
      </c>
      <c r="O79" s="85" t="str">
        <f>IF(IFERROR(VLOOKUP($C79,Price!$B:$C,2,0),0)=$C$2,IFERROR(VLOOKUP($C79,Price!$B:$AJ,8,0),""),"")</f>
        <v/>
      </c>
    </row>
    <row r="80" spans="2:15">
      <c r="B80" s="82">
        <v>75</v>
      </c>
      <c r="C80" s="82"/>
      <c r="D80" s="120" t="str">
        <f>IFERROR(VLOOKUP($C80,ListOfDebenture!$D:$BD,MATCH(D$5,ListOfDebenture!$D$2:$ABJ$2,0),0),"")</f>
        <v/>
      </c>
      <c r="E80" s="120" t="str">
        <f>IFERROR(VLOOKUP($C80,ListOfDebenture!$D:$BD,MATCH(E$5,ListOfDebenture!$D$2:$ABJ$2,0),0),"")</f>
        <v/>
      </c>
      <c r="F80" s="121" t="str">
        <f>IFERROR(VLOOKUP(VLOOKUP($C80,ListOfDebenture!$D:$BD,MATCH(F$5,ListOfDebenture!$D$2:$ABJ$2,0),0),Ratings!$E:$F,2,0),"")</f>
        <v/>
      </c>
      <c r="G80" s="120" t="str">
        <f>IF(IFERROR(VLOOKUP($C80,Price!$B:$C,2,0),0)=$C$2,IFERROR(VLOOKUP($C80,Price!$B:$J,6,0),""),"")</f>
        <v/>
      </c>
      <c r="H80" s="86" t="str">
        <f>IFERROR(IF(VLOOKUP($C80,ListOfDebenture!$D:$BD,MATCH(H$5,ListOfDebenture!$D$2:$ABJ$2,0),0)=0,"",VLOOKUP($C80,ListOfDebenture!$D:$BD,MATCH(H$5,ListOfDebenture!$D$2:$ABJ$2,0),0)),"")</f>
        <v/>
      </c>
      <c r="I80" s="137" t="str">
        <f>IFERROR(VLOOKUP($C80,Price!$B:$C,2,0),"N/A")</f>
        <v>N/A</v>
      </c>
      <c r="J80" s="136" t="str">
        <f t="shared" si="3"/>
        <v/>
      </c>
      <c r="K80" s="82" t="str">
        <f t="shared" si="4"/>
        <v/>
      </c>
      <c r="L80" s="82" t="str">
        <f>IFERROR(IF($C$2-I80&gt;30,"",VLOOKUP($F80,Ratings!$F:$H,3,0)),"")</f>
        <v/>
      </c>
      <c r="M80" s="85" t="str">
        <f>IF(IFERROR(VLOOKUP($C80,Price!$B:$C,2,0),0)=$C$2,IFERROR(VLOOKUP($C80,Price!$B:$AJ,7,0),""),"")</f>
        <v/>
      </c>
      <c r="N80" s="85" t="str">
        <f>IF(IFERROR(VLOOKUP($C80,Price!$B:$C,2,0),0)=$C$2,IFERROR(VLOOKUP($C80,Price!$B:$AJ,9,0),""),"")</f>
        <v/>
      </c>
      <c r="O80" s="85" t="str">
        <f>IF(IFERROR(VLOOKUP($C80,Price!$B:$C,2,0),0)=$C$2,IFERROR(VLOOKUP($C80,Price!$B:$AJ,8,0),""),"")</f>
        <v/>
      </c>
    </row>
    <row r="81" spans="2:15">
      <c r="B81" s="82">
        <v>76</v>
      </c>
      <c r="C81" s="82"/>
      <c r="D81" s="120" t="str">
        <f>IFERROR(VLOOKUP($C81,ListOfDebenture!$D:$BD,MATCH(D$5,ListOfDebenture!$D$2:$ABJ$2,0),0),"")</f>
        <v/>
      </c>
      <c r="E81" s="120" t="str">
        <f>IFERROR(VLOOKUP($C81,ListOfDebenture!$D:$BD,MATCH(E$5,ListOfDebenture!$D$2:$ABJ$2,0),0),"")</f>
        <v/>
      </c>
      <c r="F81" s="121" t="str">
        <f>IFERROR(VLOOKUP(VLOOKUP($C81,ListOfDebenture!$D:$BD,MATCH(F$5,ListOfDebenture!$D$2:$ABJ$2,0),0),Ratings!$E:$F,2,0),"")</f>
        <v/>
      </c>
      <c r="G81" s="120" t="str">
        <f>IF(IFERROR(VLOOKUP($C81,Price!$B:$C,2,0),0)=$C$2,IFERROR(VLOOKUP($C81,Price!$B:$J,6,0),""),"")</f>
        <v/>
      </c>
      <c r="H81" s="86" t="str">
        <f>IFERROR(IF(VLOOKUP($C81,ListOfDebenture!$D:$BD,MATCH(H$5,ListOfDebenture!$D$2:$ABJ$2,0),0)=0,"",VLOOKUP($C81,ListOfDebenture!$D:$BD,MATCH(H$5,ListOfDebenture!$D$2:$ABJ$2,0),0)),"")</f>
        <v/>
      </c>
      <c r="I81" s="137" t="str">
        <f>IFERROR(VLOOKUP($C81,Price!$B:$C,2,0),"N/A")</f>
        <v>N/A</v>
      </c>
      <c r="J81" s="136" t="str">
        <f t="shared" si="3"/>
        <v/>
      </c>
      <c r="K81" s="82" t="str">
        <f t="shared" si="4"/>
        <v/>
      </c>
      <c r="L81" s="82" t="str">
        <f>IFERROR(IF($C$2-I81&gt;30,"",VLOOKUP($F81,Ratings!$F:$H,3,0)),"")</f>
        <v/>
      </c>
      <c r="M81" s="85" t="str">
        <f>IF(IFERROR(VLOOKUP($C81,Price!$B:$C,2,0),0)=$C$2,IFERROR(VLOOKUP($C81,Price!$B:$AJ,7,0),""),"")</f>
        <v/>
      </c>
      <c r="N81" s="85" t="str">
        <f>IF(IFERROR(VLOOKUP($C81,Price!$B:$C,2,0),0)=$C$2,IFERROR(VLOOKUP($C81,Price!$B:$AJ,9,0),""),"")</f>
        <v/>
      </c>
      <c r="O81" s="85" t="str">
        <f>IF(IFERROR(VLOOKUP($C81,Price!$B:$C,2,0),0)=$C$2,IFERROR(VLOOKUP($C81,Price!$B:$AJ,8,0),""),"")</f>
        <v/>
      </c>
    </row>
    <row r="82" spans="2:15">
      <c r="B82" s="82">
        <v>77</v>
      </c>
      <c r="C82" s="82"/>
      <c r="D82" s="120" t="str">
        <f>IFERROR(VLOOKUP($C82,ListOfDebenture!$D:$BD,MATCH(D$5,ListOfDebenture!$D$2:$ABJ$2,0),0),"")</f>
        <v/>
      </c>
      <c r="E82" s="120" t="str">
        <f>IFERROR(VLOOKUP($C82,ListOfDebenture!$D:$BD,MATCH(E$5,ListOfDebenture!$D$2:$ABJ$2,0),0),"")</f>
        <v/>
      </c>
      <c r="F82" s="121" t="str">
        <f>IFERROR(VLOOKUP(VLOOKUP($C82,ListOfDebenture!$D:$BD,MATCH(F$5,ListOfDebenture!$D$2:$ABJ$2,0),0),Ratings!$E:$F,2,0),"")</f>
        <v/>
      </c>
      <c r="G82" s="120" t="str">
        <f>IF(IFERROR(VLOOKUP($C82,Price!$B:$C,2,0),0)=$C$2,IFERROR(VLOOKUP($C82,Price!$B:$J,6,0),""),"")</f>
        <v/>
      </c>
      <c r="H82" s="86" t="str">
        <f>IFERROR(IF(VLOOKUP($C82,ListOfDebenture!$D:$BD,MATCH(H$5,ListOfDebenture!$D$2:$ABJ$2,0),0)=0,"",VLOOKUP($C82,ListOfDebenture!$D:$BD,MATCH(H$5,ListOfDebenture!$D$2:$ABJ$2,0),0)),"")</f>
        <v/>
      </c>
      <c r="I82" s="137" t="str">
        <f>IFERROR(VLOOKUP($C82,Price!$B:$C,2,0),"N/A")</f>
        <v>N/A</v>
      </c>
      <c r="J82" s="136" t="str">
        <f t="shared" si="3"/>
        <v/>
      </c>
      <c r="K82" s="82" t="str">
        <f t="shared" si="4"/>
        <v/>
      </c>
      <c r="L82" s="82" t="str">
        <f>IFERROR(IF($C$2-I82&gt;30,"",VLOOKUP($F82,Ratings!$F:$H,3,0)),"")</f>
        <v/>
      </c>
      <c r="M82" s="85" t="str">
        <f>IF(IFERROR(VLOOKUP($C82,Price!$B:$C,2,0),0)=$C$2,IFERROR(VLOOKUP($C82,Price!$B:$AJ,7,0),""),"")</f>
        <v/>
      </c>
      <c r="N82" s="85" t="str">
        <f>IF(IFERROR(VLOOKUP($C82,Price!$B:$C,2,0),0)=$C$2,IFERROR(VLOOKUP($C82,Price!$B:$AJ,9,0),""),"")</f>
        <v/>
      </c>
      <c r="O82" s="85" t="str">
        <f>IF(IFERROR(VLOOKUP($C82,Price!$B:$C,2,0),0)=$C$2,IFERROR(VLOOKUP($C82,Price!$B:$AJ,8,0),""),"")</f>
        <v/>
      </c>
    </row>
    <row r="83" spans="2:15">
      <c r="B83" s="82">
        <v>78</v>
      </c>
      <c r="C83" s="82"/>
      <c r="D83" s="120" t="str">
        <f>IFERROR(VLOOKUP($C83,ListOfDebenture!$D:$BD,MATCH(D$5,ListOfDebenture!$D$2:$ABJ$2,0),0),"")</f>
        <v/>
      </c>
      <c r="E83" s="120" t="str">
        <f>IFERROR(VLOOKUP($C83,ListOfDebenture!$D:$BD,MATCH(E$5,ListOfDebenture!$D$2:$ABJ$2,0),0),"")</f>
        <v/>
      </c>
      <c r="F83" s="121" t="str">
        <f>IFERROR(VLOOKUP(VLOOKUP($C83,ListOfDebenture!$D:$BD,MATCH(F$5,ListOfDebenture!$D$2:$ABJ$2,0),0),Ratings!$E:$F,2,0),"")</f>
        <v/>
      </c>
      <c r="G83" s="120" t="str">
        <f>IF(IFERROR(VLOOKUP($C83,Price!$B:$C,2,0),0)=$C$2,IFERROR(VLOOKUP($C83,Price!$B:$J,6,0),""),"")</f>
        <v/>
      </c>
      <c r="H83" s="86" t="str">
        <f>IFERROR(IF(VLOOKUP($C83,ListOfDebenture!$D:$BD,MATCH(H$5,ListOfDebenture!$D$2:$ABJ$2,0),0)=0,"",VLOOKUP($C83,ListOfDebenture!$D:$BD,MATCH(H$5,ListOfDebenture!$D$2:$ABJ$2,0),0)),"")</f>
        <v/>
      </c>
      <c r="I83" s="137" t="str">
        <f>IFERROR(VLOOKUP($C83,Price!$B:$C,2,0),"N/A")</f>
        <v>N/A</v>
      </c>
      <c r="J83" s="136" t="str">
        <f t="shared" si="3"/>
        <v/>
      </c>
      <c r="K83" s="82" t="str">
        <f t="shared" si="4"/>
        <v/>
      </c>
      <c r="L83" s="82" t="str">
        <f>IFERROR(IF($C$2-I83&gt;30,"",VLOOKUP($F83,Ratings!$F:$H,3,0)),"")</f>
        <v/>
      </c>
      <c r="M83" s="85" t="str">
        <f>IF(IFERROR(VLOOKUP($C83,Price!$B:$C,2,0),0)=$C$2,IFERROR(VLOOKUP($C83,Price!$B:$AJ,7,0),""),"")</f>
        <v/>
      </c>
      <c r="N83" s="85" t="str">
        <f>IF(IFERROR(VLOOKUP($C83,Price!$B:$C,2,0),0)=$C$2,IFERROR(VLOOKUP($C83,Price!$B:$AJ,9,0),""),"")</f>
        <v/>
      </c>
      <c r="O83" s="85" t="str">
        <f>IF(IFERROR(VLOOKUP($C83,Price!$B:$C,2,0),0)=$C$2,IFERROR(VLOOKUP($C83,Price!$B:$AJ,8,0),""),"")</f>
        <v/>
      </c>
    </row>
    <row r="84" spans="2:15">
      <c r="B84" s="82">
        <v>79</v>
      </c>
      <c r="C84" s="82"/>
      <c r="D84" s="120" t="str">
        <f>IFERROR(VLOOKUP($C84,ListOfDebenture!$D:$BD,MATCH(D$5,ListOfDebenture!$D$2:$ABJ$2,0),0),"")</f>
        <v/>
      </c>
      <c r="E84" s="120" t="str">
        <f>IFERROR(VLOOKUP($C84,ListOfDebenture!$D:$BD,MATCH(E$5,ListOfDebenture!$D$2:$ABJ$2,0),0),"")</f>
        <v/>
      </c>
      <c r="F84" s="121" t="str">
        <f>IFERROR(VLOOKUP(VLOOKUP($C84,ListOfDebenture!$D:$BD,MATCH(F$5,ListOfDebenture!$D$2:$ABJ$2,0),0),Ratings!$E:$F,2,0),"")</f>
        <v/>
      </c>
      <c r="G84" s="120" t="str">
        <f>IF(IFERROR(VLOOKUP($C84,Price!$B:$C,2,0),0)=$C$2,IFERROR(VLOOKUP($C84,Price!$B:$J,6,0),""),"")</f>
        <v/>
      </c>
      <c r="H84" s="86" t="str">
        <f>IFERROR(IF(VLOOKUP($C84,ListOfDebenture!$D:$BD,MATCH(H$5,ListOfDebenture!$D$2:$ABJ$2,0),0)=0,"",VLOOKUP($C84,ListOfDebenture!$D:$BD,MATCH(H$5,ListOfDebenture!$D$2:$ABJ$2,0),0)),"")</f>
        <v/>
      </c>
      <c r="I84" s="137" t="str">
        <f>IFERROR(VLOOKUP($C84,Price!$B:$C,2,0),"N/A")</f>
        <v>N/A</v>
      </c>
      <c r="J84" s="136" t="str">
        <f t="shared" si="3"/>
        <v/>
      </c>
      <c r="K84" s="82" t="str">
        <f t="shared" si="4"/>
        <v/>
      </c>
      <c r="L84" s="82" t="str">
        <f>IFERROR(IF($C$2-I84&gt;30,"",VLOOKUP($F84,Ratings!$F:$H,3,0)),"")</f>
        <v/>
      </c>
      <c r="M84" s="85" t="str">
        <f>IF(IFERROR(VLOOKUP($C84,Price!$B:$C,2,0),0)=$C$2,IFERROR(VLOOKUP($C84,Price!$B:$AJ,7,0),""),"")</f>
        <v/>
      </c>
      <c r="N84" s="85" t="str">
        <f>IF(IFERROR(VLOOKUP($C84,Price!$B:$C,2,0),0)=$C$2,IFERROR(VLOOKUP($C84,Price!$B:$AJ,9,0),""),"")</f>
        <v/>
      </c>
      <c r="O84" s="85" t="str">
        <f>IF(IFERROR(VLOOKUP($C84,Price!$B:$C,2,0),0)=$C$2,IFERROR(VLOOKUP($C84,Price!$B:$AJ,8,0),""),"")</f>
        <v/>
      </c>
    </row>
    <row r="85" spans="2:15">
      <c r="B85" s="82">
        <v>80</v>
      </c>
      <c r="C85" s="82"/>
      <c r="D85" s="120" t="str">
        <f>IFERROR(VLOOKUP($C85,ListOfDebenture!$D:$BD,MATCH(D$5,ListOfDebenture!$D$2:$ABJ$2,0),0),"")</f>
        <v/>
      </c>
      <c r="E85" s="120" t="str">
        <f>IFERROR(VLOOKUP($C85,ListOfDebenture!$D:$BD,MATCH(E$5,ListOfDebenture!$D$2:$ABJ$2,0),0),"")</f>
        <v/>
      </c>
      <c r="F85" s="121" t="str">
        <f>IFERROR(VLOOKUP(VLOOKUP($C85,ListOfDebenture!$D:$BD,MATCH(F$5,ListOfDebenture!$D$2:$ABJ$2,0),0),Ratings!$E:$F,2,0),"")</f>
        <v/>
      </c>
      <c r="G85" s="120" t="str">
        <f>IF(IFERROR(VLOOKUP($C85,Price!$B:$C,2,0),0)=$C$2,IFERROR(VLOOKUP($C85,Price!$B:$J,6,0),""),"")</f>
        <v/>
      </c>
      <c r="H85" s="86" t="str">
        <f>IFERROR(IF(VLOOKUP($C85,ListOfDebenture!$D:$BD,MATCH(H$5,ListOfDebenture!$D$2:$ABJ$2,0),0)=0,"",VLOOKUP($C85,ListOfDebenture!$D:$BD,MATCH(H$5,ListOfDebenture!$D$2:$ABJ$2,0),0)),"")</f>
        <v/>
      </c>
      <c r="I85" s="137" t="str">
        <f>IFERROR(VLOOKUP($C85,Price!$B:$C,2,0),"N/A")</f>
        <v>N/A</v>
      </c>
      <c r="J85" s="136" t="str">
        <f t="shared" si="3"/>
        <v/>
      </c>
      <c r="K85" s="82" t="str">
        <f t="shared" si="4"/>
        <v/>
      </c>
      <c r="L85" s="82" t="str">
        <f>IFERROR(IF($C$2-I85&gt;30,"",VLOOKUP($F85,Ratings!$F:$H,3,0)),"")</f>
        <v/>
      </c>
      <c r="M85" s="85" t="str">
        <f>IF(IFERROR(VLOOKUP($C85,Price!$B:$C,2,0),0)=$C$2,IFERROR(VLOOKUP($C85,Price!$B:$AJ,7,0),""),"")</f>
        <v/>
      </c>
      <c r="N85" s="85" t="str">
        <f>IF(IFERROR(VLOOKUP($C85,Price!$B:$C,2,0),0)=$C$2,IFERROR(VLOOKUP($C85,Price!$B:$AJ,9,0),""),"")</f>
        <v/>
      </c>
      <c r="O85" s="85" t="str">
        <f>IF(IFERROR(VLOOKUP($C85,Price!$B:$C,2,0),0)=$C$2,IFERROR(VLOOKUP($C85,Price!$B:$AJ,8,0),""),"")</f>
        <v/>
      </c>
    </row>
    <row r="86" spans="2:15">
      <c r="B86" s="82">
        <v>81</v>
      </c>
      <c r="C86" s="82"/>
      <c r="D86" s="120" t="str">
        <f>IFERROR(VLOOKUP($C86,ListOfDebenture!$D:$BD,MATCH(D$5,ListOfDebenture!$D$2:$ABJ$2,0),0),"")</f>
        <v/>
      </c>
      <c r="E86" s="120" t="str">
        <f>IFERROR(VLOOKUP($C86,ListOfDebenture!$D:$BD,MATCH(E$5,ListOfDebenture!$D$2:$ABJ$2,0),0),"")</f>
        <v/>
      </c>
      <c r="F86" s="121" t="str">
        <f>IFERROR(VLOOKUP(VLOOKUP($C86,ListOfDebenture!$D:$BD,MATCH(F$5,ListOfDebenture!$D$2:$ABJ$2,0),0),Ratings!$E:$F,2,0),"")</f>
        <v/>
      </c>
      <c r="G86" s="120" t="str">
        <f>IF(IFERROR(VLOOKUP($C86,Price!$B:$C,2,0),0)=$C$2,IFERROR(VLOOKUP($C86,Price!$B:$J,6,0),""),"")</f>
        <v/>
      </c>
      <c r="H86" s="86" t="str">
        <f>IFERROR(IF(VLOOKUP($C86,ListOfDebenture!$D:$BD,MATCH(H$5,ListOfDebenture!$D$2:$ABJ$2,0),0)=0,"",VLOOKUP($C86,ListOfDebenture!$D:$BD,MATCH(H$5,ListOfDebenture!$D$2:$ABJ$2,0),0)),"")</f>
        <v/>
      </c>
      <c r="I86" s="137" t="str">
        <f>IFERROR(VLOOKUP($C86,Price!$B:$C,2,0),"N/A")</f>
        <v>N/A</v>
      </c>
      <c r="J86" s="136" t="str">
        <f t="shared" si="3"/>
        <v/>
      </c>
      <c r="K86" s="82" t="str">
        <f t="shared" si="4"/>
        <v/>
      </c>
      <c r="L86" s="82" t="str">
        <f>IFERROR(IF($C$2-I86&gt;30,"",VLOOKUP($F86,Ratings!$F:$H,3,0)),"")</f>
        <v/>
      </c>
      <c r="M86" s="85" t="str">
        <f>IF(IFERROR(VLOOKUP($C86,Price!$B:$C,2,0),0)=$C$2,IFERROR(VLOOKUP($C86,Price!$B:$AJ,7,0),""),"")</f>
        <v/>
      </c>
      <c r="N86" s="85" t="str">
        <f>IF(IFERROR(VLOOKUP($C86,Price!$B:$C,2,0),0)=$C$2,IFERROR(VLOOKUP($C86,Price!$B:$AJ,9,0),""),"")</f>
        <v/>
      </c>
      <c r="O86" s="85" t="str">
        <f>IF(IFERROR(VLOOKUP($C86,Price!$B:$C,2,0),0)=$C$2,IFERROR(VLOOKUP($C86,Price!$B:$AJ,8,0),""),"")</f>
        <v/>
      </c>
    </row>
    <row r="87" spans="2:15">
      <c r="B87" s="82">
        <v>82</v>
      </c>
      <c r="C87" s="82"/>
      <c r="D87" s="120" t="str">
        <f>IFERROR(VLOOKUP($C87,ListOfDebenture!$D:$BD,MATCH(D$5,ListOfDebenture!$D$2:$ABJ$2,0),0),"")</f>
        <v/>
      </c>
      <c r="E87" s="120" t="str">
        <f>IFERROR(VLOOKUP($C87,ListOfDebenture!$D:$BD,MATCH(E$5,ListOfDebenture!$D$2:$ABJ$2,0),0),"")</f>
        <v/>
      </c>
      <c r="F87" s="121" t="str">
        <f>IFERROR(VLOOKUP(VLOOKUP($C87,ListOfDebenture!$D:$BD,MATCH(F$5,ListOfDebenture!$D$2:$ABJ$2,0),0),Ratings!$E:$F,2,0),"")</f>
        <v/>
      </c>
      <c r="G87" s="120" t="str">
        <f>IF(IFERROR(VLOOKUP($C87,Price!$B:$C,2,0),0)=$C$2,IFERROR(VLOOKUP($C87,Price!$B:$J,6,0),""),"")</f>
        <v/>
      </c>
      <c r="H87" s="86" t="str">
        <f>IFERROR(IF(VLOOKUP($C87,ListOfDebenture!$D:$BD,MATCH(H$5,ListOfDebenture!$D$2:$ABJ$2,0),0)=0,"",VLOOKUP($C87,ListOfDebenture!$D:$BD,MATCH(H$5,ListOfDebenture!$D$2:$ABJ$2,0),0)),"")</f>
        <v/>
      </c>
      <c r="I87" s="137" t="str">
        <f>IFERROR(VLOOKUP($C87,Price!$B:$C,2,0),"N/A")</f>
        <v>N/A</v>
      </c>
      <c r="J87" s="136" t="str">
        <f t="shared" si="3"/>
        <v/>
      </c>
      <c r="K87" s="82" t="str">
        <f t="shared" si="4"/>
        <v/>
      </c>
      <c r="L87" s="82" t="str">
        <f>IFERROR(IF($C$2-I87&gt;30,"",VLOOKUP($F87,Ratings!$F:$H,3,0)),"")</f>
        <v/>
      </c>
      <c r="M87" s="85" t="str">
        <f>IF(IFERROR(VLOOKUP($C87,Price!$B:$C,2,0),0)=$C$2,IFERROR(VLOOKUP($C87,Price!$B:$AJ,7,0),""),"")</f>
        <v/>
      </c>
      <c r="N87" s="85" t="str">
        <f>IF(IFERROR(VLOOKUP($C87,Price!$B:$C,2,0),0)=$C$2,IFERROR(VLOOKUP($C87,Price!$B:$AJ,9,0),""),"")</f>
        <v/>
      </c>
      <c r="O87" s="85" t="str">
        <f>IF(IFERROR(VLOOKUP($C87,Price!$B:$C,2,0),0)=$C$2,IFERROR(VLOOKUP($C87,Price!$B:$AJ,8,0),""),"")</f>
        <v/>
      </c>
    </row>
    <row r="88" spans="2:15">
      <c r="B88" s="82">
        <v>83</v>
      </c>
      <c r="C88" s="82"/>
      <c r="D88" s="120" t="str">
        <f>IFERROR(VLOOKUP($C88,ListOfDebenture!$D:$BD,MATCH(D$5,ListOfDebenture!$D$2:$ABJ$2,0),0),"")</f>
        <v/>
      </c>
      <c r="E88" s="120" t="str">
        <f>IFERROR(VLOOKUP($C88,ListOfDebenture!$D:$BD,MATCH(E$5,ListOfDebenture!$D$2:$ABJ$2,0),0),"")</f>
        <v/>
      </c>
      <c r="F88" s="121" t="str">
        <f>IFERROR(VLOOKUP(VLOOKUP($C88,ListOfDebenture!$D:$BD,MATCH(F$5,ListOfDebenture!$D$2:$ABJ$2,0),0),Ratings!$E:$F,2,0),"")</f>
        <v/>
      </c>
      <c r="G88" s="120" t="str">
        <f>IF(IFERROR(VLOOKUP($C88,Price!$B:$C,2,0),0)=$C$2,IFERROR(VLOOKUP($C88,Price!$B:$J,6,0),""),"")</f>
        <v/>
      </c>
      <c r="H88" s="86" t="str">
        <f>IFERROR(IF(VLOOKUP($C88,ListOfDebenture!$D:$BD,MATCH(H$5,ListOfDebenture!$D$2:$ABJ$2,0),0)=0,"",VLOOKUP($C88,ListOfDebenture!$D:$BD,MATCH(H$5,ListOfDebenture!$D$2:$ABJ$2,0),0)),"")</f>
        <v/>
      </c>
      <c r="I88" s="137" t="str">
        <f>IFERROR(VLOOKUP($C88,Price!$B:$C,2,0),"N/A")</f>
        <v>N/A</v>
      </c>
      <c r="J88" s="136" t="str">
        <f t="shared" si="3"/>
        <v/>
      </c>
      <c r="K88" s="82" t="str">
        <f t="shared" si="4"/>
        <v/>
      </c>
      <c r="L88" s="82" t="str">
        <f>IFERROR(IF($C$2-I88&gt;30,"",VLOOKUP($F88,Ratings!$F:$H,3,0)),"")</f>
        <v/>
      </c>
      <c r="M88" s="85" t="str">
        <f>IF(IFERROR(VLOOKUP($C88,Price!$B:$C,2,0),0)=$C$2,IFERROR(VLOOKUP($C88,Price!$B:$AJ,7,0),""),"")</f>
        <v/>
      </c>
      <c r="N88" s="85" t="str">
        <f>IF(IFERROR(VLOOKUP($C88,Price!$B:$C,2,0),0)=$C$2,IFERROR(VLOOKUP($C88,Price!$B:$AJ,9,0),""),"")</f>
        <v/>
      </c>
      <c r="O88" s="85" t="str">
        <f>IF(IFERROR(VLOOKUP($C88,Price!$B:$C,2,0),0)=$C$2,IFERROR(VLOOKUP($C88,Price!$B:$AJ,8,0),""),"")</f>
        <v/>
      </c>
    </row>
    <row r="89" spans="2:15">
      <c r="B89" s="82">
        <v>84</v>
      </c>
      <c r="C89" s="82"/>
      <c r="D89" s="120" t="str">
        <f>IFERROR(VLOOKUP($C89,ListOfDebenture!$D:$BD,MATCH(D$5,ListOfDebenture!$D$2:$ABJ$2,0),0),"")</f>
        <v/>
      </c>
      <c r="E89" s="120" t="str">
        <f>IFERROR(VLOOKUP($C89,ListOfDebenture!$D:$BD,MATCH(E$5,ListOfDebenture!$D$2:$ABJ$2,0),0),"")</f>
        <v/>
      </c>
      <c r="F89" s="121" t="str">
        <f>IFERROR(VLOOKUP(VLOOKUP($C89,ListOfDebenture!$D:$BD,MATCH(F$5,ListOfDebenture!$D$2:$ABJ$2,0),0),Ratings!$E:$F,2,0),"")</f>
        <v/>
      </c>
      <c r="G89" s="120" t="str">
        <f>IF(IFERROR(VLOOKUP($C89,Price!$B:$C,2,0),0)=$C$2,IFERROR(VLOOKUP($C89,Price!$B:$J,6,0),""),"")</f>
        <v/>
      </c>
      <c r="H89" s="86" t="str">
        <f>IFERROR(IF(VLOOKUP($C89,ListOfDebenture!$D:$BD,MATCH(H$5,ListOfDebenture!$D$2:$ABJ$2,0),0)=0,"",VLOOKUP($C89,ListOfDebenture!$D:$BD,MATCH(H$5,ListOfDebenture!$D$2:$ABJ$2,0),0)),"")</f>
        <v/>
      </c>
      <c r="I89" s="137" t="str">
        <f>IFERROR(VLOOKUP($C89,Price!$B:$C,2,0),"N/A")</f>
        <v>N/A</v>
      </c>
      <c r="J89" s="136" t="str">
        <f t="shared" si="3"/>
        <v/>
      </c>
      <c r="K89" s="82" t="str">
        <f t="shared" si="4"/>
        <v/>
      </c>
      <c r="L89" s="82" t="str">
        <f>IFERROR(IF($C$2-I89&gt;30,"",VLOOKUP($F89,Ratings!$F:$H,3,0)),"")</f>
        <v/>
      </c>
      <c r="M89" s="85" t="str">
        <f>IF(IFERROR(VLOOKUP($C89,Price!$B:$C,2,0),0)=$C$2,IFERROR(VLOOKUP($C89,Price!$B:$AJ,7,0),""),"")</f>
        <v/>
      </c>
      <c r="N89" s="85" t="str">
        <f>IF(IFERROR(VLOOKUP($C89,Price!$B:$C,2,0),0)=$C$2,IFERROR(VLOOKUP($C89,Price!$B:$AJ,9,0),""),"")</f>
        <v/>
      </c>
      <c r="O89" s="85" t="str">
        <f>IF(IFERROR(VLOOKUP($C89,Price!$B:$C,2,0),0)=$C$2,IFERROR(VLOOKUP($C89,Price!$B:$AJ,8,0),""),"")</f>
        <v/>
      </c>
    </row>
    <row r="90" spans="2:15">
      <c r="B90" s="82">
        <v>85</v>
      </c>
      <c r="C90" s="82"/>
      <c r="D90" s="120" t="str">
        <f>IFERROR(VLOOKUP($C90,ListOfDebenture!$D:$BD,MATCH(D$5,ListOfDebenture!$D$2:$ABJ$2,0),0),"")</f>
        <v/>
      </c>
      <c r="E90" s="120" t="str">
        <f>IFERROR(VLOOKUP($C90,ListOfDebenture!$D:$BD,MATCH(E$5,ListOfDebenture!$D$2:$ABJ$2,0),0),"")</f>
        <v/>
      </c>
      <c r="F90" s="121" t="str">
        <f>IFERROR(VLOOKUP(VLOOKUP($C90,ListOfDebenture!$D:$BD,MATCH(F$5,ListOfDebenture!$D$2:$ABJ$2,0),0),Ratings!$E:$F,2,0),"")</f>
        <v/>
      </c>
      <c r="G90" s="120" t="str">
        <f>IF(IFERROR(VLOOKUP($C90,Price!$B:$C,2,0),0)=$C$2,IFERROR(VLOOKUP($C90,Price!$B:$J,6,0),""),"")</f>
        <v/>
      </c>
      <c r="H90" s="86" t="str">
        <f>IFERROR(IF(VLOOKUP($C90,ListOfDebenture!$D:$BD,MATCH(H$5,ListOfDebenture!$D$2:$ABJ$2,0),0)=0,"",VLOOKUP($C90,ListOfDebenture!$D:$BD,MATCH(H$5,ListOfDebenture!$D$2:$ABJ$2,0),0)),"")</f>
        <v/>
      </c>
      <c r="I90" s="137" t="str">
        <f>IFERROR(VLOOKUP($C90,Price!$B:$C,2,0),"N/A")</f>
        <v>N/A</v>
      </c>
      <c r="J90" s="136" t="str">
        <f t="shared" si="3"/>
        <v/>
      </c>
      <c r="K90" s="82" t="str">
        <f t="shared" si="4"/>
        <v/>
      </c>
      <c r="L90" s="82" t="str">
        <f>IFERROR(IF($C$2-I90&gt;30,"",VLOOKUP($F90,Ratings!$F:$H,3,0)),"")</f>
        <v/>
      </c>
      <c r="M90" s="85" t="str">
        <f>IF(IFERROR(VLOOKUP($C90,Price!$B:$C,2,0),0)=$C$2,IFERROR(VLOOKUP($C90,Price!$B:$AJ,7,0),""),"")</f>
        <v/>
      </c>
      <c r="N90" s="85" t="str">
        <f>IF(IFERROR(VLOOKUP($C90,Price!$B:$C,2,0),0)=$C$2,IFERROR(VLOOKUP($C90,Price!$B:$AJ,9,0),""),"")</f>
        <v/>
      </c>
      <c r="O90" s="85" t="str">
        <f>IF(IFERROR(VLOOKUP($C90,Price!$B:$C,2,0),0)=$C$2,IFERROR(VLOOKUP($C90,Price!$B:$AJ,8,0),""),"")</f>
        <v/>
      </c>
    </row>
    <row r="91" spans="2:15">
      <c r="B91" s="82">
        <v>86</v>
      </c>
      <c r="C91" s="82"/>
      <c r="D91" s="120" t="str">
        <f>IFERROR(VLOOKUP($C91,ListOfDebenture!$D:$BD,MATCH(D$5,ListOfDebenture!$D$2:$ABJ$2,0),0),"")</f>
        <v/>
      </c>
      <c r="E91" s="120" t="str">
        <f>IFERROR(VLOOKUP($C91,ListOfDebenture!$D:$BD,MATCH(E$5,ListOfDebenture!$D$2:$ABJ$2,0),0),"")</f>
        <v/>
      </c>
      <c r="F91" s="121" t="str">
        <f>IFERROR(VLOOKUP(VLOOKUP($C91,ListOfDebenture!$D:$BD,MATCH(F$5,ListOfDebenture!$D$2:$ABJ$2,0),0),Ratings!$E:$F,2,0),"")</f>
        <v/>
      </c>
      <c r="G91" s="120" t="str">
        <f>IF(IFERROR(VLOOKUP($C91,Price!$B:$C,2,0),0)=$C$2,IFERROR(VLOOKUP($C91,Price!$B:$J,6,0),""),"")</f>
        <v/>
      </c>
      <c r="H91" s="86" t="str">
        <f>IFERROR(IF(VLOOKUP($C91,ListOfDebenture!$D:$BD,MATCH(H$5,ListOfDebenture!$D$2:$ABJ$2,0),0)=0,"",VLOOKUP($C91,ListOfDebenture!$D:$BD,MATCH(H$5,ListOfDebenture!$D$2:$ABJ$2,0),0)),"")</f>
        <v/>
      </c>
      <c r="I91" s="137" t="str">
        <f>IFERROR(VLOOKUP($C91,Price!$B:$C,2,0),"N/A")</f>
        <v>N/A</v>
      </c>
      <c r="J91" s="136" t="str">
        <f t="shared" si="3"/>
        <v/>
      </c>
      <c r="K91" s="82" t="str">
        <f t="shared" si="4"/>
        <v/>
      </c>
      <c r="L91" s="82" t="str">
        <f>IFERROR(IF($C$2-I91&gt;30,"",VLOOKUP($F91,Ratings!$F:$H,3,0)),"")</f>
        <v/>
      </c>
      <c r="M91" s="85" t="str">
        <f>IF(IFERROR(VLOOKUP($C91,Price!$B:$C,2,0),0)=$C$2,IFERROR(VLOOKUP($C91,Price!$B:$AJ,7,0),""),"")</f>
        <v/>
      </c>
      <c r="N91" s="85" t="str">
        <f>IF(IFERROR(VLOOKUP($C91,Price!$B:$C,2,0),0)=$C$2,IFERROR(VLOOKUP($C91,Price!$B:$AJ,9,0),""),"")</f>
        <v/>
      </c>
      <c r="O91" s="85" t="str">
        <f>IF(IFERROR(VLOOKUP($C91,Price!$B:$C,2,0),0)=$C$2,IFERROR(VLOOKUP($C91,Price!$B:$AJ,8,0),""),"")</f>
        <v/>
      </c>
    </row>
    <row r="92" spans="2:15">
      <c r="B92" s="82">
        <v>87</v>
      </c>
      <c r="C92" s="82"/>
      <c r="D92" s="120" t="str">
        <f>IFERROR(VLOOKUP($C92,ListOfDebenture!$D:$BD,MATCH(D$5,ListOfDebenture!$D$2:$ABJ$2,0),0),"")</f>
        <v/>
      </c>
      <c r="E92" s="120" t="str">
        <f>IFERROR(VLOOKUP($C92,ListOfDebenture!$D:$BD,MATCH(E$5,ListOfDebenture!$D$2:$ABJ$2,0),0),"")</f>
        <v/>
      </c>
      <c r="F92" s="121" t="str">
        <f>IFERROR(VLOOKUP(VLOOKUP($C92,ListOfDebenture!$D:$BD,MATCH(F$5,ListOfDebenture!$D$2:$ABJ$2,0),0),Ratings!$E:$F,2,0),"")</f>
        <v/>
      </c>
      <c r="G92" s="120" t="str">
        <f>IF(IFERROR(VLOOKUP($C92,Price!$B:$C,2,0),0)=$C$2,IFERROR(VLOOKUP($C92,Price!$B:$J,6,0),""),"")</f>
        <v/>
      </c>
      <c r="H92" s="86" t="str">
        <f>IFERROR(IF(VLOOKUP($C92,ListOfDebenture!$D:$BD,MATCH(H$5,ListOfDebenture!$D$2:$ABJ$2,0),0)=0,"",VLOOKUP($C92,ListOfDebenture!$D:$BD,MATCH(H$5,ListOfDebenture!$D$2:$ABJ$2,0),0)),"")</f>
        <v/>
      </c>
      <c r="I92" s="137" t="str">
        <f>IFERROR(VLOOKUP($C92,Price!$B:$C,2,0),"N/A")</f>
        <v>N/A</v>
      </c>
      <c r="J92" s="136" t="str">
        <f t="shared" si="3"/>
        <v/>
      </c>
      <c r="K92" s="82" t="str">
        <f t="shared" si="4"/>
        <v/>
      </c>
      <c r="L92" s="82" t="str">
        <f>IFERROR(IF($C$2-I92&gt;30,"",VLOOKUP($F92,Ratings!$F:$H,3,0)),"")</f>
        <v/>
      </c>
      <c r="M92" s="85" t="str">
        <f>IF(IFERROR(VLOOKUP($C92,Price!$B:$C,2,0),0)=$C$2,IFERROR(VLOOKUP($C92,Price!$B:$AJ,7,0),""),"")</f>
        <v/>
      </c>
      <c r="N92" s="85" t="str">
        <f>IF(IFERROR(VLOOKUP($C92,Price!$B:$C,2,0),0)=$C$2,IFERROR(VLOOKUP($C92,Price!$B:$AJ,9,0),""),"")</f>
        <v/>
      </c>
      <c r="O92" s="85" t="str">
        <f>IF(IFERROR(VLOOKUP($C92,Price!$B:$C,2,0),0)=$C$2,IFERROR(VLOOKUP($C92,Price!$B:$AJ,8,0),""),"")</f>
        <v/>
      </c>
    </row>
    <row r="93" spans="2:15">
      <c r="B93" s="82">
        <v>88</v>
      </c>
      <c r="C93" s="82"/>
      <c r="D93" s="120" t="str">
        <f>IFERROR(VLOOKUP($C93,ListOfDebenture!$D:$BD,MATCH(D$5,ListOfDebenture!$D$2:$ABJ$2,0),0),"")</f>
        <v/>
      </c>
      <c r="E93" s="120" t="str">
        <f>IFERROR(VLOOKUP($C93,ListOfDebenture!$D:$BD,MATCH(E$5,ListOfDebenture!$D$2:$ABJ$2,0),0),"")</f>
        <v/>
      </c>
      <c r="F93" s="121" t="str">
        <f>IFERROR(VLOOKUP(VLOOKUP($C93,ListOfDebenture!$D:$BD,MATCH(F$5,ListOfDebenture!$D$2:$ABJ$2,0),0),Ratings!$E:$F,2,0),"")</f>
        <v/>
      </c>
      <c r="G93" s="120" t="str">
        <f>IF(IFERROR(VLOOKUP($C93,Price!$B:$C,2,0),0)=$C$2,IFERROR(VLOOKUP($C93,Price!$B:$J,6,0),""),"")</f>
        <v/>
      </c>
      <c r="H93" s="86" t="str">
        <f>IFERROR(IF(VLOOKUP($C93,ListOfDebenture!$D:$BD,MATCH(H$5,ListOfDebenture!$D$2:$ABJ$2,0),0)=0,"",VLOOKUP($C93,ListOfDebenture!$D:$BD,MATCH(H$5,ListOfDebenture!$D$2:$ABJ$2,0),0)),"")</f>
        <v/>
      </c>
      <c r="I93" s="137" t="str">
        <f>IFERROR(VLOOKUP($C93,Price!$B:$C,2,0),"N/A")</f>
        <v>N/A</v>
      </c>
      <c r="J93" s="136" t="str">
        <f t="shared" si="3"/>
        <v/>
      </c>
      <c r="K93" s="82" t="str">
        <f t="shared" si="4"/>
        <v/>
      </c>
      <c r="L93" s="82" t="str">
        <f>IFERROR(IF($C$2-I93&gt;30,"",VLOOKUP($F93,Ratings!$F:$H,3,0)),"")</f>
        <v/>
      </c>
      <c r="M93" s="85" t="str">
        <f>IF(IFERROR(VLOOKUP($C93,Price!$B:$C,2,0),0)=$C$2,IFERROR(VLOOKUP($C93,Price!$B:$AJ,7,0),""),"")</f>
        <v/>
      </c>
      <c r="N93" s="85" t="str">
        <f>IF(IFERROR(VLOOKUP($C93,Price!$B:$C,2,0),0)=$C$2,IFERROR(VLOOKUP($C93,Price!$B:$AJ,9,0),""),"")</f>
        <v/>
      </c>
      <c r="O93" s="85" t="str">
        <f>IF(IFERROR(VLOOKUP($C93,Price!$B:$C,2,0),0)=$C$2,IFERROR(VLOOKUP($C93,Price!$B:$AJ,8,0),""),"")</f>
        <v/>
      </c>
    </row>
    <row r="94" spans="2:15">
      <c r="B94" s="82">
        <v>89</v>
      </c>
      <c r="C94" s="82"/>
      <c r="D94" s="120" t="str">
        <f>IFERROR(VLOOKUP($C94,ListOfDebenture!$D:$BD,MATCH(D$5,ListOfDebenture!$D$2:$ABJ$2,0),0),"")</f>
        <v/>
      </c>
      <c r="E94" s="120" t="str">
        <f>IFERROR(VLOOKUP($C94,ListOfDebenture!$D:$BD,MATCH(E$5,ListOfDebenture!$D$2:$ABJ$2,0),0),"")</f>
        <v/>
      </c>
      <c r="F94" s="121" t="str">
        <f>IFERROR(VLOOKUP(VLOOKUP($C94,ListOfDebenture!$D:$BD,MATCH(F$5,ListOfDebenture!$D$2:$ABJ$2,0),0),Ratings!$E:$F,2,0),"")</f>
        <v/>
      </c>
      <c r="G94" s="120" t="str">
        <f>IF(IFERROR(VLOOKUP($C94,Price!$B:$C,2,0),0)=$C$2,IFERROR(VLOOKUP($C94,Price!$B:$J,6,0),""),"")</f>
        <v/>
      </c>
      <c r="H94" s="86" t="str">
        <f>IFERROR(IF(VLOOKUP($C94,ListOfDebenture!$D:$BD,MATCH(H$5,ListOfDebenture!$D$2:$ABJ$2,0),0)=0,"",VLOOKUP($C94,ListOfDebenture!$D:$BD,MATCH(H$5,ListOfDebenture!$D$2:$ABJ$2,0),0)),"")</f>
        <v/>
      </c>
      <c r="I94" s="137" t="str">
        <f>IFERROR(VLOOKUP($C94,Price!$B:$C,2,0),"N/A")</f>
        <v>N/A</v>
      </c>
      <c r="J94" s="136" t="str">
        <f t="shared" si="3"/>
        <v/>
      </c>
      <c r="K94" s="82" t="str">
        <f t="shared" si="4"/>
        <v/>
      </c>
      <c r="L94" s="82" t="str">
        <f>IFERROR(IF($C$2-I94&gt;30,"",VLOOKUP($F94,Ratings!$F:$H,3,0)),"")</f>
        <v/>
      </c>
      <c r="M94" s="85" t="str">
        <f>IF(IFERROR(VLOOKUP($C94,Price!$B:$C,2,0),0)=$C$2,IFERROR(VLOOKUP($C94,Price!$B:$AJ,7,0),""),"")</f>
        <v/>
      </c>
      <c r="N94" s="85" t="str">
        <f>IF(IFERROR(VLOOKUP($C94,Price!$B:$C,2,0),0)=$C$2,IFERROR(VLOOKUP($C94,Price!$B:$AJ,9,0),""),"")</f>
        <v/>
      </c>
      <c r="O94" s="85" t="str">
        <f>IF(IFERROR(VLOOKUP($C94,Price!$B:$C,2,0),0)=$C$2,IFERROR(VLOOKUP($C94,Price!$B:$AJ,8,0),""),"")</f>
        <v/>
      </c>
    </row>
    <row r="95" spans="2:15">
      <c r="B95" s="82">
        <v>90</v>
      </c>
      <c r="C95" s="82"/>
      <c r="D95" s="120" t="str">
        <f>IFERROR(VLOOKUP($C95,ListOfDebenture!$D:$BD,MATCH(D$5,ListOfDebenture!$D$2:$ABJ$2,0),0),"")</f>
        <v/>
      </c>
      <c r="E95" s="120" t="str">
        <f>IFERROR(VLOOKUP($C95,ListOfDebenture!$D:$BD,MATCH(E$5,ListOfDebenture!$D$2:$ABJ$2,0),0),"")</f>
        <v/>
      </c>
      <c r="F95" s="121" t="str">
        <f>IFERROR(VLOOKUP(VLOOKUP($C95,ListOfDebenture!$D:$BD,MATCH(F$5,ListOfDebenture!$D$2:$ABJ$2,0),0),Ratings!$E:$F,2,0),"")</f>
        <v/>
      </c>
      <c r="G95" s="120" t="str">
        <f>IF(IFERROR(VLOOKUP($C95,Price!$B:$C,2,0),0)=$C$2,IFERROR(VLOOKUP($C95,Price!$B:$J,6,0),""),"")</f>
        <v/>
      </c>
      <c r="H95" s="86" t="str">
        <f>IFERROR(IF(VLOOKUP($C95,ListOfDebenture!$D:$BD,MATCH(H$5,ListOfDebenture!$D$2:$ABJ$2,0),0)=0,"",VLOOKUP($C95,ListOfDebenture!$D:$BD,MATCH(H$5,ListOfDebenture!$D$2:$ABJ$2,0),0)),"")</f>
        <v/>
      </c>
      <c r="I95" s="137" t="str">
        <f>IFERROR(VLOOKUP($C95,Price!$B:$C,2,0),"N/A")</f>
        <v>N/A</v>
      </c>
      <c r="J95" s="136" t="str">
        <f t="shared" si="3"/>
        <v/>
      </c>
      <c r="K95" s="82" t="str">
        <f t="shared" si="4"/>
        <v/>
      </c>
      <c r="L95" s="82" t="str">
        <f>IFERROR(IF($C$2-I95&gt;30,"",VLOOKUP($F95,Ratings!$F:$H,3,0)),"")</f>
        <v/>
      </c>
      <c r="M95" s="85" t="str">
        <f>IF(IFERROR(VLOOKUP($C95,Price!$B:$C,2,0),0)=$C$2,IFERROR(VLOOKUP($C95,Price!$B:$AJ,7,0),""),"")</f>
        <v/>
      </c>
      <c r="N95" s="85" t="str">
        <f>IF(IFERROR(VLOOKUP($C95,Price!$B:$C,2,0),0)=$C$2,IFERROR(VLOOKUP($C95,Price!$B:$AJ,9,0),""),"")</f>
        <v/>
      </c>
      <c r="O95" s="85" t="str">
        <f>IF(IFERROR(VLOOKUP($C95,Price!$B:$C,2,0),0)=$C$2,IFERROR(VLOOKUP($C95,Price!$B:$AJ,8,0),""),"")</f>
        <v/>
      </c>
    </row>
    <row r="96" spans="2:15">
      <c r="B96" s="82">
        <v>91</v>
      </c>
      <c r="C96" s="82"/>
      <c r="D96" s="120" t="str">
        <f>IFERROR(VLOOKUP($C96,ListOfDebenture!$D:$BD,MATCH(D$5,ListOfDebenture!$D$2:$ABJ$2,0),0),"")</f>
        <v/>
      </c>
      <c r="E96" s="120" t="str">
        <f>IFERROR(VLOOKUP($C96,ListOfDebenture!$D:$BD,MATCH(E$5,ListOfDebenture!$D$2:$ABJ$2,0),0),"")</f>
        <v/>
      </c>
      <c r="F96" s="121" t="str">
        <f>IFERROR(VLOOKUP(VLOOKUP($C96,ListOfDebenture!$D:$BD,MATCH(F$5,ListOfDebenture!$D$2:$ABJ$2,0),0),Ratings!$E:$F,2,0),"")</f>
        <v/>
      </c>
      <c r="G96" s="120" t="str">
        <f>IF(IFERROR(VLOOKUP($C96,Price!$B:$C,2,0),0)=$C$2,IFERROR(VLOOKUP($C96,Price!$B:$J,6,0),""),"")</f>
        <v/>
      </c>
      <c r="H96" s="86" t="str">
        <f>IFERROR(IF(VLOOKUP($C96,ListOfDebenture!$D:$BD,MATCH(H$5,ListOfDebenture!$D$2:$ABJ$2,0),0)=0,"",VLOOKUP($C96,ListOfDebenture!$D:$BD,MATCH(H$5,ListOfDebenture!$D$2:$ABJ$2,0),0)),"")</f>
        <v/>
      </c>
      <c r="I96" s="137" t="str">
        <f>IFERROR(VLOOKUP($C96,Price!$B:$C,2,0),"N/A")</f>
        <v>N/A</v>
      </c>
      <c r="J96" s="136" t="str">
        <f t="shared" si="3"/>
        <v/>
      </c>
      <c r="K96" s="82" t="str">
        <f t="shared" si="4"/>
        <v/>
      </c>
      <c r="L96" s="82" t="str">
        <f>IFERROR(IF($C$2-I96&gt;30,"",VLOOKUP($F96,Ratings!$F:$H,3,0)),"")</f>
        <v/>
      </c>
      <c r="M96" s="85" t="str">
        <f>IF(IFERROR(VLOOKUP($C96,Price!$B:$C,2,0),0)=$C$2,IFERROR(VLOOKUP($C96,Price!$B:$AJ,7,0),""),"")</f>
        <v/>
      </c>
      <c r="N96" s="85" t="str">
        <f>IF(IFERROR(VLOOKUP($C96,Price!$B:$C,2,0),0)=$C$2,IFERROR(VLOOKUP($C96,Price!$B:$AJ,9,0),""),"")</f>
        <v/>
      </c>
      <c r="O96" s="85" t="str">
        <f>IF(IFERROR(VLOOKUP($C96,Price!$B:$C,2,0),0)=$C$2,IFERROR(VLOOKUP($C96,Price!$B:$AJ,8,0),""),"")</f>
        <v/>
      </c>
    </row>
    <row r="97" spans="2:15">
      <c r="B97" s="82">
        <v>92</v>
      </c>
      <c r="C97" s="82"/>
      <c r="D97" s="120" t="str">
        <f>IFERROR(VLOOKUP($C97,ListOfDebenture!$D:$BD,MATCH(D$5,ListOfDebenture!$D$2:$ABJ$2,0),0),"")</f>
        <v/>
      </c>
      <c r="E97" s="120" t="str">
        <f>IFERROR(VLOOKUP($C97,ListOfDebenture!$D:$BD,MATCH(E$5,ListOfDebenture!$D$2:$ABJ$2,0),0),"")</f>
        <v/>
      </c>
      <c r="F97" s="121" t="str">
        <f>IFERROR(VLOOKUP(VLOOKUP($C97,ListOfDebenture!$D:$BD,MATCH(F$5,ListOfDebenture!$D$2:$ABJ$2,0),0),Ratings!$E:$F,2,0),"")</f>
        <v/>
      </c>
      <c r="G97" s="120" t="str">
        <f>IF(IFERROR(VLOOKUP($C97,Price!$B:$C,2,0),0)=$C$2,IFERROR(VLOOKUP($C97,Price!$B:$J,6,0),""),"")</f>
        <v/>
      </c>
      <c r="H97" s="86" t="str">
        <f>IFERROR(IF(VLOOKUP($C97,ListOfDebenture!$D:$BD,MATCH(H$5,ListOfDebenture!$D$2:$ABJ$2,0),0)=0,"",VLOOKUP($C97,ListOfDebenture!$D:$BD,MATCH(H$5,ListOfDebenture!$D$2:$ABJ$2,0),0)),"")</f>
        <v/>
      </c>
      <c r="I97" s="137" t="str">
        <f>IFERROR(VLOOKUP($C97,Price!$B:$C,2,0),"N/A")</f>
        <v>N/A</v>
      </c>
      <c r="J97" s="136" t="str">
        <f t="shared" si="3"/>
        <v/>
      </c>
      <c r="K97" s="82" t="str">
        <f t="shared" si="4"/>
        <v/>
      </c>
      <c r="L97" s="82" t="str">
        <f>IFERROR(IF($C$2-I97&gt;30,"",VLOOKUP($F97,Ratings!$F:$H,3,0)),"")</f>
        <v/>
      </c>
      <c r="M97" s="85" t="str">
        <f>IF(IFERROR(VLOOKUP($C97,Price!$B:$C,2,0),0)=$C$2,IFERROR(VLOOKUP($C97,Price!$B:$AJ,7,0),""),"")</f>
        <v/>
      </c>
      <c r="N97" s="85" t="str">
        <f>IF(IFERROR(VLOOKUP($C97,Price!$B:$C,2,0),0)=$C$2,IFERROR(VLOOKUP($C97,Price!$B:$AJ,9,0),""),"")</f>
        <v/>
      </c>
      <c r="O97" s="85" t="str">
        <f>IF(IFERROR(VLOOKUP($C97,Price!$B:$C,2,0),0)=$C$2,IFERROR(VLOOKUP($C97,Price!$B:$AJ,8,0),""),"")</f>
        <v/>
      </c>
    </row>
    <row r="98" spans="2:15">
      <c r="B98" s="82">
        <v>93</v>
      </c>
      <c r="C98" s="82"/>
      <c r="D98" s="120" t="str">
        <f>IFERROR(VLOOKUP($C98,ListOfDebenture!$D:$BD,MATCH(D$5,ListOfDebenture!$D$2:$ABJ$2,0),0),"")</f>
        <v/>
      </c>
      <c r="E98" s="120" t="str">
        <f>IFERROR(VLOOKUP($C98,ListOfDebenture!$D:$BD,MATCH(E$5,ListOfDebenture!$D$2:$ABJ$2,0),0),"")</f>
        <v/>
      </c>
      <c r="F98" s="121" t="str">
        <f>IFERROR(VLOOKUP(VLOOKUP($C98,ListOfDebenture!$D:$BD,MATCH(F$5,ListOfDebenture!$D$2:$ABJ$2,0),0),Ratings!$E:$F,2,0),"")</f>
        <v/>
      </c>
      <c r="G98" s="120" t="str">
        <f>IF(IFERROR(VLOOKUP($C98,Price!$B:$C,2,0),0)=$C$2,IFERROR(VLOOKUP($C98,Price!$B:$J,6,0),""),"")</f>
        <v/>
      </c>
      <c r="H98" s="86" t="str">
        <f>IFERROR(IF(VLOOKUP($C98,ListOfDebenture!$D:$BD,MATCH(H$5,ListOfDebenture!$D$2:$ABJ$2,0),0)=0,"",VLOOKUP($C98,ListOfDebenture!$D:$BD,MATCH(H$5,ListOfDebenture!$D$2:$ABJ$2,0),0)),"")</f>
        <v/>
      </c>
      <c r="I98" s="137" t="str">
        <f>IFERROR(VLOOKUP($C98,Price!$B:$C,2,0),"N/A")</f>
        <v>N/A</v>
      </c>
      <c r="J98" s="136" t="str">
        <f t="shared" si="3"/>
        <v/>
      </c>
      <c r="K98" s="82" t="str">
        <f t="shared" si="4"/>
        <v/>
      </c>
      <c r="L98" s="82" t="str">
        <f>IFERROR(IF($C$2-I98&gt;30,"",VLOOKUP($F98,Ratings!$F:$H,3,0)),"")</f>
        <v/>
      </c>
      <c r="M98" s="85" t="str">
        <f>IF(IFERROR(VLOOKUP($C98,Price!$B:$C,2,0),0)=$C$2,IFERROR(VLOOKUP($C98,Price!$B:$AJ,7,0),""),"")</f>
        <v/>
      </c>
      <c r="N98" s="85" t="str">
        <f>IF(IFERROR(VLOOKUP($C98,Price!$B:$C,2,0),0)=$C$2,IFERROR(VLOOKUP($C98,Price!$B:$AJ,9,0),""),"")</f>
        <v/>
      </c>
      <c r="O98" s="85" t="str">
        <f>IF(IFERROR(VLOOKUP($C98,Price!$B:$C,2,0),0)=$C$2,IFERROR(VLOOKUP($C98,Price!$B:$AJ,8,0),""),"")</f>
        <v/>
      </c>
    </row>
    <row r="99" spans="2:15">
      <c r="B99" s="82">
        <v>94</v>
      </c>
      <c r="C99" s="82"/>
      <c r="D99" s="120" t="str">
        <f>IFERROR(VLOOKUP($C99,ListOfDebenture!$D:$BD,MATCH(D$5,ListOfDebenture!$D$2:$ABJ$2,0),0),"")</f>
        <v/>
      </c>
      <c r="E99" s="120" t="str">
        <f>IFERROR(VLOOKUP($C99,ListOfDebenture!$D:$BD,MATCH(E$5,ListOfDebenture!$D$2:$ABJ$2,0),0),"")</f>
        <v/>
      </c>
      <c r="F99" s="121" t="str">
        <f>IFERROR(VLOOKUP(VLOOKUP($C99,ListOfDebenture!$D:$BD,MATCH(F$5,ListOfDebenture!$D$2:$ABJ$2,0),0),Ratings!$E:$F,2,0),"")</f>
        <v/>
      </c>
      <c r="G99" s="120" t="str">
        <f>IF(IFERROR(VLOOKUP($C99,Price!$B:$C,2,0),0)=$C$2,IFERROR(VLOOKUP($C99,Price!$B:$J,6,0),""),"")</f>
        <v/>
      </c>
      <c r="H99" s="86" t="str">
        <f>IFERROR(IF(VLOOKUP($C99,ListOfDebenture!$D:$BD,MATCH(H$5,ListOfDebenture!$D$2:$ABJ$2,0),0)=0,"",VLOOKUP($C99,ListOfDebenture!$D:$BD,MATCH(H$5,ListOfDebenture!$D$2:$ABJ$2,0),0)),"")</f>
        <v/>
      </c>
      <c r="I99" s="137" t="str">
        <f>IFERROR(VLOOKUP($C99,Price!$B:$C,2,0),"N/A")</f>
        <v>N/A</v>
      </c>
      <c r="J99" s="136" t="str">
        <f t="shared" si="3"/>
        <v/>
      </c>
      <c r="K99" s="82" t="str">
        <f t="shared" si="4"/>
        <v/>
      </c>
      <c r="L99" s="82" t="str">
        <f>IFERROR(IF($C$2-I99&gt;30,"",VLOOKUP($F99,Ratings!$F:$H,3,0)),"")</f>
        <v/>
      </c>
      <c r="M99" s="85" t="str">
        <f>IF(IFERROR(VLOOKUP($C99,Price!$B:$C,2,0),0)=$C$2,IFERROR(VLOOKUP($C99,Price!$B:$AJ,7,0),""),"")</f>
        <v/>
      </c>
      <c r="N99" s="85" t="str">
        <f>IF(IFERROR(VLOOKUP($C99,Price!$B:$C,2,0),0)=$C$2,IFERROR(VLOOKUP($C99,Price!$B:$AJ,9,0),""),"")</f>
        <v/>
      </c>
      <c r="O99" s="85" t="str">
        <f>IF(IFERROR(VLOOKUP($C99,Price!$B:$C,2,0),0)=$C$2,IFERROR(VLOOKUP($C99,Price!$B:$AJ,8,0),""),"")</f>
        <v/>
      </c>
    </row>
    <row r="100" spans="2:15">
      <c r="B100" s="82">
        <v>95</v>
      </c>
      <c r="C100" s="82"/>
      <c r="D100" s="120" t="str">
        <f>IFERROR(VLOOKUP($C100,ListOfDebenture!$D:$BD,MATCH(D$5,ListOfDebenture!$D$2:$ABJ$2,0),0),"")</f>
        <v/>
      </c>
      <c r="E100" s="120" t="str">
        <f>IFERROR(VLOOKUP($C100,ListOfDebenture!$D:$BD,MATCH(E$5,ListOfDebenture!$D$2:$ABJ$2,0),0),"")</f>
        <v/>
      </c>
      <c r="F100" s="121" t="str">
        <f>IFERROR(VLOOKUP(VLOOKUP($C100,ListOfDebenture!$D:$BD,MATCH(F$5,ListOfDebenture!$D$2:$ABJ$2,0),0),Ratings!$E:$F,2,0),"")</f>
        <v/>
      </c>
      <c r="G100" s="120" t="str">
        <f>IF(IFERROR(VLOOKUP($C100,Price!$B:$C,2,0),0)=$C$2,IFERROR(VLOOKUP($C100,Price!$B:$J,6,0),""),"")</f>
        <v/>
      </c>
      <c r="H100" s="86" t="str">
        <f>IFERROR(IF(VLOOKUP($C100,ListOfDebenture!$D:$BD,MATCH(H$5,ListOfDebenture!$D$2:$ABJ$2,0),0)=0,"",VLOOKUP($C100,ListOfDebenture!$D:$BD,MATCH(H$5,ListOfDebenture!$D$2:$ABJ$2,0),0)),"")</f>
        <v/>
      </c>
      <c r="I100" s="137" t="str">
        <f>IFERROR(VLOOKUP($C100,Price!$B:$C,2,0),"N/A")</f>
        <v>N/A</v>
      </c>
      <c r="J100" s="136" t="str">
        <f t="shared" si="3"/>
        <v/>
      </c>
      <c r="K100" s="82" t="str">
        <f t="shared" si="4"/>
        <v/>
      </c>
      <c r="L100" s="82" t="str">
        <f>IFERROR(IF($C$2-I100&gt;30,"",VLOOKUP($F100,Ratings!$F:$H,3,0)),"")</f>
        <v/>
      </c>
      <c r="M100" s="85" t="str">
        <f>IF(IFERROR(VLOOKUP($C100,Price!$B:$C,2,0),0)=$C$2,IFERROR(VLOOKUP($C100,Price!$B:$AJ,7,0),""),"")</f>
        <v/>
      </c>
      <c r="N100" s="85" t="str">
        <f>IF(IFERROR(VLOOKUP($C100,Price!$B:$C,2,0),0)=$C$2,IFERROR(VLOOKUP($C100,Price!$B:$AJ,9,0),""),"")</f>
        <v/>
      </c>
      <c r="O100" s="85" t="str">
        <f>IF(IFERROR(VLOOKUP($C100,Price!$B:$C,2,0),0)=$C$2,IFERROR(VLOOKUP($C100,Price!$B:$AJ,8,0),""),"")</f>
        <v/>
      </c>
    </row>
    <row r="101" spans="2:15">
      <c r="B101" s="82">
        <v>96</v>
      </c>
      <c r="C101" s="82"/>
      <c r="D101" s="120" t="str">
        <f>IFERROR(VLOOKUP($C101,ListOfDebenture!$D:$BD,MATCH(D$5,ListOfDebenture!$D$2:$ABJ$2,0),0),"")</f>
        <v/>
      </c>
      <c r="E101" s="120" t="str">
        <f>IFERROR(VLOOKUP($C101,ListOfDebenture!$D:$BD,MATCH(E$5,ListOfDebenture!$D$2:$ABJ$2,0),0),"")</f>
        <v/>
      </c>
      <c r="F101" s="121" t="str">
        <f>IFERROR(VLOOKUP(VLOOKUP($C101,ListOfDebenture!$D:$BD,MATCH(F$5,ListOfDebenture!$D$2:$ABJ$2,0),0),Ratings!$E:$F,2,0),"")</f>
        <v/>
      </c>
      <c r="G101" s="120" t="str">
        <f>IF(IFERROR(VLOOKUP($C101,Price!$B:$C,2,0),0)=$C$2,IFERROR(VLOOKUP($C101,Price!$B:$J,6,0),""),"")</f>
        <v/>
      </c>
      <c r="H101" s="86" t="str">
        <f>IFERROR(IF(VLOOKUP($C101,ListOfDebenture!$D:$BD,MATCH(H$5,ListOfDebenture!$D$2:$ABJ$2,0),0)=0,"",VLOOKUP($C101,ListOfDebenture!$D:$BD,MATCH(H$5,ListOfDebenture!$D$2:$ABJ$2,0),0)),"")</f>
        <v/>
      </c>
      <c r="I101" s="137" t="str">
        <f>IFERROR(VLOOKUP($C101,Price!$B:$C,2,0),"N/A")</f>
        <v>N/A</v>
      </c>
      <c r="J101" s="136" t="str">
        <f t="shared" si="3"/>
        <v/>
      </c>
      <c r="K101" s="82" t="str">
        <f t="shared" si="4"/>
        <v/>
      </c>
      <c r="L101" s="82" t="str">
        <f>IFERROR(IF($C$2-I101&gt;30,"",VLOOKUP($F101,Ratings!$F:$H,3,0)),"")</f>
        <v/>
      </c>
      <c r="M101" s="85" t="str">
        <f>IF(IFERROR(VLOOKUP($C101,Price!$B:$C,2,0),0)=$C$2,IFERROR(VLOOKUP($C101,Price!$B:$AJ,7,0),""),"")</f>
        <v/>
      </c>
      <c r="N101" s="85" t="str">
        <f>IF(IFERROR(VLOOKUP($C101,Price!$B:$C,2,0),0)=$C$2,IFERROR(VLOOKUP($C101,Price!$B:$AJ,9,0),""),"")</f>
        <v/>
      </c>
      <c r="O101" s="85" t="str">
        <f>IF(IFERROR(VLOOKUP($C101,Price!$B:$C,2,0),0)=$C$2,IFERROR(VLOOKUP($C101,Price!$B:$AJ,8,0),""),"")</f>
        <v/>
      </c>
    </row>
    <row r="102" spans="2:15">
      <c r="B102" s="82">
        <v>97</v>
      </c>
      <c r="C102" s="82"/>
      <c r="D102" s="120" t="str">
        <f>IFERROR(VLOOKUP($C102,ListOfDebenture!$D:$BD,MATCH(D$5,ListOfDebenture!$D$2:$ABJ$2,0),0),"")</f>
        <v/>
      </c>
      <c r="E102" s="120" t="str">
        <f>IFERROR(VLOOKUP($C102,ListOfDebenture!$D:$BD,MATCH(E$5,ListOfDebenture!$D$2:$ABJ$2,0),0),"")</f>
        <v/>
      </c>
      <c r="F102" s="121" t="str">
        <f>IFERROR(VLOOKUP(VLOOKUP($C102,ListOfDebenture!$D:$BD,MATCH(F$5,ListOfDebenture!$D$2:$ABJ$2,0),0),Ratings!$E:$F,2,0),"")</f>
        <v/>
      </c>
      <c r="G102" s="120" t="str">
        <f>IF(IFERROR(VLOOKUP($C102,Price!$B:$C,2,0),0)=$C$2,IFERROR(VLOOKUP($C102,Price!$B:$J,6,0),""),"")</f>
        <v/>
      </c>
      <c r="H102" s="86" t="str">
        <f>IFERROR(IF(VLOOKUP($C102,ListOfDebenture!$D:$BD,MATCH(H$5,ListOfDebenture!$D$2:$ABJ$2,0),0)=0,"",VLOOKUP($C102,ListOfDebenture!$D:$BD,MATCH(H$5,ListOfDebenture!$D$2:$ABJ$2,0),0)),"")</f>
        <v/>
      </c>
      <c r="I102" s="137" t="str">
        <f>IFERROR(VLOOKUP($C102,Price!$B:$C,2,0),"N/A")</f>
        <v>N/A</v>
      </c>
      <c r="J102" s="136" t="str">
        <f t="shared" si="3"/>
        <v/>
      </c>
      <c r="K102" s="82" t="str">
        <f t="shared" si="4"/>
        <v/>
      </c>
      <c r="L102" s="82" t="str">
        <f>IFERROR(IF($C$2-I102&gt;30,"",VLOOKUP($F102,Ratings!$F:$H,3,0)),"")</f>
        <v/>
      </c>
      <c r="M102" s="85" t="str">
        <f>IF(IFERROR(VLOOKUP($C102,Price!$B:$C,2,0),0)=$C$2,IFERROR(VLOOKUP($C102,Price!$B:$AJ,7,0),""),"")</f>
        <v/>
      </c>
      <c r="N102" s="85" t="str">
        <f>IF(IFERROR(VLOOKUP($C102,Price!$B:$C,2,0),0)=$C$2,IFERROR(VLOOKUP($C102,Price!$B:$AJ,9,0),""),"")</f>
        <v/>
      </c>
      <c r="O102" s="85" t="str">
        <f>IF(IFERROR(VLOOKUP($C102,Price!$B:$C,2,0),0)=$C$2,IFERROR(VLOOKUP($C102,Price!$B:$AJ,8,0),""),"")</f>
        <v/>
      </c>
    </row>
    <row r="103" spans="2:15">
      <c r="B103" s="82">
        <v>98</v>
      </c>
      <c r="C103" s="82"/>
      <c r="D103" s="120" t="str">
        <f>IFERROR(VLOOKUP($C103,ListOfDebenture!$D:$BD,MATCH(D$5,ListOfDebenture!$D$2:$ABJ$2,0),0),"")</f>
        <v/>
      </c>
      <c r="E103" s="120" t="str">
        <f>IFERROR(VLOOKUP($C103,ListOfDebenture!$D:$BD,MATCH(E$5,ListOfDebenture!$D$2:$ABJ$2,0),0),"")</f>
        <v/>
      </c>
      <c r="F103" s="121" t="str">
        <f>IFERROR(VLOOKUP(VLOOKUP($C103,ListOfDebenture!$D:$BD,MATCH(F$5,ListOfDebenture!$D$2:$ABJ$2,0),0),Ratings!$E:$F,2,0),"")</f>
        <v/>
      </c>
      <c r="G103" s="120" t="str">
        <f>IF(IFERROR(VLOOKUP($C103,Price!$B:$C,2,0),0)=$C$2,IFERROR(VLOOKUP($C103,Price!$B:$J,6,0),""),"")</f>
        <v/>
      </c>
      <c r="H103" s="86" t="str">
        <f>IFERROR(IF(VLOOKUP($C103,ListOfDebenture!$D:$BD,MATCH(H$5,ListOfDebenture!$D$2:$ABJ$2,0),0)=0,"",VLOOKUP($C103,ListOfDebenture!$D:$BD,MATCH(H$5,ListOfDebenture!$D$2:$ABJ$2,0),0)),"")</f>
        <v/>
      </c>
      <c r="I103" s="137" t="str">
        <f>IFERROR(VLOOKUP($C103,Price!$B:$C,2,0),"N/A")</f>
        <v>N/A</v>
      </c>
      <c r="J103" s="136" t="str">
        <f t="shared" si="3"/>
        <v/>
      </c>
      <c r="K103" s="82" t="str">
        <f t="shared" si="4"/>
        <v/>
      </c>
      <c r="L103" s="82" t="str">
        <f>IFERROR(IF($C$2-I103&gt;30,"",VLOOKUP($F103,Ratings!$F:$H,3,0)),"")</f>
        <v/>
      </c>
      <c r="M103" s="85" t="str">
        <f>IF(IFERROR(VLOOKUP($C103,Price!$B:$C,2,0),0)=$C$2,IFERROR(VLOOKUP($C103,Price!$B:$AJ,7,0),""),"")</f>
        <v/>
      </c>
      <c r="N103" s="85" t="str">
        <f>IF(IFERROR(VLOOKUP($C103,Price!$B:$C,2,0),0)=$C$2,IFERROR(VLOOKUP($C103,Price!$B:$AJ,9,0),""),"")</f>
        <v/>
      </c>
      <c r="O103" s="85" t="str">
        <f>IF(IFERROR(VLOOKUP($C103,Price!$B:$C,2,0),0)=$C$2,IFERROR(VLOOKUP($C103,Price!$B:$AJ,8,0),""),"")</f>
        <v/>
      </c>
    </row>
    <row r="104" spans="2:15">
      <c r="B104" s="82">
        <v>99</v>
      </c>
      <c r="C104" s="82"/>
      <c r="D104" s="120" t="str">
        <f>IFERROR(VLOOKUP($C104,ListOfDebenture!$D:$BD,MATCH(D$5,ListOfDebenture!$D$2:$ABJ$2,0),0),"")</f>
        <v/>
      </c>
      <c r="E104" s="120" t="str">
        <f>IFERROR(VLOOKUP($C104,ListOfDebenture!$D:$BD,MATCH(E$5,ListOfDebenture!$D$2:$ABJ$2,0),0),"")</f>
        <v/>
      </c>
      <c r="F104" s="121" t="str">
        <f>IFERROR(VLOOKUP(VLOOKUP($C104,ListOfDebenture!$D:$BD,MATCH(F$5,ListOfDebenture!$D$2:$ABJ$2,0),0),Ratings!$E:$F,2,0),"")</f>
        <v/>
      </c>
      <c r="G104" s="120" t="str">
        <f>IF(IFERROR(VLOOKUP($C104,Price!$B:$C,2,0),0)=$C$2,IFERROR(VLOOKUP($C104,Price!$B:$J,6,0),""),"")</f>
        <v/>
      </c>
      <c r="H104" s="86" t="str">
        <f>IFERROR(IF(VLOOKUP($C104,ListOfDebenture!$D:$BD,MATCH(H$5,ListOfDebenture!$D$2:$ABJ$2,0),0)=0,"",VLOOKUP($C104,ListOfDebenture!$D:$BD,MATCH(H$5,ListOfDebenture!$D$2:$ABJ$2,0),0)),"")</f>
        <v/>
      </c>
      <c r="I104" s="137" t="str">
        <f>IFERROR(VLOOKUP($C104,Price!$B:$C,2,0),"N/A")</f>
        <v>N/A</v>
      </c>
      <c r="J104" s="136" t="str">
        <f t="shared" si="3"/>
        <v/>
      </c>
      <c r="K104" s="82" t="str">
        <f t="shared" si="4"/>
        <v/>
      </c>
      <c r="L104" s="82" t="str">
        <f>IFERROR(IF($C$2-I104&gt;30,"",VLOOKUP($F104,Ratings!$F:$H,3,0)),"")</f>
        <v/>
      </c>
      <c r="M104" s="85" t="str">
        <f>IF(IFERROR(VLOOKUP($C104,Price!$B:$C,2,0),0)=$C$2,IFERROR(VLOOKUP($C104,Price!$B:$AJ,7,0),""),"")</f>
        <v/>
      </c>
      <c r="N104" s="85" t="str">
        <f>IF(IFERROR(VLOOKUP($C104,Price!$B:$C,2,0),0)=$C$2,IFERROR(VLOOKUP($C104,Price!$B:$AJ,9,0),""),"")</f>
        <v/>
      </c>
      <c r="O104" s="85" t="str">
        <f>IF(IFERROR(VLOOKUP($C104,Price!$B:$C,2,0),0)=$C$2,IFERROR(VLOOKUP($C104,Price!$B:$AJ,8,0),""),"")</f>
        <v/>
      </c>
    </row>
    <row r="105" spans="2:15">
      <c r="B105" s="82">
        <v>100</v>
      </c>
      <c r="C105" s="82"/>
      <c r="D105" s="120" t="str">
        <f>IFERROR(VLOOKUP($C105,ListOfDebenture!$D:$BD,MATCH(D$5,ListOfDebenture!$D$2:$ABJ$2,0),0),"")</f>
        <v/>
      </c>
      <c r="E105" s="120" t="str">
        <f>IFERROR(VLOOKUP($C105,ListOfDebenture!$D:$BD,MATCH(E$5,ListOfDebenture!$D$2:$ABJ$2,0),0),"")</f>
        <v/>
      </c>
      <c r="F105" s="121" t="str">
        <f>IFERROR(VLOOKUP(VLOOKUP($C105,ListOfDebenture!$D:$BD,MATCH(F$5,ListOfDebenture!$D$2:$ABJ$2,0),0),Ratings!$E:$F,2,0),"")</f>
        <v/>
      </c>
      <c r="G105" s="120" t="str">
        <f>IF(IFERROR(VLOOKUP($C105,Price!$B:$C,2,0),0)=$C$2,IFERROR(VLOOKUP($C105,Price!$B:$J,6,0),""),"")</f>
        <v/>
      </c>
      <c r="H105" s="86" t="str">
        <f>IFERROR(IF(VLOOKUP($C105,ListOfDebenture!$D:$BD,MATCH(H$5,ListOfDebenture!$D$2:$ABJ$2,0),0)=0,"",VLOOKUP($C105,ListOfDebenture!$D:$BD,MATCH(H$5,ListOfDebenture!$D$2:$ABJ$2,0),0)),"")</f>
        <v/>
      </c>
      <c r="I105" s="137" t="str">
        <f>IFERROR(VLOOKUP($C105,Price!$B:$C,2,0),"N/A")</f>
        <v>N/A</v>
      </c>
      <c r="J105" s="136" t="str">
        <f t="shared" si="3"/>
        <v/>
      </c>
      <c r="K105" s="82" t="str">
        <f t="shared" si="4"/>
        <v/>
      </c>
      <c r="L105" s="82" t="str">
        <f>IFERROR(IF($C$2-I105&gt;30,"",VLOOKUP($F105,Ratings!$F:$H,3,0)),"")</f>
        <v/>
      </c>
      <c r="M105" s="85" t="str">
        <f>IF(IFERROR(VLOOKUP($C105,Price!$B:$C,2,0),0)=$C$2,IFERROR(VLOOKUP($C105,Price!$B:$AJ,7,0),""),"")</f>
        <v/>
      </c>
      <c r="N105" s="85" t="str">
        <f>IF(IFERROR(VLOOKUP($C105,Price!$B:$C,2,0),0)=$C$2,IFERROR(VLOOKUP($C105,Price!$B:$AJ,9,0),""),"")</f>
        <v/>
      </c>
      <c r="O105" s="85" t="str">
        <f>IF(IFERROR(VLOOKUP($C105,Price!$B:$C,2,0),0)=$C$2,IFERROR(VLOOKUP($C105,Price!$B:$AJ,8,0),""),"")</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90" r:id="rId3" name="Button 2">
              <controlPr defaultSize="0" print="0" autoFill="0" autoPict="0" macro="[0]!DailyArchieve">
                <anchor moveWithCells="1" sizeWithCells="1">
                  <from>
                    <xdr:col>8</xdr:col>
                    <xdr:colOff>561975</xdr:colOff>
                    <xdr:row>0</xdr:row>
                    <xdr:rowOff>85725</xdr:rowOff>
                  </from>
                  <to>
                    <xdr:col>11</xdr:col>
                    <xdr:colOff>390525</xdr:colOff>
                    <xdr:row>2</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B2:P56"/>
  <sheetViews>
    <sheetView zoomScale="85" zoomScaleNormal="85" workbookViewId="0">
      <selection activeCell="F26" sqref="F26"/>
    </sheetView>
  </sheetViews>
  <sheetFormatPr defaultRowHeight="15"/>
  <cols>
    <col min="2" max="3" width="13.85546875" bestFit="1" customWidth="1"/>
    <col min="4" max="4" width="14.140625" bestFit="1" customWidth="1"/>
    <col min="6" max="6" width="14.5703125" bestFit="1" customWidth="1"/>
    <col min="7" max="8" width="14.5703125" customWidth="1"/>
    <col min="11" max="11" width="13.5703125" bestFit="1" customWidth="1"/>
    <col min="14" max="14" width="6" bestFit="1" customWidth="1"/>
  </cols>
  <sheetData>
    <row r="2" spans="2:16">
      <c r="B2" s="4" t="s">
        <v>2002</v>
      </c>
      <c r="C2" s="4" t="s">
        <v>130</v>
      </c>
      <c r="D2" s="4" t="s">
        <v>131</v>
      </c>
      <c r="E2" s="4" t="s">
        <v>1615</v>
      </c>
      <c r="F2" s="4" t="s">
        <v>1616</v>
      </c>
      <c r="G2" s="4" t="s">
        <v>1641</v>
      </c>
      <c r="H2" s="4" t="s">
        <v>1642</v>
      </c>
      <c r="K2" t="s">
        <v>167</v>
      </c>
      <c r="L2" t="s">
        <v>168</v>
      </c>
      <c r="N2" s="2" t="s">
        <v>1942</v>
      </c>
      <c r="O2">
        <v>18</v>
      </c>
      <c r="P2" t="s">
        <v>1944</v>
      </c>
    </row>
    <row r="3" spans="2:16">
      <c r="B3" s="2" t="s">
        <v>1985</v>
      </c>
      <c r="C3" s="2" t="s">
        <v>123</v>
      </c>
      <c r="D3" s="2" t="s">
        <v>132</v>
      </c>
      <c r="E3" s="2">
        <v>1</v>
      </c>
      <c r="F3" s="2" t="s">
        <v>1617</v>
      </c>
      <c r="G3" s="2" t="s">
        <v>1617</v>
      </c>
      <c r="H3" s="2" t="s">
        <v>1643</v>
      </c>
      <c r="K3" t="s">
        <v>132</v>
      </c>
      <c r="L3">
        <v>1</v>
      </c>
      <c r="N3" s="4" t="s">
        <v>1944</v>
      </c>
      <c r="O3">
        <v>17</v>
      </c>
      <c r="P3" t="s">
        <v>1945</v>
      </c>
    </row>
    <row r="4" spans="2:16">
      <c r="B4" s="2" t="s">
        <v>1986</v>
      </c>
      <c r="C4" s="2" t="s">
        <v>140</v>
      </c>
      <c r="D4" s="2" t="s">
        <v>141</v>
      </c>
      <c r="E4" s="2">
        <v>2</v>
      </c>
      <c r="F4" s="2" t="s">
        <v>1618</v>
      </c>
      <c r="G4" s="2" t="s">
        <v>1619</v>
      </c>
      <c r="H4" s="2" t="s">
        <v>1643</v>
      </c>
      <c r="K4" t="s">
        <v>141</v>
      </c>
      <c r="L4">
        <v>2</v>
      </c>
      <c r="N4" s="4" t="s">
        <v>1945</v>
      </c>
      <c r="O4">
        <v>16</v>
      </c>
      <c r="P4" t="s">
        <v>1946</v>
      </c>
    </row>
    <row r="5" spans="2:16">
      <c r="B5" s="2" t="s">
        <v>1987</v>
      </c>
      <c r="C5" s="2" t="s">
        <v>124</v>
      </c>
      <c r="D5" s="2" t="s">
        <v>133</v>
      </c>
      <c r="E5" s="2">
        <v>3</v>
      </c>
      <c r="F5" s="2" t="s">
        <v>1619</v>
      </c>
      <c r="G5" s="2" t="s">
        <v>1619</v>
      </c>
      <c r="H5" s="2" t="s">
        <v>1643</v>
      </c>
      <c r="K5" t="s">
        <v>133</v>
      </c>
      <c r="L5">
        <v>3</v>
      </c>
      <c r="N5" s="4" t="s">
        <v>1946</v>
      </c>
      <c r="O5">
        <v>15</v>
      </c>
      <c r="P5" t="s">
        <v>1947</v>
      </c>
    </row>
    <row r="6" spans="2:16">
      <c r="B6" s="2" t="s">
        <v>1988</v>
      </c>
      <c r="C6" s="2" t="s">
        <v>142</v>
      </c>
      <c r="D6" s="2" t="s">
        <v>143</v>
      </c>
      <c r="E6" s="2">
        <v>4</v>
      </c>
      <c r="F6" s="2" t="s">
        <v>1620</v>
      </c>
      <c r="G6" s="2" t="s">
        <v>1619</v>
      </c>
      <c r="H6" s="2" t="s">
        <v>1643</v>
      </c>
      <c r="K6" t="s">
        <v>143</v>
      </c>
      <c r="L6">
        <v>4</v>
      </c>
      <c r="N6" s="4" t="s">
        <v>1947</v>
      </c>
      <c r="O6">
        <v>14</v>
      </c>
      <c r="P6" t="s">
        <v>1948</v>
      </c>
    </row>
    <row r="7" spans="2:16">
      <c r="B7" s="2" t="s">
        <v>1989</v>
      </c>
      <c r="C7" s="2" t="s">
        <v>144</v>
      </c>
      <c r="D7" s="2" t="s">
        <v>145</v>
      </c>
      <c r="E7" s="2">
        <v>5</v>
      </c>
      <c r="F7" s="2" t="s">
        <v>1621</v>
      </c>
      <c r="G7" s="2" t="s">
        <v>164</v>
      </c>
      <c r="H7" s="2" t="s">
        <v>1643</v>
      </c>
      <c r="K7" t="s">
        <v>145</v>
      </c>
      <c r="L7">
        <v>5</v>
      </c>
      <c r="N7" s="4" t="s">
        <v>1948</v>
      </c>
      <c r="O7">
        <v>13</v>
      </c>
      <c r="P7" t="s">
        <v>1949</v>
      </c>
    </row>
    <row r="8" spans="2:16">
      <c r="B8" s="2" t="s">
        <v>1990</v>
      </c>
      <c r="C8" s="2" t="s">
        <v>82</v>
      </c>
      <c r="D8" s="2" t="s">
        <v>134</v>
      </c>
      <c r="E8" s="2">
        <v>6</v>
      </c>
      <c r="F8" s="2" t="s">
        <v>164</v>
      </c>
      <c r="G8" s="2" t="s">
        <v>164</v>
      </c>
      <c r="H8" s="2" t="s">
        <v>1643</v>
      </c>
      <c r="K8" t="s">
        <v>134</v>
      </c>
      <c r="L8">
        <v>6</v>
      </c>
      <c r="N8" s="4" t="s">
        <v>1949</v>
      </c>
      <c r="O8">
        <v>12</v>
      </c>
      <c r="P8" t="s">
        <v>1950</v>
      </c>
    </row>
    <row r="9" spans="2:16">
      <c r="B9" s="2" t="s">
        <v>1984</v>
      </c>
      <c r="C9" s="2" t="s">
        <v>106</v>
      </c>
      <c r="D9" s="2" t="s">
        <v>146</v>
      </c>
      <c r="E9" s="2">
        <v>7</v>
      </c>
      <c r="F9" s="2" t="s">
        <v>1622</v>
      </c>
      <c r="G9" s="2" t="s">
        <v>164</v>
      </c>
      <c r="H9" s="2" t="s">
        <v>1643</v>
      </c>
      <c r="K9" t="s">
        <v>146</v>
      </c>
      <c r="L9">
        <v>7</v>
      </c>
      <c r="N9" s="4" t="s">
        <v>1950</v>
      </c>
      <c r="O9">
        <v>11</v>
      </c>
      <c r="P9" t="s">
        <v>1951</v>
      </c>
    </row>
    <row r="10" spans="2:16">
      <c r="B10" s="2" t="s">
        <v>1992</v>
      </c>
      <c r="C10" s="2" t="s">
        <v>147</v>
      </c>
      <c r="D10" s="2" t="s">
        <v>148</v>
      </c>
      <c r="E10" s="2">
        <v>8</v>
      </c>
      <c r="F10" s="2" t="s">
        <v>1623</v>
      </c>
      <c r="G10" s="2" t="s">
        <v>1624</v>
      </c>
      <c r="H10" s="2" t="s">
        <v>1643</v>
      </c>
      <c r="K10" t="s">
        <v>148</v>
      </c>
      <c r="L10">
        <v>8</v>
      </c>
      <c r="N10" s="4" t="s">
        <v>1951</v>
      </c>
      <c r="O10">
        <v>10</v>
      </c>
      <c r="P10" t="s">
        <v>1952</v>
      </c>
    </row>
    <row r="11" spans="2:16">
      <c r="B11" s="2" t="s">
        <v>1991</v>
      </c>
      <c r="C11" s="2" t="s">
        <v>125</v>
      </c>
      <c r="D11" s="2" t="s">
        <v>135</v>
      </c>
      <c r="E11" s="2">
        <v>9</v>
      </c>
      <c r="F11" s="2" t="s">
        <v>1624</v>
      </c>
      <c r="G11" s="2" t="s">
        <v>1624</v>
      </c>
      <c r="H11" s="2" t="s">
        <v>1643</v>
      </c>
      <c r="K11" t="s">
        <v>135</v>
      </c>
      <c r="L11">
        <v>9</v>
      </c>
      <c r="N11" s="4" t="s">
        <v>1952</v>
      </c>
      <c r="O11">
        <v>9</v>
      </c>
      <c r="P11" t="s">
        <v>1953</v>
      </c>
    </row>
    <row r="12" spans="2:16">
      <c r="B12" s="2" t="s">
        <v>1993</v>
      </c>
      <c r="C12" s="2" t="s">
        <v>149</v>
      </c>
      <c r="D12" s="2" t="s">
        <v>150</v>
      </c>
      <c r="E12" s="2">
        <v>10</v>
      </c>
      <c r="F12" s="2" t="s">
        <v>1625</v>
      </c>
      <c r="G12" s="2" t="s">
        <v>1624</v>
      </c>
      <c r="H12" s="2" t="s">
        <v>1643</v>
      </c>
      <c r="K12" t="s">
        <v>150</v>
      </c>
      <c r="L12">
        <v>10</v>
      </c>
      <c r="N12" s="4" t="s">
        <v>1953</v>
      </c>
      <c r="O12">
        <v>8</v>
      </c>
      <c r="P12" t="s">
        <v>1954</v>
      </c>
    </row>
    <row r="13" spans="2:16">
      <c r="B13" s="2" t="s">
        <v>1994</v>
      </c>
      <c r="C13" s="2" t="s">
        <v>151</v>
      </c>
      <c r="D13" s="2" t="s">
        <v>152</v>
      </c>
      <c r="E13" s="2">
        <v>11</v>
      </c>
      <c r="F13" s="2" t="s">
        <v>1626</v>
      </c>
      <c r="G13" s="2" t="s">
        <v>1627</v>
      </c>
      <c r="H13" s="2" t="s">
        <v>1644</v>
      </c>
      <c r="K13" t="s">
        <v>152</v>
      </c>
      <c r="L13">
        <v>11</v>
      </c>
      <c r="N13" s="4" t="s">
        <v>1954</v>
      </c>
      <c r="O13">
        <v>7</v>
      </c>
      <c r="P13" t="s">
        <v>1955</v>
      </c>
    </row>
    <row r="14" spans="2:16">
      <c r="B14" s="2" t="s">
        <v>1995</v>
      </c>
      <c r="C14" s="2" t="s">
        <v>126</v>
      </c>
      <c r="D14" s="2" t="s">
        <v>136</v>
      </c>
      <c r="E14" s="2">
        <v>12</v>
      </c>
      <c r="F14" s="2" t="s">
        <v>1627</v>
      </c>
      <c r="G14" s="2" t="s">
        <v>1627</v>
      </c>
      <c r="H14" s="2" t="s">
        <v>1644</v>
      </c>
      <c r="K14" t="s">
        <v>136</v>
      </c>
      <c r="L14">
        <v>12</v>
      </c>
      <c r="N14" s="4" t="s">
        <v>1955</v>
      </c>
      <c r="O14">
        <v>6</v>
      </c>
      <c r="P14" t="s">
        <v>1956</v>
      </c>
    </row>
    <row r="15" spans="2:16">
      <c r="B15" s="2" t="s">
        <v>1996</v>
      </c>
      <c r="C15" s="2" t="s">
        <v>153</v>
      </c>
      <c r="D15" s="2" t="s">
        <v>154</v>
      </c>
      <c r="E15" s="2">
        <v>13</v>
      </c>
      <c r="F15" s="2" t="s">
        <v>1628</v>
      </c>
      <c r="G15" s="2" t="s">
        <v>1627</v>
      </c>
      <c r="H15" s="2" t="s">
        <v>1644</v>
      </c>
      <c r="K15" t="s">
        <v>154</v>
      </c>
      <c r="L15">
        <v>13</v>
      </c>
      <c r="N15" s="4" t="s">
        <v>1956</v>
      </c>
      <c r="O15">
        <v>5</v>
      </c>
      <c r="P15" t="s">
        <v>1957</v>
      </c>
    </row>
    <row r="16" spans="2:16">
      <c r="B16" s="2" t="s">
        <v>1997</v>
      </c>
      <c r="C16" s="2" t="s">
        <v>155</v>
      </c>
      <c r="D16" s="2" t="s">
        <v>156</v>
      </c>
      <c r="E16" s="2">
        <v>14</v>
      </c>
      <c r="F16" s="2" t="s">
        <v>1629</v>
      </c>
      <c r="G16" s="2" t="s">
        <v>165</v>
      </c>
      <c r="H16" s="2" t="s">
        <v>1644</v>
      </c>
      <c r="K16" t="s">
        <v>156</v>
      </c>
      <c r="L16">
        <v>14</v>
      </c>
      <c r="N16" s="4" t="s">
        <v>1957</v>
      </c>
      <c r="O16">
        <v>4</v>
      </c>
      <c r="P16" t="s">
        <v>1958</v>
      </c>
    </row>
    <row r="17" spans="2:16">
      <c r="B17" s="2" t="s">
        <v>1998</v>
      </c>
      <c r="C17" s="2" t="s">
        <v>127</v>
      </c>
      <c r="D17" s="2" t="s">
        <v>137</v>
      </c>
      <c r="E17" s="2">
        <v>15</v>
      </c>
      <c r="F17" s="2" t="s">
        <v>165</v>
      </c>
      <c r="G17" s="2" t="s">
        <v>165</v>
      </c>
      <c r="H17" s="2" t="s">
        <v>1644</v>
      </c>
      <c r="K17" t="s">
        <v>137</v>
      </c>
      <c r="L17">
        <v>15</v>
      </c>
      <c r="N17" s="4" t="s">
        <v>1958</v>
      </c>
      <c r="O17">
        <v>3</v>
      </c>
      <c r="P17" t="s">
        <v>1959</v>
      </c>
    </row>
    <row r="18" spans="2:16">
      <c r="B18" s="2" t="s">
        <v>1999</v>
      </c>
      <c r="C18" s="2" t="s">
        <v>157</v>
      </c>
      <c r="D18" s="2" t="s">
        <v>158</v>
      </c>
      <c r="E18" s="2">
        <v>16</v>
      </c>
      <c r="F18" s="2" t="s">
        <v>1630</v>
      </c>
      <c r="G18" s="2" t="s">
        <v>165</v>
      </c>
      <c r="H18" s="2" t="s">
        <v>1644</v>
      </c>
      <c r="K18" t="s">
        <v>158</v>
      </c>
      <c r="L18">
        <v>16</v>
      </c>
      <c r="N18" s="4" t="s">
        <v>1959</v>
      </c>
      <c r="O18">
        <v>2</v>
      </c>
      <c r="P18" t="s">
        <v>1960</v>
      </c>
    </row>
    <row r="19" spans="2:16">
      <c r="B19" s="2" t="s">
        <v>2000</v>
      </c>
      <c r="C19" s="2" t="s">
        <v>128</v>
      </c>
      <c r="D19" s="2" t="s">
        <v>138</v>
      </c>
      <c r="E19" s="2">
        <v>17</v>
      </c>
      <c r="F19" s="2" t="s">
        <v>166</v>
      </c>
      <c r="G19" s="2" t="s">
        <v>166</v>
      </c>
      <c r="H19" s="2" t="s">
        <v>1644</v>
      </c>
      <c r="K19" t="s">
        <v>138</v>
      </c>
      <c r="L19">
        <v>17</v>
      </c>
      <c r="N19" s="4" t="s">
        <v>1960</v>
      </c>
      <c r="O19">
        <v>1</v>
      </c>
      <c r="P19" t="s">
        <v>1961</v>
      </c>
    </row>
    <row r="20" spans="2:16">
      <c r="B20" s="2" t="s">
        <v>2001</v>
      </c>
      <c r="C20" s="2" t="s">
        <v>129</v>
      </c>
      <c r="D20" s="2" t="s">
        <v>139</v>
      </c>
      <c r="E20" s="2">
        <v>18</v>
      </c>
      <c r="F20" s="2" t="s">
        <v>169</v>
      </c>
      <c r="G20" s="2" t="s">
        <v>169</v>
      </c>
      <c r="H20" s="2" t="s">
        <v>1644</v>
      </c>
      <c r="K20" t="s">
        <v>139</v>
      </c>
      <c r="L20">
        <v>18</v>
      </c>
      <c r="N20" s="4" t="s">
        <v>1961</v>
      </c>
    </row>
    <row r="21" spans="2:16">
      <c r="K21" t="s">
        <v>123</v>
      </c>
      <c r="L21" t="s">
        <v>164</v>
      </c>
    </row>
    <row r="22" spans="2:16">
      <c r="K22" t="s">
        <v>140</v>
      </c>
      <c r="L22" t="s">
        <v>165</v>
      </c>
    </row>
    <row r="23" spans="2:16">
      <c r="K23" t="s">
        <v>124</v>
      </c>
      <c r="L23" t="s">
        <v>166</v>
      </c>
    </row>
    <row r="24" spans="2:16">
      <c r="K24" t="s">
        <v>142</v>
      </c>
      <c r="L24" t="s">
        <v>169</v>
      </c>
    </row>
    <row r="25" spans="2:16">
      <c r="K25" t="s">
        <v>144</v>
      </c>
      <c r="L25" t="s">
        <v>170</v>
      </c>
    </row>
    <row r="26" spans="2:16">
      <c r="K26" t="s">
        <v>82</v>
      </c>
      <c r="L26" t="s">
        <v>171</v>
      </c>
    </row>
    <row r="27" spans="2:16">
      <c r="K27" t="s">
        <v>106</v>
      </c>
      <c r="L27" t="s">
        <v>172</v>
      </c>
    </row>
    <row r="28" spans="2:16">
      <c r="K28" t="s">
        <v>147</v>
      </c>
      <c r="L28" t="s">
        <v>173</v>
      </c>
    </row>
    <row r="29" spans="2:16">
      <c r="K29" t="s">
        <v>125</v>
      </c>
      <c r="L29" t="s">
        <v>174</v>
      </c>
    </row>
    <row r="30" spans="2:16">
      <c r="K30" t="s">
        <v>149</v>
      </c>
      <c r="L30" t="s">
        <v>175</v>
      </c>
    </row>
    <row r="31" spans="2:16">
      <c r="K31" t="s">
        <v>151</v>
      </c>
      <c r="L31" t="s">
        <v>176</v>
      </c>
    </row>
    <row r="32" spans="2:16">
      <c r="K32" t="s">
        <v>126</v>
      </c>
      <c r="L32" t="s">
        <v>177</v>
      </c>
    </row>
    <row r="33" spans="11:12">
      <c r="K33" t="s">
        <v>153</v>
      </c>
      <c r="L33" t="s">
        <v>178</v>
      </c>
    </row>
    <row r="34" spans="11:12">
      <c r="K34" t="s">
        <v>155</v>
      </c>
      <c r="L34" t="s">
        <v>179</v>
      </c>
    </row>
    <row r="35" spans="11:12">
      <c r="K35" t="s">
        <v>127</v>
      </c>
      <c r="L35" t="s">
        <v>180</v>
      </c>
    </row>
    <row r="36" spans="11:12">
      <c r="K36" t="s">
        <v>157</v>
      </c>
      <c r="L36" t="s">
        <v>181</v>
      </c>
    </row>
    <row r="37" spans="11:12">
      <c r="K37" t="s">
        <v>128</v>
      </c>
      <c r="L37" t="s">
        <v>182</v>
      </c>
    </row>
    <row r="38" spans="11:12">
      <c r="K38" t="s">
        <v>129</v>
      </c>
      <c r="L38" t="s">
        <v>183</v>
      </c>
    </row>
    <row r="39" spans="11:12">
      <c r="K39" t="s">
        <v>1985</v>
      </c>
      <c r="L39" t="s">
        <v>164</v>
      </c>
    </row>
    <row r="40" spans="11:12">
      <c r="K40" t="s">
        <v>1986</v>
      </c>
      <c r="L40" t="s">
        <v>165</v>
      </c>
    </row>
    <row r="41" spans="11:12">
      <c r="K41" t="s">
        <v>1987</v>
      </c>
      <c r="L41" t="s">
        <v>166</v>
      </c>
    </row>
    <row r="42" spans="11:12">
      <c r="K42" t="s">
        <v>1988</v>
      </c>
      <c r="L42" t="s">
        <v>169</v>
      </c>
    </row>
    <row r="43" spans="11:12">
      <c r="K43" t="s">
        <v>1989</v>
      </c>
      <c r="L43" t="s">
        <v>170</v>
      </c>
    </row>
    <row r="44" spans="11:12">
      <c r="K44" t="s">
        <v>1990</v>
      </c>
      <c r="L44" t="s">
        <v>171</v>
      </c>
    </row>
    <row r="45" spans="11:12">
      <c r="K45" t="s">
        <v>1984</v>
      </c>
      <c r="L45" t="s">
        <v>172</v>
      </c>
    </row>
    <row r="46" spans="11:12">
      <c r="K46" t="s">
        <v>1992</v>
      </c>
      <c r="L46" t="s">
        <v>173</v>
      </c>
    </row>
    <row r="47" spans="11:12">
      <c r="K47" t="s">
        <v>1991</v>
      </c>
      <c r="L47" t="s">
        <v>174</v>
      </c>
    </row>
    <row r="48" spans="11:12">
      <c r="K48" t="s">
        <v>1993</v>
      </c>
      <c r="L48" t="s">
        <v>175</v>
      </c>
    </row>
    <row r="49" spans="11:12">
      <c r="K49" t="s">
        <v>1994</v>
      </c>
      <c r="L49" t="s">
        <v>176</v>
      </c>
    </row>
    <row r="50" spans="11:12">
      <c r="K50" t="s">
        <v>1995</v>
      </c>
      <c r="L50" t="s">
        <v>177</v>
      </c>
    </row>
    <row r="51" spans="11:12">
      <c r="K51" t="s">
        <v>1996</v>
      </c>
      <c r="L51" t="s">
        <v>178</v>
      </c>
    </row>
    <row r="52" spans="11:12">
      <c r="K52" t="s">
        <v>1997</v>
      </c>
      <c r="L52" t="s">
        <v>179</v>
      </c>
    </row>
    <row r="53" spans="11:12">
      <c r="K53" t="s">
        <v>1998</v>
      </c>
      <c r="L53" t="s">
        <v>180</v>
      </c>
    </row>
    <row r="54" spans="11:12">
      <c r="K54" t="s">
        <v>1999</v>
      </c>
      <c r="L54" t="s">
        <v>181</v>
      </c>
    </row>
    <row r="55" spans="11:12">
      <c r="K55" t="s">
        <v>2000</v>
      </c>
      <c r="L55" t="s">
        <v>182</v>
      </c>
    </row>
    <row r="56" spans="11:12">
      <c r="K56" t="s">
        <v>2001</v>
      </c>
      <c r="L56" t="s">
        <v>183</v>
      </c>
    </row>
  </sheetData>
  <sortState xmlns:xlrd2="http://schemas.microsoft.com/office/spreadsheetml/2017/richdata2" ref="N3:N20">
    <sortCondition descending="1" ref="N12:N20"/>
  </sortState>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C000"/>
  </sheetPr>
  <dimension ref="B1:BD91"/>
  <sheetViews>
    <sheetView showGridLines="0" zoomScale="85" zoomScaleNormal="85" workbookViewId="0">
      <pane xSplit="3" ySplit="2" topLeftCell="T33" activePane="bottomRight" state="frozen"/>
      <selection pane="topRight"/>
      <selection pane="bottomLeft"/>
      <selection pane="bottomRight" activeCell="AH47" sqref="AH47"/>
    </sheetView>
  </sheetViews>
  <sheetFormatPr defaultColWidth="9.140625" defaultRowHeight="15"/>
  <cols>
    <col min="1" max="1" width="5.5703125" style="68" customWidth="1"/>
    <col min="2" max="2" width="9.140625" style="68"/>
    <col min="3" max="3" width="50.5703125" style="68" bestFit="1" customWidth="1"/>
    <col min="4" max="4" width="13.85546875" style="68" customWidth="1"/>
    <col min="5" max="5" width="24.5703125" style="68" customWidth="1"/>
    <col min="6" max="6" width="20.5703125" style="68" customWidth="1"/>
    <col min="7" max="7" width="17.42578125" style="94" customWidth="1"/>
    <col min="8" max="8" width="18.5703125" style="95" customWidth="1"/>
    <col min="9" max="9" width="12" style="95" customWidth="1"/>
    <col min="10" max="10" width="8.42578125" style="96" customWidth="1"/>
    <col min="11" max="11" width="8.42578125" style="97" customWidth="1"/>
    <col min="12" max="12" width="10.42578125" style="96" customWidth="1"/>
    <col min="13" max="13" width="14.42578125" style="96" customWidth="1"/>
    <col min="14" max="14" width="19.140625" style="94" customWidth="1"/>
    <col min="15" max="15" width="16.5703125" style="95" customWidth="1"/>
    <col min="16" max="16" width="12.5703125" style="68" customWidth="1"/>
    <col min="17" max="17" width="16.85546875" style="68" customWidth="1"/>
    <col min="18" max="18" width="8.42578125" style="98" customWidth="1"/>
    <col min="19" max="19" width="25.5703125" style="99" customWidth="1"/>
    <col min="20" max="20" width="15.85546875" style="99" bestFit="1" customWidth="1"/>
    <col min="21" max="21" width="19" style="99" hidden="1" customWidth="1"/>
    <col min="22" max="22" width="17.5703125" style="99" hidden="1" customWidth="1"/>
    <col min="23" max="23" width="18.140625" style="99" hidden="1" customWidth="1"/>
    <col min="24" max="24" width="15.42578125" style="99" bestFit="1" customWidth="1"/>
    <col min="25" max="26" width="10.42578125" style="99" hidden="1" customWidth="1"/>
    <col min="27" max="27" width="9" style="99" hidden="1" customWidth="1"/>
    <col min="28" max="29" width="8.85546875" style="99" hidden="1" customWidth="1"/>
    <col min="30" max="30" width="14.7109375" style="99" bestFit="1" customWidth="1"/>
    <col min="31" max="31" width="12.5703125" style="99" bestFit="1" customWidth="1"/>
    <col min="32" max="32" width="15.140625" style="68" bestFit="1" customWidth="1"/>
    <col min="33" max="33" width="12.5703125" style="68" bestFit="1" customWidth="1"/>
    <col min="34" max="34" width="10.42578125" style="68" bestFit="1" customWidth="1"/>
    <col min="35" max="35" width="15.5703125" style="97" customWidth="1"/>
    <col min="36" max="36" width="12.42578125" style="68" bestFit="1" customWidth="1"/>
    <col min="37" max="37" width="13.5703125" style="68" bestFit="1" customWidth="1"/>
    <col min="38" max="39" width="9.140625" style="68"/>
    <col min="40" max="40" width="11.42578125" style="68" bestFit="1" customWidth="1"/>
    <col min="41" max="43" width="9.140625" style="68"/>
    <col min="44" max="44" width="12.42578125" style="68" bestFit="1" customWidth="1"/>
    <col min="45" max="45" width="23.42578125" style="68" bestFit="1" customWidth="1"/>
    <col min="46" max="16384" width="9.140625" style="68"/>
  </cols>
  <sheetData>
    <row r="1" spans="2:56">
      <c r="C1" s="68">
        <v>1</v>
      </c>
      <c r="D1" s="68">
        <v>2</v>
      </c>
      <c r="E1" s="68">
        <v>3</v>
      </c>
      <c r="F1" s="68">
        <v>4</v>
      </c>
      <c r="G1" s="68">
        <v>5</v>
      </c>
      <c r="H1" s="68">
        <v>6</v>
      </c>
      <c r="I1" s="68">
        <v>7</v>
      </c>
      <c r="J1" s="68">
        <v>8</v>
      </c>
      <c r="K1" s="68">
        <v>9</v>
      </c>
      <c r="L1" s="68">
        <v>10</v>
      </c>
      <c r="M1" s="68">
        <v>11</v>
      </c>
      <c r="N1" s="68">
        <v>12</v>
      </c>
      <c r="O1" s="68">
        <v>13</v>
      </c>
      <c r="P1" s="68">
        <v>14</v>
      </c>
      <c r="Q1" s="68">
        <v>15</v>
      </c>
      <c r="R1" s="68">
        <v>16</v>
      </c>
      <c r="S1" s="68">
        <v>17</v>
      </c>
      <c r="T1" s="68">
        <v>18</v>
      </c>
      <c r="U1" s="68">
        <v>19</v>
      </c>
      <c r="V1" s="68">
        <v>20</v>
      </c>
      <c r="W1" s="68">
        <v>21</v>
      </c>
      <c r="X1" s="68">
        <v>22</v>
      </c>
      <c r="Y1" s="68">
        <v>23</v>
      </c>
      <c r="Z1" s="68">
        <v>24</v>
      </c>
      <c r="AA1" s="68">
        <v>25</v>
      </c>
      <c r="AB1" s="68">
        <v>26</v>
      </c>
      <c r="AC1" s="68">
        <v>27</v>
      </c>
      <c r="AD1" s="68">
        <v>28</v>
      </c>
      <c r="AE1" s="68">
        <v>29</v>
      </c>
      <c r="AF1" s="68">
        <v>30</v>
      </c>
      <c r="AG1" s="68">
        <v>31</v>
      </c>
      <c r="AH1" s="68">
        <v>32</v>
      </c>
      <c r="AI1" s="68">
        <v>33</v>
      </c>
    </row>
    <row r="2" spans="2:56" s="79" customFormat="1" ht="76.5" customHeight="1">
      <c r="B2" s="69" t="s">
        <v>55</v>
      </c>
      <c r="C2" s="70" t="s">
        <v>45</v>
      </c>
      <c r="D2" s="70" t="s">
        <v>57</v>
      </c>
      <c r="E2" s="70" t="s">
        <v>46</v>
      </c>
      <c r="F2" s="70" t="s">
        <v>1315</v>
      </c>
      <c r="G2" s="70" t="s">
        <v>40</v>
      </c>
      <c r="H2" s="71" t="s">
        <v>38</v>
      </c>
      <c r="I2" s="71" t="s">
        <v>113</v>
      </c>
      <c r="J2" s="72" t="s">
        <v>2</v>
      </c>
      <c r="K2" s="73" t="s">
        <v>0</v>
      </c>
      <c r="L2" s="72" t="s">
        <v>7</v>
      </c>
      <c r="M2" s="72" t="s">
        <v>54</v>
      </c>
      <c r="N2" s="72" t="s">
        <v>37</v>
      </c>
      <c r="O2" s="71" t="s">
        <v>39</v>
      </c>
      <c r="P2" s="70" t="s">
        <v>43</v>
      </c>
      <c r="Q2" s="70" t="s">
        <v>1</v>
      </c>
      <c r="R2" s="74" t="s">
        <v>8</v>
      </c>
      <c r="S2" s="75" t="s">
        <v>53</v>
      </c>
      <c r="T2" s="75" t="s">
        <v>122</v>
      </c>
      <c r="U2" s="76" t="s">
        <v>1325</v>
      </c>
      <c r="V2" s="76" t="s">
        <v>184</v>
      </c>
      <c r="W2" s="76" t="s">
        <v>185</v>
      </c>
      <c r="X2" s="76" t="s">
        <v>1312</v>
      </c>
      <c r="Y2" s="76" t="s">
        <v>1313</v>
      </c>
      <c r="Z2" s="76" t="s">
        <v>1601</v>
      </c>
      <c r="AA2" s="76" t="s">
        <v>1604</v>
      </c>
      <c r="AB2" s="76" t="s">
        <v>1603</v>
      </c>
      <c r="AC2" s="76" t="s">
        <v>1606</v>
      </c>
      <c r="AD2" s="76" t="s">
        <v>1605</v>
      </c>
      <c r="AE2" s="76" t="s">
        <v>1607</v>
      </c>
      <c r="AF2" s="77" t="s">
        <v>202</v>
      </c>
      <c r="AG2" s="100" t="s">
        <v>1326</v>
      </c>
      <c r="AH2" s="77" t="s">
        <v>203</v>
      </c>
      <c r="AI2" s="78" t="s">
        <v>1282</v>
      </c>
      <c r="AJ2" s="79" t="s">
        <v>1483</v>
      </c>
      <c r="AK2" s="79" t="s">
        <v>1376</v>
      </c>
      <c r="AL2" s="79" t="s">
        <v>1566</v>
      </c>
      <c r="AM2" s="111" t="s">
        <v>1440</v>
      </c>
      <c r="AN2" s="79" t="s">
        <v>1568</v>
      </c>
      <c r="AO2" s="79" t="s">
        <v>1584</v>
      </c>
      <c r="BC2" s="79" t="s">
        <v>1314</v>
      </c>
      <c r="BD2" s="80">
        <f>IF(Bond!$C$14="ICRA Nepal",VLOOKUP(Bond!$C$15,Ratings!$D$2:$E$20,2,0),VLOOKUP(Bond!$C$15,Ratings!$C$3:$E$20,3,0))</f>
        <v>3</v>
      </c>
    </row>
    <row r="3" spans="2:56">
      <c r="B3" s="81">
        <v>5</v>
      </c>
      <c r="C3" s="82" t="s">
        <v>1552</v>
      </c>
      <c r="D3" s="82" t="s">
        <v>1484</v>
      </c>
      <c r="E3" s="82" t="s">
        <v>1485</v>
      </c>
      <c r="F3" s="83">
        <v>44321</v>
      </c>
      <c r="G3" s="84" t="s">
        <v>1486</v>
      </c>
      <c r="H3" s="83">
        <v>44339</v>
      </c>
      <c r="I3" s="83">
        <v>44418</v>
      </c>
      <c r="J3" s="85">
        <v>1000</v>
      </c>
      <c r="K3" s="86">
        <v>8.5000000000000006E-2</v>
      </c>
      <c r="L3" s="85">
        <v>10</v>
      </c>
      <c r="M3" s="85" t="s">
        <v>47</v>
      </c>
      <c r="N3" s="109" t="s">
        <v>1487</v>
      </c>
      <c r="O3" s="83">
        <v>47990</v>
      </c>
      <c r="P3" s="82" t="s">
        <v>44</v>
      </c>
      <c r="Q3" s="116" t="s">
        <v>134</v>
      </c>
      <c r="R3" s="87">
        <f>IFERROR(VLOOKUP($M3,'Vlook Ref'!$B$3:$D$5,2,0),"")</f>
        <v>2</v>
      </c>
      <c r="S3" s="88" t="s">
        <v>51</v>
      </c>
      <c r="T3" s="89">
        <f>ROUNDUP(IF(O3-Bond!$B$2&lt;0,0,(O3-Bond!$B$2)/365),0)</f>
        <v>8</v>
      </c>
      <c r="U3" s="117">
        <f>IF(Table1[[#This Row],[No. of coupon payments annually]]=Bond!$C$10,1,0)</f>
        <v>1</v>
      </c>
      <c r="V3" s="117">
        <f>IF(P3="ICRA Nepal",VLOOKUP(Q3,Ratings!$D$2:$E$20,2,0),0)</f>
        <v>6</v>
      </c>
      <c r="W3" s="117">
        <f>IF(P3="CARE Ratings Nepal Limited",VLOOKUP(Q3,Ratings!$C$2:$E$20,3,0),0)</f>
        <v>0</v>
      </c>
      <c r="X3" s="117">
        <f>IFERROR(INDEX(Ratings!$E$3:$E$20,MATCH(MID(Table1[[#This Row],[Rating]],FIND(" ",Table1[[#This Row],[Rating]])+1,LEN(Table1[[#This Row],[Rating]])-FIND(" ",Table1[[#This Row],[Rating]])),Ratings!$F$3:$F$20,0)),"")</f>
        <v>6</v>
      </c>
      <c r="Y3" s="117">
        <f>IF(Table1[[#This Row],[Compounding period Check List]]=1,IF(Table1[[#This Row],[Combined Ratings]]&gt;=$BD$2,1,0),0)</f>
        <v>1</v>
      </c>
      <c r="Z3" s="117">
        <f>IF(Table1[[#This Row],[Preference Score]]=1,Table1[[#This Row],[Combined Ratings]]-$BD$2,"")</f>
        <v>3</v>
      </c>
      <c r="AA3" s="117">
        <f>IF((Bond!$B$2-Table1[[#This Row],[Latest Traded Date]])&gt;30,"",Table1[[#This Row],[Rating Difference]])</f>
        <v>3</v>
      </c>
      <c r="AB3" s="117" t="str">
        <f>IF(Table1[[#This Row],[New Bonds]]="",Table1[[#This Row],[Rating Difference]],"")</f>
        <v/>
      </c>
      <c r="AC3" s="117">
        <f>IFERROR(RANK(Table1[[#This Row],[New Bonds]],Table1[New Bonds],1)+COUNTIF($AA$3:AA3,Table1[[#This Row],[New Bonds]])-1,"")</f>
        <v>6</v>
      </c>
      <c r="AD3" s="117" t="str">
        <f>IFERROR(RANK(Table1[[#This Row],[Old Bonds]],Table1[Old Bonds],1)+COUNTIF($AB$3:AB3,Table1[[#This Row],[Old Bonds]])-1,"")</f>
        <v/>
      </c>
      <c r="AE3" s="117">
        <f>IF(Table1[[#This Row],[Old Rank]]="",Table1[[#This Row],[New Rank]],IF(Table1[[#This Row],[Old Rank]]="","",Table1[[#This Row],[Old Rank]]+MAX(Table1[New Rank])))</f>
        <v>6</v>
      </c>
      <c r="AF3" s="90">
        <f>IFERROR(VLOOKUP($D3,Price!$B$2:$C$1003,2,0),0)</f>
        <v>45252</v>
      </c>
      <c r="AG3" s="90">
        <f>IF(Table1[[#This Row],[Latest Traded Date]]&gt;Table1[[#This Row],[Issue Open Date]],Table1[[#This Row],[Latest Traded Date]],Table1[[#This Row],[Issue Open Date]])</f>
        <v>45252</v>
      </c>
      <c r="AH3" s="115">
        <f>IFERROR(VLOOKUP(D3,Price!$B$2:$G$1003,6,0),"N/A")</f>
        <v>806</v>
      </c>
      <c r="AI3" s="91">
        <v>0.13739024118756543</v>
      </c>
      <c r="AJ3" s="101">
        <v>0.13739024118756543</v>
      </c>
      <c r="AK3" s="133"/>
      <c r="AN3" s="112"/>
      <c r="AO3" s="101"/>
      <c r="AR3" s="97"/>
      <c r="AS3" s="104" t="e">
        <f ca="1">MATCH(MaturedDebenture!$AG$3,OFFSET(MaturedDebenture!$AG$3,MaturedDebenture!AS6,,1000,1),0)+MaturedDebenture!AS6</f>
        <v>#N/A</v>
      </c>
    </row>
    <row r="4" spans="2:56">
      <c r="B4" s="81">
        <v>10</v>
      </c>
      <c r="C4" s="93" t="s">
        <v>1580</v>
      </c>
      <c r="D4" s="82" t="s">
        <v>1581</v>
      </c>
      <c r="E4" s="82" t="s">
        <v>1317</v>
      </c>
      <c r="F4" s="83">
        <v>44402</v>
      </c>
      <c r="G4" s="84" t="s">
        <v>1582</v>
      </c>
      <c r="H4" s="83">
        <v>44423</v>
      </c>
      <c r="I4" s="83">
        <v>44531</v>
      </c>
      <c r="J4" s="85">
        <v>1000</v>
      </c>
      <c r="K4" s="86">
        <v>0.08</v>
      </c>
      <c r="L4" s="85">
        <v>7</v>
      </c>
      <c r="M4" s="85" t="s">
        <v>47</v>
      </c>
      <c r="N4" s="84" t="s">
        <v>1583</v>
      </c>
      <c r="O4" s="83">
        <v>46979</v>
      </c>
      <c r="P4" s="82" t="s">
        <v>44</v>
      </c>
      <c r="Q4" s="116" t="s">
        <v>143</v>
      </c>
      <c r="R4" s="87">
        <f>IFERROR(VLOOKUP($M4,'Vlook Ref'!$B$3:$D$5,2,0),"")</f>
        <v>2</v>
      </c>
      <c r="S4" s="88" t="s">
        <v>51</v>
      </c>
      <c r="T4" s="89">
        <f>ROUNDUP(IF(O4-Bond!$B$2&lt;0,0,(O4-Bond!$B$2)/365),0)</f>
        <v>5</v>
      </c>
      <c r="U4" s="117">
        <f>IF(Table1[[#This Row],[No. of coupon payments annually]]=Bond!$C$10,1,0)</f>
        <v>1</v>
      </c>
      <c r="V4" s="117">
        <f>IF(P4="ICRA Nepal",VLOOKUP(Q4,Ratings!$D$2:$E$20,2,0),0)</f>
        <v>4</v>
      </c>
      <c r="W4" s="117">
        <f>IF(P4="CARE Ratings Nepal Limited",VLOOKUP(Q4,Ratings!$C$2:$E$20,3,0),0)</f>
        <v>0</v>
      </c>
      <c r="X4" s="117">
        <f>IFERROR(INDEX(Ratings!$E$3:$E$20,MATCH(MID(Table1[[#This Row],[Rating]],FIND(" ",Table1[[#This Row],[Rating]])+1,LEN(Table1[[#This Row],[Rating]])-FIND(" ",Table1[[#This Row],[Rating]])),Ratings!$F$3:$F$20,0)),"")</f>
        <v>4</v>
      </c>
      <c r="Y4" s="117">
        <f>IF(Table1[[#This Row],[Compounding period Check List]]=1,IF(Table1[[#This Row],[Combined Ratings]]&gt;=$BD$2,1,0),0)</f>
        <v>1</v>
      </c>
      <c r="Z4" s="117">
        <f>IF(Table1[[#This Row],[Preference Score]]=1,Table1[[#This Row],[Combined Ratings]]-$BD$2,"")</f>
        <v>1</v>
      </c>
      <c r="AA4" s="117">
        <f>IF((Bond!$B$2-Table1[[#This Row],[Latest Traded Date]])&gt;30,"",Table1[[#This Row],[Rating Difference]])</f>
        <v>1</v>
      </c>
      <c r="AB4" s="117" t="str">
        <f>IF(Table1[[#This Row],[New Bonds]]="",Table1[[#This Row],[Rating Difference]],"")</f>
        <v/>
      </c>
      <c r="AC4" s="117">
        <f>IFERROR(RANK(Table1[[#This Row],[New Bonds]],Table1[New Bonds],1)+COUNTIF($AA$3:AA4,Table1[[#This Row],[New Bonds]])-1,"")</f>
        <v>3</v>
      </c>
      <c r="AD4" s="117" t="str">
        <f>IFERROR(RANK(Table1[[#This Row],[Old Bonds]],Table1[Old Bonds],1)+COUNTIF($AB$3:AB4,Table1[[#This Row],[Old Bonds]])-1,"")</f>
        <v/>
      </c>
      <c r="AE4" s="117">
        <f>IF(Table1[[#This Row],[Old Rank]]="",Table1[[#This Row],[New Rank]],IF(Table1[[#This Row],[Old Rank]]="","",Table1[[#This Row],[Old Rank]]+MAX(Table1[New Rank])))</f>
        <v>3</v>
      </c>
      <c r="AF4" s="90">
        <f>IFERROR(VLOOKUP($D4,Price!$B$2:$C$1003,2,0),0)</f>
        <v>45256</v>
      </c>
      <c r="AG4" s="90">
        <f>IF(Table1[[#This Row],[Latest Traded Date]]&gt;Table1[[#This Row],[Issue Open Date]],Table1[[#This Row],[Latest Traded Date]],Table1[[#This Row],[Issue Open Date]])</f>
        <v>45256</v>
      </c>
      <c r="AH4" s="115">
        <f>IFERROR(VLOOKUP(D4,Price!$B$2:$G$1003,6,0),"N/A")</f>
        <v>817.4</v>
      </c>
      <c r="AI4" s="91">
        <v>0.14815981882556034</v>
      </c>
      <c r="AJ4" s="101">
        <v>0.14175777575022958</v>
      </c>
      <c r="AK4" s="133"/>
      <c r="AN4" s="112"/>
      <c r="AO4" s="101"/>
      <c r="AR4" s="97"/>
      <c r="AS4" s="104" t="e">
        <f ca="1">MATCH(MaturedDebenture!$AG$3,OFFSET(MaturedDebenture!$AG$3,AS3,,1000,1),0)+AS3</f>
        <v>#N/A</v>
      </c>
    </row>
    <row r="5" spans="2:56">
      <c r="B5" s="81">
        <v>50</v>
      </c>
      <c r="C5" s="93" t="s">
        <v>1501</v>
      </c>
      <c r="D5" s="82" t="s">
        <v>1502</v>
      </c>
      <c r="E5" s="82" t="s">
        <v>199</v>
      </c>
      <c r="F5" s="83">
        <v>44341</v>
      </c>
      <c r="G5" s="84" t="s">
        <v>1505</v>
      </c>
      <c r="H5" s="83">
        <v>44361</v>
      </c>
      <c r="I5" s="83">
        <v>44427</v>
      </c>
      <c r="J5" s="85">
        <v>1000</v>
      </c>
      <c r="K5" s="86">
        <v>8.5000000000000006E-2</v>
      </c>
      <c r="L5" s="85">
        <v>10</v>
      </c>
      <c r="M5" s="85" t="s">
        <v>4</v>
      </c>
      <c r="N5" s="84" t="s">
        <v>1506</v>
      </c>
      <c r="O5" s="83">
        <v>48012</v>
      </c>
      <c r="P5" s="82" t="s">
        <v>44</v>
      </c>
      <c r="Q5" s="116" t="s">
        <v>135</v>
      </c>
      <c r="R5" s="87">
        <f>IFERROR(VLOOKUP($M5,'Vlook Ref'!$B$3:$D$5,2,0),"")</f>
        <v>4</v>
      </c>
      <c r="S5" s="88" t="s">
        <v>1908</v>
      </c>
      <c r="T5" s="89">
        <f>ROUNDUP(IF(O5-Bond!$B$2&lt;0,0,(O5-Bond!$B$2)/365),0)</f>
        <v>8</v>
      </c>
      <c r="U5" s="117">
        <f>IF(Table1[[#This Row],[No. of coupon payments annually]]=Bond!$C$10,1,0)</f>
        <v>0</v>
      </c>
      <c r="V5" s="117">
        <f>IF(P5="ICRA Nepal",VLOOKUP(Q5,Ratings!$D$2:$E$20,2,0),0)</f>
        <v>9</v>
      </c>
      <c r="W5" s="117">
        <f>IF(P5="CARE Ratings Nepal Limited",VLOOKUP(Q5,Ratings!$C$2:$E$20,3,0),0)</f>
        <v>0</v>
      </c>
      <c r="X5" s="117">
        <f>IFERROR(INDEX(Ratings!$E$3:$E$20,MATCH(MID(Table1[[#This Row],[Rating]],FIND(" ",Table1[[#This Row],[Rating]])+1,LEN(Table1[[#This Row],[Rating]])-FIND(" ",Table1[[#This Row],[Rating]])),Ratings!$F$3:$F$20,0)),"")</f>
        <v>9</v>
      </c>
      <c r="Y5" s="117">
        <f>IF(Table1[[#This Row],[Compounding period Check List]]=1,IF(Table1[[#This Row],[Combined Ratings]]&gt;=$BD$2,1,0),0)</f>
        <v>0</v>
      </c>
      <c r="Z5" s="117" t="str">
        <f>IF(Table1[[#This Row],[Preference Score]]=1,Table1[[#This Row],[Combined Ratings]]-$BD$2,"")</f>
        <v/>
      </c>
      <c r="AA5" s="117" t="str">
        <f>IF((Bond!$B$2-Table1[[#This Row],[Latest Traded Date]])&gt;30,"",Table1[[#This Row],[Rating Difference]])</f>
        <v/>
      </c>
      <c r="AB5" s="117" t="str">
        <f>IF(Table1[[#This Row],[New Bonds]]="",Table1[[#This Row],[Rating Difference]],"")</f>
        <v/>
      </c>
      <c r="AC5" s="117" t="str">
        <f>IFERROR(RANK(Table1[[#This Row],[New Bonds]],Table1[New Bonds],1)+COUNTIF($AA$3:AA5,Table1[[#This Row],[New Bonds]])-1,"")</f>
        <v/>
      </c>
      <c r="AD5" s="117" t="str">
        <f>IFERROR(RANK(Table1[[#This Row],[Old Bonds]],Table1[Old Bonds],1)+COUNTIF($AB$3:AB5,Table1[[#This Row],[Old Bonds]])-1,"")</f>
        <v/>
      </c>
      <c r="AE5" s="117" t="str">
        <f>IF(Table1[[#This Row],[Old Rank]]="",Table1[[#This Row],[New Rank]],IF(Table1[[#This Row],[Old Rank]]="","",Table1[[#This Row],[Old Rank]]+MAX(Table1[New Rank])))</f>
        <v/>
      </c>
      <c r="AF5" s="90">
        <f>IFERROR(VLOOKUP($D5,Price!$B$2:$C$1003,2,0),0)</f>
        <v>45252</v>
      </c>
      <c r="AG5" s="90">
        <f>IF(Table1[[#This Row],[Latest Traded Date]]&gt;Table1[[#This Row],[Issue Open Date]],Table1[[#This Row],[Latest Traded Date]],Table1[[#This Row],[Issue Open Date]])</f>
        <v>45252</v>
      </c>
      <c r="AH5" s="115">
        <f>IFERROR(VLOOKUP(D5,Price!$B$2:$G$1003,6,0),"N/A")</f>
        <v>816</v>
      </c>
      <c r="AI5" s="91">
        <v>0.13061362244924601</v>
      </c>
      <c r="AJ5" s="101">
        <v>0.13061362231927293</v>
      </c>
      <c r="AK5" s="133"/>
      <c r="AN5" s="112"/>
      <c r="AR5" s="97"/>
      <c r="AS5" s="104" t="e">
        <f ca="1">MATCH(MaturedDebenture!$AG$3,OFFSET(MaturedDebenture!$AG$3,AS4,,1000,1),0)+AS4</f>
        <v>#N/A</v>
      </c>
    </row>
    <row r="6" spans="2:56">
      <c r="B6" s="81">
        <v>4</v>
      </c>
      <c r="C6" s="82" t="s">
        <v>1418</v>
      </c>
      <c r="D6" s="82" t="s">
        <v>1421</v>
      </c>
      <c r="E6" s="82" t="s">
        <v>77</v>
      </c>
      <c r="F6" s="83">
        <v>44181</v>
      </c>
      <c r="G6" s="84" t="s">
        <v>1419</v>
      </c>
      <c r="H6" s="83">
        <v>44207</v>
      </c>
      <c r="I6" s="83">
        <v>44248</v>
      </c>
      <c r="J6" s="85">
        <v>1000</v>
      </c>
      <c r="K6" s="86">
        <v>8.5000000000000006E-2</v>
      </c>
      <c r="L6" s="85">
        <v>10</v>
      </c>
      <c r="M6" s="85" t="s">
        <v>47</v>
      </c>
      <c r="N6" s="84" t="s">
        <v>1420</v>
      </c>
      <c r="O6" s="83">
        <v>47858</v>
      </c>
      <c r="P6" s="82" t="s">
        <v>44</v>
      </c>
      <c r="Q6" s="82" t="s">
        <v>146</v>
      </c>
      <c r="R6" s="87">
        <f>IFERROR(VLOOKUP($M6,'Vlook Ref'!$B$3:$D$5,2,0),"")</f>
        <v>2</v>
      </c>
      <c r="S6" s="88" t="s">
        <v>51</v>
      </c>
      <c r="T6" s="89">
        <f>ROUNDUP(IF(O6-Bond!$B$2&lt;0,0,(O6-Bond!$B$2)/365),0)</f>
        <v>8</v>
      </c>
      <c r="U6" s="117">
        <f>IF(Table1[[#This Row],[No. of coupon payments annually]]=Bond!$C$10,1,0)</f>
        <v>1</v>
      </c>
      <c r="V6" s="117">
        <f>IF(P6="ICRA Nepal",VLOOKUP(Q6,Ratings!$D$2:$E$20,2,0),0)</f>
        <v>7</v>
      </c>
      <c r="W6" s="117">
        <f>IF(P6="CARE Ratings Nepal Limited",VLOOKUP(Q6,Ratings!$C$2:$E$20,3,0),0)</f>
        <v>0</v>
      </c>
      <c r="X6" s="117">
        <f>IFERROR(INDEX(Ratings!$E$3:$E$20,MATCH(MID(Table1[[#This Row],[Rating]],FIND(" ",Table1[[#This Row],[Rating]])+1,LEN(Table1[[#This Row],[Rating]])-FIND(" ",Table1[[#This Row],[Rating]])),Ratings!$F$3:$F$20,0)),"")</f>
        <v>7</v>
      </c>
      <c r="Y6" s="117">
        <f>IF(Table1[[#This Row],[Compounding period Check List]]=1,IF(Table1[[#This Row],[Combined Ratings]]&gt;=$BD$2,1,0),0)</f>
        <v>1</v>
      </c>
      <c r="Z6" s="117">
        <f>IF(Table1[[#This Row],[Preference Score]]=1,Table1[[#This Row],[Combined Ratings]]-$BD$2,"")</f>
        <v>4</v>
      </c>
      <c r="AA6" s="117">
        <f>IF((Bond!$B$2-Table1[[#This Row],[Latest Traded Date]])&gt;30,"",Table1[[#This Row],[Rating Difference]])</f>
        <v>4</v>
      </c>
      <c r="AB6" s="117" t="str">
        <f>IF(Table1[[#This Row],[New Bonds]]="",Table1[[#This Row],[Rating Difference]],"")</f>
        <v/>
      </c>
      <c r="AC6" s="117">
        <f>IFERROR(RANK(Table1[[#This Row],[New Bonds]],Table1[New Bonds],1)+COUNTIF($AA$3:AA6,Table1[[#This Row],[New Bonds]])-1,"")</f>
        <v>14</v>
      </c>
      <c r="AD6" s="117" t="str">
        <f>IFERROR(RANK(Table1[[#This Row],[Old Bonds]],Table1[Old Bonds],1)+COUNTIF($AB$3:AB6,Table1[[#This Row],[Old Bonds]])-1,"")</f>
        <v/>
      </c>
      <c r="AE6" s="117">
        <f>IF(Table1[[#This Row],[Old Rank]]="",Table1[[#This Row],[New Rank]],IF(Table1[[#This Row],[Old Rank]]="","",Table1[[#This Row],[Old Rank]]+MAX(Table1[New Rank])))</f>
        <v>14</v>
      </c>
      <c r="AF6" s="90">
        <f>IFERROR(VLOOKUP($D6,Price!$B$2:$C$1003,2,0),0)</f>
        <v>45253</v>
      </c>
      <c r="AG6" s="90">
        <f>IF(Table1[[#This Row],[Latest Traded Date]]&gt;Table1[[#This Row],[Issue Open Date]],Table1[[#This Row],[Latest Traded Date]],Table1[[#This Row],[Issue Open Date]])</f>
        <v>45253</v>
      </c>
      <c r="AH6" s="115">
        <f>IFERROR(VLOOKUP(D6,Price!$B$2:$G$1003,6,0),"N/A")</f>
        <v>819</v>
      </c>
      <c r="AI6" s="91">
        <v>0.13565275564063892</v>
      </c>
      <c r="AJ6" s="101">
        <v>0.13565275564063889</v>
      </c>
      <c r="AK6" s="133"/>
      <c r="AN6" s="112"/>
      <c r="AO6" s="101"/>
      <c r="AR6" s="97"/>
      <c r="AS6" s="104"/>
    </row>
    <row r="7" spans="2:56">
      <c r="B7" s="81">
        <v>42</v>
      </c>
      <c r="C7" s="82" t="s">
        <v>1511</v>
      </c>
      <c r="D7" s="82" t="s">
        <v>1513</v>
      </c>
      <c r="E7" s="82" t="s">
        <v>1292</v>
      </c>
      <c r="F7" s="83">
        <v>44389</v>
      </c>
      <c r="G7" s="84" t="s">
        <v>1514</v>
      </c>
      <c r="H7" s="83">
        <v>44403</v>
      </c>
      <c r="I7" s="83">
        <v>44441</v>
      </c>
      <c r="J7" s="85">
        <v>1000</v>
      </c>
      <c r="K7" s="86">
        <v>8.5000000000000006E-2</v>
      </c>
      <c r="L7" s="85">
        <v>10</v>
      </c>
      <c r="M7" s="85" t="s">
        <v>47</v>
      </c>
      <c r="N7" s="84" t="s">
        <v>1516</v>
      </c>
      <c r="O7" s="83">
        <v>48055</v>
      </c>
      <c r="P7" s="82" t="s">
        <v>44</v>
      </c>
      <c r="Q7" s="116" t="s">
        <v>148</v>
      </c>
      <c r="R7" s="87">
        <f>IFERROR(VLOOKUP($M7,'Vlook Ref'!$B$3:$D$5,2,0),"")</f>
        <v>2</v>
      </c>
      <c r="S7" s="88" t="s">
        <v>1909</v>
      </c>
      <c r="T7" s="89">
        <f>ROUNDUP(IF(O7-Bond!$B$2&lt;0,0,(O7-Bond!$B$2)/365),0)</f>
        <v>8</v>
      </c>
      <c r="U7" s="117">
        <f>IF(Table1[[#This Row],[No. of coupon payments annually]]=Bond!$C$10,1,0)</f>
        <v>1</v>
      </c>
      <c r="V7" s="117">
        <f>IF(P7="ICRA Nepal",VLOOKUP(Q7,Ratings!$D$2:$E$20,2,0),0)</f>
        <v>8</v>
      </c>
      <c r="W7" s="117">
        <f>IF(P7="CARE Ratings Nepal Limited",VLOOKUP(Q7,Ratings!$C$2:$E$20,3,0),0)</f>
        <v>0</v>
      </c>
      <c r="X7" s="117">
        <f>IFERROR(INDEX(Ratings!$E$3:$E$20,MATCH(MID(Table1[[#This Row],[Rating]],FIND(" ",Table1[[#This Row],[Rating]])+1,LEN(Table1[[#This Row],[Rating]])-FIND(" ",Table1[[#This Row],[Rating]])),Ratings!$F$3:$F$20,0)),"")</f>
        <v>8</v>
      </c>
      <c r="Y7" s="117">
        <f>IF(Table1[[#This Row],[Compounding period Check List]]=1,IF(Table1[[#This Row],[Combined Ratings]]&gt;=$BD$2,1,0),0)</f>
        <v>1</v>
      </c>
      <c r="Z7" s="117">
        <f>IF(Table1[[#This Row],[Preference Score]]=1,Table1[[#This Row],[Combined Ratings]]-$BD$2,"")</f>
        <v>5</v>
      </c>
      <c r="AA7" s="117">
        <f>IF((Bond!$B$2-Table1[[#This Row],[Latest Traded Date]])&gt;30,"",Table1[[#This Row],[Rating Difference]])</f>
        <v>5</v>
      </c>
      <c r="AB7" s="117" t="str">
        <f>IF(Table1[[#This Row],[New Bonds]]="",Table1[[#This Row],[Rating Difference]],"")</f>
        <v/>
      </c>
      <c r="AC7" s="117">
        <f>IFERROR(RANK(Table1[[#This Row],[New Bonds]],Table1[New Bonds],1)+COUNTIF($AA$3:AA7,Table1[[#This Row],[New Bonds]])-1,"")</f>
        <v>20</v>
      </c>
      <c r="AD7" s="117" t="str">
        <f>IFERROR(RANK(Table1[[#This Row],[Old Bonds]],Table1[Old Bonds],1)+COUNTIF($AB$3:AB7,Table1[[#This Row],[Old Bonds]])-1,"")</f>
        <v/>
      </c>
      <c r="AE7" s="117">
        <f>IF(Table1[[#This Row],[Old Rank]]="",Table1[[#This Row],[New Rank]],IF(Table1[[#This Row],[Old Rank]]="","",Table1[[#This Row],[Old Rank]]+MAX(Table1[New Rank])))</f>
        <v>20</v>
      </c>
      <c r="AF7" s="90">
        <f>IFERROR(VLOOKUP($D7,Price!$B$2:$C$1003,2,0),0)</f>
        <v>45252</v>
      </c>
      <c r="AG7" s="90">
        <f>IF(Table1[[#This Row],[Latest Traded Date]]&gt;Table1[[#This Row],[Issue Open Date]],Table1[[#This Row],[Latest Traded Date]],Table1[[#This Row],[Issue Open Date]])</f>
        <v>45252</v>
      </c>
      <c r="AH7" s="115">
        <f>IFERROR(VLOOKUP(D7,Price!$B$2:$G$1003,6,0),"N/A")</f>
        <v>767</v>
      </c>
      <c r="AI7" s="91">
        <v>0.14830079516256386</v>
      </c>
      <c r="AJ7" s="101">
        <v>0.14830079516256381</v>
      </c>
      <c r="AK7" s="133"/>
      <c r="AN7" s="112"/>
      <c r="AR7" s="97"/>
      <c r="AS7" s="104"/>
    </row>
    <row r="8" spans="2:56">
      <c r="B8" s="81">
        <v>51</v>
      </c>
      <c r="C8" s="82" t="s">
        <v>1503</v>
      </c>
      <c r="D8" s="82" t="s">
        <v>1504</v>
      </c>
      <c r="E8" s="82" t="s">
        <v>71</v>
      </c>
      <c r="F8" s="83">
        <v>44332</v>
      </c>
      <c r="G8" s="84" t="s">
        <v>1507</v>
      </c>
      <c r="H8" s="83">
        <v>44341</v>
      </c>
      <c r="I8" s="83">
        <v>44427</v>
      </c>
      <c r="J8" s="85">
        <v>1000</v>
      </c>
      <c r="K8" s="86">
        <v>8.5000000000000006E-2</v>
      </c>
      <c r="L8" s="85">
        <v>10</v>
      </c>
      <c r="M8" s="85" t="s">
        <v>47</v>
      </c>
      <c r="N8" s="84" t="s">
        <v>1508</v>
      </c>
      <c r="O8" s="83">
        <v>47992</v>
      </c>
      <c r="P8" s="82" t="s">
        <v>44</v>
      </c>
      <c r="Q8" s="116" t="s">
        <v>134</v>
      </c>
      <c r="R8" s="87">
        <f>IFERROR(VLOOKUP($M8,'Vlook Ref'!$B$3:$D$5,2,0),"")</f>
        <v>2</v>
      </c>
      <c r="S8" s="88" t="s">
        <v>51</v>
      </c>
      <c r="T8" s="89">
        <f>ROUNDUP(IF(O8-Bond!$B$2&lt;0,0,(O8-Bond!$B$2)/365),0)</f>
        <v>8</v>
      </c>
      <c r="U8" s="117">
        <f>IF(Table1[[#This Row],[No. of coupon payments annually]]=Bond!$C$10,1,0)</f>
        <v>1</v>
      </c>
      <c r="V8" s="117">
        <f>IF(P8="ICRA Nepal",VLOOKUP(Q8,Ratings!$D$2:$E$20,2,0),0)</f>
        <v>6</v>
      </c>
      <c r="W8" s="117">
        <f>IF(P8="CARE Ratings Nepal Limited",VLOOKUP(Q8,Ratings!$C$2:$E$20,3,0),0)</f>
        <v>0</v>
      </c>
      <c r="X8" s="117">
        <f>IFERROR(INDEX(Ratings!$E$3:$E$20,MATCH(MID(Table1[[#This Row],[Rating]],FIND(" ",Table1[[#This Row],[Rating]])+1,LEN(Table1[[#This Row],[Rating]])-FIND(" ",Table1[[#This Row],[Rating]])),Ratings!$F$3:$F$20,0)),"")</f>
        <v>6</v>
      </c>
      <c r="Y8" s="117">
        <f>IF(Table1[[#This Row],[Compounding period Check List]]=1,IF(Table1[[#This Row],[Combined Ratings]]&gt;=$BD$2,1,0),0)</f>
        <v>1</v>
      </c>
      <c r="Z8" s="117">
        <f>IF(Table1[[#This Row],[Preference Score]]=1,Table1[[#This Row],[Combined Ratings]]-$BD$2,"")</f>
        <v>3</v>
      </c>
      <c r="AA8" s="117">
        <f>IF((Bond!$B$2-Table1[[#This Row],[Latest Traded Date]])&gt;30,"",Table1[[#This Row],[Rating Difference]])</f>
        <v>3</v>
      </c>
      <c r="AB8" s="117" t="str">
        <f>IF(Table1[[#This Row],[New Bonds]]="",Table1[[#This Row],[Rating Difference]],"")</f>
        <v/>
      </c>
      <c r="AC8" s="117">
        <f>IFERROR(RANK(Table1[[#This Row],[New Bonds]],Table1[New Bonds],1)+COUNTIF($AA$3:AA8,Table1[[#This Row],[New Bonds]])-1,"")</f>
        <v>7</v>
      </c>
      <c r="AD8" s="117" t="str">
        <f>IFERROR(RANK(Table1[[#This Row],[Old Bonds]],Table1[Old Bonds],1)+COUNTIF($AB$3:AB8,Table1[[#This Row],[Old Bonds]])-1,"")</f>
        <v/>
      </c>
      <c r="AE8" s="117">
        <f>IF(Table1[[#This Row],[Old Rank]]="",Table1[[#This Row],[New Rank]],IF(Table1[[#This Row],[Old Rank]]="","",Table1[[#This Row],[Old Rank]]+MAX(Table1[New Rank])))</f>
        <v>7</v>
      </c>
      <c r="AF8" s="90">
        <f>IFERROR(VLOOKUP($D8,Price!$B$2:$C$1003,2,0),0)</f>
        <v>45256</v>
      </c>
      <c r="AG8" s="90">
        <f>IF(Table1[[#This Row],[Latest Traded Date]]&gt;Table1[[#This Row],[Issue Open Date]],Table1[[#This Row],[Latest Traded Date]],Table1[[#This Row],[Issue Open Date]])</f>
        <v>45256</v>
      </c>
      <c r="AH8" s="115">
        <f>IFERROR(VLOOKUP(D8,Price!$B$2:$G$1003,6,0),"N/A")</f>
        <v>795.8</v>
      </c>
      <c r="AI8" s="91">
        <v>0.1404607794618819</v>
      </c>
      <c r="AJ8" s="101">
        <v>0.13856729799600384</v>
      </c>
      <c r="AK8" s="133"/>
      <c r="AN8" s="112"/>
      <c r="AR8" s="97"/>
      <c r="AS8" s="104"/>
    </row>
    <row r="9" spans="2:56">
      <c r="B9" s="81">
        <v>14</v>
      </c>
      <c r="C9" s="82" t="s">
        <v>1433</v>
      </c>
      <c r="D9" s="82" t="s">
        <v>1576</v>
      </c>
      <c r="E9" s="82" t="s">
        <v>67</v>
      </c>
      <c r="F9" s="83">
        <v>44225</v>
      </c>
      <c r="G9" s="84" t="s">
        <v>1434</v>
      </c>
      <c r="H9" s="83">
        <v>44248</v>
      </c>
      <c r="I9" s="83">
        <v>44299</v>
      </c>
      <c r="J9" s="85">
        <v>1000</v>
      </c>
      <c r="K9" s="86">
        <v>8.5000000000000006E-2</v>
      </c>
      <c r="L9" s="85">
        <v>7</v>
      </c>
      <c r="M9" s="85" t="s">
        <v>47</v>
      </c>
      <c r="N9" s="84" t="s">
        <v>1435</v>
      </c>
      <c r="O9" s="83">
        <v>46803</v>
      </c>
      <c r="P9" s="82" t="s">
        <v>44</v>
      </c>
      <c r="Q9" s="116" t="s">
        <v>134</v>
      </c>
      <c r="R9" s="87">
        <f>IFERROR(VLOOKUP($M9,'Vlook Ref'!$B$3:$D$5,2,0),"")</f>
        <v>2</v>
      </c>
      <c r="S9" s="88" t="s">
        <v>51</v>
      </c>
      <c r="T9" s="89">
        <f>ROUNDUP(IF(O9-Bond!$B$2&lt;0,0,(O9-Bond!$B$2)/365),0)</f>
        <v>5</v>
      </c>
      <c r="U9" s="117">
        <f>IF(Table1[[#This Row],[No. of coupon payments annually]]=Bond!$C$10,1,0)</f>
        <v>1</v>
      </c>
      <c r="V9" s="117">
        <f>IF(P9="ICRA Nepal",VLOOKUP(Q9,Ratings!$D$2:$E$20,2,0),0)</f>
        <v>6</v>
      </c>
      <c r="W9" s="117">
        <f>IF(P9="CARE Ratings Nepal Limited",VLOOKUP(Q9,Ratings!$C$2:$E$20,3,0),0)</f>
        <v>0</v>
      </c>
      <c r="X9" s="117">
        <f>IFERROR(INDEX(Ratings!$E$3:$E$20,MATCH(MID(Table1[[#This Row],[Rating]],FIND(" ",Table1[[#This Row],[Rating]])+1,LEN(Table1[[#This Row],[Rating]])-FIND(" ",Table1[[#This Row],[Rating]])),Ratings!$F$3:$F$20,0)),"")</f>
        <v>6</v>
      </c>
      <c r="Y9" s="117">
        <f>IF(Table1[[#This Row],[Compounding period Check List]]=1,IF(Table1[[#This Row],[Combined Ratings]]&gt;=$BD$2,1,0),0)</f>
        <v>1</v>
      </c>
      <c r="Z9" s="117">
        <f>IF(Table1[[#This Row],[Preference Score]]=1,Table1[[#This Row],[Combined Ratings]]-$BD$2,"")</f>
        <v>3</v>
      </c>
      <c r="AA9" s="117">
        <f>IF((Bond!$B$2-Table1[[#This Row],[Latest Traded Date]])&gt;30,"",Table1[[#This Row],[Rating Difference]])</f>
        <v>3</v>
      </c>
      <c r="AB9" s="117" t="str">
        <f>IF(Table1[[#This Row],[New Bonds]]="",Table1[[#This Row],[Rating Difference]],"")</f>
        <v/>
      </c>
      <c r="AC9" s="117">
        <f>IFERROR(RANK(Table1[[#This Row],[New Bonds]],Table1[New Bonds],1)+COUNTIF($AA$3:AA9,Table1[[#This Row],[New Bonds]])-1,"")</f>
        <v>8</v>
      </c>
      <c r="AD9" s="117" t="str">
        <f>IFERROR(RANK(Table1[[#This Row],[Old Bonds]],Table1[Old Bonds],1)+COUNTIF($AB$3:AB9,Table1[[#This Row],[Old Bonds]])-1,"")</f>
        <v/>
      </c>
      <c r="AE9" s="117">
        <f>IF(Table1[[#This Row],[Old Rank]]="",Table1[[#This Row],[New Rank]],IF(Table1[[#This Row],[Old Rank]]="","",Table1[[#This Row],[Old Rank]]+MAX(Table1[New Rank])))</f>
        <v>8</v>
      </c>
      <c r="AF9" s="90">
        <f>IFERROR(VLOOKUP($D9,Price!$B$2:$C$1003,2,0),0)</f>
        <v>45252</v>
      </c>
      <c r="AG9" s="90">
        <f>IF(Table1[[#This Row],[Latest Traded Date]]&gt;Table1[[#This Row],[Issue Open Date]],Table1[[#This Row],[Latest Traded Date]],Table1[[#This Row],[Issue Open Date]])</f>
        <v>45252</v>
      </c>
      <c r="AH9" s="115">
        <f>IFERROR(VLOOKUP(D9,Price!$B$2:$G$1003,6,0),"N/A")</f>
        <v>836</v>
      </c>
      <c r="AI9" s="91">
        <v>0.15346870006733637</v>
      </c>
      <c r="AJ9" s="101">
        <v>0.15346870010887553</v>
      </c>
      <c r="AK9" s="133"/>
      <c r="AN9" s="112"/>
      <c r="AO9" s="101"/>
      <c r="AR9" s="97"/>
      <c r="AS9" s="104"/>
    </row>
    <row r="10" spans="2:56">
      <c r="B10" s="81">
        <v>43</v>
      </c>
      <c r="C10" s="82" t="s">
        <v>1678</v>
      </c>
      <c r="D10" s="82" t="s">
        <v>1679</v>
      </c>
      <c r="E10" s="82" t="s">
        <v>80</v>
      </c>
      <c r="F10" s="83">
        <v>44578</v>
      </c>
      <c r="G10" s="84" t="s">
        <v>1680</v>
      </c>
      <c r="H10" s="83">
        <v>44607</v>
      </c>
      <c r="I10" s="83">
        <v>44686</v>
      </c>
      <c r="J10" s="85">
        <v>1000</v>
      </c>
      <c r="K10" s="86">
        <v>8.5000000000000006E-2</v>
      </c>
      <c r="L10" s="85">
        <v>8</v>
      </c>
      <c r="M10" s="85" t="s">
        <v>47</v>
      </c>
      <c r="N10" s="84" t="s">
        <v>1681</v>
      </c>
      <c r="O10" s="83">
        <v>47528</v>
      </c>
      <c r="P10" s="82" t="s">
        <v>56</v>
      </c>
      <c r="Q10" s="82" t="s">
        <v>142</v>
      </c>
      <c r="R10" s="87">
        <f>IFERROR(VLOOKUP($M10,'Vlook Ref'!$B$3:$D$5,2,0),"")</f>
        <v>2</v>
      </c>
      <c r="S10" s="88" t="s">
        <v>51</v>
      </c>
      <c r="T10" s="89">
        <f>ROUNDUP(IF(O10-Bond!$B$2&lt;0,0,(O10-Bond!$B$2)/365),0)</f>
        <v>7</v>
      </c>
      <c r="U10" s="117">
        <f>IF(Table1[[#This Row],[No. of coupon payments annually]]=Bond!$C$10,1,0)</f>
        <v>1</v>
      </c>
      <c r="V10" s="117">
        <f>IF(P10="ICRA Nepal",VLOOKUP(Q10,Ratings!$D$2:$E$20,2,0),0)</f>
        <v>0</v>
      </c>
      <c r="W10" s="117">
        <f>IF(P10="CARE Ratings Nepal Limited",VLOOKUP(Q10,Ratings!$C$2:$E$20,3,0),0)</f>
        <v>4</v>
      </c>
      <c r="X10" s="117">
        <f>IFERROR(INDEX(Ratings!$E$3:$E$20,MATCH(MID(Table1[[#This Row],[Rating]],FIND(" ",Table1[[#This Row],[Rating]])+1,LEN(Table1[[#This Row],[Rating]])-FIND(" ",Table1[[#This Row],[Rating]])),Ratings!$F$3:$F$20,0)),"")</f>
        <v>4</v>
      </c>
      <c r="Y10" s="117">
        <f>IF(Table1[[#This Row],[Compounding period Check List]]=1,IF(Table1[[#This Row],[Combined Ratings]]&gt;=$BD$2,1,0),0)</f>
        <v>1</v>
      </c>
      <c r="Z10" s="117">
        <f>IF(Table1[[#This Row],[Preference Score]]=1,Table1[[#This Row],[Combined Ratings]]-$BD$2,"")</f>
        <v>1</v>
      </c>
      <c r="AA10" s="117">
        <f>IF((Bond!$B$2-Table1[[#This Row],[Latest Traded Date]])&gt;30,"",Table1[[#This Row],[Rating Difference]])</f>
        <v>1</v>
      </c>
      <c r="AB10" s="117" t="str">
        <f>IF(Table1[[#This Row],[New Bonds]]="",Table1[[#This Row],[Rating Difference]],"")</f>
        <v/>
      </c>
      <c r="AC10" s="117">
        <f>IFERROR(RANK(Table1[[#This Row],[New Bonds]],Table1[New Bonds],1)+COUNTIF($AA$3:AA10,Table1[[#This Row],[New Bonds]])-1,"")</f>
        <v>4</v>
      </c>
      <c r="AD10" s="117" t="str">
        <f>IFERROR(RANK(Table1[[#This Row],[Old Bonds]],Table1[Old Bonds],1)+COUNTIF($AB$3:AB10,Table1[[#This Row],[Old Bonds]])-1,"")</f>
        <v/>
      </c>
      <c r="AE10" s="117">
        <f>IF(Table1[[#This Row],[Old Rank]]="",Table1[[#This Row],[New Rank]],IF(Table1[[#This Row],[Old Rank]]="","",Table1[[#This Row],[Old Rank]]+MAX(Table1[New Rank])))</f>
        <v>4</v>
      </c>
      <c r="AF10" s="90">
        <f>IFERROR(VLOOKUP($D10,Price!$B$2:$C$1003,2,0),0)</f>
        <v>45253</v>
      </c>
      <c r="AG10" s="90">
        <f>IF(Table1[[#This Row],[Latest Traded Date]]&gt;Table1[[#This Row],[Issue Open Date]],Table1[[#This Row],[Latest Traded Date]],Table1[[#This Row],[Issue Open Date]])</f>
        <v>45253</v>
      </c>
      <c r="AH10" s="115">
        <f>IFERROR(VLOOKUP(D10,Price!$B$2:$G$1003,6,0),"N/A")</f>
        <v>809</v>
      </c>
      <c r="AI10" s="91">
        <v>0.14393424598142868</v>
      </c>
      <c r="AJ10" s="101">
        <v>0.14393424598142879</v>
      </c>
      <c r="AK10" s="133"/>
      <c r="AN10" s="112"/>
      <c r="AR10" s="97"/>
      <c r="AS10" s="104"/>
    </row>
    <row r="11" spans="2:56">
      <c r="B11" s="81">
        <v>6</v>
      </c>
      <c r="C11" s="93" t="s">
        <v>1488</v>
      </c>
      <c r="D11" s="82" t="s">
        <v>1489</v>
      </c>
      <c r="E11" s="82" t="s">
        <v>115</v>
      </c>
      <c r="F11" s="83"/>
      <c r="G11" s="84" t="s">
        <v>1490</v>
      </c>
      <c r="H11" s="83">
        <v>44188</v>
      </c>
      <c r="I11" s="83">
        <v>44420</v>
      </c>
      <c r="J11" s="85">
        <v>1000</v>
      </c>
      <c r="K11" s="86">
        <v>8.5000000000000006E-2</v>
      </c>
      <c r="L11" s="85">
        <v>10</v>
      </c>
      <c r="M11" s="85" t="s">
        <v>47</v>
      </c>
      <c r="N11" s="84" t="s">
        <v>1491</v>
      </c>
      <c r="O11" s="83">
        <v>47839</v>
      </c>
      <c r="P11" s="82" t="s">
        <v>44</v>
      </c>
      <c r="Q11" s="116" t="s">
        <v>148</v>
      </c>
      <c r="R11" s="87">
        <f>IFERROR(VLOOKUP($M11,'Vlook Ref'!$B$3:$D$5,2,0),"")</f>
        <v>2</v>
      </c>
      <c r="S11" s="88" t="s">
        <v>51</v>
      </c>
      <c r="T11" s="89">
        <f>ROUNDUP(IF(O11-Bond!$B$2&lt;0,0,(O11-Bond!$B$2)/365),0)</f>
        <v>8</v>
      </c>
      <c r="U11" s="117">
        <f>IF(Table1[[#This Row],[No. of coupon payments annually]]=Bond!$C$10,1,0)</f>
        <v>1</v>
      </c>
      <c r="V11" s="117">
        <f>IF(P11="ICRA Nepal",VLOOKUP(Q11,Ratings!$D$2:$E$20,2,0),0)</f>
        <v>8</v>
      </c>
      <c r="W11" s="117">
        <f>IF(P11="CARE Ratings Nepal Limited",VLOOKUP(Q11,Ratings!$C$2:$E$20,3,0),0)</f>
        <v>0</v>
      </c>
      <c r="X11" s="117">
        <f>IFERROR(INDEX(Ratings!$E$3:$E$20,MATCH(MID(Table1[[#This Row],[Rating]],FIND(" ",Table1[[#This Row],[Rating]])+1,LEN(Table1[[#This Row],[Rating]])-FIND(" ",Table1[[#This Row],[Rating]])),Ratings!$F$3:$F$20,0)),"")</f>
        <v>8</v>
      </c>
      <c r="Y11" s="117">
        <f>IF(Table1[[#This Row],[Compounding period Check List]]=1,IF(Table1[[#This Row],[Combined Ratings]]&gt;=$BD$2,1,0),0)</f>
        <v>1</v>
      </c>
      <c r="Z11" s="117">
        <f>IF(Table1[[#This Row],[Preference Score]]=1,Table1[[#This Row],[Combined Ratings]]-$BD$2,"")</f>
        <v>5</v>
      </c>
      <c r="AA11" s="117">
        <f>IF((Bond!$B$2-Table1[[#This Row],[Latest Traded Date]])&gt;30,"",Table1[[#This Row],[Rating Difference]])</f>
        <v>5</v>
      </c>
      <c r="AB11" s="117" t="str">
        <f>IF(Table1[[#This Row],[New Bonds]]="",Table1[[#This Row],[Rating Difference]],"")</f>
        <v/>
      </c>
      <c r="AC11" s="117">
        <f>IFERROR(RANK(Table1[[#This Row],[New Bonds]],Table1[New Bonds],1)+COUNTIF($AA$3:AA11,Table1[[#This Row],[New Bonds]])-1,"")</f>
        <v>21</v>
      </c>
      <c r="AD11" s="117" t="str">
        <f>IFERROR(RANK(Table1[[#This Row],[Old Bonds]],Table1[Old Bonds],1)+COUNTIF($AB$3:AB11,Table1[[#This Row],[Old Bonds]])-1,"")</f>
        <v/>
      </c>
      <c r="AE11" s="117">
        <f>IF(Table1[[#This Row],[Old Rank]]="",Table1[[#This Row],[New Rank]],IF(Table1[[#This Row],[Old Rank]]="","",Table1[[#This Row],[Old Rank]]+MAX(Table1[New Rank])))</f>
        <v>21</v>
      </c>
      <c r="AF11" s="90">
        <f>IFERROR(VLOOKUP($D11,Price!$B$2:$C$1003,2,0),0)</f>
        <v>45252</v>
      </c>
      <c r="AG11" s="90">
        <f>IF(Table1[[#This Row],[Latest Traded Date]]&gt;Table1[[#This Row],[Issue Open Date]],Table1[[#This Row],[Latest Traded Date]],Table1[[#This Row],[Issue Open Date]])</f>
        <v>45252</v>
      </c>
      <c r="AH11" s="115">
        <f>IFERROR(VLOOKUP(D11,Price!$B$2:$G$1003,6,0),"N/A")</f>
        <v>803</v>
      </c>
      <c r="AI11" s="91">
        <v>0.14030900798363377</v>
      </c>
      <c r="AJ11" s="101">
        <v>0.1403090079836336</v>
      </c>
      <c r="AK11" s="133"/>
      <c r="AN11" s="112"/>
      <c r="AO11" s="101"/>
      <c r="AR11" s="97"/>
      <c r="AS11" s="104"/>
    </row>
    <row r="12" spans="2:56">
      <c r="B12" s="81">
        <v>7</v>
      </c>
      <c r="C12" s="82" t="s">
        <v>1522</v>
      </c>
      <c r="D12" s="82" t="s">
        <v>1525</v>
      </c>
      <c r="E12" s="82" t="s">
        <v>1528</v>
      </c>
      <c r="F12" s="83">
        <v>44267</v>
      </c>
      <c r="G12" s="84" t="s">
        <v>1533</v>
      </c>
      <c r="H12" s="83">
        <v>44294</v>
      </c>
      <c r="I12" s="83">
        <v>44445</v>
      </c>
      <c r="J12" s="85">
        <v>1000</v>
      </c>
      <c r="K12" s="86">
        <v>8.7499999999999994E-2</v>
      </c>
      <c r="L12" s="85">
        <v>8</v>
      </c>
      <c r="M12" s="85" t="s">
        <v>47</v>
      </c>
      <c r="N12" s="84" t="s">
        <v>1534</v>
      </c>
      <c r="O12" s="83">
        <v>47216</v>
      </c>
      <c r="P12" s="82" t="s">
        <v>56</v>
      </c>
      <c r="Q12" s="82" t="s">
        <v>106</v>
      </c>
      <c r="R12" s="87">
        <f>IFERROR(VLOOKUP($M12,'Vlook Ref'!$B$3:$D$5,2,0),"")</f>
        <v>2</v>
      </c>
      <c r="S12" s="88" t="s">
        <v>51</v>
      </c>
      <c r="T12" s="89">
        <f>ROUNDUP(IF(O12-Bond!$B$2&lt;0,0,(O12-Bond!$B$2)/365),0)</f>
        <v>6</v>
      </c>
      <c r="U12" s="117">
        <f>IF(Table1[[#This Row],[No. of coupon payments annually]]=Bond!$C$10,1,0)</f>
        <v>1</v>
      </c>
      <c r="V12" s="117">
        <f>IF(P12="ICRA Nepal",VLOOKUP(Q12,Ratings!$D$2:$E$20,2,0),0)</f>
        <v>0</v>
      </c>
      <c r="W12" s="117">
        <f>IF(P12="CARE Ratings Nepal Limited",VLOOKUP(Q12,Ratings!$C$2:$E$20,3,0),0)</f>
        <v>7</v>
      </c>
      <c r="X12" s="117">
        <f>IFERROR(INDEX(Ratings!$E$3:$E$20,MATCH(MID(Table1[[#This Row],[Rating]],FIND(" ",Table1[[#This Row],[Rating]])+1,LEN(Table1[[#This Row],[Rating]])-FIND(" ",Table1[[#This Row],[Rating]])),Ratings!$F$3:$F$20,0)),"")</f>
        <v>7</v>
      </c>
      <c r="Y12" s="117">
        <f>IF(Table1[[#This Row],[Compounding period Check List]]=1,IF(Table1[[#This Row],[Combined Ratings]]&gt;=$BD$2,1,0),0)</f>
        <v>1</v>
      </c>
      <c r="Z12" s="117">
        <f>IF(Table1[[#This Row],[Preference Score]]=1,Table1[[#This Row],[Combined Ratings]]-$BD$2,"")</f>
        <v>4</v>
      </c>
      <c r="AA12" s="117">
        <f>IF((Bond!$B$2-Table1[[#This Row],[Latest Traded Date]])&gt;30,"",Table1[[#This Row],[Rating Difference]])</f>
        <v>4</v>
      </c>
      <c r="AB12" s="117" t="str">
        <f>IF(Table1[[#This Row],[New Bonds]]="",Table1[[#This Row],[Rating Difference]],"")</f>
        <v/>
      </c>
      <c r="AC12" s="117">
        <f>IFERROR(RANK(Table1[[#This Row],[New Bonds]],Table1[New Bonds],1)+COUNTIF($AA$3:AA12,Table1[[#This Row],[New Bonds]])-1,"")</f>
        <v>15</v>
      </c>
      <c r="AD12" s="117" t="str">
        <f>IFERROR(RANK(Table1[[#This Row],[Old Bonds]],Table1[Old Bonds],1)+COUNTIF($AB$3:AB12,Table1[[#This Row],[Old Bonds]])-1,"")</f>
        <v/>
      </c>
      <c r="AE12" s="117">
        <f>IF(Table1[[#This Row],[Old Rank]]="",Table1[[#This Row],[New Rank]],IF(Table1[[#This Row],[Old Rank]]="","",Table1[[#This Row],[Old Rank]]+MAX(Table1[New Rank])))</f>
        <v>15</v>
      </c>
      <c r="AF12" s="90">
        <f>IFERROR(VLOOKUP($D12,Price!$B$2:$C$1003,2,0),0)</f>
        <v>45256</v>
      </c>
      <c r="AG12" s="90">
        <f>IF(Table1[[#This Row],[Latest Traded Date]]&gt;Table1[[#This Row],[Issue Open Date]],Table1[[#This Row],[Latest Traded Date]],Table1[[#This Row],[Issue Open Date]])</f>
        <v>45256</v>
      </c>
      <c r="AH12" s="115">
        <f>IFERROR(VLOOKUP(D12,Price!$B$2:$G$1003,6,0),"N/A")</f>
        <v>825.1</v>
      </c>
      <c r="AI12" s="91">
        <v>0.1491425894583048</v>
      </c>
      <c r="AJ12" s="101">
        <v>0.14277806120188727</v>
      </c>
      <c r="AK12" s="133"/>
      <c r="AN12" s="112"/>
      <c r="AO12" s="101"/>
      <c r="AR12" s="97"/>
      <c r="AS12" s="104"/>
    </row>
    <row r="13" spans="2:56">
      <c r="B13" s="81">
        <v>9</v>
      </c>
      <c r="C13" s="82" t="s">
        <v>1543</v>
      </c>
      <c r="D13" s="82" t="s">
        <v>1544</v>
      </c>
      <c r="E13" s="82" t="s">
        <v>73</v>
      </c>
      <c r="F13" s="83">
        <v>44269</v>
      </c>
      <c r="G13" s="84" t="s">
        <v>1590</v>
      </c>
      <c r="H13" s="83">
        <v>44291</v>
      </c>
      <c r="I13" s="83">
        <v>44455</v>
      </c>
      <c r="J13" s="85">
        <v>1000</v>
      </c>
      <c r="K13" s="86">
        <v>8.5000000000000006E-2</v>
      </c>
      <c r="L13" s="85">
        <v>10</v>
      </c>
      <c r="M13" s="85" t="s">
        <v>47</v>
      </c>
      <c r="N13" s="84" t="s">
        <v>1591</v>
      </c>
      <c r="O13" s="83">
        <v>47943</v>
      </c>
      <c r="P13" s="82" t="s">
        <v>44</v>
      </c>
      <c r="Q13" s="116" t="s">
        <v>134</v>
      </c>
      <c r="R13" s="87">
        <f>IFERROR(VLOOKUP($M13,'Vlook Ref'!$B$3:$D$5,2,0),"")</f>
        <v>2</v>
      </c>
      <c r="S13" s="88" t="s">
        <v>51</v>
      </c>
      <c r="T13" s="89">
        <f>ROUNDUP(IF(O13-Bond!$B$2&lt;0,0,(O13-Bond!$B$2)/365),0)</f>
        <v>8</v>
      </c>
      <c r="U13" s="117">
        <f>IF(Table1[[#This Row],[No. of coupon payments annually]]=Bond!$C$10,1,0)</f>
        <v>1</v>
      </c>
      <c r="V13" s="117">
        <f>IF(P13="ICRA Nepal",VLOOKUP(Q13,Ratings!$D$2:$E$20,2,0),0)</f>
        <v>6</v>
      </c>
      <c r="W13" s="117">
        <f>IF(P13="CARE Ratings Nepal Limited",VLOOKUP(Q13,Ratings!$C$2:$E$20,3,0),0)</f>
        <v>0</v>
      </c>
      <c r="X13" s="117">
        <f>IFERROR(INDEX(Ratings!$E$3:$E$20,MATCH(MID(Table1[[#This Row],[Rating]],FIND(" ",Table1[[#This Row],[Rating]])+1,LEN(Table1[[#This Row],[Rating]])-FIND(" ",Table1[[#This Row],[Rating]])),Ratings!$F$3:$F$20,0)),"")</f>
        <v>6</v>
      </c>
      <c r="Y13" s="117">
        <f>IF(Table1[[#This Row],[Compounding period Check List]]=1,IF(Table1[[#This Row],[Combined Ratings]]&gt;=$BD$2,1,0),0)</f>
        <v>1</v>
      </c>
      <c r="Z13" s="117">
        <f>IF(Table1[[#This Row],[Preference Score]]=1,Table1[[#This Row],[Combined Ratings]]-$BD$2,"")</f>
        <v>3</v>
      </c>
      <c r="AA13" s="117">
        <f>IF((Bond!$B$2-Table1[[#This Row],[Latest Traded Date]])&gt;30,"",Table1[[#This Row],[Rating Difference]])</f>
        <v>3</v>
      </c>
      <c r="AB13" s="117" t="str">
        <f>IF(Table1[[#This Row],[New Bonds]]="",Table1[[#This Row],[Rating Difference]],"")</f>
        <v/>
      </c>
      <c r="AC13" s="117">
        <f>IFERROR(RANK(Table1[[#This Row],[New Bonds]],Table1[New Bonds],1)+COUNTIF($AA$3:AA13,Table1[[#This Row],[New Bonds]])-1,"")</f>
        <v>9</v>
      </c>
      <c r="AD13" s="117" t="str">
        <f>IFERROR(RANK(Table1[[#This Row],[Old Bonds]],Table1[Old Bonds],1)+COUNTIF($AB$3:AB13,Table1[[#This Row],[Old Bonds]])-1,"")</f>
        <v/>
      </c>
      <c r="AE13" s="117">
        <f>IF(Table1[[#This Row],[Old Rank]]="",Table1[[#This Row],[New Rank]],IF(Table1[[#This Row],[Old Rank]]="","",Table1[[#This Row],[Old Rank]]+MAX(Table1[New Rank])))</f>
        <v>9</v>
      </c>
      <c r="AF13" s="90">
        <f>IFERROR(VLOOKUP($D13,Price!$B$2:$C$1003,2,0),0)</f>
        <v>45256</v>
      </c>
      <c r="AG13" s="90">
        <f>IF(Table1[[#This Row],[Latest Traded Date]]&gt;Table1[[#This Row],[Issue Open Date]],Table1[[#This Row],[Latest Traded Date]],Table1[[#This Row],[Issue Open Date]])</f>
        <v>45256</v>
      </c>
      <c r="AH13" s="115">
        <f>IFERROR(VLOOKUP(D13,Price!$B$2:$G$1003,6,0),"N/A")</f>
        <v>826</v>
      </c>
      <c r="AI13" s="91">
        <v>0.13294499643107008</v>
      </c>
      <c r="AJ13" s="101">
        <v>0.13266817004109072</v>
      </c>
      <c r="AK13" s="133"/>
      <c r="AN13" s="112"/>
      <c r="AO13" s="101"/>
      <c r="AR13" s="97"/>
      <c r="AS13" s="104"/>
    </row>
    <row r="14" spans="2:56">
      <c r="B14" s="81">
        <v>3</v>
      </c>
      <c r="C14" s="82" t="s">
        <v>1366</v>
      </c>
      <c r="D14" s="82" t="s">
        <v>1386</v>
      </c>
      <c r="E14" s="82" t="s">
        <v>61</v>
      </c>
      <c r="F14" s="83">
        <v>44106</v>
      </c>
      <c r="G14" s="84" t="s">
        <v>1373</v>
      </c>
      <c r="H14" s="83">
        <v>44116</v>
      </c>
      <c r="I14" s="83">
        <v>44154</v>
      </c>
      <c r="J14" s="85">
        <v>1000</v>
      </c>
      <c r="K14" s="86">
        <v>8.5000000000000006E-2</v>
      </c>
      <c r="L14" s="85">
        <v>7</v>
      </c>
      <c r="M14" s="85" t="s">
        <v>47</v>
      </c>
      <c r="N14" s="84" t="s">
        <v>1374</v>
      </c>
      <c r="O14" s="83">
        <v>46671</v>
      </c>
      <c r="P14" s="82" t="s">
        <v>44</v>
      </c>
      <c r="Q14" s="116" t="s">
        <v>148</v>
      </c>
      <c r="R14" s="87">
        <f>IFERROR(VLOOKUP($M14,'Vlook Ref'!$B$3:$D$5,2,0),"")</f>
        <v>2</v>
      </c>
      <c r="S14" s="88" t="s">
        <v>51</v>
      </c>
      <c r="T14" s="89">
        <f>ROUNDUP(IF(O14-Bond!$B$2&lt;0,0,(O14-Bond!$B$2)/365),0)</f>
        <v>4</v>
      </c>
      <c r="U14" s="117">
        <f>IF(Table1[[#This Row],[No. of coupon payments annually]]=Bond!$C$10,1,0)</f>
        <v>1</v>
      </c>
      <c r="V14" s="117">
        <f>IF(P14="ICRA Nepal",VLOOKUP(Q14,Ratings!$D$2:$E$20,2,0),0)</f>
        <v>8</v>
      </c>
      <c r="W14" s="117">
        <f>IF(P14="CARE Ratings Nepal Limited",VLOOKUP(Q14,Ratings!$C$2:$E$20,3,0),0)</f>
        <v>0</v>
      </c>
      <c r="X14" s="117">
        <f>IFERROR(INDEX(Ratings!$E$3:$E$20,MATCH(MID(Table1[[#This Row],[Rating]],FIND(" ",Table1[[#This Row],[Rating]])+1,LEN(Table1[[#This Row],[Rating]])-FIND(" ",Table1[[#This Row],[Rating]])),Ratings!$F$3:$F$20,0)),"")</f>
        <v>8</v>
      </c>
      <c r="Y14" s="117">
        <f>IF(Table1[[#This Row],[Compounding period Check List]]=1,IF(Table1[[#This Row],[Combined Ratings]]&gt;=$BD$2,1,0),0)</f>
        <v>1</v>
      </c>
      <c r="Z14" s="117">
        <f>IF(Table1[[#This Row],[Preference Score]]=1,Table1[[#This Row],[Combined Ratings]]-$BD$2,"")</f>
        <v>5</v>
      </c>
      <c r="AA14" s="117">
        <f>IF((Bond!$B$2-Table1[[#This Row],[Latest Traded Date]])&gt;30,"",Table1[[#This Row],[Rating Difference]])</f>
        <v>5</v>
      </c>
      <c r="AB14" s="117" t="str">
        <f>IF(Table1[[#This Row],[New Bonds]]="",Table1[[#This Row],[Rating Difference]],"")</f>
        <v/>
      </c>
      <c r="AC14" s="117">
        <f>IFERROR(RANK(Table1[[#This Row],[New Bonds]],Table1[New Bonds],1)+COUNTIF($AA$3:AA14,Table1[[#This Row],[New Bonds]])-1,"")</f>
        <v>22</v>
      </c>
      <c r="AD14" s="117" t="str">
        <f>IFERROR(RANK(Table1[[#This Row],[Old Bonds]],Table1[Old Bonds],1)+COUNTIF($AB$3:AB14,Table1[[#This Row],[Old Bonds]])-1,"")</f>
        <v/>
      </c>
      <c r="AE14" s="117">
        <f>IF(Table1[[#This Row],[Old Rank]]="",Table1[[#This Row],[New Rank]],IF(Table1[[#This Row],[Old Rank]]="","",Table1[[#This Row],[Old Rank]]+MAX(Table1[New Rank])))</f>
        <v>22</v>
      </c>
      <c r="AF14" s="90">
        <f>IFERROR(VLOOKUP($D14,Price!$B$2:$C$1003,2,0),0)</f>
        <v>45252</v>
      </c>
      <c r="AG14" s="90">
        <f>IF(Table1[[#This Row],[Latest Traded Date]]&gt;Table1[[#This Row],[Issue Open Date]],Table1[[#This Row],[Latest Traded Date]],Table1[[#This Row],[Issue Open Date]])</f>
        <v>45252</v>
      </c>
      <c r="AH14" s="115">
        <f>IFERROR(VLOOKUP(D14,Price!$B$2:$G$1003,6,0),"N/A")</f>
        <v>848.6</v>
      </c>
      <c r="AI14" s="91">
        <v>0.15328802290219326</v>
      </c>
      <c r="AJ14" s="101">
        <v>0.1532880229295823</v>
      </c>
      <c r="AK14" s="133"/>
      <c r="AN14" s="112"/>
      <c r="AO14" s="101"/>
      <c r="AR14" s="97"/>
      <c r="AS14" s="104"/>
    </row>
    <row r="15" spans="2:56">
      <c r="B15" s="81">
        <v>8</v>
      </c>
      <c r="C15" s="82" t="s">
        <v>1523</v>
      </c>
      <c r="D15" s="82" t="s">
        <v>1526</v>
      </c>
      <c r="E15" s="82" t="s">
        <v>1529</v>
      </c>
      <c r="F15" s="83">
        <v>44367</v>
      </c>
      <c r="G15" s="84" t="s">
        <v>13</v>
      </c>
      <c r="H15" s="83">
        <v>44393</v>
      </c>
      <c r="I15" s="83">
        <v>44445</v>
      </c>
      <c r="J15" s="85">
        <v>1000</v>
      </c>
      <c r="K15" s="86">
        <v>0.09</v>
      </c>
      <c r="L15" s="85">
        <v>10</v>
      </c>
      <c r="M15" s="85" t="s">
        <v>47</v>
      </c>
      <c r="N15" s="84" t="s">
        <v>1530</v>
      </c>
      <c r="O15" s="83">
        <v>48045</v>
      </c>
      <c r="P15" s="82" t="s">
        <v>44</v>
      </c>
      <c r="Q15" s="82" t="s">
        <v>152</v>
      </c>
      <c r="R15" s="87">
        <f>IFERROR(VLOOKUP($M15,'Vlook Ref'!$B$3:$D$5,2,0),"")</f>
        <v>2</v>
      </c>
      <c r="S15" s="88" t="s">
        <v>51</v>
      </c>
      <c r="T15" s="89">
        <f>ROUNDUP(IF(O15-Bond!$B$2&lt;0,0,(O15-Bond!$B$2)/365),0)</f>
        <v>8</v>
      </c>
      <c r="U15" s="117">
        <f>IF(Table1[[#This Row],[No. of coupon payments annually]]=Bond!$C$10,1,0)</f>
        <v>1</v>
      </c>
      <c r="V15" s="117">
        <f>IF(P15="ICRA Nepal",VLOOKUP(Q15,Ratings!$D$2:$E$20,2,0),0)</f>
        <v>11</v>
      </c>
      <c r="W15" s="117">
        <f>IF(P15="CARE Ratings Nepal Limited",VLOOKUP(Q15,Ratings!$C$2:$E$20,3,0),0)</f>
        <v>0</v>
      </c>
      <c r="X15" s="117">
        <f>IFERROR(INDEX(Ratings!$E$3:$E$20,MATCH(MID(Table1[[#This Row],[Rating]],FIND(" ",Table1[[#This Row],[Rating]])+1,LEN(Table1[[#This Row],[Rating]])-FIND(" ",Table1[[#This Row],[Rating]])),Ratings!$F$3:$F$20,0)),"")</f>
        <v>11</v>
      </c>
      <c r="Y15" s="117">
        <f>IF(Table1[[#This Row],[Compounding period Check List]]=1,IF(Table1[[#This Row],[Combined Ratings]]&gt;=$BD$2,1,0),0)</f>
        <v>1</v>
      </c>
      <c r="Z15" s="117">
        <f>IF(Table1[[#This Row],[Preference Score]]=1,Table1[[#This Row],[Combined Ratings]]-$BD$2,"")</f>
        <v>8</v>
      </c>
      <c r="AA15" s="117">
        <f>IF((Bond!$B$2-Table1[[#This Row],[Latest Traded Date]])&gt;30,"",Table1[[#This Row],[Rating Difference]])</f>
        <v>8</v>
      </c>
      <c r="AB15" s="117" t="str">
        <f>IF(Table1[[#This Row],[New Bonds]]="",Table1[[#This Row],[Rating Difference]],"")</f>
        <v/>
      </c>
      <c r="AC15" s="117">
        <f>IFERROR(RANK(Table1[[#This Row],[New Bonds]],Table1[New Bonds],1)+COUNTIF($AA$3:AA15,Table1[[#This Row],[New Bonds]])-1,"")</f>
        <v>30</v>
      </c>
      <c r="AD15" s="117" t="str">
        <f>IFERROR(RANK(Table1[[#This Row],[Old Bonds]],Table1[Old Bonds],1)+COUNTIF($AB$3:AB15,Table1[[#This Row],[Old Bonds]])-1,"")</f>
        <v/>
      </c>
      <c r="AE15" s="117">
        <f>IF(Table1[[#This Row],[Old Rank]]="",Table1[[#This Row],[New Rank]],IF(Table1[[#This Row],[Old Rank]]="","",Table1[[#This Row],[Old Rank]]+MAX(Table1[New Rank])))</f>
        <v>30</v>
      </c>
      <c r="AF15" s="90">
        <f>IFERROR(VLOOKUP($D15,Price!$B$2:$C$1003,2,0),0)</f>
        <v>45256</v>
      </c>
      <c r="AG15" s="90">
        <f>IF(Table1[[#This Row],[Latest Traded Date]]&gt;Table1[[#This Row],[Issue Open Date]],Table1[[#This Row],[Latest Traded Date]],Table1[[#This Row],[Issue Open Date]])</f>
        <v>45256</v>
      </c>
      <c r="AH15" s="115">
        <f>IFERROR(VLOOKUP(D15,Price!$B$2:$G$1003,6,0),"N/A")</f>
        <v>815.7</v>
      </c>
      <c r="AI15" s="91">
        <v>0.14112308897134163</v>
      </c>
      <c r="AJ15" s="101">
        <v>0.13957507040999551</v>
      </c>
      <c r="AK15" s="133"/>
      <c r="AN15" s="112"/>
      <c r="AO15" s="101"/>
      <c r="AR15" s="97"/>
      <c r="AS15" s="104"/>
    </row>
    <row r="16" spans="2:56">
      <c r="B16" s="81">
        <v>11</v>
      </c>
      <c r="C16" s="82" t="s">
        <v>1648</v>
      </c>
      <c r="D16" s="82" t="s">
        <v>1649</v>
      </c>
      <c r="E16" s="82" t="s">
        <v>1528</v>
      </c>
      <c r="F16" s="83">
        <v>44650</v>
      </c>
      <c r="G16" s="84" t="s">
        <v>1650</v>
      </c>
      <c r="H16" s="83">
        <v>44676</v>
      </c>
      <c r="I16" s="83">
        <v>44783</v>
      </c>
      <c r="J16" s="85">
        <v>1000</v>
      </c>
      <c r="K16" s="86">
        <v>0.1</v>
      </c>
      <c r="L16" s="85">
        <v>10</v>
      </c>
      <c r="M16" s="85" t="s">
        <v>47</v>
      </c>
      <c r="N16" s="84" t="s">
        <v>1651</v>
      </c>
      <c r="O16" s="83">
        <v>47963</v>
      </c>
      <c r="P16" s="82" t="s">
        <v>56</v>
      </c>
      <c r="Q16" s="116" t="s">
        <v>106</v>
      </c>
      <c r="R16" s="87">
        <f>IFERROR(VLOOKUP($M16,'Vlook Ref'!$B$3:$D$5,2,0),"")</f>
        <v>2</v>
      </c>
      <c r="S16" s="88" t="s">
        <v>51</v>
      </c>
      <c r="T16" s="89">
        <f>ROUNDUP(IF(O16-Bond!$B$2&lt;0,0,(O16-Bond!$B$2)/365),0)</f>
        <v>8</v>
      </c>
      <c r="U16" s="117">
        <f>IF(Table1[[#This Row],[No. of coupon payments annually]]=Bond!$C$10,1,0)</f>
        <v>1</v>
      </c>
      <c r="V16" s="117">
        <f>IF(P16="ICRA Nepal",VLOOKUP(Q16,Ratings!$D$2:$E$20,2,0),0)</f>
        <v>0</v>
      </c>
      <c r="W16" s="117">
        <f>IF(P16="CARE Ratings Nepal Limited",VLOOKUP(Q16,Ratings!$C$2:$E$20,3,0),0)</f>
        <v>7</v>
      </c>
      <c r="X16" s="117">
        <f>IFERROR(INDEX(Ratings!$E$3:$E$20,MATCH(MID(Table1[[#This Row],[Rating]],FIND(" ",Table1[[#This Row],[Rating]])+1,LEN(Table1[[#This Row],[Rating]])-FIND(" ",Table1[[#This Row],[Rating]])),Ratings!$F$3:$F$20,0)),"")</f>
        <v>7</v>
      </c>
      <c r="Y16" s="117">
        <f>IF(Table1[[#This Row],[Compounding period Check List]]=1,IF(Table1[[#This Row],[Combined Ratings]]&gt;=$BD$2,1,0),0)</f>
        <v>1</v>
      </c>
      <c r="Z16" s="117">
        <f>IF(Table1[[#This Row],[Preference Score]]=1,Table1[[#This Row],[Combined Ratings]]-$BD$2,"")</f>
        <v>4</v>
      </c>
      <c r="AA16" s="117">
        <f>IF((Bond!$B$2-Table1[[#This Row],[Latest Traded Date]])&gt;30,"",Table1[[#This Row],[Rating Difference]])</f>
        <v>4</v>
      </c>
      <c r="AB16" s="117" t="str">
        <f>IF(Table1[[#This Row],[New Bonds]]="",Table1[[#This Row],[Rating Difference]],"")</f>
        <v/>
      </c>
      <c r="AC16" s="117">
        <f>IFERROR(RANK(Table1[[#This Row],[New Bonds]],Table1[New Bonds],1)+COUNTIF($AA$3:AA16,Table1[[#This Row],[New Bonds]])-1,"")</f>
        <v>16</v>
      </c>
      <c r="AD16" s="117" t="str">
        <f>IFERROR(RANK(Table1[[#This Row],[Old Bonds]],Table1[Old Bonds],1)+COUNTIF($AB$3:AB16,Table1[[#This Row],[Old Bonds]])-1,"")</f>
        <v/>
      </c>
      <c r="AE16" s="117">
        <f>IF(Table1[[#This Row],[Old Rank]]="",Table1[[#This Row],[New Rank]],IF(Table1[[#This Row],[Old Rank]]="","",Table1[[#This Row],[Old Rank]]+MAX(Table1[New Rank])))</f>
        <v>16</v>
      </c>
      <c r="AF16" s="90">
        <f>IFERROR(VLOOKUP($D16,Price!$B$2:$C$1003,2,0),0)</f>
        <v>45256</v>
      </c>
      <c r="AG16" s="90">
        <f>IF(Table1[[#This Row],[Latest Traded Date]]&gt;Table1[[#This Row],[Issue Open Date]],Table1[[#This Row],[Latest Traded Date]],Table1[[#This Row],[Issue Open Date]])</f>
        <v>45256</v>
      </c>
      <c r="AH16" s="115">
        <f>IFERROR(VLOOKUP(D16,Price!$B$2:$G$1003,6,0),"N/A")</f>
        <v>940</v>
      </c>
      <c r="AI16" s="91">
        <v>0.12344588536350504</v>
      </c>
      <c r="AJ16" s="101">
        <v>0.12323520228516402</v>
      </c>
      <c r="AK16" s="133"/>
      <c r="AN16" s="112"/>
      <c r="AO16" s="101"/>
      <c r="AR16" s="97"/>
      <c r="AS16" s="104"/>
    </row>
    <row r="17" spans="2:45">
      <c r="B17" s="81">
        <v>20</v>
      </c>
      <c r="C17" s="82" t="s">
        <v>1652</v>
      </c>
      <c r="D17" s="82" t="s">
        <v>1653</v>
      </c>
      <c r="E17" s="82" t="s">
        <v>1654</v>
      </c>
      <c r="F17" s="83">
        <v>44540</v>
      </c>
      <c r="G17" s="84" t="s">
        <v>1655</v>
      </c>
      <c r="H17" s="83">
        <v>44559</v>
      </c>
      <c r="I17" s="83">
        <v>44663</v>
      </c>
      <c r="J17" s="85">
        <v>1000</v>
      </c>
      <c r="K17" s="86">
        <v>0.10249999999999999</v>
      </c>
      <c r="L17" s="85">
        <v>10</v>
      </c>
      <c r="M17" s="85" t="s">
        <v>4</v>
      </c>
      <c r="N17" s="84" t="s">
        <v>1656</v>
      </c>
      <c r="O17" s="83">
        <v>48211</v>
      </c>
      <c r="P17" s="82" t="s">
        <v>56</v>
      </c>
      <c r="Q17" s="116" t="s">
        <v>149</v>
      </c>
      <c r="R17" s="87">
        <f>IFERROR(VLOOKUP($M17,'Vlook Ref'!$B$3:$D$5,2,0),"")</f>
        <v>4</v>
      </c>
      <c r="S17" s="88" t="s">
        <v>1908</v>
      </c>
      <c r="T17" s="89">
        <f>ROUNDUP(IF(O17-Bond!$B$2&lt;0,0,(O17-Bond!$B$2)/365),0)</f>
        <v>9</v>
      </c>
      <c r="U17" s="117">
        <f>IF(Table1[[#This Row],[No. of coupon payments annually]]=Bond!$C$10,1,0)</f>
        <v>0</v>
      </c>
      <c r="V17" s="117">
        <f>IF(P17="ICRA Nepal",VLOOKUP(Q17,Ratings!$D$2:$E$20,2,0),0)</f>
        <v>0</v>
      </c>
      <c r="W17" s="117">
        <f>IF(P17="CARE Ratings Nepal Limited",VLOOKUP(Q17,Ratings!$C$2:$E$20,3,0),0)</f>
        <v>10</v>
      </c>
      <c r="X17" s="117">
        <f>IFERROR(INDEX(Ratings!$E$3:$E$20,MATCH(MID(Table1[[#This Row],[Rating]],FIND(" ",Table1[[#This Row],[Rating]])+1,LEN(Table1[[#This Row],[Rating]])-FIND(" ",Table1[[#This Row],[Rating]])),Ratings!$F$3:$F$20,0)),"")</f>
        <v>10</v>
      </c>
      <c r="Y17" s="117">
        <f>IF(Table1[[#This Row],[Compounding period Check List]]=1,IF(Table1[[#This Row],[Combined Ratings]]&gt;=$BD$2,1,0),0)</f>
        <v>0</v>
      </c>
      <c r="Z17" s="117" t="str">
        <f>IF(Table1[[#This Row],[Preference Score]]=1,Table1[[#This Row],[Combined Ratings]]-$BD$2,"")</f>
        <v/>
      </c>
      <c r="AA17" s="117" t="str">
        <f>IF((Bond!$B$2-Table1[[#This Row],[Latest Traded Date]])&gt;30,"",Table1[[#This Row],[Rating Difference]])</f>
        <v/>
      </c>
      <c r="AB17" s="117" t="str">
        <f>IF(Table1[[#This Row],[New Bonds]]="",Table1[[#This Row],[Rating Difference]],"")</f>
        <v/>
      </c>
      <c r="AC17" s="117" t="str">
        <f>IFERROR(RANK(Table1[[#This Row],[New Bonds]],Table1[New Bonds],1)+COUNTIF($AA$3:AA17,Table1[[#This Row],[New Bonds]])-1,"")</f>
        <v/>
      </c>
      <c r="AD17" s="117" t="str">
        <f>IFERROR(RANK(Table1[[#This Row],[Old Bonds]],Table1[Old Bonds],1)+COUNTIF($AB$3:AB17,Table1[[#This Row],[Old Bonds]])-1,"")</f>
        <v/>
      </c>
      <c r="AE17" s="117" t="str">
        <f>IF(Table1[[#This Row],[Old Rank]]="",Table1[[#This Row],[New Rank]],IF(Table1[[#This Row],[Old Rank]]="","",Table1[[#This Row],[Old Rank]]+MAX(Table1[New Rank])))</f>
        <v/>
      </c>
      <c r="AF17" s="90">
        <f>IFERROR(VLOOKUP($D17,Price!$B$2:$C$1003,2,0),0)</f>
        <v>45256</v>
      </c>
      <c r="AG17" s="90">
        <f>IF(Table1[[#This Row],[Latest Traded Date]]&gt;Table1[[#This Row],[Issue Open Date]],Table1[[#This Row],[Latest Traded Date]],Table1[[#This Row],[Issue Open Date]])</f>
        <v>45256</v>
      </c>
      <c r="AH17" s="115">
        <f>IFERROR(VLOOKUP(D17,Price!$B$2:$G$1003,6,0),"N/A")</f>
        <v>907.1</v>
      </c>
      <c r="AI17" s="91">
        <v>0.12870570178084006</v>
      </c>
      <c r="AJ17" s="101">
        <v>0.13288709533216689</v>
      </c>
      <c r="AK17" s="133"/>
      <c r="AN17" s="112"/>
      <c r="AO17" s="101"/>
      <c r="AR17" s="97"/>
      <c r="AS17" s="104"/>
    </row>
    <row r="18" spans="2:45">
      <c r="B18" s="81">
        <v>36</v>
      </c>
      <c r="C18" s="82" t="s">
        <v>1662</v>
      </c>
      <c r="D18" s="82" t="s">
        <v>1663</v>
      </c>
      <c r="E18" s="82" t="s">
        <v>1320</v>
      </c>
      <c r="F18" s="83">
        <v>44748</v>
      </c>
      <c r="G18" s="84" t="s">
        <v>1664</v>
      </c>
      <c r="H18" s="83">
        <v>44770</v>
      </c>
      <c r="I18" s="83">
        <v>44806</v>
      </c>
      <c r="J18" s="85">
        <v>1000</v>
      </c>
      <c r="K18" s="86">
        <v>0.10249999999999999</v>
      </c>
      <c r="L18" s="85">
        <v>5</v>
      </c>
      <c r="M18" s="85" t="s">
        <v>47</v>
      </c>
      <c r="N18" s="84" t="s">
        <v>1665</v>
      </c>
      <c r="O18" s="83">
        <v>46230</v>
      </c>
      <c r="P18" s="82" t="s">
        <v>44</v>
      </c>
      <c r="Q18" s="116" t="s">
        <v>133</v>
      </c>
      <c r="R18" s="87">
        <f>IFERROR(VLOOKUP($M18,'Vlook Ref'!$B$3:$D$5,2,0),"")</f>
        <v>2</v>
      </c>
      <c r="S18" s="88" t="s">
        <v>51</v>
      </c>
      <c r="T18" s="89">
        <f>ROUNDUP(IF(O18-Bond!$B$2&lt;0,0,(O18-Bond!$B$2)/365),0)</f>
        <v>3</v>
      </c>
      <c r="U18" s="117">
        <f>IF(Table1[[#This Row],[No. of coupon payments annually]]=Bond!$C$10,1,0)</f>
        <v>1</v>
      </c>
      <c r="V18" s="117">
        <f>IF(P18="ICRA Nepal",VLOOKUP(Q18,Ratings!$D$2:$E$20,2,0),0)</f>
        <v>3</v>
      </c>
      <c r="W18" s="117">
        <f>IF(P18="CARE Ratings Nepal Limited",VLOOKUP(Q18,Ratings!$C$2:$E$20,3,0),0)</f>
        <v>0</v>
      </c>
      <c r="X18" s="117">
        <f>IFERROR(INDEX(Ratings!$E$3:$E$20,MATCH(MID(Table1[[#This Row],[Rating]],FIND(" ",Table1[[#This Row],[Rating]])+1,LEN(Table1[[#This Row],[Rating]])-FIND(" ",Table1[[#This Row],[Rating]])),Ratings!$F$3:$F$20,0)),"")</f>
        <v>3</v>
      </c>
      <c r="Y18" s="117">
        <f>IF(Table1[[#This Row],[Compounding period Check List]]=1,IF(Table1[[#This Row],[Combined Ratings]]&gt;=$BD$2,1,0),0)</f>
        <v>1</v>
      </c>
      <c r="Z18" s="117">
        <f>IF(Table1[[#This Row],[Preference Score]]=1,Table1[[#This Row],[Combined Ratings]]-$BD$2,"")</f>
        <v>0</v>
      </c>
      <c r="AA18" s="117">
        <f>IF((Bond!$B$2-Table1[[#This Row],[Latest Traded Date]])&gt;30,"",Table1[[#This Row],[Rating Difference]])</f>
        <v>0</v>
      </c>
      <c r="AB18" s="117" t="str">
        <f>IF(Table1[[#This Row],[New Bonds]]="",Table1[[#This Row],[Rating Difference]],"")</f>
        <v/>
      </c>
      <c r="AC18" s="117">
        <f>IFERROR(RANK(Table1[[#This Row],[New Bonds]],Table1[New Bonds],1)+COUNTIF($AA$3:AA18,Table1[[#This Row],[New Bonds]])-1,"")</f>
        <v>1</v>
      </c>
      <c r="AD18" s="117" t="str">
        <f>IFERROR(RANK(Table1[[#This Row],[Old Bonds]],Table1[Old Bonds],1)+COUNTIF($AB$3:AB18,Table1[[#This Row],[Old Bonds]])-1,"")</f>
        <v/>
      </c>
      <c r="AE18" s="117">
        <f>IF(Table1[[#This Row],[Old Rank]]="",Table1[[#This Row],[New Rank]],IF(Table1[[#This Row],[Old Rank]]="","",Table1[[#This Row],[Old Rank]]+MAX(Table1[New Rank])))</f>
        <v>1</v>
      </c>
      <c r="AF18" s="90">
        <f>IFERROR(VLOOKUP($D18,Price!$B$2:$C$1003,2,0),0)</f>
        <v>45253</v>
      </c>
      <c r="AG18" s="90">
        <f>IF(Table1[[#This Row],[Latest Traded Date]]&gt;Table1[[#This Row],[Issue Open Date]],Table1[[#This Row],[Latest Traded Date]],Table1[[#This Row],[Issue Open Date]])</f>
        <v>45253</v>
      </c>
      <c r="AH18" s="115">
        <f>IFERROR(VLOOKUP(D18,Price!$B$2:$G$1003,6,0),"N/A")</f>
        <v>991</v>
      </c>
      <c r="AI18" s="91">
        <v>0.12636974554309602</v>
      </c>
      <c r="AJ18" s="101">
        <v>0.12636974569021156</v>
      </c>
      <c r="AK18" s="133"/>
      <c r="AN18" s="112"/>
      <c r="AR18" s="97"/>
      <c r="AS18" s="104"/>
    </row>
    <row r="19" spans="2:45">
      <c r="B19" s="81">
        <v>29</v>
      </c>
      <c r="C19" s="82" t="s">
        <v>1319</v>
      </c>
      <c r="D19" s="82" t="s">
        <v>1327</v>
      </c>
      <c r="E19" s="82" t="s">
        <v>1320</v>
      </c>
      <c r="F19" s="83">
        <v>43872</v>
      </c>
      <c r="G19" s="84" t="s">
        <v>1329</v>
      </c>
      <c r="H19" s="83">
        <v>43908</v>
      </c>
      <c r="I19" s="83">
        <v>44024</v>
      </c>
      <c r="J19" s="85">
        <v>1000</v>
      </c>
      <c r="K19" s="86">
        <v>0.1</v>
      </c>
      <c r="L19" s="85">
        <v>10</v>
      </c>
      <c r="M19" s="85" t="s">
        <v>47</v>
      </c>
      <c r="N19" s="84" t="s">
        <v>1330</v>
      </c>
      <c r="O19" s="83">
        <v>47560</v>
      </c>
      <c r="P19" s="82" t="s">
        <v>44</v>
      </c>
      <c r="Q19" s="116" t="s">
        <v>133</v>
      </c>
      <c r="R19" s="87">
        <f>IFERROR(VLOOKUP($M19,'Vlook Ref'!$B$3:$D$5,2,0),"")</f>
        <v>2</v>
      </c>
      <c r="S19" s="88" t="s">
        <v>51</v>
      </c>
      <c r="T19" s="89">
        <f>ROUNDUP(IF(O19-Bond!$B$2&lt;0,0,(O19-Bond!$B$2)/365),0)</f>
        <v>7</v>
      </c>
      <c r="U19" s="117">
        <f>IF(Table1[[#This Row],[No. of coupon payments annually]]=Bond!$C$10,1,0)</f>
        <v>1</v>
      </c>
      <c r="V19" s="117">
        <f>IF(P19="ICRA Nepal",VLOOKUP(Q19,Ratings!$D$2:$E$20,2,0),0)</f>
        <v>3</v>
      </c>
      <c r="W19" s="117">
        <f>IF(P19="CARE Ratings Nepal Limited",VLOOKUP(Q19,Ratings!$C$2:$E$20,3,0),0)</f>
        <v>0</v>
      </c>
      <c r="X19" s="117">
        <f>IFERROR(INDEX(Ratings!$E$3:$E$20,MATCH(MID(Table1[[#This Row],[Rating]],FIND(" ",Table1[[#This Row],[Rating]])+1,LEN(Table1[[#This Row],[Rating]])-FIND(" ",Table1[[#This Row],[Rating]])),Ratings!$F$3:$F$20,0)),"")</f>
        <v>3</v>
      </c>
      <c r="Y19" s="117">
        <f>IF(Table1[[#This Row],[Compounding period Check List]]=1,IF(Table1[[#This Row],[Combined Ratings]]&gt;=$BD$2,1,0),0)</f>
        <v>1</v>
      </c>
      <c r="Z19" s="117">
        <f>IF(Table1[[#This Row],[Preference Score]]=1,Table1[[#This Row],[Combined Ratings]]-$BD$2,"")</f>
        <v>0</v>
      </c>
      <c r="AA19" s="117">
        <f>IF((Bond!$B$2-Table1[[#This Row],[Latest Traded Date]])&gt;30,"",Table1[[#This Row],[Rating Difference]])</f>
        <v>0</v>
      </c>
      <c r="AB19" s="117" t="str">
        <f>IF(Table1[[#This Row],[New Bonds]]="",Table1[[#This Row],[Rating Difference]],"")</f>
        <v/>
      </c>
      <c r="AC19" s="117">
        <f>IFERROR(RANK(Table1[[#This Row],[New Bonds]],Table1[New Bonds],1)+COUNTIF($AA$3:AA19,Table1[[#This Row],[New Bonds]])-1,"")</f>
        <v>2</v>
      </c>
      <c r="AD19" s="117" t="str">
        <f>IFERROR(RANK(Table1[[#This Row],[Old Bonds]],Table1[Old Bonds],1)+COUNTIF($AB$3:AB19,Table1[[#This Row],[Old Bonds]])-1,"")</f>
        <v/>
      </c>
      <c r="AE19" s="117">
        <f>IF(Table1[[#This Row],[Old Rank]]="",Table1[[#This Row],[New Rank]],IF(Table1[[#This Row],[Old Rank]]="","",Table1[[#This Row],[Old Rank]]+MAX(Table1[New Rank])))</f>
        <v>2</v>
      </c>
      <c r="AF19" s="90">
        <f>IFERROR(VLOOKUP($D19,Price!$B$2:$C$1003,2,0),0)</f>
        <v>45238</v>
      </c>
      <c r="AG19" s="90">
        <f>IF(Table1[[#This Row],[Latest Traded Date]]&gt;Table1[[#This Row],[Issue Open Date]],Table1[[#This Row],[Latest Traded Date]],Table1[[#This Row],[Issue Open Date]])</f>
        <v>45238</v>
      </c>
      <c r="AH19" s="115">
        <f>IFERROR(VLOOKUP(D19,Price!$B$2:$G$1003,6,0),"N/A")</f>
        <v>883.5</v>
      </c>
      <c r="AI19" s="91">
        <v>0.13985738583060434</v>
      </c>
      <c r="AJ19" s="101">
        <v>0.13985738583060428</v>
      </c>
      <c r="AK19" s="133"/>
      <c r="AN19" s="112"/>
      <c r="AO19" s="101"/>
      <c r="AR19" s="97"/>
      <c r="AS19" s="104"/>
    </row>
    <row r="20" spans="2:45">
      <c r="B20" s="81">
        <v>15</v>
      </c>
      <c r="C20" s="82" t="s">
        <v>1436</v>
      </c>
      <c r="D20" s="68" t="s">
        <v>1445</v>
      </c>
      <c r="E20" s="82" t="s">
        <v>1437</v>
      </c>
      <c r="F20" s="83">
        <v>44227</v>
      </c>
      <c r="G20" s="84" t="s">
        <v>1438</v>
      </c>
      <c r="H20" s="83">
        <v>44242</v>
      </c>
      <c r="I20" s="83">
        <v>44299</v>
      </c>
      <c r="J20" s="85">
        <v>1000</v>
      </c>
      <c r="K20" s="86">
        <v>9.5000000000000001E-2</v>
      </c>
      <c r="L20" s="85">
        <v>8</v>
      </c>
      <c r="M20" s="85" t="s">
        <v>47</v>
      </c>
      <c r="N20" s="84" t="s">
        <v>1439</v>
      </c>
      <c r="O20" s="83">
        <v>47163</v>
      </c>
      <c r="P20" s="82" t="s">
        <v>56</v>
      </c>
      <c r="Q20" s="116" t="s">
        <v>126</v>
      </c>
      <c r="R20" s="87">
        <f>IFERROR(VLOOKUP($M20,'Vlook Ref'!$B$3:$D$5,2,0),"")</f>
        <v>2</v>
      </c>
      <c r="S20" s="88" t="s">
        <v>51</v>
      </c>
      <c r="T20" s="89">
        <f>ROUNDUP(IF(O20-Bond!$B$2&lt;0,0,(O20-Bond!$B$2)/365),0)</f>
        <v>6</v>
      </c>
      <c r="U20" s="117">
        <f>IF(Table1[[#This Row],[No. of coupon payments annually]]=Bond!$C$10,1,0)</f>
        <v>1</v>
      </c>
      <c r="V20" s="117">
        <f>IF(P20="ICRA Nepal",VLOOKUP(Q20,Ratings!$D$2:$E$20,2,0),0)</f>
        <v>0</v>
      </c>
      <c r="W20" s="117">
        <f>IF(P20="CARE Ratings Nepal Limited",VLOOKUP(Q20,Ratings!$C$2:$E$20,3,0),0)</f>
        <v>12</v>
      </c>
      <c r="X20" s="117">
        <f>IFERROR(INDEX(Ratings!$E$3:$E$20,MATCH(MID(Table1[[#This Row],[Rating]],FIND(" ",Table1[[#This Row],[Rating]])+1,LEN(Table1[[#This Row],[Rating]])-FIND(" ",Table1[[#This Row],[Rating]])),Ratings!$F$3:$F$20,0)),"")</f>
        <v>12</v>
      </c>
      <c r="Y20" s="117">
        <f>IF(Table1[[#This Row],[Compounding period Check List]]=1,IF(Table1[[#This Row],[Combined Ratings]]&gt;=$BD$2,1,0),0)</f>
        <v>1</v>
      </c>
      <c r="Z20" s="117">
        <f>IF(Table1[[#This Row],[Preference Score]]=1,Table1[[#This Row],[Combined Ratings]]-$BD$2,"")</f>
        <v>9</v>
      </c>
      <c r="AA20" s="117">
        <f>IF((Bond!$B$2-Table1[[#This Row],[Latest Traded Date]])&gt;30,"",Table1[[#This Row],[Rating Difference]])</f>
        <v>9</v>
      </c>
      <c r="AB20" s="117" t="str">
        <f>IF(Table1[[#This Row],[New Bonds]]="",Table1[[#This Row],[Rating Difference]],"")</f>
        <v/>
      </c>
      <c r="AC20" s="117">
        <f>IFERROR(RANK(Table1[[#This Row],[New Bonds]],Table1[New Bonds],1)+COUNTIF($AA$3:AA20,Table1[[#This Row],[New Bonds]])-1,"")</f>
        <v>31</v>
      </c>
      <c r="AD20" s="117" t="str">
        <f>IFERROR(RANK(Table1[[#This Row],[Old Bonds]],Table1[Old Bonds],1)+COUNTIF($AB$3:AB20,Table1[[#This Row],[Old Bonds]])-1,"")</f>
        <v/>
      </c>
      <c r="AE20" s="117">
        <f>IF(Table1[[#This Row],[Old Rank]]="",Table1[[#This Row],[New Rank]],IF(Table1[[#This Row],[Old Rank]]="","",Table1[[#This Row],[Old Rank]]+MAX(Table1[New Rank])))</f>
        <v>31</v>
      </c>
      <c r="AF20" s="90">
        <f>IFERROR(VLOOKUP($D20,Price!$B$2:$C$1003,2,0),0)</f>
        <v>45256</v>
      </c>
      <c r="AG20" s="90">
        <f>IF(Table1[[#This Row],[Latest Traded Date]]&gt;Table1[[#This Row],[Issue Open Date]],Table1[[#This Row],[Latest Traded Date]],Table1[[#This Row],[Issue Open Date]])</f>
        <v>45256</v>
      </c>
      <c r="AH20" s="115">
        <f>IFERROR(VLOOKUP(D20,Price!$B$2:$G$1003,6,0),"N/A")</f>
        <v>901</v>
      </c>
      <c r="AI20" s="91">
        <v>0.1352443136658644</v>
      </c>
      <c r="AJ20" s="101">
        <v>0.13526355693156006</v>
      </c>
      <c r="AK20" s="133"/>
      <c r="AL20" s="101"/>
      <c r="AN20" s="112"/>
      <c r="AO20" s="101"/>
      <c r="AR20" s="97"/>
      <c r="AS20" s="104"/>
    </row>
    <row r="21" spans="2:45">
      <c r="B21" s="81">
        <v>37</v>
      </c>
      <c r="C21" s="82" t="s">
        <v>1291</v>
      </c>
      <c r="D21" s="82" t="s">
        <v>1454</v>
      </c>
      <c r="E21" s="82" t="s">
        <v>1292</v>
      </c>
      <c r="F21" s="83">
        <v>43748</v>
      </c>
      <c r="G21" s="84" t="s">
        <v>1293</v>
      </c>
      <c r="H21" s="83">
        <v>43786</v>
      </c>
      <c r="I21" s="83">
        <v>43879</v>
      </c>
      <c r="J21" s="85">
        <v>1000</v>
      </c>
      <c r="K21" s="86">
        <v>0.1</v>
      </c>
      <c r="L21" s="85">
        <v>10</v>
      </c>
      <c r="M21" s="85" t="s">
        <v>47</v>
      </c>
      <c r="N21" s="84" t="s">
        <v>1294</v>
      </c>
      <c r="O21" s="83">
        <v>47437</v>
      </c>
      <c r="P21" s="82" t="s">
        <v>44</v>
      </c>
      <c r="Q21" s="82" t="s">
        <v>148</v>
      </c>
      <c r="R21" s="87">
        <f>IFERROR(VLOOKUP($M21,'Vlook Ref'!$B$3:$D$5,2,0),"")</f>
        <v>2</v>
      </c>
      <c r="S21" s="88" t="s">
        <v>1909</v>
      </c>
      <c r="T21" s="89">
        <f>ROUNDUP(IF(O21-Bond!$B$2&lt;0,0,(O21-Bond!$B$2)/365),0)</f>
        <v>6</v>
      </c>
      <c r="U21" s="117">
        <f>IF(Table1[[#This Row],[No. of coupon payments annually]]=Bond!$C$10,1,0)</f>
        <v>1</v>
      </c>
      <c r="V21" s="117">
        <f>IF(P21="ICRA Nepal",VLOOKUP(Q21,Ratings!$D$2:$E$20,2,0),0)</f>
        <v>8</v>
      </c>
      <c r="W21" s="117">
        <f>IF(P21="CARE Ratings Nepal Limited",VLOOKUP(Q21,Ratings!$C$2:$E$20,3,0),0)</f>
        <v>0</v>
      </c>
      <c r="X21" s="117">
        <f>IFERROR(INDEX(Ratings!$E$3:$E$20,MATCH(MID(Table1[[#This Row],[Rating]],FIND(" ",Table1[[#This Row],[Rating]])+1,LEN(Table1[[#This Row],[Rating]])-FIND(" ",Table1[[#This Row],[Rating]])),Ratings!$F$3:$F$20,0)),"")</f>
        <v>8</v>
      </c>
      <c r="Y21" s="117">
        <f>IF(Table1[[#This Row],[Compounding period Check List]]=1,IF(Table1[[#This Row],[Combined Ratings]]&gt;=$BD$2,1,0),0)</f>
        <v>1</v>
      </c>
      <c r="Z21" s="117">
        <f>IF(Table1[[#This Row],[Preference Score]]=1,Table1[[#This Row],[Combined Ratings]]-$BD$2,"")</f>
        <v>5</v>
      </c>
      <c r="AA21" s="117">
        <f>IF((Bond!$B$2-Table1[[#This Row],[Latest Traded Date]])&gt;30,"",Table1[[#This Row],[Rating Difference]])</f>
        <v>5</v>
      </c>
      <c r="AB21" s="117" t="str">
        <f>IF(Table1[[#This Row],[New Bonds]]="",Table1[[#This Row],[Rating Difference]],"")</f>
        <v/>
      </c>
      <c r="AC21" s="117">
        <f>IFERROR(RANK(Table1[[#This Row],[New Bonds]],Table1[New Bonds],1)+COUNTIF($AA$3:AA21,Table1[[#This Row],[New Bonds]])-1,"")</f>
        <v>23</v>
      </c>
      <c r="AD21" s="117" t="str">
        <f>IFERROR(RANK(Table1[[#This Row],[Old Bonds]],Table1[Old Bonds],1)+COUNTIF($AB$3:AB21,Table1[[#This Row],[Old Bonds]])-1,"")</f>
        <v/>
      </c>
      <c r="AE21" s="117">
        <f>IF(Table1[[#This Row],[Old Rank]]="",Table1[[#This Row],[New Rank]],IF(Table1[[#This Row],[Old Rank]]="","",Table1[[#This Row],[Old Rank]]+MAX(Table1[New Rank])))</f>
        <v>23</v>
      </c>
      <c r="AF21" s="90">
        <f>IFERROR(VLOOKUP($D21,Price!$B$2:$C$1003,2,0),0)</f>
        <v>45253</v>
      </c>
      <c r="AG21" s="90">
        <f>IF(Table1[[#This Row],[Latest Traded Date]]&gt;Table1[[#This Row],[Issue Open Date]],Table1[[#This Row],[Latest Traded Date]],Table1[[#This Row],[Issue Open Date]])</f>
        <v>45253</v>
      </c>
      <c r="AH21" s="115">
        <f>IFERROR(VLOOKUP(D21,Price!$B$2:$G$1003,6,0),"N/A")</f>
        <v>954</v>
      </c>
      <c r="AI21" s="91">
        <v>0.12396978548391593</v>
      </c>
      <c r="AJ21" s="101">
        <v>0.12396978548500594</v>
      </c>
      <c r="AK21" s="133"/>
      <c r="AN21" s="112"/>
      <c r="AR21" s="97"/>
      <c r="AS21" s="104"/>
    </row>
    <row r="22" spans="2:45">
      <c r="B22" s="81">
        <v>18</v>
      </c>
      <c r="C22" s="82" t="s">
        <v>198</v>
      </c>
      <c r="D22" s="82" t="s">
        <v>1279</v>
      </c>
      <c r="E22" s="82" t="s">
        <v>199</v>
      </c>
      <c r="F22" s="83">
        <v>43776</v>
      </c>
      <c r="G22" s="84" t="s">
        <v>200</v>
      </c>
      <c r="H22" s="83">
        <v>43784</v>
      </c>
      <c r="I22" s="83">
        <v>43850</v>
      </c>
      <c r="J22" s="85">
        <v>1000</v>
      </c>
      <c r="K22" s="86">
        <v>0.10249999999999999</v>
      </c>
      <c r="L22" s="85">
        <v>10</v>
      </c>
      <c r="M22" s="85" t="s">
        <v>47</v>
      </c>
      <c r="N22" s="84" t="s">
        <v>1288</v>
      </c>
      <c r="O22" s="83">
        <v>47435</v>
      </c>
      <c r="P22" s="82" t="s">
        <v>44</v>
      </c>
      <c r="Q22" s="116" t="s">
        <v>135</v>
      </c>
      <c r="R22" s="87">
        <f>IFERROR(VLOOKUP($M22,'Vlook Ref'!$B$3:$D$5,2,0),"")</f>
        <v>2</v>
      </c>
      <c r="S22" s="88" t="s">
        <v>51</v>
      </c>
      <c r="T22" s="89">
        <f>ROUNDUP(IF(O22-Bond!$B$2&lt;0,0,(O22-Bond!$B$2)/365),0)</f>
        <v>6</v>
      </c>
      <c r="U22" s="117">
        <f>IF(Table1[[#This Row],[No. of coupon payments annually]]=Bond!$C$10,1,0)</f>
        <v>1</v>
      </c>
      <c r="V22" s="117">
        <f>IF(P22="ICRA Nepal",VLOOKUP(Q22,Ratings!$D$2:$E$20,2,0),0)</f>
        <v>9</v>
      </c>
      <c r="W22" s="117">
        <f>IF(P22="CARE Ratings Nepal Limited",VLOOKUP(Q22,Ratings!$C$2:$E$20,3,0),0)</f>
        <v>0</v>
      </c>
      <c r="X22" s="117">
        <f>IFERROR(INDEX(Ratings!$E$3:$E$20,MATCH(MID(Table1[[#This Row],[Rating]],FIND(" ",Table1[[#This Row],[Rating]])+1,LEN(Table1[[#This Row],[Rating]])-FIND(" ",Table1[[#This Row],[Rating]])),Ratings!$F$3:$F$20,0)),"")</f>
        <v>9</v>
      </c>
      <c r="Y22" s="117">
        <f>IF(Table1[[#This Row],[Compounding period Check List]]=1,IF(Table1[[#This Row],[Combined Ratings]]&gt;=$BD$2,1,0),0)</f>
        <v>1</v>
      </c>
      <c r="Z22" s="117">
        <f>IF(Table1[[#This Row],[Preference Score]]=1,Table1[[#This Row],[Combined Ratings]]-$BD$2,"")</f>
        <v>6</v>
      </c>
      <c r="AA22" s="117" t="str">
        <f>IF((Bond!$B$2-Table1[[#This Row],[Latest Traded Date]])&gt;30,"",Table1[[#This Row],[Rating Difference]])</f>
        <v/>
      </c>
      <c r="AB22" s="117">
        <f>IF(Table1[[#This Row],[New Bonds]]="",Table1[[#This Row],[Rating Difference]],"")</f>
        <v>6</v>
      </c>
      <c r="AC22" s="117" t="str">
        <f>IFERROR(RANK(Table1[[#This Row],[New Bonds]],Table1[New Bonds],1)+COUNTIF($AA$3:AA22,Table1[[#This Row],[New Bonds]])-1,"")</f>
        <v/>
      </c>
      <c r="AD22" s="117">
        <f>IFERROR(RANK(Table1[[#This Row],[Old Bonds]],Table1[Old Bonds],1)+COUNTIF($AB$3:AB22,Table1[[#This Row],[Old Bonds]])-1,"")</f>
        <v>19</v>
      </c>
      <c r="AE22" s="117">
        <f>IF(Table1[[#This Row],[Old Rank]]="",Table1[[#This Row],[New Rank]],IF(Table1[[#This Row],[Old Rank]]="","",Table1[[#This Row],[Old Rank]]+MAX(Table1[New Rank])))</f>
        <v>51</v>
      </c>
      <c r="AF22" s="90">
        <f>IFERROR(VLOOKUP($D22,Price!$B$2:$C$1003,2,0),0)</f>
        <v>45180</v>
      </c>
      <c r="AG22" s="90">
        <f>IF(Table1[[#This Row],[Latest Traded Date]]&gt;Table1[[#This Row],[Issue Open Date]],Table1[[#This Row],[Latest Traded Date]],Table1[[#This Row],[Issue Open Date]])</f>
        <v>45180</v>
      </c>
      <c r="AH22" s="115">
        <f>IFERROR(VLOOKUP(D22,Price!$B$2:$G$1003,6,0),"N/A")</f>
        <v>920</v>
      </c>
      <c r="AI22" s="91">
        <v>0.12903797513267767</v>
      </c>
      <c r="AJ22" s="101">
        <v>0.12903797513267765</v>
      </c>
      <c r="AK22" s="133"/>
      <c r="AN22" s="112"/>
      <c r="AO22" s="101"/>
      <c r="AR22" s="97"/>
      <c r="AS22" s="104"/>
    </row>
    <row r="23" spans="2:45">
      <c r="B23" s="81">
        <v>12</v>
      </c>
      <c r="C23" s="82" t="s">
        <v>70</v>
      </c>
      <c r="D23" s="82" t="s">
        <v>1274</v>
      </c>
      <c r="E23" s="82" t="s">
        <v>71</v>
      </c>
      <c r="F23" s="83">
        <v>43538</v>
      </c>
      <c r="G23" s="84" t="s">
        <v>107</v>
      </c>
      <c r="H23" s="83">
        <v>43567</v>
      </c>
      <c r="I23" s="83">
        <v>43710</v>
      </c>
      <c r="J23" s="85">
        <v>1000</v>
      </c>
      <c r="K23" s="86">
        <v>0.1</v>
      </c>
      <c r="L23" s="85">
        <v>10</v>
      </c>
      <c r="M23" s="85" t="s">
        <v>47</v>
      </c>
      <c r="N23" s="84" t="s">
        <v>108</v>
      </c>
      <c r="O23" s="83">
        <v>47219</v>
      </c>
      <c r="P23" s="82" t="s">
        <v>44</v>
      </c>
      <c r="Q23" s="82" t="s">
        <v>134</v>
      </c>
      <c r="R23" s="87">
        <f>IFERROR(VLOOKUP($M23,'Vlook Ref'!$B$3:$D$5,2,0),"")</f>
        <v>2</v>
      </c>
      <c r="S23" s="88" t="s">
        <v>51</v>
      </c>
      <c r="T23" s="89">
        <f>ROUNDUP(IF(O23-Bond!$B$2&lt;0,0,(O23-Bond!$B$2)/365),0)</f>
        <v>6</v>
      </c>
      <c r="U23" s="117">
        <f>IF(Table1[[#This Row],[No. of coupon payments annually]]=Bond!$C$10,1,0)</f>
        <v>1</v>
      </c>
      <c r="V23" s="117">
        <f>IF(P23="ICRA Nepal",VLOOKUP(Q23,Ratings!$D$2:$E$20,2,0),0)</f>
        <v>6</v>
      </c>
      <c r="W23" s="117">
        <f>IF(P23="CARE Ratings Nepal Limited",VLOOKUP(Q23,Ratings!$C$2:$E$20,3,0),0)</f>
        <v>0</v>
      </c>
      <c r="X23" s="117">
        <f>IFERROR(INDEX(Ratings!$E$3:$E$20,MATCH(MID(Table1[[#This Row],[Rating]],FIND(" ",Table1[[#This Row],[Rating]])+1,LEN(Table1[[#This Row],[Rating]])-FIND(" ",Table1[[#This Row],[Rating]])),Ratings!$F$3:$F$20,0)),"")</f>
        <v>6</v>
      </c>
      <c r="Y23" s="117">
        <f>IF(Table1[[#This Row],[Compounding period Check List]]=1,IF(Table1[[#This Row],[Combined Ratings]]&gt;=$BD$2,1,0),0)</f>
        <v>1</v>
      </c>
      <c r="Z23" s="117">
        <f>IF(Table1[[#This Row],[Preference Score]]=1,Table1[[#This Row],[Combined Ratings]]-$BD$2,"")</f>
        <v>3</v>
      </c>
      <c r="AA23" s="117">
        <f>IF((Bond!$B$2-Table1[[#This Row],[Latest Traded Date]])&gt;30,"",Table1[[#This Row],[Rating Difference]])</f>
        <v>3</v>
      </c>
      <c r="AB23" s="117" t="str">
        <f>IF(Table1[[#This Row],[New Bonds]]="",Table1[[#This Row],[Rating Difference]],"")</f>
        <v/>
      </c>
      <c r="AC23" s="117">
        <f>IFERROR(RANK(Table1[[#This Row],[New Bonds]],Table1[New Bonds],1)+COUNTIF($AA$3:AA23,Table1[[#This Row],[New Bonds]])-1,"")</f>
        <v>10</v>
      </c>
      <c r="AD23" s="117" t="str">
        <f>IFERROR(RANK(Table1[[#This Row],[Old Bonds]],Table1[Old Bonds],1)+COUNTIF($AB$3:AB23,Table1[[#This Row],[Old Bonds]])-1,"")</f>
        <v/>
      </c>
      <c r="AE23" s="117">
        <f>IF(Table1[[#This Row],[Old Rank]]="",Table1[[#This Row],[New Rank]],IF(Table1[[#This Row],[Old Rank]]="","",Table1[[#This Row],[Old Rank]]+MAX(Table1[New Rank])))</f>
        <v>10</v>
      </c>
      <c r="AF23" s="90">
        <f>IFERROR(VLOOKUP($D23,Price!$B$2:$C$1003,2,0),0)</f>
        <v>45256</v>
      </c>
      <c r="AG23" s="90">
        <f>IF(Table1[[#This Row],[Latest Traded Date]]&gt;Table1[[#This Row],[Issue Open Date]],Table1[[#This Row],[Latest Traded Date]],Table1[[#This Row],[Issue Open Date]])</f>
        <v>45256</v>
      </c>
      <c r="AH23" s="115">
        <f>IFERROR(VLOOKUP(D23,Price!$B$2:$G$1003,6,0),"N/A")</f>
        <v>961.1</v>
      </c>
      <c r="AI23" s="91">
        <v>0.12281059687142928</v>
      </c>
      <c r="AJ23" s="101">
        <v>0.12103362102480968</v>
      </c>
      <c r="AK23" s="133"/>
      <c r="AN23" s="112"/>
      <c r="AO23" s="101"/>
      <c r="AR23" s="97"/>
      <c r="AS23" s="104"/>
    </row>
    <row r="24" spans="2:45">
      <c r="B24" s="81">
        <v>26</v>
      </c>
      <c r="C24" s="82" t="s">
        <v>1316</v>
      </c>
      <c r="D24" s="82" t="s">
        <v>1463</v>
      </c>
      <c r="E24" s="82" t="s">
        <v>1317</v>
      </c>
      <c r="F24" s="83">
        <v>43905</v>
      </c>
      <c r="G24" s="84" t="s">
        <v>1339</v>
      </c>
      <c r="H24" s="83">
        <v>43954</v>
      </c>
      <c r="I24" s="83">
        <v>44033</v>
      </c>
      <c r="J24" s="85">
        <v>1000</v>
      </c>
      <c r="K24" s="86">
        <v>0.1</v>
      </c>
      <c r="L24" s="85">
        <v>7</v>
      </c>
      <c r="M24" s="85" t="s">
        <v>47</v>
      </c>
      <c r="N24" s="84" t="s">
        <v>1340</v>
      </c>
      <c r="O24" s="83">
        <v>46510</v>
      </c>
      <c r="P24" s="82" t="s">
        <v>44</v>
      </c>
      <c r="Q24" s="116" t="s">
        <v>143</v>
      </c>
      <c r="R24" s="87">
        <f>IFERROR(VLOOKUP($M24,'Vlook Ref'!$B$3:$D$5,2,0),"")</f>
        <v>2</v>
      </c>
      <c r="S24" s="88" t="s">
        <v>51</v>
      </c>
      <c r="T24" s="89">
        <f>ROUNDUP(IF(O24-Bond!$B$2&lt;0,0,(O24-Bond!$B$2)/365),0)</f>
        <v>4</v>
      </c>
      <c r="U24" s="117">
        <f>IF(Table1[[#This Row],[No. of coupon payments annually]]=Bond!$C$10,1,0)</f>
        <v>1</v>
      </c>
      <c r="V24" s="117">
        <f>IF(P24="ICRA Nepal",VLOOKUP(Q24,Ratings!$D$2:$E$20,2,0),0)</f>
        <v>4</v>
      </c>
      <c r="W24" s="117">
        <f>IF(P24="CARE Ratings Nepal Limited",VLOOKUP(Q24,Ratings!$C$2:$E$20,3,0),0)</f>
        <v>0</v>
      </c>
      <c r="X24" s="117">
        <f>IFERROR(INDEX(Ratings!$E$3:$E$20,MATCH(MID(Table1[[#This Row],[Rating]],FIND(" ",Table1[[#This Row],[Rating]])+1,LEN(Table1[[#This Row],[Rating]])-FIND(" ",Table1[[#This Row],[Rating]])),Ratings!$F$3:$F$20,0)),"")</f>
        <v>4</v>
      </c>
      <c r="Y24" s="117">
        <f>IF(Table1[[#This Row],[Compounding period Check List]]=1,IF(Table1[[#This Row],[Combined Ratings]]&gt;=$BD$2,1,0),0)</f>
        <v>1</v>
      </c>
      <c r="Z24" s="117">
        <f>IF(Table1[[#This Row],[Preference Score]]=1,Table1[[#This Row],[Combined Ratings]]-$BD$2,"")</f>
        <v>1</v>
      </c>
      <c r="AA24" s="117">
        <f>IF((Bond!$B$2-Table1[[#This Row],[Latest Traded Date]])&gt;30,"",Table1[[#This Row],[Rating Difference]])</f>
        <v>1</v>
      </c>
      <c r="AB24" s="117" t="str">
        <f>IF(Table1[[#This Row],[New Bonds]]="",Table1[[#This Row],[Rating Difference]],"")</f>
        <v/>
      </c>
      <c r="AC24" s="117">
        <f>IFERROR(RANK(Table1[[#This Row],[New Bonds]],Table1[New Bonds],1)+COUNTIF($AA$3:AA24,Table1[[#This Row],[New Bonds]])-1,"")</f>
        <v>5</v>
      </c>
      <c r="AD24" s="117" t="str">
        <f>IFERROR(RANK(Table1[[#This Row],[Old Bonds]],Table1[Old Bonds],1)+COUNTIF($AB$3:AB24,Table1[[#This Row],[Old Bonds]])-1,"")</f>
        <v/>
      </c>
      <c r="AE24" s="117">
        <f>IF(Table1[[#This Row],[Old Rank]]="",Table1[[#This Row],[New Rank]],IF(Table1[[#This Row],[Old Rank]]="","",Table1[[#This Row],[Old Rank]]+MAX(Table1[New Rank])))</f>
        <v>5</v>
      </c>
      <c r="AF24" s="90">
        <f>IFERROR(VLOOKUP($D24,Price!$B$2:$C$1003,2,0),0)</f>
        <v>45253</v>
      </c>
      <c r="AG24" s="90">
        <f>IF(Table1[[#This Row],[Latest Traded Date]]&gt;Table1[[#This Row],[Issue Open Date]],Table1[[#This Row],[Latest Traded Date]],Table1[[#This Row],[Issue Open Date]])</f>
        <v>45253</v>
      </c>
      <c r="AH24" s="115">
        <f>IFERROR(VLOOKUP(D24,Price!$B$2:$G$1003,6,0),"N/A")</f>
        <v>974.8</v>
      </c>
      <c r="AI24" s="91">
        <v>0.12577919632693016</v>
      </c>
      <c r="AJ24" s="101">
        <v>0.1257791959832204</v>
      </c>
      <c r="AK24" s="133"/>
      <c r="AN24" s="112"/>
      <c r="AO24" s="101"/>
      <c r="AR24" s="97"/>
      <c r="AS24" s="104"/>
    </row>
    <row r="25" spans="2:45">
      <c r="B25" s="81">
        <v>33</v>
      </c>
      <c r="C25" s="82" t="s">
        <v>1594</v>
      </c>
      <c r="D25" s="82" t="s">
        <v>1595</v>
      </c>
      <c r="E25" s="82" t="s">
        <v>1596</v>
      </c>
      <c r="F25" s="83">
        <v>44532</v>
      </c>
      <c r="G25" s="84" t="s">
        <v>1597</v>
      </c>
      <c r="H25" s="83">
        <v>44558</v>
      </c>
      <c r="I25" s="83">
        <v>44624</v>
      </c>
      <c r="J25" s="85">
        <v>1000</v>
      </c>
      <c r="K25" s="86">
        <v>8.7499999999999994E-2</v>
      </c>
      <c r="L25" s="85">
        <v>7</v>
      </c>
      <c r="M25" s="85" t="s">
        <v>47</v>
      </c>
      <c r="N25" s="84" t="s">
        <v>1598</v>
      </c>
      <c r="O25" s="83">
        <v>47114</v>
      </c>
      <c r="P25" s="82" t="s">
        <v>44</v>
      </c>
      <c r="Q25" s="82" t="s">
        <v>150</v>
      </c>
      <c r="R25" s="87">
        <f>IFERROR(VLOOKUP($M25,'Vlook Ref'!$B$3:$D$5,2,0),"")</f>
        <v>2</v>
      </c>
      <c r="S25" s="88" t="s">
        <v>51</v>
      </c>
      <c r="T25" s="89">
        <f>ROUNDUP(IF(O25-Bond!$B$2&lt;0,0,(O25-Bond!$B$2)/365),0)</f>
        <v>6</v>
      </c>
      <c r="U25" s="117">
        <f>IF(Table1[[#This Row],[No. of coupon payments annually]]=Bond!$C$10,1,0)</f>
        <v>1</v>
      </c>
      <c r="V25" s="117">
        <f>IF(P25="ICRA Nepal",VLOOKUP(Q25,Ratings!$D$2:$E$20,2,0),0)</f>
        <v>10</v>
      </c>
      <c r="W25" s="117">
        <f>IF(P25="CARE Ratings Nepal Limited",VLOOKUP(Q25,Ratings!$C$2:$E$20,3,0),0)</f>
        <v>0</v>
      </c>
      <c r="X25" s="117">
        <f>IFERROR(INDEX(Ratings!$E$3:$E$20,MATCH(MID(Table1[[#This Row],[Rating]],FIND(" ",Table1[[#This Row],[Rating]])+1,LEN(Table1[[#This Row],[Rating]])-FIND(" ",Table1[[#This Row],[Rating]])),Ratings!$F$3:$F$20,0)),"")</f>
        <v>10</v>
      </c>
      <c r="Y25" s="117">
        <f>IF(Table1[[#This Row],[Compounding period Check List]]=1,IF(Table1[[#This Row],[Combined Ratings]]&gt;=$BD$2,1,0),0)</f>
        <v>1</v>
      </c>
      <c r="Z25" s="117">
        <f>IF(Table1[[#This Row],[Preference Score]]=1,Table1[[#This Row],[Combined Ratings]]-$BD$2,"")</f>
        <v>7</v>
      </c>
      <c r="AA25" s="117">
        <f>IF((Bond!$B$2-Table1[[#This Row],[Latest Traded Date]])&gt;30,"",Table1[[#This Row],[Rating Difference]])</f>
        <v>7</v>
      </c>
      <c r="AB25" s="117" t="str">
        <f>IF(Table1[[#This Row],[New Bonds]]="",Table1[[#This Row],[Rating Difference]],"")</f>
        <v/>
      </c>
      <c r="AC25" s="117">
        <f>IFERROR(RANK(Table1[[#This Row],[New Bonds]],Table1[New Bonds],1)+COUNTIF($AA$3:AA25,Table1[[#This Row],[New Bonds]])-1,"")</f>
        <v>28</v>
      </c>
      <c r="AD25" s="117" t="str">
        <f>IFERROR(RANK(Table1[[#This Row],[Old Bonds]],Table1[Old Bonds],1)+COUNTIF($AB$3:AB25,Table1[[#This Row],[Old Bonds]])-1,"")</f>
        <v/>
      </c>
      <c r="AE25" s="117">
        <f>IF(Table1[[#This Row],[Old Rank]]="",Table1[[#This Row],[New Rank]],IF(Table1[[#This Row],[Old Rank]]="","",Table1[[#This Row],[Old Rank]]+MAX(Table1[New Rank])))</f>
        <v>28</v>
      </c>
      <c r="AF25" s="90">
        <f>IFERROR(VLOOKUP($D25,Price!$B$2:$C$1003,2,0),0)</f>
        <v>45256</v>
      </c>
      <c r="AG25" s="90">
        <f>IF(Table1[[#This Row],[Latest Traded Date]]&gt;Table1[[#This Row],[Issue Open Date]],Table1[[#This Row],[Latest Traded Date]],Table1[[#This Row],[Issue Open Date]])</f>
        <v>45256</v>
      </c>
      <c r="AH25" s="115">
        <f>IFERROR(VLOOKUP(D25,Price!$B$2:$G$1003,6,0),"N/A")</f>
        <v>840</v>
      </c>
      <c r="AI25" s="91">
        <v>0.14645982960201115</v>
      </c>
      <c r="AJ25" s="101">
        <v>0.14383846847452555</v>
      </c>
      <c r="AK25" s="133"/>
      <c r="AN25" s="112"/>
      <c r="AR25" s="97"/>
      <c r="AS25" s="104"/>
    </row>
    <row r="26" spans="2:45">
      <c r="B26" s="81">
        <v>22</v>
      </c>
      <c r="C26" s="82" t="s">
        <v>79</v>
      </c>
      <c r="D26" s="82" t="s">
        <v>1404</v>
      </c>
      <c r="E26" s="82" t="s">
        <v>60</v>
      </c>
      <c r="F26" s="83">
        <v>43096</v>
      </c>
      <c r="G26" s="84" t="s">
        <v>101</v>
      </c>
      <c r="H26" s="83">
        <v>43109</v>
      </c>
      <c r="I26" s="83">
        <v>43137</v>
      </c>
      <c r="J26" s="85">
        <v>1000</v>
      </c>
      <c r="K26" s="86">
        <v>0.09</v>
      </c>
      <c r="L26" s="85">
        <v>7</v>
      </c>
      <c r="M26" s="85" t="s">
        <v>47</v>
      </c>
      <c r="N26" s="84" t="s">
        <v>110</v>
      </c>
      <c r="O26" s="83">
        <v>45665</v>
      </c>
      <c r="P26" s="82" t="s">
        <v>2002</v>
      </c>
      <c r="Q26" s="116" t="s">
        <v>1984</v>
      </c>
      <c r="R26" s="87">
        <f>IFERROR(VLOOKUP($M26,'Vlook Ref'!$B$3:$D$5,2,0),"")</f>
        <v>2</v>
      </c>
      <c r="S26" s="88" t="s">
        <v>51</v>
      </c>
      <c r="T26" s="89">
        <f>ROUNDUP(IF(O26-Bond!$B$2&lt;0,0,(O26-Bond!$B$2)/365),0)</f>
        <v>2</v>
      </c>
      <c r="U26" s="117">
        <f>IF(Table1[[#This Row],[No. of coupon payments annually]]=Bond!$C$10,1,0)</f>
        <v>1</v>
      </c>
      <c r="V26" s="117">
        <f>IF(P26="ICRA Nepal",VLOOKUP(Q26,Ratings!$C$2:$E$20,3,0),0)</f>
        <v>0</v>
      </c>
      <c r="W26" s="117">
        <f>IF(P26="CARE Ratings Nepal Limited",VLOOKUP(Q26,Ratings!$C$2:$E$20,3,0),0)</f>
        <v>0</v>
      </c>
      <c r="X26" s="117">
        <f>IFERROR(INDEX(Ratings!$E$3:$E$20,MATCH(MID(Table1[[#This Row],[Rating]],FIND(" ",Table1[[#This Row],[Rating]])+1,LEN(Table1[[#This Row],[Rating]])-FIND(" ",Table1[[#This Row],[Rating]])),Ratings!$F$3:$F$20,0)),"")</f>
        <v>7</v>
      </c>
      <c r="Y26" s="117">
        <f>IF(Table1[[#This Row],[Compounding period Check List]]=1,IF(Table1[[#This Row],[Combined Ratings]]&gt;=$BD$2,1,0),0)</f>
        <v>1</v>
      </c>
      <c r="Z26" s="117">
        <f>IF(Table1[[#This Row],[Preference Score]]=1,Table1[[#This Row],[Combined Ratings]]-$BD$2,"")</f>
        <v>4</v>
      </c>
      <c r="AA26" s="117">
        <f>IF((Bond!$B$2-Table1[[#This Row],[Latest Traded Date]])&gt;30,"",Table1[[#This Row],[Rating Difference]])</f>
        <v>4</v>
      </c>
      <c r="AB26" s="117" t="str">
        <f>IF(Table1[[#This Row],[New Bonds]]="",Table1[[#This Row],[Rating Difference]],"")</f>
        <v/>
      </c>
      <c r="AC26" s="117">
        <f>IFERROR(RANK(Table1[[#This Row],[New Bonds]],Table1[New Bonds],1)+COUNTIF($AA$3:AA26,Table1[[#This Row],[New Bonds]])-1,"")</f>
        <v>17</v>
      </c>
      <c r="AD26" s="117" t="str">
        <f>IFERROR(RANK(Table1[[#This Row],[Old Bonds]],Table1[Old Bonds],1)+COUNTIF($AB$3:AB26,Table1[[#This Row],[Old Bonds]])-1,"")</f>
        <v/>
      </c>
      <c r="AE26" s="117">
        <f>IF(Table1[[#This Row],[Old Rank]]="",Table1[[#This Row],[New Rank]],IF(Table1[[#This Row],[Old Rank]]="","",Table1[[#This Row],[Old Rank]]+MAX(Table1[New Rank])))</f>
        <v>17</v>
      </c>
      <c r="AF26" s="90">
        <f>IFERROR(VLOOKUP($D26,Price!$B$2:$C$1003,2,0),0)</f>
        <v>45252</v>
      </c>
      <c r="AG26" s="90">
        <f>IF(Table1[[#This Row],[Latest Traded Date]]&gt;Table1[[#This Row],[Issue Open Date]],Table1[[#This Row],[Latest Traded Date]],Table1[[#This Row],[Issue Open Date]])</f>
        <v>45252</v>
      </c>
      <c r="AH26" s="115">
        <f>IFERROR(VLOOKUP(D26,Price!$B$2:$G$1003,6,0),"N/A")</f>
        <v>1004.7</v>
      </c>
      <c r="AI26" s="91">
        <v>0.11907815677796263</v>
      </c>
      <c r="AJ26" s="101">
        <v>0.11907815686896303</v>
      </c>
      <c r="AK26" s="133"/>
      <c r="AN26" s="112"/>
      <c r="AO26" s="101"/>
      <c r="AR26" s="97"/>
      <c r="AS26" s="104"/>
    </row>
    <row r="27" spans="2:45">
      <c r="B27" s="81">
        <v>53</v>
      </c>
      <c r="C27" s="82" t="s">
        <v>1318</v>
      </c>
      <c r="D27" s="82" t="s">
        <v>1328</v>
      </c>
      <c r="E27" s="82" t="s">
        <v>114</v>
      </c>
      <c r="F27" s="83">
        <v>43893</v>
      </c>
      <c r="G27" s="84" t="s">
        <v>1335</v>
      </c>
      <c r="H27" s="83">
        <v>43930</v>
      </c>
      <c r="I27" s="83">
        <v>44021</v>
      </c>
      <c r="J27" s="85">
        <v>1000</v>
      </c>
      <c r="K27" s="86">
        <v>0.10249999999999999</v>
      </c>
      <c r="L27" s="85">
        <v>10</v>
      </c>
      <c r="M27" s="85" t="s">
        <v>4</v>
      </c>
      <c r="N27" s="84" t="s">
        <v>1336</v>
      </c>
      <c r="O27" s="83">
        <v>47582</v>
      </c>
      <c r="P27" s="82" t="s">
        <v>44</v>
      </c>
      <c r="Q27" s="116" t="s">
        <v>148</v>
      </c>
      <c r="R27" s="87">
        <f>IFERROR(VLOOKUP($M27,'Vlook Ref'!$B$3:$D$5,2,0),"")</f>
        <v>4</v>
      </c>
      <c r="S27" s="88" t="s">
        <v>1908</v>
      </c>
      <c r="T27" s="89">
        <f>ROUNDUP(IF(O27-Bond!$B$2&lt;0,0,(O27-Bond!$B$2)/365),0)</f>
        <v>7</v>
      </c>
      <c r="U27" s="117">
        <f>IF(Table1[[#This Row],[No. of coupon payments annually]]=Bond!$C$10,1,0)</f>
        <v>0</v>
      </c>
      <c r="V27" s="117">
        <f>IF(P27="ICRA Nepal",VLOOKUP(Q27,Ratings!$D$2:$E$20,2,0),0)</f>
        <v>8</v>
      </c>
      <c r="W27" s="117">
        <f>IF(P27="CARE Ratings Nepal Limited",VLOOKUP(Q27,Ratings!$C$2:$E$20,3,0),0)</f>
        <v>0</v>
      </c>
      <c r="X27" s="117">
        <f>IFERROR(INDEX(Ratings!$E$3:$E$20,MATCH(MID(Table1[[#This Row],[Rating]],FIND(" ",Table1[[#This Row],[Rating]])+1,LEN(Table1[[#This Row],[Rating]])-FIND(" ",Table1[[#This Row],[Rating]])),Ratings!$F$3:$F$20,0)),"")</f>
        <v>8</v>
      </c>
      <c r="Y27" s="117">
        <f>IF(Table1[[#This Row],[Compounding period Check List]]=1,IF(Table1[[#This Row],[Combined Ratings]]&gt;=$BD$2,1,0),0)</f>
        <v>0</v>
      </c>
      <c r="Z27" s="117" t="str">
        <f>IF(Table1[[#This Row],[Preference Score]]=1,Table1[[#This Row],[Combined Ratings]]-$BD$2,"")</f>
        <v/>
      </c>
      <c r="AA27" s="117" t="str">
        <f>IF((Bond!$B$2-Table1[[#This Row],[Latest Traded Date]])&gt;30,"",Table1[[#This Row],[Rating Difference]])</f>
        <v/>
      </c>
      <c r="AB27" s="117" t="str">
        <f>IF(Table1[[#This Row],[New Bonds]]="",Table1[[#This Row],[Rating Difference]],"")</f>
        <v/>
      </c>
      <c r="AC27" s="117" t="str">
        <f>IFERROR(RANK(Table1[[#This Row],[New Bonds]],Table1[New Bonds],1)+COUNTIF($AA$3:AA27,Table1[[#This Row],[New Bonds]])-1,"")</f>
        <v/>
      </c>
      <c r="AD27" s="117" t="str">
        <f>IFERROR(RANK(Table1[[#This Row],[Old Bonds]],Table1[Old Bonds],1)+COUNTIF($AB$3:AB27,Table1[[#This Row],[Old Bonds]])-1,"")</f>
        <v/>
      </c>
      <c r="AE27" s="117" t="str">
        <f>IF(Table1[[#This Row],[Old Rank]]="",Table1[[#This Row],[New Rank]],IF(Table1[[#This Row],[Old Rank]]="","",Table1[[#This Row],[Old Rank]]+MAX(Table1[New Rank])))</f>
        <v/>
      </c>
      <c r="AF27" s="90">
        <f>IFERROR(VLOOKUP($D27,Price!$B$2:$C$1003,2,0),0)</f>
        <v>45138</v>
      </c>
      <c r="AG27" s="90">
        <f>IF(Table1[[#This Row],[Latest Traded Date]]&gt;Table1[[#This Row],[Issue Open Date]],Table1[[#This Row],[Latest Traded Date]],Table1[[#This Row],[Issue Open Date]])</f>
        <v>45138</v>
      </c>
      <c r="AH27" s="115">
        <f>IFERROR(VLOOKUP(D27,Price!$B$2:$G$1003,6,0),"N/A")</f>
        <v>1000</v>
      </c>
      <c r="AI27" s="91">
        <v>0.10736416198575265</v>
      </c>
      <c r="AJ27" s="101">
        <v>0.1073641619857526</v>
      </c>
      <c r="AK27" s="133"/>
      <c r="AN27" s="112"/>
      <c r="AR27" s="97"/>
      <c r="AS27" s="104"/>
    </row>
    <row r="28" spans="2:45">
      <c r="B28" s="81">
        <v>17</v>
      </c>
      <c r="C28" s="82" t="s">
        <v>68</v>
      </c>
      <c r="D28" s="82" t="s">
        <v>1277</v>
      </c>
      <c r="E28" s="82" t="s">
        <v>69</v>
      </c>
      <c r="F28" s="83">
        <v>43558</v>
      </c>
      <c r="G28" s="84" t="s">
        <v>93</v>
      </c>
      <c r="H28" s="83">
        <v>43599</v>
      </c>
      <c r="I28" s="83">
        <v>43653</v>
      </c>
      <c r="J28" s="85">
        <v>1000</v>
      </c>
      <c r="K28" s="86">
        <v>0.1</v>
      </c>
      <c r="L28" s="85">
        <v>5</v>
      </c>
      <c r="M28" s="85" t="s">
        <v>47</v>
      </c>
      <c r="N28" s="84" t="s">
        <v>105</v>
      </c>
      <c r="O28" s="83">
        <v>45424</v>
      </c>
      <c r="P28" s="82" t="s">
        <v>56</v>
      </c>
      <c r="Q28" s="116" t="s">
        <v>147</v>
      </c>
      <c r="R28" s="87">
        <f>IFERROR(VLOOKUP($M28,'Vlook Ref'!$B$3:$D$5,2,0),"")</f>
        <v>2</v>
      </c>
      <c r="S28" s="88" t="s">
        <v>51</v>
      </c>
      <c r="T28" s="89">
        <f>ROUNDUP(IF(O28-Bond!$B$2&lt;0,0,(O28-Bond!$B$2)/365),0)</f>
        <v>1</v>
      </c>
      <c r="U28" s="117">
        <f>IF(Table1[[#This Row],[No. of coupon payments annually]]=Bond!$C$10,1,0)</f>
        <v>1</v>
      </c>
      <c r="V28" s="117">
        <f>IF(P28="ICRA Nepal",VLOOKUP(Q28,Ratings!$D$2:$E$20,2,0),0)</f>
        <v>0</v>
      </c>
      <c r="W28" s="117">
        <f>IF(P28="CARE Ratings Nepal Limited",VLOOKUP(Q28,Ratings!$C$2:$E$20,3,0),0)</f>
        <v>8</v>
      </c>
      <c r="X28" s="117">
        <f>IFERROR(INDEX(Ratings!$E$3:$E$20,MATCH(MID(Table1[[#This Row],[Rating]],FIND(" ",Table1[[#This Row],[Rating]])+1,LEN(Table1[[#This Row],[Rating]])-FIND(" ",Table1[[#This Row],[Rating]])),Ratings!$F$3:$F$20,0)),"")</f>
        <v>8</v>
      </c>
      <c r="Y28" s="117">
        <f>IF(Table1[[#This Row],[Compounding period Check List]]=1,IF(Table1[[#This Row],[Combined Ratings]]&gt;=$BD$2,1,0),0)</f>
        <v>1</v>
      </c>
      <c r="Z28" s="117">
        <f>IF(Table1[[#This Row],[Preference Score]]=1,Table1[[#This Row],[Combined Ratings]]-$BD$2,"")</f>
        <v>5</v>
      </c>
      <c r="AA28" s="117">
        <f>IF((Bond!$B$2-Table1[[#This Row],[Latest Traded Date]])&gt;30,"",Table1[[#This Row],[Rating Difference]])</f>
        <v>5</v>
      </c>
      <c r="AB28" s="117" t="str">
        <f>IF(Table1[[#This Row],[New Bonds]]="",Table1[[#This Row],[Rating Difference]],"")</f>
        <v/>
      </c>
      <c r="AC28" s="117">
        <f>IFERROR(RANK(Table1[[#This Row],[New Bonds]],Table1[New Bonds],1)+COUNTIF($AA$3:AA28,Table1[[#This Row],[New Bonds]])-1,"")</f>
        <v>24</v>
      </c>
      <c r="AD28" s="117" t="str">
        <f>IFERROR(RANK(Table1[[#This Row],[Old Bonds]],Table1[Old Bonds],1)+COUNTIF($AB$3:AB28,Table1[[#This Row],[Old Bonds]])-1,"")</f>
        <v/>
      </c>
      <c r="AE28" s="117">
        <f>IF(Table1[[#This Row],[Old Rank]]="",Table1[[#This Row],[New Rank]],IF(Table1[[#This Row],[Old Rank]]="","",Table1[[#This Row],[Old Rank]]+MAX(Table1[New Rank])))</f>
        <v>24</v>
      </c>
      <c r="AF28" s="90">
        <f>IFERROR(VLOOKUP($D28,Price!$B$2:$C$1003,2,0),0)</f>
        <v>45256</v>
      </c>
      <c r="AG28" s="90">
        <f>IF(Table1[[#This Row],[Latest Traded Date]]&gt;Table1[[#This Row],[Issue Open Date]],Table1[[#This Row],[Latest Traded Date]],Table1[[#This Row],[Issue Open Date]])</f>
        <v>45256</v>
      </c>
      <c r="AH28" s="115">
        <f>IFERROR(VLOOKUP(D28,Price!$B$2:$G$1003,6,0),"N/A")</f>
        <v>1004.7</v>
      </c>
      <c r="AI28" s="91">
        <v>0.18158726725436436</v>
      </c>
      <c r="AJ28" s="101">
        <v>0.20819797687180872</v>
      </c>
      <c r="AK28" s="133"/>
      <c r="AN28" s="112"/>
      <c r="AO28" s="101"/>
      <c r="AR28" s="97"/>
      <c r="AS28" s="104"/>
    </row>
    <row r="29" spans="2:45">
      <c r="B29" s="81">
        <v>32</v>
      </c>
      <c r="C29" s="82" t="s">
        <v>1657</v>
      </c>
      <c r="D29" s="82" t="s">
        <v>1658</v>
      </c>
      <c r="E29" s="82" t="s">
        <v>1659</v>
      </c>
      <c r="F29" s="82">
        <v>44685</v>
      </c>
      <c r="G29" s="84" t="s">
        <v>1660</v>
      </c>
      <c r="H29" s="83">
        <v>44705</v>
      </c>
      <c r="I29" s="83">
        <v>44742</v>
      </c>
      <c r="J29" s="85">
        <v>1000</v>
      </c>
      <c r="K29" s="86">
        <v>0.105</v>
      </c>
      <c r="L29" s="85">
        <v>10</v>
      </c>
      <c r="M29" s="85" t="s">
        <v>47</v>
      </c>
      <c r="N29" s="84" t="s">
        <v>1661</v>
      </c>
      <c r="O29" s="83">
        <v>47991</v>
      </c>
      <c r="P29" s="82" t="s">
        <v>56</v>
      </c>
      <c r="Q29" s="116" t="s">
        <v>125</v>
      </c>
      <c r="R29" s="87">
        <f>IFERROR(VLOOKUP($M29,'Vlook Ref'!$B$3:$D$5,2,0),"")</f>
        <v>2</v>
      </c>
      <c r="S29" s="88" t="s">
        <v>51</v>
      </c>
      <c r="T29" s="89">
        <f>ROUNDUP(IF(O29-Bond!$B$2&lt;0,0,(O29-Bond!$B$2)/365),0)</f>
        <v>8</v>
      </c>
      <c r="U29" s="117">
        <f>IF(Table1[[#This Row],[No. of coupon payments annually]]=Bond!$C$10,1,0)</f>
        <v>1</v>
      </c>
      <c r="V29" s="117">
        <f>IF(P29="ICRA Nepal",VLOOKUP(Q29,Ratings!$D$2:$E$20,2,0),0)</f>
        <v>0</v>
      </c>
      <c r="W29" s="117">
        <f>IF(P29="CARE Ratings Nepal Limited",VLOOKUP(Q29,Ratings!$C$2:$E$20,3,0),0)</f>
        <v>9</v>
      </c>
      <c r="X29" s="117">
        <f>IFERROR(INDEX(Ratings!$E$3:$E$20,MATCH(MID(Table1[[#This Row],[Rating]],FIND(" ",Table1[[#This Row],[Rating]])+1,LEN(Table1[[#This Row],[Rating]])-FIND(" ",Table1[[#This Row],[Rating]])),Ratings!$F$3:$F$20,0)),"")</f>
        <v>9</v>
      </c>
      <c r="Y29" s="117">
        <f>IF(Table1[[#This Row],[Compounding period Check List]]=1,IF(Table1[[#This Row],[Combined Ratings]]&gt;=$BD$2,1,0),0)</f>
        <v>1</v>
      </c>
      <c r="Z29" s="117">
        <f>IF(Table1[[#This Row],[Preference Score]]=1,Table1[[#This Row],[Combined Ratings]]-$BD$2,"")</f>
        <v>6</v>
      </c>
      <c r="AA29" s="117">
        <f>IF((Bond!$B$2-Table1[[#This Row],[Latest Traded Date]])&gt;30,"",Table1[[#This Row],[Rating Difference]])</f>
        <v>6</v>
      </c>
      <c r="AB29" s="117" t="str">
        <f>IF(Table1[[#This Row],[New Bonds]]="",Table1[[#This Row],[Rating Difference]],"")</f>
        <v/>
      </c>
      <c r="AC29" s="117">
        <f>IFERROR(RANK(Table1[[#This Row],[New Bonds]],Table1[New Bonds],1)+COUNTIF($AA$3:AA29,Table1[[#This Row],[New Bonds]])-1,"")</f>
        <v>27</v>
      </c>
      <c r="AD29" s="117" t="str">
        <f>IFERROR(RANK(Table1[[#This Row],[Old Bonds]],Table1[Old Bonds],1)+COUNTIF($AB$3:AB29,Table1[[#This Row],[Old Bonds]])-1,"")</f>
        <v/>
      </c>
      <c r="AE29" s="117">
        <f>IF(Table1[[#This Row],[Old Rank]]="",Table1[[#This Row],[New Rank]],IF(Table1[[#This Row],[Old Rank]]="","",Table1[[#This Row],[Old Rank]]+MAX(Table1[New Rank])))</f>
        <v>27</v>
      </c>
      <c r="AF29" s="90">
        <f>IFERROR(VLOOKUP($D29,Price!$B$2:$C$1003,2,0),0)</f>
        <v>45256</v>
      </c>
      <c r="AG29" s="90">
        <f>IF(Table1[[#This Row],[Latest Traded Date]]&gt;Table1[[#This Row],[Issue Open Date]],Table1[[#This Row],[Latest Traded Date]],Table1[[#This Row],[Issue Open Date]])</f>
        <v>45256</v>
      </c>
      <c r="AH29" s="115">
        <f>IFERROR(VLOOKUP(D29,Price!$B$2:$G$1003,6,0),"N/A")</f>
        <v>940</v>
      </c>
      <c r="AI29" s="91">
        <v>0.12939279759963929</v>
      </c>
      <c r="AJ29" s="101">
        <v>0.12810144550705957</v>
      </c>
      <c r="AK29" s="133"/>
      <c r="AN29" s="112"/>
      <c r="AR29" s="97"/>
      <c r="AS29" s="104"/>
    </row>
    <row r="30" spans="2:45">
      <c r="B30" s="81">
        <v>16</v>
      </c>
      <c r="C30" s="82" t="s">
        <v>66</v>
      </c>
      <c r="D30" s="82" t="s">
        <v>1348</v>
      </c>
      <c r="E30" s="82" t="s">
        <v>67</v>
      </c>
      <c r="F30" s="83">
        <v>43623</v>
      </c>
      <c r="G30" s="84" t="s">
        <v>88</v>
      </c>
      <c r="H30" s="83">
        <v>43635</v>
      </c>
      <c r="I30" s="83">
        <v>43710</v>
      </c>
      <c r="J30" s="85">
        <v>1000</v>
      </c>
      <c r="K30" s="86">
        <v>0.105</v>
      </c>
      <c r="L30" s="85">
        <v>7</v>
      </c>
      <c r="M30" s="85" t="s">
        <v>47</v>
      </c>
      <c r="N30" s="84" t="s">
        <v>89</v>
      </c>
      <c r="O30" s="83">
        <v>46190</v>
      </c>
      <c r="P30" s="83" t="s">
        <v>44</v>
      </c>
      <c r="Q30" s="116" t="s">
        <v>134</v>
      </c>
      <c r="R30" s="87">
        <f>IFERROR(VLOOKUP($M30,'Vlook Ref'!$B$3:$D$5,2,0),"")</f>
        <v>2</v>
      </c>
      <c r="S30" s="88" t="s">
        <v>51</v>
      </c>
      <c r="T30" s="89">
        <f>ROUNDUP(IF(O30-Bond!$B$2&lt;0,0,(O30-Bond!$B$2)/365),0)</f>
        <v>3</v>
      </c>
      <c r="U30" s="117">
        <f>IF(Table1[[#This Row],[No. of coupon payments annually]]=Bond!$C$10,1,0)</f>
        <v>1</v>
      </c>
      <c r="V30" s="117">
        <f>IF(P30="ICRA Nepal",VLOOKUP(Q30,Ratings!$D$2:$E$20,2,0),0)</f>
        <v>6</v>
      </c>
      <c r="W30" s="117">
        <f>IF(P30="CARE Ratings Nepal Limited",VLOOKUP(Q30,Ratings!$C$2:$E$20,3,0),0)</f>
        <v>0</v>
      </c>
      <c r="X30" s="117">
        <f>IFERROR(INDEX(Ratings!$E$3:$E$20,MATCH(MID(Table1[[#This Row],[Rating]],FIND(" ",Table1[[#This Row],[Rating]])+1,LEN(Table1[[#This Row],[Rating]])-FIND(" ",Table1[[#This Row],[Rating]])),Ratings!$F$3:$F$20,0)),"")</f>
        <v>6</v>
      </c>
      <c r="Y30" s="117">
        <f>IF(Table1[[#This Row],[Compounding period Check List]]=1,IF(Table1[[#This Row],[Combined Ratings]]&gt;=$BD$2,1,0),0)</f>
        <v>1</v>
      </c>
      <c r="Z30" s="117">
        <f>IF(Table1[[#This Row],[Preference Score]]=1,Table1[[#This Row],[Combined Ratings]]-$BD$2,"")</f>
        <v>3</v>
      </c>
      <c r="AA30" s="117">
        <f>IF((Bond!$B$2-Table1[[#This Row],[Latest Traded Date]])&gt;30,"",Table1[[#This Row],[Rating Difference]])</f>
        <v>3</v>
      </c>
      <c r="AB30" s="117" t="str">
        <f>IF(Table1[[#This Row],[New Bonds]]="",Table1[[#This Row],[Rating Difference]],"")</f>
        <v/>
      </c>
      <c r="AC30" s="117">
        <f>IFERROR(RANK(Table1[[#This Row],[New Bonds]],Table1[New Bonds],1)+COUNTIF($AA$3:AA30,Table1[[#This Row],[New Bonds]])-1,"")</f>
        <v>11</v>
      </c>
      <c r="AD30" s="117" t="str">
        <f>IFERROR(RANK(Table1[[#This Row],[Old Bonds]],Table1[Old Bonds],1)+COUNTIF($AB$3:AB30,Table1[[#This Row],[Old Bonds]])-1,"")</f>
        <v/>
      </c>
      <c r="AE30" s="117">
        <f>IF(Table1[[#This Row],[Old Rank]]="",Table1[[#This Row],[New Rank]],IF(Table1[[#This Row],[Old Rank]]="","",Table1[[#This Row],[Old Rank]]+MAX(Table1[New Rank])))</f>
        <v>11</v>
      </c>
      <c r="AF30" s="90">
        <f>IFERROR(VLOOKUP($D30,Price!$B$2:$C$1003,2,0),0)</f>
        <v>45252</v>
      </c>
      <c r="AG30" s="90">
        <f>IF(Table1[[#This Row],[Latest Traded Date]]&gt;Table1[[#This Row],[Issue Open Date]],Table1[[#This Row],[Latest Traded Date]],Table1[[#This Row],[Issue Open Date]])</f>
        <v>45252</v>
      </c>
      <c r="AH30" s="115">
        <f>IFERROR(VLOOKUP(D30,Price!$B$2:$G$1003,6,0),"N/A")</f>
        <v>1029.9000000000001</v>
      </c>
      <c r="AI30" s="91">
        <v>0.11106722494081377</v>
      </c>
      <c r="AJ30" s="101">
        <v>0.11106722451580142</v>
      </c>
      <c r="AK30" s="133"/>
      <c r="AN30" s="112"/>
      <c r="AO30" s="101"/>
      <c r="AR30" s="97"/>
      <c r="AS30" s="104"/>
    </row>
    <row r="31" spans="2:45">
      <c r="B31" s="81">
        <v>44</v>
      </c>
      <c r="C31" s="82" t="s">
        <v>64</v>
      </c>
      <c r="D31" s="82" t="s">
        <v>1388</v>
      </c>
      <c r="E31" s="82" t="s">
        <v>65</v>
      </c>
      <c r="F31" s="83">
        <v>43664</v>
      </c>
      <c r="G31" s="84" t="s">
        <v>83</v>
      </c>
      <c r="H31" s="83">
        <v>43703</v>
      </c>
      <c r="I31" s="83">
        <v>43829</v>
      </c>
      <c r="J31" s="85">
        <v>1000</v>
      </c>
      <c r="K31" s="86">
        <v>0.1</v>
      </c>
      <c r="L31" s="85">
        <v>7</v>
      </c>
      <c r="M31" s="85" t="s">
        <v>47</v>
      </c>
      <c r="N31" s="84" t="s">
        <v>84</v>
      </c>
      <c r="O31" s="83">
        <v>46258</v>
      </c>
      <c r="P31" s="82" t="s">
        <v>56</v>
      </c>
      <c r="Q31" s="82" t="s">
        <v>106</v>
      </c>
      <c r="R31" s="87">
        <f>IFERROR(VLOOKUP($M31,'Vlook Ref'!$B$3:$D$5,2,0),"")</f>
        <v>2</v>
      </c>
      <c r="S31" s="88" t="s">
        <v>51</v>
      </c>
      <c r="T31" s="89">
        <f>ROUNDUP(IF(O31-Bond!$B$2&lt;0,0,(O31-Bond!$B$2)/365),0)</f>
        <v>3</v>
      </c>
      <c r="U31" s="117">
        <f>IF(Table1[[#This Row],[No. of coupon payments annually]]=Bond!$C$10,1,0)</f>
        <v>1</v>
      </c>
      <c r="V31" s="117">
        <f>IF(P31="ICRA Nepal",VLOOKUP(Q31,Ratings!$D$2:$E$20,2,0),0)</f>
        <v>0</v>
      </c>
      <c r="W31" s="117">
        <f>IF(P31="CARE Ratings Nepal Limited",VLOOKUP(Q31,Ratings!$C$2:$E$20,3,0),0)</f>
        <v>7</v>
      </c>
      <c r="X31" s="117">
        <f>IFERROR(INDEX(Ratings!$E$3:$E$20,MATCH(MID(Table1[[#This Row],[Rating]],FIND(" ",Table1[[#This Row],[Rating]])+1,LEN(Table1[[#This Row],[Rating]])-FIND(" ",Table1[[#This Row],[Rating]])),Ratings!$F$3:$F$20,0)),"")</f>
        <v>7</v>
      </c>
      <c r="Y31" s="117">
        <f>IF(Table1[[#This Row],[Compounding period Check List]]=1,IF(Table1[[#This Row],[Combined Ratings]]&gt;=$BD$2,1,0),0)</f>
        <v>1</v>
      </c>
      <c r="Z31" s="117">
        <f>IF(Table1[[#This Row],[Preference Score]]=1,Table1[[#This Row],[Combined Ratings]]-$BD$2,"")</f>
        <v>4</v>
      </c>
      <c r="AA31" s="117" t="str">
        <f>IF((Bond!$B$2-Table1[[#This Row],[Latest Traded Date]])&gt;30,"",Table1[[#This Row],[Rating Difference]])</f>
        <v/>
      </c>
      <c r="AB31" s="117">
        <f>IF(Table1[[#This Row],[New Bonds]]="",Table1[[#This Row],[Rating Difference]],"")</f>
        <v>4</v>
      </c>
      <c r="AC31" s="117" t="str">
        <f>IFERROR(RANK(Table1[[#This Row],[New Bonds]],Table1[New Bonds],1)+COUNTIF($AA$3:AA31,Table1[[#This Row],[New Bonds]])-1,"")</f>
        <v/>
      </c>
      <c r="AD31" s="117">
        <f>IFERROR(RANK(Table1[[#This Row],[Old Bonds]],Table1[Old Bonds],1)+COUNTIF($AB$3:AB31,Table1[[#This Row],[Old Bonds]])-1,"")</f>
        <v>7</v>
      </c>
      <c r="AE31" s="117">
        <f>IF(Table1[[#This Row],[Old Rank]]="",Table1[[#This Row],[New Rank]],IF(Table1[[#This Row],[Old Rank]]="","",Table1[[#This Row],[Old Rank]]+MAX(Table1[New Rank])))</f>
        <v>39</v>
      </c>
      <c r="AF31" s="90">
        <f>IFERROR(VLOOKUP($D31,Price!$B$2:$C$1003,2,0),0)</f>
        <v>45125</v>
      </c>
      <c r="AG31" s="90">
        <f>IF(Table1[[#This Row],[Latest Traded Date]]&gt;Table1[[#This Row],[Issue Open Date]],Table1[[#This Row],[Latest Traded Date]],Table1[[#This Row],[Issue Open Date]])</f>
        <v>45125</v>
      </c>
      <c r="AH31" s="115">
        <f>IFERROR(VLOOKUP(D31,Price!$B$2:$G$1003,6,0),"N/A")</f>
        <v>1060</v>
      </c>
      <c r="AI31" s="91">
        <v>7.9470861050572661E-2</v>
      </c>
      <c r="AJ31" s="101">
        <v>7.9470861050572161E-2</v>
      </c>
      <c r="AK31" s="133"/>
      <c r="AN31" s="112"/>
      <c r="AR31" s="104"/>
      <c r="AS31" s="104"/>
    </row>
    <row r="32" spans="2:45">
      <c r="B32" s="81">
        <v>1</v>
      </c>
      <c r="C32" s="82" t="s">
        <v>1302</v>
      </c>
      <c r="D32" s="82" t="s">
        <v>1480</v>
      </c>
      <c r="E32" s="82" t="s">
        <v>1303</v>
      </c>
      <c r="F32" s="83">
        <v>43901</v>
      </c>
      <c r="G32" s="84" t="s">
        <v>1308</v>
      </c>
      <c r="H32" s="83">
        <v>43912</v>
      </c>
      <c r="I32" s="83">
        <v>44012</v>
      </c>
      <c r="J32" s="85">
        <v>1000</v>
      </c>
      <c r="K32" s="86">
        <v>0.12</v>
      </c>
      <c r="L32" s="85">
        <v>7</v>
      </c>
      <c r="M32" s="85" t="s">
        <v>47</v>
      </c>
      <c r="N32" s="84" t="s">
        <v>1309</v>
      </c>
      <c r="O32" s="83">
        <v>46468</v>
      </c>
      <c r="P32" s="82" t="s">
        <v>44</v>
      </c>
      <c r="Q32" s="116" t="s">
        <v>136</v>
      </c>
      <c r="R32" s="87">
        <f>IFERROR(VLOOKUP($M32,'Vlook Ref'!$B$3:$D$5,2,0),"")</f>
        <v>2</v>
      </c>
      <c r="S32" s="88" t="s">
        <v>51</v>
      </c>
      <c r="T32" s="89">
        <f>ROUNDUP(IF(O32-Bond!$B$2&lt;0,0,(O32-Bond!$B$2)/365),0)</f>
        <v>4</v>
      </c>
      <c r="U32" s="117">
        <f>IF(Table1[[#This Row],[No. of coupon payments annually]]=Bond!$C$10,1,0)</f>
        <v>1</v>
      </c>
      <c r="V32" s="117">
        <f>IF(P32="ICRA Nepal",VLOOKUP(Q32,Ratings!$D$2:$E$20,2,0),0)</f>
        <v>12</v>
      </c>
      <c r="W32" s="117">
        <f>IF(P32="CARE Ratings Nepal Limited",VLOOKUP(Q32,Ratings!$C$2:$E$20,3,0),0)</f>
        <v>0</v>
      </c>
      <c r="X32" s="117">
        <f>IFERROR(INDEX(Ratings!$E$3:$E$20,MATCH(MID(Table1[[#This Row],[Rating]],FIND(" ",Table1[[#This Row],[Rating]])+1,LEN(Table1[[#This Row],[Rating]])-FIND(" ",Table1[[#This Row],[Rating]])),Ratings!$F$3:$F$20,0)),"")</f>
        <v>12</v>
      </c>
      <c r="Y32" s="117">
        <f>IF(Table1[[#This Row],[Compounding period Check List]]=1,IF(Table1[[#This Row],[Combined Ratings]]&gt;=$BD$2,1,0),0)</f>
        <v>1</v>
      </c>
      <c r="Z32" s="117">
        <f>IF(Table1[[#This Row],[Preference Score]]=1,Table1[[#This Row],[Combined Ratings]]-$BD$2,"")</f>
        <v>9</v>
      </c>
      <c r="AA32" s="117">
        <f>IF((Bond!$B$2-Table1[[#This Row],[Latest Traded Date]])&gt;30,"",Table1[[#This Row],[Rating Difference]])</f>
        <v>9</v>
      </c>
      <c r="AB32" s="117" t="str">
        <f>IF(Table1[[#This Row],[New Bonds]]="",Table1[[#This Row],[Rating Difference]],"")</f>
        <v/>
      </c>
      <c r="AC32" s="117">
        <f>IFERROR(RANK(Table1[[#This Row],[New Bonds]],Table1[New Bonds],1)+COUNTIF($AA$3:AA32,Table1[[#This Row],[New Bonds]])-1,"")</f>
        <v>32</v>
      </c>
      <c r="AD32" s="117" t="str">
        <f>IFERROR(RANK(Table1[[#This Row],[Old Bonds]],Table1[Old Bonds],1)+COUNTIF($AB$3:AB32,Table1[[#This Row],[Old Bonds]])-1,"")</f>
        <v/>
      </c>
      <c r="AE32" s="117">
        <f>IF(Table1[[#This Row],[Old Rank]]="",Table1[[#This Row],[New Rank]],IF(Table1[[#This Row],[Old Rank]]="","",Table1[[#This Row],[Old Rank]]+MAX(Table1[New Rank])))</f>
        <v>32</v>
      </c>
      <c r="AF32" s="90">
        <f>IFERROR(VLOOKUP($D32,Price!$B$2:$C$1003,2,0),0)</f>
        <v>45253</v>
      </c>
      <c r="AG32" s="90">
        <f>IF(Table1[[#This Row],[Latest Traded Date]]&gt;Table1[[#This Row],[Issue Open Date]],Table1[[#This Row],[Latest Traded Date]],Table1[[#This Row],[Issue Open Date]])</f>
        <v>45253</v>
      </c>
      <c r="AH32" s="115">
        <f>IFERROR(VLOOKUP(D32,Price!$B$2:$G$1003,6,0),"N/A")</f>
        <v>1080</v>
      </c>
      <c r="AI32" s="91">
        <v>0.10915686059905993</v>
      </c>
      <c r="AJ32" s="101">
        <v>0.10915686059905995</v>
      </c>
      <c r="AK32" s="133"/>
      <c r="AL32" s="92"/>
      <c r="AN32" s="112"/>
      <c r="AO32" s="101"/>
      <c r="AR32" s="104"/>
      <c r="AS32" s="104"/>
    </row>
    <row r="33" spans="2:45">
      <c r="B33" s="81">
        <v>24</v>
      </c>
      <c r="C33" s="82" t="s">
        <v>1300</v>
      </c>
      <c r="D33" s="82" t="s">
        <v>1355</v>
      </c>
      <c r="E33" s="82" t="s">
        <v>1301</v>
      </c>
      <c r="F33" s="83">
        <v>43829</v>
      </c>
      <c r="G33" s="84" t="s">
        <v>1306</v>
      </c>
      <c r="H33" s="83">
        <v>43863</v>
      </c>
      <c r="I33" s="83">
        <v>44012</v>
      </c>
      <c r="J33" s="85">
        <v>1000</v>
      </c>
      <c r="K33" s="86">
        <v>0.10249999999999999</v>
      </c>
      <c r="L33" s="85">
        <v>10</v>
      </c>
      <c r="M33" s="85" t="s">
        <v>47</v>
      </c>
      <c r="N33" s="84" t="s">
        <v>1307</v>
      </c>
      <c r="O33" s="83">
        <v>47514</v>
      </c>
      <c r="P33" s="82" t="s">
        <v>44</v>
      </c>
      <c r="Q33" s="116" t="s">
        <v>135</v>
      </c>
      <c r="R33" s="87">
        <f>IFERROR(VLOOKUP($M33,'Vlook Ref'!$B$3:$D$5,2,0),"")</f>
        <v>2</v>
      </c>
      <c r="S33" s="88" t="s">
        <v>51</v>
      </c>
      <c r="T33" s="89">
        <f>ROUNDUP(IF(O33-Bond!$B$2&lt;0,0,(O33-Bond!$B$2)/365),0)</f>
        <v>7</v>
      </c>
      <c r="U33" s="117">
        <f>IF(Table1[[#This Row],[No. of coupon payments annually]]=Bond!$C$10,1,0)</f>
        <v>1</v>
      </c>
      <c r="V33" s="117">
        <f>IF(P33="ICRA Nepal",VLOOKUP(Q33,Ratings!$D$2:$E$20,2,0),0)</f>
        <v>9</v>
      </c>
      <c r="W33" s="117">
        <f>IF(P33="CARE Ratings Nepal Limited",VLOOKUP(Q33,Ratings!$C$2:$E$20,3,0),0)</f>
        <v>0</v>
      </c>
      <c r="X33" s="117">
        <f>IFERROR(INDEX(Ratings!$E$3:$E$20,MATCH(MID(Table1[[#This Row],[Rating]],FIND(" ",Table1[[#This Row],[Rating]])+1,LEN(Table1[[#This Row],[Rating]])-FIND(" ",Table1[[#This Row],[Rating]])),Ratings!$F$3:$F$20,0)),"")</f>
        <v>9</v>
      </c>
      <c r="Y33" s="117">
        <f>IF(Table1[[#This Row],[Compounding period Check List]]=1,IF(Table1[[#This Row],[Combined Ratings]]&gt;=$BD$2,1,0),0)</f>
        <v>1</v>
      </c>
      <c r="Z33" s="117">
        <f>IF(Table1[[#This Row],[Preference Score]]=1,Table1[[#This Row],[Combined Ratings]]-$BD$2,"")</f>
        <v>6</v>
      </c>
      <c r="AA33" s="117" t="str">
        <f>IF((Bond!$B$2-Table1[[#This Row],[Latest Traded Date]])&gt;30,"",Table1[[#This Row],[Rating Difference]])</f>
        <v/>
      </c>
      <c r="AB33" s="117">
        <f>IF(Table1[[#This Row],[New Bonds]]="",Table1[[#This Row],[Rating Difference]],"")</f>
        <v>6</v>
      </c>
      <c r="AC33" s="117" t="str">
        <f>IFERROR(RANK(Table1[[#This Row],[New Bonds]],Table1[New Bonds],1)+COUNTIF($AA$3:AA33,Table1[[#This Row],[New Bonds]])-1,"")</f>
        <v/>
      </c>
      <c r="AD33" s="117">
        <f>IFERROR(RANK(Table1[[#This Row],[Old Bonds]],Table1[Old Bonds],1)+COUNTIF($AB$3:AB33,Table1[[#This Row],[Old Bonds]])-1,"")</f>
        <v>20</v>
      </c>
      <c r="AE33" s="117">
        <f>IF(Table1[[#This Row],[Old Rank]]="",Table1[[#This Row],[New Rank]],IF(Table1[[#This Row],[Old Rank]]="","",Table1[[#This Row],[Old Rank]]+MAX(Table1[New Rank])))</f>
        <v>52</v>
      </c>
      <c r="AF33" s="90">
        <f>IFERROR(VLOOKUP($D33,Price!$B$2:$C$1003,2,0),0)</f>
        <v>45134</v>
      </c>
      <c r="AG33" s="90">
        <f>IF(Table1[[#This Row],[Latest Traded Date]]&gt;Table1[[#This Row],[Issue Open Date]],Table1[[#This Row],[Latest Traded Date]],Table1[[#This Row],[Issue Open Date]])</f>
        <v>45134</v>
      </c>
      <c r="AH33" s="115">
        <f>IFERROR(VLOOKUP(D33,Price!$B$2:$G$1003,6,0),"N/A")</f>
        <v>1070</v>
      </c>
      <c r="AI33" s="91">
        <v>9.0660621491750693E-2</v>
      </c>
      <c r="AJ33" s="101">
        <v>9.0660621491750762E-2</v>
      </c>
      <c r="AK33" s="133"/>
      <c r="AN33" s="112"/>
      <c r="AO33" s="101"/>
      <c r="AR33" s="104"/>
      <c r="AS33" s="104"/>
    </row>
    <row r="34" spans="2:45">
      <c r="B34" s="81">
        <v>19</v>
      </c>
      <c r="C34" s="82" t="s">
        <v>1281</v>
      </c>
      <c r="D34" s="82" t="s">
        <v>1297</v>
      </c>
      <c r="E34" s="82" t="s">
        <v>69</v>
      </c>
      <c r="F34" s="83">
        <v>43775</v>
      </c>
      <c r="G34" s="84" t="s">
        <v>1289</v>
      </c>
      <c r="H34" s="83">
        <v>43812</v>
      </c>
      <c r="I34" s="83">
        <v>43859</v>
      </c>
      <c r="J34" s="85">
        <v>1000</v>
      </c>
      <c r="K34" s="86">
        <v>0.10249999999999999</v>
      </c>
      <c r="L34" s="85">
        <v>7</v>
      </c>
      <c r="M34" s="85" t="s">
        <v>47</v>
      </c>
      <c r="N34" s="84" t="s">
        <v>1290</v>
      </c>
      <c r="O34" s="83">
        <v>46367</v>
      </c>
      <c r="P34" s="82" t="s">
        <v>56</v>
      </c>
      <c r="Q34" s="116" t="s">
        <v>147</v>
      </c>
      <c r="R34" s="87">
        <f>IFERROR(VLOOKUP($M34,'Vlook Ref'!$B$3:$D$5,2,0),"")</f>
        <v>2</v>
      </c>
      <c r="S34" s="88" t="s">
        <v>51</v>
      </c>
      <c r="T34" s="89">
        <f>ROUNDUP(IF(O34-Bond!$B$2&lt;0,0,(O34-Bond!$B$2)/365),0)</f>
        <v>4</v>
      </c>
      <c r="U34" s="117">
        <f>IF(Table1[[#This Row],[No. of coupon payments annually]]=Bond!$C$10,1,0)</f>
        <v>1</v>
      </c>
      <c r="V34" s="117">
        <f>IF(P34="ICRA Nepal",VLOOKUP(Q34,Ratings!$D$2:$E$20,2,0),0)</f>
        <v>0</v>
      </c>
      <c r="W34" s="117">
        <f>IF(P34="CARE Ratings Nepal Limited",VLOOKUP(Q34,Ratings!$C$2:$E$20,3,0),0)</f>
        <v>8</v>
      </c>
      <c r="X34" s="117">
        <f>IFERROR(INDEX(Ratings!$E$3:$E$20,MATCH(MID(Table1[[#This Row],[Rating]],FIND(" ",Table1[[#This Row],[Rating]])+1,LEN(Table1[[#This Row],[Rating]])-FIND(" ",Table1[[#This Row],[Rating]])),Ratings!$F$3:$F$20,0)),"")</f>
        <v>8</v>
      </c>
      <c r="Y34" s="117">
        <f>IF(Table1[[#This Row],[Compounding period Check List]]=1,IF(Table1[[#This Row],[Combined Ratings]]&gt;=$BD$2,1,0),0)</f>
        <v>1</v>
      </c>
      <c r="Z34" s="117">
        <f>IF(Table1[[#This Row],[Preference Score]]=1,Table1[[#This Row],[Combined Ratings]]-$BD$2,"")</f>
        <v>5</v>
      </c>
      <c r="AA34" s="117">
        <f>IF((Bond!$B$2-Table1[[#This Row],[Latest Traded Date]])&gt;30,"",Table1[[#This Row],[Rating Difference]])</f>
        <v>5</v>
      </c>
      <c r="AB34" s="117" t="str">
        <f>IF(Table1[[#This Row],[New Bonds]]="",Table1[[#This Row],[Rating Difference]],"")</f>
        <v/>
      </c>
      <c r="AC34" s="117">
        <f>IFERROR(RANK(Table1[[#This Row],[New Bonds]],Table1[New Bonds],1)+COUNTIF($AA$3:AA34,Table1[[#This Row],[New Bonds]])-1,"")</f>
        <v>25</v>
      </c>
      <c r="AD34" s="117" t="str">
        <f>IFERROR(RANK(Table1[[#This Row],[Old Bonds]],Table1[Old Bonds],1)+COUNTIF($AB$3:AB34,Table1[[#This Row],[Old Bonds]])-1,"")</f>
        <v/>
      </c>
      <c r="AE34" s="117">
        <f>IF(Table1[[#This Row],[Old Rank]]="",Table1[[#This Row],[New Rank]],IF(Table1[[#This Row],[Old Rank]]="","",Table1[[#This Row],[Old Rank]]+MAX(Table1[New Rank])))</f>
        <v>25</v>
      </c>
      <c r="AF34" s="90">
        <f>IFERROR(VLOOKUP($D34,Price!$B$2:$C$1003,2,0),0)</f>
        <v>45253</v>
      </c>
      <c r="AG34" s="90">
        <f>IF(Table1[[#This Row],[Latest Traded Date]]&gt;Table1[[#This Row],[Issue Open Date]],Table1[[#This Row],[Latest Traded Date]],Table1[[#This Row],[Issue Open Date]])</f>
        <v>45253</v>
      </c>
      <c r="AH34" s="115">
        <f>IFERROR(VLOOKUP(D34,Price!$B$2:$G$1003,6,0),"N/A")</f>
        <v>1025</v>
      </c>
      <c r="AI34" s="91">
        <v>0.10962513828990343</v>
      </c>
      <c r="AJ34" s="101">
        <v>0.10962513828990358</v>
      </c>
      <c r="AK34" s="133"/>
      <c r="AN34" s="112"/>
      <c r="AO34" s="101"/>
      <c r="AR34" s="104"/>
      <c r="AS34" s="104"/>
    </row>
    <row r="35" spans="2:45">
      <c r="B35" s="81">
        <v>21</v>
      </c>
      <c r="C35" s="82" t="s">
        <v>72</v>
      </c>
      <c r="D35" s="82" t="s">
        <v>1375</v>
      </c>
      <c r="E35" s="82" t="s">
        <v>73</v>
      </c>
      <c r="F35" s="83">
        <v>43523</v>
      </c>
      <c r="G35" s="84" t="s">
        <v>94</v>
      </c>
      <c r="H35" s="83">
        <v>43566</v>
      </c>
      <c r="I35" s="83">
        <v>43667</v>
      </c>
      <c r="J35" s="85">
        <v>1000</v>
      </c>
      <c r="K35" s="86">
        <v>0.10249999999999999</v>
      </c>
      <c r="L35" s="85">
        <v>5</v>
      </c>
      <c r="M35" s="85" t="s">
        <v>47</v>
      </c>
      <c r="N35" s="84" t="s">
        <v>95</v>
      </c>
      <c r="O35" s="83">
        <v>45391</v>
      </c>
      <c r="P35" s="82" t="s">
        <v>44</v>
      </c>
      <c r="Q35" s="116" t="s">
        <v>134</v>
      </c>
      <c r="R35" s="87">
        <f>IFERROR(VLOOKUP($M35,'Vlook Ref'!$B$3:$D$5,2,0),"")</f>
        <v>2</v>
      </c>
      <c r="S35" s="88" t="s">
        <v>51</v>
      </c>
      <c r="T35" s="89">
        <f>ROUNDUP(IF(O35-Bond!$B$2&lt;0,0,(O35-Bond!$B$2)/365),0)</f>
        <v>1</v>
      </c>
      <c r="U35" s="117">
        <f>IF(Table1[[#This Row],[No. of coupon payments annually]]=Bond!$C$10,1,0)</f>
        <v>1</v>
      </c>
      <c r="V35" s="117">
        <f>IF(P35="ICRA Nepal",VLOOKUP(Q35,Ratings!$D$2:$E$20,2,0),0)</f>
        <v>6</v>
      </c>
      <c r="W35" s="117">
        <f>IF(P35="CARE Ratings Nepal Limited",VLOOKUP(Q35,Ratings!$C$2:$E$20,3,0),0)</f>
        <v>0</v>
      </c>
      <c r="X35" s="117">
        <f>IFERROR(INDEX(Ratings!$E$3:$E$20,MATCH(MID(Table1[[#This Row],[Rating]],FIND(" ",Table1[[#This Row],[Rating]])+1,LEN(Table1[[#This Row],[Rating]])-FIND(" ",Table1[[#This Row],[Rating]])),Ratings!$F$3:$F$20,0)),"")</f>
        <v>6</v>
      </c>
      <c r="Y35" s="117">
        <f>IF(Table1[[#This Row],[Compounding period Check List]]=1,IF(Table1[[#This Row],[Combined Ratings]]&gt;=$BD$2,1,0),0)</f>
        <v>1</v>
      </c>
      <c r="Z35" s="117">
        <f>IF(Table1[[#This Row],[Preference Score]]=1,Table1[[#This Row],[Combined Ratings]]-$BD$2,"")</f>
        <v>3</v>
      </c>
      <c r="AA35" s="117">
        <f>IF((Bond!$B$2-Table1[[#This Row],[Latest Traded Date]])&gt;30,"",Table1[[#This Row],[Rating Difference]])</f>
        <v>3</v>
      </c>
      <c r="AB35" s="117" t="str">
        <f>IF(Table1[[#This Row],[New Bonds]]="",Table1[[#This Row],[Rating Difference]],"")</f>
        <v/>
      </c>
      <c r="AC35" s="117">
        <f>IFERROR(RANK(Table1[[#This Row],[New Bonds]],Table1[New Bonds],1)+COUNTIF($AA$3:AA35,Table1[[#This Row],[New Bonds]])-1,"")</f>
        <v>12</v>
      </c>
      <c r="AD35" s="117" t="str">
        <f>IFERROR(RANK(Table1[[#This Row],[Old Bonds]],Table1[Old Bonds],1)+COUNTIF($AB$3:AB35,Table1[[#This Row],[Old Bonds]])-1,"")</f>
        <v/>
      </c>
      <c r="AE35" s="117">
        <f>IF(Table1[[#This Row],[Old Rank]]="",Table1[[#This Row],[New Rank]],IF(Table1[[#This Row],[Old Rank]]="","",Table1[[#This Row],[Old Rank]]+MAX(Table1[New Rank])))</f>
        <v>12</v>
      </c>
      <c r="AF35" s="90">
        <f>IFERROR(VLOOKUP($D35,Price!$B$2:$C$1003,2,0),0)</f>
        <v>45256</v>
      </c>
      <c r="AG35" s="90">
        <f>IF(Table1[[#This Row],[Latest Traded Date]]&gt;Table1[[#This Row],[Issue Open Date]],Table1[[#This Row],[Latest Traded Date]],Table1[[#This Row],[Issue Open Date]])</f>
        <v>45256</v>
      </c>
      <c r="AH35" s="115">
        <f>IFERROR(VLOOKUP(D35,Price!$B$2:$G$1003,6,0),"N/A")</f>
        <v>1000</v>
      </c>
      <c r="AI35" s="91">
        <v>0.22299335318840396</v>
      </c>
      <c r="AJ35" s="101">
        <v>0.19956083113333117</v>
      </c>
      <c r="AK35" s="133"/>
      <c r="AN35" s="112"/>
      <c r="AO35" s="101"/>
      <c r="AR35" s="104"/>
      <c r="AS35" s="104"/>
    </row>
    <row r="36" spans="2:45">
      <c r="B36" s="81">
        <v>34</v>
      </c>
      <c r="C36" s="82" t="s">
        <v>75</v>
      </c>
      <c r="D36" s="82" t="s">
        <v>319</v>
      </c>
      <c r="E36" s="82" t="s">
        <v>61</v>
      </c>
      <c r="F36" s="114">
        <v>43443</v>
      </c>
      <c r="G36" s="84" t="s">
        <v>97</v>
      </c>
      <c r="H36" s="83">
        <v>43478</v>
      </c>
      <c r="I36" s="83">
        <v>43522</v>
      </c>
      <c r="J36" s="85">
        <v>1000</v>
      </c>
      <c r="K36" s="86">
        <v>0.105</v>
      </c>
      <c r="L36" s="85">
        <v>7</v>
      </c>
      <c r="M36" s="85" t="s">
        <v>47</v>
      </c>
      <c r="N36" s="84" t="s">
        <v>98</v>
      </c>
      <c r="O36" s="83">
        <v>46034</v>
      </c>
      <c r="P36" s="82" t="s">
        <v>44</v>
      </c>
      <c r="Q36" s="116" t="s">
        <v>148</v>
      </c>
      <c r="R36" s="87">
        <f>IFERROR(VLOOKUP($M36,'Vlook Ref'!$B$3:$D$5,2,0),"")</f>
        <v>2</v>
      </c>
      <c r="S36" s="88" t="s">
        <v>51</v>
      </c>
      <c r="T36" s="89">
        <f>ROUNDUP(IF(O36-Bond!$B$2&lt;0,0,(O36-Bond!$B$2)/365),0)</f>
        <v>3</v>
      </c>
      <c r="U36" s="117">
        <f>IF(Table1[[#This Row],[No. of coupon payments annually]]=Bond!$C$10,1,0)</f>
        <v>1</v>
      </c>
      <c r="V36" s="117">
        <f>IF(P36="ICRA Nepal",VLOOKUP(Q36,Ratings!$D$2:$E$20,2,0),0)</f>
        <v>8</v>
      </c>
      <c r="W36" s="117">
        <f>IF(P36="CARE Ratings Nepal Limited",VLOOKUP(Q36,Ratings!$C$2:$E$20,3,0),0)</f>
        <v>0</v>
      </c>
      <c r="X36" s="117">
        <f>IFERROR(INDEX(Ratings!$E$3:$E$20,MATCH(MID(Table1[[#This Row],[Rating]],FIND(" ",Table1[[#This Row],[Rating]])+1,LEN(Table1[[#This Row],[Rating]])-FIND(" ",Table1[[#This Row],[Rating]])),Ratings!$F$3:$F$20,0)),"")</f>
        <v>8</v>
      </c>
      <c r="Y36" s="117">
        <f>IF(Table1[[#This Row],[Compounding period Check List]]=1,IF(Table1[[#This Row],[Combined Ratings]]&gt;=$BD$2,1,0),0)</f>
        <v>1</v>
      </c>
      <c r="Z36" s="117">
        <f>IF(Table1[[#This Row],[Preference Score]]=1,Table1[[#This Row],[Combined Ratings]]-$BD$2,"")</f>
        <v>5</v>
      </c>
      <c r="AA36" s="117">
        <f>IF((Bond!$B$2-Table1[[#This Row],[Latest Traded Date]])&gt;30,"",Table1[[#This Row],[Rating Difference]])</f>
        <v>5</v>
      </c>
      <c r="AB36" s="117" t="str">
        <f>IF(Table1[[#This Row],[New Bonds]]="",Table1[[#This Row],[Rating Difference]],"")</f>
        <v/>
      </c>
      <c r="AC36" s="117">
        <f>IFERROR(RANK(Table1[[#This Row],[New Bonds]],Table1[New Bonds],1)+COUNTIF($AA$3:AA36,Table1[[#This Row],[New Bonds]])-1,"")</f>
        <v>26</v>
      </c>
      <c r="AD36" s="117" t="str">
        <f>IFERROR(RANK(Table1[[#This Row],[Old Bonds]],Table1[Old Bonds],1)+COUNTIF($AB$3:AB36,Table1[[#This Row],[Old Bonds]])-1,"")</f>
        <v/>
      </c>
      <c r="AE36" s="117">
        <f>IF(Table1[[#This Row],[Old Rank]]="",Table1[[#This Row],[New Rank]],IF(Table1[[#This Row],[Old Rank]]="","",Table1[[#This Row],[Old Rank]]+MAX(Table1[New Rank])))</f>
        <v>26</v>
      </c>
      <c r="AF36" s="90">
        <f>IFERROR(VLOOKUP($D36,Price!$B$2:$C$1003,2,0),0)</f>
        <v>45256</v>
      </c>
      <c r="AG36" s="90">
        <f>IF(Table1[[#This Row],[Latest Traded Date]]&gt;Table1[[#This Row],[Issue Open Date]],Table1[[#This Row],[Latest Traded Date]],Table1[[#This Row],[Issue Open Date]])</f>
        <v>45256</v>
      </c>
      <c r="AH36" s="115">
        <f>IFERROR(VLOOKUP(D36,Price!$B$2:$G$1003,6,0),"N/A")</f>
        <v>1010</v>
      </c>
      <c r="AI36" s="91">
        <v>0.12369713459208775</v>
      </c>
      <c r="AJ36" s="101">
        <v>7.1200916771306105E-2</v>
      </c>
      <c r="AK36" s="133"/>
      <c r="AN36" s="112"/>
      <c r="AR36" s="104"/>
      <c r="AS36" s="104"/>
    </row>
    <row r="37" spans="2:45">
      <c r="B37" s="81">
        <v>23</v>
      </c>
      <c r="C37" s="82" t="s">
        <v>1458</v>
      </c>
      <c r="D37" s="82" t="s">
        <v>1459</v>
      </c>
      <c r="E37" s="82" t="s">
        <v>1460</v>
      </c>
      <c r="F37" s="83">
        <v>44281</v>
      </c>
      <c r="G37" s="84" t="s">
        <v>1461</v>
      </c>
      <c r="H37" s="83">
        <v>44295</v>
      </c>
      <c r="I37" s="83">
        <v>44340</v>
      </c>
      <c r="J37" s="85">
        <v>1000</v>
      </c>
      <c r="K37" s="86">
        <v>9.5000000000000001E-2</v>
      </c>
      <c r="L37" s="85">
        <v>10</v>
      </c>
      <c r="M37" s="85" t="s">
        <v>47</v>
      </c>
      <c r="N37" s="84" t="s">
        <v>1462</v>
      </c>
      <c r="O37" s="83">
        <v>47947</v>
      </c>
      <c r="P37" s="82" t="s">
        <v>44</v>
      </c>
      <c r="Q37" s="116" t="s">
        <v>135</v>
      </c>
      <c r="R37" s="87">
        <f>IFERROR(VLOOKUP($M37,'Vlook Ref'!$B$3:$D$5,2,0),"")</f>
        <v>2</v>
      </c>
      <c r="S37" s="88" t="s">
        <v>51</v>
      </c>
      <c r="T37" s="89">
        <f>ROUNDUP(IF(O37-Bond!$B$2&lt;0,0,(O37-Bond!$B$2)/365),0)</f>
        <v>8</v>
      </c>
      <c r="U37" s="117">
        <f>IF(Table1[[#This Row],[No. of coupon payments annually]]=Bond!$C$10,1,0)</f>
        <v>1</v>
      </c>
      <c r="V37" s="117">
        <f>IF(P37="ICRA Nepal",VLOOKUP(Q37,Ratings!$D$2:$E$20,2,0),0)</f>
        <v>9</v>
      </c>
      <c r="W37" s="117">
        <f>IF(P37="CARE Ratings Nepal Limited",VLOOKUP(Q37,Ratings!$C$2:$E$20,3,0),0)</f>
        <v>0</v>
      </c>
      <c r="X37" s="117">
        <f>IFERROR(INDEX(Ratings!$E$3:$E$20,MATCH(MID(Table1[[#This Row],[Rating]],FIND(" ",Table1[[#This Row],[Rating]])+1,LEN(Table1[[#This Row],[Rating]])-FIND(" ",Table1[[#This Row],[Rating]])),Ratings!$F$3:$F$20,0)),"")</f>
        <v>9</v>
      </c>
      <c r="Y37" s="117">
        <f>IF(Table1[[#This Row],[Compounding period Check List]]=1,IF(Table1[[#This Row],[Combined Ratings]]&gt;=$BD$2,1,0),0)</f>
        <v>1</v>
      </c>
      <c r="Z37" s="117">
        <f>IF(Table1[[#This Row],[Preference Score]]=1,Table1[[#This Row],[Combined Ratings]]-$BD$2,"")</f>
        <v>6</v>
      </c>
      <c r="AA37" s="117" t="str">
        <f>IF((Bond!$B$2-Table1[[#This Row],[Latest Traded Date]])&gt;30,"",Table1[[#This Row],[Rating Difference]])</f>
        <v/>
      </c>
      <c r="AB37" s="117">
        <f>IF(Table1[[#This Row],[New Bonds]]="",Table1[[#This Row],[Rating Difference]],"")</f>
        <v>6</v>
      </c>
      <c r="AC37" s="117" t="str">
        <f>IFERROR(RANK(Table1[[#This Row],[New Bonds]],Table1[New Bonds],1)+COUNTIF($AA$3:AA37,Table1[[#This Row],[New Bonds]])-1,"")</f>
        <v/>
      </c>
      <c r="AD37" s="117">
        <f>IFERROR(RANK(Table1[[#This Row],[Old Bonds]],Table1[Old Bonds],1)+COUNTIF($AB$3:AB37,Table1[[#This Row],[Old Bonds]])-1,"")</f>
        <v>21</v>
      </c>
      <c r="AE37" s="117">
        <f>IF(Table1[[#This Row],[Old Rank]]="",Table1[[#This Row],[New Rank]],IF(Table1[[#This Row],[Old Rank]]="","",Table1[[#This Row],[Old Rank]]+MAX(Table1[New Rank])))</f>
        <v>53</v>
      </c>
      <c r="AF37" s="90">
        <f>IFERROR(VLOOKUP($D37,Price!$B$2:$C$1003,2,0),0)</f>
        <v>45117</v>
      </c>
      <c r="AG37" s="90">
        <f>IF(Table1[[#This Row],[Latest Traded Date]]&gt;Table1[[#This Row],[Issue Open Date]],Table1[[#This Row],[Latest Traded Date]],Table1[[#This Row],[Issue Open Date]])</f>
        <v>45117</v>
      </c>
      <c r="AH37" s="115">
        <f>IFERROR(VLOOKUP(D37,Price!$B$2:$G$1003,6,0),"N/A")</f>
        <v>1084</v>
      </c>
      <c r="AI37" s="91">
        <v>8.9989942833559003E-2</v>
      </c>
      <c r="AJ37" s="101">
        <v>8.9989942951676963E-2</v>
      </c>
      <c r="AK37" s="133"/>
      <c r="AN37" s="112"/>
      <c r="AO37" s="101"/>
      <c r="AR37" s="104"/>
      <c r="AS37" s="104"/>
    </row>
    <row r="38" spans="2:45">
      <c r="B38" s="81">
        <v>28</v>
      </c>
      <c r="C38" s="82" t="s">
        <v>1363</v>
      </c>
      <c r="D38" s="82" t="s">
        <v>1377</v>
      </c>
      <c r="E38" s="82" t="s">
        <v>199</v>
      </c>
      <c r="F38" s="83">
        <v>44046</v>
      </c>
      <c r="G38" s="84" t="s">
        <v>1364</v>
      </c>
      <c r="H38" s="83">
        <v>44056</v>
      </c>
      <c r="I38" s="83">
        <v>44096</v>
      </c>
      <c r="J38" s="85">
        <v>1000</v>
      </c>
      <c r="K38" s="86">
        <v>0.1</v>
      </c>
      <c r="L38" s="85">
        <v>8</v>
      </c>
      <c r="M38" s="85" t="s">
        <v>4</v>
      </c>
      <c r="N38" s="84" t="s">
        <v>1365</v>
      </c>
      <c r="O38" s="83">
        <v>46977</v>
      </c>
      <c r="P38" s="82" t="s">
        <v>56</v>
      </c>
      <c r="Q38" s="116" t="s">
        <v>125</v>
      </c>
      <c r="R38" s="87">
        <f>IFERROR(VLOOKUP($M38,'Vlook Ref'!$B$3:$D$5,2,0),"")</f>
        <v>4</v>
      </c>
      <c r="S38" s="88" t="s">
        <v>1908</v>
      </c>
      <c r="T38" s="89">
        <f>ROUNDUP(IF(O38-Bond!$B$2&lt;0,0,(O38-Bond!$B$2)/365),0)</f>
        <v>5</v>
      </c>
      <c r="U38" s="117">
        <f>IF(Table1[[#This Row],[No. of coupon payments annually]]=Bond!$C$10,1,0)</f>
        <v>0</v>
      </c>
      <c r="V38" s="117">
        <f>IF(P38="ICRA Nepal",VLOOKUP(Q38,Ratings!$D$2:$E$20,2,0),0)</f>
        <v>0</v>
      </c>
      <c r="W38" s="117">
        <f>IF(P38="CARE Ratings Nepal Limited",VLOOKUP(Q38,Ratings!$C$2:$E$20,3,0),0)</f>
        <v>9</v>
      </c>
      <c r="X38" s="117">
        <f>IFERROR(INDEX(Ratings!$E$3:$E$20,MATCH(MID(Table1[[#This Row],[Rating]],FIND(" ",Table1[[#This Row],[Rating]])+1,LEN(Table1[[#This Row],[Rating]])-FIND(" ",Table1[[#This Row],[Rating]])),Ratings!$F$3:$F$20,0)),"")</f>
        <v>9</v>
      </c>
      <c r="Y38" s="117">
        <f>IF(Table1[[#This Row],[Compounding period Check List]]=1,IF(Table1[[#This Row],[Combined Ratings]]&gt;=$BD$2,1,0),0)</f>
        <v>0</v>
      </c>
      <c r="Z38" s="117" t="str">
        <f>IF(Table1[[#This Row],[Preference Score]]=1,Table1[[#This Row],[Combined Ratings]]-$BD$2,"")</f>
        <v/>
      </c>
      <c r="AA38" s="117" t="str">
        <f>IF((Bond!$B$2-Table1[[#This Row],[Latest Traded Date]])&gt;30,"",Table1[[#This Row],[Rating Difference]])</f>
        <v/>
      </c>
      <c r="AB38" s="117" t="str">
        <f>IF(Table1[[#This Row],[New Bonds]]="",Table1[[#This Row],[Rating Difference]],"")</f>
        <v/>
      </c>
      <c r="AC38" s="117" t="str">
        <f>IFERROR(RANK(Table1[[#This Row],[New Bonds]],Table1[New Bonds],1)+COUNTIF($AA$3:AA38,Table1[[#This Row],[New Bonds]])-1,"")</f>
        <v/>
      </c>
      <c r="AD38" s="117" t="str">
        <f>IFERROR(RANK(Table1[[#This Row],[Old Bonds]],Table1[Old Bonds],1)+COUNTIF($AB$3:AB38,Table1[[#This Row],[Old Bonds]])-1,"")</f>
        <v/>
      </c>
      <c r="AE38" s="117" t="str">
        <f>IF(Table1[[#This Row],[Old Rank]]="",Table1[[#This Row],[New Rank]],IF(Table1[[#This Row],[Old Rank]]="","",Table1[[#This Row],[Old Rank]]+MAX(Table1[New Rank])))</f>
        <v/>
      </c>
      <c r="AF38" s="90">
        <f>IFERROR(VLOOKUP($D38,Price!$B$2:$C$1003,2,0),0)</f>
        <v>45253</v>
      </c>
      <c r="AG38" s="90">
        <f>IF(Table1[[#This Row],[Latest Traded Date]]&gt;Table1[[#This Row],[Issue Open Date]],Table1[[#This Row],[Latest Traded Date]],Table1[[#This Row],[Issue Open Date]])</f>
        <v>45253</v>
      </c>
      <c r="AH38" s="115">
        <f>IFERROR(VLOOKUP(D38,Price!$B$2:$G$1003,6,0),"N/A")</f>
        <v>1001</v>
      </c>
      <c r="AI38" s="91">
        <v>0.10647306981499774</v>
      </c>
      <c r="AJ38" s="101">
        <v>0.10647306981499768</v>
      </c>
      <c r="AK38" s="133"/>
      <c r="AN38" s="112"/>
      <c r="AO38" s="101"/>
      <c r="AR38" s="104"/>
      <c r="AS38" s="104"/>
    </row>
    <row r="39" spans="2:45">
      <c r="B39" s="81">
        <v>13</v>
      </c>
      <c r="C39" s="82" t="s">
        <v>186</v>
      </c>
      <c r="D39" s="82" t="s">
        <v>1278</v>
      </c>
      <c r="E39" s="82" t="s">
        <v>60</v>
      </c>
      <c r="F39" s="83">
        <v>43668</v>
      </c>
      <c r="G39" s="84" t="s">
        <v>86</v>
      </c>
      <c r="H39" s="83">
        <v>43704</v>
      </c>
      <c r="I39" s="83">
        <v>43803</v>
      </c>
      <c r="J39" s="85">
        <v>1000</v>
      </c>
      <c r="K39" s="86">
        <v>0.10249999999999999</v>
      </c>
      <c r="L39" s="85">
        <v>7</v>
      </c>
      <c r="M39" s="85" t="s">
        <v>47</v>
      </c>
      <c r="N39" s="84" t="s">
        <v>92</v>
      </c>
      <c r="O39" s="83">
        <v>46259</v>
      </c>
      <c r="P39" s="82" t="s">
        <v>2002</v>
      </c>
      <c r="Q39" s="116" t="s">
        <v>1984</v>
      </c>
      <c r="R39" s="87">
        <f>IFERROR(VLOOKUP($M39,'Vlook Ref'!$B$3:$D$5,2,0),"")</f>
        <v>2</v>
      </c>
      <c r="S39" s="88" t="s">
        <v>51</v>
      </c>
      <c r="T39" s="89">
        <f>ROUNDUP(IF(O39-Bond!$B$2&lt;0,0,(O39-Bond!$B$2)/365),0)</f>
        <v>3</v>
      </c>
      <c r="U39" s="117">
        <f>IF(Table1[[#This Row],[No. of coupon payments annually]]=Bond!$C$10,1,0)</f>
        <v>1</v>
      </c>
      <c r="V39" s="117">
        <f>IF(P39="ICRA Nepal",VLOOKUP(Q39,Ratings!$D$2:$E$20,2,0),0)</f>
        <v>0</v>
      </c>
      <c r="W39" s="117">
        <f>IF(P39="CARE Ratings Nepal Limited",VLOOKUP(Q39,Ratings!$C$2:$E$20,3,0),0)</f>
        <v>0</v>
      </c>
      <c r="X39" s="117">
        <f>IFERROR(INDEX(Ratings!$E$3:$E$20,MATCH(MID(Table1[[#This Row],[Rating]],FIND(" ",Table1[[#This Row],[Rating]])+1,LEN(Table1[[#This Row],[Rating]])-FIND(" ",Table1[[#This Row],[Rating]])),Ratings!$F$3:$F$20,0)),"")</f>
        <v>7</v>
      </c>
      <c r="Y39" s="117">
        <f>IF(Table1[[#This Row],[Compounding period Check List]]=1,IF(Table1[[#This Row],[Combined Ratings]]&gt;=$BD$2,1,0),0)</f>
        <v>1</v>
      </c>
      <c r="Z39" s="117">
        <f>IF(Table1[[#This Row],[Preference Score]]=1,Table1[[#This Row],[Combined Ratings]]-$BD$2,"")</f>
        <v>4</v>
      </c>
      <c r="AA39" s="117" t="str">
        <f>IF((Bond!$B$2-Table1[[#This Row],[Latest Traded Date]])&gt;30,"",Table1[[#This Row],[Rating Difference]])</f>
        <v/>
      </c>
      <c r="AB39" s="117">
        <f>IF(Table1[[#This Row],[New Bonds]]="",Table1[[#This Row],[Rating Difference]],"")</f>
        <v>4</v>
      </c>
      <c r="AC39" s="117" t="str">
        <f>IFERROR(RANK(Table1[[#This Row],[New Bonds]],Table1[New Bonds],1)+COUNTIF($AA$3:AA39,Table1[[#This Row],[New Bonds]])-1,"")</f>
        <v/>
      </c>
      <c r="AD39" s="117">
        <f>IFERROR(RANK(Table1[[#This Row],[Old Bonds]],Table1[Old Bonds],1)+COUNTIF($AB$3:AB39,Table1[[#This Row],[Old Bonds]])-1,"")</f>
        <v>8</v>
      </c>
      <c r="AE39" s="117">
        <f>IF(Table1[[#This Row],[Old Rank]]="",Table1[[#This Row],[New Rank]],IF(Table1[[#This Row],[Old Rank]]="","",Table1[[#This Row],[Old Rank]]+MAX(Table1[New Rank])))</f>
        <v>40</v>
      </c>
      <c r="AF39" s="90">
        <f>IFERROR(VLOOKUP($D39,Price!$B$2:$C$1003,2,0),0)</f>
        <v>45123</v>
      </c>
      <c r="AG39" s="90">
        <f>IF(Table1[[#This Row],[Latest Traded Date]]&gt;Table1[[#This Row],[Issue Open Date]],Table1[[#This Row],[Latest Traded Date]],Table1[[#This Row],[Issue Open Date]])</f>
        <v>45123</v>
      </c>
      <c r="AH39" s="115">
        <f>IFERROR(VLOOKUP(D39,Price!$B$2:$G$1003,6,0),"N/A")</f>
        <v>1097.5</v>
      </c>
      <c r="AI39" s="91">
        <v>8.696565844023145E-2</v>
      </c>
      <c r="AJ39" s="101">
        <v>8.6965658440231228E-2</v>
      </c>
      <c r="AK39" s="133"/>
      <c r="AN39" s="112"/>
      <c r="AO39" s="101"/>
      <c r="AR39" s="104"/>
      <c r="AS39" s="104"/>
    </row>
    <row r="40" spans="2:45">
      <c r="B40" s="81">
        <v>27</v>
      </c>
      <c r="C40" s="82" t="s">
        <v>59</v>
      </c>
      <c r="D40" s="82" t="s">
        <v>1280</v>
      </c>
      <c r="E40" s="82" t="s">
        <v>61</v>
      </c>
      <c r="F40" s="83">
        <v>43699</v>
      </c>
      <c r="G40" s="103" t="s">
        <v>85</v>
      </c>
      <c r="H40" s="83">
        <v>43720</v>
      </c>
      <c r="I40" s="83">
        <v>43760</v>
      </c>
      <c r="J40" s="85">
        <v>1000</v>
      </c>
      <c r="K40" s="86">
        <v>0.10249999999999999</v>
      </c>
      <c r="L40" s="85">
        <v>7</v>
      </c>
      <c r="M40" s="85" t="s">
        <v>47</v>
      </c>
      <c r="N40" s="84" t="s">
        <v>90</v>
      </c>
      <c r="O40" s="83">
        <v>46275</v>
      </c>
      <c r="P40" s="82" t="s">
        <v>44</v>
      </c>
      <c r="Q40" s="116" t="s">
        <v>148</v>
      </c>
      <c r="R40" s="87">
        <f>IFERROR(VLOOKUP($M40,'Vlook Ref'!$B$3:$D$5,2,0),"")</f>
        <v>2</v>
      </c>
      <c r="S40" s="88" t="s">
        <v>51</v>
      </c>
      <c r="T40" s="89">
        <f>ROUNDUP(IF(O40-Bond!$B$2&lt;0,0,(O40-Bond!$B$2)/365),0)</f>
        <v>3</v>
      </c>
      <c r="U40" s="117">
        <f>IF(Table1[[#This Row],[No. of coupon payments annually]]=Bond!$C$10,1,0)</f>
        <v>1</v>
      </c>
      <c r="V40" s="117">
        <f>IF(P40="ICRA Nepal",VLOOKUP(Q40,Ratings!$D$2:$E$20,2,0),0)</f>
        <v>8</v>
      </c>
      <c r="W40" s="117">
        <f>IF(P40="CARE Ratings Nepal Limited",VLOOKUP(Q40,Ratings!$C$2:$E$20,3,0),0)</f>
        <v>0</v>
      </c>
      <c r="X40" s="117">
        <f>IFERROR(INDEX(Ratings!$E$3:$E$20,MATCH(MID(Table1[[#This Row],[Rating]],FIND(" ",Table1[[#This Row],[Rating]])+1,LEN(Table1[[#This Row],[Rating]])-FIND(" ",Table1[[#This Row],[Rating]])),Ratings!$F$3:$F$20,0)),"")</f>
        <v>8</v>
      </c>
      <c r="Y40" s="117">
        <f>IF(Table1[[#This Row],[Compounding period Check List]]=1,IF(Table1[[#This Row],[Combined Ratings]]&gt;=$BD$2,1,0),0)</f>
        <v>1</v>
      </c>
      <c r="Z40" s="117">
        <f>IF(Table1[[#This Row],[Preference Score]]=1,Table1[[#This Row],[Combined Ratings]]-$BD$2,"")</f>
        <v>5</v>
      </c>
      <c r="AA40" s="117" t="str">
        <f>IF((Bond!$B$2-Table1[[#This Row],[Latest Traded Date]])&gt;30,"",Table1[[#This Row],[Rating Difference]])</f>
        <v/>
      </c>
      <c r="AB40" s="117">
        <f>IF(Table1[[#This Row],[New Bonds]]="",Table1[[#This Row],[Rating Difference]],"")</f>
        <v>5</v>
      </c>
      <c r="AC40" s="117" t="str">
        <f>IFERROR(RANK(Table1[[#This Row],[New Bonds]],Table1[New Bonds],1)+COUNTIF($AA$3:AA40,Table1[[#This Row],[New Bonds]])-1,"")</f>
        <v/>
      </c>
      <c r="AD40" s="117">
        <f>IFERROR(RANK(Table1[[#This Row],[Old Bonds]],Table1[Old Bonds],1)+COUNTIF($AB$3:AB40,Table1[[#This Row],[Old Bonds]])-1,"")</f>
        <v>16</v>
      </c>
      <c r="AE40" s="117">
        <f>IF(Table1[[#This Row],[Old Rank]]="",Table1[[#This Row],[New Rank]],IF(Table1[[#This Row],[Old Rank]]="","",Table1[[#This Row],[Old Rank]]+MAX(Table1[New Rank])))</f>
        <v>48</v>
      </c>
      <c r="AF40" s="90">
        <f>IFERROR(VLOOKUP($D40,Price!$B$2:$C$1003,2,0),0)</f>
        <v>45120</v>
      </c>
      <c r="AG40" s="90">
        <f>IF(Table1[[#This Row],[Latest Traded Date]]&gt;Table1[[#This Row],[Issue Open Date]],Table1[[#This Row],[Latest Traded Date]],Table1[[#This Row],[Issue Open Date]])</f>
        <v>45120</v>
      </c>
      <c r="AH40" s="115">
        <f>IFERROR(VLOOKUP(D40,Price!$B$2:$G$1003,6,0),"N/A")</f>
        <v>1098.5</v>
      </c>
      <c r="AI40" s="91">
        <v>8.654008817733623E-2</v>
      </c>
      <c r="AJ40" s="101">
        <v>8.6540088177336411E-2</v>
      </c>
      <c r="AK40" s="133"/>
      <c r="AN40" s="112"/>
      <c r="AR40" s="104"/>
      <c r="AS40" s="104"/>
    </row>
    <row r="41" spans="2:45">
      <c r="B41" s="81">
        <v>25</v>
      </c>
      <c r="C41" s="82" t="s">
        <v>62</v>
      </c>
      <c r="D41" s="82" t="s">
        <v>1456</v>
      </c>
      <c r="E41" s="82" t="s">
        <v>63</v>
      </c>
      <c r="F41" s="83">
        <v>43668</v>
      </c>
      <c r="G41" s="84" t="s">
        <v>87</v>
      </c>
      <c r="H41" s="83">
        <v>43707</v>
      </c>
      <c r="I41" s="83">
        <v>43803</v>
      </c>
      <c r="J41" s="85">
        <v>1000</v>
      </c>
      <c r="K41" s="86">
        <v>0.10249999999999999</v>
      </c>
      <c r="L41" s="85">
        <v>10</v>
      </c>
      <c r="M41" s="85" t="s">
        <v>47</v>
      </c>
      <c r="N41" s="84" t="s">
        <v>91</v>
      </c>
      <c r="O41" s="83">
        <v>47358</v>
      </c>
      <c r="P41" s="82" t="s">
        <v>56</v>
      </c>
      <c r="Q41" s="82" t="s">
        <v>106</v>
      </c>
      <c r="R41" s="87">
        <f>IFERROR(VLOOKUP($M41,'Vlook Ref'!$B$3:$D$5,2,0),"")</f>
        <v>2</v>
      </c>
      <c r="S41" s="88" t="s">
        <v>51</v>
      </c>
      <c r="T41" s="89">
        <f>ROUNDUP(IF(O41-Bond!$B$2&lt;0,0,(O41-Bond!$B$2)/365),0)</f>
        <v>6</v>
      </c>
      <c r="U41" s="117">
        <f>IF(Table1[[#This Row],[No. of coupon payments annually]]=Bond!$C$10,1,0)</f>
        <v>1</v>
      </c>
      <c r="V41" s="117">
        <f>IF(P41="ICRA Nepal",VLOOKUP(Q41,Ratings!$D$2:$E$20,2,0),0)</f>
        <v>0</v>
      </c>
      <c r="W41" s="117">
        <f>IF(P41="CARE Ratings Nepal Limited",VLOOKUP(Q41,Ratings!$C$2:$E$20,3,0),0)</f>
        <v>7</v>
      </c>
      <c r="X41" s="117">
        <f>IFERROR(INDEX(Ratings!$E$3:$E$20,MATCH(MID(Table1[[#This Row],[Rating]],FIND(" ",Table1[[#This Row],[Rating]])+1,LEN(Table1[[#This Row],[Rating]])-FIND(" ",Table1[[#This Row],[Rating]])),Ratings!$F$3:$F$20,0)),"")</f>
        <v>7</v>
      </c>
      <c r="Y41" s="117">
        <f>IF(Table1[[#This Row],[Compounding period Check List]]=1,IF(Table1[[#This Row],[Combined Ratings]]&gt;=$BD$2,1,0),0)</f>
        <v>1</v>
      </c>
      <c r="Z41" s="117">
        <f>IF(Table1[[#This Row],[Preference Score]]=1,Table1[[#This Row],[Combined Ratings]]-$BD$2,"")</f>
        <v>4</v>
      </c>
      <c r="AA41" s="117" t="str">
        <f>IF((Bond!$B$2-Table1[[#This Row],[Latest Traded Date]])&gt;30,"",Table1[[#This Row],[Rating Difference]])</f>
        <v/>
      </c>
      <c r="AB41" s="117">
        <f>IF(Table1[[#This Row],[New Bonds]]="",Table1[[#This Row],[Rating Difference]],"")</f>
        <v>4</v>
      </c>
      <c r="AC41" s="117" t="str">
        <f>IFERROR(RANK(Table1[[#This Row],[New Bonds]],Table1[New Bonds],1)+COUNTIF($AA$3:AA41,Table1[[#This Row],[New Bonds]])-1,"")</f>
        <v/>
      </c>
      <c r="AD41" s="117">
        <f>IFERROR(RANK(Table1[[#This Row],[Old Bonds]],Table1[Old Bonds],1)+COUNTIF($AB$3:AB41,Table1[[#This Row],[Old Bonds]])-1,"")</f>
        <v>9</v>
      </c>
      <c r="AE41" s="117">
        <f>IF(Table1[[#This Row],[Old Rank]]="",Table1[[#This Row],[New Rank]],IF(Table1[[#This Row],[Old Rank]]="","",Table1[[#This Row],[Old Rank]]+MAX(Table1[New Rank])))</f>
        <v>41</v>
      </c>
      <c r="AF41" s="90">
        <f>IFERROR(VLOOKUP($D41,Price!$B$2:$C$1003,2,0),0)</f>
        <v>45123</v>
      </c>
      <c r="AG41" s="90">
        <f>IF(Table1[[#This Row],[Latest Traded Date]]&gt;Table1[[#This Row],[Issue Open Date]],Table1[[#This Row],[Latest Traded Date]],Table1[[#This Row],[Issue Open Date]])</f>
        <v>45123</v>
      </c>
      <c r="AH41" s="115">
        <f>IFERROR(VLOOKUP(D41,Price!$B$2:$G$1003,6,0),"N/A")</f>
        <v>1116</v>
      </c>
      <c r="AI41" s="91">
        <v>9.0465086789534008E-2</v>
      </c>
      <c r="AJ41" s="101">
        <v>9.0465086789534147E-2</v>
      </c>
      <c r="AK41" s="133"/>
      <c r="AN41" s="112"/>
      <c r="AO41" s="101"/>
      <c r="AR41" s="104"/>
      <c r="AS41" s="104"/>
    </row>
    <row r="42" spans="2:45">
      <c r="B42" s="81">
        <v>2</v>
      </c>
      <c r="C42" s="82" t="s">
        <v>1304</v>
      </c>
      <c r="D42" s="82" t="s">
        <v>1409</v>
      </c>
      <c r="E42" s="82" t="s">
        <v>1305</v>
      </c>
      <c r="F42" s="83">
        <v>43886</v>
      </c>
      <c r="G42" s="84" t="s">
        <v>1310</v>
      </c>
      <c r="H42" s="83">
        <v>43900</v>
      </c>
      <c r="I42" s="83">
        <v>44012</v>
      </c>
      <c r="J42" s="85">
        <v>1000</v>
      </c>
      <c r="K42" s="86">
        <v>0.12</v>
      </c>
      <c r="L42" s="85">
        <v>7</v>
      </c>
      <c r="M42" s="85" t="s">
        <v>47</v>
      </c>
      <c r="N42" s="84" t="s">
        <v>1311</v>
      </c>
      <c r="O42" s="83">
        <v>46456</v>
      </c>
      <c r="P42" s="82" t="s">
        <v>56</v>
      </c>
      <c r="Q42" s="116" t="s">
        <v>149</v>
      </c>
      <c r="R42" s="87">
        <f>IFERROR(VLOOKUP($M42,'Vlook Ref'!$B$3:$D$5,2,0),"")</f>
        <v>2</v>
      </c>
      <c r="S42" s="88" t="s">
        <v>51</v>
      </c>
      <c r="T42" s="89">
        <f>ROUNDUP(IF(O42-Bond!$B$2&lt;0,0,(O42-Bond!$B$2)/365),0)</f>
        <v>4</v>
      </c>
      <c r="U42" s="117">
        <f>IF(Table1[[#This Row],[No. of coupon payments annually]]=Bond!$C$10,1,0)</f>
        <v>1</v>
      </c>
      <c r="V42" s="117">
        <f>IF(P42="ICRA Nepal",VLOOKUP(Q42,Ratings!$D$2:$E$20,2,0),0)</f>
        <v>0</v>
      </c>
      <c r="W42" s="117">
        <f>IF(P42="CARE Ratings Nepal Limited",VLOOKUP(Q42,Ratings!$C$2:$E$20,3,0),0)</f>
        <v>10</v>
      </c>
      <c r="X42" s="117">
        <f>IFERROR(INDEX(Ratings!$E$3:$E$20,MATCH(MID(Table1[[#This Row],[Rating]],FIND(" ",Table1[[#This Row],[Rating]])+1,LEN(Table1[[#This Row],[Rating]])-FIND(" ",Table1[[#This Row],[Rating]])),Ratings!$F$3:$F$20,0)),"")</f>
        <v>10</v>
      </c>
      <c r="Y42" s="117">
        <f>IF(Table1[[#This Row],[Compounding period Check List]]=1,IF(Table1[[#This Row],[Combined Ratings]]&gt;=$BD$2,1,0),0)</f>
        <v>1</v>
      </c>
      <c r="Z42" s="117">
        <f>IF(Table1[[#This Row],[Preference Score]]=1,Table1[[#This Row],[Combined Ratings]]-$BD$2,"")</f>
        <v>7</v>
      </c>
      <c r="AA42" s="117">
        <f>IF((Bond!$B$2-Table1[[#This Row],[Latest Traded Date]])&gt;30,"",Table1[[#This Row],[Rating Difference]])</f>
        <v>7</v>
      </c>
      <c r="AB42" s="117" t="str">
        <f>IF(Table1[[#This Row],[New Bonds]]="",Table1[[#This Row],[Rating Difference]],"")</f>
        <v/>
      </c>
      <c r="AC42" s="117">
        <f>IFERROR(RANK(Table1[[#This Row],[New Bonds]],Table1[New Bonds],1)+COUNTIF($AA$3:AA42,Table1[[#This Row],[New Bonds]])-1,"")</f>
        <v>29</v>
      </c>
      <c r="AD42" s="117" t="str">
        <f>IFERROR(RANK(Table1[[#This Row],[Old Bonds]],Table1[Old Bonds],1)+COUNTIF($AB$3:AB42,Table1[[#This Row],[Old Bonds]])-1,"")</f>
        <v/>
      </c>
      <c r="AE42" s="117">
        <f>IF(Table1[[#This Row],[Old Rank]]="",Table1[[#This Row],[New Rank]],IF(Table1[[#This Row],[Old Rank]]="","",Table1[[#This Row],[Old Rank]]+MAX(Table1[New Rank])))</f>
        <v>29</v>
      </c>
      <c r="AF42" s="90">
        <f>IFERROR(VLOOKUP($D42,Price!$B$2:$C$1003,2,0),0)</f>
        <v>45252</v>
      </c>
      <c r="AG42" s="90">
        <f>IF(Table1[[#This Row],[Latest Traded Date]]&gt;Table1[[#This Row],[Issue Open Date]],Table1[[#This Row],[Latest Traded Date]],Table1[[#This Row],[Issue Open Date]])</f>
        <v>45252</v>
      </c>
      <c r="AH42" s="115">
        <f>IFERROR(VLOOKUP(D42,Price!$B$2:$G$1003,6,0),"N/A")</f>
        <v>1071</v>
      </c>
      <c r="AI42" s="91">
        <v>0.11233120325698864</v>
      </c>
      <c r="AJ42" s="101">
        <v>0.11233120325698864</v>
      </c>
      <c r="AK42" s="133"/>
      <c r="AN42" s="112"/>
      <c r="AO42" s="101"/>
      <c r="AR42" s="104"/>
      <c r="AS42" s="104"/>
    </row>
    <row r="43" spans="2:45">
      <c r="B43" s="81">
        <v>30</v>
      </c>
      <c r="C43" s="82" t="s">
        <v>1321</v>
      </c>
      <c r="D43" s="82" t="s">
        <v>1449</v>
      </c>
      <c r="E43" s="82" t="s">
        <v>1322</v>
      </c>
      <c r="F43" s="83">
        <v>43858</v>
      </c>
      <c r="G43" s="84" t="s">
        <v>1337</v>
      </c>
      <c r="H43" s="83">
        <v>43871</v>
      </c>
      <c r="I43" s="83">
        <v>44021</v>
      </c>
      <c r="J43" s="85">
        <v>1000</v>
      </c>
      <c r="K43" s="86">
        <v>0.10349999999999999</v>
      </c>
      <c r="L43" s="85">
        <v>7</v>
      </c>
      <c r="M43" s="85" t="s">
        <v>47</v>
      </c>
      <c r="N43" s="84" t="s">
        <v>1338</v>
      </c>
      <c r="O43" s="83">
        <v>46426</v>
      </c>
      <c r="P43" s="82" t="s">
        <v>44</v>
      </c>
      <c r="Q43" s="82" t="s">
        <v>134</v>
      </c>
      <c r="R43" s="87">
        <f>IFERROR(VLOOKUP($M43,'Vlook Ref'!$B$3:$D$5,2,0),"")</f>
        <v>2</v>
      </c>
      <c r="S43" s="88" t="s">
        <v>51</v>
      </c>
      <c r="T43" s="89">
        <f>ROUNDUP(IF(O43-Bond!$B$2&lt;0,0,(O43-Bond!$B$2)/365),0)</f>
        <v>4</v>
      </c>
      <c r="U43" s="117">
        <f>IF(Table1[[#This Row],[No. of coupon payments annually]]=Bond!$C$10,1,0)</f>
        <v>1</v>
      </c>
      <c r="V43" s="117">
        <f>IF(P43="ICRA Nepal",VLOOKUP(Q43,Ratings!$D$2:$E$20,2,0),0)</f>
        <v>6</v>
      </c>
      <c r="W43" s="117">
        <f>IF(P43="CARE Ratings Nepal Limited",VLOOKUP(Q43,Ratings!$C$2:$E$20,3,0),0)</f>
        <v>0</v>
      </c>
      <c r="X43" s="117">
        <f>IFERROR(INDEX(Ratings!$E$3:$E$20,MATCH(MID(Table1[[#This Row],[Rating]],FIND(" ",Table1[[#This Row],[Rating]])+1,LEN(Table1[[#This Row],[Rating]])-FIND(" ",Table1[[#This Row],[Rating]])),Ratings!$F$3:$F$20,0)),"")</f>
        <v>6</v>
      </c>
      <c r="Y43" s="117">
        <f>IF(Table1[[#This Row],[Compounding period Check List]]=1,IF(Table1[[#This Row],[Combined Ratings]]&gt;=$BD$2,1,0),0)</f>
        <v>1</v>
      </c>
      <c r="Z43" s="117">
        <f>IF(Table1[[#This Row],[Preference Score]]=1,Table1[[#This Row],[Combined Ratings]]-$BD$2,"")</f>
        <v>3</v>
      </c>
      <c r="AA43" s="117">
        <f>IF((Bond!$B$2-Table1[[#This Row],[Latest Traded Date]])&gt;30,"",Table1[[#This Row],[Rating Difference]])</f>
        <v>3</v>
      </c>
      <c r="AB43" s="117" t="str">
        <f>IF(Table1[[#This Row],[New Bonds]]="",Table1[[#This Row],[Rating Difference]],"")</f>
        <v/>
      </c>
      <c r="AC43" s="117">
        <f>IFERROR(RANK(Table1[[#This Row],[New Bonds]],Table1[New Bonds],1)+COUNTIF($AA$3:AA43,Table1[[#This Row],[New Bonds]])-1,"")</f>
        <v>13</v>
      </c>
      <c r="AD43" s="117" t="str">
        <f>IFERROR(RANK(Table1[[#This Row],[Old Bonds]],Table1[Old Bonds],1)+COUNTIF($AB$3:AB43,Table1[[#This Row],[Old Bonds]])-1,"")</f>
        <v/>
      </c>
      <c r="AE43" s="117">
        <f>IF(Table1[[#This Row],[Old Rank]]="",Table1[[#This Row],[New Rank]],IF(Table1[[#This Row],[Old Rank]]="","",Table1[[#This Row],[Old Rank]]+MAX(Table1[New Rank])))</f>
        <v>13</v>
      </c>
      <c r="AF43" s="90">
        <f>IFERROR(VLOOKUP($D43,Price!$B$2:$C$1003,2,0),0)</f>
        <v>45253</v>
      </c>
      <c r="AG43" s="90">
        <f>IF(Table1[[#This Row],[Latest Traded Date]]&gt;Table1[[#This Row],[Issue Open Date]],Table1[[#This Row],[Latest Traded Date]],Table1[[#This Row],[Issue Open Date]])</f>
        <v>45253</v>
      </c>
      <c r="AH43" s="115">
        <f>IFERROR(VLOOKUP(D43,Price!$B$2:$G$1003,6,0),"N/A")</f>
        <v>1030</v>
      </c>
      <c r="AI43" s="91">
        <v>0.10875545890726616</v>
      </c>
      <c r="AJ43" s="101">
        <v>0.10875545890726616</v>
      </c>
      <c r="AK43" s="133"/>
      <c r="AN43" s="112"/>
      <c r="AO43" s="101"/>
      <c r="AR43" s="104"/>
      <c r="AS43" s="104"/>
    </row>
    <row r="44" spans="2:45">
      <c r="B44" s="81">
        <v>31</v>
      </c>
      <c r="C44" s="82" t="s">
        <v>76</v>
      </c>
      <c r="D44" s="82" t="s">
        <v>112</v>
      </c>
      <c r="E44" s="82" t="s">
        <v>77</v>
      </c>
      <c r="F44" s="83">
        <v>43420</v>
      </c>
      <c r="G44" s="84" t="s">
        <v>99</v>
      </c>
      <c r="H44" s="83">
        <v>43473</v>
      </c>
      <c r="I44" s="83">
        <v>43522</v>
      </c>
      <c r="J44" s="85">
        <v>1000</v>
      </c>
      <c r="K44" s="86">
        <v>0.1</v>
      </c>
      <c r="L44" s="85">
        <v>10</v>
      </c>
      <c r="M44" s="85" t="s">
        <v>47</v>
      </c>
      <c r="N44" s="84" t="s">
        <v>103</v>
      </c>
      <c r="O44" s="83">
        <v>47125</v>
      </c>
      <c r="P44" s="82" t="s">
        <v>44</v>
      </c>
      <c r="Q44" s="116" t="s">
        <v>146</v>
      </c>
      <c r="R44" s="87">
        <f>IFERROR(VLOOKUP($M44,'Vlook Ref'!$B$3:$D$5,2,0),"")</f>
        <v>2</v>
      </c>
      <c r="S44" s="88" t="s">
        <v>51</v>
      </c>
      <c r="T44" s="89">
        <f>ROUNDUP(IF(O44-Bond!$B$2&lt;0,0,(O44-Bond!$B$2)/365),0)</f>
        <v>6</v>
      </c>
      <c r="U44" s="117">
        <f>IF(Table1[[#This Row],[No. of coupon payments annually]]=Bond!$C$10,1,0)</f>
        <v>1</v>
      </c>
      <c r="V44" s="117">
        <f>IF(P44="ICRA Nepal",VLOOKUP(Q44,Ratings!$D$2:$E$20,2,0),0)</f>
        <v>7</v>
      </c>
      <c r="W44" s="117">
        <f>IF(P44="CARE Ratings Nepal Limited",VLOOKUP(Q44,Ratings!$C$2:$E$20,3,0),0)</f>
        <v>0</v>
      </c>
      <c r="X44" s="117">
        <f>IFERROR(INDEX(Ratings!$E$3:$E$20,MATCH(MID(Table1[[#This Row],[Rating]],FIND(" ",Table1[[#This Row],[Rating]])+1,LEN(Table1[[#This Row],[Rating]])-FIND(" ",Table1[[#This Row],[Rating]])),Ratings!$F$3:$F$20,0)),"")</f>
        <v>7</v>
      </c>
      <c r="Y44" s="117">
        <f>IF(Table1[[#This Row],[Compounding period Check List]]=1,IF(Table1[[#This Row],[Combined Ratings]]&gt;=$BD$2,1,0),0)</f>
        <v>1</v>
      </c>
      <c r="Z44" s="117">
        <f>IF(Table1[[#This Row],[Preference Score]]=1,Table1[[#This Row],[Combined Ratings]]-$BD$2,"")</f>
        <v>4</v>
      </c>
      <c r="AA44" s="117" t="str">
        <f>IF((Bond!$B$2-Table1[[#This Row],[Latest Traded Date]])&gt;30,"",Table1[[#This Row],[Rating Difference]])</f>
        <v/>
      </c>
      <c r="AB44" s="117">
        <f>IF(Table1[[#This Row],[New Bonds]]="",Table1[[#This Row],[Rating Difference]],"")</f>
        <v>4</v>
      </c>
      <c r="AC44" s="117" t="str">
        <f>IFERROR(RANK(Table1[[#This Row],[New Bonds]],Table1[New Bonds],1)+COUNTIF($AA$3:AA44,Table1[[#This Row],[New Bonds]])-1,"")</f>
        <v/>
      </c>
      <c r="AD44" s="117">
        <f>IFERROR(RANK(Table1[[#This Row],[Old Bonds]],Table1[Old Bonds],1)+COUNTIF($AB$3:AB44,Table1[[#This Row],[Old Bonds]])-1,"")</f>
        <v>10</v>
      </c>
      <c r="AE44" s="117">
        <f>IF(Table1[[#This Row],[Old Rank]]="",Table1[[#This Row],[New Rank]],IF(Table1[[#This Row],[Old Rank]]="","",Table1[[#This Row],[Old Rank]]+MAX(Table1[New Rank])))</f>
        <v>42</v>
      </c>
      <c r="AF44" s="90">
        <f>IFERROR(VLOOKUP($D44,Price!$B$2:$C$1003,2,0),0)</f>
        <v>45134</v>
      </c>
      <c r="AG44" s="90">
        <f>IF(Table1[[#This Row],[Latest Traded Date]]&gt;Table1[[#This Row],[Issue Open Date]],Table1[[#This Row],[Latest Traded Date]],Table1[[#This Row],[Issue Open Date]])</f>
        <v>45134</v>
      </c>
      <c r="AH44" s="115">
        <f>IFERROR(VLOOKUP(D44,Price!$B$2:$G$1003,6,0),"N/A")</f>
        <v>1150</v>
      </c>
      <c r="AI44" s="91">
        <v>6.8398283825611569E-2</v>
      </c>
      <c r="AJ44" s="101">
        <v>6.8398283825611569E-2</v>
      </c>
      <c r="AK44" s="133"/>
      <c r="AN44" s="112"/>
      <c r="AO44" s="101"/>
    </row>
    <row r="45" spans="2:45">
      <c r="B45" s="81">
        <v>35</v>
      </c>
      <c r="C45" s="82" t="s">
        <v>78</v>
      </c>
      <c r="D45" s="82" t="s">
        <v>447</v>
      </c>
      <c r="E45" s="82" t="s">
        <v>60</v>
      </c>
      <c r="F45" s="83">
        <v>43349</v>
      </c>
      <c r="G45" s="84" t="s">
        <v>100</v>
      </c>
      <c r="H45" s="83">
        <v>43363</v>
      </c>
      <c r="I45" s="83">
        <v>43425</v>
      </c>
      <c r="J45" s="85">
        <v>1000</v>
      </c>
      <c r="K45" s="86">
        <v>0.11</v>
      </c>
      <c r="L45" s="85">
        <v>7</v>
      </c>
      <c r="M45" s="85" t="s">
        <v>47</v>
      </c>
      <c r="N45" s="84" t="s">
        <v>109</v>
      </c>
      <c r="O45" s="83">
        <v>45919</v>
      </c>
      <c r="P45" s="82" t="s">
        <v>2002</v>
      </c>
      <c r="Q45" s="116" t="s">
        <v>1984</v>
      </c>
      <c r="R45" s="87">
        <f>IFERROR(VLOOKUP($M45,'Vlook Ref'!$B$3:$D$5,2,0),"")</f>
        <v>2</v>
      </c>
      <c r="S45" s="88" t="s">
        <v>51</v>
      </c>
      <c r="T45" s="89">
        <f>ROUNDUP(IF(O45-Bond!$B$2&lt;0,0,(O45-Bond!$B$2)/365),0)</f>
        <v>2</v>
      </c>
      <c r="U45" s="117">
        <f>IF(Table1[[#This Row],[No. of coupon payments annually]]=Bond!$C$10,1,0)</f>
        <v>1</v>
      </c>
      <c r="V45" s="117">
        <f>IF(P45="ICRA Nepal",VLOOKUP(Q45,Ratings!$D$2:$E$20,2,0),0)</f>
        <v>0</v>
      </c>
      <c r="W45" s="117">
        <f>IF(P45="CARE Ratings Nepal Limited",VLOOKUP(Q45,Ratings!$C$2:$E$20,3,0),0)</f>
        <v>0</v>
      </c>
      <c r="X45" s="117">
        <f>IFERROR(INDEX(Ratings!$E$3:$E$20,MATCH(MID(Table1[[#This Row],[Rating]],FIND(" ",Table1[[#This Row],[Rating]])+1,LEN(Table1[[#This Row],[Rating]])-FIND(" ",Table1[[#This Row],[Rating]])),Ratings!$F$3:$F$20,0)),"")</f>
        <v>7</v>
      </c>
      <c r="Y45" s="117">
        <f>IF(Table1[[#This Row],[Compounding period Check List]]=1,IF(Table1[[#This Row],[Combined Ratings]]&gt;=$BD$2,1,0),0)</f>
        <v>1</v>
      </c>
      <c r="Z45" s="117">
        <f>IF(Table1[[#This Row],[Preference Score]]=1,Table1[[#This Row],[Combined Ratings]]-$BD$2,"")</f>
        <v>4</v>
      </c>
      <c r="AA45" s="117">
        <f>IF((Bond!$B$2-Table1[[#This Row],[Latest Traded Date]])&gt;30,"",Table1[[#This Row],[Rating Difference]])</f>
        <v>4</v>
      </c>
      <c r="AB45" s="117" t="str">
        <f>IF(Table1[[#This Row],[New Bonds]]="",Table1[[#This Row],[Rating Difference]],"")</f>
        <v/>
      </c>
      <c r="AC45" s="117">
        <f>IFERROR(RANK(Table1[[#This Row],[New Bonds]],Table1[New Bonds],1)+COUNTIF($AA$3:AA45,Table1[[#This Row],[New Bonds]])-1,"")</f>
        <v>18</v>
      </c>
      <c r="AD45" s="117" t="str">
        <f>IFERROR(RANK(Table1[[#This Row],[Old Bonds]],Table1[Old Bonds],1)+COUNTIF($AB$3:AB45,Table1[[#This Row],[Old Bonds]])-1,"")</f>
        <v/>
      </c>
      <c r="AE45" s="117">
        <f>IF(Table1[[#This Row],[Old Rank]]="",Table1[[#This Row],[New Rank]],IF(Table1[[#This Row],[Old Rank]]="","",Table1[[#This Row],[Old Rank]]+MAX(Table1[New Rank])))</f>
        <v>18</v>
      </c>
      <c r="AF45" s="90">
        <f>IFERROR(VLOOKUP($D45,Price!$B$2:$C$1003,2,0),0)</f>
        <v>45256</v>
      </c>
      <c r="AG45" s="90">
        <f>IF(Table1[[#This Row],[Latest Traded Date]]&gt;Table1[[#This Row],[Issue Open Date]],Table1[[#This Row],[Latest Traded Date]],Table1[[#This Row],[Issue Open Date]])</f>
        <v>45256</v>
      </c>
      <c r="AH45" s="115">
        <f>IFERROR(VLOOKUP(D45,Price!$B$2:$G$1003,6,0),"N/A")</f>
        <v>1050</v>
      </c>
      <c r="AI45" s="91">
        <v>0.10638100706921866</v>
      </c>
      <c r="AJ45" s="101">
        <v>0.10582151059080189</v>
      </c>
      <c r="AK45" s="133"/>
      <c r="AN45" s="112"/>
    </row>
    <row r="46" spans="2:45">
      <c r="B46" s="81">
        <v>41</v>
      </c>
      <c r="C46" s="82" t="s">
        <v>6</v>
      </c>
      <c r="D46" s="82" t="s">
        <v>1424</v>
      </c>
      <c r="E46" s="82" t="s">
        <v>58</v>
      </c>
      <c r="F46" s="83">
        <v>43609</v>
      </c>
      <c r="G46" s="84" t="s">
        <v>41</v>
      </c>
      <c r="H46" s="83">
        <v>43650</v>
      </c>
      <c r="I46" s="83">
        <v>43705</v>
      </c>
      <c r="J46" s="85">
        <v>1000</v>
      </c>
      <c r="K46" s="86">
        <v>0.10249999999999999</v>
      </c>
      <c r="L46" s="85">
        <v>10</v>
      </c>
      <c r="M46" s="85" t="s">
        <v>47</v>
      </c>
      <c r="N46" s="84" t="s">
        <v>36</v>
      </c>
      <c r="O46" s="83">
        <v>47301</v>
      </c>
      <c r="P46" s="82" t="s">
        <v>44</v>
      </c>
      <c r="Q46" s="116" t="s">
        <v>143</v>
      </c>
      <c r="R46" s="87">
        <f>IFERROR(VLOOKUP($M46,'Vlook Ref'!$B$3:$D$5,2,0),"")</f>
        <v>2</v>
      </c>
      <c r="S46" s="88" t="s">
        <v>51</v>
      </c>
      <c r="T46" s="89">
        <f>ROUNDUP(IF(O46-Bond!$B$2&lt;0,0,(O46-Bond!$B$2)/365),0)</f>
        <v>6</v>
      </c>
      <c r="U46" s="117">
        <f>IF(Table1[[#This Row],[No. of coupon payments annually]]=Bond!$C$10,1,0)</f>
        <v>1</v>
      </c>
      <c r="V46" s="117">
        <f>IF(P46="ICRA Nepal",VLOOKUP(Q46,Ratings!$D$2:$E$20,2,0),0)</f>
        <v>4</v>
      </c>
      <c r="W46" s="117">
        <f>IF(P46="CARE Ratings Nepal Limited",VLOOKUP(Q46,Ratings!$C$2:$E$20,3,0),0)</f>
        <v>0</v>
      </c>
      <c r="X46" s="117">
        <f>IFERROR(INDEX(Ratings!$E$3:$E$20,MATCH(MID(Table1[[#This Row],[Rating]],FIND(" ",Table1[[#This Row],[Rating]])+1,LEN(Table1[[#This Row],[Rating]])-FIND(" ",Table1[[#This Row],[Rating]])),Ratings!$F$3:$F$20,0)),"")</f>
        <v>4</v>
      </c>
      <c r="Y46" s="117">
        <f>IF(Table1[[#This Row],[Compounding period Check List]]=1,IF(Table1[[#This Row],[Combined Ratings]]&gt;=$BD$2,1,0),0)</f>
        <v>1</v>
      </c>
      <c r="Z46" s="117">
        <f>IF(Table1[[#This Row],[Preference Score]]=1,Table1[[#This Row],[Combined Ratings]]-$BD$2,"")</f>
        <v>1</v>
      </c>
      <c r="AA46" s="117" t="str">
        <f>IF((Bond!$B$2-Table1[[#This Row],[Latest Traded Date]])&gt;30,"",Table1[[#This Row],[Rating Difference]])</f>
        <v/>
      </c>
      <c r="AB46" s="117">
        <f>IF(Table1[[#This Row],[New Bonds]]="",Table1[[#This Row],[Rating Difference]],"")</f>
        <v>1</v>
      </c>
      <c r="AC46" s="117" t="str">
        <f>IFERROR(RANK(Table1[[#This Row],[New Bonds]],Table1[New Bonds],1)+COUNTIF($AA$3:AA46,Table1[[#This Row],[New Bonds]])-1,"")</f>
        <v/>
      </c>
      <c r="AD46" s="117">
        <f>IFERROR(RANK(Table1[[#This Row],[Old Bonds]],Table1[Old Bonds],1)+COUNTIF($AB$3:AB46,Table1[[#This Row],[Old Bonds]])-1,"")</f>
        <v>3</v>
      </c>
      <c r="AE46" s="117">
        <f>IF(Table1[[#This Row],[Old Rank]]="",Table1[[#This Row],[New Rank]],IF(Table1[[#This Row],[Old Rank]]="","",Table1[[#This Row],[Old Rank]]+MAX(Table1[New Rank])))</f>
        <v>35</v>
      </c>
      <c r="AF46" s="90">
        <f>IFERROR(VLOOKUP($D46,Price!$B$2:$C$1003,2,0),0)</f>
        <v>45123</v>
      </c>
      <c r="AG46" s="90">
        <f>IF(Table1[[#This Row],[Latest Traded Date]]&gt;Table1[[#This Row],[Issue Open Date]],Table1[[#This Row],[Latest Traded Date]],Table1[[#This Row],[Issue Open Date]])</f>
        <v>45123</v>
      </c>
      <c r="AH46" s="115">
        <f>IFERROR(VLOOKUP(D46,Price!$B$2:$G$1003,6,0),"N/A")</f>
        <v>1252</v>
      </c>
      <c r="AI46" s="91">
        <v>6.2668379852301476E-2</v>
      </c>
      <c r="AJ46" s="101">
        <v>6.2668379673462254E-2</v>
      </c>
      <c r="AK46" s="133"/>
      <c r="AN46" s="112"/>
    </row>
    <row r="47" spans="2:45">
      <c r="B47" s="81">
        <v>49</v>
      </c>
      <c r="C47" s="82" t="s">
        <v>1537</v>
      </c>
      <c r="D47" s="82" t="s">
        <v>1538</v>
      </c>
      <c r="E47" s="82" t="s">
        <v>1539</v>
      </c>
      <c r="F47" s="83">
        <v>44355</v>
      </c>
      <c r="G47" s="84" t="s">
        <v>1542</v>
      </c>
      <c r="H47" s="83">
        <v>44363</v>
      </c>
      <c r="I47" s="83">
        <v>44452</v>
      </c>
      <c r="J47" s="85">
        <v>1000</v>
      </c>
      <c r="K47" s="86">
        <v>8.5000000000000006E-2</v>
      </c>
      <c r="L47" s="85">
        <v>6</v>
      </c>
      <c r="M47" s="85" t="s">
        <v>47</v>
      </c>
      <c r="N47" s="84" t="s">
        <v>1545</v>
      </c>
      <c r="O47" s="83">
        <v>46554</v>
      </c>
      <c r="P47" s="82" t="s">
        <v>56</v>
      </c>
      <c r="Q47" s="82" t="s">
        <v>144</v>
      </c>
      <c r="R47" s="87">
        <f>IFERROR(VLOOKUP($M47,'Vlook Ref'!$B$3:$D$5,2,0),"")</f>
        <v>2</v>
      </c>
      <c r="S47" s="88" t="s">
        <v>51</v>
      </c>
      <c r="T47" s="89">
        <f>ROUNDUP(IF(O47-Bond!$B$2&lt;0,0,(O47-Bond!$B$2)/365),0)</f>
        <v>4</v>
      </c>
      <c r="U47" s="117">
        <f>IF(Table1[[#This Row],[No. of coupon payments annually]]=Bond!$C$10,1,0)</f>
        <v>1</v>
      </c>
      <c r="V47" s="117">
        <f>IF(P47="ICRA Nepal",VLOOKUP(Q47,Ratings!$D$2:$E$20,2,0),0)</f>
        <v>0</v>
      </c>
      <c r="W47" s="117">
        <f>IF(P47="CARE Ratings Nepal Limited",VLOOKUP(Q47,Ratings!$C$2:$E$20,3,0),0)</f>
        <v>5</v>
      </c>
      <c r="X47" s="117">
        <f>IFERROR(INDEX(Ratings!$E$3:$E$20,MATCH(MID(Table1[[#This Row],[Rating]],FIND(" ",Table1[[#This Row],[Rating]])+1,LEN(Table1[[#This Row],[Rating]])-FIND(" ",Table1[[#This Row],[Rating]])),Ratings!$F$3:$F$20,0)),"")</f>
        <v>5</v>
      </c>
      <c r="Y47" s="117">
        <f>IF(Table1[[#This Row],[Compounding period Check List]]=1,IF(Table1[[#This Row],[Combined Ratings]]&gt;=$BD$2,1,0),0)</f>
        <v>1</v>
      </c>
      <c r="Z47" s="117">
        <f>IF(Table1[[#This Row],[Preference Score]]=1,Table1[[#This Row],[Combined Ratings]]-$BD$2,"")</f>
        <v>2</v>
      </c>
      <c r="AA47" s="117" t="str">
        <f>IF((Bond!$B$2-Table1[[#This Row],[Latest Traded Date]])&gt;30,"",Table1[[#This Row],[Rating Difference]])</f>
        <v/>
      </c>
      <c r="AB47" s="117">
        <f>IF(Table1[[#This Row],[New Bonds]]="",Table1[[#This Row],[Rating Difference]],"")</f>
        <v>2</v>
      </c>
      <c r="AC47" s="117" t="str">
        <f>IFERROR(RANK(Table1[[#This Row],[New Bonds]],Table1[New Bonds],1)+COUNTIF($AA$3:AA47,Table1[[#This Row],[New Bonds]])-1,"")</f>
        <v/>
      </c>
      <c r="AD47" s="117">
        <f>IFERROR(RANK(Table1[[#This Row],[Old Bonds]],Table1[Old Bonds],1)+COUNTIF($AB$3:AB47,Table1[[#This Row],[Old Bonds]])-1,"")</f>
        <v>5</v>
      </c>
      <c r="AE47" s="117">
        <f>IF(Table1[[#This Row],[Old Rank]]="",Table1[[#This Row],[New Rank]],IF(Table1[[#This Row],[Old Rank]]="","",Table1[[#This Row],[Old Rank]]+MAX(Table1[New Rank])))</f>
        <v>37</v>
      </c>
      <c r="AF47" s="90">
        <f>IFERROR(VLOOKUP($D47,Price!$B$2:$C$1003,2,0),0)</f>
        <v>0</v>
      </c>
      <c r="AG47" s="90">
        <f>IF(Table1[[#This Row],[Latest Traded Date]]&gt;Table1[[#This Row],[Issue Open Date]],Table1[[#This Row],[Latest Traded Date]],Table1[[#This Row],[Issue Open Date]])</f>
        <v>44355</v>
      </c>
      <c r="AH47" s="115" t="str">
        <f>IFERROR(VLOOKUP(D47,Price!$B$2:$G$1003,6,0),"N/A")</f>
        <v>N/A</v>
      </c>
      <c r="AI47" s="91"/>
      <c r="AK47" s="104"/>
      <c r="AN47" s="112"/>
    </row>
    <row r="48" spans="2:45">
      <c r="B48" s="81">
        <v>40</v>
      </c>
      <c r="C48" s="82" t="s">
        <v>1673</v>
      </c>
      <c r="D48" s="82" t="s">
        <v>1674</v>
      </c>
      <c r="E48" s="82" t="s">
        <v>1675</v>
      </c>
      <c r="F48" s="83">
        <v>44726</v>
      </c>
      <c r="G48" s="84" t="s">
        <v>1676</v>
      </c>
      <c r="H48" s="83">
        <v>44748</v>
      </c>
      <c r="I48" s="83">
        <v>44810</v>
      </c>
      <c r="J48" s="85">
        <v>1000</v>
      </c>
      <c r="K48" s="86">
        <v>0.10150000000000001</v>
      </c>
      <c r="L48" s="85">
        <v>5</v>
      </c>
      <c r="M48" s="85" t="s">
        <v>47</v>
      </c>
      <c r="N48" s="84" t="s">
        <v>1677</v>
      </c>
      <c r="O48" s="83">
        <v>46573</v>
      </c>
      <c r="P48" s="82" t="s">
        <v>56</v>
      </c>
      <c r="Q48" s="82" t="s">
        <v>106</v>
      </c>
      <c r="R48" s="87">
        <f>IFERROR(VLOOKUP($M48,'Vlook Ref'!$B$3:$D$5,2,0),"")</f>
        <v>2</v>
      </c>
      <c r="S48" s="88" t="s">
        <v>51</v>
      </c>
      <c r="T48" s="89">
        <f>ROUNDUP(IF(O48-Bond!$B$2&lt;0,0,(O48-Bond!$B$2)/365),0)</f>
        <v>4</v>
      </c>
      <c r="U48" s="117">
        <f>IF(Table1[[#This Row],[No. of coupon payments annually]]=Bond!$C$10,1,0)</f>
        <v>1</v>
      </c>
      <c r="V48" s="117">
        <f>IF(P48="ICRA Nepal",VLOOKUP(Q48,Ratings!$D$2:$E$20,2,0),0)</f>
        <v>0</v>
      </c>
      <c r="W48" s="117">
        <f>IF(P48="CARE Ratings Nepal Limited",VLOOKUP(Q48,Ratings!$C$2:$E$20,3,0),0)</f>
        <v>7</v>
      </c>
      <c r="X48" s="117">
        <f>IFERROR(INDEX(Ratings!$E$3:$E$20,MATCH(MID(Table1[[#This Row],[Rating]],FIND(" ",Table1[[#This Row],[Rating]])+1,LEN(Table1[[#This Row],[Rating]])-FIND(" ",Table1[[#This Row],[Rating]])),Ratings!$F$3:$F$20,0)),"")</f>
        <v>7</v>
      </c>
      <c r="Y48" s="117">
        <f>IF(Table1[[#This Row],[Compounding period Check List]]=1,IF(Table1[[#This Row],[Combined Ratings]]&gt;=$BD$2,1,0),0)</f>
        <v>1</v>
      </c>
      <c r="Z48" s="117">
        <f>IF(Table1[[#This Row],[Preference Score]]=1,Table1[[#This Row],[Combined Ratings]]-$BD$2,"")</f>
        <v>4</v>
      </c>
      <c r="AA48" s="117" t="str">
        <f>IF((Bond!$B$2-Table1[[#This Row],[Latest Traded Date]])&gt;30,"",Table1[[#This Row],[Rating Difference]])</f>
        <v/>
      </c>
      <c r="AB48" s="117">
        <f>IF(Table1[[#This Row],[New Bonds]]="",Table1[[#This Row],[Rating Difference]],"")</f>
        <v>4</v>
      </c>
      <c r="AC48" s="117" t="str">
        <f>IFERROR(RANK(Table1[[#This Row],[New Bonds]],Table1[New Bonds],1)+COUNTIF($AA$3:AA48,Table1[[#This Row],[New Bonds]])-1,"")</f>
        <v/>
      </c>
      <c r="AD48" s="117">
        <f>IFERROR(RANK(Table1[[#This Row],[Old Bonds]],Table1[Old Bonds],1)+COUNTIF($AB$3:AB48,Table1[[#This Row],[Old Bonds]])-1,"")</f>
        <v>11</v>
      </c>
      <c r="AE48" s="117">
        <f>IF(Table1[[#This Row],[Old Rank]]="",Table1[[#This Row],[New Rank]],IF(Table1[[#This Row],[Old Rank]]="","",Table1[[#This Row],[Old Rank]]+MAX(Table1[New Rank])))</f>
        <v>43</v>
      </c>
      <c r="AF48" s="90">
        <f>IFERROR(VLOOKUP($D48,Price!$B$2:$C$1003,2,0),0)</f>
        <v>0</v>
      </c>
      <c r="AG48" s="90">
        <f>IF(Table1[[#This Row],[Latest Traded Date]]&gt;Table1[[#This Row],[Issue Open Date]],Table1[[#This Row],[Latest Traded Date]],Table1[[#This Row],[Issue Open Date]])</f>
        <v>44726</v>
      </c>
      <c r="AH48" s="115" t="str">
        <f>IFERROR(VLOOKUP(D48,Price!$B$2:$G$1003,6,0),"N/A")</f>
        <v>N/A</v>
      </c>
      <c r="AI48" s="91"/>
      <c r="AK48" s="104"/>
      <c r="AN48" s="112"/>
    </row>
    <row r="49" spans="2:40">
      <c r="B49" s="81">
        <v>45</v>
      </c>
      <c r="C49" s="82" t="s">
        <v>1519</v>
      </c>
      <c r="D49" s="82" t="s">
        <v>1518</v>
      </c>
      <c r="E49" s="82" t="s">
        <v>1512</v>
      </c>
      <c r="F49" s="83">
        <v>44399</v>
      </c>
      <c r="G49" s="84" t="s">
        <v>1515</v>
      </c>
      <c r="H49" s="83">
        <v>44413</v>
      </c>
      <c r="I49" s="83">
        <v>44441</v>
      </c>
      <c r="J49" s="85">
        <v>1000</v>
      </c>
      <c r="K49" s="86">
        <v>8.7499999999999994E-2</v>
      </c>
      <c r="L49" s="85">
        <v>7</v>
      </c>
      <c r="M49" s="85" t="s">
        <v>47</v>
      </c>
      <c r="N49" s="84" t="s">
        <v>1517</v>
      </c>
      <c r="O49" s="83">
        <v>46969</v>
      </c>
      <c r="P49" s="82" t="s">
        <v>56</v>
      </c>
      <c r="Q49" s="116" t="s">
        <v>125</v>
      </c>
      <c r="R49" s="87">
        <f>IFERROR(VLOOKUP($M49,'Vlook Ref'!$B$3:$D$5,2,0),"")</f>
        <v>2</v>
      </c>
      <c r="S49" s="88" t="s">
        <v>51</v>
      </c>
      <c r="T49" s="89">
        <f>ROUNDUP(IF(O49-Bond!$B$2&lt;0,0,(O49-Bond!$B$2)/365),0)</f>
        <v>5</v>
      </c>
      <c r="U49" s="117">
        <f>IF(Table1[[#This Row],[No. of coupon payments annually]]=Bond!$C$10,1,0)</f>
        <v>1</v>
      </c>
      <c r="V49" s="117">
        <f>IF(P49="ICRA Nepal",VLOOKUP(Q49,Ratings!$D$2:$E$20,2,0),0)</f>
        <v>0</v>
      </c>
      <c r="W49" s="117">
        <f>IF(P49="CARE Ratings Nepal Limited",VLOOKUP(Q49,Ratings!$C$2:$E$20,3,0),0)</f>
        <v>9</v>
      </c>
      <c r="X49" s="117">
        <f>IFERROR(INDEX(Ratings!$E$3:$E$20,MATCH(MID(Table1[[#This Row],[Rating]],FIND(" ",Table1[[#This Row],[Rating]])+1,LEN(Table1[[#This Row],[Rating]])-FIND(" ",Table1[[#This Row],[Rating]])),Ratings!$F$3:$F$20,0)),"")</f>
        <v>9</v>
      </c>
      <c r="Y49" s="117">
        <f>IF(Table1[[#This Row],[Compounding period Check List]]=1,IF(Table1[[#This Row],[Combined Ratings]]&gt;=$BD$2,1,0),0)</f>
        <v>1</v>
      </c>
      <c r="Z49" s="117">
        <f>IF(Table1[[#This Row],[Preference Score]]=1,Table1[[#This Row],[Combined Ratings]]-$BD$2,"")</f>
        <v>6</v>
      </c>
      <c r="AA49" s="117" t="str">
        <f>IF((Bond!$B$2-Table1[[#This Row],[Latest Traded Date]])&gt;30,"",Table1[[#This Row],[Rating Difference]])</f>
        <v/>
      </c>
      <c r="AB49" s="117">
        <f>IF(Table1[[#This Row],[New Bonds]]="",Table1[[#This Row],[Rating Difference]],"")</f>
        <v>6</v>
      </c>
      <c r="AC49" s="117" t="str">
        <f>IFERROR(RANK(Table1[[#This Row],[New Bonds]],Table1[New Bonds],1)+COUNTIF($AA$3:AA49,Table1[[#This Row],[New Bonds]])-1,"")</f>
        <v/>
      </c>
      <c r="AD49" s="117">
        <f>IFERROR(RANK(Table1[[#This Row],[Old Bonds]],Table1[Old Bonds],1)+COUNTIF($AB$3:AB49,Table1[[#This Row],[Old Bonds]])-1,"")</f>
        <v>22</v>
      </c>
      <c r="AE49" s="117">
        <f>IF(Table1[[#This Row],[Old Rank]]="",Table1[[#This Row],[New Rank]],IF(Table1[[#This Row],[Old Rank]]="","",Table1[[#This Row],[Old Rank]]+MAX(Table1[New Rank])))</f>
        <v>54</v>
      </c>
      <c r="AF49" s="90">
        <f>IFERROR(VLOOKUP($D49,Price!$B$2:$C$1003,2,0),0)</f>
        <v>0</v>
      </c>
      <c r="AG49" s="90">
        <f>IF(Table1[[#This Row],[Latest Traded Date]]&gt;Table1[[#This Row],[Issue Open Date]],Table1[[#This Row],[Latest Traded Date]],Table1[[#This Row],[Issue Open Date]])</f>
        <v>44399</v>
      </c>
      <c r="AH49" s="115" t="str">
        <f>IFERROR(VLOOKUP(D49,Price!$B$2:$G$1003,6,0),"N/A")</f>
        <v>N/A</v>
      </c>
      <c r="AI49" s="91"/>
      <c r="AK49" s="104"/>
      <c r="AN49" s="112"/>
    </row>
    <row r="50" spans="2:40">
      <c r="B50" s="81">
        <v>54</v>
      </c>
      <c r="C50" s="82" t="s">
        <v>74</v>
      </c>
      <c r="D50" s="82" t="s">
        <v>111</v>
      </c>
      <c r="E50" s="82" t="s">
        <v>60</v>
      </c>
      <c r="F50" s="83">
        <v>43492</v>
      </c>
      <c r="G50" s="84" t="s">
        <v>96</v>
      </c>
      <c r="H50" s="83">
        <v>43525</v>
      </c>
      <c r="I50" s="83">
        <v>43593</v>
      </c>
      <c r="J50" s="85">
        <v>1000</v>
      </c>
      <c r="K50" s="86">
        <v>0.1</v>
      </c>
      <c r="L50" s="85">
        <v>10</v>
      </c>
      <c r="M50" s="85" t="s">
        <v>47</v>
      </c>
      <c r="N50" s="84" t="s">
        <v>104</v>
      </c>
      <c r="O50" s="83">
        <v>47177</v>
      </c>
      <c r="P50" s="82" t="s">
        <v>56</v>
      </c>
      <c r="Q50" s="116" t="s">
        <v>106</v>
      </c>
      <c r="R50" s="87">
        <f>IFERROR(VLOOKUP($M50,'Vlook Ref'!$B$3:$D$5,2,0),"")</f>
        <v>2</v>
      </c>
      <c r="S50" s="88" t="s">
        <v>51</v>
      </c>
      <c r="T50" s="89">
        <f>ROUNDUP(IF(O50-Bond!$B$2&lt;0,0,(O50-Bond!$B$2)/365),0)</f>
        <v>6</v>
      </c>
      <c r="U50" s="117">
        <f>IF(Table1[[#This Row],[No. of coupon payments annually]]=Bond!$C$10,1,0)</f>
        <v>1</v>
      </c>
      <c r="V50" s="117">
        <f>IF(P50="ICRA Nepal",VLOOKUP(Q50,Ratings!$D$2:$E$20,2,0),0)</f>
        <v>0</v>
      </c>
      <c r="W50" s="117">
        <f>IF(P50="CARE Ratings Nepal Limited",VLOOKUP(Q50,Ratings!$C$2:$E$20,3,0),0)</f>
        <v>7</v>
      </c>
      <c r="X50" s="117">
        <f>IFERROR(INDEX(Ratings!$E$3:$E$20,MATCH(MID(Table1[[#This Row],[Rating]],FIND(" ",Table1[[#This Row],[Rating]])+1,LEN(Table1[[#This Row],[Rating]])-FIND(" ",Table1[[#This Row],[Rating]])),Ratings!$F$3:$F$20,0)),"")</f>
        <v>7</v>
      </c>
      <c r="Y50" s="117">
        <f>IF(Table1[[#This Row],[Compounding period Check List]]=1,IF(Table1[[#This Row],[Combined Ratings]]&gt;=$BD$2,1,0),0)</f>
        <v>1</v>
      </c>
      <c r="Z50" s="117">
        <f>IF(Table1[[#This Row],[Preference Score]]=1,Table1[[#This Row],[Combined Ratings]]-$BD$2,"")</f>
        <v>4</v>
      </c>
      <c r="AA50" s="117" t="str">
        <f>IF((Bond!$B$2-Table1[[#This Row],[Latest Traded Date]])&gt;30,"",Table1[[#This Row],[Rating Difference]])</f>
        <v/>
      </c>
      <c r="AB50" s="117">
        <f>IF(Table1[[#This Row],[New Bonds]]="",Table1[[#This Row],[Rating Difference]],"")</f>
        <v>4</v>
      </c>
      <c r="AC50" s="117" t="str">
        <f>IFERROR(RANK(Table1[[#This Row],[New Bonds]],Table1[New Bonds],1)+COUNTIF($AA$3:AA50,Table1[[#This Row],[New Bonds]])-1,"")</f>
        <v/>
      </c>
      <c r="AD50" s="117">
        <f>IFERROR(RANK(Table1[[#This Row],[Old Bonds]],Table1[Old Bonds],1)+COUNTIF($AB$3:AB50,Table1[[#This Row],[Old Bonds]])-1,"")</f>
        <v>12</v>
      </c>
      <c r="AE50" s="117">
        <f>IF(Table1[[#This Row],[Old Rank]]="",Table1[[#This Row],[New Rank]],IF(Table1[[#This Row],[Old Rank]]="","",Table1[[#This Row],[Old Rank]]+MAX(Table1[New Rank])))</f>
        <v>44</v>
      </c>
      <c r="AF50" s="90">
        <f>IFERROR(VLOOKUP($D50,Price!$B$2:$C$1003,2,0),0)</f>
        <v>0</v>
      </c>
      <c r="AG50" s="90">
        <f>IF(Table1[[#This Row],[Latest Traded Date]]&gt;Table1[[#This Row],[Issue Open Date]],Table1[[#This Row],[Latest Traded Date]],Table1[[#This Row],[Issue Open Date]])</f>
        <v>43492</v>
      </c>
      <c r="AH50" s="115" t="str">
        <f>IFERROR(VLOOKUP(D50,Price!$B$2:$G$1003,6,0),"N/A")</f>
        <v>N/A</v>
      </c>
      <c r="AI50" s="91"/>
      <c r="AK50" s="104"/>
      <c r="AN50" s="112"/>
    </row>
    <row r="51" spans="2:40">
      <c r="B51" s="81">
        <v>65</v>
      </c>
      <c r="C51" s="82" t="s">
        <v>1780</v>
      </c>
      <c r="D51" s="82" t="s">
        <v>1781</v>
      </c>
      <c r="E51" s="82" t="s">
        <v>65</v>
      </c>
      <c r="F51" s="144">
        <v>44804</v>
      </c>
      <c r="G51" s="84" t="s">
        <v>1782</v>
      </c>
      <c r="H51" s="83">
        <v>44824</v>
      </c>
      <c r="I51" s="83">
        <v>44958</v>
      </c>
      <c r="J51" s="85">
        <v>1000</v>
      </c>
      <c r="K51" s="86">
        <v>0.105</v>
      </c>
      <c r="L51" s="85">
        <v>7</v>
      </c>
      <c r="M51" s="85" t="s">
        <v>47</v>
      </c>
      <c r="N51" s="84" t="s">
        <v>1783</v>
      </c>
      <c r="O51" s="83">
        <v>47380</v>
      </c>
      <c r="P51" s="82" t="s">
        <v>56</v>
      </c>
      <c r="Q51" s="82" t="s">
        <v>106</v>
      </c>
      <c r="R51" s="87">
        <f>IFERROR(VLOOKUP($M51,'Vlook Ref'!$B$3:$D$5,2,0),"")</f>
        <v>2</v>
      </c>
      <c r="S51" s="88" t="s">
        <v>51</v>
      </c>
      <c r="T51" s="89">
        <f>ROUNDUP(IF(O51-Bond!$B$2&lt;0,0,(O51-Bond!$B$2)/365),0)</f>
        <v>6</v>
      </c>
      <c r="U51" s="117">
        <f>IF(Table1[[#This Row],[No. of coupon payments annually]]=Bond!$C$10,1,0)</f>
        <v>1</v>
      </c>
      <c r="V51" s="117">
        <f>IF(P51="ICRA Nepal",VLOOKUP(Q51,Ratings!$D$2:$E$20,2,0),0)</f>
        <v>0</v>
      </c>
      <c r="W51" s="117">
        <f>IF(P51="CARE Ratings Nepal Limited",VLOOKUP(Q51,Ratings!$C$2:$E$20,3,0),0)</f>
        <v>7</v>
      </c>
      <c r="X51" s="117">
        <f>IFERROR(INDEX(Ratings!$E$3:$E$20,MATCH(MID(Table1[[#This Row],[Rating]],FIND(" ",Table1[[#This Row],[Rating]])+1,LEN(Table1[[#This Row],[Rating]])-FIND(" ",Table1[[#This Row],[Rating]])),Ratings!$F$3:$F$20,0)),"")</f>
        <v>7</v>
      </c>
      <c r="Y51" s="117">
        <f>IF(Table1[[#This Row],[Compounding period Check List]]=1,IF(Table1[[#This Row],[Combined Ratings]]&gt;=$BD$2,1,0),0)</f>
        <v>1</v>
      </c>
      <c r="Z51" s="117">
        <f>IF(Table1[[#This Row],[Preference Score]]=1,Table1[[#This Row],[Combined Ratings]]-$BD$2,"")</f>
        <v>4</v>
      </c>
      <c r="AA51" s="117" t="str">
        <f>IF((Bond!$B$2-Table1[[#This Row],[Latest Traded Date]])&gt;30,"",Table1[[#This Row],[Rating Difference]])</f>
        <v/>
      </c>
      <c r="AB51" s="117">
        <f>IF(Table1[[#This Row],[New Bonds]]="",Table1[[#This Row],[Rating Difference]],"")</f>
        <v>4</v>
      </c>
      <c r="AC51" s="117" t="str">
        <f>IFERROR(RANK(Table1[[#This Row],[New Bonds]],Table1[New Bonds],1)+COUNTIF($AA$3:AA51,Table1[[#This Row],[New Bonds]])-1,"")</f>
        <v/>
      </c>
      <c r="AD51" s="117">
        <f>IFERROR(RANK(Table1[[#This Row],[Old Bonds]],Table1[Old Bonds],1)+COUNTIF($AB$3:AB51,Table1[[#This Row],[Old Bonds]])-1,"")</f>
        <v>13</v>
      </c>
      <c r="AE51" s="117">
        <f>IF(Table1[[#This Row],[Old Rank]]="",Table1[[#This Row],[New Rank]],IF(Table1[[#This Row],[Old Rank]]="","",Table1[[#This Row],[Old Rank]]+MAX(Table1[New Rank])))</f>
        <v>45</v>
      </c>
      <c r="AF51" s="90">
        <f>IFERROR(VLOOKUP($D51,Price!$B$2:$C$1003,2,0),0)</f>
        <v>0</v>
      </c>
      <c r="AG51" s="90">
        <f>IF(Table1[[#This Row],[Latest Traded Date]]&gt;Table1[[#This Row],[Issue Open Date]],Table1[[#This Row],[Latest Traded Date]],Table1[[#This Row],[Issue Open Date]])</f>
        <v>44804</v>
      </c>
      <c r="AH51" s="115" t="str">
        <f>IFERROR(VLOOKUP(D51,Price!$B$2:$G$1003,6,0),"N/A")</f>
        <v>N/A</v>
      </c>
      <c r="AI51" s="91"/>
      <c r="AK51" s="104"/>
      <c r="AN51" s="112"/>
    </row>
    <row r="52" spans="2:40">
      <c r="B52" s="81">
        <v>52</v>
      </c>
      <c r="C52" s="82" t="s">
        <v>1470</v>
      </c>
      <c r="D52" s="82" t="s">
        <v>1472</v>
      </c>
      <c r="E52" s="82" t="s">
        <v>1471</v>
      </c>
      <c r="F52" s="83">
        <v>44231</v>
      </c>
      <c r="G52" s="84" t="s">
        <v>1473</v>
      </c>
      <c r="H52" s="83">
        <v>44251</v>
      </c>
      <c r="I52" s="83">
        <v>44370</v>
      </c>
      <c r="J52" s="85">
        <v>1000</v>
      </c>
      <c r="K52" s="86">
        <v>0.09</v>
      </c>
      <c r="L52" s="85">
        <v>10</v>
      </c>
      <c r="M52" s="85" t="s">
        <v>47</v>
      </c>
      <c r="N52" s="84" t="s">
        <v>1474</v>
      </c>
      <c r="O52" s="83">
        <v>47902</v>
      </c>
      <c r="P52" s="82" t="s">
        <v>56</v>
      </c>
      <c r="Q52" s="116" t="s">
        <v>151</v>
      </c>
      <c r="R52" s="87">
        <f>IFERROR(VLOOKUP($M52,'Vlook Ref'!$B$3:$D$5,2,0),"")</f>
        <v>2</v>
      </c>
      <c r="S52" s="88" t="s">
        <v>51</v>
      </c>
      <c r="T52" s="89">
        <f>ROUNDUP(IF(O52-Bond!$B$2&lt;0,0,(O52-Bond!$B$2)/365),0)</f>
        <v>8</v>
      </c>
      <c r="U52" s="117">
        <f>IF(Table1[[#This Row],[No. of coupon payments annually]]=Bond!$C$10,1,0)</f>
        <v>1</v>
      </c>
      <c r="V52" s="117">
        <f>IF(P52="ICRA Nepal",VLOOKUP(Q52,Ratings!$D$2:$E$20,2,0),0)</f>
        <v>0</v>
      </c>
      <c r="W52" s="117">
        <f>IF(P52="CARE Ratings Nepal Limited",VLOOKUP(Q52,Ratings!$C$2:$E$20,3,0),0)</f>
        <v>11</v>
      </c>
      <c r="X52" s="117">
        <f>IFERROR(INDEX(Ratings!$E$3:$E$20,MATCH(MID(Table1[[#This Row],[Rating]],FIND(" ",Table1[[#This Row],[Rating]])+1,LEN(Table1[[#This Row],[Rating]])-FIND(" ",Table1[[#This Row],[Rating]])),Ratings!$F$3:$F$20,0)),"")</f>
        <v>11</v>
      </c>
      <c r="Y52" s="117">
        <f>IF(Table1[[#This Row],[Compounding period Check List]]=1,IF(Table1[[#This Row],[Combined Ratings]]&gt;=$BD$2,1,0),0)</f>
        <v>1</v>
      </c>
      <c r="Z52" s="117">
        <f>IF(Table1[[#This Row],[Preference Score]]=1,Table1[[#This Row],[Combined Ratings]]-$BD$2,"")</f>
        <v>8</v>
      </c>
      <c r="AA52" s="117" t="str">
        <f>IF((Bond!$B$2-Table1[[#This Row],[Latest Traded Date]])&gt;30,"",Table1[[#This Row],[Rating Difference]])</f>
        <v/>
      </c>
      <c r="AB52" s="117">
        <f>IF(Table1[[#This Row],[New Bonds]]="",Table1[[#This Row],[Rating Difference]],"")</f>
        <v>8</v>
      </c>
      <c r="AC52" s="117" t="str">
        <f>IFERROR(RANK(Table1[[#This Row],[New Bonds]],Table1[New Bonds],1)+COUNTIF($AA$3:AA52,Table1[[#This Row],[New Bonds]])-1,"")</f>
        <v/>
      </c>
      <c r="AD52" s="117">
        <f>IFERROR(RANK(Table1[[#This Row],[Old Bonds]],Table1[Old Bonds],1)+COUNTIF($AB$3:AB52,Table1[[#This Row],[Old Bonds]])-1,"")</f>
        <v>24</v>
      </c>
      <c r="AE52" s="117">
        <f>IF(Table1[[#This Row],[Old Rank]]="",Table1[[#This Row],[New Rank]],IF(Table1[[#This Row],[Old Rank]]="","",Table1[[#This Row],[Old Rank]]+MAX(Table1[New Rank])))</f>
        <v>56</v>
      </c>
      <c r="AF52" s="90">
        <f>IFERROR(VLOOKUP($D52,Price!$B$2:$C$1003,2,0),0)</f>
        <v>0</v>
      </c>
      <c r="AG52" s="90">
        <f>IF(Table1[[#This Row],[Latest Traded Date]]&gt;Table1[[#This Row],[Issue Open Date]],Table1[[#This Row],[Latest Traded Date]],Table1[[#This Row],[Issue Open Date]])</f>
        <v>44231</v>
      </c>
      <c r="AH52" s="115" t="str">
        <f>IFERROR(VLOOKUP(D52,Price!$B$2:$G$1003,6,0),"N/A")</f>
        <v>N/A</v>
      </c>
      <c r="AI52" s="91"/>
      <c r="AK52" s="104"/>
      <c r="AN52" s="112"/>
    </row>
    <row r="53" spans="2:40">
      <c r="B53" s="81">
        <v>48</v>
      </c>
      <c r="C53" s="93" t="s">
        <v>1535</v>
      </c>
      <c r="D53" s="82" t="s">
        <v>1536</v>
      </c>
      <c r="E53" s="82" t="s">
        <v>60</v>
      </c>
      <c r="F53" s="83">
        <v>44367</v>
      </c>
      <c r="G53" s="84" t="s">
        <v>1540</v>
      </c>
      <c r="H53" s="83">
        <v>44386</v>
      </c>
      <c r="I53" s="83">
        <v>44452</v>
      </c>
      <c r="J53" s="85">
        <v>1000</v>
      </c>
      <c r="K53" s="86">
        <v>8.5000000000000006E-2</v>
      </c>
      <c r="L53" s="85">
        <v>10</v>
      </c>
      <c r="M53" s="85" t="s">
        <v>47</v>
      </c>
      <c r="N53" s="84" t="s">
        <v>1541</v>
      </c>
      <c r="O53" s="83">
        <v>48038</v>
      </c>
      <c r="P53" s="82" t="s">
        <v>2002</v>
      </c>
      <c r="Q53" s="116" t="s">
        <v>1984</v>
      </c>
      <c r="R53" s="87">
        <f>IFERROR(VLOOKUP($M53,'Vlook Ref'!$B$3:$D$5,2,0),"")</f>
        <v>2</v>
      </c>
      <c r="S53" s="88" t="s">
        <v>51</v>
      </c>
      <c r="T53" s="89">
        <f>ROUNDUP(IF(O53-Bond!$B$2&lt;0,0,(O53-Bond!$B$2)/365),0)</f>
        <v>8</v>
      </c>
      <c r="U53" s="117">
        <f>IF(Table1[[#This Row],[No. of coupon payments annually]]=Bond!$C$10,1,0)</f>
        <v>1</v>
      </c>
      <c r="V53" s="117">
        <f>IF(P53="ICRA Nepal",VLOOKUP(Q53,Ratings!$D$2:$E$20,2,0),0)</f>
        <v>0</v>
      </c>
      <c r="W53" s="117">
        <f>IF(P53="CARE Ratings Nepal Limited",VLOOKUP(Q53,Ratings!$C$2:$E$20,3,0),0)</f>
        <v>0</v>
      </c>
      <c r="X53" s="117">
        <f>IFERROR(INDEX(Ratings!$E$3:$E$20,MATCH(MID(Table1[[#This Row],[Rating]],FIND(" ",Table1[[#This Row],[Rating]])+1,LEN(Table1[[#This Row],[Rating]])-FIND(" ",Table1[[#This Row],[Rating]])),Ratings!$F$3:$F$20,0)),"")</f>
        <v>7</v>
      </c>
      <c r="Y53" s="117">
        <f>IF(Table1[[#This Row],[Compounding period Check List]]=1,IF(Table1[[#This Row],[Combined Ratings]]&gt;=$BD$2,1,0),0)</f>
        <v>1</v>
      </c>
      <c r="Z53" s="117">
        <f>IF(Table1[[#This Row],[Preference Score]]=1,Table1[[#This Row],[Combined Ratings]]-$BD$2,"")</f>
        <v>4</v>
      </c>
      <c r="AA53" s="117" t="str">
        <f>IF((Bond!$B$2-Table1[[#This Row],[Latest Traded Date]])&gt;30,"",Table1[[#This Row],[Rating Difference]])</f>
        <v/>
      </c>
      <c r="AB53" s="117">
        <f>IF(Table1[[#This Row],[New Bonds]]="",Table1[[#This Row],[Rating Difference]],"")</f>
        <v>4</v>
      </c>
      <c r="AC53" s="117" t="str">
        <f>IFERROR(RANK(Table1[[#This Row],[New Bonds]],Table1[New Bonds],1)+COUNTIF($AA$3:AA53,Table1[[#This Row],[New Bonds]])-1,"")</f>
        <v/>
      </c>
      <c r="AD53" s="117">
        <f>IFERROR(RANK(Table1[[#This Row],[Old Bonds]],Table1[Old Bonds],1)+COUNTIF($AB$3:AB53,Table1[[#This Row],[Old Bonds]])-1,"")</f>
        <v>14</v>
      </c>
      <c r="AE53" s="117">
        <f>IF(Table1[[#This Row],[Old Rank]]="",Table1[[#This Row],[New Rank]],IF(Table1[[#This Row],[Old Rank]]="","",Table1[[#This Row],[Old Rank]]+MAX(Table1[New Rank])))</f>
        <v>46</v>
      </c>
      <c r="AF53" s="90">
        <f>IFERROR(VLOOKUP($D53,Price!$B$2:$C$1003,2,0),0)</f>
        <v>0</v>
      </c>
      <c r="AG53" s="90">
        <f>IF(Table1[[#This Row],[Latest Traded Date]]&gt;Table1[[#This Row],[Issue Open Date]],Table1[[#This Row],[Latest Traded Date]],Table1[[#This Row],[Issue Open Date]])</f>
        <v>44367</v>
      </c>
      <c r="AH53" s="115" t="str">
        <f>IFERROR(VLOOKUP(D53,Price!$B$2:$G$1003,6,0),"N/A")</f>
        <v>N/A</v>
      </c>
      <c r="AI53" s="91"/>
      <c r="AK53" s="104"/>
      <c r="AN53" s="112"/>
    </row>
    <row r="54" spans="2:40">
      <c r="B54" s="81">
        <v>47</v>
      </c>
      <c r="C54" s="82" t="s">
        <v>1561</v>
      </c>
      <c r="D54" s="82" t="s">
        <v>1562</v>
      </c>
      <c r="E54" s="82" t="s">
        <v>1563</v>
      </c>
      <c r="F54" s="83">
        <v>44381</v>
      </c>
      <c r="G54" s="84" t="s">
        <v>1564</v>
      </c>
      <c r="H54" s="83">
        <v>44400</v>
      </c>
      <c r="I54" s="83">
        <v>44500</v>
      </c>
      <c r="J54" s="85">
        <v>1000</v>
      </c>
      <c r="K54" s="86">
        <v>0.09</v>
      </c>
      <c r="L54" s="85">
        <v>10</v>
      </c>
      <c r="M54" s="85" t="s">
        <v>47</v>
      </c>
      <c r="N54" s="84" t="s">
        <v>1565</v>
      </c>
      <c r="O54" s="83">
        <v>48052</v>
      </c>
      <c r="P54" s="82" t="s">
        <v>44</v>
      </c>
      <c r="Q54" s="116" t="s">
        <v>152</v>
      </c>
      <c r="R54" s="87">
        <f>IFERROR(VLOOKUP($M54,'Vlook Ref'!$B$3:$D$5,2,0),"")</f>
        <v>2</v>
      </c>
      <c r="S54" s="88" t="s">
        <v>51</v>
      </c>
      <c r="T54" s="89">
        <f>ROUNDUP(IF(O54-Bond!$B$2&lt;0,0,(O54-Bond!$B$2)/365),0)</f>
        <v>8</v>
      </c>
      <c r="U54" s="117">
        <f>IF(Table1[[#This Row],[No. of coupon payments annually]]=Bond!$C$10,1,0)</f>
        <v>1</v>
      </c>
      <c r="V54" s="117">
        <f>IF(P54="ICRA Nepal",VLOOKUP(Q54,Ratings!$D$2:$E$20,2,0),0)</f>
        <v>11</v>
      </c>
      <c r="W54" s="117">
        <f>IF(P54="CARE Ratings Nepal Limited",VLOOKUP(Q54,Ratings!$C$2:$E$20,3,0),0)</f>
        <v>0</v>
      </c>
      <c r="X54" s="117">
        <f>IFERROR(INDEX(Ratings!$E$3:$E$20,MATCH(MID(Table1[[#This Row],[Rating]],FIND(" ",Table1[[#This Row],[Rating]])+1,LEN(Table1[[#This Row],[Rating]])-FIND(" ",Table1[[#This Row],[Rating]])),Ratings!$F$3:$F$20,0)),"")</f>
        <v>11</v>
      </c>
      <c r="Y54" s="117">
        <f>IF(Table1[[#This Row],[Compounding period Check List]]=1,IF(Table1[[#This Row],[Combined Ratings]]&gt;=$BD$2,1,0),0)</f>
        <v>1</v>
      </c>
      <c r="Z54" s="117">
        <f>IF(Table1[[#This Row],[Preference Score]]=1,Table1[[#This Row],[Combined Ratings]]-$BD$2,"")</f>
        <v>8</v>
      </c>
      <c r="AA54" s="117" t="str">
        <f>IF((Bond!$B$2-Table1[[#This Row],[Latest Traded Date]])&gt;30,"",Table1[[#This Row],[Rating Difference]])</f>
        <v/>
      </c>
      <c r="AB54" s="117">
        <f>IF(Table1[[#This Row],[New Bonds]]="",Table1[[#This Row],[Rating Difference]],"")</f>
        <v>8</v>
      </c>
      <c r="AC54" s="117" t="str">
        <f>IFERROR(RANK(Table1[[#This Row],[New Bonds]],Table1[New Bonds],1)+COUNTIF($AA$3:AA54,Table1[[#This Row],[New Bonds]])-1,"")</f>
        <v/>
      </c>
      <c r="AD54" s="117">
        <f>IFERROR(RANK(Table1[[#This Row],[Old Bonds]],Table1[Old Bonds],1)+COUNTIF($AB$3:AB54,Table1[[#This Row],[Old Bonds]])-1,"")</f>
        <v>25</v>
      </c>
      <c r="AE54" s="117">
        <f>IF(Table1[[#This Row],[Old Rank]]="",Table1[[#This Row],[New Rank]],IF(Table1[[#This Row],[Old Rank]]="","",Table1[[#This Row],[Old Rank]]+MAX(Table1[New Rank])))</f>
        <v>57</v>
      </c>
      <c r="AF54" s="90">
        <f>IFERROR(VLOOKUP($D54,Price!$B$2:$C$1003,2,0),0)</f>
        <v>0</v>
      </c>
      <c r="AG54" s="90">
        <f>IF(Table1[[#This Row],[Latest Traded Date]]&gt;Table1[[#This Row],[Issue Open Date]],Table1[[#This Row],[Latest Traded Date]],Table1[[#This Row],[Issue Open Date]])</f>
        <v>44381</v>
      </c>
      <c r="AH54" s="115" t="str">
        <f>IFERROR(VLOOKUP(D54,Price!$B$2:$G$1003,6,0),"N/A")</f>
        <v>N/A</v>
      </c>
      <c r="AI54" s="91"/>
      <c r="AK54" s="104"/>
      <c r="AN54" s="112"/>
    </row>
    <row r="55" spans="2:40">
      <c r="B55" s="81">
        <v>46</v>
      </c>
      <c r="C55" s="82" t="s">
        <v>1524</v>
      </c>
      <c r="D55" s="82" t="s">
        <v>1527</v>
      </c>
      <c r="E55" s="82" t="s">
        <v>63</v>
      </c>
      <c r="F55" s="83">
        <v>44392</v>
      </c>
      <c r="G55" s="84" t="s">
        <v>1531</v>
      </c>
      <c r="H55" s="83">
        <v>44416</v>
      </c>
      <c r="I55" s="83">
        <v>44448</v>
      </c>
      <c r="J55" s="85">
        <v>1000</v>
      </c>
      <c r="K55" s="86">
        <v>8.5000000000000006E-2</v>
      </c>
      <c r="L55" s="85">
        <v>10</v>
      </c>
      <c r="M55" s="85" t="s">
        <v>47</v>
      </c>
      <c r="N55" s="84" t="s">
        <v>1532</v>
      </c>
      <c r="O55" s="83">
        <v>48068</v>
      </c>
      <c r="P55" s="82" t="s">
        <v>56</v>
      </c>
      <c r="Q55" s="82" t="s">
        <v>106</v>
      </c>
      <c r="R55" s="87">
        <f>IFERROR(VLOOKUP($M55,'Vlook Ref'!$B$3:$D$5,2,0),"")</f>
        <v>2</v>
      </c>
      <c r="S55" s="88" t="s">
        <v>51</v>
      </c>
      <c r="T55" s="89">
        <f>ROUNDUP(IF(O55-Bond!$B$2&lt;0,0,(O55-Bond!$B$2)/365),0)</f>
        <v>8</v>
      </c>
      <c r="U55" s="117">
        <f>IF(Table1[[#This Row],[No. of coupon payments annually]]=Bond!$C$10,1,0)</f>
        <v>1</v>
      </c>
      <c r="V55" s="117">
        <f>IF(P55="ICRA Nepal",VLOOKUP(Q55,Ratings!$D$2:$E$20,2,0),0)</f>
        <v>0</v>
      </c>
      <c r="W55" s="117">
        <f>IF(P55="CARE Ratings Nepal Limited",VLOOKUP(Q55,Ratings!$C$2:$E$20,3,0),0)</f>
        <v>7</v>
      </c>
      <c r="X55" s="117">
        <f>IFERROR(INDEX(Ratings!$E$3:$E$20,MATCH(MID(Table1[[#This Row],[Rating]],FIND(" ",Table1[[#This Row],[Rating]])+1,LEN(Table1[[#This Row],[Rating]])-FIND(" ",Table1[[#This Row],[Rating]])),Ratings!$F$3:$F$20,0)),"")</f>
        <v>7</v>
      </c>
      <c r="Y55" s="117">
        <f>IF(Table1[[#This Row],[Compounding period Check List]]=1,IF(Table1[[#This Row],[Combined Ratings]]&gt;=$BD$2,1,0),0)</f>
        <v>1</v>
      </c>
      <c r="Z55" s="117">
        <f>IF(Table1[[#This Row],[Preference Score]]=1,Table1[[#This Row],[Combined Ratings]]-$BD$2,"")</f>
        <v>4</v>
      </c>
      <c r="AA55" s="117">
        <f>IF((Bond!$B$2-Table1[[#This Row],[Latest Traded Date]])&gt;30,"",Table1[[#This Row],[Rating Difference]])</f>
        <v>4</v>
      </c>
      <c r="AB55" s="117" t="str">
        <f>IF(Table1[[#This Row],[New Bonds]]="",Table1[[#This Row],[Rating Difference]],"")</f>
        <v/>
      </c>
      <c r="AC55" s="117">
        <f>IFERROR(RANK(Table1[[#This Row],[New Bonds]],Table1[New Bonds],1)+COUNTIF($AA$3:AA55,Table1[[#This Row],[New Bonds]])-1,"")</f>
        <v>19</v>
      </c>
      <c r="AD55" s="117" t="str">
        <f>IFERROR(RANK(Table1[[#This Row],[Old Bonds]],Table1[Old Bonds],1)+COUNTIF($AB$3:AB55,Table1[[#This Row],[Old Bonds]])-1,"")</f>
        <v/>
      </c>
      <c r="AE55" s="117">
        <f>IF(Table1[[#This Row],[Old Rank]]="",Table1[[#This Row],[New Rank]],IF(Table1[[#This Row],[Old Rank]]="","",Table1[[#This Row],[Old Rank]]+MAX(Table1[New Rank])))</f>
        <v>19</v>
      </c>
      <c r="AF55" s="90">
        <f>IFERROR(VLOOKUP($D55,Price!$B$2:$C$1003,2,0),0)</f>
        <v>45238</v>
      </c>
      <c r="AG55" s="90">
        <f>IF(Table1[[#This Row],[Latest Traded Date]]&gt;Table1[[#This Row],[Issue Open Date]],Table1[[#This Row],[Latest Traded Date]],Table1[[#This Row],[Issue Open Date]])</f>
        <v>45238</v>
      </c>
      <c r="AH55" s="115">
        <f>IFERROR(VLOOKUP(D55,Price!$B$2:$G$1003,6,0),"N/A")</f>
        <v>1000</v>
      </c>
      <c r="AI55" s="91"/>
      <c r="AK55" s="104"/>
      <c r="AN55" s="112"/>
    </row>
    <row r="56" spans="2:40">
      <c r="B56" s="81">
        <v>39</v>
      </c>
      <c r="C56" s="82" t="s">
        <v>1669</v>
      </c>
      <c r="D56" s="82" t="s">
        <v>1670</v>
      </c>
      <c r="E56" s="82" t="s">
        <v>77</v>
      </c>
      <c r="F56" s="83">
        <v>44736</v>
      </c>
      <c r="G56" s="84" t="s">
        <v>1671</v>
      </c>
      <c r="H56" s="83">
        <v>44754</v>
      </c>
      <c r="I56" s="83">
        <v>44803</v>
      </c>
      <c r="J56" s="85">
        <v>1000</v>
      </c>
      <c r="K56" s="86">
        <v>0.10249999999999999</v>
      </c>
      <c r="L56" s="85">
        <v>10</v>
      </c>
      <c r="M56" s="85" t="s">
        <v>47</v>
      </c>
      <c r="N56" s="84" t="s">
        <v>1672</v>
      </c>
      <c r="O56" s="83">
        <v>48406</v>
      </c>
      <c r="P56" s="82" t="s">
        <v>44</v>
      </c>
      <c r="Q56" s="116" t="s">
        <v>146</v>
      </c>
      <c r="R56" s="87">
        <f>IFERROR(VLOOKUP($M56,'Vlook Ref'!$B$3:$D$5,2,0),"")</f>
        <v>2</v>
      </c>
      <c r="S56" s="88" t="s">
        <v>51</v>
      </c>
      <c r="T56" s="89">
        <f>ROUNDUP(IF(O56-Bond!$B$2&lt;0,0,(O56-Bond!$B$2)/365),0)</f>
        <v>9</v>
      </c>
      <c r="U56" s="117">
        <f>IF(Table1[[#This Row],[No. of coupon payments annually]]=Bond!$C$10,1,0)</f>
        <v>1</v>
      </c>
      <c r="V56" s="117">
        <f>IF(P56="ICRA Nepal",VLOOKUP(Q56,Ratings!$D$2:$E$20,2,0),0)</f>
        <v>7</v>
      </c>
      <c r="W56" s="117">
        <f>IF(P56="CARE Ratings Nepal Limited",VLOOKUP(Q56,Ratings!$C$2:$E$20,3,0),0)</f>
        <v>0</v>
      </c>
      <c r="X56" s="117">
        <f>IFERROR(INDEX(Ratings!$E$3:$E$20,MATCH(MID(Table1[[#This Row],[Rating]],FIND(" ",Table1[[#This Row],[Rating]])+1,LEN(Table1[[#This Row],[Rating]])-FIND(" ",Table1[[#This Row],[Rating]])),Ratings!$F$3:$F$20,0)),"")</f>
        <v>7</v>
      </c>
      <c r="Y56" s="117">
        <f>IF(Table1[[#This Row],[Compounding period Check List]]=1,IF(Table1[[#This Row],[Combined Ratings]]&gt;=$BD$2,1,0),0)</f>
        <v>1</v>
      </c>
      <c r="Z56" s="117">
        <f>IF(Table1[[#This Row],[Preference Score]]=1,Table1[[#This Row],[Combined Ratings]]-$BD$2,"")</f>
        <v>4</v>
      </c>
      <c r="AA56" s="117" t="str">
        <f>IF((Bond!$B$2-Table1[[#This Row],[Latest Traded Date]])&gt;30,"",Table1[[#This Row],[Rating Difference]])</f>
        <v/>
      </c>
      <c r="AB56" s="117">
        <f>IF(Table1[[#This Row],[New Bonds]]="",Table1[[#This Row],[Rating Difference]],"")</f>
        <v>4</v>
      </c>
      <c r="AC56" s="117" t="str">
        <f>IFERROR(RANK(Table1[[#This Row],[New Bonds]],Table1[New Bonds],1)+COUNTIF($AA$3:AA56,Table1[[#This Row],[New Bonds]])-1,"")</f>
        <v/>
      </c>
      <c r="AD56" s="117">
        <f>IFERROR(RANK(Table1[[#This Row],[Old Bonds]],Table1[Old Bonds],1)+COUNTIF($AB$3:AB56,Table1[[#This Row],[Old Bonds]])-1,"")</f>
        <v>15</v>
      </c>
      <c r="AE56" s="117">
        <f>IF(Table1[[#This Row],[Old Rank]]="",Table1[[#This Row],[New Rank]],IF(Table1[[#This Row],[Old Rank]]="","",Table1[[#This Row],[Old Rank]]+MAX(Table1[New Rank])))</f>
        <v>47</v>
      </c>
      <c r="AF56" s="90">
        <f>IFERROR(VLOOKUP($D56,Price!$B$2:$C$1003,2,0),0)</f>
        <v>0</v>
      </c>
      <c r="AG56" s="90">
        <f>IF(Table1[[#This Row],[Latest Traded Date]]&gt;Table1[[#This Row],[Issue Open Date]],Table1[[#This Row],[Latest Traded Date]],Table1[[#This Row],[Issue Open Date]])</f>
        <v>44736</v>
      </c>
      <c r="AH56" s="115" t="str">
        <f>IFERROR(VLOOKUP(D56,Price!$B$2:$G$1003,6,0),"N/A")</f>
        <v>N/A</v>
      </c>
      <c r="AI56" s="91"/>
      <c r="AK56" s="104"/>
      <c r="AN56" s="112"/>
    </row>
    <row r="57" spans="2:40">
      <c r="B57" s="81">
        <v>64</v>
      </c>
      <c r="C57" s="82" t="s">
        <v>1779</v>
      </c>
      <c r="D57" s="82" t="s">
        <v>1666</v>
      </c>
      <c r="E57" s="82" t="s">
        <v>332</v>
      </c>
      <c r="F57" s="144">
        <v>44736</v>
      </c>
      <c r="G57" s="84" t="s">
        <v>1667</v>
      </c>
      <c r="H57" s="83">
        <v>44757</v>
      </c>
      <c r="I57" s="83">
        <v>44789</v>
      </c>
      <c r="J57" s="85">
        <v>1000</v>
      </c>
      <c r="K57" s="86">
        <v>0.1075</v>
      </c>
      <c r="L57" s="85">
        <v>10</v>
      </c>
      <c r="M57" s="85" t="s">
        <v>47</v>
      </c>
      <c r="N57" s="84" t="s">
        <v>1668</v>
      </c>
      <c r="O57" s="83">
        <v>48409</v>
      </c>
      <c r="P57" s="82" t="s">
        <v>44</v>
      </c>
      <c r="Q57" s="82" t="s">
        <v>148</v>
      </c>
      <c r="R57" s="87">
        <f>IFERROR(VLOOKUP($M57,'Vlook Ref'!$B$3:$D$5,2,0),"")</f>
        <v>2</v>
      </c>
      <c r="S57" s="88" t="s">
        <v>51</v>
      </c>
      <c r="T57" s="89">
        <f>ROUNDUP(IF(O57-Bond!$B$2&lt;0,0,(O57-Bond!$B$2)/365),0)</f>
        <v>9</v>
      </c>
      <c r="U57" s="117">
        <f>IF(Table1[[#This Row],[No. of coupon payments annually]]=Bond!$C$10,1,0)</f>
        <v>1</v>
      </c>
      <c r="V57" s="117">
        <f>IF(P57="ICRA Nepal",VLOOKUP(Q57,Ratings!$D$2:$E$20,2,0),0)</f>
        <v>8</v>
      </c>
      <c r="W57" s="117">
        <f>IF(P57="CARE Ratings Nepal Limited",VLOOKUP(Q57,Ratings!$C$2:$E$20,3,0),0)</f>
        <v>0</v>
      </c>
      <c r="X57" s="117">
        <f>IFERROR(INDEX(Ratings!$E$3:$E$20,MATCH(MID(Table1[[#This Row],[Rating]],FIND(" ",Table1[[#This Row],[Rating]])+1,LEN(Table1[[#This Row],[Rating]])-FIND(" ",Table1[[#This Row],[Rating]])),Ratings!$F$3:$F$20,0)),"")</f>
        <v>8</v>
      </c>
      <c r="Y57" s="117">
        <f>IF(Table1[[#This Row],[Compounding period Check List]]=1,IF(Table1[[#This Row],[Combined Ratings]]&gt;=$BD$2,1,0),0)</f>
        <v>1</v>
      </c>
      <c r="Z57" s="117">
        <f>IF(Table1[[#This Row],[Preference Score]]=1,Table1[[#This Row],[Combined Ratings]]-$BD$2,"")</f>
        <v>5</v>
      </c>
      <c r="AA57" s="117" t="str">
        <f>IF((Bond!$B$2-Table1[[#This Row],[Latest Traded Date]])&gt;30,"",Table1[[#This Row],[Rating Difference]])</f>
        <v/>
      </c>
      <c r="AB57" s="117">
        <f>IF(Table1[[#This Row],[New Bonds]]="",Table1[[#This Row],[Rating Difference]],"")</f>
        <v>5</v>
      </c>
      <c r="AC57" s="117" t="str">
        <f>IFERROR(RANK(Table1[[#This Row],[New Bonds]],Table1[New Bonds],1)+COUNTIF($AA$3:AA57,Table1[[#This Row],[New Bonds]])-1,"")</f>
        <v/>
      </c>
      <c r="AD57" s="117">
        <f>IFERROR(RANK(Table1[[#This Row],[Old Bonds]],Table1[Old Bonds],1)+COUNTIF($AB$3:AB57,Table1[[#This Row],[Old Bonds]])-1,"")</f>
        <v>17</v>
      </c>
      <c r="AE57" s="117">
        <f>IF(Table1[[#This Row],[Old Rank]]="",Table1[[#This Row],[New Rank]],IF(Table1[[#This Row],[Old Rank]]="","",Table1[[#This Row],[Old Rank]]+MAX(Table1[New Rank])))</f>
        <v>49</v>
      </c>
      <c r="AF57" s="90">
        <f>IFERROR(VLOOKUP($D57,Price!$B$2:$C$1003,2,0),0)</f>
        <v>0</v>
      </c>
      <c r="AG57" s="90">
        <f>IF(Table1[[#This Row],[Latest Traded Date]]&gt;Table1[[#This Row],[Issue Open Date]],Table1[[#This Row],[Latest Traded Date]],Table1[[#This Row],[Issue Open Date]])</f>
        <v>44736</v>
      </c>
      <c r="AH57" s="115" t="str">
        <f>IFERROR(VLOOKUP(D57,Price!$B$2:$G$1003,6,0),"N/A")</f>
        <v>N/A</v>
      </c>
      <c r="AI57" s="91"/>
      <c r="AK57" s="104"/>
      <c r="AN57" s="112"/>
    </row>
    <row r="58" spans="2:40">
      <c r="B58" s="81">
        <v>66</v>
      </c>
      <c r="C58" s="82" t="s">
        <v>1784</v>
      </c>
      <c r="D58" s="82" t="s">
        <v>1785</v>
      </c>
      <c r="E58" s="82" t="s">
        <v>1301</v>
      </c>
      <c r="F58" s="144">
        <v>44806</v>
      </c>
      <c r="G58" s="84" t="s">
        <v>1786</v>
      </c>
      <c r="H58" s="83">
        <v>44827</v>
      </c>
      <c r="I58" s="83">
        <v>44879</v>
      </c>
      <c r="J58" s="85">
        <v>1000</v>
      </c>
      <c r="K58" s="86">
        <v>0.11</v>
      </c>
      <c r="L58" s="85">
        <v>10</v>
      </c>
      <c r="M58" s="85" t="s">
        <v>47</v>
      </c>
      <c r="N58" s="84" t="s">
        <v>1787</v>
      </c>
      <c r="O58" s="83">
        <v>48479</v>
      </c>
      <c r="P58" s="82" t="s">
        <v>44</v>
      </c>
      <c r="Q58" s="82" t="s">
        <v>135</v>
      </c>
      <c r="R58" s="87">
        <f>IFERROR(VLOOKUP($M58,'Vlook Ref'!$B$3:$D$5,2,0),"")</f>
        <v>2</v>
      </c>
      <c r="S58" s="88" t="s">
        <v>51</v>
      </c>
      <c r="T58" s="89">
        <f>ROUNDUP(IF(O58-Bond!$B$2&lt;0,0,(O58-Bond!$B$2)/365),0)</f>
        <v>9</v>
      </c>
      <c r="U58" s="117">
        <f>IF(Table1[[#This Row],[No. of coupon payments annually]]=Bond!$C$10,1,0)</f>
        <v>1</v>
      </c>
      <c r="V58" s="117">
        <f>IF(P58="ICRA Nepal",VLOOKUP(Q58,Ratings!$D$2:$E$20,2,0),0)</f>
        <v>9</v>
      </c>
      <c r="W58" s="117">
        <f>IF(P58="CARE Ratings Nepal Limited",VLOOKUP(Q58,Ratings!$C$2:$E$20,3,0),0)</f>
        <v>0</v>
      </c>
      <c r="X58" s="117">
        <f>IFERROR(INDEX(Ratings!$E$3:$E$20,MATCH(MID(Table1[[#This Row],[Rating]],FIND(" ",Table1[[#This Row],[Rating]])+1,LEN(Table1[[#This Row],[Rating]])-FIND(" ",Table1[[#This Row],[Rating]])),Ratings!$F$3:$F$20,0)),"")</f>
        <v>9</v>
      </c>
      <c r="Y58" s="117">
        <f>IF(Table1[[#This Row],[Compounding period Check List]]=1,IF(Table1[[#This Row],[Combined Ratings]]&gt;=$BD$2,1,0),0)</f>
        <v>1</v>
      </c>
      <c r="Z58" s="117">
        <f>IF(Table1[[#This Row],[Preference Score]]=1,Table1[[#This Row],[Combined Ratings]]-$BD$2,"")</f>
        <v>6</v>
      </c>
      <c r="AA58" s="117" t="str">
        <f>IF((Bond!$B$2-Table1[[#This Row],[Latest Traded Date]])&gt;30,"",Table1[[#This Row],[Rating Difference]])</f>
        <v/>
      </c>
      <c r="AB58" s="117">
        <f>IF(Table1[[#This Row],[New Bonds]]="",Table1[[#This Row],[Rating Difference]],"")</f>
        <v>6</v>
      </c>
      <c r="AC58" s="117" t="str">
        <f>IFERROR(RANK(Table1[[#This Row],[New Bonds]],Table1[New Bonds],1)+COUNTIF($AA$3:AA58,Table1[[#This Row],[New Bonds]])-1,"")</f>
        <v/>
      </c>
      <c r="AD58" s="117">
        <f>IFERROR(RANK(Table1[[#This Row],[Old Bonds]],Table1[Old Bonds],1)+COUNTIF($AB$3:AB58,Table1[[#This Row],[Old Bonds]])-1,"")</f>
        <v>23</v>
      </c>
      <c r="AE58" s="117">
        <f>IF(Table1[[#This Row],[Old Rank]]="",Table1[[#This Row],[New Rank]],IF(Table1[[#This Row],[Old Rank]]="","",Table1[[#This Row],[Old Rank]]+MAX(Table1[New Rank])))</f>
        <v>55</v>
      </c>
      <c r="AF58" s="90">
        <f>IFERROR(VLOOKUP($D58,Price!$B$2:$C$1003,2,0),0)</f>
        <v>0</v>
      </c>
      <c r="AG58" s="90">
        <f>IF(Table1[[#This Row],[Latest Traded Date]]&gt;Table1[[#This Row],[Issue Open Date]],Table1[[#This Row],[Latest Traded Date]],Table1[[#This Row],[Issue Open Date]])</f>
        <v>44806</v>
      </c>
      <c r="AH58" s="115" t="str">
        <f>IFERROR(VLOOKUP(D58,Price!$B$2:$G$1003,6,0),"N/A")</f>
        <v>N/A</v>
      </c>
      <c r="AI58" s="91"/>
      <c r="AK58" s="104"/>
      <c r="AN58" s="112"/>
    </row>
    <row r="59" spans="2:40">
      <c r="B59" s="81">
        <v>67</v>
      </c>
      <c r="C59" s="82" t="s">
        <v>1805</v>
      </c>
      <c r="D59" s="82" t="s">
        <v>1804</v>
      </c>
      <c r="E59" s="82" t="s">
        <v>115</v>
      </c>
      <c r="F59" s="144">
        <v>44791</v>
      </c>
      <c r="G59" s="84" t="s">
        <v>1806</v>
      </c>
      <c r="H59" s="83">
        <v>44803</v>
      </c>
      <c r="I59" s="83">
        <v>44983</v>
      </c>
      <c r="J59" s="85">
        <v>1000</v>
      </c>
      <c r="K59" s="86">
        <v>0.105</v>
      </c>
      <c r="L59" s="85">
        <v>7</v>
      </c>
      <c r="M59" s="85" t="s">
        <v>47</v>
      </c>
      <c r="N59" s="84" t="s">
        <v>1807</v>
      </c>
      <c r="O59" s="83">
        <v>47347</v>
      </c>
      <c r="P59" s="82" t="s">
        <v>44</v>
      </c>
      <c r="Q59" s="82" t="s">
        <v>148</v>
      </c>
      <c r="R59" s="87">
        <f>IFERROR(VLOOKUP($M59,'Vlook Ref'!$B$3:$D$5,2,0),"")</f>
        <v>2</v>
      </c>
      <c r="S59" s="88" t="s">
        <v>51</v>
      </c>
      <c r="T59" s="89">
        <f>ROUNDUP(IF(O59-Bond!$B$2&lt;0,0,(O59-Bond!$B$2)/365),0)</f>
        <v>6</v>
      </c>
      <c r="U59" s="117">
        <f>IF(Table1[[#This Row],[No. of coupon payments annually]]=Bond!$C$10,1,0)</f>
        <v>1</v>
      </c>
      <c r="V59" s="117">
        <f>IF(P59="ICRA Nepal",VLOOKUP(Q59,Ratings!$D$2:$E$20,2,0),0)</f>
        <v>8</v>
      </c>
      <c r="W59" s="117">
        <f>IF(P59="CARE Ratings Nepal Limited",VLOOKUP(Q59,Ratings!$C$2:$E$20,3,0),0)</f>
        <v>0</v>
      </c>
      <c r="X59" s="117">
        <f>IFERROR(INDEX(Ratings!$E$3:$E$20,MATCH(MID(Table1[[#This Row],[Rating]],FIND(" ",Table1[[#This Row],[Rating]])+1,LEN(Table1[[#This Row],[Rating]])-FIND(" ",Table1[[#This Row],[Rating]])),Ratings!$F$3:$F$20,0)),"")</f>
        <v>8</v>
      </c>
      <c r="Y59" s="117">
        <f>IF(Table1[[#This Row],[Compounding period Check List]]=1,IF(Table1[[#This Row],[Combined Ratings]]&gt;=$BD$2,1,0),0)</f>
        <v>1</v>
      </c>
      <c r="Z59" s="117">
        <f>IF(Table1[[#This Row],[Preference Score]]=1,Table1[[#This Row],[Combined Ratings]]-$BD$2,"")</f>
        <v>5</v>
      </c>
      <c r="AA59" s="117" t="str">
        <f>IF((Bond!$B$2-Table1[[#This Row],[Latest Traded Date]])&gt;30,"",Table1[[#This Row],[Rating Difference]])</f>
        <v/>
      </c>
      <c r="AB59" s="117">
        <f>IF(Table1[[#This Row],[New Bonds]]="",Table1[[#This Row],[Rating Difference]],"")</f>
        <v>5</v>
      </c>
      <c r="AC59" s="117" t="str">
        <f>IFERROR(RANK(Table1[[#This Row],[New Bonds]],Table1[New Bonds],1)+COUNTIF($AA$3:AA59,Table1[[#This Row],[New Bonds]])-1,"")</f>
        <v/>
      </c>
      <c r="AD59" s="117">
        <f>IFERROR(RANK(Table1[[#This Row],[Old Bonds]],Table1[Old Bonds],1)+COUNTIF($AB$3:AB59,Table1[[#This Row],[Old Bonds]])-1,"")</f>
        <v>18</v>
      </c>
      <c r="AE59" s="117">
        <f>IF(Table1[[#This Row],[Old Rank]]="",Table1[[#This Row],[New Rank]],IF(Table1[[#This Row],[Old Rank]]="","",Table1[[#This Row],[Old Rank]]+MAX(Table1[New Rank])))</f>
        <v>50</v>
      </c>
      <c r="AF59" s="90">
        <f>IFERROR(VLOOKUP($D59,Price!$B$2:$C$1003,2,0),0)</f>
        <v>0</v>
      </c>
      <c r="AG59" s="90">
        <f>IF(Table1[[#This Row],[Latest Traded Date]]&gt;Table1[[#This Row],[Issue Open Date]],Table1[[#This Row],[Latest Traded Date]],Table1[[#This Row],[Issue Open Date]])</f>
        <v>44791</v>
      </c>
      <c r="AH59" s="115" t="str">
        <f>IFERROR(VLOOKUP(D59,Price!$B$2:$G$1003,6,0),"N/A")</f>
        <v>N/A</v>
      </c>
      <c r="AI59" s="91"/>
      <c r="AK59" s="104"/>
      <c r="AN59" s="112"/>
    </row>
    <row r="60" spans="2:40">
      <c r="B60" s="81">
        <v>68</v>
      </c>
      <c r="C60" s="82" t="s">
        <v>1819</v>
      </c>
      <c r="D60" s="82" t="s">
        <v>1815</v>
      </c>
      <c r="E60" s="82" t="s">
        <v>1816</v>
      </c>
      <c r="F60" s="144">
        <v>44776</v>
      </c>
      <c r="G60" s="158" t="s">
        <v>1817</v>
      </c>
      <c r="H60" s="83">
        <v>44799</v>
      </c>
      <c r="I60" s="83">
        <v>44827</v>
      </c>
      <c r="J60" s="85">
        <v>1000</v>
      </c>
      <c r="K60" s="86">
        <v>0.105</v>
      </c>
      <c r="L60" s="85">
        <v>6</v>
      </c>
      <c r="M60" s="85" t="s">
        <v>47</v>
      </c>
      <c r="N60" s="84" t="s">
        <v>1818</v>
      </c>
      <c r="O60" s="83">
        <v>47160</v>
      </c>
      <c r="P60" s="82" t="s">
        <v>44</v>
      </c>
      <c r="Q60" s="116" t="s">
        <v>143</v>
      </c>
      <c r="R60" s="87">
        <f>IFERROR(VLOOKUP($M60,'Vlook Ref'!$B$3:$D$5,2,0),"")</f>
        <v>2</v>
      </c>
      <c r="S60" s="88" t="s">
        <v>51</v>
      </c>
      <c r="T60" s="89">
        <f>ROUNDUP(IF(O60-Bond!$B$2&lt;0,0,(O60-Bond!$B$2)/365),0)</f>
        <v>6</v>
      </c>
      <c r="U60" s="117">
        <f>IF(Table1[[#This Row],[No. of coupon payments annually]]=Bond!$C$10,1,0)</f>
        <v>1</v>
      </c>
      <c r="V60" s="117">
        <f>IF(P60="ICRA Nepal",VLOOKUP(Q60,Ratings!$D$2:$E$20,2,0),0)</f>
        <v>4</v>
      </c>
      <c r="W60" s="117">
        <f>IF(P60="CARE Ratings Nepal Limited",VLOOKUP(Q60,Ratings!$C$2:$E$20,3,0),0)</f>
        <v>0</v>
      </c>
      <c r="X60" s="117">
        <f>IFERROR(INDEX(Ratings!$E$3:$E$20,MATCH(MID(Table1[[#This Row],[Rating]],FIND(" ",Table1[[#This Row],[Rating]])+1,LEN(Table1[[#This Row],[Rating]])-FIND(" ",Table1[[#This Row],[Rating]])),Ratings!$F$3:$F$20,0)),"")</f>
        <v>4</v>
      </c>
      <c r="Y60" s="117">
        <f>IF(Table1[[#This Row],[Compounding period Check List]]=1,IF(Table1[[#This Row],[Combined Ratings]]&gt;=$BD$2,1,0),0)</f>
        <v>1</v>
      </c>
      <c r="Z60" s="117">
        <f>IF(Table1[[#This Row],[Preference Score]]=1,Table1[[#This Row],[Combined Ratings]]-$BD$2,"")</f>
        <v>1</v>
      </c>
      <c r="AA60" s="117" t="str">
        <f>IF((Bond!$B$2-Table1[[#This Row],[Latest Traded Date]])&gt;30,"",Table1[[#This Row],[Rating Difference]])</f>
        <v/>
      </c>
      <c r="AB60" s="117">
        <f>IF(Table1[[#This Row],[New Bonds]]="",Table1[[#This Row],[Rating Difference]],"")</f>
        <v>1</v>
      </c>
      <c r="AC60" s="117" t="str">
        <f>IFERROR(RANK(Table1[[#This Row],[New Bonds]],Table1[New Bonds],1)+COUNTIF($AA$3:AA60,Table1[[#This Row],[New Bonds]])-1,"")</f>
        <v/>
      </c>
      <c r="AD60" s="117">
        <f>IFERROR(RANK(Table1[[#This Row],[Old Bonds]],Table1[Old Bonds],1)+COUNTIF($AB$3:AB60,Table1[[#This Row],[Old Bonds]])-1,"")</f>
        <v>4</v>
      </c>
      <c r="AE60" s="117">
        <f>IF(Table1[[#This Row],[Old Rank]]="",Table1[[#This Row],[New Rank]],IF(Table1[[#This Row],[Old Rank]]="","",Table1[[#This Row],[Old Rank]]+MAX(Table1[New Rank])))</f>
        <v>36</v>
      </c>
      <c r="AF60" s="90">
        <f>IFERROR(VLOOKUP($D60,Price!$B$2:$C$1003,2,0),0)</f>
        <v>0</v>
      </c>
      <c r="AG60" s="90">
        <f>IF(Table1[[#This Row],[Latest Traded Date]]&gt;Table1[[#This Row],[Issue Open Date]],Table1[[#This Row],[Latest Traded Date]],Table1[[#This Row],[Issue Open Date]])</f>
        <v>44776</v>
      </c>
      <c r="AH60" s="115" t="str">
        <f>IFERROR(VLOOKUP(D60,Price!$B$2:$G$1003,6,0),"N/A")</f>
        <v>N/A</v>
      </c>
      <c r="AI60" s="91"/>
      <c r="AK60" s="104"/>
      <c r="AN60" s="112"/>
    </row>
    <row r="61" spans="2:40">
      <c r="B61" s="81">
        <v>70</v>
      </c>
      <c r="C61" s="82" t="s">
        <v>1884</v>
      </c>
      <c r="D61" s="82" t="s">
        <v>1885</v>
      </c>
      <c r="E61" s="82" t="s">
        <v>1886</v>
      </c>
      <c r="F61" s="144">
        <v>44966</v>
      </c>
      <c r="G61" s="84" t="s">
        <v>1887</v>
      </c>
      <c r="H61" s="83">
        <v>44986</v>
      </c>
      <c r="I61" s="83">
        <v>45112</v>
      </c>
      <c r="J61" s="85">
        <v>1000</v>
      </c>
      <c r="K61" s="86">
        <v>0.10299999999999999</v>
      </c>
      <c r="L61" s="85">
        <v>5</v>
      </c>
      <c r="M61" s="85" t="s">
        <v>47</v>
      </c>
      <c r="N61" s="84" t="s">
        <v>1888</v>
      </c>
      <c r="O61" s="83">
        <v>46790</v>
      </c>
      <c r="P61" s="82" t="s">
        <v>44</v>
      </c>
      <c r="Q61" s="82" t="s">
        <v>133</v>
      </c>
      <c r="R61" s="87">
        <v>2</v>
      </c>
      <c r="S61" s="88" t="s">
        <v>51</v>
      </c>
      <c r="T61" s="89">
        <f>ROUNDUP(IF(O61-Bond!$B$2&lt;0,0,(O61-Bond!$B$2)/365),0)</f>
        <v>5</v>
      </c>
      <c r="U61" s="117">
        <f>IF(Table1[[#This Row],[No. of coupon payments annually]]=Bond!$C$10,1,0)</f>
        <v>1</v>
      </c>
      <c r="V61" s="117">
        <f>IF(P61="ICRA Nepal",VLOOKUP(Q61,Ratings!$D$2:$E$20,2,0),0)</f>
        <v>3</v>
      </c>
      <c r="W61" s="117">
        <f>IF(P61="CARE Ratings Nepal Limited",VLOOKUP(Q61,Ratings!$C$2:$E$20,3,0),0)</f>
        <v>0</v>
      </c>
      <c r="X61" s="117">
        <f>IFERROR(INDEX(Ratings!$E$3:$E$20,MATCH(MID(Table1[[#This Row],[Rating]],FIND(" ",Table1[[#This Row],[Rating]])+1,LEN(Table1[[#This Row],[Rating]])-FIND(" ",Table1[[#This Row],[Rating]])),Ratings!$F$3:$F$20,0)),"")</f>
        <v>3</v>
      </c>
      <c r="Y61" s="117">
        <f>IF(Table1[[#This Row],[Compounding period Check List]]=1,IF(Table1[[#This Row],[Combined Ratings]]&gt;=$BD$2,1,0),0)</f>
        <v>1</v>
      </c>
      <c r="Z61" s="117">
        <f>IF(Table1[[#This Row],[Preference Score]]=1,Table1[[#This Row],[Combined Ratings]]-$BD$2,"")</f>
        <v>0</v>
      </c>
      <c r="AA61" s="117" t="str">
        <f>IF((Bond!$B$2-Table1[[#This Row],[Latest Traded Date]])&gt;30,"",Table1[[#This Row],[Rating Difference]])</f>
        <v/>
      </c>
      <c r="AB61" s="117">
        <f>IF(Table1[[#This Row],[New Bonds]]="",Table1[[#This Row],[Rating Difference]],"")</f>
        <v>0</v>
      </c>
      <c r="AC61" s="117" t="str">
        <f>IFERROR(RANK(Table1[[#This Row],[New Bonds]],Table1[New Bonds],1)+COUNTIF($AA$3:AA61,Table1[[#This Row],[New Bonds]])-1,"")</f>
        <v/>
      </c>
      <c r="AD61" s="117">
        <f>IFERROR(RANK(Table1[[#This Row],[Old Bonds]],Table1[Old Bonds],1)+COUNTIF($AB$3:AB61,Table1[[#This Row],[Old Bonds]])-1,"")</f>
        <v>1</v>
      </c>
      <c r="AE61" s="117">
        <f>IF(Table1[[#This Row],[Old Rank]]="",Table1[[#This Row],[New Rank]],IF(Table1[[#This Row],[Old Rank]]="","",Table1[[#This Row],[Old Rank]]+MAX(Table1[New Rank])))</f>
        <v>33</v>
      </c>
      <c r="AF61" s="90">
        <f>IFERROR(VLOOKUP($D61,Price!$B$2:$C$1003,2,0),0)</f>
        <v>0</v>
      </c>
      <c r="AG61" s="90">
        <f>IF(Table1[[#This Row],[Latest Traded Date]]&gt;Table1[[#This Row],[Issue Open Date]],Table1[[#This Row],[Latest Traded Date]],Table1[[#This Row],[Issue Open Date]])</f>
        <v>44966</v>
      </c>
      <c r="AH61" s="115" t="str">
        <f>IFERROR(VLOOKUP(D61,Price!$B$2:$G$1003,6,0),"N/A")</f>
        <v>N/A</v>
      </c>
      <c r="AI61" s="91"/>
      <c r="AK61" s="104"/>
      <c r="AN61" s="112"/>
    </row>
    <row r="62" spans="2:40">
      <c r="B62" s="81">
        <v>71</v>
      </c>
      <c r="C62" s="82" t="s">
        <v>1896</v>
      </c>
      <c r="D62" s="82" t="s">
        <v>1897</v>
      </c>
      <c r="E62" s="82" t="s">
        <v>71</v>
      </c>
      <c r="F62" s="144">
        <v>45020</v>
      </c>
      <c r="G62" s="84" t="s">
        <v>1898</v>
      </c>
      <c r="H62" s="144">
        <v>45029</v>
      </c>
      <c r="I62" s="83">
        <v>45112</v>
      </c>
      <c r="J62" s="85">
        <v>1000</v>
      </c>
      <c r="K62" s="86">
        <v>0.1075</v>
      </c>
      <c r="L62" s="85">
        <v>10</v>
      </c>
      <c r="M62" s="85" t="s">
        <v>47</v>
      </c>
      <c r="N62" s="84" t="s">
        <v>1899</v>
      </c>
      <c r="O62" s="83">
        <v>48682</v>
      </c>
      <c r="P62" s="82" t="s">
        <v>44</v>
      </c>
      <c r="Q62" s="116" t="s">
        <v>134</v>
      </c>
      <c r="R62" s="87">
        <f>IFERROR(VLOOKUP($M62,'Vlook Ref'!$B$3:$D$5,2,0),"")</f>
        <v>2</v>
      </c>
      <c r="S62" s="88" t="s">
        <v>51</v>
      </c>
      <c r="T62" s="89">
        <f>ROUNDUP(IF(O62-Bond!$B$2&lt;0,0,(O62-Bond!$B$2)/365),0)</f>
        <v>10</v>
      </c>
      <c r="U62" s="117">
        <f>IF(Table1[[#This Row],[No. of coupon payments annually]]=Bond!$C$10,1,0)</f>
        <v>1</v>
      </c>
      <c r="V62" s="117">
        <f>IF(P62="ICRA Nepal",VLOOKUP(Q62,Ratings!$D$2:$E$20,2,0),0)</f>
        <v>6</v>
      </c>
      <c r="W62" s="117">
        <f>IF(P62="CARE Ratings Nepal Limited",VLOOKUP(Q62,Ratings!$C$2:$E$20,3,0),0)</f>
        <v>0</v>
      </c>
      <c r="X62" s="117">
        <f>IFERROR(INDEX(Ratings!$E$3:$E$20,MATCH(MID(Table1[[#This Row],[Rating]],FIND(" ",Table1[[#This Row],[Rating]])+1,LEN(Table1[[#This Row],[Rating]])-FIND(" ",Table1[[#This Row],[Rating]])),Ratings!$F$3:$F$20,0)),"")</f>
        <v>6</v>
      </c>
      <c r="Y62" s="117">
        <f>IF(Table1[[#This Row],[Compounding period Check List]]=1,IF(Table1[[#This Row],[Combined Ratings]]&gt;=$BD$2,1,0),0)</f>
        <v>1</v>
      </c>
      <c r="Z62" s="117">
        <f>IF(Table1[[#This Row],[Preference Score]]=1,Table1[[#This Row],[Combined Ratings]]-$BD$2,"")</f>
        <v>3</v>
      </c>
      <c r="AA62" s="117" t="str">
        <f>IF((Bond!$B$2-Table1[[#This Row],[Latest Traded Date]])&gt;30,"",Table1[[#This Row],[Rating Difference]])</f>
        <v/>
      </c>
      <c r="AB62" s="117">
        <f>IF(Table1[[#This Row],[New Bonds]]="",Table1[[#This Row],[Rating Difference]],"")</f>
        <v>3</v>
      </c>
      <c r="AC62" s="117" t="str">
        <f>IFERROR(RANK(Table1[[#This Row],[New Bonds]],Table1[New Bonds],1)+COUNTIF($AA$3:AA62,Table1[[#This Row],[New Bonds]])-1,"")</f>
        <v/>
      </c>
      <c r="AD62" s="117">
        <f>IFERROR(RANK(Table1[[#This Row],[Old Bonds]],Table1[Old Bonds],1)+COUNTIF($AB$3:AB62,Table1[[#This Row],[Old Bonds]])-1,"")</f>
        <v>6</v>
      </c>
      <c r="AE62" s="117">
        <f>IF(Table1[[#This Row],[Old Rank]]="",Table1[[#This Row],[New Rank]],IF(Table1[[#This Row],[Old Rank]]="","",Table1[[#This Row],[Old Rank]]+MAX(Table1[New Rank])))</f>
        <v>38</v>
      </c>
      <c r="AF62" s="90">
        <f>IFERROR(VLOOKUP($D62,Price!$B$2:$C$1003,2,0),0)</f>
        <v>0</v>
      </c>
      <c r="AG62" s="90">
        <f>IF(Table1[[#This Row],[Latest Traded Date]]&gt;Table1[[#This Row],[Issue Open Date]],Table1[[#This Row],[Latest Traded Date]],Table1[[#This Row],[Issue Open Date]])</f>
        <v>45020</v>
      </c>
      <c r="AH62" s="115" t="str">
        <f>IFERROR(VLOOKUP(D62,Price!$B$2:$G$1003,6,0),"N/A")</f>
        <v>N/A</v>
      </c>
      <c r="AI62" s="91"/>
      <c r="AK62" s="104"/>
      <c r="AN62" s="112"/>
    </row>
    <row r="63" spans="2:40">
      <c r="B63" s="81">
        <v>69</v>
      </c>
      <c r="C63" s="82" t="s">
        <v>1866</v>
      </c>
      <c r="D63" s="82" t="s">
        <v>1867</v>
      </c>
      <c r="E63" s="82" t="s">
        <v>73</v>
      </c>
      <c r="F63" s="144">
        <v>44969</v>
      </c>
      <c r="G63" s="84" t="s">
        <v>1868</v>
      </c>
      <c r="H63" s="83">
        <v>44981</v>
      </c>
      <c r="I63" s="83">
        <v>45083</v>
      </c>
      <c r="J63" s="85">
        <v>1000</v>
      </c>
      <c r="K63" s="86">
        <v>0.1125</v>
      </c>
      <c r="L63" s="85">
        <v>5</v>
      </c>
      <c r="M63" s="85" t="s">
        <v>47</v>
      </c>
      <c r="N63" s="84" t="s">
        <v>1869</v>
      </c>
      <c r="O63" s="83">
        <v>46806</v>
      </c>
      <c r="P63" s="82" t="s">
        <v>44</v>
      </c>
      <c r="Q63" s="82" t="s">
        <v>134</v>
      </c>
      <c r="R63" s="87">
        <v>2</v>
      </c>
      <c r="S63" s="88" t="s">
        <v>1910</v>
      </c>
      <c r="T63" s="89">
        <f>ROUNDUP(IF(O63-Bond!$B$2&lt;0,0,(O63-Bond!$B$2)/365),0)</f>
        <v>5</v>
      </c>
      <c r="U63" s="117">
        <v>1</v>
      </c>
      <c r="V63" s="117">
        <v>6</v>
      </c>
      <c r="W63" s="117">
        <v>0</v>
      </c>
      <c r="X63" s="117">
        <f>IFERROR(INDEX(Ratings!$E$3:$E$20,MATCH(MID(Table1[[#This Row],[Rating]],FIND(" ",Table1[[#This Row],[Rating]])+1,LEN(Table1[[#This Row],[Rating]])-FIND(" ",Table1[[#This Row],[Rating]])),Ratings!$F$3:$F$20,0)),"")</f>
        <v>6</v>
      </c>
      <c r="Y63" s="117">
        <v>0</v>
      </c>
      <c r="Z63" s="117" t="s">
        <v>1751</v>
      </c>
      <c r="AA63" s="117" t="s">
        <v>1751</v>
      </c>
      <c r="AB63" s="117" t="s">
        <v>1751</v>
      </c>
      <c r="AC63" s="117" t="s">
        <v>1751</v>
      </c>
      <c r="AD63" s="117" t="s">
        <v>1751</v>
      </c>
      <c r="AE63" s="117" t="s">
        <v>1751</v>
      </c>
      <c r="AF63" s="90">
        <f>IFERROR(VLOOKUP($D63,Price!$B$2:$C$1003,2,0),0)</f>
        <v>0</v>
      </c>
      <c r="AG63" s="90">
        <f>IF(Table1[[#This Row],[Latest Traded Date]]&gt;Table1[[#This Row],[Issue Open Date]],Table1[[#This Row],[Latest Traded Date]],Table1[[#This Row],[Issue Open Date]])</f>
        <v>44969</v>
      </c>
      <c r="AH63" s="115" t="str">
        <f>IFERROR(VLOOKUP(D63,Price!$B$2:$G$1003,6,0),"N/A")</f>
        <v>N/A</v>
      </c>
      <c r="AI63" s="91"/>
      <c r="AK63" s="104"/>
      <c r="AN63" s="112"/>
    </row>
    <row r="64" spans="2:40">
      <c r="B64" s="81">
        <v>72</v>
      </c>
      <c r="C64" s="82" t="s">
        <v>2030</v>
      </c>
      <c r="D64" s="82" t="s">
        <v>2029</v>
      </c>
      <c r="E64" s="82" t="s">
        <v>604</v>
      </c>
      <c r="F64" s="144">
        <v>45011</v>
      </c>
      <c r="G64" s="84" t="s">
        <v>2031</v>
      </c>
      <c r="H64" s="83">
        <v>45041</v>
      </c>
      <c r="I64" s="83">
        <v>45168</v>
      </c>
      <c r="J64" s="85">
        <v>1000</v>
      </c>
      <c r="K64" s="86">
        <v>0.11</v>
      </c>
      <c r="L64" s="85">
        <v>10</v>
      </c>
      <c r="M64" s="85" t="s">
        <v>47</v>
      </c>
      <c r="N64" s="84" t="s">
        <v>2032</v>
      </c>
      <c r="O64" s="83">
        <v>48693</v>
      </c>
      <c r="P64" s="82" t="s">
        <v>44</v>
      </c>
      <c r="Q64" s="116" t="s">
        <v>152</v>
      </c>
      <c r="R64" s="87">
        <f>IFERROR(VLOOKUP($M64,'Vlook Ref'!$B$3:$D$5,2,0),"")</f>
        <v>2</v>
      </c>
      <c r="S64" s="88" t="s">
        <v>51</v>
      </c>
      <c r="T64" s="89">
        <f>ROUNDUP(IF(O64-Bond!$B$2&lt;0,0,(O64-Bond!$B$2)/365),0)</f>
        <v>10</v>
      </c>
      <c r="U64" s="117">
        <f>IF(Table1[[#This Row],[No. of coupon payments annually]]=Bond!$C$10,1,0)</f>
        <v>1</v>
      </c>
      <c r="V64" s="117">
        <f>IF(P64="ICRA Nepal",VLOOKUP(Q64,Ratings!$D$2:$E$20,2,0),0)</f>
        <v>11</v>
      </c>
      <c r="W64" s="117">
        <f>IF(P64="CARE Ratings Nepal Limited",VLOOKUP(Q64,Ratings!$C$2:$E$20,3,0),0)</f>
        <v>0</v>
      </c>
      <c r="X64" s="117">
        <f>IFERROR(INDEX(Ratings!$E$3:$E$20,MATCH(MID(Table1[[#This Row],[Rating]],FIND(" ",Table1[[#This Row],[Rating]])+1,LEN(Table1[[#This Row],[Rating]])-FIND(" ",Table1[[#This Row],[Rating]])),Ratings!$F$3:$F$20,0)),"")</f>
        <v>11</v>
      </c>
      <c r="Y64" s="117">
        <f>IF(Table1[[#This Row],[Compounding period Check List]]=1,IF(Table1[[#This Row],[Combined Ratings]]&gt;=$BD$2,1,0),0)</f>
        <v>1</v>
      </c>
      <c r="Z64" s="117">
        <f>IF(Table1[[#This Row],[Preference Score]]=1,Table1[[#This Row],[Combined Ratings]]-$BD$2,"")</f>
        <v>8</v>
      </c>
      <c r="AA64" s="117" t="str">
        <f>IF((Bond!$B$2-Table1[[#This Row],[Latest Traded Date]])&gt;30,"",Table1[[#This Row],[Rating Difference]])</f>
        <v/>
      </c>
      <c r="AB64" s="117">
        <f>IF(Table1[[#This Row],[New Bonds]]="",Table1[[#This Row],[Rating Difference]],"")</f>
        <v>8</v>
      </c>
      <c r="AC64" s="117" t="str">
        <f>IFERROR(RANK(Table1[[#This Row],[New Bonds]],Table1[New Bonds],1)+COUNTIF($AA$3:AA64,Table1[[#This Row],[New Bonds]])-1,"")</f>
        <v/>
      </c>
      <c r="AD64" s="117">
        <f>IFERROR(RANK(Table1[[#This Row],[Old Bonds]],Table1[Old Bonds],1)+COUNTIF($AB$3:AB64,Table1[[#This Row],[Old Bonds]])-1,"")</f>
        <v>26</v>
      </c>
      <c r="AE64" s="117">
        <f>IF(Table1[[#This Row],[Old Rank]]="",Table1[[#This Row],[New Rank]],IF(Table1[[#This Row],[Old Rank]]="","",Table1[[#This Row],[Old Rank]]+MAX(Table1[New Rank])))</f>
        <v>58</v>
      </c>
      <c r="AF64" s="90">
        <f>IFERROR(VLOOKUP(#REF!,Price!$B$2:$C$1003,2,0),0)</f>
        <v>0</v>
      </c>
      <c r="AG64" s="90">
        <f>IF(Table1[[#This Row],[Latest Traded Date]]&gt;Table1[[#This Row],[Issue Open Date]],Table1[[#This Row],[Latest Traded Date]],Table1[[#This Row],[Issue Open Date]])</f>
        <v>45011</v>
      </c>
      <c r="AH64" s="115" t="str">
        <f>IFERROR(VLOOKUP(#REF!,Price!$B$2:$G$1003,6,0),"N/A")</f>
        <v>N/A</v>
      </c>
      <c r="AI64" s="91"/>
      <c r="AK64" s="104"/>
      <c r="AN64" s="112"/>
    </row>
    <row r="65" spans="2:40">
      <c r="B65" s="81">
        <v>73</v>
      </c>
      <c r="C65" s="82" t="s">
        <v>2028</v>
      </c>
      <c r="D65" s="82" t="s">
        <v>2027</v>
      </c>
      <c r="E65" s="82" t="s">
        <v>638</v>
      </c>
      <c r="F65" s="144">
        <v>45076</v>
      </c>
      <c r="G65" s="84" t="s">
        <v>2033</v>
      </c>
      <c r="H65" s="83">
        <v>45092</v>
      </c>
      <c r="I65" s="83">
        <v>45168</v>
      </c>
      <c r="J65" s="85">
        <v>1000</v>
      </c>
      <c r="K65" s="86">
        <v>0.11</v>
      </c>
      <c r="L65" s="85">
        <v>10</v>
      </c>
      <c r="M65" s="85" t="s">
        <v>47</v>
      </c>
      <c r="N65" s="84" t="s">
        <v>2034</v>
      </c>
      <c r="O65" s="83">
        <v>48743</v>
      </c>
      <c r="P65" s="82" t="s">
        <v>44</v>
      </c>
      <c r="Q65" s="116" t="s">
        <v>152</v>
      </c>
      <c r="R65" s="87">
        <f>IFERROR(VLOOKUP($M65,'Vlook Ref'!$B$3:$D$5,2,0),"")</f>
        <v>2</v>
      </c>
      <c r="S65" s="88" t="s">
        <v>51</v>
      </c>
      <c r="T65" s="89">
        <f>ROUNDUP(IF(O65-Bond!$B$2&lt;0,0,(O65-Bond!$B$2)/365),0)</f>
        <v>10</v>
      </c>
      <c r="U65" s="117">
        <f>IF(Table1[[#This Row],[No. of coupon payments annually]]=Bond!$C$10,1,0)</f>
        <v>1</v>
      </c>
      <c r="V65" s="117">
        <f>IF(P65="ICRA Nepal",VLOOKUP(Q65,Ratings!$D$2:$E$20,2,0),0)</f>
        <v>11</v>
      </c>
      <c r="W65" s="117">
        <f>IF(P65="CARE Ratings Nepal Limited",VLOOKUP(Q65,Ratings!$C$2:$E$20,3,0),0)</f>
        <v>0</v>
      </c>
      <c r="X65" s="117">
        <f>IFERROR(INDEX(Ratings!$E$3:$E$20,MATCH(MID(Table1[[#This Row],[Rating]],FIND(" ",Table1[[#This Row],[Rating]])+1,LEN(Table1[[#This Row],[Rating]])-FIND(" ",Table1[[#This Row],[Rating]])),Ratings!$F$3:$F$20,0)),"")</f>
        <v>11</v>
      </c>
      <c r="Y65" s="117">
        <f>IF(Table1[[#This Row],[Compounding period Check List]]=1,IF(Table1[[#This Row],[Combined Ratings]]&gt;=$BD$2,1,0),0)</f>
        <v>1</v>
      </c>
      <c r="Z65" s="117">
        <f>IF(Table1[[#This Row],[Preference Score]]=1,Table1[[#This Row],[Combined Ratings]]-$BD$2,"")</f>
        <v>8</v>
      </c>
      <c r="AA65" s="117" t="str">
        <f>IF((Bond!$B$2-Table1[[#This Row],[Latest Traded Date]])&gt;30,"",Table1[[#This Row],[Rating Difference]])</f>
        <v/>
      </c>
      <c r="AB65" s="117">
        <f>IF(Table1[[#This Row],[New Bonds]]="",Table1[[#This Row],[Rating Difference]],"")</f>
        <v>8</v>
      </c>
      <c r="AC65" s="117" t="str">
        <f>IFERROR(RANK(Table1[[#This Row],[New Bonds]],Table1[New Bonds],1)+COUNTIF($AA$3:AA65,Table1[[#This Row],[New Bonds]])-1,"")</f>
        <v/>
      </c>
      <c r="AD65" s="117">
        <f>IFERROR(RANK(Table1[[#This Row],[Old Bonds]],Table1[Old Bonds],1)+COUNTIF($AB$3:AB65,Table1[[#This Row],[Old Bonds]])-1,"")</f>
        <v>27</v>
      </c>
      <c r="AE65" s="117">
        <f>IF(Table1[[#This Row],[Old Rank]]="",Table1[[#This Row],[New Rank]],IF(Table1[[#This Row],[Old Rank]]="","",Table1[[#This Row],[Old Rank]]+MAX(Table1[New Rank])))</f>
        <v>59</v>
      </c>
      <c r="AF65" s="90">
        <f>IFERROR(VLOOKUP(#REF!,Price!$B$2:$C$1003,2,0),0)</f>
        <v>0</v>
      </c>
      <c r="AG65" s="90">
        <f>IF(Table1[[#This Row],[Latest Traded Date]]&gt;Table1[[#This Row],[Issue Open Date]],Table1[[#This Row],[Latest Traded Date]],Table1[[#This Row],[Issue Open Date]])</f>
        <v>45076</v>
      </c>
      <c r="AH65" s="115" t="str">
        <f>IFERROR(VLOOKUP(#REF!,Price!$B$2:$G$1003,6,0),"N/A")</f>
        <v>N/A</v>
      </c>
      <c r="AI65" s="91"/>
      <c r="AK65" s="104"/>
      <c r="AN65" s="112"/>
    </row>
    <row r="66" spans="2:40">
      <c r="B66" s="81">
        <v>74</v>
      </c>
      <c r="C66" s="82" t="s">
        <v>2052</v>
      </c>
      <c r="D66" s="82" t="s">
        <v>2051</v>
      </c>
      <c r="E66" s="82" t="s">
        <v>1320</v>
      </c>
      <c r="F66" s="144">
        <v>45141</v>
      </c>
      <c r="G66" s="84" t="s">
        <v>2053</v>
      </c>
      <c r="H66" s="83">
        <v>45165</v>
      </c>
      <c r="I66" s="83">
        <v>45202</v>
      </c>
      <c r="J66" s="85">
        <v>1000</v>
      </c>
      <c r="K66" s="86">
        <v>0.09</v>
      </c>
      <c r="L66" s="85">
        <v>10</v>
      </c>
      <c r="M66" s="85" t="s">
        <v>47</v>
      </c>
      <c r="N66" s="84" t="s">
        <v>2054</v>
      </c>
      <c r="O66" s="83">
        <v>48816</v>
      </c>
      <c r="P66" s="82" t="s">
        <v>44</v>
      </c>
      <c r="Q66" s="116" t="s">
        <v>133</v>
      </c>
      <c r="R66" s="87">
        <f>IFERROR(VLOOKUP($M66,'Vlook Ref'!$B$3:$D$5,2,0),"")</f>
        <v>2</v>
      </c>
      <c r="S66" s="88" t="s">
        <v>51</v>
      </c>
      <c r="T66" s="89">
        <f>ROUNDUP(IF(O66-Bond!$B$2&lt;0,0,(O66-Bond!$B$2)/365),0)</f>
        <v>10</v>
      </c>
      <c r="U66" s="117">
        <f>IF(Table1[[#This Row],[No. of coupon payments annually]]=Bond!$C$10,1,0)</f>
        <v>1</v>
      </c>
      <c r="V66" s="117">
        <f>IF(P66="ICRA Nepal",VLOOKUP(Q66,Ratings!$D$2:$E$20,2,0),0)</f>
        <v>3</v>
      </c>
      <c r="W66" s="117">
        <f>IF(P66="CARE Ratings Nepal Limited",VLOOKUP(Q66,Ratings!$C$2:$E$20,3,0),0)</f>
        <v>0</v>
      </c>
      <c r="X66" s="117">
        <f>IFERROR(INDEX(Ratings!$E$3:$E$20,MATCH(MID(Table1[[#This Row],[Rating]],FIND(" ",Table1[[#This Row],[Rating]])+1,LEN(Table1[[#This Row],[Rating]])-FIND(" ",Table1[[#This Row],[Rating]])),Ratings!$F$3:$F$20,0)),"")</f>
        <v>3</v>
      </c>
      <c r="Y66" s="117">
        <f>IF(Table1[[#This Row],[Compounding period Check List]]=1,IF(Table1[[#This Row],[Combined Ratings]]&gt;=$BD$2,1,0),0)</f>
        <v>1</v>
      </c>
      <c r="Z66" s="117">
        <f>IF(Table1[[#This Row],[Preference Score]]=1,Table1[[#This Row],[Combined Ratings]]-$BD$2,"")</f>
        <v>0</v>
      </c>
      <c r="AA66" s="117" t="str">
        <f>IF((Bond!$B$2-Table1[[#This Row],[Latest Traded Date]])&gt;30,"",Table1[[#This Row],[Rating Difference]])</f>
        <v/>
      </c>
      <c r="AB66" s="117">
        <f>IF(Table1[[#This Row],[New Bonds]]="",Table1[[#This Row],[Rating Difference]],"")</f>
        <v>0</v>
      </c>
      <c r="AC66" s="117" t="str">
        <f>IFERROR(RANK(Table1[[#This Row],[New Bonds]],Table1[New Bonds],1)+COUNTIF($AA$3:AA66,Table1[[#This Row],[New Bonds]])-1,"")</f>
        <v/>
      </c>
      <c r="AD66" s="117">
        <f>IFERROR(RANK(Table1[[#This Row],[Old Bonds]],Table1[Old Bonds],1)+COUNTIF($AB$3:AB66,Table1[[#This Row],[Old Bonds]])-1,"")</f>
        <v>2</v>
      </c>
      <c r="AE66" s="117">
        <f>IF(Table1[[#This Row],[Old Rank]]="",Table1[[#This Row],[New Rank]],IF(Table1[[#This Row],[Old Rank]]="","",Table1[[#This Row],[Old Rank]]+MAX(Table1[New Rank])))</f>
        <v>34</v>
      </c>
      <c r="AF66" s="90">
        <f>IFERROR(VLOOKUP($D66,Price!$B$2:$C$1003,2,0),0)</f>
        <v>0</v>
      </c>
      <c r="AG66" s="90">
        <f>IF(Table1[[#This Row],[Latest Traded Date]]&gt;Table1[[#This Row],[Issue Open Date]],Table1[[#This Row],[Latest Traded Date]],Table1[[#This Row],[Issue Open Date]])</f>
        <v>45141</v>
      </c>
      <c r="AH66" s="115" t="str">
        <f>IFERROR(VLOOKUP(D66,Price!$B$2:$G$1003,6,0),"N/A")</f>
        <v>N/A</v>
      </c>
      <c r="AI66" s="91"/>
      <c r="AK66" s="104"/>
      <c r="AN66" s="112"/>
    </row>
    <row r="67" spans="2:40">
      <c r="B67" s="81">
        <v>75</v>
      </c>
      <c r="C67" s="82"/>
      <c r="D67" s="82"/>
      <c r="E67" s="82"/>
      <c r="F67" s="82"/>
      <c r="G67" s="84"/>
      <c r="H67" s="83"/>
      <c r="I67" s="83"/>
      <c r="J67" s="85"/>
      <c r="K67" s="86"/>
      <c r="L67" s="85"/>
      <c r="M67" s="85"/>
      <c r="N67" s="84"/>
      <c r="O67" s="83"/>
      <c r="P67" s="82"/>
      <c r="Q67" s="82"/>
      <c r="R67" s="87" t="str">
        <f>IFERROR(VLOOKUP($M67,'Vlook Ref'!$B$3:$D$5,2,0),"")</f>
        <v/>
      </c>
      <c r="S67" s="88" t="s">
        <v>1751</v>
      </c>
      <c r="T67" s="89">
        <f>ROUNDUP(IF(O67-Bond!$B$2&lt;0,0,(O67-Bond!$B$2)/365),0)</f>
        <v>0</v>
      </c>
      <c r="U67" s="117">
        <f>IF(Table1[[#This Row],[No. of coupon payments annually]]=Bond!$C$10,1,0)</f>
        <v>0</v>
      </c>
      <c r="V67" s="117">
        <f>IF(P67="ICRA Nepal",VLOOKUP(Q67,Ratings!$D$2:$E$20,2,0),0)</f>
        <v>0</v>
      </c>
      <c r="W67" s="117">
        <f>IF(P67="CARE Ratings Nepal Limited",VLOOKUP(Q67,Ratings!$C$2:$E$20,3,0),0)</f>
        <v>0</v>
      </c>
      <c r="X67" s="117" t="str">
        <f>IFERROR(INDEX(Ratings!$E$3:$E$20,MATCH(MID(Table1[[#This Row],[Rating]],FIND(" ",Table1[[#This Row],[Rating]])+1,LEN(Table1[[#This Row],[Rating]])-FIND(" ",Table1[[#This Row],[Rating]])),Ratings!$F$3:$F$20,0)),"")</f>
        <v/>
      </c>
      <c r="Y67" s="117">
        <f>IF(Table1[[#This Row],[Compounding period Check List]]=1,IF(Table1[[#This Row],[Combined Ratings]]&gt;=$BD$2,1,0),0)</f>
        <v>0</v>
      </c>
      <c r="Z67" s="117" t="str">
        <f>IF(Table1[[#This Row],[Preference Score]]=1,Table1[[#This Row],[Combined Ratings]]-$BD$2,"")</f>
        <v/>
      </c>
      <c r="AA67" s="117" t="str">
        <f>IF((Bond!$B$2-Table1[[#This Row],[Latest Traded Date]])&gt;30,"",Table1[[#This Row],[Rating Difference]])</f>
        <v/>
      </c>
      <c r="AB67" s="117" t="str">
        <f>IF(Table1[[#This Row],[New Bonds]]="",Table1[[#This Row],[Rating Difference]],"")</f>
        <v/>
      </c>
      <c r="AC67" s="117" t="str">
        <f>IFERROR(RANK(Table1[[#This Row],[New Bonds]],Table1[New Bonds],1)+COUNTIF($AA$3:AA67,Table1[[#This Row],[New Bonds]])-1,"")</f>
        <v/>
      </c>
      <c r="AD67" s="117" t="str">
        <f>IFERROR(RANK(Table1[[#This Row],[Old Bonds]],Table1[Old Bonds],1)+COUNTIF($AB$3:AB67,Table1[[#This Row],[Old Bonds]])-1,"")</f>
        <v/>
      </c>
      <c r="AE67" s="117" t="str">
        <f>IF(Table1[[#This Row],[Old Rank]]="",Table1[[#This Row],[New Rank]],IF(Table1[[#This Row],[Old Rank]]="","",Table1[[#This Row],[Old Rank]]+MAX(Table1[New Rank])))</f>
        <v/>
      </c>
      <c r="AF67" s="90">
        <f>IFERROR(VLOOKUP($D67,Price!$B$2:$C$1003,2,0),0)</f>
        <v>0</v>
      </c>
      <c r="AG67" s="90">
        <f>IF(Table1[[#This Row],[Latest Traded Date]]&gt;Table1[[#This Row],[Issue Open Date]],Table1[[#This Row],[Latest Traded Date]],Table1[[#This Row],[Issue Open Date]])</f>
        <v>0</v>
      </c>
      <c r="AH67" s="115" t="str">
        <f>IFERROR(VLOOKUP(D67,Price!$B$2:$G$1003,6,0),"N/A")</f>
        <v>N/A</v>
      </c>
      <c r="AI67" s="91"/>
      <c r="AK67" s="104"/>
      <c r="AN67" s="112"/>
    </row>
    <row r="68" spans="2:40">
      <c r="B68" s="81">
        <v>76</v>
      </c>
      <c r="C68" s="82"/>
      <c r="D68" s="82"/>
      <c r="E68" s="82"/>
      <c r="F68" s="82"/>
      <c r="G68" s="84"/>
      <c r="H68" s="83"/>
      <c r="I68" s="83"/>
      <c r="J68" s="85"/>
      <c r="K68" s="86"/>
      <c r="L68" s="85"/>
      <c r="M68" s="85"/>
      <c r="N68" s="84"/>
      <c r="O68" s="83"/>
      <c r="P68" s="82"/>
      <c r="Q68" s="82"/>
      <c r="R68" s="87" t="str">
        <f>IFERROR(VLOOKUP($M68,'Vlook Ref'!$B$3:$D$5,2,0),"")</f>
        <v/>
      </c>
      <c r="S68" s="88" t="s">
        <v>1751</v>
      </c>
      <c r="T68" s="89">
        <f>ROUNDUP(IF(O68-Bond!$B$2&lt;0,0,(O68-Bond!$B$2)/365),0)</f>
        <v>0</v>
      </c>
      <c r="U68" s="117">
        <f>IF(Table1[[#This Row],[No. of coupon payments annually]]=Bond!$C$10,1,0)</f>
        <v>0</v>
      </c>
      <c r="V68" s="117">
        <f>IF(P68="ICRA Nepal",VLOOKUP(Q68,Ratings!$D$2:$E$20,2,0),0)</f>
        <v>0</v>
      </c>
      <c r="W68" s="117">
        <f>IF(P68="CARE Ratings Nepal Limited",VLOOKUP(Q68,Ratings!$C$2:$E$20,3,0),0)</f>
        <v>0</v>
      </c>
      <c r="X68" s="117" t="str">
        <f>IFERROR(INDEX(Ratings!$E$3:$E$20,MATCH(MID(Table1[[#This Row],[Rating]],FIND(" ",Table1[[#This Row],[Rating]])+1,LEN(Table1[[#This Row],[Rating]])-FIND(" ",Table1[[#This Row],[Rating]])),Ratings!$F$3:$F$20,0)),"")</f>
        <v/>
      </c>
      <c r="Y68" s="117">
        <f>IF(Table1[[#This Row],[Compounding period Check List]]=1,IF(Table1[[#This Row],[Combined Ratings]]&gt;=$BD$2,1,0),0)</f>
        <v>0</v>
      </c>
      <c r="Z68" s="117" t="str">
        <f>IF(Table1[[#This Row],[Preference Score]]=1,Table1[[#This Row],[Combined Ratings]]-$BD$2,"")</f>
        <v/>
      </c>
      <c r="AA68" s="117" t="str">
        <f>IF((Bond!$B$2-Table1[[#This Row],[Latest Traded Date]])&gt;30,"",Table1[[#This Row],[Rating Difference]])</f>
        <v/>
      </c>
      <c r="AB68" s="117" t="str">
        <f>IF(Table1[[#This Row],[New Bonds]]="",Table1[[#This Row],[Rating Difference]],"")</f>
        <v/>
      </c>
      <c r="AC68" s="117" t="str">
        <f>IFERROR(RANK(Table1[[#This Row],[New Bonds]],Table1[New Bonds],1)+COUNTIF($AA$3:AA68,Table1[[#This Row],[New Bonds]])-1,"")</f>
        <v/>
      </c>
      <c r="AD68" s="117" t="str">
        <f>IFERROR(RANK(Table1[[#This Row],[Old Bonds]],Table1[Old Bonds],1)+COUNTIF($AB$3:AB68,Table1[[#This Row],[Old Bonds]])-1,"")</f>
        <v/>
      </c>
      <c r="AE68" s="117" t="str">
        <f>IF(Table1[[#This Row],[Old Rank]]="",Table1[[#This Row],[New Rank]],IF(Table1[[#This Row],[Old Rank]]="","",Table1[[#This Row],[Old Rank]]+MAX(Table1[New Rank])))</f>
        <v/>
      </c>
      <c r="AF68" s="90">
        <f>IFERROR(VLOOKUP($D68,Price!$B$2:$C$1003,2,0),0)</f>
        <v>0</v>
      </c>
      <c r="AG68" s="90">
        <f>IF(Table1[[#This Row],[Latest Traded Date]]&gt;Table1[[#This Row],[Issue Open Date]],Table1[[#This Row],[Latest Traded Date]],Table1[[#This Row],[Issue Open Date]])</f>
        <v>0</v>
      </c>
      <c r="AH68" s="115" t="str">
        <f>IFERROR(VLOOKUP(D68,Price!$B$2:$G$1003,6,0),"N/A")</f>
        <v>N/A</v>
      </c>
      <c r="AI68" s="91"/>
      <c r="AK68" s="104"/>
      <c r="AN68" s="112"/>
    </row>
    <row r="69" spans="2:40">
      <c r="B69" s="81">
        <v>77</v>
      </c>
      <c r="C69" s="82"/>
      <c r="D69" s="82"/>
      <c r="E69" s="82"/>
      <c r="F69" s="82"/>
      <c r="G69" s="84"/>
      <c r="H69" s="83"/>
      <c r="I69" s="83"/>
      <c r="J69" s="85"/>
      <c r="K69" s="86"/>
      <c r="L69" s="85"/>
      <c r="M69" s="85"/>
      <c r="N69" s="84"/>
      <c r="O69" s="83"/>
      <c r="P69" s="82"/>
      <c r="Q69" s="82"/>
      <c r="R69" s="87" t="str">
        <f>IFERROR(VLOOKUP($M69,'Vlook Ref'!$B$3:$D$5,2,0),"")</f>
        <v/>
      </c>
      <c r="S69" s="88" t="s">
        <v>1751</v>
      </c>
      <c r="T69" s="89">
        <f>ROUNDUP(IF(O69-Bond!$B$2&lt;0,0,(O69-Bond!$B$2)/365),0)</f>
        <v>0</v>
      </c>
      <c r="U69" s="117">
        <f>IF(Table1[[#This Row],[No. of coupon payments annually]]=Bond!$C$10,1,0)</f>
        <v>0</v>
      </c>
      <c r="V69" s="117">
        <f>IF(P69="ICRA Nepal",VLOOKUP(Q69,Ratings!$D$2:$E$20,2,0),0)</f>
        <v>0</v>
      </c>
      <c r="W69" s="117">
        <f>IF(P69="CARE Ratings Nepal Limited",VLOOKUP(Q69,Ratings!$C$2:$E$20,3,0),0)</f>
        <v>0</v>
      </c>
      <c r="X69" s="117" t="str">
        <f>IFERROR(INDEX(Ratings!$E$3:$E$20,MATCH(MID(Table1[[#This Row],[Rating]],FIND(" ",Table1[[#This Row],[Rating]])+1,LEN(Table1[[#This Row],[Rating]])-FIND(" ",Table1[[#This Row],[Rating]])),Ratings!$F$3:$F$20,0)),"")</f>
        <v/>
      </c>
      <c r="Y69" s="117">
        <f>IF(Table1[[#This Row],[Compounding period Check List]]=1,IF(Table1[[#This Row],[Combined Ratings]]&gt;=$BD$2,1,0),0)</f>
        <v>0</v>
      </c>
      <c r="Z69" s="117" t="str">
        <f>IF(Table1[[#This Row],[Preference Score]]=1,Table1[[#This Row],[Combined Ratings]]-$BD$2,"")</f>
        <v/>
      </c>
      <c r="AA69" s="117" t="str">
        <f>IF((Bond!$B$2-Table1[[#This Row],[Latest Traded Date]])&gt;30,"",Table1[[#This Row],[Rating Difference]])</f>
        <v/>
      </c>
      <c r="AB69" s="117" t="str">
        <f>IF(Table1[[#This Row],[New Bonds]]="",Table1[[#This Row],[Rating Difference]],"")</f>
        <v/>
      </c>
      <c r="AC69" s="117" t="str">
        <f>IFERROR(RANK(Table1[[#This Row],[New Bonds]],Table1[New Bonds],1)+COUNTIF($AA$3:AA69,Table1[[#This Row],[New Bonds]])-1,"")</f>
        <v/>
      </c>
      <c r="AD69" s="117" t="str">
        <f>IFERROR(RANK(Table1[[#This Row],[Old Bonds]],Table1[Old Bonds],1)+COUNTIF($AB$3:AB69,Table1[[#This Row],[Old Bonds]])-1,"")</f>
        <v/>
      </c>
      <c r="AE69" s="117" t="str">
        <f>IF(Table1[[#This Row],[Old Rank]]="",Table1[[#This Row],[New Rank]],IF(Table1[[#This Row],[Old Rank]]="","",Table1[[#This Row],[Old Rank]]+MAX(Table1[New Rank])))</f>
        <v/>
      </c>
      <c r="AF69" s="90">
        <f>IFERROR(VLOOKUP($D69,Price!$B$2:$C$1003,2,0),0)</f>
        <v>0</v>
      </c>
      <c r="AG69" s="90">
        <f>IF(Table1[[#This Row],[Latest Traded Date]]&gt;Table1[[#This Row],[Issue Open Date]],Table1[[#This Row],[Latest Traded Date]],Table1[[#This Row],[Issue Open Date]])</f>
        <v>0</v>
      </c>
      <c r="AH69" s="115" t="str">
        <f>IFERROR(VLOOKUP(D69,Price!$B$2:$G$1003,6,0),"N/A")</f>
        <v>N/A</v>
      </c>
      <c r="AI69" s="91"/>
      <c r="AK69" s="104"/>
      <c r="AN69" s="112"/>
    </row>
    <row r="70" spans="2:40">
      <c r="B70" s="81">
        <v>78</v>
      </c>
      <c r="C70" s="82"/>
      <c r="D70" s="82"/>
      <c r="E70" s="82"/>
      <c r="F70" s="82"/>
      <c r="G70" s="84"/>
      <c r="H70" s="83"/>
      <c r="I70" s="83"/>
      <c r="J70" s="85"/>
      <c r="K70" s="86"/>
      <c r="L70" s="85"/>
      <c r="M70" s="85"/>
      <c r="N70" s="84"/>
      <c r="O70" s="83"/>
      <c r="P70" s="82"/>
      <c r="Q70" s="82"/>
      <c r="R70" s="87" t="str">
        <f>IFERROR(VLOOKUP($M70,'Vlook Ref'!$B$3:$D$5,2,0),"")</f>
        <v/>
      </c>
      <c r="S70" s="88" t="s">
        <v>1751</v>
      </c>
      <c r="T70" s="89">
        <f>ROUNDUP(IF(O70-Bond!$B$2&lt;0,0,(O70-Bond!$B$2)/365),0)</f>
        <v>0</v>
      </c>
      <c r="U70" s="117">
        <f>IF(Table1[[#This Row],[No. of coupon payments annually]]=Bond!$C$10,1,0)</f>
        <v>0</v>
      </c>
      <c r="V70" s="117">
        <f>IF(P70="ICRA Nepal",VLOOKUP(Q70,Ratings!$D$2:$E$20,2,0),0)</f>
        <v>0</v>
      </c>
      <c r="W70" s="117">
        <f>IF(P70="CARE Ratings Nepal Limited",VLOOKUP(Q70,Ratings!$C$2:$E$20,3,0),0)</f>
        <v>0</v>
      </c>
      <c r="X70" s="117" t="str">
        <f>IFERROR(INDEX(Ratings!$E$3:$E$20,MATCH(MID(Table1[[#This Row],[Rating]],FIND(" ",Table1[[#This Row],[Rating]])+1,LEN(Table1[[#This Row],[Rating]])-FIND(" ",Table1[[#This Row],[Rating]])),Ratings!$F$3:$F$20,0)),"")</f>
        <v/>
      </c>
      <c r="Y70" s="117">
        <f>IF(Table1[[#This Row],[Compounding period Check List]]=1,IF(Table1[[#This Row],[Combined Ratings]]&gt;=$BD$2,1,0),0)</f>
        <v>0</v>
      </c>
      <c r="Z70" s="117" t="str">
        <f>IF(Table1[[#This Row],[Preference Score]]=1,Table1[[#This Row],[Combined Ratings]]-$BD$2,"")</f>
        <v/>
      </c>
      <c r="AA70" s="117" t="str">
        <f>IF((Bond!$B$2-Table1[[#This Row],[Latest Traded Date]])&gt;30,"",Table1[[#This Row],[Rating Difference]])</f>
        <v/>
      </c>
      <c r="AB70" s="117" t="str">
        <f>IF(Table1[[#This Row],[New Bonds]]="",Table1[[#This Row],[Rating Difference]],"")</f>
        <v/>
      </c>
      <c r="AC70" s="117" t="str">
        <f>IFERROR(RANK(Table1[[#This Row],[New Bonds]],Table1[New Bonds],1)+COUNTIF($AA$3:AA70,Table1[[#This Row],[New Bonds]])-1,"")</f>
        <v/>
      </c>
      <c r="AD70" s="117" t="str">
        <f>IFERROR(RANK(Table1[[#This Row],[Old Bonds]],Table1[Old Bonds],1)+COUNTIF($AB$3:AB70,Table1[[#This Row],[Old Bonds]])-1,"")</f>
        <v/>
      </c>
      <c r="AE70" s="117" t="str">
        <f>IF(Table1[[#This Row],[Old Rank]]="",Table1[[#This Row],[New Rank]],IF(Table1[[#This Row],[Old Rank]]="","",Table1[[#This Row],[Old Rank]]+MAX(Table1[New Rank])))</f>
        <v/>
      </c>
      <c r="AF70" s="90">
        <f>IFERROR(VLOOKUP($D70,Price!$B$2:$C$1003,2,0),0)</f>
        <v>0</v>
      </c>
      <c r="AG70" s="90">
        <f>IF(Table1[[#This Row],[Latest Traded Date]]&gt;Table1[[#This Row],[Issue Open Date]],Table1[[#This Row],[Latest Traded Date]],Table1[[#This Row],[Issue Open Date]])</f>
        <v>0</v>
      </c>
      <c r="AH70" s="115" t="str">
        <f>IFERROR(VLOOKUP(D70,Price!$B$2:$G$1003,6,0),"N/A")</f>
        <v>N/A</v>
      </c>
      <c r="AI70" s="91"/>
      <c r="AK70" s="104"/>
      <c r="AN70" s="112"/>
    </row>
    <row r="71" spans="2:40">
      <c r="B71" s="81">
        <v>79</v>
      </c>
      <c r="C71" s="82"/>
      <c r="D71" s="82"/>
      <c r="E71" s="82"/>
      <c r="F71" s="82"/>
      <c r="G71" s="84"/>
      <c r="H71" s="83"/>
      <c r="I71" s="83"/>
      <c r="J71" s="85"/>
      <c r="K71" s="86"/>
      <c r="L71" s="85"/>
      <c r="M71" s="85"/>
      <c r="N71" s="84"/>
      <c r="O71" s="83"/>
      <c r="P71" s="82"/>
      <c r="Q71" s="82"/>
      <c r="R71" s="87" t="str">
        <f>IFERROR(VLOOKUP($M71,'Vlook Ref'!$B$3:$D$5,2,0),"")</f>
        <v/>
      </c>
      <c r="S71" s="88" t="s">
        <v>1751</v>
      </c>
      <c r="T71" s="89">
        <f>ROUNDUP(IF(O71-Bond!$B$2&lt;0,0,(O71-Bond!$B$2)/365),0)</f>
        <v>0</v>
      </c>
      <c r="U71" s="117">
        <f>IF(Table1[[#This Row],[No. of coupon payments annually]]=Bond!$C$10,1,0)</f>
        <v>0</v>
      </c>
      <c r="V71" s="117">
        <f>IF(P71="ICRA Nepal",VLOOKUP(Q71,Ratings!$D$2:$E$20,2,0),0)</f>
        <v>0</v>
      </c>
      <c r="W71" s="117">
        <f>IF(P71="CARE Ratings Nepal Limited",VLOOKUP(Q71,Ratings!$C$2:$E$20,3,0),0)</f>
        <v>0</v>
      </c>
      <c r="X71" s="117" t="str">
        <f>IFERROR(INDEX(Ratings!$E$3:$E$20,MATCH(MID(Table1[[#This Row],[Rating]],FIND(" ",Table1[[#This Row],[Rating]])+1,LEN(Table1[[#This Row],[Rating]])-FIND(" ",Table1[[#This Row],[Rating]])),Ratings!$F$3:$F$20,0)),"")</f>
        <v/>
      </c>
      <c r="Y71" s="117">
        <f>IF(Table1[[#This Row],[Compounding period Check List]]=1,IF(Table1[[#This Row],[Combined Ratings]]&gt;=$BD$2,1,0),0)</f>
        <v>0</v>
      </c>
      <c r="Z71" s="117" t="str">
        <f>IF(Table1[[#This Row],[Preference Score]]=1,Table1[[#This Row],[Combined Ratings]]-$BD$2,"")</f>
        <v/>
      </c>
      <c r="AA71" s="117" t="str">
        <f>IF((Bond!$B$2-Table1[[#This Row],[Latest Traded Date]])&gt;30,"",Table1[[#This Row],[Rating Difference]])</f>
        <v/>
      </c>
      <c r="AB71" s="117" t="str">
        <f>IF(Table1[[#This Row],[New Bonds]]="",Table1[[#This Row],[Rating Difference]],"")</f>
        <v/>
      </c>
      <c r="AC71" s="117" t="str">
        <f>IFERROR(RANK(Table1[[#This Row],[New Bonds]],Table1[New Bonds],1)+COUNTIF($AA$3:AA71,Table1[[#This Row],[New Bonds]])-1,"")</f>
        <v/>
      </c>
      <c r="AD71" s="117" t="str">
        <f>IFERROR(RANK(Table1[[#This Row],[Old Bonds]],Table1[Old Bonds],1)+COUNTIF($AB$3:AB71,Table1[[#This Row],[Old Bonds]])-1,"")</f>
        <v/>
      </c>
      <c r="AE71" s="117" t="str">
        <f>IF(Table1[[#This Row],[Old Rank]]="",Table1[[#This Row],[New Rank]],IF(Table1[[#This Row],[Old Rank]]="","",Table1[[#This Row],[Old Rank]]+MAX(Table1[New Rank])))</f>
        <v/>
      </c>
      <c r="AF71" s="90">
        <f>IFERROR(VLOOKUP($D71,Price!$B$2:$C$1003,2,0),0)</f>
        <v>0</v>
      </c>
      <c r="AG71" s="90">
        <f>IF(Table1[[#This Row],[Latest Traded Date]]&gt;Table1[[#This Row],[Issue Open Date]],Table1[[#This Row],[Latest Traded Date]],Table1[[#This Row],[Issue Open Date]])</f>
        <v>0</v>
      </c>
      <c r="AH71" s="115" t="str">
        <f>IFERROR(VLOOKUP(D71,Price!$B$2:$G$1003,6,0),"N/A")</f>
        <v>N/A</v>
      </c>
      <c r="AI71" s="91"/>
      <c r="AK71" s="104"/>
      <c r="AN71" s="112"/>
    </row>
    <row r="72" spans="2:40">
      <c r="B72" s="81">
        <v>80</v>
      </c>
      <c r="C72" s="82"/>
      <c r="D72" s="82"/>
      <c r="E72" s="82"/>
      <c r="F72" s="82"/>
      <c r="G72" s="84"/>
      <c r="H72" s="83"/>
      <c r="I72" s="83"/>
      <c r="J72" s="85"/>
      <c r="K72" s="86"/>
      <c r="L72" s="85"/>
      <c r="M72" s="85"/>
      <c r="N72" s="84"/>
      <c r="O72" s="83"/>
      <c r="P72" s="82"/>
      <c r="Q72" s="82"/>
      <c r="R72" s="87" t="str">
        <f>IFERROR(VLOOKUP($M72,'Vlook Ref'!$B$3:$D$5,2,0),"")</f>
        <v/>
      </c>
      <c r="S72" s="88" t="s">
        <v>1751</v>
      </c>
      <c r="T72" s="89">
        <f>ROUNDUP(IF(O72-Bond!$B$2&lt;0,0,(O72-Bond!$B$2)/365),0)</f>
        <v>0</v>
      </c>
      <c r="U72" s="117">
        <f>IF(Table1[[#This Row],[No. of coupon payments annually]]=Bond!$C$10,1,0)</f>
        <v>0</v>
      </c>
      <c r="V72" s="117">
        <f>IF(P72="ICRA Nepal",VLOOKUP(Q72,Ratings!$D$2:$E$20,2,0),0)</f>
        <v>0</v>
      </c>
      <c r="W72" s="117">
        <f>IF(P72="CARE Ratings Nepal Limited",VLOOKUP(Q72,Ratings!$C$2:$E$20,3,0),0)</f>
        <v>0</v>
      </c>
      <c r="X72" s="117" t="str">
        <f>IFERROR(INDEX(Ratings!$E$3:$E$20,MATCH(MID(Table1[[#This Row],[Rating]],FIND(" ",Table1[[#This Row],[Rating]])+1,LEN(Table1[[#This Row],[Rating]])-FIND(" ",Table1[[#This Row],[Rating]])),Ratings!$F$3:$F$20,0)),"")</f>
        <v/>
      </c>
      <c r="Y72" s="117">
        <f>IF(Table1[[#This Row],[Compounding period Check List]]=1,IF(Table1[[#This Row],[Combined Ratings]]&gt;=$BD$2,1,0),0)</f>
        <v>0</v>
      </c>
      <c r="Z72" s="117" t="str">
        <f>IF(Table1[[#This Row],[Preference Score]]=1,Table1[[#This Row],[Combined Ratings]]-$BD$2,"")</f>
        <v/>
      </c>
      <c r="AA72" s="117" t="str">
        <f>IF((Bond!$B$2-Table1[[#This Row],[Latest Traded Date]])&gt;30,"",Table1[[#This Row],[Rating Difference]])</f>
        <v/>
      </c>
      <c r="AB72" s="117" t="str">
        <f>IF(Table1[[#This Row],[New Bonds]]="",Table1[[#This Row],[Rating Difference]],"")</f>
        <v/>
      </c>
      <c r="AC72" s="117" t="str">
        <f>IFERROR(RANK(Table1[[#This Row],[New Bonds]],Table1[New Bonds],1)+COUNTIF($AA$3:AA72,Table1[[#This Row],[New Bonds]])-1,"")</f>
        <v/>
      </c>
      <c r="AD72" s="117" t="str">
        <f>IFERROR(RANK(Table1[[#This Row],[Old Bonds]],Table1[Old Bonds],1)+COUNTIF($AB$3:AB72,Table1[[#This Row],[Old Bonds]])-1,"")</f>
        <v/>
      </c>
      <c r="AE72" s="117" t="str">
        <f>IF(Table1[[#This Row],[Old Rank]]="",Table1[[#This Row],[New Rank]],IF(Table1[[#This Row],[Old Rank]]="","",Table1[[#This Row],[Old Rank]]+MAX(Table1[New Rank])))</f>
        <v/>
      </c>
      <c r="AF72" s="90">
        <f>IFERROR(VLOOKUP($D72,Price!$B$2:$C$1003,2,0),0)</f>
        <v>0</v>
      </c>
      <c r="AG72" s="90">
        <f>IF(Table1[[#This Row],[Latest Traded Date]]&gt;Table1[[#This Row],[Issue Open Date]],Table1[[#This Row],[Latest Traded Date]],Table1[[#This Row],[Issue Open Date]])</f>
        <v>0</v>
      </c>
      <c r="AH72" s="115" t="str">
        <f>IFERROR(VLOOKUP(D72,Price!$B$2:$G$1003,6,0),"N/A")</f>
        <v>N/A</v>
      </c>
      <c r="AI72" s="91"/>
      <c r="AK72" s="104"/>
      <c r="AN72" s="112"/>
    </row>
    <row r="73" spans="2:40">
      <c r="B73" s="81">
        <v>81</v>
      </c>
      <c r="C73" s="82"/>
      <c r="D73" s="82"/>
      <c r="E73" s="82"/>
      <c r="F73" s="82"/>
      <c r="G73" s="84"/>
      <c r="H73" s="83"/>
      <c r="I73" s="83"/>
      <c r="J73" s="85"/>
      <c r="K73" s="86"/>
      <c r="L73" s="85"/>
      <c r="M73" s="85"/>
      <c r="N73" s="84"/>
      <c r="O73" s="83"/>
      <c r="P73" s="82"/>
      <c r="Q73" s="82"/>
      <c r="R73" s="87" t="str">
        <f>IFERROR(VLOOKUP($M73,'Vlook Ref'!$B$3:$D$5,2,0),"")</f>
        <v/>
      </c>
      <c r="S73" s="88" t="s">
        <v>1751</v>
      </c>
      <c r="T73" s="89">
        <f>ROUNDUP(IF(O73-Bond!$B$2&lt;0,0,(O73-Bond!$B$2)/365),0)</f>
        <v>0</v>
      </c>
      <c r="U73" s="117">
        <f>IF(Table1[[#This Row],[No. of coupon payments annually]]=Bond!$C$10,1,0)</f>
        <v>0</v>
      </c>
      <c r="V73" s="117">
        <f>IF(P73="ICRA Nepal",VLOOKUP(Q73,Ratings!$D$2:$E$20,2,0),0)</f>
        <v>0</v>
      </c>
      <c r="W73" s="117">
        <f>IF(P73="CARE Ratings Nepal Limited",VLOOKUP(Q73,Ratings!$C$2:$E$20,3,0),0)</f>
        <v>0</v>
      </c>
      <c r="X73" s="117" t="str">
        <f>IFERROR(INDEX(Ratings!$E$3:$E$20,MATCH(MID(Table1[[#This Row],[Rating]],FIND(" ",Table1[[#This Row],[Rating]])+1,LEN(Table1[[#This Row],[Rating]])-FIND(" ",Table1[[#This Row],[Rating]])),Ratings!$F$3:$F$20,0)),"")</f>
        <v/>
      </c>
      <c r="Y73" s="117">
        <f>IF(Table1[[#This Row],[Compounding period Check List]]=1,IF(Table1[[#This Row],[Combined Ratings]]&gt;=$BD$2,1,0),0)</f>
        <v>0</v>
      </c>
      <c r="Z73" s="117" t="str">
        <f>IF(Table1[[#This Row],[Preference Score]]=1,Table1[[#This Row],[Combined Ratings]]-$BD$2,"")</f>
        <v/>
      </c>
      <c r="AA73" s="117" t="str">
        <f>IF((Bond!$B$2-Table1[[#This Row],[Latest Traded Date]])&gt;30,"",Table1[[#This Row],[Rating Difference]])</f>
        <v/>
      </c>
      <c r="AB73" s="117" t="str">
        <f>IF(Table1[[#This Row],[New Bonds]]="",Table1[[#This Row],[Rating Difference]],"")</f>
        <v/>
      </c>
      <c r="AC73" s="117" t="str">
        <f>IFERROR(RANK(Table1[[#This Row],[New Bonds]],Table1[New Bonds],1)+COUNTIF($AA$3:AA73,Table1[[#This Row],[New Bonds]])-1,"")</f>
        <v/>
      </c>
      <c r="AD73" s="117" t="str">
        <f>IFERROR(RANK(Table1[[#This Row],[Old Bonds]],Table1[Old Bonds],1)+COUNTIF($AB$3:AB73,Table1[[#This Row],[Old Bonds]])-1,"")</f>
        <v/>
      </c>
      <c r="AE73" s="117" t="str">
        <f>IF(Table1[[#This Row],[Old Rank]]="",Table1[[#This Row],[New Rank]],IF(Table1[[#This Row],[Old Rank]]="","",Table1[[#This Row],[Old Rank]]+MAX(Table1[New Rank])))</f>
        <v/>
      </c>
      <c r="AF73" s="90">
        <f>IFERROR(VLOOKUP($D73,Price!$B$2:$C$1003,2,0),0)</f>
        <v>0</v>
      </c>
      <c r="AG73" s="90">
        <f>IF(Table1[[#This Row],[Latest Traded Date]]&gt;Table1[[#This Row],[Issue Open Date]],Table1[[#This Row],[Latest Traded Date]],Table1[[#This Row],[Issue Open Date]])</f>
        <v>0</v>
      </c>
      <c r="AH73" s="115" t="str">
        <f>IFERROR(VLOOKUP(D73,Price!$B$2:$G$1003,6,0),"N/A")</f>
        <v>N/A</v>
      </c>
      <c r="AI73" s="91"/>
      <c r="AK73" s="104"/>
      <c r="AN73" s="112"/>
    </row>
    <row r="74" spans="2:40">
      <c r="B74" s="81">
        <v>82</v>
      </c>
      <c r="C74" s="82"/>
      <c r="D74" s="82"/>
      <c r="E74" s="82"/>
      <c r="F74" s="82"/>
      <c r="G74" s="84"/>
      <c r="H74" s="83"/>
      <c r="I74" s="83"/>
      <c r="J74" s="85"/>
      <c r="K74" s="86"/>
      <c r="L74" s="85"/>
      <c r="M74" s="85"/>
      <c r="N74" s="84"/>
      <c r="O74" s="83"/>
      <c r="P74" s="82"/>
      <c r="Q74" s="82"/>
      <c r="R74" s="87" t="str">
        <f>IFERROR(VLOOKUP($M74,'Vlook Ref'!$B$3:$D$5,2,0),"")</f>
        <v/>
      </c>
      <c r="S74" s="88" t="s">
        <v>1751</v>
      </c>
      <c r="T74" s="89">
        <f>ROUNDUP(IF(O74-Bond!$B$2&lt;0,0,(O74-Bond!$B$2)/365),0)</f>
        <v>0</v>
      </c>
      <c r="U74" s="117">
        <f>IF(Table1[[#This Row],[No. of coupon payments annually]]=Bond!$C$10,1,0)</f>
        <v>0</v>
      </c>
      <c r="V74" s="117">
        <f>IF(P74="ICRA Nepal",VLOOKUP(Q74,Ratings!$D$2:$E$20,2,0),0)</f>
        <v>0</v>
      </c>
      <c r="W74" s="117">
        <f>IF(P74="CARE Ratings Nepal Limited",VLOOKUP(Q74,Ratings!$C$2:$E$20,3,0),0)</f>
        <v>0</v>
      </c>
      <c r="X74" s="117" t="str">
        <f>IFERROR(INDEX(Ratings!$E$3:$E$20,MATCH(MID(Table1[[#This Row],[Rating]],FIND(" ",Table1[[#This Row],[Rating]])+1,LEN(Table1[[#This Row],[Rating]])-FIND(" ",Table1[[#This Row],[Rating]])),Ratings!$F$3:$F$20,0)),"")</f>
        <v/>
      </c>
      <c r="Y74" s="117">
        <f>IF(Table1[[#This Row],[Compounding period Check List]]=1,IF(Table1[[#This Row],[Combined Ratings]]&gt;=$BD$2,1,0),0)</f>
        <v>0</v>
      </c>
      <c r="Z74" s="117" t="str">
        <f>IF(Table1[[#This Row],[Preference Score]]=1,Table1[[#This Row],[Combined Ratings]]-$BD$2,"")</f>
        <v/>
      </c>
      <c r="AA74" s="117" t="str">
        <f>IF((Bond!$B$2-Table1[[#This Row],[Latest Traded Date]])&gt;30,"",Table1[[#This Row],[Rating Difference]])</f>
        <v/>
      </c>
      <c r="AB74" s="117" t="str">
        <f>IF(Table1[[#This Row],[New Bonds]]="",Table1[[#This Row],[Rating Difference]],"")</f>
        <v/>
      </c>
      <c r="AC74" s="117" t="str">
        <f>IFERROR(RANK(Table1[[#This Row],[New Bonds]],Table1[New Bonds],1)+COUNTIF($AA$3:AA74,Table1[[#This Row],[New Bonds]])-1,"")</f>
        <v/>
      </c>
      <c r="AD74" s="117" t="str">
        <f>IFERROR(RANK(Table1[[#This Row],[Old Bonds]],Table1[Old Bonds],1)+COUNTIF($AB$3:AB74,Table1[[#This Row],[Old Bonds]])-1,"")</f>
        <v/>
      </c>
      <c r="AE74" s="117" t="str">
        <f>IF(Table1[[#This Row],[Old Rank]]="",Table1[[#This Row],[New Rank]],IF(Table1[[#This Row],[Old Rank]]="","",Table1[[#This Row],[Old Rank]]+MAX(Table1[New Rank])))</f>
        <v/>
      </c>
      <c r="AF74" s="90">
        <f>IFERROR(VLOOKUP($D74,Price!$B$2:$C$1003,2,0),0)</f>
        <v>0</v>
      </c>
      <c r="AG74" s="90">
        <f>IF(Table1[[#This Row],[Latest Traded Date]]&gt;Table1[[#This Row],[Issue Open Date]],Table1[[#This Row],[Latest Traded Date]],Table1[[#This Row],[Issue Open Date]])</f>
        <v>0</v>
      </c>
      <c r="AH74" s="115" t="str">
        <f>IFERROR(VLOOKUP(D74,Price!$B$2:$G$1003,6,0),"N/A")</f>
        <v>N/A</v>
      </c>
      <c r="AI74" s="91"/>
      <c r="AK74" s="104"/>
      <c r="AN74" s="112"/>
    </row>
    <row r="75" spans="2:40">
      <c r="B75" s="81">
        <v>83</v>
      </c>
      <c r="C75" s="82"/>
      <c r="D75" s="82"/>
      <c r="E75" s="82"/>
      <c r="F75" s="82"/>
      <c r="G75" s="84"/>
      <c r="H75" s="83"/>
      <c r="I75" s="83"/>
      <c r="J75" s="85"/>
      <c r="K75" s="86"/>
      <c r="L75" s="85"/>
      <c r="M75" s="85"/>
      <c r="N75" s="84"/>
      <c r="O75" s="83"/>
      <c r="P75" s="82"/>
      <c r="Q75" s="82"/>
      <c r="R75" s="87" t="str">
        <f>IFERROR(VLOOKUP($M75,'Vlook Ref'!$B$3:$D$5,2,0),"")</f>
        <v/>
      </c>
      <c r="S75" s="88" t="s">
        <v>1751</v>
      </c>
      <c r="T75" s="89">
        <f>ROUNDUP(IF(O75-Bond!$B$2&lt;0,0,(O75-Bond!$B$2)/365),0)</f>
        <v>0</v>
      </c>
      <c r="U75" s="117">
        <f>IF(Table1[[#This Row],[No. of coupon payments annually]]=Bond!$C$10,1,0)</f>
        <v>0</v>
      </c>
      <c r="V75" s="117">
        <f>IF(P75="ICRA Nepal",VLOOKUP(Q75,Ratings!$D$2:$E$20,2,0),0)</f>
        <v>0</v>
      </c>
      <c r="W75" s="117">
        <f>IF(P75="CARE Ratings Nepal Limited",VLOOKUP(Q75,Ratings!$C$2:$E$20,3,0),0)</f>
        <v>0</v>
      </c>
      <c r="X75" s="117" t="str">
        <f>IFERROR(INDEX(Ratings!$E$3:$E$20,MATCH(MID(Table1[[#This Row],[Rating]],FIND(" ",Table1[[#This Row],[Rating]])+1,LEN(Table1[[#This Row],[Rating]])-FIND(" ",Table1[[#This Row],[Rating]])),Ratings!$F$3:$F$20,0)),"")</f>
        <v/>
      </c>
      <c r="Y75" s="117">
        <f>IF(Table1[[#This Row],[Compounding period Check List]]=1,IF(Table1[[#This Row],[Combined Ratings]]&gt;=$BD$2,1,0),0)</f>
        <v>0</v>
      </c>
      <c r="Z75" s="117" t="str">
        <f>IF(Table1[[#This Row],[Preference Score]]=1,Table1[[#This Row],[Combined Ratings]]-$BD$2,"")</f>
        <v/>
      </c>
      <c r="AA75" s="117" t="str">
        <f>IF((Bond!$B$2-Table1[[#This Row],[Latest Traded Date]])&gt;30,"",Table1[[#This Row],[Rating Difference]])</f>
        <v/>
      </c>
      <c r="AB75" s="117" t="str">
        <f>IF(Table1[[#This Row],[New Bonds]]="",Table1[[#This Row],[Rating Difference]],"")</f>
        <v/>
      </c>
      <c r="AC75" s="117" t="str">
        <f>IFERROR(RANK(Table1[[#This Row],[New Bonds]],Table1[New Bonds],1)+COUNTIF($AA$3:AA75,Table1[[#This Row],[New Bonds]])-1,"")</f>
        <v/>
      </c>
      <c r="AD75" s="117" t="str">
        <f>IFERROR(RANK(Table1[[#This Row],[Old Bonds]],Table1[Old Bonds],1)+COUNTIF($AB$3:AB75,Table1[[#This Row],[Old Bonds]])-1,"")</f>
        <v/>
      </c>
      <c r="AE75" s="117" t="str">
        <f>IF(Table1[[#This Row],[Old Rank]]="",Table1[[#This Row],[New Rank]],IF(Table1[[#This Row],[Old Rank]]="","",Table1[[#This Row],[Old Rank]]+MAX(Table1[New Rank])))</f>
        <v/>
      </c>
      <c r="AF75" s="90">
        <f>IFERROR(VLOOKUP($D75,Price!$B$2:$C$1003,2,0),0)</f>
        <v>0</v>
      </c>
      <c r="AG75" s="90">
        <f>IF(Table1[[#This Row],[Latest Traded Date]]&gt;Table1[[#This Row],[Issue Open Date]],Table1[[#This Row],[Latest Traded Date]],Table1[[#This Row],[Issue Open Date]])</f>
        <v>0</v>
      </c>
      <c r="AH75" s="115" t="str">
        <f>IFERROR(VLOOKUP(D75,Price!$B$2:$G$1003,6,0),"N/A")</f>
        <v>N/A</v>
      </c>
      <c r="AI75" s="91"/>
      <c r="AK75" s="104"/>
      <c r="AN75" s="112"/>
    </row>
    <row r="76" spans="2:40">
      <c r="B76" s="81">
        <v>84</v>
      </c>
      <c r="C76" s="82"/>
      <c r="D76" s="82"/>
      <c r="E76" s="82"/>
      <c r="F76" s="82"/>
      <c r="G76" s="84"/>
      <c r="H76" s="83"/>
      <c r="I76" s="83"/>
      <c r="J76" s="85"/>
      <c r="K76" s="86"/>
      <c r="L76" s="85"/>
      <c r="M76" s="85"/>
      <c r="N76" s="84"/>
      <c r="O76" s="83"/>
      <c r="P76" s="82"/>
      <c r="Q76" s="82"/>
      <c r="R76" s="87" t="str">
        <f>IFERROR(VLOOKUP($M76,'Vlook Ref'!$B$3:$D$5,2,0),"")</f>
        <v/>
      </c>
      <c r="S76" s="88" t="s">
        <v>1751</v>
      </c>
      <c r="T76" s="89">
        <f>ROUNDUP(IF(O76-Bond!$B$2&lt;0,0,(O76-Bond!$B$2)/365),0)</f>
        <v>0</v>
      </c>
      <c r="U76" s="117">
        <f>IF(Table1[[#This Row],[No. of coupon payments annually]]=Bond!$C$10,1,0)</f>
        <v>0</v>
      </c>
      <c r="V76" s="117">
        <f>IF(P76="ICRA Nepal",VLOOKUP(Q76,Ratings!$D$2:$E$20,2,0),0)</f>
        <v>0</v>
      </c>
      <c r="W76" s="117">
        <f>IF(P76="CARE Ratings Nepal Limited",VLOOKUP(Q76,Ratings!$C$2:$E$20,3,0),0)</f>
        <v>0</v>
      </c>
      <c r="X76" s="117" t="str">
        <f>IFERROR(INDEX(Ratings!$E$3:$E$20,MATCH(MID(Table1[[#This Row],[Rating]],FIND(" ",Table1[[#This Row],[Rating]])+1,LEN(Table1[[#This Row],[Rating]])-FIND(" ",Table1[[#This Row],[Rating]])),Ratings!$F$3:$F$20,0)),"")</f>
        <v/>
      </c>
      <c r="Y76" s="117">
        <f>IF(Table1[[#This Row],[Compounding period Check List]]=1,IF(Table1[[#This Row],[Combined Ratings]]&gt;=$BD$2,1,0),0)</f>
        <v>0</v>
      </c>
      <c r="Z76" s="117" t="str">
        <f>IF(Table1[[#This Row],[Preference Score]]=1,Table1[[#This Row],[Combined Ratings]]-$BD$2,"")</f>
        <v/>
      </c>
      <c r="AA76" s="117" t="str">
        <f>IF((Bond!$B$2-Table1[[#This Row],[Latest Traded Date]])&gt;30,"",Table1[[#This Row],[Rating Difference]])</f>
        <v/>
      </c>
      <c r="AB76" s="117" t="str">
        <f>IF(Table1[[#This Row],[New Bonds]]="",Table1[[#This Row],[Rating Difference]],"")</f>
        <v/>
      </c>
      <c r="AC76" s="117" t="str">
        <f>IFERROR(RANK(Table1[[#This Row],[New Bonds]],Table1[New Bonds],1)+COUNTIF($AA$3:AA76,Table1[[#This Row],[New Bonds]])-1,"")</f>
        <v/>
      </c>
      <c r="AD76" s="117" t="str">
        <f>IFERROR(RANK(Table1[[#This Row],[Old Bonds]],Table1[Old Bonds],1)+COUNTIF($AB$3:AB76,Table1[[#This Row],[Old Bonds]])-1,"")</f>
        <v/>
      </c>
      <c r="AE76" s="117" t="str">
        <f>IF(Table1[[#This Row],[Old Rank]]="",Table1[[#This Row],[New Rank]],IF(Table1[[#This Row],[Old Rank]]="","",Table1[[#This Row],[Old Rank]]+MAX(Table1[New Rank])))</f>
        <v/>
      </c>
      <c r="AF76" s="90">
        <f>IFERROR(VLOOKUP($D76,Price!$B$2:$C$1003,2,0),0)</f>
        <v>0</v>
      </c>
      <c r="AG76" s="90">
        <f>IF(Table1[[#This Row],[Latest Traded Date]]&gt;Table1[[#This Row],[Issue Open Date]],Table1[[#This Row],[Latest Traded Date]],Table1[[#This Row],[Issue Open Date]])</f>
        <v>0</v>
      </c>
      <c r="AH76" s="115" t="str">
        <f>IFERROR(VLOOKUP(D76,Price!$B$2:$G$1003,6,0),"N/A")</f>
        <v>N/A</v>
      </c>
      <c r="AI76" s="91"/>
      <c r="AK76" s="104"/>
      <c r="AN76" s="112"/>
    </row>
    <row r="77" spans="2:40">
      <c r="B77" s="81">
        <v>85</v>
      </c>
      <c r="C77" s="82"/>
      <c r="D77" s="82"/>
      <c r="E77" s="82"/>
      <c r="F77" s="82"/>
      <c r="G77" s="84"/>
      <c r="H77" s="83"/>
      <c r="I77" s="83"/>
      <c r="J77" s="85"/>
      <c r="K77" s="86"/>
      <c r="L77" s="85"/>
      <c r="M77" s="85"/>
      <c r="N77" s="84"/>
      <c r="O77" s="83"/>
      <c r="P77" s="82"/>
      <c r="Q77" s="82"/>
      <c r="R77" s="87" t="str">
        <f>IFERROR(VLOOKUP($M77,'Vlook Ref'!$B$3:$D$5,2,0),"")</f>
        <v/>
      </c>
      <c r="S77" s="88" t="s">
        <v>1751</v>
      </c>
      <c r="T77" s="89">
        <f>ROUNDUP(IF(O77-Bond!$B$2&lt;0,0,(O77-Bond!$B$2)/365),0)</f>
        <v>0</v>
      </c>
      <c r="U77" s="117">
        <f>IF(Table1[[#This Row],[No. of coupon payments annually]]=Bond!$C$10,1,0)</f>
        <v>0</v>
      </c>
      <c r="V77" s="117">
        <f>IF(P77="ICRA Nepal",VLOOKUP(Q77,Ratings!$D$2:$E$20,2,0),0)</f>
        <v>0</v>
      </c>
      <c r="W77" s="117">
        <f>IF(P77="CARE Ratings Nepal Limited",VLOOKUP(Q77,Ratings!$C$2:$E$20,3,0),0)</f>
        <v>0</v>
      </c>
      <c r="X77" s="117" t="str">
        <f>IFERROR(INDEX(Ratings!$E$3:$E$20,MATCH(MID(Table1[[#This Row],[Rating]],FIND(" ",Table1[[#This Row],[Rating]])+1,LEN(Table1[[#This Row],[Rating]])-FIND(" ",Table1[[#This Row],[Rating]])),Ratings!$F$3:$F$20,0)),"")</f>
        <v/>
      </c>
      <c r="Y77" s="117">
        <f>IF(Table1[[#This Row],[Compounding period Check List]]=1,IF(Table1[[#This Row],[Combined Ratings]]&gt;=$BD$2,1,0),0)</f>
        <v>0</v>
      </c>
      <c r="Z77" s="117" t="str">
        <f>IF(Table1[[#This Row],[Preference Score]]=1,Table1[[#This Row],[Combined Ratings]]-$BD$2,"")</f>
        <v/>
      </c>
      <c r="AA77" s="117" t="str">
        <f>IF((Bond!$B$2-Table1[[#This Row],[Latest Traded Date]])&gt;30,"",Table1[[#This Row],[Rating Difference]])</f>
        <v/>
      </c>
      <c r="AB77" s="117" t="str">
        <f>IF(Table1[[#This Row],[New Bonds]]="",Table1[[#This Row],[Rating Difference]],"")</f>
        <v/>
      </c>
      <c r="AC77" s="117" t="str">
        <f>IFERROR(RANK(Table1[[#This Row],[New Bonds]],Table1[New Bonds],1)+COUNTIF($AA$3:AA77,Table1[[#This Row],[New Bonds]])-1,"")</f>
        <v/>
      </c>
      <c r="AD77" s="117" t="str">
        <f>IFERROR(RANK(Table1[[#This Row],[Old Bonds]],Table1[Old Bonds],1)+COUNTIF($AB$3:AB77,Table1[[#This Row],[Old Bonds]])-1,"")</f>
        <v/>
      </c>
      <c r="AE77" s="117" t="str">
        <f>IF(Table1[[#This Row],[Old Rank]]="",Table1[[#This Row],[New Rank]],IF(Table1[[#This Row],[Old Rank]]="","",Table1[[#This Row],[Old Rank]]+MAX(Table1[New Rank])))</f>
        <v/>
      </c>
      <c r="AF77" s="90">
        <f>IFERROR(VLOOKUP($D77,Price!$B$2:$C$1003,2,0),0)</f>
        <v>0</v>
      </c>
      <c r="AG77" s="90">
        <f>IF(Table1[[#This Row],[Latest Traded Date]]&gt;Table1[[#This Row],[Issue Open Date]],Table1[[#This Row],[Latest Traded Date]],Table1[[#This Row],[Issue Open Date]])</f>
        <v>0</v>
      </c>
      <c r="AH77" s="115" t="str">
        <f>IFERROR(VLOOKUP(D77,Price!$B$2:$G$1003,6,0),"N/A")</f>
        <v>N/A</v>
      </c>
      <c r="AI77" s="91"/>
      <c r="AK77" s="104"/>
      <c r="AN77" s="112"/>
    </row>
    <row r="78" spans="2:40">
      <c r="B78" s="81">
        <v>86</v>
      </c>
      <c r="C78" s="82"/>
      <c r="D78" s="82"/>
      <c r="E78" s="82"/>
      <c r="F78" s="82"/>
      <c r="G78" s="84"/>
      <c r="H78" s="83"/>
      <c r="I78" s="83"/>
      <c r="J78" s="85"/>
      <c r="K78" s="86"/>
      <c r="L78" s="85"/>
      <c r="M78" s="85"/>
      <c r="N78" s="84"/>
      <c r="O78" s="83"/>
      <c r="P78" s="82"/>
      <c r="Q78" s="82"/>
      <c r="R78" s="87" t="str">
        <f>IFERROR(VLOOKUP($M78,'Vlook Ref'!$B$3:$D$5,2,0),"")</f>
        <v/>
      </c>
      <c r="S78" s="88" t="s">
        <v>1751</v>
      </c>
      <c r="T78" s="89">
        <f>ROUNDUP(IF(O78-Bond!$B$2&lt;0,0,(O78-Bond!$B$2)/365),0)</f>
        <v>0</v>
      </c>
      <c r="U78" s="117">
        <f>IF(Table1[[#This Row],[No. of coupon payments annually]]=Bond!$C$10,1,0)</f>
        <v>0</v>
      </c>
      <c r="V78" s="117">
        <f>IF(P78="ICRA Nepal",VLOOKUP(Q78,Ratings!$D$2:$E$20,2,0),0)</f>
        <v>0</v>
      </c>
      <c r="W78" s="117">
        <f>IF(P78="CARE Ratings Nepal Limited",VLOOKUP(Q78,Ratings!$C$2:$E$20,3,0),0)</f>
        <v>0</v>
      </c>
      <c r="X78" s="117" t="str">
        <f>IFERROR(INDEX(Ratings!$E$3:$E$20,MATCH(MID(Table1[[#This Row],[Rating]],FIND(" ",Table1[[#This Row],[Rating]])+1,LEN(Table1[[#This Row],[Rating]])-FIND(" ",Table1[[#This Row],[Rating]])),Ratings!$F$3:$F$20,0)),"")</f>
        <v/>
      </c>
      <c r="Y78" s="117">
        <f>IF(Table1[[#This Row],[Compounding period Check List]]=1,IF(Table1[[#This Row],[Combined Ratings]]&gt;=$BD$2,1,0),0)</f>
        <v>0</v>
      </c>
      <c r="Z78" s="117" t="str">
        <f>IF(Table1[[#This Row],[Preference Score]]=1,Table1[[#This Row],[Combined Ratings]]-$BD$2,"")</f>
        <v/>
      </c>
      <c r="AA78" s="117" t="str">
        <f>IF((Bond!$B$2-Table1[[#This Row],[Latest Traded Date]])&gt;30,"",Table1[[#This Row],[Rating Difference]])</f>
        <v/>
      </c>
      <c r="AB78" s="117" t="str">
        <f>IF(Table1[[#This Row],[New Bonds]]="",Table1[[#This Row],[Rating Difference]],"")</f>
        <v/>
      </c>
      <c r="AC78" s="117" t="str">
        <f>IFERROR(RANK(Table1[[#This Row],[New Bonds]],Table1[New Bonds],1)+COUNTIF($AA$3:AA78,Table1[[#This Row],[New Bonds]])-1,"")</f>
        <v/>
      </c>
      <c r="AD78" s="117" t="str">
        <f>IFERROR(RANK(Table1[[#This Row],[Old Bonds]],Table1[Old Bonds],1)+COUNTIF($AB$3:AB78,Table1[[#This Row],[Old Bonds]])-1,"")</f>
        <v/>
      </c>
      <c r="AE78" s="117" t="str">
        <f>IF(Table1[[#This Row],[Old Rank]]="",Table1[[#This Row],[New Rank]],IF(Table1[[#This Row],[Old Rank]]="","",Table1[[#This Row],[Old Rank]]+MAX(Table1[New Rank])))</f>
        <v/>
      </c>
      <c r="AF78" s="90">
        <f>IFERROR(VLOOKUP($D78,Price!$B$2:$C$1003,2,0),0)</f>
        <v>0</v>
      </c>
      <c r="AG78" s="90">
        <f>IF(Table1[[#This Row],[Latest Traded Date]]&gt;Table1[[#This Row],[Issue Open Date]],Table1[[#This Row],[Latest Traded Date]],Table1[[#This Row],[Issue Open Date]])</f>
        <v>0</v>
      </c>
      <c r="AH78" s="115" t="str">
        <f>IFERROR(VLOOKUP(D78,Price!$B$2:$G$1003,6,0),"N/A")</f>
        <v>N/A</v>
      </c>
      <c r="AI78" s="91"/>
      <c r="AK78" s="104"/>
      <c r="AN78" s="112"/>
    </row>
    <row r="79" spans="2:40">
      <c r="B79" s="81">
        <v>87</v>
      </c>
      <c r="C79" s="82"/>
      <c r="D79" s="82"/>
      <c r="E79" s="82"/>
      <c r="F79" s="82"/>
      <c r="G79" s="84"/>
      <c r="H79" s="83"/>
      <c r="I79" s="83"/>
      <c r="J79" s="85"/>
      <c r="K79" s="86"/>
      <c r="L79" s="85"/>
      <c r="M79" s="85"/>
      <c r="N79" s="84"/>
      <c r="O79" s="83"/>
      <c r="P79" s="82"/>
      <c r="Q79" s="82"/>
      <c r="R79" s="87" t="str">
        <f>IFERROR(VLOOKUP($M79,'Vlook Ref'!$B$3:$D$5,2,0),"")</f>
        <v/>
      </c>
      <c r="S79" s="88" t="s">
        <v>1751</v>
      </c>
      <c r="T79" s="89">
        <f>ROUNDUP(IF(O79-Bond!$B$2&lt;0,0,(O79-Bond!$B$2)/365),0)</f>
        <v>0</v>
      </c>
      <c r="U79" s="117">
        <f>IF(Table1[[#This Row],[No. of coupon payments annually]]=Bond!$C$10,1,0)</f>
        <v>0</v>
      </c>
      <c r="V79" s="117">
        <f>IF(P79="ICRA Nepal",VLOOKUP(Q79,Ratings!$D$2:$E$20,2,0),0)</f>
        <v>0</v>
      </c>
      <c r="W79" s="117">
        <f>IF(P79="CARE Ratings Nepal Limited",VLOOKUP(Q79,Ratings!$C$2:$E$20,3,0),0)</f>
        <v>0</v>
      </c>
      <c r="X79" s="117" t="str">
        <f>IFERROR(INDEX(Ratings!$E$3:$E$20,MATCH(MID(Table1[[#This Row],[Rating]],FIND(" ",Table1[[#This Row],[Rating]])+1,LEN(Table1[[#This Row],[Rating]])-FIND(" ",Table1[[#This Row],[Rating]])),Ratings!$F$3:$F$20,0)),"")</f>
        <v/>
      </c>
      <c r="Y79" s="117">
        <f>IF(Table1[[#This Row],[Compounding period Check List]]=1,IF(Table1[[#This Row],[Combined Ratings]]&gt;=$BD$2,1,0),0)</f>
        <v>0</v>
      </c>
      <c r="Z79" s="117" t="str">
        <f>IF(Table1[[#This Row],[Preference Score]]=1,Table1[[#This Row],[Combined Ratings]]-$BD$2,"")</f>
        <v/>
      </c>
      <c r="AA79" s="117" t="str">
        <f>IF((Bond!$B$2-Table1[[#This Row],[Latest Traded Date]])&gt;30,"",Table1[[#This Row],[Rating Difference]])</f>
        <v/>
      </c>
      <c r="AB79" s="117" t="str">
        <f>IF(Table1[[#This Row],[New Bonds]]="",Table1[[#This Row],[Rating Difference]],"")</f>
        <v/>
      </c>
      <c r="AC79" s="117" t="str">
        <f>IFERROR(RANK(Table1[[#This Row],[New Bonds]],Table1[New Bonds],1)+COUNTIF($AA$3:AA79,Table1[[#This Row],[New Bonds]])-1,"")</f>
        <v/>
      </c>
      <c r="AD79" s="117" t="str">
        <f>IFERROR(RANK(Table1[[#This Row],[Old Bonds]],Table1[Old Bonds],1)+COUNTIF($AB$3:AB79,Table1[[#This Row],[Old Bonds]])-1,"")</f>
        <v/>
      </c>
      <c r="AE79" s="117" t="str">
        <f>IF(Table1[[#This Row],[Old Rank]]="",Table1[[#This Row],[New Rank]],IF(Table1[[#This Row],[Old Rank]]="","",Table1[[#This Row],[Old Rank]]+MAX(Table1[New Rank])))</f>
        <v/>
      </c>
      <c r="AF79" s="90">
        <f>IFERROR(VLOOKUP($D79,Price!$B$2:$C$1003,2,0),0)</f>
        <v>0</v>
      </c>
      <c r="AG79" s="90">
        <f>IF(Table1[[#This Row],[Latest Traded Date]]&gt;Table1[[#This Row],[Issue Open Date]],Table1[[#This Row],[Latest Traded Date]],Table1[[#This Row],[Issue Open Date]])</f>
        <v>0</v>
      </c>
      <c r="AH79" s="115" t="str">
        <f>IFERROR(VLOOKUP(D79,Price!$B$2:$G$1003,6,0),"N/A")</f>
        <v>N/A</v>
      </c>
      <c r="AI79" s="91"/>
      <c r="AK79" s="104"/>
      <c r="AN79" s="112"/>
    </row>
    <row r="80" spans="2:40">
      <c r="B80" s="81">
        <v>88</v>
      </c>
      <c r="C80" s="82"/>
      <c r="D80" s="82"/>
      <c r="E80" s="82"/>
      <c r="F80" s="82"/>
      <c r="G80" s="84"/>
      <c r="H80" s="83"/>
      <c r="I80" s="83"/>
      <c r="J80" s="85"/>
      <c r="K80" s="86"/>
      <c r="L80" s="85"/>
      <c r="M80" s="85"/>
      <c r="N80" s="84"/>
      <c r="O80" s="83"/>
      <c r="P80" s="82"/>
      <c r="Q80" s="82"/>
      <c r="R80" s="87" t="str">
        <f>IFERROR(VLOOKUP($M80,'Vlook Ref'!$B$3:$D$5,2,0),"")</f>
        <v/>
      </c>
      <c r="S80" s="88" t="s">
        <v>1751</v>
      </c>
      <c r="T80" s="89">
        <f>ROUNDUP(IF(O80-Bond!$B$2&lt;0,0,(O80-Bond!$B$2)/365),0)</f>
        <v>0</v>
      </c>
      <c r="U80" s="117">
        <f>IF(Table1[[#This Row],[No. of coupon payments annually]]=Bond!$C$10,1,0)</f>
        <v>0</v>
      </c>
      <c r="V80" s="117">
        <f>IF(P80="ICRA Nepal",VLOOKUP(Q80,Ratings!$D$2:$E$20,2,0),0)</f>
        <v>0</v>
      </c>
      <c r="W80" s="117">
        <f>IF(P80="CARE Ratings Nepal Limited",VLOOKUP(Q80,Ratings!$C$2:$E$20,3,0),0)</f>
        <v>0</v>
      </c>
      <c r="X80" s="117" t="str">
        <f>IFERROR(INDEX(Ratings!$E$3:$E$20,MATCH(MID(Table1[[#This Row],[Rating]],FIND(" ",Table1[[#This Row],[Rating]])+1,LEN(Table1[[#This Row],[Rating]])-FIND(" ",Table1[[#This Row],[Rating]])),Ratings!$F$3:$F$20,0)),"")</f>
        <v/>
      </c>
      <c r="Y80" s="117">
        <f>IF(Table1[[#This Row],[Compounding period Check List]]=1,IF(Table1[[#This Row],[Combined Ratings]]&gt;=$BD$2,1,0),0)</f>
        <v>0</v>
      </c>
      <c r="Z80" s="117" t="str">
        <f>IF(Table1[[#This Row],[Preference Score]]=1,Table1[[#This Row],[Combined Ratings]]-$BD$2,"")</f>
        <v/>
      </c>
      <c r="AA80" s="117" t="str">
        <f>IF((Bond!$B$2-Table1[[#This Row],[Latest Traded Date]])&gt;30,"",Table1[[#This Row],[Rating Difference]])</f>
        <v/>
      </c>
      <c r="AB80" s="117" t="str">
        <f>IF(Table1[[#This Row],[New Bonds]]="",Table1[[#This Row],[Rating Difference]],"")</f>
        <v/>
      </c>
      <c r="AC80" s="117" t="str">
        <f>IFERROR(RANK(Table1[[#This Row],[New Bonds]],Table1[New Bonds],1)+COUNTIF($AA$3:AA80,Table1[[#This Row],[New Bonds]])-1,"")</f>
        <v/>
      </c>
      <c r="AD80" s="117" t="str">
        <f>IFERROR(RANK(Table1[[#This Row],[Old Bonds]],Table1[Old Bonds],1)+COUNTIF($AB$3:AB80,Table1[[#This Row],[Old Bonds]])-1,"")</f>
        <v/>
      </c>
      <c r="AE80" s="117" t="str">
        <f>IF(Table1[[#This Row],[Old Rank]]="",Table1[[#This Row],[New Rank]],IF(Table1[[#This Row],[Old Rank]]="","",Table1[[#This Row],[Old Rank]]+MAX(Table1[New Rank])))</f>
        <v/>
      </c>
      <c r="AF80" s="90">
        <f>IFERROR(VLOOKUP($D80,Price!$B$2:$C$1003,2,0),0)</f>
        <v>0</v>
      </c>
      <c r="AG80" s="90">
        <f>IF(Table1[[#This Row],[Latest Traded Date]]&gt;Table1[[#This Row],[Issue Open Date]],Table1[[#This Row],[Latest Traded Date]],Table1[[#This Row],[Issue Open Date]])</f>
        <v>0</v>
      </c>
      <c r="AH80" s="115" t="str">
        <f>IFERROR(VLOOKUP(D80,Price!$B$2:$G$1003,6,0),"N/A")</f>
        <v>N/A</v>
      </c>
      <c r="AI80" s="91"/>
      <c r="AK80" s="104"/>
      <c r="AN80" s="112"/>
    </row>
    <row r="81" spans="2:40">
      <c r="B81" s="81">
        <v>89</v>
      </c>
      <c r="C81" s="82"/>
      <c r="D81" s="82"/>
      <c r="E81" s="82"/>
      <c r="F81" s="82"/>
      <c r="G81" s="84"/>
      <c r="H81" s="83"/>
      <c r="I81" s="83"/>
      <c r="J81" s="85"/>
      <c r="K81" s="86"/>
      <c r="L81" s="85"/>
      <c r="M81" s="85"/>
      <c r="N81" s="84"/>
      <c r="O81" s="83"/>
      <c r="P81" s="82"/>
      <c r="Q81" s="82"/>
      <c r="R81" s="87" t="str">
        <f>IFERROR(VLOOKUP($M81,'Vlook Ref'!$B$3:$D$5,2,0),"")</f>
        <v/>
      </c>
      <c r="S81" s="88" t="s">
        <v>1751</v>
      </c>
      <c r="T81" s="89">
        <f>ROUNDUP(IF(O81-Bond!$B$2&lt;0,0,(O81-Bond!$B$2)/365),0)</f>
        <v>0</v>
      </c>
      <c r="U81" s="117">
        <f>IF(Table1[[#This Row],[No. of coupon payments annually]]=Bond!$C$10,1,0)</f>
        <v>0</v>
      </c>
      <c r="V81" s="117">
        <f>IF(P81="ICRA Nepal",VLOOKUP(Q81,Ratings!$D$2:$E$20,2,0),0)</f>
        <v>0</v>
      </c>
      <c r="W81" s="117">
        <f>IF(P81="CARE Ratings Nepal Limited",VLOOKUP(Q81,Ratings!$C$2:$E$20,3,0),0)</f>
        <v>0</v>
      </c>
      <c r="X81" s="117" t="str">
        <f>IFERROR(INDEX(Ratings!$E$3:$E$20,MATCH(MID(Table1[[#This Row],[Rating]],FIND(" ",Table1[[#This Row],[Rating]])+1,LEN(Table1[[#This Row],[Rating]])-FIND(" ",Table1[[#This Row],[Rating]])),Ratings!$F$3:$F$20,0)),"")</f>
        <v/>
      </c>
      <c r="Y81" s="117">
        <f>IF(Table1[[#This Row],[Compounding period Check List]]=1,IF(Table1[[#This Row],[Combined Ratings]]&gt;=$BD$2,1,0),0)</f>
        <v>0</v>
      </c>
      <c r="Z81" s="117" t="str">
        <f>IF(Table1[[#This Row],[Preference Score]]=1,Table1[[#This Row],[Combined Ratings]]-$BD$2,"")</f>
        <v/>
      </c>
      <c r="AA81" s="117" t="str">
        <f>IF((Bond!$B$2-Table1[[#This Row],[Latest Traded Date]])&gt;30,"",Table1[[#This Row],[Rating Difference]])</f>
        <v/>
      </c>
      <c r="AB81" s="117" t="str">
        <f>IF(Table1[[#This Row],[New Bonds]]="",Table1[[#This Row],[Rating Difference]],"")</f>
        <v/>
      </c>
      <c r="AC81" s="117" t="str">
        <f>IFERROR(RANK(Table1[[#This Row],[New Bonds]],Table1[New Bonds],1)+COUNTIF($AA$3:AA81,Table1[[#This Row],[New Bonds]])-1,"")</f>
        <v/>
      </c>
      <c r="AD81" s="117" t="str">
        <f>IFERROR(RANK(Table1[[#This Row],[Old Bonds]],Table1[Old Bonds],1)+COUNTIF($AB$3:AB81,Table1[[#This Row],[Old Bonds]])-1,"")</f>
        <v/>
      </c>
      <c r="AE81" s="117" t="str">
        <f>IF(Table1[[#This Row],[Old Rank]]="",Table1[[#This Row],[New Rank]],IF(Table1[[#This Row],[Old Rank]]="","",Table1[[#This Row],[Old Rank]]+MAX(Table1[New Rank])))</f>
        <v/>
      </c>
      <c r="AF81" s="90">
        <f>IFERROR(VLOOKUP($D81,Price!$B$2:$C$1003,2,0),0)</f>
        <v>0</v>
      </c>
      <c r="AG81" s="90">
        <f>IF(Table1[[#This Row],[Latest Traded Date]]&gt;Table1[[#This Row],[Issue Open Date]],Table1[[#This Row],[Latest Traded Date]],Table1[[#This Row],[Issue Open Date]])</f>
        <v>0</v>
      </c>
      <c r="AH81" s="115" t="str">
        <f>IFERROR(VLOOKUP(D81,Price!$B$2:$G$1003,6,0),"N/A")</f>
        <v>N/A</v>
      </c>
      <c r="AI81" s="91"/>
      <c r="AK81" s="104"/>
      <c r="AN81" s="112"/>
    </row>
    <row r="82" spans="2:40">
      <c r="B82" s="81">
        <v>90</v>
      </c>
      <c r="C82" s="82"/>
      <c r="D82" s="82"/>
      <c r="E82" s="82"/>
      <c r="F82" s="82"/>
      <c r="G82" s="84"/>
      <c r="H82" s="83"/>
      <c r="I82" s="83"/>
      <c r="J82" s="85"/>
      <c r="K82" s="86"/>
      <c r="L82" s="85"/>
      <c r="M82" s="85"/>
      <c r="N82" s="84"/>
      <c r="O82" s="83"/>
      <c r="P82" s="82"/>
      <c r="Q82" s="82"/>
      <c r="R82" s="87" t="str">
        <f>IFERROR(VLOOKUP($M82,'Vlook Ref'!$B$3:$D$5,2,0),"")</f>
        <v/>
      </c>
      <c r="S82" s="88" t="s">
        <v>1751</v>
      </c>
      <c r="T82" s="89">
        <f>ROUNDUP(IF(O82-Bond!$B$2&lt;0,0,(O82-Bond!$B$2)/365),0)</f>
        <v>0</v>
      </c>
      <c r="U82" s="117">
        <f>IF(Table1[[#This Row],[No. of coupon payments annually]]=Bond!$C$10,1,0)</f>
        <v>0</v>
      </c>
      <c r="V82" s="117">
        <f>IF(P82="ICRA Nepal",VLOOKUP(Q82,Ratings!$D$2:$E$20,2,0),0)</f>
        <v>0</v>
      </c>
      <c r="W82" s="117">
        <f>IF(P82="CARE Ratings Nepal Limited",VLOOKUP(Q82,Ratings!$C$2:$E$20,3,0),0)</f>
        <v>0</v>
      </c>
      <c r="X82" s="117" t="str">
        <f>IFERROR(INDEX(Ratings!$E$3:$E$20,MATCH(MID(Table1[[#This Row],[Rating]],FIND(" ",Table1[[#This Row],[Rating]])+1,LEN(Table1[[#This Row],[Rating]])-FIND(" ",Table1[[#This Row],[Rating]])),Ratings!$F$3:$F$20,0)),"")</f>
        <v/>
      </c>
      <c r="Y82" s="117">
        <f>IF(Table1[[#This Row],[Compounding period Check List]]=1,IF(Table1[[#This Row],[Combined Ratings]]&gt;=$BD$2,1,0),0)</f>
        <v>0</v>
      </c>
      <c r="Z82" s="117" t="str">
        <f>IF(Table1[[#This Row],[Preference Score]]=1,Table1[[#This Row],[Combined Ratings]]-$BD$2,"")</f>
        <v/>
      </c>
      <c r="AA82" s="117" t="str">
        <f>IF((Bond!$B$2-Table1[[#This Row],[Latest Traded Date]])&gt;30,"",Table1[[#This Row],[Rating Difference]])</f>
        <v/>
      </c>
      <c r="AB82" s="117" t="str">
        <f>IF(Table1[[#This Row],[New Bonds]]="",Table1[[#This Row],[Rating Difference]],"")</f>
        <v/>
      </c>
      <c r="AC82" s="117" t="str">
        <f>IFERROR(RANK(Table1[[#This Row],[New Bonds]],Table1[New Bonds],1)+COUNTIF($AA$3:AA82,Table1[[#This Row],[New Bonds]])-1,"")</f>
        <v/>
      </c>
      <c r="AD82" s="117" t="str">
        <f>IFERROR(RANK(Table1[[#This Row],[Old Bonds]],Table1[Old Bonds],1)+COUNTIF($AB$3:AB82,Table1[[#This Row],[Old Bonds]])-1,"")</f>
        <v/>
      </c>
      <c r="AE82" s="117" t="str">
        <f>IF(Table1[[#This Row],[Old Rank]]="",Table1[[#This Row],[New Rank]],IF(Table1[[#This Row],[Old Rank]]="","",Table1[[#This Row],[Old Rank]]+MAX(Table1[New Rank])))</f>
        <v/>
      </c>
      <c r="AF82" s="90">
        <f>IFERROR(VLOOKUP($D82,Price!$B$2:$C$1003,2,0),0)</f>
        <v>0</v>
      </c>
      <c r="AG82" s="90">
        <f>IF(Table1[[#This Row],[Latest Traded Date]]&gt;Table1[[#This Row],[Issue Open Date]],Table1[[#This Row],[Latest Traded Date]],Table1[[#This Row],[Issue Open Date]])</f>
        <v>0</v>
      </c>
      <c r="AH82" s="115" t="str">
        <f>IFERROR(VLOOKUP(D82,Price!$B$2:$G$1003,6,0),"N/A")</f>
        <v>N/A</v>
      </c>
      <c r="AI82" s="91"/>
      <c r="AK82" s="104"/>
      <c r="AN82" s="112"/>
    </row>
    <row r="83" spans="2:40">
      <c r="B83" s="81">
        <v>91</v>
      </c>
      <c r="C83" s="82"/>
      <c r="D83" s="82"/>
      <c r="E83" s="82"/>
      <c r="F83" s="82"/>
      <c r="G83" s="84"/>
      <c r="H83" s="83"/>
      <c r="I83" s="83"/>
      <c r="J83" s="85"/>
      <c r="K83" s="86"/>
      <c r="L83" s="85"/>
      <c r="M83" s="85"/>
      <c r="N83" s="84"/>
      <c r="O83" s="83"/>
      <c r="P83" s="82"/>
      <c r="Q83" s="82"/>
      <c r="R83" s="87" t="str">
        <f>IFERROR(VLOOKUP($M83,'Vlook Ref'!$B$3:$D$5,2,0),"")</f>
        <v/>
      </c>
      <c r="S83" s="88" t="s">
        <v>1751</v>
      </c>
      <c r="T83" s="89">
        <f>ROUNDUP(IF(O83-Bond!$B$2&lt;0,0,(O83-Bond!$B$2)/365),0)</f>
        <v>0</v>
      </c>
      <c r="U83" s="117">
        <f>IF(Table1[[#This Row],[No. of coupon payments annually]]=Bond!$C$10,1,0)</f>
        <v>0</v>
      </c>
      <c r="V83" s="117">
        <f>IF(P83="ICRA Nepal",VLOOKUP(Q83,Ratings!$D$2:$E$20,2,0),0)</f>
        <v>0</v>
      </c>
      <c r="W83" s="117">
        <f>IF(P83="CARE Ratings Nepal Limited",VLOOKUP(Q83,Ratings!$C$2:$E$20,3,0),0)</f>
        <v>0</v>
      </c>
      <c r="X83" s="117" t="str">
        <f>IFERROR(INDEX(Ratings!$E$3:$E$20,MATCH(MID(Table1[[#This Row],[Rating]],FIND(" ",Table1[[#This Row],[Rating]])+1,LEN(Table1[[#This Row],[Rating]])-FIND(" ",Table1[[#This Row],[Rating]])),Ratings!$F$3:$F$20,0)),"")</f>
        <v/>
      </c>
      <c r="Y83" s="117">
        <f>IF(Table1[[#This Row],[Compounding period Check List]]=1,IF(Table1[[#This Row],[Combined Ratings]]&gt;=$BD$2,1,0),0)</f>
        <v>0</v>
      </c>
      <c r="Z83" s="117" t="str">
        <f>IF(Table1[[#This Row],[Preference Score]]=1,Table1[[#This Row],[Combined Ratings]]-$BD$2,"")</f>
        <v/>
      </c>
      <c r="AA83" s="117" t="str">
        <f>IF((Bond!$B$2-Table1[[#This Row],[Latest Traded Date]])&gt;30,"",Table1[[#This Row],[Rating Difference]])</f>
        <v/>
      </c>
      <c r="AB83" s="117" t="str">
        <f>IF(Table1[[#This Row],[New Bonds]]="",Table1[[#This Row],[Rating Difference]],"")</f>
        <v/>
      </c>
      <c r="AC83" s="117" t="str">
        <f>IFERROR(RANK(Table1[[#This Row],[New Bonds]],Table1[New Bonds],1)+COUNTIF($AA$3:AA83,Table1[[#This Row],[New Bonds]])-1,"")</f>
        <v/>
      </c>
      <c r="AD83" s="117" t="str">
        <f>IFERROR(RANK(Table1[[#This Row],[Old Bonds]],Table1[Old Bonds],1)+COUNTIF($AB$3:AB83,Table1[[#This Row],[Old Bonds]])-1,"")</f>
        <v/>
      </c>
      <c r="AE83" s="117" t="str">
        <f>IF(Table1[[#This Row],[Old Rank]]="",Table1[[#This Row],[New Rank]],IF(Table1[[#This Row],[Old Rank]]="","",Table1[[#This Row],[Old Rank]]+MAX(Table1[New Rank])))</f>
        <v/>
      </c>
      <c r="AF83" s="90">
        <f>IFERROR(VLOOKUP($D83,Price!$B$2:$C$1003,2,0),0)</f>
        <v>0</v>
      </c>
      <c r="AG83" s="90">
        <f>IF(Table1[[#This Row],[Latest Traded Date]]&gt;Table1[[#This Row],[Issue Open Date]],Table1[[#This Row],[Latest Traded Date]],Table1[[#This Row],[Issue Open Date]])</f>
        <v>0</v>
      </c>
      <c r="AH83" s="115" t="str">
        <f>IFERROR(VLOOKUP(D83,Price!$B$2:$G$1003,6,0),"N/A")</f>
        <v>N/A</v>
      </c>
      <c r="AI83" s="91"/>
      <c r="AK83" s="104"/>
      <c r="AN83" s="112"/>
    </row>
    <row r="84" spans="2:40">
      <c r="B84" s="81">
        <v>92</v>
      </c>
      <c r="C84" s="82"/>
      <c r="D84" s="82"/>
      <c r="E84" s="82"/>
      <c r="F84" s="82"/>
      <c r="G84" s="84"/>
      <c r="H84" s="83"/>
      <c r="I84" s="83"/>
      <c r="J84" s="85"/>
      <c r="K84" s="86"/>
      <c r="L84" s="85"/>
      <c r="M84" s="85"/>
      <c r="N84" s="84"/>
      <c r="O84" s="83"/>
      <c r="P84" s="82"/>
      <c r="Q84" s="82"/>
      <c r="R84" s="87" t="str">
        <f>IFERROR(VLOOKUP($M84,'Vlook Ref'!$B$3:$D$5,2,0),"")</f>
        <v/>
      </c>
      <c r="S84" s="88" t="s">
        <v>1751</v>
      </c>
      <c r="T84" s="89">
        <f>ROUNDUP(IF(O84-Bond!$B$2&lt;0,0,(O84-Bond!$B$2)/365),0)</f>
        <v>0</v>
      </c>
      <c r="U84" s="117">
        <f>IF(Table1[[#This Row],[No. of coupon payments annually]]=Bond!$C$10,1,0)</f>
        <v>0</v>
      </c>
      <c r="V84" s="117">
        <f>IF(P84="ICRA Nepal",VLOOKUP(Q84,Ratings!$D$2:$E$20,2,0),0)</f>
        <v>0</v>
      </c>
      <c r="W84" s="117">
        <f>IF(P84="CARE Ratings Nepal Limited",VLOOKUP(Q84,Ratings!$C$2:$E$20,3,0),0)</f>
        <v>0</v>
      </c>
      <c r="X84" s="117" t="str">
        <f>IFERROR(INDEX(Ratings!$E$3:$E$20,MATCH(MID(Table1[[#This Row],[Rating]],FIND(" ",Table1[[#This Row],[Rating]])+1,LEN(Table1[[#This Row],[Rating]])-FIND(" ",Table1[[#This Row],[Rating]])),Ratings!$F$3:$F$20,0)),"")</f>
        <v/>
      </c>
      <c r="Y84" s="117">
        <f>IF(Table1[[#This Row],[Compounding period Check List]]=1,IF(Table1[[#This Row],[Combined Ratings]]&gt;=$BD$2,1,0),0)</f>
        <v>0</v>
      </c>
      <c r="Z84" s="117" t="str">
        <f>IF(Table1[[#This Row],[Preference Score]]=1,Table1[[#This Row],[Combined Ratings]]-$BD$2,"")</f>
        <v/>
      </c>
      <c r="AA84" s="117" t="str">
        <f>IF((Bond!$B$2-Table1[[#This Row],[Latest Traded Date]])&gt;30,"",Table1[[#This Row],[Rating Difference]])</f>
        <v/>
      </c>
      <c r="AB84" s="117" t="str">
        <f>IF(Table1[[#This Row],[New Bonds]]="",Table1[[#This Row],[Rating Difference]],"")</f>
        <v/>
      </c>
      <c r="AC84" s="117" t="str">
        <f>IFERROR(RANK(Table1[[#This Row],[New Bonds]],Table1[New Bonds],1)+COUNTIF($AA$3:AA84,Table1[[#This Row],[New Bonds]])-1,"")</f>
        <v/>
      </c>
      <c r="AD84" s="117" t="str">
        <f>IFERROR(RANK(Table1[[#This Row],[Old Bonds]],Table1[Old Bonds],1)+COUNTIF($AB$3:AB84,Table1[[#This Row],[Old Bonds]])-1,"")</f>
        <v/>
      </c>
      <c r="AE84" s="117" t="str">
        <f>IF(Table1[[#This Row],[Old Rank]]="",Table1[[#This Row],[New Rank]],IF(Table1[[#This Row],[Old Rank]]="","",Table1[[#This Row],[Old Rank]]+MAX(Table1[New Rank])))</f>
        <v/>
      </c>
      <c r="AF84" s="90">
        <f>IFERROR(VLOOKUP($D84,Price!$B$2:$C$1003,2,0),0)</f>
        <v>0</v>
      </c>
      <c r="AG84" s="90">
        <f>IF(Table1[[#This Row],[Latest Traded Date]]&gt;Table1[[#This Row],[Issue Open Date]],Table1[[#This Row],[Latest Traded Date]],Table1[[#This Row],[Issue Open Date]])</f>
        <v>0</v>
      </c>
      <c r="AH84" s="115" t="str">
        <f>IFERROR(VLOOKUP(D84,Price!$B$2:$G$1003,6,0),"N/A")</f>
        <v>N/A</v>
      </c>
      <c r="AI84" s="91"/>
      <c r="AK84" s="104"/>
      <c r="AN84" s="112"/>
    </row>
    <row r="85" spans="2:40">
      <c r="B85" s="81">
        <v>93</v>
      </c>
      <c r="C85" s="82"/>
      <c r="D85" s="82"/>
      <c r="E85" s="82"/>
      <c r="F85" s="82"/>
      <c r="G85" s="84"/>
      <c r="H85" s="83"/>
      <c r="I85" s="83"/>
      <c r="J85" s="85"/>
      <c r="K85" s="86"/>
      <c r="L85" s="85"/>
      <c r="M85" s="85"/>
      <c r="N85" s="84"/>
      <c r="O85" s="83"/>
      <c r="P85" s="82"/>
      <c r="Q85" s="82"/>
      <c r="R85" s="87" t="str">
        <f>IFERROR(VLOOKUP($M85,'Vlook Ref'!$B$3:$D$5,2,0),"")</f>
        <v/>
      </c>
      <c r="S85" s="88" t="s">
        <v>1751</v>
      </c>
      <c r="T85" s="89">
        <f>ROUNDUP(IF(O85-Bond!$B$2&lt;0,0,(O85-Bond!$B$2)/365),0)</f>
        <v>0</v>
      </c>
      <c r="U85" s="117">
        <f>IF(Table1[[#This Row],[No. of coupon payments annually]]=Bond!$C$10,1,0)</f>
        <v>0</v>
      </c>
      <c r="V85" s="117">
        <f>IF(P85="ICRA Nepal",VLOOKUP(Q85,Ratings!$D$2:$E$20,2,0),0)</f>
        <v>0</v>
      </c>
      <c r="W85" s="117">
        <f>IF(P85="CARE Ratings Nepal Limited",VLOOKUP(Q85,Ratings!$C$2:$E$20,3,0),0)</f>
        <v>0</v>
      </c>
      <c r="X85" s="117" t="str">
        <f>IFERROR(INDEX(Ratings!$E$3:$E$20,MATCH(MID(Table1[[#This Row],[Rating]],FIND(" ",Table1[[#This Row],[Rating]])+1,LEN(Table1[[#This Row],[Rating]])-FIND(" ",Table1[[#This Row],[Rating]])),Ratings!$F$3:$F$20,0)),"")</f>
        <v/>
      </c>
      <c r="Y85" s="117">
        <f>IF(Table1[[#This Row],[Compounding period Check List]]=1,IF(Table1[[#This Row],[Combined Ratings]]&gt;=$BD$2,1,0),0)</f>
        <v>0</v>
      </c>
      <c r="Z85" s="117" t="str">
        <f>IF(Table1[[#This Row],[Preference Score]]=1,Table1[[#This Row],[Combined Ratings]]-$BD$2,"")</f>
        <v/>
      </c>
      <c r="AA85" s="117" t="str">
        <f>IF((Bond!$B$2-Table1[[#This Row],[Latest Traded Date]])&gt;30,"",Table1[[#This Row],[Rating Difference]])</f>
        <v/>
      </c>
      <c r="AB85" s="117" t="str">
        <f>IF(Table1[[#This Row],[New Bonds]]="",Table1[[#This Row],[Rating Difference]],"")</f>
        <v/>
      </c>
      <c r="AC85" s="117" t="str">
        <f>IFERROR(RANK(Table1[[#This Row],[New Bonds]],Table1[New Bonds],1)+COUNTIF($AA$3:AA85,Table1[[#This Row],[New Bonds]])-1,"")</f>
        <v/>
      </c>
      <c r="AD85" s="117" t="str">
        <f>IFERROR(RANK(Table1[[#This Row],[Old Bonds]],Table1[Old Bonds],1)+COUNTIF($AB$3:AB85,Table1[[#This Row],[Old Bonds]])-1,"")</f>
        <v/>
      </c>
      <c r="AE85" s="117" t="str">
        <f>IF(Table1[[#This Row],[Old Rank]]="",Table1[[#This Row],[New Rank]],IF(Table1[[#This Row],[Old Rank]]="","",Table1[[#This Row],[Old Rank]]+MAX(Table1[New Rank])))</f>
        <v/>
      </c>
      <c r="AF85" s="90">
        <f>IFERROR(VLOOKUP($D85,Price!$B$2:$C$1003,2,0),0)</f>
        <v>0</v>
      </c>
      <c r="AG85" s="90">
        <f>IF(Table1[[#This Row],[Latest Traded Date]]&gt;Table1[[#This Row],[Issue Open Date]],Table1[[#This Row],[Latest Traded Date]],Table1[[#This Row],[Issue Open Date]])</f>
        <v>0</v>
      </c>
      <c r="AH85" s="115" t="str">
        <f>IFERROR(VLOOKUP(D85,Price!$B$2:$G$1003,6,0),"N/A")</f>
        <v>N/A</v>
      </c>
      <c r="AI85" s="91"/>
      <c r="AK85" s="104"/>
      <c r="AN85" s="112"/>
    </row>
    <row r="86" spans="2:40">
      <c r="B86" s="81">
        <v>94</v>
      </c>
      <c r="C86" s="82"/>
      <c r="D86" s="82"/>
      <c r="E86" s="82"/>
      <c r="F86" s="82"/>
      <c r="G86" s="84"/>
      <c r="H86" s="83"/>
      <c r="I86" s="83"/>
      <c r="J86" s="85"/>
      <c r="K86" s="86"/>
      <c r="L86" s="85"/>
      <c r="M86" s="85"/>
      <c r="N86" s="84"/>
      <c r="O86" s="83"/>
      <c r="P86" s="82"/>
      <c r="Q86" s="82"/>
      <c r="R86" s="87" t="str">
        <f>IFERROR(VLOOKUP($M86,'Vlook Ref'!$B$3:$D$5,2,0),"")</f>
        <v/>
      </c>
      <c r="S86" s="88" t="s">
        <v>1751</v>
      </c>
      <c r="T86" s="89">
        <f>ROUNDUP(IF(O86-Bond!$B$2&lt;0,0,(O86-Bond!$B$2)/365),0)</f>
        <v>0</v>
      </c>
      <c r="U86" s="117">
        <f>IF(Table1[[#This Row],[No. of coupon payments annually]]=Bond!$C$10,1,0)</f>
        <v>0</v>
      </c>
      <c r="V86" s="117">
        <f>IF(P86="ICRA Nepal",VLOOKUP(Q86,Ratings!$D$2:$E$20,2,0),0)</f>
        <v>0</v>
      </c>
      <c r="W86" s="117">
        <f>IF(P86="CARE Ratings Nepal Limited",VLOOKUP(Q86,Ratings!$C$2:$E$20,3,0),0)</f>
        <v>0</v>
      </c>
      <c r="X86" s="117" t="str">
        <f>IFERROR(INDEX(Ratings!$E$3:$E$20,MATCH(MID(Table1[[#This Row],[Rating]],FIND(" ",Table1[[#This Row],[Rating]])+1,LEN(Table1[[#This Row],[Rating]])-FIND(" ",Table1[[#This Row],[Rating]])),Ratings!$F$3:$F$20,0)),"")</f>
        <v/>
      </c>
      <c r="Y86" s="117">
        <f>IF(Table1[[#This Row],[Compounding period Check List]]=1,IF(Table1[[#This Row],[Combined Ratings]]&gt;=$BD$2,1,0),0)</f>
        <v>0</v>
      </c>
      <c r="Z86" s="117" t="str">
        <f>IF(Table1[[#This Row],[Preference Score]]=1,Table1[[#This Row],[Combined Ratings]]-$BD$2,"")</f>
        <v/>
      </c>
      <c r="AA86" s="117" t="str">
        <f>IF((Bond!$B$2-Table1[[#This Row],[Latest Traded Date]])&gt;30,"",Table1[[#This Row],[Rating Difference]])</f>
        <v/>
      </c>
      <c r="AB86" s="117" t="str">
        <f>IF(Table1[[#This Row],[New Bonds]]="",Table1[[#This Row],[Rating Difference]],"")</f>
        <v/>
      </c>
      <c r="AC86" s="117" t="str">
        <f>IFERROR(RANK(Table1[[#This Row],[New Bonds]],Table1[New Bonds],1)+COUNTIF($AA$3:AA86,Table1[[#This Row],[New Bonds]])-1,"")</f>
        <v/>
      </c>
      <c r="AD86" s="117" t="str">
        <f>IFERROR(RANK(Table1[[#This Row],[Old Bonds]],Table1[Old Bonds],1)+COUNTIF($AB$3:AB86,Table1[[#This Row],[Old Bonds]])-1,"")</f>
        <v/>
      </c>
      <c r="AE86" s="117" t="str">
        <f>IF(Table1[[#This Row],[Old Rank]]="",Table1[[#This Row],[New Rank]],IF(Table1[[#This Row],[Old Rank]]="","",Table1[[#This Row],[Old Rank]]+MAX(Table1[New Rank])))</f>
        <v/>
      </c>
      <c r="AF86" s="90">
        <f>IFERROR(VLOOKUP($D86,Price!$B$2:$C$1003,2,0),0)</f>
        <v>0</v>
      </c>
      <c r="AG86" s="90">
        <f>IF(Table1[[#This Row],[Latest Traded Date]]&gt;Table1[[#This Row],[Issue Open Date]],Table1[[#This Row],[Latest Traded Date]],Table1[[#This Row],[Issue Open Date]])</f>
        <v>0</v>
      </c>
      <c r="AH86" s="115" t="str">
        <f>IFERROR(VLOOKUP(D86,Price!$B$2:$G$1003,6,0),"N/A")</f>
        <v>N/A</v>
      </c>
      <c r="AI86" s="91"/>
      <c r="AK86" s="104"/>
      <c r="AN86" s="112"/>
    </row>
    <row r="87" spans="2:40">
      <c r="B87" s="81">
        <v>95</v>
      </c>
      <c r="C87" s="82"/>
      <c r="D87" s="82"/>
      <c r="E87" s="82"/>
      <c r="F87" s="82"/>
      <c r="G87" s="84"/>
      <c r="H87" s="83"/>
      <c r="I87" s="83"/>
      <c r="J87" s="85"/>
      <c r="K87" s="86"/>
      <c r="L87" s="85"/>
      <c r="M87" s="85"/>
      <c r="N87" s="84"/>
      <c r="O87" s="83"/>
      <c r="P87" s="82"/>
      <c r="Q87" s="82"/>
      <c r="R87" s="87" t="str">
        <f>IFERROR(VLOOKUP($M87,'Vlook Ref'!$B$3:$D$5,2,0),"")</f>
        <v/>
      </c>
      <c r="S87" s="88" t="s">
        <v>1751</v>
      </c>
      <c r="T87" s="89">
        <f>ROUNDUP(IF(O87-Bond!$B$2&lt;0,0,(O87-Bond!$B$2)/365),0)</f>
        <v>0</v>
      </c>
      <c r="U87" s="117">
        <f>IF(Table1[[#This Row],[No. of coupon payments annually]]=Bond!$C$10,1,0)</f>
        <v>0</v>
      </c>
      <c r="V87" s="117">
        <f>IF(P87="ICRA Nepal",VLOOKUP(Q87,Ratings!$D$2:$E$20,2,0),0)</f>
        <v>0</v>
      </c>
      <c r="W87" s="117">
        <f>IF(P87="CARE Ratings Nepal Limited",VLOOKUP(Q87,Ratings!$C$2:$E$20,3,0),0)</f>
        <v>0</v>
      </c>
      <c r="X87" s="117" t="str">
        <f>IFERROR(INDEX(Ratings!$E$3:$E$20,MATCH(MID(Table1[[#This Row],[Rating]],FIND(" ",Table1[[#This Row],[Rating]])+1,LEN(Table1[[#This Row],[Rating]])-FIND(" ",Table1[[#This Row],[Rating]])),Ratings!$F$3:$F$20,0)),"")</f>
        <v/>
      </c>
      <c r="Y87" s="117">
        <f>IF(Table1[[#This Row],[Compounding period Check List]]=1,IF(Table1[[#This Row],[Combined Ratings]]&gt;=$BD$2,1,0),0)</f>
        <v>0</v>
      </c>
      <c r="Z87" s="117" t="str">
        <f>IF(Table1[[#This Row],[Preference Score]]=1,Table1[[#This Row],[Combined Ratings]]-$BD$2,"")</f>
        <v/>
      </c>
      <c r="AA87" s="117" t="str">
        <f>IF((Bond!$B$2-Table1[[#This Row],[Latest Traded Date]])&gt;30,"",Table1[[#This Row],[Rating Difference]])</f>
        <v/>
      </c>
      <c r="AB87" s="117" t="str">
        <f>IF(Table1[[#This Row],[New Bonds]]="",Table1[[#This Row],[Rating Difference]],"")</f>
        <v/>
      </c>
      <c r="AC87" s="117" t="str">
        <f>IFERROR(RANK(Table1[[#This Row],[New Bonds]],Table1[New Bonds],1)+COUNTIF($AA$3:AA87,Table1[[#This Row],[New Bonds]])-1,"")</f>
        <v/>
      </c>
      <c r="AD87" s="117" t="str">
        <f>IFERROR(RANK(Table1[[#This Row],[Old Bonds]],Table1[Old Bonds],1)+COUNTIF($AB$3:AB87,Table1[[#This Row],[Old Bonds]])-1,"")</f>
        <v/>
      </c>
      <c r="AE87" s="117" t="str">
        <f>IF(Table1[[#This Row],[Old Rank]]="",Table1[[#This Row],[New Rank]],IF(Table1[[#This Row],[Old Rank]]="","",Table1[[#This Row],[Old Rank]]+MAX(Table1[New Rank])))</f>
        <v/>
      </c>
      <c r="AF87" s="90">
        <f>IFERROR(VLOOKUP($D87,Price!$B$2:$C$1003,2,0),0)</f>
        <v>0</v>
      </c>
      <c r="AG87" s="90">
        <f>IF(Table1[[#This Row],[Latest Traded Date]]&gt;Table1[[#This Row],[Issue Open Date]],Table1[[#This Row],[Latest Traded Date]],Table1[[#This Row],[Issue Open Date]])</f>
        <v>0</v>
      </c>
      <c r="AH87" s="115" t="str">
        <f>IFERROR(VLOOKUP(D87,Price!$B$2:$G$1003,6,0),"N/A")</f>
        <v>N/A</v>
      </c>
      <c r="AI87" s="91"/>
      <c r="AK87" s="104"/>
      <c r="AN87" s="112"/>
    </row>
    <row r="88" spans="2:40">
      <c r="B88" s="81">
        <v>96</v>
      </c>
      <c r="C88" s="82"/>
      <c r="D88" s="82"/>
      <c r="E88" s="82"/>
      <c r="F88" s="82"/>
      <c r="G88" s="84"/>
      <c r="H88" s="83"/>
      <c r="I88" s="83"/>
      <c r="J88" s="85"/>
      <c r="K88" s="86"/>
      <c r="L88" s="85"/>
      <c r="M88" s="85"/>
      <c r="N88" s="84"/>
      <c r="O88" s="83"/>
      <c r="P88" s="82"/>
      <c r="Q88" s="82"/>
      <c r="R88" s="87" t="str">
        <f>IFERROR(VLOOKUP($M88,'Vlook Ref'!$B$3:$D$5,2,0),"")</f>
        <v/>
      </c>
      <c r="S88" s="88" t="s">
        <v>1751</v>
      </c>
      <c r="T88" s="89">
        <f>ROUNDUP(IF(O88-Bond!$B$2&lt;0,0,(O88-Bond!$B$2)/365),0)</f>
        <v>0</v>
      </c>
      <c r="U88" s="117">
        <f>IF(Table1[[#This Row],[No. of coupon payments annually]]=Bond!$C$10,1,0)</f>
        <v>0</v>
      </c>
      <c r="V88" s="117">
        <f>IF(P88="ICRA Nepal",VLOOKUP(Q88,Ratings!$D$2:$E$20,2,0),0)</f>
        <v>0</v>
      </c>
      <c r="W88" s="117">
        <f>IF(P88="CARE Ratings Nepal Limited",VLOOKUP(Q88,Ratings!$C$2:$E$20,3,0),0)</f>
        <v>0</v>
      </c>
      <c r="X88" s="117" t="str">
        <f>IFERROR(INDEX(Ratings!$E$3:$E$20,MATCH(MID(Table1[[#This Row],[Rating]],FIND(" ",Table1[[#This Row],[Rating]])+1,LEN(Table1[[#This Row],[Rating]])-FIND(" ",Table1[[#This Row],[Rating]])),Ratings!$F$3:$F$20,0)),"")</f>
        <v/>
      </c>
      <c r="Y88" s="117">
        <f>IF(Table1[[#This Row],[Compounding period Check List]]=1,IF(Table1[[#This Row],[Combined Ratings]]&gt;=$BD$2,1,0),0)</f>
        <v>0</v>
      </c>
      <c r="Z88" s="117" t="str">
        <f>IF(Table1[[#This Row],[Preference Score]]=1,Table1[[#This Row],[Combined Ratings]]-$BD$2,"")</f>
        <v/>
      </c>
      <c r="AA88" s="117" t="str">
        <f>IF((Bond!$B$2-Table1[[#This Row],[Latest Traded Date]])&gt;30,"",Table1[[#This Row],[Rating Difference]])</f>
        <v/>
      </c>
      <c r="AB88" s="117" t="str">
        <f>IF(Table1[[#This Row],[New Bonds]]="",Table1[[#This Row],[Rating Difference]],"")</f>
        <v/>
      </c>
      <c r="AC88" s="117" t="str">
        <f>IFERROR(RANK(Table1[[#This Row],[New Bonds]],Table1[New Bonds],1)+COUNTIF($AA$3:AA88,Table1[[#This Row],[New Bonds]])-1,"")</f>
        <v/>
      </c>
      <c r="AD88" s="117" t="str">
        <f>IFERROR(RANK(Table1[[#This Row],[Old Bonds]],Table1[Old Bonds],1)+COUNTIF($AB$3:AB88,Table1[[#This Row],[Old Bonds]])-1,"")</f>
        <v/>
      </c>
      <c r="AE88" s="117" t="str">
        <f>IF(Table1[[#This Row],[Old Rank]]="",Table1[[#This Row],[New Rank]],IF(Table1[[#This Row],[Old Rank]]="","",Table1[[#This Row],[Old Rank]]+MAX(Table1[New Rank])))</f>
        <v/>
      </c>
      <c r="AF88" s="90">
        <f>IFERROR(VLOOKUP($D88,Price!$B$2:$C$1003,2,0),0)</f>
        <v>0</v>
      </c>
      <c r="AG88" s="90">
        <f>IF(Table1[[#This Row],[Latest Traded Date]]&gt;Table1[[#This Row],[Issue Open Date]],Table1[[#This Row],[Latest Traded Date]],Table1[[#This Row],[Issue Open Date]])</f>
        <v>0</v>
      </c>
      <c r="AH88" s="115" t="str">
        <f>IFERROR(VLOOKUP(D88,Price!$B$2:$G$1003,6,0),"N/A")</f>
        <v>N/A</v>
      </c>
      <c r="AI88" s="91"/>
      <c r="AK88" s="104"/>
      <c r="AN88" s="112"/>
    </row>
    <row r="89" spans="2:40">
      <c r="B89" s="81">
        <v>97</v>
      </c>
      <c r="C89" s="82"/>
      <c r="D89" s="82"/>
      <c r="E89" s="82"/>
      <c r="F89" s="82"/>
      <c r="G89" s="84"/>
      <c r="H89" s="83"/>
      <c r="I89" s="83"/>
      <c r="J89" s="85"/>
      <c r="K89" s="86"/>
      <c r="L89" s="85"/>
      <c r="M89" s="85"/>
      <c r="N89" s="84"/>
      <c r="O89" s="83"/>
      <c r="P89" s="82"/>
      <c r="Q89" s="82"/>
      <c r="R89" s="87" t="str">
        <f>IFERROR(VLOOKUP($M89,'Vlook Ref'!$B$3:$D$5,2,0),"")</f>
        <v/>
      </c>
      <c r="S89" s="88" t="s">
        <v>1751</v>
      </c>
      <c r="T89" s="89">
        <f>ROUNDUP(IF(O89-Bond!$B$2&lt;0,0,(O89-Bond!$B$2)/365),0)</f>
        <v>0</v>
      </c>
      <c r="U89" s="117">
        <f>IF(Table1[[#This Row],[No. of coupon payments annually]]=Bond!$C$10,1,0)</f>
        <v>0</v>
      </c>
      <c r="V89" s="117">
        <f>IF(P89="ICRA Nepal",VLOOKUP(Q89,Ratings!$D$2:$E$20,2,0),0)</f>
        <v>0</v>
      </c>
      <c r="W89" s="117">
        <f>IF(P89="CARE Ratings Nepal Limited",VLOOKUP(Q89,Ratings!$C$2:$E$20,3,0),0)</f>
        <v>0</v>
      </c>
      <c r="X89" s="117" t="str">
        <f>IFERROR(INDEX(Ratings!$E$3:$E$20,MATCH(MID(Table1[[#This Row],[Rating]],FIND(" ",Table1[[#This Row],[Rating]])+1,LEN(Table1[[#This Row],[Rating]])-FIND(" ",Table1[[#This Row],[Rating]])),Ratings!$F$3:$F$20,0)),"")</f>
        <v/>
      </c>
      <c r="Y89" s="117">
        <f>IF(Table1[[#This Row],[Compounding period Check List]]=1,IF(Table1[[#This Row],[Combined Ratings]]&gt;=$BD$2,1,0),0)</f>
        <v>0</v>
      </c>
      <c r="Z89" s="117" t="str">
        <f>IF(Table1[[#This Row],[Preference Score]]=1,Table1[[#This Row],[Combined Ratings]]-$BD$2,"")</f>
        <v/>
      </c>
      <c r="AA89" s="117" t="str">
        <f>IF((Bond!$B$2-Table1[[#This Row],[Latest Traded Date]])&gt;30,"",Table1[[#This Row],[Rating Difference]])</f>
        <v/>
      </c>
      <c r="AB89" s="117" t="str">
        <f>IF(Table1[[#This Row],[New Bonds]]="",Table1[[#This Row],[Rating Difference]],"")</f>
        <v/>
      </c>
      <c r="AC89" s="117" t="str">
        <f>IFERROR(RANK(Table1[[#This Row],[New Bonds]],Table1[New Bonds],1)+COUNTIF($AA$3:AA89,Table1[[#This Row],[New Bonds]])-1,"")</f>
        <v/>
      </c>
      <c r="AD89" s="117" t="str">
        <f>IFERROR(RANK(Table1[[#This Row],[Old Bonds]],Table1[Old Bonds],1)+COUNTIF($AB$3:AB89,Table1[[#This Row],[Old Bonds]])-1,"")</f>
        <v/>
      </c>
      <c r="AE89" s="117" t="str">
        <f>IF(Table1[[#This Row],[Old Rank]]="",Table1[[#This Row],[New Rank]],IF(Table1[[#This Row],[Old Rank]]="","",Table1[[#This Row],[Old Rank]]+MAX(Table1[New Rank])))</f>
        <v/>
      </c>
      <c r="AF89" s="90">
        <f>IFERROR(VLOOKUP($D89,Price!$B$2:$C$1003,2,0),0)</f>
        <v>0</v>
      </c>
      <c r="AG89" s="90">
        <f>IF(Table1[[#This Row],[Latest Traded Date]]&gt;Table1[[#This Row],[Issue Open Date]],Table1[[#This Row],[Latest Traded Date]],Table1[[#This Row],[Issue Open Date]])</f>
        <v>0</v>
      </c>
      <c r="AH89" s="115" t="str">
        <f>IFERROR(VLOOKUP(D89,Price!$B$2:$G$1003,6,0),"N/A")</f>
        <v>N/A</v>
      </c>
      <c r="AI89" s="91"/>
      <c r="AK89" s="104"/>
      <c r="AN89" s="112"/>
    </row>
    <row r="90" spans="2:40">
      <c r="B90" s="81">
        <v>98</v>
      </c>
      <c r="C90" s="82"/>
      <c r="D90" s="82"/>
      <c r="E90" s="82"/>
      <c r="F90" s="82"/>
      <c r="G90" s="84"/>
      <c r="H90" s="83"/>
      <c r="I90" s="83"/>
      <c r="J90" s="85"/>
      <c r="K90" s="86"/>
      <c r="L90" s="85"/>
      <c r="M90" s="85"/>
      <c r="N90" s="84"/>
      <c r="O90" s="83"/>
      <c r="P90" s="82"/>
      <c r="Q90" s="82"/>
      <c r="R90" s="87" t="str">
        <f>IFERROR(VLOOKUP($M90,'Vlook Ref'!$B$3:$D$5,2,0),"")</f>
        <v/>
      </c>
      <c r="S90" s="88" t="s">
        <v>1751</v>
      </c>
      <c r="T90" s="89">
        <f>ROUNDUP(IF(O90-Bond!$B$2&lt;0,0,(O90-Bond!$B$2)/365),0)</f>
        <v>0</v>
      </c>
      <c r="U90" s="117">
        <f>IF(Table1[[#This Row],[No. of coupon payments annually]]=Bond!$C$10,1,0)</f>
        <v>0</v>
      </c>
      <c r="V90" s="117">
        <f>IF(P90="ICRA Nepal",VLOOKUP(Q90,Ratings!$D$2:$E$20,2,0),0)</f>
        <v>0</v>
      </c>
      <c r="W90" s="117">
        <f>IF(P90="CARE Ratings Nepal Limited",VLOOKUP(Q90,Ratings!$C$2:$E$20,3,0),0)</f>
        <v>0</v>
      </c>
      <c r="X90" s="117" t="str">
        <f>IFERROR(INDEX(Ratings!$E$3:$E$20,MATCH(MID(Table1[[#This Row],[Rating]],FIND(" ",Table1[[#This Row],[Rating]])+1,LEN(Table1[[#This Row],[Rating]])-FIND(" ",Table1[[#This Row],[Rating]])),Ratings!$F$3:$F$20,0)),"")</f>
        <v/>
      </c>
      <c r="Y90" s="117">
        <f>IF(Table1[[#This Row],[Compounding period Check List]]=1,IF(Table1[[#This Row],[Combined Ratings]]&gt;=$BD$2,1,0),0)</f>
        <v>0</v>
      </c>
      <c r="Z90" s="117" t="str">
        <f>IF(Table1[[#This Row],[Preference Score]]=1,Table1[[#This Row],[Combined Ratings]]-$BD$2,"")</f>
        <v/>
      </c>
      <c r="AA90" s="117" t="str">
        <f>IF((Bond!$B$2-Table1[[#This Row],[Latest Traded Date]])&gt;30,"",Table1[[#This Row],[Rating Difference]])</f>
        <v/>
      </c>
      <c r="AB90" s="117" t="str">
        <f>IF(Table1[[#This Row],[New Bonds]]="",Table1[[#This Row],[Rating Difference]],"")</f>
        <v/>
      </c>
      <c r="AC90" s="117" t="str">
        <f>IFERROR(RANK(Table1[[#This Row],[New Bonds]],Table1[New Bonds],1)+COUNTIF($AA$3:AA90,Table1[[#This Row],[New Bonds]])-1,"")</f>
        <v/>
      </c>
      <c r="AD90" s="117" t="str">
        <f>IFERROR(RANK(Table1[[#This Row],[Old Bonds]],Table1[Old Bonds],1)+COUNTIF($AB$3:AB90,Table1[[#This Row],[Old Bonds]])-1,"")</f>
        <v/>
      </c>
      <c r="AE90" s="117" t="str">
        <f>IF(Table1[[#This Row],[Old Rank]]="",Table1[[#This Row],[New Rank]],IF(Table1[[#This Row],[Old Rank]]="","",Table1[[#This Row],[Old Rank]]+MAX(Table1[New Rank])))</f>
        <v/>
      </c>
      <c r="AF90" s="90">
        <f>IFERROR(VLOOKUP($D90,Price!$B$2:$C$1003,2,0),0)</f>
        <v>0</v>
      </c>
      <c r="AG90" s="90">
        <f>IF(Table1[[#This Row],[Latest Traded Date]]&gt;Table1[[#This Row],[Issue Open Date]],Table1[[#This Row],[Latest Traded Date]],Table1[[#This Row],[Issue Open Date]])</f>
        <v>0</v>
      </c>
      <c r="AH90" s="115" t="str">
        <f>IFERROR(VLOOKUP(D90,Price!$B$2:$G$1003,6,0),"N/A")</f>
        <v>N/A</v>
      </c>
      <c r="AI90" s="91"/>
      <c r="AK90" s="104"/>
      <c r="AN90" s="112"/>
    </row>
    <row r="91" spans="2:40">
      <c r="B91" s="81">
        <v>99</v>
      </c>
      <c r="C91" s="82"/>
      <c r="D91" s="82"/>
      <c r="E91" s="82"/>
      <c r="F91" s="82"/>
      <c r="G91" s="84"/>
      <c r="H91" s="83"/>
      <c r="I91" s="83"/>
      <c r="J91" s="85"/>
      <c r="K91" s="86"/>
      <c r="L91" s="85"/>
      <c r="M91" s="85"/>
      <c r="N91" s="84"/>
      <c r="O91" s="83"/>
      <c r="P91" s="82"/>
      <c r="Q91" s="82"/>
      <c r="R91" s="87" t="str">
        <f>IFERROR(VLOOKUP($M91,'Vlook Ref'!$B$3:$D$5,2,0),"")</f>
        <v/>
      </c>
      <c r="S91" s="88" t="s">
        <v>1751</v>
      </c>
      <c r="T91" s="89">
        <f>ROUNDUP(IF(O91-Bond!$B$2&lt;0,0,(O91-Bond!$B$2)/365),0)</f>
        <v>0</v>
      </c>
      <c r="U91" s="117">
        <f>IF(Table1[[#This Row],[No. of coupon payments annually]]=Bond!$C$10,1,0)</f>
        <v>0</v>
      </c>
      <c r="V91" s="117">
        <f>IF(P91="ICRA Nepal",VLOOKUP(Q91,Ratings!$D$2:$E$20,2,0),0)</f>
        <v>0</v>
      </c>
      <c r="W91" s="117">
        <f>IF(P91="CARE Ratings Nepal Limited",VLOOKUP(Q91,Ratings!$C$2:$E$20,3,0),0)</f>
        <v>0</v>
      </c>
      <c r="X91" s="117" t="str">
        <f>IFERROR(INDEX(Ratings!$E$3:$E$20,MATCH(MID(Table1[[#This Row],[Rating]],FIND(" ",Table1[[#This Row],[Rating]])+1,LEN(Table1[[#This Row],[Rating]])-FIND(" ",Table1[[#This Row],[Rating]])),Ratings!$F$3:$F$20,0)),"")</f>
        <v/>
      </c>
      <c r="Y91" s="117">
        <f>IF(Table1[[#This Row],[Compounding period Check List]]=1,IF(Table1[[#This Row],[Combined Ratings]]&gt;=$BD$2,1,0),0)</f>
        <v>0</v>
      </c>
      <c r="Z91" s="117" t="str">
        <f>IF(Table1[[#This Row],[Preference Score]]=1,Table1[[#This Row],[Combined Ratings]]-$BD$2,"")</f>
        <v/>
      </c>
      <c r="AA91" s="117" t="str">
        <f>IF((Bond!$B$2-Table1[[#This Row],[Latest Traded Date]])&gt;30,"",Table1[[#This Row],[Rating Difference]])</f>
        <v/>
      </c>
      <c r="AB91" s="117" t="str">
        <f>IF(Table1[[#This Row],[New Bonds]]="",Table1[[#This Row],[Rating Difference]],"")</f>
        <v/>
      </c>
      <c r="AC91" s="117" t="str">
        <f>IFERROR(RANK(Table1[[#This Row],[New Bonds]],Table1[New Bonds],1)+COUNTIF($AA$3:AA91,Table1[[#This Row],[New Bonds]])-1,"")</f>
        <v/>
      </c>
      <c r="AD91" s="117" t="str">
        <f>IFERROR(RANK(Table1[[#This Row],[Old Bonds]],Table1[Old Bonds],1)+COUNTIF($AB$3:AB91,Table1[[#This Row],[Old Bonds]])-1,"")</f>
        <v/>
      </c>
      <c r="AE91" s="117" t="str">
        <f>IF(Table1[[#This Row],[Old Rank]]="",Table1[[#This Row],[New Rank]],IF(Table1[[#This Row],[Old Rank]]="","",Table1[[#This Row],[Old Rank]]+MAX(Table1[New Rank])))</f>
        <v/>
      </c>
      <c r="AF91" s="90">
        <f>IFERROR(VLOOKUP($D91,Price!$B$2:$C$1003,2,0),0)</f>
        <v>0</v>
      </c>
      <c r="AG91" s="90">
        <f>IF(Table1[[#This Row],[Latest Traded Date]]&gt;Table1[[#This Row],[Issue Open Date]],Table1[[#This Row],[Latest Traded Date]],Table1[[#This Row],[Issue Open Date]])</f>
        <v>0</v>
      </c>
      <c r="AH91" s="115" t="str">
        <f>IFERROR(VLOOKUP(D91,Price!$B$2:$G$1003,6,0),"N/A")</f>
        <v>N/A</v>
      </c>
      <c r="AI91" s="91"/>
      <c r="AK91" s="104"/>
      <c r="AN91" s="112"/>
    </row>
  </sheetData>
  <conditionalFormatting sqref="Q58">
    <cfRule type="expression" dxfId="74" priority="3">
      <formula>AM58&lt;0</formula>
    </cfRule>
  </conditionalFormatting>
  <conditionalFormatting sqref="Q59 Q61:Q62">
    <cfRule type="expression" dxfId="73" priority="1">
      <formula>AM59&lt;0</formula>
    </cfRule>
  </conditionalFormatting>
  <dataValidations count="3">
    <dataValidation type="list" allowBlank="1" showInputMessage="1" showErrorMessage="1" sqref="M3:M91" xr:uid="{00000000-0002-0000-0700-000000000000}">
      <formula1>Coupon_Payment</formula1>
    </dataValidation>
    <dataValidation type="list" allowBlank="1" showInputMessage="1" showErrorMessage="1" sqref="P4:P25 P27:P38 P46:P52 P40:P44 P54:P91" xr:uid="{00000000-0002-0000-0700-000001000000}">
      <formula1>Credit_Rating_Agency</formula1>
    </dataValidation>
    <dataValidation type="list" allowBlank="1" showInputMessage="1" showErrorMessage="1" sqref="S3:S66" xr:uid="{B585342D-9A9C-40BB-AE5B-F2226201307A}">
      <formula1>CouponPaymentDates</formula1>
    </dataValidation>
  </dataValidations>
  <pageMargins left="0.7" right="0.7" top="0.75" bottom="0.75" header="0.3" footer="0.3"/>
  <pageSetup paperSize="9" orientation="portrait" verticalDpi="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55D0B9F-0C38-4B49-8098-8E77CED1E3AE}">
          <x14:formula1>
            <xm:f>'Vlook Ref'!$F$3:$F$5</xm:f>
          </x14:formula1>
          <xm:sqref>P3 P26 P39 P53 P45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7ABE0-CF44-4BA5-82C8-9134D9991399}">
  <sheetPr codeName="Sheet31">
    <tabColor theme="6" tint="0.59999389629810485"/>
  </sheetPr>
  <dimension ref="B1:M18"/>
  <sheetViews>
    <sheetView showGridLines="0" workbookViewId="0">
      <selection activeCell="C5" sqref="C5"/>
    </sheetView>
  </sheetViews>
  <sheetFormatPr defaultColWidth="9.140625" defaultRowHeight="15"/>
  <cols>
    <col min="1" max="1" width="9.140625" style="68"/>
    <col min="2" max="2" width="7.42578125" style="68" customWidth="1"/>
    <col min="3" max="3" width="44.5703125" style="68" customWidth="1"/>
    <col min="4" max="4" width="12.42578125" style="68" customWidth="1"/>
    <col min="5" max="5" width="8.42578125" style="68" hidden="1" customWidth="1"/>
    <col min="6" max="6" width="11.42578125" style="68" hidden="1" customWidth="1"/>
    <col min="7" max="7" width="7.5703125" style="68" hidden="1" customWidth="1"/>
    <col min="8" max="8" width="8.85546875" style="68" hidden="1" customWidth="1"/>
    <col min="9" max="9" width="10.42578125" style="68" customWidth="1"/>
    <col min="10" max="10" width="8.85546875" style="68" hidden="1" customWidth="1"/>
    <col min="11" max="12" width="9.42578125" style="68" bestFit="1" customWidth="1"/>
    <col min="13" max="16384" width="9.140625" style="68"/>
  </cols>
  <sheetData>
    <row r="1" spans="2:13">
      <c r="C1" s="68" t="s">
        <v>187</v>
      </c>
      <c r="D1" s="149">
        <f>Valuations!C2</f>
        <v>45256</v>
      </c>
    </row>
    <row r="2" spans="2:13">
      <c r="B2" s="265" t="s">
        <v>1975</v>
      </c>
      <c r="C2" s="265"/>
      <c r="D2" s="265"/>
      <c r="E2" s="265"/>
    </row>
    <row r="3" spans="2:13">
      <c r="B3" s="265"/>
      <c r="C3" s="265"/>
      <c r="D3" s="265"/>
      <c r="E3" s="265"/>
    </row>
    <row r="4" spans="2:13" ht="36.75" customHeight="1">
      <c r="B4" s="122" t="s">
        <v>1791</v>
      </c>
      <c r="C4" s="145" t="s">
        <v>1801</v>
      </c>
      <c r="D4" s="122" t="s">
        <v>57</v>
      </c>
      <c r="E4" s="122" t="s">
        <v>1790</v>
      </c>
      <c r="F4" s="122" t="s">
        <v>1794</v>
      </c>
      <c r="G4" s="122" t="s">
        <v>1796</v>
      </c>
      <c r="H4" s="122" t="s">
        <v>1795</v>
      </c>
      <c r="I4" s="122" t="s">
        <v>1795</v>
      </c>
      <c r="J4" s="122" t="s">
        <v>201</v>
      </c>
      <c r="K4" s="122" t="s">
        <v>1795</v>
      </c>
      <c r="L4" s="122" t="s">
        <v>201</v>
      </c>
    </row>
    <row r="5" spans="2:13">
      <c r="B5" s="82">
        <v>1</v>
      </c>
      <c r="C5" s="82" t="s">
        <v>1805</v>
      </c>
      <c r="D5" s="82" t="s">
        <v>1804</v>
      </c>
      <c r="E5" s="147">
        <f>VLOOKUP(D5,Valuations!$C$6:$L$105,10,0)</f>
        <v>941.79</v>
      </c>
      <c r="F5" s="85" t="str">
        <f>IFERROR($D$1-VLOOKUP(D5,Valuations!$C$6:$F$105,4,0)+1,"N/A")</f>
        <v>N/A</v>
      </c>
      <c r="G5" s="155" t="str">
        <f>VLOOKUP(D5,Valuations!$C$6:$G$105,5,0)</f>
        <v>-</v>
      </c>
      <c r="H5" s="150">
        <f t="shared" ref="H5:H16" si="0">IF(F5&lt;31,G5,E5)</f>
        <v>941.79</v>
      </c>
      <c r="I5" s="150">
        <f>IF(K5=0,H5,0)</f>
        <v>0</v>
      </c>
      <c r="J5" s="152">
        <f>VLOOKUP(D5,Valuations!$C$6:$M$105,9,0)</f>
        <v>0.1334425673978758</v>
      </c>
      <c r="K5" s="156">
        <f t="shared" ref="K5:K16" si="1">IF(F5&lt;31,0,H5)</f>
        <v>941.79</v>
      </c>
      <c r="L5" s="154">
        <f>IF(I5=0,J5,"-")</f>
        <v>0.1334425673978758</v>
      </c>
    </row>
    <row r="6" spans="2:13">
      <c r="B6" s="82">
        <v>2</v>
      </c>
      <c r="C6" s="82" t="s">
        <v>1657</v>
      </c>
      <c r="D6" s="82" t="s">
        <v>1658</v>
      </c>
      <c r="E6" s="147">
        <f>VLOOKUP(D6,Valuations!$C$6:$L$105,10,0)</f>
        <v>923.61</v>
      </c>
      <c r="F6" s="85">
        <f>IFERROR($D$1-VLOOKUP(D6,Valuations!$C$6:$F$105,4,0)+1,"N/A")</f>
        <v>1</v>
      </c>
      <c r="G6" s="155">
        <f>VLOOKUP(D6,Valuations!$C$6:$G$105,5,0)</f>
        <v>940</v>
      </c>
      <c r="H6" s="150">
        <f t="shared" si="0"/>
        <v>940</v>
      </c>
      <c r="I6" s="150">
        <f t="shared" ref="I6:I16" si="2">IF(K6=0,H6,0)</f>
        <v>940</v>
      </c>
      <c r="J6" s="152">
        <f>VLOOKUP(D6,Valuations!$C$6:$M$105,9,0)</f>
        <v>0.1334425673978758</v>
      </c>
      <c r="K6" s="156">
        <f t="shared" si="1"/>
        <v>0</v>
      </c>
      <c r="L6" s="154" t="str">
        <f t="shared" ref="L6:L16" si="3">IF(I6=0,J6,"-")</f>
        <v>-</v>
      </c>
    </row>
    <row r="7" spans="2:13">
      <c r="B7" s="82">
        <v>3</v>
      </c>
      <c r="C7" s="82" t="s">
        <v>1820</v>
      </c>
      <c r="D7" s="82" t="s">
        <v>1815</v>
      </c>
      <c r="E7" s="147">
        <f>VLOOKUP(D7,Valuations!$C$6:$L$105,10,0)</f>
        <v>936.93</v>
      </c>
      <c r="F7" s="85" t="str">
        <f>IFERROR($D$1-VLOOKUP(D7,Valuations!$C$6:$F$105,4,0)+1,"N/A")</f>
        <v>N/A</v>
      </c>
      <c r="G7" s="155" t="str">
        <f>VLOOKUP(D7,Valuations!$C$6:$G$105,5,0)</f>
        <v>-</v>
      </c>
      <c r="H7" s="150">
        <f t="shared" si="0"/>
        <v>936.93</v>
      </c>
      <c r="I7" s="150">
        <f t="shared" si="2"/>
        <v>0</v>
      </c>
      <c r="J7" s="152">
        <f>VLOOKUP(D7,Valuations!$C$6:$M$105,9,0)</f>
        <v>0.13682007850152389</v>
      </c>
      <c r="K7" s="156">
        <f t="shared" si="1"/>
        <v>936.93</v>
      </c>
      <c r="L7" s="154">
        <f t="shared" si="3"/>
        <v>0.13682007850152389</v>
      </c>
      <c r="M7" s="104"/>
    </row>
    <row r="8" spans="2:13">
      <c r="B8" s="82">
        <v>4</v>
      </c>
      <c r="C8" s="82" t="s">
        <v>1821</v>
      </c>
      <c r="D8" s="82" t="s">
        <v>1781</v>
      </c>
      <c r="E8" s="147">
        <f>VLOOKUP(D8,Valuations!$C$6:$L$105,10,0)</f>
        <v>933.06</v>
      </c>
      <c r="F8" s="85" t="str">
        <f>IFERROR($D$1-VLOOKUP(D8,Valuations!$C$6:$F$105,4,0)+1,"N/A")</f>
        <v>N/A</v>
      </c>
      <c r="G8" s="155" t="str">
        <f>VLOOKUP(D8,Valuations!$C$6:$G$105,5,0)</f>
        <v>-</v>
      </c>
      <c r="H8" s="150">
        <f t="shared" si="0"/>
        <v>933.06</v>
      </c>
      <c r="I8" s="150">
        <f t="shared" si="2"/>
        <v>0</v>
      </c>
      <c r="J8" s="152">
        <f>VLOOKUP(D8,Valuations!$C$6:$M$105,9,0)</f>
        <v>0.13566090348964593</v>
      </c>
      <c r="K8" s="156">
        <f t="shared" si="1"/>
        <v>933.06</v>
      </c>
      <c r="L8" s="154">
        <f t="shared" si="3"/>
        <v>0.13566090348964593</v>
      </c>
      <c r="M8" s="104"/>
    </row>
    <row r="9" spans="2:13">
      <c r="B9" s="82">
        <v>5</v>
      </c>
      <c r="C9" s="82" t="s">
        <v>1822</v>
      </c>
      <c r="D9" s="82" t="s">
        <v>1785</v>
      </c>
      <c r="E9" s="147">
        <f>VLOOKUP(D9,Valuations!$C$6:$L$105,10,0)</f>
        <v>939.95</v>
      </c>
      <c r="F9" s="85" t="str">
        <f>IFERROR($D$1-VLOOKUP(D9,Valuations!$C$6:$F$105,4,0)+1,"N/A")</f>
        <v>N/A</v>
      </c>
      <c r="G9" s="155" t="str">
        <f>VLOOKUP(D9,Valuations!$C$6:$G$105,5,0)</f>
        <v>-</v>
      </c>
      <c r="H9" s="150">
        <f t="shared" si="0"/>
        <v>939.95</v>
      </c>
      <c r="I9" s="150">
        <f t="shared" si="2"/>
        <v>0</v>
      </c>
      <c r="J9" s="152">
        <f>VLOOKUP(D9,Valuations!$C$6:$M$105,9,0)</f>
        <v>0.1334425673978758</v>
      </c>
      <c r="K9" s="156">
        <f t="shared" si="1"/>
        <v>939.95</v>
      </c>
      <c r="L9" s="154">
        <f t="shared" si="3"/>
        <v>0.1334425673978758</v>
      </c>
      <c r="M9" s="104"/>
    </row>
    <row r="10" spans="2:13">
      <c r="B10" s="82">
        <v>6</v>
      </c>
      <c r="C10" s="82" t="s">
        <v>6</v>
      </c>
      <c r="D10" s="82" t="s">
        <v>1424</v>
      </c>
      <c r="E10" s="147">
        <f>VLOOKUP(D10,Valuations!$C$6:$L$105,10,0)</f>
        <v>921.16</v>
      </c>
      <c r="F10" s="85">
        <f>IFERROR($D$1-VLOOKUP(D10,Valuations!$C$6:$F$105,4,0)+1,"N/A")</f>
        <v>134</v>
      </c>
      <c r="G10" s="155">
        <f>VLOOKUP(D10,Valuations!$C$6:$G$105,5,0)</f>
        <v>1252.0999999999999</v>
      </c>
      <c r="H10" s="150">
        <f t="shared" si="0"/>
        <v>921.16</v>
      </c>
      <c r="I10" s="150">
        <f t="shared" si="2"/>
        <v>0</v>
      </c>
      <c r="J10" s="152">
        <f>VLOOKUP(D10,Valuations!$C$6:$M$105,9,0)</f>
        <v>0.13682007850152389</v>
      </c>
      <c r="K10" s="156">
        <f t="shared" si="1"/>
        <v>921.16</v>
      </c>
      <c r="L10" s="154">
        <f t="shared" si="3"/>
        <v>0.13682007850152389</v>
      </c>
      <c r="M10" s="104"/>
    </row>
    <row r="11" spans="2:13">
      <c r="B11" s="82">
        <v>7</v>
      </c>
      <c r="C11" s="82" t="s">
        <v>1458</v>
      </c>
      <c r="D11" s="82" t="s">
        <v>1459</v>
      </c>
      <c r="E11" s="147">
        <f>VLOOKUP(D11,Valuations!$C$6:$L$105,10,0)</f>
        <v>874.51</v>
      </c>
      <c r="F11" s="85">
        <f>IFERROR($D$1-VLOOKUP(D11,Valuations!$C$6:$F$105,4,0)+1,"N/A")</f>
        <v>140</v>
      </c>
      <c r="G11" s="155">
        <f>VLOOKUP(D11,Valuations!$C$6:$G$105,5,0)</f>
        <v>1084</v>
      </c>
      <c r="H11" s="150">
        <f t="shared" si="0"/>
        <v>874.51</v>
      </c>
      <c r="I11" s="150">
        <f t="shared" si="2"/>
        <v>0</v>
      </c>
      <c r="J11" s="152">
        <f>VLOOKUP(D11,Valuations!$C$6:$M$105,9,0)</f>
        <v>0.1334425673978758</v>
      </c>
      <c r="K11" s="156">
        <f t="shared" si="1"/>
        <v>874.51</v>
      </c>
      <c r="L11" s="154">
        <f t="shared" si="3"/>
        <v>0.1334425673978758</v>
      </c>
      <c r="M11" s="104"/>
    </row>
    <row r="12" spans="2:13">
      <c r="B12" s="82">
        <v>8</v>
      </c>
      <c r="C12" s="82" t="s">
        <v>446</v>
      </c>
      <c r="D12" s="82" t="s">
        <v>447</v>
      </c>
      <c r="E12" s="147">
        <f>VLOOKUP(D12,Valuations!$C$6:$L$105,10,0)</f>
        <v>1006.52</v>
      </c>
      <c r="F12" s="85">
        <f>IFERROR($D$1-VLOOKUP(D12,Valuations!$C$6:$F$105,4,0)+1,"N/A")</f>
        <v>1</v>
      </c>
      <c r="G12" s="155">
        <f>VLOOKUP(D12,Valuations!$C$6:$G$105,5,0)</f>
        <v>1050</v>
      </c>
      <c r="H12" s="150">
        <f t="shared" si="0"/>
        <v>1050</v>
      </c>
      <c r="I12" s="150">
        <f t="shared" si="2"/>
        <v>1050</v>
      </c>
      <c r="J12" s="152">
        <f>VLOOKUP(D12,Valuations!$C$6:$M$105,9,0)</f>
        <v>0.13566090348964593</v>
      </c>
      <c r="K12" s="156">
        <f t="shared" si="1"/>
        <v>0</v>
      </c>
      <c r="L12" s="154" t="str">
        <f t="shared" si="3"/>
        <v>-</v>
      </c>
      <c r="M12" s="104"/>
    </row>
    <row r="13" spans="2:13">
      <c r="B13" s="82">
        <v>9</v>
      </c>
      <c r="C13" s="82" t="s">
        <v>1669</v>
      </c>
      <c r="D13" s="82" t="s">
        <v>1670</v>
      </c>
      <c r="E13" s="147">
        <f>VLOOKUP(D13,Valuations!$C$6:$L$105,10,0)</f>
        <v>890.53</v>
      </c>
      <c r="F13" s="85" t="str">
        <f>IFERROR($D$1-VLOOKUP(D13,Valuations!$C$6:$F$105,4,0)+1,"N/A")</f>
        <v>N/A</v>
      </c>
      <c r="G13" s="155" t="str">
        <f>VLOOKUP(D13,Valuations!$C$6:$G$105,5,0)</f>
        <v>-</v>
      </c>
      <c r="H13" s="150">
        <f t="shared" si="0"/>
        <v>890.53</v>
      </c>
      <c r="I13" s="150">
        <f t="shared" si="2"/>
        <v>0</v>
      </c>
      <c r="J13" s="152">
        <f>VLOOKUP(D13,Valuations!$C$6:$M$105,9,0)</f>
        <v>0.13566090348964593</v>
      </c>
      <c r="K13" s="156">
        <f t="shared" si="1"/>
        <v>890.53</v>
      </c>
      <c r="L13" s="154">
        <f t="shared" si="3"/>
        <v>0.13566090348964593</v>
      </c>
      <c r="M13" s="104"/>
    </row>
    <row r="14" spans="2:13">
      <c r="B14" s="82">
        <v>10</v>
      </c>
      <c r="C14" s="82" t="s">
        <v>1662</v>
      </c>
      <c r="D14" s="82" t="s">
        <v>1663</v>
      </c>
      <c r="E14" s="147">
        <f>VLOOKUP(D14,Valuations!$C$6:$L$105,10,0)</f>
        <v>971.39</v>
      </c>
      <c r="F14" s="85">
        <f>IFERROR($D$1-VLOOKUP(D14,Valuations!$C$6:$F$105,4,0)+1,"N/A")</f>
        <v>4</v>
      </c>
      <c r="G14" s="155">
        <f>VLOOKUP(D14,Valuations!$C$6:$G$105,5,0)</f>
        <v>991</v>
      </c>
      <c r="H14" s="150">
        <f t="shared" si="0"/>
        <v>991</v>
      </c>
      <c r="I14" s="150">
        <f t="shared" si="2"/>
        <v>991</v>
      </c>
      <c r="J14" s="152">
        <f>VLOOKUP(D14,Valuations!$C$6:$M$105,9,0)</f>
        <v>0.13682007850152389</v>
      </c>
      <c r="K14" s="156">
        <f t="shared" si="1"/>
        <v>0</v>
      </c>
      <c r="L14" s="154" t="str">
        <f t="shared" si="3"/>
        <v>-</v>
      </c>
      <c r="M14" s="104"/>
    </row>
    <row r="15" spans="2:13">
      <c r="B15" s="82">
        <v>11</v>
      </c>
      <c r="C15" s="82" t="s">
        <v>1823</v>
      </c>
      <c r="D15" s="82" t="s">
        <v>1666</v>
      </c>
      <c r="E15" s="147">
        <f>VLOOKUP(D15,Valuations!$C$6:$L$105,10,0)</f>
        <v>927.37</v>
      </c>
      <c r="F15" s="85" t="str">
        <f>IFERROR($D$1-VLOOKUP(D15,Valuations!$C$6:$F$105,4,0)+1,"N/A")</f>
        <v>N/A</v>
      </c>
      <c r="G15" s="155" t="str">
        <f>VLOOKUP(D15,Valuations!$C$6:$G$105,5,0)</f>
        <v>-</v>
      </c>
      <c r="H15" s="150">
        <f t="shared" si="0"/>
        <v>927.37</v>
      </c>
      <c r="I15" s="150">
        <f t="shared" si="2"/>
        <v>0</v>
      </c>
      <c r="J15" s="152">
        <f>VLOOKUP(D15,Valuations!$C$6:$M$105,9,0)</f>
        <v>0.1334425673978758</v>
      </c>
      <c r="K15" s="156">
        <f t="shared" si="1"/>
        <v>927.37</v>
      </c>
      <c r="L15" s="154">
        <f t="shared" si="3"/>
        <v>0.1334425673978758</v>
      </c>
      <c r="M15" s="104"/>
    </row>
    <row r="16" spans="2:13">
      <c r="B16" s="82">
        <v>12</v>
      </c>
      <c r="C16" s="82" t="s">
        <v>68</v>
      </c>
      <c r="D16" s="82" t="s">
        <v>1277</v>
      </c>
      <c r="E16" s="147">
        <f>VLOOKUP(D16,Valuations!$C$6:$L$105,10,0)</f>
        <v>1023.91</v>
      </c>
      <c r="F16" s="85">
        <f>IFERROR($D$1-VLOOKUP(D16,Valuations!$C$6:$F$105,4,0)+1,"N/A")</f>
        <v>1</v>
      </c>
      <c r="G16" s="155">
        <f>VLOOKUP(D16,Valuations!$C$6:$G$105,5,0)</f>
        <v>1004.7</v>
      </c>
      <c r="H16" s="150">
        <f t="shared" si="0"/>
        <v>1004.7</v>
      </c>
      <c r="I16" s="150">
        <f t="shared" si="2"/>
        <v>1004.7</v>
      </c>
      <c r="J16" s="152">
        <f>VLOOKUP(D16,Valuations!$C$6:$M$105,9,0)</f>
        <v>0.1334425673978758</v>
      </c>
      <c r="K16" s="156">
        <f t="shared" si="1"/>
        <v>0</v>
      </c>
      <c r="L16" s="154" t="str">
        <f t="shared" si="3"/>
        <v>-</v>
      </c>
      <c r="M16" s="104"/>
    </row>
    <row r="17" spans="13:13">
      <c r="M17" s="104"/>
    </row>
    <row r="18" spans="13:13">
      <c r="M18" s="104"/>
    </row>
  </sheetData>
  <mergeCells count="1">
    <mergeCell ref="B2:E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68554-C1E7-4108-90DB-0B1E590BB0E3}">
  <sheetPr codeName="Sheet29">
    <tabColor theme="6" tint="0.59999389629810485"/>
  </sheetPr>
  <dimension ref="B1:L21"/>
  <sheetViews>
    <sheetView showGridLines="0" topLeftCell="A4" workbookViewId="0">
      <selection activeCell="C21" sqref="C21"/>
    </sheetView>
  </sheetViews>
  <sheetFormatPr defaultColWidth="8.85546875" defaultRowHeight="15"/>
  <cols>
    <col min="1" max="1" width="8.85546875" style="68"/>
    <col min="2" max="2" width="6.5703125" style="68" customWidth="1"/>
    <col min="3" max="3" width="43.42578125" style="68" customWidth="1"/>
    <col min="4" max="4" width="11.42578125" style="68" customWidth="1"/>
    <col min="5" max="5" width="9.85546875" style="68" hidden="1" customWidth="1"/>
    <col min="6" max="6" width="8.5703125" style="68" hidden="1" customWidth="1"/>
    <col min="7" max="7" width="7.5703125" style="68" hidden="1" customWidth="1"/>
    <col min="8" max="8" width="9.5703125" style="68" hidden="1" customWidth="1"/>
    <col min="9" max="9" width="9.85546875" style="68" customWidth="1"/>
    <col min="10" max="10" width="9.5703125" style="68" hidden="1" customWidth="1"/>
    <col min="11" max="11" width="9.85546875" style="68" customWidth="1"/>
    <col min="12" max="16384" width="8.85546875" style="68"/>
  </cols>
  <sheetData>
    <row r="1" spans="2:12">
      <c r="C1" s="68" t="str">
        <f>'NMB50'!C1</f>
        <v>Valuation Date</v>
      </c>
      <c r="D1" s="149">
        <f>'NMB50'!D1</f>
        <v>45256</v>
      </c>
    </row>
    <row r="2" spans="2:12">
      <c r="B2" s="265" t="s">
        <v>1976</v>
      </c>
      <c r="C2" s="265"/>
      <c r="D2" s="265"/>
      <c r="E2" s="265"/>
    </row>
    <row r="3" spans="2:12">
      <c r="B3" s="266"/>
      <c r="C3" s="266"/>
      <c r="D3" s="266"/>
      <c r="E3" s="266"/>
    </row>
    <row r="4" spans="2:12" ht="60">
      <c r="B4" s="122" t="s">
        <v>1791</v>
      </c>
      <c r="C4" s="122" t="s">
        <v>1802</v>
      </c>
      <c r="D4" s="122" t="s">
        <v>57</v>
      </c>
      <c r="E4" s="122" t="s">
        <v>1790</v>
      </c>
      <c r="F4" s="122" t="s">
        <v>1794</v>
      </c>
      <c r="G4" s="122" t="s">
        <v>1796</v>
      </c>
      <c r="H4" s="122" t="s">
        <v>1795</v>
      </c>
      <c r="I4" s="122" t="s">
        <v>1795</v>
      </c>
      <c r="J4" s="122" t="s">
        <v>201</v>
      </c>
      <c r="K4" s="122" t="s">
        <v>1795</v>
      </c>
      <c r="L4" s="122" t="s">
        <v>201</v>
      </c>
    </row>
    <row r="5" spans="2:12">
      <c r="B5" s="82">
        <v>1</v>
      </c>
      <c r="C5" s="148" t="s">
        <v>1321</v>
      </c>
      <c r="D5" s="82" t="s">
        <v>1449</v>
      </c>
      <c r="E5" s="147">
        <f>VLOOKUP(D5,Valuations!$C$6:$L$105,10,0)</f>
        <v>966.61</v>
      </c>
      <c r="F5" s="85">
        <f>IFERROR($D$1-VLOOKUP(D5,Valuations!$C$6:$F$105,4,0)+1,"NA")</f>
        <v>4</v>
      </c>
      <c r="G5" s="155">
        <f>VLOOKUP(D5,Valuations!$C$6:$G$105,5,0)</f>
        <v>1030</v>
      </c>
      <c r="H5" s="150">
        <f>IF(F5&lt;31,G5,E5)</f>
        <v>1030</v>
      </c>
      <c r="I5" s="150">
        <f>IF(K5=0,H5,0)</f>
        <v>1030</v>
      </c>
      <c r="J5" s="152">
        <f>VLOOKUP(D5,Valuations!$C$6:$M$105,9,0)</f>
        <v>0.13566090348964593</v>
      </c>
      <c r="K5" s="156">
        <f t="shared" ref="K5" si="0">IF(F5&lt;31,0,H5)</f>
        <v>0</v>
      </c>
      <c r="L5" s="154" t="str">
        <f>IF(I5=0,J5,"-")</f>
        <v>-</v>
      </c>
    </row>
    <row r="6" spans="2:12">
      <c r="B6" s="82">
        <v>2</v>
      </c>
      <c r="C6" s="148" t="s">
        <v>1458</v>
      </c>
      <c r="D6" s="82" t="s">
        <v>1459</v>
      </c>
      <c r="E6" s="147">
        <f>VLOOKUP(D6,Valuations!$C$6:$L$105,10,0)</f>
        <v>874.51</v>
      </c>
      <c r="F6" s="85">
        <f>IFERROR($D$1-VLOOKUP(D6,Valuations!$C$6:$F$105,4,0)+1,"NA")</f>
        <v>140</v>
      </c>
      <c r="G6" s="155">
        <f>VLOOKUP(D6,Valuations!$C$6:$G$105,5,0)</f>
        <v>1084</v>
      </c>
      <c r="H6" s="150">
        <f t="shared" ref="H6:H21" si="1">IF(F6&lt;31,G6,E6)</f>
        <v>874.51</v>
      </c>
      <c r="I6" s="150">
        <f t="shared" ref="I6:I21" si="2">IF(K6=0,H6,0)</f>
        <v>0</v>
      </c>
      <c r="J6" s="152">
        <f>VLOOKUP(D6,Valuations!$C$6:$M$105,9,0)</f>
        <v>0.1334425673978758</v>
      </c>
      <c r="K6" s="156">
        <f t="shared" ref="K6:K21" si="3">IF(F6&lt;31,0,H6)</f>
        <v>874.51</v>
      </c>
      <c r="L6" s="154">
        <f t="shared" ref="L6:L21" si="4">IF(I6=0,J6,"-")</f>
        <v>0.1334425673978758</v>
      </c>
    </row>
    <row r="7" spans="2:12">
      <c r="B7" s="82">
        <v>3</v>
      </c>
      <c r="C7" s="148" t="s">
        <v>1552</v>
      </c>
      <c r="D7" s="82" t="s">
        <v>1484</v>
      </c>
      <c r="E7" s="147">
        <f>VLOOKUP(D7,Valuations!$C$6:$L$105,10,0)</f>
        <v>813.89</v>
      </c>
      <c r="F7" s="85">
        <f>IFERROR($D$1-VLOOKUP(D7,Valuations!$C$6:$F$105,4,0)+1,"NA")</f>
        <v>5</v>
      </c>
      <c r="G7" s="155">
        <f>VLOOKUP(D7,Valuations!$C$6:$G$105,5,0)</f>
        <v>806</v>
      </c>
      <c r="H7" s="150">
        <f t="shared" si="1"/>
        <v>806</v>
      </c>
      <c r="I7" s="150">
        <f t="shared" si="2"/>
        <v>806</v>
      </c>
      <c r="J7" s="152">
        <f>VLOOKUP(D7,Valuations!$C$6:$M$105,9,0)</f>
        <v>0.13566090348964593</v>
      </c>
      <c r="K7" s="156">
        <f t="shared" si="3"/>
        <v>0</v>
      </c>
      <c r="L7" s="154" t="str">
        <f t="shared" si="4"/>
        <v>-</v>
      </c>
    </row>
    <row r="8" spans="2:12">
      <c r="B8" s="82">
        <v>4</v>
      </c>
      <c r="C8" s="148" t="s">
        <v>78</v>
      </c>
      <c r="D8" s="82" t="s">
        <v>447</v>
      </c>
      <c r="E8" s="147">
        <f>VLOOKUP(D8,Valuations!$C$6:$L$105,10,0)</f>
        <v>1006.52</v>
      </c>
      <c r="F8" s="85">
        <f>IFERROR($D$1-VLOOKUP(D8,Valuations!$C$6:$F$105,4,0)+1,"NA")</f>
        <v>1</v>
      </c>
      <c r="G8" s="155">
        <f>VLOOKUP(D8,Valuations!$C$6:$G$105,5,0)</f>
        <v>1050</v>
      </c>
      <c r="H8" s="150">
        <f t="shared" si="1"/>
        <v>1050</v>
      </c>
      <c r="I8" s="150">
        <f t="shared" si="2"/>
        <v>1050</v>
      </c>
      <c r="J8" s="152">
        <f>VLOOKUP(D8,Valuations!$C$6:$M$105,9,0)</f>
        <v>0.13566090348964593</v>
      </c>
      <c r="K8" s="156">
        <f t="shared" si="3"/>
        <v>0</v>
      </c>
      <c r="L8" s="154" t="str">
        <f t="shared" si="4"/>
        <v>-</v>
      </c>
    </row>
    <row r="9" spans="2:12">
      <c r="B9" s="82">
        <v>5</v>
      </c>
      <c r="C9" s="148" t="s">
        <v>1537</v>
      </c>
      <c r="D9" s="82" t="s">
        <v>1538</v>
      </c>
      <c r="E9" s="147">
        <f>VLOOKUP(D9,Valuations!$C$6:$L$105,10,0)</f>
        <v>902.49</v>
      </c>
      <c r="F9" s="85" t="str">
        <f>IFERROR($D$1-VLOOKUP(D9,Valuations!$C$6:$F$105,4,0)+1,"NA")</f>
        <v>NA</v>
      </c>
      <c r="G9" s="155" t="str">
        <f>VLOOKUP(D9,Valuations!$C$6:$G$105,5,0)</f>
        <v>-</v>
      </c>
      <c r="H9" s="150">
        <f t="shared" si="1"/>
        <v>902.49</v>
      </c>
      <c r="I9" s="150">
        <f t="shared" si="2"/>
        <v>0</v>
      </c>
      <c r="J9" s="152">
        <f>VLOOKUP(D9,Valuations!$C$6:$M$105,9,0)</f>
        <v>0.13566090348964593</v>
      </c>
      <c r="K9" s="156">
        <f t="shared" si="3"/>
        <v>902.49</v>
      </c>
      <c r="L9" s="154">
        <f t="shared" si="4"/>
        <v>0.13566090348964593</v>
      </c>
    </row>
    <row r="10" spans="2:12">
      <c r="B10" s="82">
        <v>6</v>
      </c>
      <c r="C10" s="148" t="s">
        <v>1281</v>
      </c>
      <c r="D10" s="82" t="s">
        <v>1297</v>
      </c>
      <c r="E10" s="147">
        <f>VLOOKUP(D10,Valuations!$C$6:$L$105,10,0)</f>
        <v>971.37</v>
      </c>
      <c r="F10" s="85">
        <f>IFERROR($D$1-VLOOKUP(D10,Valuations!$C$6:$F$105,4,0)+1,"NA")</f>
        <v>4</v>
      </c>
      <c r="G10" s="155">
        <f>VLOOKUP(D10,Valuations!$C$6:$G$105,5,0)</f>
        <v>1025</v>
      </c>
      <c r="H10" s="150">
        <f t="shared" si="1"/>
        <v>1025</v>
      </c>
      <c r="I10" s="150">
        <f t="shared" si="2"/>
        <v>1025</v>
      </c>
      <c r="J10" s="152">
        <f>VLOOKUP(D10,Valuations!$C$6:$M$105,9,0)</f>
        <v>0.1334425673978758</v>
      </c>
      <c r="K10" s="156">
        <f t="shared" si="3"/>
        <v>0</v>
      </c>
      <c r="L10" s="154" t="str">
        <f t="shared" si="4"/>
        <v>-</v>
      </c>
    </row>
    <row r="11" spans="2:12">
      <c r="B11" s="82">
        <v>7</v>
      </c>
      <c r="C11" s="148" t="s">
        <v>68</v>
      </c>
      <c r="D11" s="82" t="s">
        <v>1277</v>
      </c>
      <c r="E11" s="147">
        <f>VLOOKUP(D11,Valuations!$C$6:$L$105,10,0)</f>
        <v>1023.91</v>
      </c>
      <c r="F11" s="85">
        <f>IFERROR($D$1-VLOOKUP(D11,Valuations!$C$6:$F$105,4,0)+1,"NA")</f>
        <v>1</v>
      </c>
      <c r="G11" s="155">
        <f>VLOOKUP(D11,Valuations!$C$6:$G$105,5,0)</f>
        <v>1004.7</v>
      </c>
      <c r="H11" s="150">
        <f t="shared" si="1"/>
        <v>1004.7</v>
      </c>
      <c r="I11" s="150">
        <f t="shared" si="2"/>
        <v>1004.7</v>
      </c>
      <c r="J11" s="152">
        <f>VLOOKUP(D11,Valuations!$C$6:$M$105,9,0)</f>
        <v>0.1334425673978758</v>
      </c>
      <c r="K11" s="156">
        <f t="shared" si="3"/>
        <v>0</v>
      </c>
      <c r="L11" s="154" t="str">
        <f t="shared" si="4"/>
        <v>-</v>
      </c>
    </row>
    <row r="12" spans="2:12">
      <c r="B12" s="82">
        <v>8</v>
      </c>
      <c r="C12" s="148" t="s">
        <v>76</v>
      </c>
      <c r="D12" s="82" t="s">
        <v>112</v>
      </c>
      <c r="E12" s="147">
        <f>VLOOKUP(D12,Valuations!$C$6:$L$105,10,0)</f>
        <v>921.76</v>
      </c>
      <c r="F12" s="85">
        <f>IFERROR($D$1-VLOOKUP(D12,Valuations!$C$6:$F$105,4,0)+1,"NA")</f>
        <v>123</v>
      </c>
      <c r="G12" s="155">
        <f>VLOOKUP(D12,Valuations!$C$6:$G$105,5,0)</f>
        <v>1150</v>
      </c>
      <c r="H12" s="150">
        <f t="shared" si="1"/>
        <v>921.76</v>
      </c>
      <c r="I12" s="150">
        <f t="shared" si="2"/>
        <v>0</v>
      </c>
      <c r="J12" s="152">
        <f>VLOOKUP(D12,Valuations!$C$6:$M$105,9,0)</f>
        <v>0.13566090348964593</v>
      </c>
      <c r="K12" s="156">
        <f t="shared" si="3"/>
        <v>921.76</v>
      </c>
      <c r="L12" s="154">
        <f t="shared" si="4"/>
        <v>0.13566090348964593</v>
      </c>
    </row>
    <row r="13" spans="2:12">
      <c r="B13" s="82">
        <v>9</v>
      </c>
      <c r="C13" s="82" t="s">
        <v>64</v>
      </c>
      <c r="D13" s="82" t="s">
        <v>1388</v>
      </c>
      <c r="E13" s="147">
        <f>VLOOKUP(D13,Valuations!$C$6:$L$105,10,0)</f>
        <v>965.77</v>
      </c>
      <c r="F13" s="85">
        <f>IFERROR($D$1-VLOOKUP(D13,Valuations!$C$6:$F$105,4,0)+1,"NA")</f>
        <v>132</v>
      </c>
      <c r="G13" s="155">
        <f>VLOOKUP(D13,Valuations!$C$6:$G$105,5,0)</f>
        <v>1060</v>
      </c>
      <c r="H13" s="150">
        <f t="shared" si="1"/>
        <v>965.77</v>
      </c>
      <c r="I13" s="150">
        <f t="shared" si="2"/>
        <v>0</v>
      </c>
      <c r="J13" s="152">
        <f>VLOOKUP(D13,Valuations!$C$6:$M$105,9,0)</f>
        <v>0.13566090348964593</v>
      </c>
      <c r="K13" s="156">
        <f t="shared" si="3"/>
        <v>965.77</v>
      </c>
      <c r="L13" s="154">
        <f t="shared" si="4"/>
        <v>0.13566090348964593</v>
      </c>
    </row>
    <row r="14" spans="2:12">
      <c r="B14" s="82">
        <v>10</v>
      </c>
      <c r="C14" s="82" t="s">
        <v>1291</v>
      </c>
      <c r="D14" s="82" t="s">
        <v>1454</v>
      </c>
      <c r="E14" s="147">
        <f>VLOOKUP(D14,Valuations!$C$6:$L$105,10,0)</f>
        <v>921.17</v>
      </c>
      <c r="F14" s="85">
        <f>IFERROR($D$1-VLOOKUP(D14,Valuations!$C$6:$F$105,4,0)+1,"NA")</f>
        <v>4</v>
      </c>
      <c r="G14" s="155">
        <f>VLOOKUP(D14,Valuations!$C$6:$G$105,5,0)</f>
        <v>954</v>
      </c>
      <c r="H14" s="150">
        <f t="shared" si="1"/>
        <v>954</v>
      </c>
      <c r="I14" s="150">
        <f t="shared" si="2"/>
        <v>954</v>
      </c>
      <c r="J14" s="152">
        <f>VLOOKUP(D14,Valuations!$C$6:$M$105,9,0)</f>
        <v>0.1334425673978758</v>
      </c>
      <c r="K14" s="156">
        <f t="shared" si="3"/>
        <v>0</v>
      </c>
      <c r="L14" s="154" t="str">
        <f t="shared" si="4"/>
        <v>-</v>
      </c>
    </row>
    <row r="15" spans="2:12">
      <c r="B15" s="82">
        <v>11</v>
      </c>
      <c r="C15" s="82" t="s">
        <v>62</v>
      </c>
      <c r="D15" s="82" t="s">
        <v>1456</v>
      </c>
      <c r="E15" s="147">
        <f>VLOOKUP(D15,Valuations!$C$6:$L$105,10,0)</f>
        <v>922.97</v>
      </c>
      <c r="F15" s="85">
        <f>IFERROR($D$1-VLOOKUP(D15,Valuations!$C$6:$F$105,4,0)+1,"NA")</f>
        <v>134</v>
      </c>
      <c r="G15" s="155">
        <f>VLOOKUP(D15,Valuations!$C$6:$G$105,5,0)</f>
        <v>1116</v>
      </c>
      <c r="H15" s="150">
        <f t="shared" si="1"/>
        <v>922.97</v>
      </c>
      <c r="I15" s="150">
        <f t="shared" si="2"/>
        <v>0</v>
      </c>
      <c r="J15" s="152">
        <f>VLOOKUP(D15,Valuations!$C$6:$M$105,9,0)</f>
        <v>0.13566090348964593</v>
      </c>
      <c r="K15" s="156">
        <f t="shared" si="3"/>
        <v>922.97</v>
      </c>
      <c r="L15" s="154">
        <f t="shared" si="4"/>
        <v>0.13566090348964593</v>
      </c>
    </row>
    <row r="16" spans="2:12">
      <c r="B16" s="82">
        <v>12</v>
      </c>
      <c r="C16" s="82" t="s">
        <v>6</v>
      </c>
      <c r="D16" s="82" t="s">
        <v>1424</v>
      </c>
      <c r="E16" s="147">
        <f>VLOOKUP(D16,Valuations!$C$6:$L$105,10,0)</f>
        <v>921.16</v>
      </c>
      <c r="F16" s="85">
        <f>IFERROR($D$1-VLOOKUP(D16,Valuations!$C$6:$F$105,4,0)+1,"NA")</f>
        <v>134</v>
      </c>
      <c r="G16" s="155">
        <f>VLOOKUP(D16,Valuations!$C$6:$G$105,5,0)</f>
        <v>1252.0999999999999</v>
      </c>
      <c r="H16" s="150">
        <f t="shared" si="1"/>
        <v>921.16</v>
      </c>
      <c r="I16" s="150">
        <f t="shared" si="2"/>
        <v>0</v>
      </c>
      <c r="J16" s="152">
        <f>VLOOKUP(D16,Valuations!$C$6:$M$105,9,0)</f>
        <v>0.13682007850152389</v>
      </c>
      <c r="K16" s="156">
        <f t="shared" si="3"/>
        <v>921.16</v>
      </c>
      <c r="L16" s="154">
        <f t="shared" si="4"/>
        <v>0.13682007850152389</v>
      </c>
    </row>
    <row r="17" spans="2:12">
      <c r="B17" s="82">
        <v>13</v>
      </c>
      <c r="C17" s="82" t="s">
        <v>1319</v>
      </c>
      <c r="D17" s="82" t="s">
        <v>1327</v>
      </c>
      <c r="E17" s="147">
        <f>VLOOKUP(D17,Valuations!$C$6:$L$105,10,0)</f>
        <v>900.32</v>
      </c>
      <c r="F17" s="85">
        <f>IFERROR($D$1-VLOOKUP(D17,Valuations!$C$6:$F$105,4,0)+1,"NA")</f>
        <v>19</v>
      </c>
      <c r="G17" s="155">
        <f>VLOOKUP(D17,Valuations!$C$6:$G$105,5,0)</f>
        <v>883.5</v>
      </c>
      <c r="H17" s="150">
        <f t="shared" si="1"/>
        <v>883.5</v>
      </c>
      <c r="I17" s="150">
        <f t="shared" si="2"/>
        <v>883.5</v>
      </c>
      <c r="J17" s="152">
        <f>VLOOKUP(D17,Valuations!$C$6:$M$105,9,0)</f>
        <v>0.13682007850152389</v>
      </c>
      <c r="K17" s="156">
        <f t="shared" si="3"/>
        <v>0</v>
      </c>
      <c r="L17" s="154" t="str">
        <f t="shared" si="4"/>
        <v>-</v>
      </c>
    </row>
    <row r="18" spans="2:12">
      <c r="B18" s="82">
        <v>14</v>
      </c>
      <c r="C18" s="82" t="s">
        <v>79</v>
      </c>
      <c r="D18" s="82" t="s">
        <v>1404</v>
      </c>
      <c r="E18" s="147">
        <f>VLOOKUP(D18,Valuations!$C$6:$L$105,10,0)</f>
        <v>990.72</v>
      </c>
      <c r="F18" s="85">
        <f>IFERROR($D$1-VLOOKUP(D18,Valuations!$C$6:$F$105,4,0)+1,"NA")</f>
        <v>5</v>
      </c>
      <c r="G18" s="155">
        <f>VLOOKUP(D18,Valuations!$C$6:$G$105,5,0)</f>
        <v>1004.7</v>
      </c>
      <c r="H18" s="150">
        <f t="shared" si="1"/>
        <v>1004.7</v>
      </c>
      <c r="I18" s="150">
        <f t="shared" si="2"/>
        <v>1004.7</v>
      </c>
      <c r="J18" s="152">
        <f>VLOOKUP(D18,Valuations!$C$6:$M$105,9,0)</f>
        <v>0.13566090348964593</v>
      </c>
      <c r="K18" s="156">
        <f t="shared" si="3"/>
        <v>0</v>
      </c>
      <c r="L18" s="154" t="str">
        <f t="shared" si="4"/>
        <v>-</v>
      </c>
    </row>
    <row r="19" spans="2:12">
      <c r="B19" s="82">
        <v>15</v>
      </c>
      <c r="C19" s="82" t="s">
        <v>1363</v>
      </c>
      <c r="D19" s="82" t="s">
        <v>1377</v>
      </c>
      <c r="E19" s="147">
        <f>VLOOKUP(D19,Valuations!$C$6:$L$105,10,0)</f>
        <v>915.53</v>
      </c>
      <c r="F19" s="85">
        <f>IFERROR($D$1-VLOOKUP(D19,Valuations!$C$6:$F$105,4,0)+1,"NA")</f>
        <v>4</v>
      </c>
      <c r="G19" s="155">
        <f>VLOOKUP(D19,Valuations!$C$6:$G$105,5,0)</f>
        <v>1001</v>
      </c>
      <c r="H19" s="150">
        <f t="shared" si="1"/>
        <v>1001</v>
      </c>
      <c r="I19" s="150">
        <f t="shared" si="2"/>
        <v>1001</v>
      </c>
      <c r="J19" s="152">
        <f>VLOOKUP(D19,Valuations!$C$6:$M$105,9,0)</f>
        <v>0.1334425673978758</v>
      </c>
      <c r="K19" s="156">
        <f t="shared" si="3"/>
        <v>0</v>
      </c>
      <c r="L19" s="154" t="str">
        <f t="shared" si="4"/>
        <v>-</v>
      </c>
    </row>
    <row r="20" spans="2:12">
      <c r="B20" s="82">
        <v>16</v>
      </c>
      <c r="C20" s="82" t="s">
        <v>1648</v>
      </c>
      <c r="D20" s="82" t="s">
        <v>1649</v>
      </c>
      <c r="E20" s="147">
        <f>VLOOKUP(D20,Valuations!$C$6:$L$105,10,0)</f>
        <v>890.36</v>
      </c>
      <c r="F20" s="85">
        <f>IFERROR($D$1-VLOOKUP(D20,Valuations!$C$6:$F$105,4,0)+1,"NA")</f>
        <v>1</v>
      </c>
      <c r="G20" s="155">
        <f>VLOOKUP(D20,Valuations!$C$6:$G$105,5,0)</f>
        <v>940</v>
      </c>
      <c r="H20" s="150">
        <f t="shared" si="1"/>
        <v>940</v>
      </c>
      <c r="I20" s="150">
        <f t="shared" si="2"/>
        <v>940</v>
      </c>
      <c r="J20" s="152">
        <f>VLOOKUP(D20,Valuations!$C$6:$M$105,9,0)</f>
        <v>0.13566090348964593</v>
      </c>
      <c r="K20" s="156">
        <f t="shared" si="3"/>
        <v>0</v>
      </c>
      <c r="L20" s="154" t="str">
        <f t="shared" si="4"/>
        <v>-</v>
      </c>
    </row>
    <row r="21" spans="2:12">
      <c r="B21" s="82">
        <v>17</v>
      </c>
      <c r="C21" s="82" t="s">
        <v>75</v>
      </c>
      <c r="D21" s="82" t="s">
        <v>319</v>
      </c>
      <c r="E21" s="147">
        <f>VLOOKUP(D21,Valuations!$C$6:$L$105,10,0)</f>
        <v>993.96</v>
      </c>
      <c r="F21" s="85">
        <f>IFERROR($D$1-VLOOKUP(D21,Valuations!$C$6:$F$105,4,0)+1,"NA")</f>
        <v>1</v>
      </c>
      <c r="G21" s="155">
        <f>VLOOKUP(D21,Valuations!$C$6:$G$105,5,0)</f>
        <v>1010</v>
      </c>
      <c r="H21" s="150">
        <f t="shared" si="1"/>
        <v>1010</v>
      </c>
      <c r="I21" s="150">
        <f t="shared" si="2"/>
        <v>1010</v>
      </c>
      <c r="J21" s="152">
        <f>VLOOKUP(D21,Valuations!$C$6:$M$105,9,0)</f>
        <v>0.1334425673978758</v>
      </c>
      <c r="K21" s="156">
        <f t="shared" si="3"/>
        <v>0</v>
      </c>
      <c r="L21" s="154" t="str">
        <f t="shared" si="4"/>
        <v>-</v>
      </c>
    </row>
  </sheetData>
  <mergeCells count="1">
    <mergeCell ref="B2:E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09EA5-2593-4DF2-81B8-46DC4512F997}">
  <sheetPr codeName="Sheet27">
    <tabColor theme="6" tint="0.59999389629810485"/>
  </sheetPr>
  <dimension ref="B1:M21"/>
  <sheetViews>
    <sheetView showGridLines="0" workbookViewId="0"/>
  </sheetViews>
  <sheetFormatPr defaultColWidth="9.140625" defaultRowHeight="15"/>
  <cols>
    <col min="1" max="1" width="9.140625" style="68"/>
    <col min="2" max="2" width="7.42578125" style="68" customWidth="1"/>
    <col min="3" max="3" width="44.5703125" style="68" customWidth="1"/>
    <col min="4" max="4" width="12.42578125" style="68" customWidth="1"/>
    <col min="5" max="5" width="8.42578125" style="68" hidden="1" customWidth="1"/>
    <col min="6" max="6" width="11.42578125" style="68" hidden="1" customWidth="1"/>
    <col min="7" max="7" width="7.5703125" style="68" hidden="1" customWidth="1"/>
    <col min="8" max="8" width="8.85546875" style="68" hidden="1" customWidth="1"/>
    <col min="9" max="9" width="8.85546875" style="68" customWidth="1"/>
    <col min="10" max="10" width="8.85546875" style="68" hidden="1" customWidth="1"/>
    <col min="11" max="12" width="9.42578125" style="68" bestFit="1" customWidth="1"/>
    <col min="13" max="16384" width="9.140625" style="68"/>
  </cols>
  <sheetData>
    <row r="1" spans="2:13">
      <c r="C1" s="68" t="s">
        <v>187</v>
      </c>
      <c r="D1" s="149">
        <f>Valuations!C2</f>
        <v>45256</v>
      </c>
    </row>
    <row r="2" spans="2:13">
      <c r="B2" s="265" t="s">
        <v>1333</v>
      </c>
      <c r="C2" s="265"/>
      <c r="D2" s="265"/>
      <c r="E2" s="265"/>
    </row>
    <row r="3" spans="2:13">
      <c r="B3" s="265"/>
      <c r="C3" s="265"/>
      <c r="D3" s="265"/>
      <c r="E3" s="265"/>
    </row>
    <row r="4" spans="2:13" ht="36.75" customHeight="1">
      <c r="B4" s="122" t="s">
        <v>1791</v>
      </c>
      <c r="C4" s="145" t="s">
        <v>1801</v>
      </c>
      <c r="D4" s="122" t="s">
        <v>57</v>
      </c>
      <c r="E4" s="122" t="s">
        <v>1790</v>
      </c>
      <c r="F4" s="122" t="s">
        <v>1794</v>
      </c>
      <c r="G4" s="122" t="s">
        <v>1796</v>
      </c>
      <c r="H4" s="122" t="s">
        <v>1795</v>
      </c>
      <c r="I4" s="122" t="s">
        <v>1795</v>
      </c>
      <c r="J4" s="122" t="s">
        <v>201</v>
      </c>
      <c r="K4" s="122" t="s">
        <v>1795</v>
      </c>
      <c r="L4" s="122" t="s">
        <v>201</v>
      </c>
    </row>
    <row r="5" spans="2:13">
      <c r="B5" s="82">
        <v>1</v>
      </c>
      <c r="C5" s="82" t="s">
        <v>1321</v>
      </c>
      <c r="D5" s="82" t="str">
        <f>INDEX(Valuations!$C$6:$D$105,MATCH('NMB50'!C5,Valuations!$D$6:$D$105,0),1)</f>
        <v>ADBLD83</v>
      </c>
      <c r="E5" s="147">
        <f>VLOOKUP(D5,Valuations!$C$6:$L$105,10,0)</f>
        <v>966.61</v>
      </c>
      <c r="F5" s="85">
        <f>IFERROR($D$1-VLOOKUP(D5,Valuations!$C$6:$F$105,4,0)+1,"N/A")</f>
        <v>4</v>
      </c>
      <c r="G5" s="155">
        <f>VLOOKUP(D5,Valuations!$C$6:$G$105,5,0)</f>
        <v>1030</v>
      </c>
      <c r="H5" s="150">
        <f t="shared" ref="H5:H19" si="0">IF(F5&lt;31,G5,E5)</f>
        <v>1030</v>
      </c>
      <c r="I5" s="150">
        <f>IF(K5=0,H5,0)</f>
        <v>1030</v>
      </c>
      <c r="J5" s="152">
        <f>VLOOKUP(D5,Valuations!$C$6:$M$105,9,0)</f>
        <v>0.13566090348964593</v>
      </c>
      <c r="K5" s="156">
        <f t="shared" ref="K5:K18" si="1">IF(F5&lt;31,0,H5)</f>
        <v>0</v>
      </c>
      <c r="L5" s="154" t="str">
        <f>IF(I5=0,J5,"-")</f>
        <v>-</v>
      </c>
    </row>
    <row r="6" spans="2:13">
      <c r="B6" s="82">
        <v>2</v>
      </c>
      <c r="C6" s="82" t="s">
        <v>1543</v>
      </c>
      <c r="D6" s="82" t="str">
        <f>INDEX(Valuations!$C$6:$D$105,MATCH('NMB50'!C6,Valuations!$D$6:$D$105,0),1)</f>
        <v>GBILD86/87</v>
      </c>
      <c r="E6" s="147">
        <f>VLOOKUP(D6,Valuations!$C$6:$L$105,10,0)</f>
        <v>816.16</v>
      </c>
      <c r="F6" s="85">
        <f>IFERROR($D$1-VLOOKUP(D6,Valuations!$C$6:$F$105,4,0)+1,"N/A")</f>
        <v>1</v>
      </c>
      <c r="G6" s="155">
        <f>VLOOKUP(D6,Valuations!$C$6:$G$105,5,0)</f>
        <v>826</v>
      </c>
      <c r="H6" s="150">
        <f t="shared" si="0"/>
        <v>826</v>
      </c>
      <c r="I6" s="150">
        <f t="shared" ref="I6:I19" si="2">IF(K6=0,H6,0)</f>
        <v>826</v>
      </c>
      <c r="J6" s="152">
        <f>VLOOKUP(D6,Valuations!$C$6:$M$105,9,0)</f>
        <v>0.13566090348964593</v>
      </c>
      <c r="K6" s="156">
        <f t="shared" si="1"/>
        <v>0</v>
      </c>
      <c r="L6" s="154" t="str">
        <f t="shared" ref="L6:L19" si="3">IF(I6=0,J6,"-")</f>
        <v>-</v>
      </c>
    </row>
    <row r="7" spans="2:13">
      <c r="B7" s="82">
        <v>3</v>
      </c>
      <c r="C7" s="82" t="s">
        <v>72</v>
      </c>
      <c r="D7" s="82" t="str">
        <f>INDEX(Valuations!$C$6:$D$105,MATCH('NMB50'!C7,Valuations!$D$6:$D$105,0),1)</f>
        <v>GBD80/81</v>
      </c>
      <c r="E7" s="147">
        <f>VLOOKUP(D7,Valuations!$C$6:$L$105,10,0)</f>
        <v>1027.45</v>
      </c>
      <c r="F7" s="85">
        <f>IFERROR($D$1-VLOOKUP(D7,Valuations!$C$6:$F$105,4,0)+1,"N/A")</f>
        <v>1</v>
      </c>
      <c r="G7" s="155">
        <f>VLOOKUP(D7,Valuations!$C$6:$G$105,5,0)</f>
        <v>1000</v>
      </c>
      <c r="H7" s="150">
        <f t="shared" si="0"/>
        <v>1000</v>
      </c>
      <c r="I7" s="150">
        <f t="shared" si="2"/>
        <v>1000</v>
      </c>
      <c r="J7" s="152">
        <f>VLOOKUP(D7,Valuations!$C$6:$M$105,9,0)</f>
        <v>0.13566090348964593</v>
      </c>
      <c r="K7" s="156">
        <f t="shared" si="1"/>
        <v>0</v>
      </c>
      <c r="L7" s="154" t="str">
        <f t="shared" si="3"/>
        <v>-</v>
      </c>
      <c r="M7" s="104"/>
    </row>
    <row r="8" spans="2:13">
      <c r="B8" s="82">
        <v>4</v>
      </c>
      <c r="C8" s="82" t="s">
        <v>1300</v>
      </c>
      <c r="D8" s="82" t="str">
        <f>INDEX(Valuations!$C$6:$D$105,MATCH('NMB50'!C8,Valuations!$D$6:$D$105,0),1)</f>
        <v>KBLD86</v>
      </c>
      <c r="E8" s="147">
        <f>VLOOKUP(D8,Valuations!$C$6:$L$105,10,0)</f>
        <v>925.38</v>
      </c>
      <c r="F8" s="85">
        <f>IFERROR($D$1-VLOOKUP(D8,Valuations!$C$6:$F$105,4,0)+1,"N/A")</f>
        <v>123</v>
      </c>
      <c r="G8" s="155">
        <f>VLOOKUP(D8,Valuations!$C$6:$G$105,5,0)</f>
        <v>1070</v>
      </c>
      <c r="H8" s="150">
        <f t="shared" si="0"/>
        <v>925.38</v>
      </c>
      <c r="I8" s="150">
        <f t="shared" si="2"/>
        <v>0</v>
      </c>
      <c r="J8" s="152">
        <f>VLOOKUP(D8,Valuations!$C$6:$M$105,9,0)</f>
        <v>0.1334425673978758</v>
      </c>
      <c r="K8" s="156">
        <f t="shared" si="1"/>
        <v>925.38</v>
      </c>
      <c r="L8" s="154">
        <f t="shared" si="3"/>
        <v>0.1334425673978758</v>
      </c>
      <c r="M8" s="104"/>
    </row>
    <row r="9" spans="2:13">
      <c r="B9" s="82">
        <v>5</v>
      </c>
      <c r="C9" s="82" t="s">
        <v>1458</v>
      </c>
      <c r="D9" s="82" t="str">
        <f>INDEX(Valuations!$C$6:$D$105,MATCH('NMB50'!C9,Valuations!$D$6:$D$105,0),1)</f>
        <v>NCCD86</v>
      </c>
      <c r="E9" s="147">
        <f>VLOOKUP(D9,Valuations!$C$6:$L$105,10,0)</f>
        <v>874.51</v>
      </c>
      <c r="F9" s="85">
        <f>IFERROR($D$1-VLOOKUP(D9,Valuations!$C$6:$F$105,4,0)+1,"N/A")</f>
        <v>140</v>
      </c>
      <c r="G9" s="155">
        <f>VLOOKUP(D9,Valuations!$C$6:$G$105,5,0)</f>
        <v>1084</v>
      </c>
      <c r="H9" s="150">
        <f t="shared" si="0"/>
        <v>874.51</v>
      </c>
      <c r="I9" s="150">
        <f t="shared" si="2"/>
        <v>0</v>
      </c>
      <c r="J9" s="152">
        <f>VLOOKUP(D9,Valuations!$C$6:$M$105,9,0)</f>
        <v>0.1334425673978758</v>
      </c>
      <c r="K9" s="156">
        <f t="shared" si="1"/>
        <v>874.51</v>
      </c>
      <c r="L9" s="154">
        <f t="shared" si="3"/>
        <v>0.1334425673978758</v>
      </c>
      <c r="M9" s="104"/>
    </row>
    <row r="10" spans="2:13">
      <c r="B10" s="82">
        <v>6</v>
      </c>
      <c r="C10" s="82" t="s">
        <v>1552</v>
      </c>
      <c r="D10" s="82" t="str">
        <f>INDEX(Valuations!$C$6:$D$105,MATCH('NMB50'!C10,Valuations!$D$6:$D$105,0),1)</f>
        <v>NBLD87</v>
      </c>
      <c r="E10" s="147">
        <f>VLOOKUP(D10,Valuations!$C$6:$L$105,10,0)</f>
        <v>813.89</v>
      </c>
      <c r="F10" s="85">
        <f>IFERROR($D$1-VLOOKUP(D10,Valuations!$C$6:$F$105,4,0)+1,"N/A")</f>
        <v>5</v>
      </c>
      <c r="G10" s="155">
        <f>VLOOKUP(D10,Valuations!$C$6:$G$105,5,0)</f>
        <v>806</v>
      </c>
      <c r="H10" s="150">
        <f t="shared" si="0"/>
        <v>806</v>
      </c>
      <c r="I10" s="150">
        <f t="shared" si="2"/>
        <v>806</v>
      </c>
      <c r="J10" s="152">
        <f>VLOOKUP(D10,Valuations!$C$6:$M$105,9,0)</f>
        <v>0.13566090348964593</v>
      </c>
      <c r="K10" s="156">
        <f t="shared" si="1"/>
        <v>0</v>
      </c>
      <c r="L10" s="154" t="str">
        <f t="shared" si="3"/>
        <v>-</v>
      </c>
      <c r="M10" s="104"/>
    </row>
    <row r="11" spans="2:13">
      <c r="B11" s="82">
        <v>7</v>
      </c>
      <c r="C11" s="82" t="s">
        <v>66</v>
      </c>
      <c r="D11" s="82" t="str">
        <f>INDEX(Valuations!$C$6:$D$105,MATCH('NMB50'!C11,Valuations!$D$6:$D$105,0),1)</f>
        <v>NIBD2082</v>
      </c>
      <c r="E11" s="147">
        <f>VLOOKUP(D11,Valuations!$C$6:$L$105,10,0)</f>
        <v>982.45</v>
      </c>
      <c r="F11" s="85">
        <f>IFERROR($D$1-VLOOKUP(D11,Valuations!$C$6:$F$105,4,0)+1,"N/A")</f>
        <v>5</v>
      </c>
      <c r="G11" s="155">
        <f>VLOOKUP(D11,Valuations!$C$6:$G$105,5,0)</f>
        <v>1029.9000000000001</v>
      </c>
      <c r="H11" s="150">
        <f t="shared" si="0"/>
        <v>1029.9000000000001</v>
      </c>
      <c r="I11" s="150">
        <f t="shared" si="2"/>
        <v>1029.9000000000001</v>
      </c>
      <c r="J11" s="152">
        <f>VLOOKUP(D11,Valuations!$C$6:$M$105,9,0)</f>
        <v>0.13566090348964593</v>
      </c>
      <c r="K11" s="156">
        <f t="shared" si="1"/>
        <v>0</v>
      </c>
      <c r="L11" s="154" t="str">
        <f t="shared" si="3"/>
        <v>-</v>
      </c>
      <c r="M11" s="104"/>
    </row>
    <row r="12" spans="2:13">
      <c r="B12" s="82">
        <v>8</v>
      </c>
      <c r="C12" s="82" t="s">
        <v>78</v>
      </c>
      <c r="D12" s="82" t="str">
        <f>INDEX(Valuations!$C$6:$D$105,MATCH('NMB50'!C12,Valuations!$D$6:$D$105,0),1)</f>
        <v>NICAD8283</v>
      </c>
      <c r="E12" s="147">
        <f>VLOOKUP(D12,Valuations!$C$6:$L$105,10,0)</f>
        <v>1006.52</v>
      </c>
      <c r="F12" s="85">
        <f>IFERROR($D$1-VLOOKUP(D12,Valuations!$C$6:$F$105,4,0)+1,"N/A")</f>
        <v>1</v>
      </c>
      <c r="G12" s="155">
        <f>VLOOKUP(D12,Valuations!$C$6:$G$105,5,0)</f>
        <v>1050</v>
      </c>
      <c r="H12" s="150">
        <f t="shared" si="0"/>
        <v>1050</v>
      </c>
      <c r="I12" s="150">
        <f t="shared" si="2"/>
        <v>1050</v>
      </c>
      <c r="J12" s="152">
        <f>VLOOKUP(D12,Valuations!$C$6:$M$105,9,0)</f>
        <v>0.13566090348964593</v>
      </c>
      <c r="K12" s="156">
        <f t="shared" si="1"/>
        <v>0</v>
      </c>
      <c r="L12" s="154" t="str">
        <f t="shared" si="3"/>
        <v>-</v>
      </c>
      <c r="M12" s="104"/>
    </row>
    <row r="13" spans="2:13">
      <c r="B13" s="82">
        <v>9</v>
      </c>
      <c r="C13" s="82" t="s">
        <v>1537</v>
      </c>
      <c r="D13" s="82" t="str">
        <f>INDEX(Valuations!$C$6:$D$105,MATCH('NMB50'!C13,Valuations!$D$6:$D$105,0),1)</f>
        <v>RBBD83</v>
      </c>
      <c r="E13" s="147">
        <f>VLOOKUP(D13,Valuations!$C$6:$L$105,10,0)</f>
        <v>902.49</v>
      </c>
      <c r="F13" s="85" t="str">
        <f>IFERROR($D$1-VLOOKUP(D13,Valuations!$C$6:$F$105,4,0)+1,"N/A")</f>
        <v>N/A</v>
      </c>
      <c r="G13" s="155" t="str">
        <f>VLOOKUP(D13,Valuations!$C$6:$G$105,5,0)</f>
        <v>-</v>
      </c>
      <c r="H13" s="150">
        <f t="shared" si="0"/>
        <v>902.49</v>
      </c>
      <c r="I13" s="150">
        <f t="shared" si="2"/>
        <v>0</v>
      </c>
      <c r="J13" s="152">
        <f>VLOOKUP(D13,Valuations!$C$6:$M$105,9,0)</f>
        <v>0.13566090348964593</v>
      </c>
      <c r="K13" s="156">
        <f t="shared" si="1"/>
        <v>902.49</v>
      </c>
      <c r="L13" s="154">
        <f t="shared" si="3"/>
        <v>0.13566090348964593</v>
      </c>
      <c r="M13" s="104"/>
    </row>
    <row r="14" spans="2:13">
      <c r="B14" s="82">
        <v>10</v>
      </c>
      <c r="C14" s="82" t="s">
        <v>1281</v>
      </c>
      <c r="D14" s="82" t="str">
        <f>INDEX(Valuations!$C$6:$D$105,MATCH('NMB50'!C14,Valuations!$D$6:$D$105,0),1)</f>
        <v>SRBLD83</v>
      </c>
      <c r="E14" s="147">
        <f>VLOOKUP(D14,Valuations!$C$6:$L$105,10,0)</f>
        <v>971.37</v>
      </c>
      <c r="F14" s="85">
        <f>IFERROR($D$1-VLOOKUP(D14,Valuations!$C$6:$F$105,4,0)+1,"N/A")</f>
        <v>4</v>
      </c>
      <c r="G14" s="155">
        <f>VLOOKUP(D14,Valuations!$C$6:$G$105,5,0)</f>
        <v>1025</v>
      </c>
      <c r="H14" s="150">
        <f t="shared" si="0"/>
        <v>1025</v>
      </c>
      <c r="I14" s="150">
        <f t="shared" si="2"/>
        <v>1025</v>
      </c>
      <c r="J14" s="152">
        <f>VLOOKUP(D14,Valuations!$C$6:$M$105,9,0)</f>
        <v>0.1334425673978758</v>
      </c>
      <c r="K14" s="156">
        <f t="shared" si="1"/>
        <v>0</v>
      </c>
      <c r="L14" s="154" t="str">
        <f t="shared" si="3"/>
        <v>-</v>
      </c>
      <c r="M14" s="104"/>
    </row>
    <row r="15" spans="2:13">
      <c r="B15" s="82">
        <v>11</v>
      </c>
      <c r="C15" s="82" t="s">
        <v>68</v>
      </c>
      <c r="D15" s="82" t="str">
        <f>INDEX(Valuations!$C$6:$D$105,MATCH('NMB50'!C15,Valuations!$D$6:$D$105,0),1)</f>
        <v>SRD80</v>
      </c>
      <c r="E15" s="147">
        <f>VLOOKUP(D15,Valuations!$C$6:$L$105,10,0)</f>
        <v>1023.91</v>
      </c>
      <c r="F15" s="85">
        <f>IFERROR($D$1-VLOOKUP(D15,Valuations!$C$6:$F$105,4,0)+1,"N/A")</f>
        <v>1</v>
      </c>
      <c r="G15" s="155">
        <f>VLOOKUP(D15,Valuations!$C$6:$G$105,5,0)</f>
        <v>1004.7</v>
      </c>
      <c r="H15" s="150">
        <f t="shared" si="0"/>
        <v>1004.7</v>
      </c>
      <c r="I15" s="150">
        <f t="shared" si="2"/>
        <v>1004.7</v>
      </c>
      <c r="J15" s="152">
        <f>VLOOKUP(D15,Valuations!$C$6:$M$105,9,0)</f>
        <v>0.1334425673978758</v>
      </c>
      <c r="K15" s="156">
        <f t="shared" si="1"/>
        <v>0</v>
      </c>
      <c r="L15" s="154" t="str">
        <f t="shared" si="3"/>
        <v>-</v>
      </c>
      <c r="M15" s="104"/>
    </row>
    <row r="16" spans="2:13">
      <c r="B16" s="82">
        <v>12</v>
      </c>
      <c r="C16" s="82" t="s">
        <v>75</v>
      </c>
      <c r="D16" s="82" t="str">
        <f>INDEX(Valuations!$C$6:$D$105,MATCH('NMB50'!C16,Valuations!$D$6:$D$105,0),1)</f>
        <v>SBLD2082</v>
      </c>
      <c r="E16" s="147">
        <f>VLOOKUP(D16,Valuations!$C$6:$L$105,10,0)</f>
        <v>993.96</v>
      </c>
      <c r="F16" s="85">
        <f>IFERROR($D$1-VLOOKUP(D16,Valuations!$C$6:$F$105,4,0)+1,"N/A")</f>
        <v>1</v>
      </c>
      <c r="G16" s="155">
        <f>VLOOKUP(D16,Valuations!$C$6:$G$105,5,0)</f>
        <v>1010</v>
      </c>
      <c r="H16" s="150">
        <f t="shared" si="0"/>
        <v>1010</v>
      </c>
      <c r="I16" s="150">
        <f t="shared" si="2"/>
        <v>1010</v>
      </c>
      <c r="J16" s="152">
        <f>VLOOKUP(D16,Valuations!$C$6:$M$105,9,0)</f>
        <v>0.1334425673978758</v>
      </c>
      <c r="K16" s="156">
        <f t="shared" si="1"/>
        <v>0</v>
      </c>
      <c r="L16" s="154" t="str">
        <f t="shared" si="3"/>
        <v>-</v>
      </c>
      <c r="M16" s="104"/>
    </row>
    <row r="17" spans="2:13">
      <c r="B17" s="82">
        <v>13</v>
      </c>
      <c r="C17" s="82" t="s">
        <v>76</v>
      </c>
      <c r="D17" s="82" t="str">
        <f>INDEX(Valuations!$C$6:$D$105,MATCH('NMB50'!C17,Valuations!$D$6:$D$105,0),1)</f>
        <v>SAND2085</v>
      </c>
      <c r="E17" s="147">
        <f>VLOOKUP(D17,Valuations!$C$6:$L$105,10,0)</f>
        <v>921.76</v>
      </c>
      <c r="F17" s="85">
        <f>IFERROR($D$1-VLOOKUP(D17,Valuations!$C$6:$F$105,4,0)+1,"N/A")</f>
        <v>123</v>
      </c>
      <c r="G17" s="155">
        <f>VLOOKUP(D17,Valuations!$C$6:$G$105,5,0)</f>
        <v>1150</v>
      </c>
      <c r="H17" s="150">
        <f t="shared" si="0"/>
        <v>921.76</v>
      </c>
      <c r="I17" s="150">
        <f t="shared" si="2"/>
        <v>0</v>
      </c>
      <c r="J17" s="152">
        <f>VLOOKUP(D17,Valuations!$C$6:$M$105,9,0)</f>
        <v>0.13566090348964593</v>
      </c>
      <c r="K17" s="156">
        <f t="shared" si="1"/>
        <v>921.76</v>
      </c>
      <c r="L17" s="154">
        <f t="shared" si="3"/>
        <v>0.13566090348964593</v>
      </c>
      <c r="M17" s="104"/>
    </row>
    <row r="18" spans="2:13">
      <c r="B18" s="82">
        <v>14</v>
      </c>
      <c r="C18" s="82" t="s">
        <v>1418</v>
      </c>
      <c r="D18" s="82" t="str">
        <f>INDEX(Valuations!$C$6:$D$105,MATCH('NMB50'!C18,Valuations!$D$6:$D$105,0),1)</f>
        <v>SBD87</v>
      </c>
      <c r="E18" s="147">
        <f>VLOOKUP(D18,Valuations!$C$6:$L$105,10,0)</f>
        <v>820.14</v>
      </c>
      <c r="F18" s="85">
        <f>IFERROR($D$1-VLOOKUP(D18,Valuations!$C$6:$F$105,4,0)+1,"N/A")</f>
        <v>4</v>
      </c>
      <c r="G18" s="155">
        <f>VLOOKUP(D18,Valuations!$C$6:$G$105,5,0)</f>
        <v>819</v>
      </c>
      <c r="H18" s="150">
        <f t="shared" si="0"/>
        <v>819</v>
      </c>
      <c r="I18" s="150">
        <f t="shared" si="2"/>
        <v>819</v>
      </c>
      <c r="J18" s="152">
        <f>VLOOKUP(D18,Valuations!$C$6:$M$105,9,0)</f>
        <v>0.13566090348964593</v>
      </c>
      <c r="K18" s="156">
        <f t="shared" si="1"/>
        <v>0</v>
      </c>
      <c r="L18" s="154" t="str">
        <f t="shared" si="3"/>
        <v>-</v>
      </c>
      <c r="M18" s="104"/>
    </row>
    <row r="19" spans="2:13">
      <c r="B19" s="82">
        <v>15</v>
      </c>
      <c r="C19" s="82" t="s">
        <v>1501</v>
      </c>
      <c r="D19" s="82" t="str">
        <f>INDEX(Valuations!$C$6:$D$105,MATCH('NMB50'!C19,Valuations!$D$6:$D$105,0),1)</f>
        <v>PBLD87</v>
      </c>
      <c r="E19" s="147">
        <f>VLOOKUP(D19,Valuations!$C$6:$L$105,10,0)</f>
        <v>806.35</v>
      </c>
      <c r="F19" s="85">
        <f>IFERROR($D$1-VLOOKUP(D19,Valuations!$C$6:$F$105,4,0)+1,"N/A")</f>
        <v>5</v>
      </c>
      <c r="G19" s="155">
        <f>VLOOKUP(D19,Valuations!$C$6:$G$105,5,0)</f>
        <v>816</v>
      </c>
      <c r="H19" s="150">
        <f t="shared" si="0"/>
        <v>816</v>
      </c>
      <c r="I19" s="150">
        <f t="shared" si="2"/>
        <v>816</v>
      </c>
      <c r="J19" s="152">
        <f>VLOOKUP(D19,Valuations!$C$6:$M$105,9,0)</f>
        <v>0.1334425673978758</v>
      </c>
      <c r="K19" s="156">
        <f>IF(F19&lt;31,0,H19)</f>
        <v>0</v>
      </c>
      <c r="L19" s="154" t="str">
        <f t="shared" si="3"/>
        <v>-</v>
      </c>
      <c r="M19" s="104"/>
    </row>
    <row r="20" spans="2:13">
      <c r="M20" s="104"/>
    </row>
    <row r="21" spans="2:13">
      <c r="M21" s="104"/>
    </row>
  </sheetData>
  <mergeCells count="1">
    <mergeCell ref="B2:E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C7B9F-E214-4E73-9917-EF74EA4F79B8}">
  <sheetPr codeName="Sheet30">
    <tabColor theme="6" tint="0.59999389629810485"/>
  </sheetPr>
  <dimension ref="B1:N11"/>
  <sheetViews>
    <sheetView showGridLines="0" workbookViewId="0">
      <selection activeCell="O9" sqref="O9"/>
    </sheetView>
  </sheetViews>
  <sheetFormatPr defaultRowHeight="15"/>
  <cols>
    <col min="2" max="2" width="6.85546875" customWidth="1"/>
    <col min="3" max="3" width="42.85546875" customWidth="1"/>
    <col min="4" max="4" width="11.5703125" bestFit="1" customWidth="1"/>
    <col min="5" max="5" width="8.140625" bestFit="1" customWidth="1"/>
    <col min="6" max="6" width="8.5703125" hidden="1" customWidth="1"/>
    <col min="7" max="7" width="4.5703125" hidden="1" customWidth="1"/>
    <col min="8" max="8" width="9.140625" hidden="1" customWidth="1"/>
    <col min="9" max="9" width="9.140625" customWidth="1"/>
    <col min="10" max="10" width="6.5703125" hidden="1" customWidth="1"/>
    <col min="11" max="11" width="9.140625" customWidth="1"/>
  </cols>
  <sheetData>
    <row r="1" spans="2:14">
      <c r="C1" t="str">
        <f>'NMB50'!C1</f>
        <v>Valuation Date</v>
      </c>
      <c r="D1" s="151">
        <f>'NMB50'!D1</f>
        <v>45256</v>
      </c>
    </row>
    <row r="2" spans="2:14">
      <c r="B2" s="265" t="s">
        <v>1977</v>
      </c>
      <c r="C2" s="265"/>
      <c r="D2" s="265"/>
      <c r="E2" s="265"/>
    </row>
    <row r="3" spans="2:14">
      <c r="B3" s="266"/>
      <c r="C3" s="266"/>
      <c r="D3" s="266"/>
      <c r="E3" s="266"/>
    </row>
    <row r="4" spans="2:14" ht="60">
      <c r="B4" s="122" t="s">
        <v>1791</v>
      </c>
      <c r="C4" s="122" t="s">
        <v>1802</v>
      </c>
      <c r="D4" s="122" t="s">
        <v>57</v>
      </c>
      <c r="E4" s="122" t="s">
        <v>1790</v>
      </c>
      <c r="F4" s="122" t="s">
        <v>1794</v>
      </c>
      <c r="G4" s="122" t="s">
        <v>1796</v>
      </c>
      <c r="H4" s="122" t="s">
        <v>1795</v>
      </c>
      <c r="I4" s="122" t="s">
        <v>1795</v>
      </c>
      <c r="J4" s="122" t="s">
        <v>201</v>
      </c>
      <c r="K4" s="122" t="s">
        <v>1795</v>
      </c>
      <c r="L4" s="122" t="s">
        <v>201</v>
      </c>
    </row>
    <row r="5" spans="2:14">
      <c r="B5" s="82">
        <v>1</v>
      </c>
      <c r="C5" s="82" t="s">
        <v>1779</v>
      </c>
      <c r="D5" s="82" t="s">
        <v>1666</v>
      </c>
      <c r="E5" s="142">
        <f>VLOOKUP(D5,Valuations!$C$6:$L$105,10,0)</f>
        <v>927.37</v>
      </c>
      <c r="F5" s="85" t="str">
        <f>IFERROR($D$1-VLOOKUP(D5,Valuations!$C$6:$F$105,4,0)+1,"NA")</f>
        <v>NA</v>
      </c>
      <c r="G5" s="157" t="str">
        <f>VLOOKUP(D5,Valuations!$C$6:$G$105,5,0)</f>
        <v>-</v>
      </c>
      <c r="H5" s="150">
        <f>IF(F5&lt;31,G5,E5)</f>
        <v>927.37</v>
      </c>
      <c r="I5" s="150">
        <f>IF(K5=0,H5,0)</f>
        <v>0</v>
      </c>
      <c r="J5" s="152">
        <f>VLOOKUP(D5,Valuations!$C$6:$M$105,9,0)</f>
        <v>0.1334425673978758</v>
      </c>
      <c r="K5" s="156">
        <f t="shared" ref="K5" si="0">IF(F5&lt;31,0,H5)</f>
        <v>927.37</v>
      </c>
      <c r="L5" s="154">
        <f>IF(I5=0,J5,"-")</f>
        <v>0.1334425673978758</v>
      </c>
      <c r="N5" s="20"/>
    </row>
    <row r="6" spans="2:14">
      <c r="B6" s="82">
        <v>2</v>
      </c>
      <c r="C6" s="82" t="s">
        <v>1784</v>
      </c>
      <c r="D6" s="82" t="s">
        <v>1785</v>
      </c>
      <c r="E6" s="142">
        <f>VLOOKUP(D6,Valuations!$C$6:$L$105,10,0)</f>
        <v>939.95</v>
      </c>
      <c r="F6" s="85" t="str">
        <f>IFERROR($D$1-VLOOKUP(D6,Valuations!$C$6:$F$105,4,0)+1,"NA")</f>
        <v>NA</v>
      </c>
      <c r="G6" s="157" t="str">
        <f>VLOOKUP(D6,Valuations!$C$6:$G$105,5,0)</f>
        <v>-</v>
      </c>
      <c r="H6" s="150">
        <f t="shared" ref="H6:H8" si="1">IF(F6&lt;31,G6,E6)</f>
        <v>939.95</v>
      </c>
      <c r="I6" s="150">
        <f t="shared" ref="I6:I8" si="2">IF(K6=0,H6,0)</f>
        <v>0</v>
      </c>
      <c r="J6" s="152">
        <f>VLOOKUP(D6,Valuations!$C$6:$M$105,9,0)</f>
        <v>0.1334425673978758</v>
      </c>
      <c r="K6" s="156">
        <f t="shared" ref="K6:K8" si="3">IF(F6&lt;31,0,H6)</f>
        <v>939.95</v>
      </c>
      <c r="L6" s="154">
        <f t="shared" ref="L6:L10" si="4">IF(I6=0,J6,"-")</f>
        <v>0.1334425673978758</v>
      </c>
      <c r="N6" s="20"/>
    </row>
    <row r="7" spans="2:14">
      <c r="B7" s="82">
        <v>3</v>
      </c>
      <c r="C7" s="82" t="s">
        <v>1805</v>
      </c>
      <c r="D7" s="82" t="s">
        <v>1808</v>
      </c>
      <c r="E7" s="142">
        <f>VLOOKUP(D7,Valuations!$C$6:$L$105,10,0)</f>
        <v>941.79</v>
      </c>
      <c r="F7" s="85" t="str">
        <f>IFERROR($D$1-VLOOKUP(D7,Valuations!$C$6:$F$105,4,0)+1,"NA")</f>
        <v>NA</v>
      </c>
      <c r="G7" s="157" t="str">
        <f>VLOOKUP(D7,Valuations!$C$6:$G$105,5,0)</f>
        <v>-</v>
      </c>
      <c r="H7" s="150">
        <f t="shared" si="1"/>
        <v>941.79</v>
      </c>
      <c r="I7" s="150">
        <f t="shared" si="2"/>
        <v>0</v>
      </c>
      <c r="J7" s="152">
        <f>VLOOKUP(D7,Valuations!$C$6:$M$105,9,0)</f>
        <v>0.1334425673978758</v>
      </c>
      <c r="K7" s="156">
        <f t="shared" si="3"/>
        <v>941.79</v>
      </c>
      <c r="L7" s="154">
        <f t="shared" si="4"/>
        <v>0.1334425673978758</v>
      </c>
      <c r="N7" s="20"/>
    </row>
    <row r="8" spans="2:14">
      <c r="B8" s="82">
        <v>4</v>
      </c>
      <c r="C8" s="82" t="s">
        <v>1803</v>
      </c>
      <c r="D8" s="82" t="s">
        <v>1781</v>
      </c>
      <c r="E8" s="142">
        <f>VLOOKUP(D8,Valuations!$C$6:$L$105,10,0)</f>
        <v>933.06</v>
      </c>
      <c r="F8" s="85" t="str">
        <f>IFERROR($D$1-VLOOKUP(D8,Valuations!$C$6:$F$105,4,0)+1,"NA")</f>
        <v>NA</v>
      </c>
      <c r="G8" s="157" t="str">
        <f>VLOOKUP(D8,Valuations!$C$6:$G$105,5,0)</f>
        <v>-</v>
      </c>
      <c r="H8" s="150">
        <f t="shared" si="1"/>
        <v>933.06</v>
      </c>
      <c r="I8" s="150">
        <f t="shared" si="2"/>
        <v>0</v>
      </c>
      <c r="J8" s="152">
        <f>VLOOKUP(D8,Valuations!$C$6:$M$105,9,0)</f>
        <v>0.13566090348964593</v>
      </c>
      <c r="K8" s="156">
        <f t="shared" si="3"/>
        <v>933.06</v>
      </c>
      <c r="L8" s="154">
        <f t="shared" si="4"/>
        <v>0.13566090348964593</v>
      </c>
      <c r="N8" s="20"/>
    </row>
    <row r="9" spans="2:14">
      <c r="B9" s="82">
        <v>5</v>
      </c>
      <c r="C9" s="82" t="s">
        <v>1866</v>
      </c>
      <c r="D9" s="82" t="s">
        <v>1867</v>
      </c>
      <c r="E9" s="142">
        <f>VLOOKUP(D9,Valuations!$C$6:$L$105,10,0)</f>
        <v>952.35</v>
      </c>
      <c r="F9" s="85" t="str">
        <f>IFERROR($D$1-VLOOKUP(D9,Valuations!$C$6:$F$105,4,0)+1,"NA")</f>
        <v>NA</v>
      </c>
      <c r="G9" s="157" t="str">
        <f>VLOOKUP(D9,Valuations!$C$6:$G$105,5,0)</f>
        <v>-</v>
      </c>
      <c r="H9" s="150">
        <f t="shared" ref="H9" si="5">IF(F9&lt;31,G9,E9)</f>
        <v>952.35</v>
      </c>
      <c r="I9" s="150">
        <f t="shared" ref="I9" si="6">IF(K9=0,H9,0)</f>
        <v>0</v>
      </c>
      <c r="J9" s="152">
        <f>VLOOKUP(D9,Valuations!$C$6:$M$105,9,0)</f>
        <v>0.13566090348964593</v>
      </c>
      <c r="K9" s="156">
        <f t="shared" ref="K9:K10" si="7">IF(F9&lt;31,0,H9)</f>
        <v>952.35</v>
      </c>
      <c r="L9" s="154">
        <f t="shared" si="4"/>
        <v>0.13566090348964593</v>
      </c>
    </row>
    <row r="10" spans="2:14">
      <c r="B10" s="82">
        <v>6</v>
      </c>
      <c r="C10" s="82" t="s">
        <v>1889</v>
      </c>
      <c r="D10" s="82" t="s">
        <v>1885</v>
      </c>
      <c r="E10" s="142">
        <f>VLOOKUP(D10,Valuations!$C$6:$L$105,10,0)</f>
        <v>944.8</v>
      </c>
      <c r="F10" s="85" t="str">
        <f>IFERROR($D$1-VLOOKUP(D10,Valuations!$C$6:$F$105,4,0)+1,"NA")</f>
        <v>NA</v>
      </c>
      <c r="G10" s="157" t="str">
        <f>VLOOKUP(D10,Valuations!$C$6:$G$105,5,0)</f>
        <v>-</v>
      </c>
      <c r="H10" s="150">
        <f t="shared" ref="H10" si="8">IF(F10&lt;31,G10,E10)</f>
        <v>944.8</v>
      </c>
      <c r="I10" s="150">
        <f t="shared" ref="I10" si="9">IF(K10=0,H10,0)</f>
        <v>0</v>
      </c>
      <c r="J10" s="152">
        <f>VLOOKUP(D10,Valuations!$C$6:$M$105,9,0)</f>
        <v>0.13682007850152389</v>
      </c>
      <c r="K10" s="156">
        <f t="shared" si="7"/>
        <v>944.8</v>
      </c>
      <c r="L10" s="154">
        <f t="shared" si="4"/>
        <v>0.13682007850152389</v>
      </c>
    </row>
    <row r="11" spans="2:14">
      <c r="B11" s="82">
        <v>7</v>
      </c>
      <c r="C11" s="82" t="s">
        <v>2052</v>
      </c>
      <c r="D11" s="82" t="s">
        <v>2051</v>
      </c>
      <c r="E11" s="142">
        <f>VLOOKUP(D11,Valuations!$C$6:$L$105,10,0)</f>
        <v>796.39</v>
      </c>
      <c r="F11" s="85" t="str">
        <f>IFERROR($D$1-VLOOKUP(D11,Valuations!$C$6:$F$105,4,0)+1,"NA")</f>
        <v>NA</v>
      </c>
      <c r="G11" s="157" t="str">
        <f>VLOOKUP(D11,Valuations!$C$6:$G$105,5,0)</f>
        <v>-</v>
      </c>
      <c r="H11" s="150">
        <f t="shared" ref="H11" si="10">IF(F11&lt;31,G11,E11)</f>
        <v>796.39</v>
      </c>
      <c r="I11" s="150">
        <f t="shared" ref="I11" si="11">IF(K11=0,H11,0)</f>
        <v>0</v>
      </c>
      <c r="J11" s="152">
        <f>VLOOKUP(D11,Valuations!$C$6:$M$105,9,0)</f>
        <v>0.13682007850152389</v>
      </c>
      <c r="K11" s="156">
        <f t="shared" ref="K11" si="12">IF(F11&lt;31,0,H11)</f>
        <v>796.39</v>
      </c>
      <c r="L11" s="154">
        <f t="shared" ref="L11" si="13">IF(I11=0,J11,"-")</f>
        <v>0.13682007850152389</v>
      </c>
    </row>
  </sheetData>
  <mergeCells count="1">
    <mergeCell ref="B2:E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0C3AD-F6D2-4AB5-93D8-C5A65F6359AB}">
  <sheetPr codeName="Sheet28">
    <tabColor theme="6" tint="0.59999389629810485"/>
  </sheetPr>
  <dimension ref="B1:L11"/>
  <sheetViews>
    <sheetView showGridLines="0" workbookViewId="0">
      <selection activeCell="K7" sqref="K7"/>
    </sheetView>
  </sheetViews>
  <sheetFormatPr defaultColWidth="8.85546875" defaultRowHeight="15"/>
  <cols>
    <col min="1" max="1" width="8.85546875" style="68"/>
    <col min="2" max="2" width="7.140625" style="68" customWidth="1"/>
    <col min="3" max="3" width="45.5703125" style="68" customWidth="1"/>
    <col min="4" max="4" width="11.42578125" style="68" customWidth="1"/>
    <col min="5" max="5" width="8.5703125" style="68" hidden="1" customWidth="1"/>
    <col min="6" max="6" width="10.140625" style="68" hidden="1" customWidth="1"/>
    <col min="7" max="7" width="8.5703125" style="68" hidden="1" customWidth="1"/>
    <col min="8" max="8" width="9.42578125" style="68" hidden="1" customWidth="1"/>
    <col min="9" max="9" width="9.42578125" style="68" customWidth="1"/>
    <col min="10" max="10" width="9.42578125" style="68" hidden="1" customWidth="1"/>
    <col min="11" max="11" width="9.42578125" style="68" customWidth="1"/>
    <col min="12" max="12" width="9.42578125" style="68" bestFit="1" customWidth="1"/>
    <col min="13" max="16384" width="8.85546875" style="68"/>
  </cols>
  <sheetData>
    <row r="1" spans="2:12">
      <c r="C1" s="68" t="str">
        <f>'NMB50'!C1</f>
        <v>Valuation Date</v>
      </c>
      <c r="D1" s="149">
        <f>'NMB50'!D1</f>
        <v>45256</v>
      </c>
    </row>
    <row r="2" spans="2:12">
      <c r="B2" s="265" t="s">
        <v>1978</v>
      </c>
      <c r="C2" s="265"/>
      <c r="D2" s="265"/>
      <c r="E2" s="265"/>
    </row>
    <row r="3" spans="2:12">
      <c r="B3" s="266"/>
      <c r="C3" s="266"/>
      <c r="D3" s="266"/>
      <c r="E3" s="266"/>
    </row>
    <row r="4" spans="2:12" ht="45">
      <c r="B4" s="122" t="s">
        <v>1791</v>
      </c>
      <c r="C4" s="122" t="s">
        <v>1802</v>
      </c>
      <c r="D4" s="122" t="s">
        <v>57</v>
      </c>
      <c r="E4" s="122" t="s">
        <v>1790</v>
      </c>
      <c r="F4" s="122" t="s">
        <v>1794</v>
      </c>
      <c r="G4" s="122" t="s">
        <v>1796</v>
      </c>
      <c r="H4" s="122" t="s">
        <v>1795</v>
      </c>
      <c r="I4" s="122" t="s">
        <v>1795</v>
      </c>
      <c r="J4" s="122" t="s">
        <v>201</v>
      </c>
      <c r="K4" s="122" t="s">
        <v>1795</v>
      </c>
      <c r="L4" s="122" t="s">
        <v>201</v>
      </c>
    </row>
    <row r="5" spans="2:12">
      <c r="B5" s="82">
        <v>1</v>
      </c>
      <c r="C5" s="148" t="s">
        <v>1784</v>
      </c>
      <c r="D5" s="82" t="str">
        <f>INDEX(Valuations!$C$6:$D$105,MATCH(NSIF2!C5,Valuations!$D$6:$D$105,0),1)</f>
        <v>KBLD89</v>
      </c>
      <c r="E5" s="147">
        <f>VLOOKUP(D5,Valuations!$C$6:$L$105,10,0)</f>
        <v>939.95</v>
      </c>
      <c r="F5" s="153" t="str">
        <f>IFERROR($D$1-VLOOKUP(D5,Valuations!$C$6:$F$105,4,0)+1,"NA")</f>
        <v>NA</v>
      </c>
      <c r="G5" s="155" t="str">
        <f>VLOOKUP(D5,Valuations!$C$6:$G$105,5,0)</f>
        <v>-</v>
      </c>
      <c r="H5" s="150">
        <f>IF(F5&lt;31,G5,E5)</f>
        <v>939.95</v>
      </c>
      <c r="I5" s="150">
        <f>IF(K5=0,H5,0)</f>
        <v>0</v>
      </c>
      <c r="J5" s="152">
        <f>VLOOKUP(D5,Valuations!$C$6:$M$105,9,0)</f>
        <v>0.1334425673978758</v>
      </c>
      <c r="K5" s="156">
        <f t="shared" ref="K5" si="0">IF(F5&lt;31,0,H5)</f>
        <v>939.95</v>
      </c>
      <c r="L5" s="154">
        <f>IF(I5=0,J5,"-")</f>
        <v>0.1334425673978758</v>
      </c>
    </row>
    <row r="6" spans="2:12">
      <c r="B6" s="82">
        <v>2</v>
      </c>
      <c r="C6" s="148" t="s">
        <v>66</v>
      </c>
      <c r="D6" s="82" t="str">
        <f>INDEX(Valuations!$C$6:$D$105,MATCH(NSIF2!C6,Valuations!$D$6:$D$105,0),1)</f>
        <v>NIBD2082</v>
      </c>
      <c r="E6" s="147">
        <f>VLOOKUP(D6,Valuations!$C$6:$L$105,10,0)</f>
        <v>982.45</v>
      </c>
      <c r="F6" s="153">
        <f>IFERROR($D$1-VLOOKUP(D6,Valuations!$C$6:$F$105,4,0)+1,"NA")</f>
        <v>5</v>
      </c>
      <c r="G6" s="155">
        <f>VLOOKUP(D6,Valuations!$C$6:$G$105,5,0)</f>
        <v>1029.9000000000001</v>
      </c>
      <c r="H6" s="150">
        <f>IF(F6&lt;31,G6,E6)</f>
        <v>1029.9000000000001</v>
      </c>
      <c r="I6" s="150">
        <f>IF(K6=0,H6,0)</f>
        <v>1029.9000000000001</v>
      </c>
      <c r="J6" s="152">
        <f>VLOOKUP(D6,Valuations!$C$6:$M$105,9,0)</f>
        <v>0.13566090348964593</v>
      </c>
      <c r="K6" s="156">
        <f t="shared" ref="K6" si="1">IF(F6&lt;31,0,H6)</f>
        <v>0</v>
      </c>
      <c r="L6" s="154" t="str">
        <f>IF(I6=0,J6,"-")</f>
        <v>-</v>
      </c>
    </row>
    <row r="7" spans="2:12">
      <c r="B7" s="82">
        <v>3</v>
      </c>
      <c r="C7" s="148" t="s">
        <v>1805</v>
      </c>
      <c r="D7" s="82" t="s">
        <v>1808</v>
      </c>
      <c r="E7" s="147">
        <f>VLOOKUP(D7,Valuations!$C$6:$L$105,10,0)</f>
        <v>941.79</v>
      </c>
      <c r="F7" s="153" t="str">
        <f>IFERROR($D$1-VLOOKUP(D7,Valuations!$C$6:$F$105,4,0)+1,"NA")</f>
        <v>NA</v>
      </c>
      <c r="G7" s="155" t="str">
        <f>VLOOKUP(D7,Valuations!$C$6:$G$105,5,0)</f>
        <v>-</v>
      </c>
      <c r="H7" s="150">
        <f>IF(F7&lt;31,G7,E7)</f>
        <v>941.79</v>
      </c>
      <c r="I7" s="150">
        <f>IF(K7=0,H7,0)</f>
        <v>0</v>
      </c>
      <c r="J7" s="152">
        <f>VLOOKUP(D7,Valuations!$C$6:$M$105,9,0)</f>
        <v>0.1334425673978758</v>
      </c>
      <c r="K7" s="156">
        <f>IF(F7&lt;31,0,H7)</f>
        <v>941.79</v>
      </c>
      <c r="L7" s="154">
        <f>IF(I7=0,J7,"-")</f>
        <v>0.1334425673978758</v>
      </c>
    </row>
    <row r="8" spans="2:12">
      <c r="B8" s="82">
        <v>4</v>
      </c>
      <c r="C8" s="148" t="s">
        <v>1543</v>
      </c>
      <c r="D8" s="82" t="s">
        <v>1544</v>
      </c>
      <c r="E8" s="147">
        <f>VLOOKUP(D8,Valuations!$C$6:$L$105,10,0)</f>
        <v>816.16</v>
      </c>
      <c r="F8" s="153">
        <f>IFERROR($D$1-VLOOKUP(D8,Valuations!$C$6:$F$105,4,0)+1,"NA")</f>
        <v>1</v>
      </c>
      <c r="G8" s="155">
        <f>VLOOKUP(D8,Valuations!$C$6:$G$105,5,0)</f>
        <v>826</v>
      </c>
      <c r="H8" s="150">
        <f>IF(F8&lt;31,G8,E8)</f>
        <v>826</v>
      </c>
      <c r="I8" s="150">
        <f>IF(K8=0,H8,0)</f>
        <v>826</v>
      </c>
      <c r="J8" s="152">
        <f>VLOOKUP(D8,Valuations!$C$6:$M$105,9,0)</f>
        <v>0.13566090348964593</v>
      </c>
      <c r="K8" s="156">
        <f>IF(F8&lt;31,0,H8)</f>
        <v>0</v>
      </c>
      <c r="L8" s="154" t="str">
        <f>IF(I8=0,J8,"-")</f>
        <v>-</v>
      </c>
    </row>
    <row r="9" spans="2:12">
      <c r="B9" s="82">
        <v>5</v>
      </c>
      <c r="C9" s="82" t="s">
        <v>1866</v>
      </c>
      <c r="D9" s="82" t="s">
        <v>1867</v>
      </c>
      <c r="E9" s="147">
        <f>VLOOKUP(D9,Valuations!$C$6:$L$105,10,0)</f>
        <v>952.35</v>
      </c>
      <c r="F9" s="85" t="str">
        <f>IFERROR($D$1-VLOOKUP(D9,Valuations!$C$6:$F$105,4,0)+1,"NA")</f>
        <v>NA</v>
      </c>
      <c r="G9" s="157" t="str">
        <f>VLOOKUP(D9,Valuations!$C$6:$G$105,5,0)</f>
        <v>-</v>
      </c>
      <c r="H9" s="150">
        <f t="shared" ref="H9:H10" si="2">IF(F9&lt;31,G9,E9)</f>
        <v>952.35</v>
      </c>
      <c r="I9" s="150">
        <f t="shared" ref="I9:I10" si="3">IF(K9=0,H9,0)</f>
        <v>0</v>
      </c>
      <c r="J9" s="152">
        <f>VLOOKUP(D9,Valuations!$C$6:$M$105,9,0)</f>
        <v>0.13566090348964593</v>
      </c>
      <c r="K9" s="156">
        <f t="shared" ref="K9:K10" si="4">IF(F9&lt;31,0,H9)</f>
        <v>952.35</v>
      </c>
      <c r="L9" s="154">
        <f t="shared" ref="L9:L10" si="5">IF(I9=0,J9,"-")</f>
        <v>0.13566090348964593</v>
      </c>
    </row>
    <row r="10" spans="2:12">
      <c r="B10" s="82">
        <v>6</v>
      </c>
      <c r="C10" s="82" t="s">
        <v>1889</v>
      </c>
      <c r="D10" s="82" t="s">
        <v>1885</v>
      </c>
      <c r="E10" s="147">
        <f>VLOOKUP(D10,Valuations!$C$6:$L$105,10,0)</f>
        <v>944.8</v>
      </c>
      <c r="F10" s="85" t="str">
        <f>IFERROR($D$1-VLOOKUP(D10,Valuations!$C$6:$F$105,4,0)+1,"NA")</f>
        <v>NA</v>
      </c>
      <c r="G10" s="157" t="str">
        <f>VLOOKUP(D10,Valuations!$C$6:$G$105,5,0)</f>
        <v>-</v>
      </c>
      <c r="H10" s="150">
        <f t="shared" si="2"/>
        <v>944.8</v>
      </c>
      <c r="I10" s="150">
        <f t="shared" si="3"/>
        <v>0</v>
      </c>
      <c r="J10" s="152">
        <f>VLOOKUP(D10,Valuations!$C$6:$M$105,9,0)</f>
        <v>0.13682007850152389</v>
      </c>
      <c r="K10" s="156">
        <f t="shared" si="4"/>
        <v>944.8</v>
      </c>
      <c r="L10" s="154">
        <f t="shared" si="5"/>
        <v>0.13682007850152389</v>
      </c>
    </row>
    <row r="11" spans="2:12">
      <c r="B11" s="82">
        <v>7</v>
      </c>
      <c r="C11" s="82" t="s">
        <v>2052</v>
      </c>
      <c r="D11" s="82" t="s">
        <v>2051</v>
      </c>
      <c r="E11" s="147">
        <f>VLOOKUP(D11,Valuations!$C$6:$L$105,10,0)</f>
        <v>796.39</v>
      </c>
      <c r="F11" s="85" t="str">
        <f>IFERROR($D$1-VLOOKUP(D11,Valuations!$C$6:$F$105,4,0)+1,"NA")</f>
        <v>NA</v>
      </c>
      <c r="G11" s="157" t="str">
        <f>VLOOKUP(D11,Valuations!$C$6:$G$105,5,0)</f>
        <v>-</v>
      </c>
      <c r="H11" s="150">
        <f t="shared" ref="H11" si="6">IF(F11&lt;31,G11,E11)</f>
        <v>796.39</v>
      </c>
      <c r="I11" s="150">
        <f t="shared" ref="I11" si="7">IF(K11=0,H11,0)</f>
        <v>0</v>
      </c>
      <c r="J11" s="152">
        <f>VLOOKUP(D11,Valuations!$C$6:$M$105,9,0)</f>
        <v>0.13682007850152389</v>
      </c>
      <c r="K11" s="156">
        <f t="shared" ref="K11" si="8">IF(F11&lt;31,0,H11)</f>
        <v>796.39</v>
      </c>
      <c r="L11" s="154">
        <f t="shared" ref="L11" si="9">IF(I11=0,J11,"-")</f>
        <v>0.13682007850152389</v>
      </c>
    </row>
  </sheetData>
  <mergeCells count="1">
    <mergeCell ref="B2:E3"/>
  </mergeCells>
  <pageMargins left="0.7" right="0.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6EAD-8889-4881-B4A2-3FC4F99DECB3}">
  <sheetPr codeName="Sheet5">
    <tabColor rgb="FF002060"/>
  </sheetPr>
  <dimension ref="B2:AQ486"/>
  <sheetViews>
    <sheetView showGridLines="0" zoomScale="70" zoomScaleNormal="70" workbookViewId="0">
      <pane xSplit="4" ySplit="5" topLeftCell="E6" activePane="bottomRight" state="frozen"/>
      <selection activeCell="K24" sqref="K24"/>
      <selection pane="topRight" activeCell="K24" sqref="K24"/>
      <selection pane="bottomLeft" activeCell="K24" sqref="K24"/>
      <selection pane="bottomRight" activeCell="B5" sqref="B5:C5"/>
    </sheetView>
  </sheetViews>
  <sheetFormatPr defaultRowHeight="15"/>
  <cols>
    <col min="1" max="1" width="4.5703125" customWidth="1"/>
    <col min="2" max="2" width="50.5703125" customWidth="1"/>
    <col min="3" max="3" width="18.85546875" bestFit="1" customWidth="1"/>
    <col min="4" max="5" width="2.42578125" customWidth="1"/>
    <col min="6" max="6" width="38.42578125" customWidth="1"/>
    <col min="7" max="7" width="13" bestFit="1" customWidth="1"/>
    <col min="8" max="8" width="10.5703125" style="178" bestFit="1" customWidth="1"/>
    <col min="9" max="9" width="12" style="178" bestFit="1" customWidth="1"/>
    <col min="10" max="10" width="20.42578125" style="178" bestFit="1" customWidth="1"/>
    <col min="11" max="11" width="8.42578125" style="178" bestFit="1" customWidth="1"/>
    <col min="12" max="12" width="12" style="178" bestFit="1" customWidth="1"/>
    <col min="13" max="13" width="10.5703125" style="178" bestFit="1" customWidth="1"/>
    <col min="14" max="14" width="9.5703125" style="178" bestFit="1" customWidth="1"/>
    <col min="15" max="15" width="7.85546875" style="178" bestFit="1" customWidth="1"/>
    <col min="16" max="16" width="16.85546875" style="178" bestFit="1" customWidth="1"/>
    <col min="17" max="17" width="12.42578125" style="178" bestFit="1" customWidth="1"/>
    <col min="18" max="18" width="6.85546875" bestFit="1" customWidth="1"/>
    <col min="19" max="19" width="2.42578125" customWidth="1"/>
    <col min="20" max="20" width="30.42578125" customWidth="1"/>
    <col min="21" max="21" width="29.42578125" bestFit="1" customWidth="1"/>
    <col min="22" max="22" width="15.5703125" bestFit="1" customWidth="1"/>
    <col min="23" max="23" width="12" bestFit="1" customWidth="1"/>
    <col min="24" max="24" width="16.42578125" bestFit="1" customWidth="1"/>
    <col min="25" max="25" width="6.140625" customWidth="1"/>
    <col min="26" max="26" width="3.85546875" customWidth="1"/>
    <col min="27" max="27" width="32.42578125" bestFit="1" customWidth="1"/>
    <col min="28" max="28" width="15" bestFit="1" customWidth="1"/>
    <col min="29" max="29" width="3" customWidth="1"/>
    <col min="30" max="30" width="37.85546875" style="22" bestFit="1" customWidth="1"/>
    <col min="31" max="31" width="17.85546875" bestFit="1" customWidth="1"/>
    <col min="32" max="32" width="4.5703125" customWidth="1"/>
    <col min="33" max="33" width="4.42578125" style="172" bestFit="1" customWidth="1"/>
    <col min="34" max="34" width="50.140625" style="172" bestFit="1" customWidth="1"/>
    <col min="35" max="35" width="7.140625" style="172" bestFit="1" customWidth="1"/>
    <col min="36" max="36" width="7.140625" customWidth="1"/>
    <col min="37" max="37" width="11.85546875" bestFit="1" customWidth="1"/>
    <col min="38" max="38" width="6.5703125" style="221" bestFit="1" customWidth="1"/>
    <col min="40" max="40" width="6.42578125" style="224" bestFit="1" customWidth="1"/>
    <col min="41" max="41" width="7.42578125" style="224" bestFit="1" customWidth="1"/>
    <col min="42" max="42" width="5.42578125" style="224" bestFit="1" customWidth="1"/>
  </cols>
  <sheetData>
    <row r="2" spans="2:43" ht="15.75">
      <c r="B2" s="33" t="s">
        <v>187</v>
      </c>
    </row>
    <row r="3" spans="2:43" ht="16.5" thickBot="1">
      <c r="B3" s="59">
        <v>45123</v>
      </c>
      <c r="T3" s="11" t="s">
        <v>5</v>
      </c>
      <c r="U3" s="11" t="str">
        <f>B5</f>
        <v>9% NIC Asia Debenture 2081/82</v>
      </c>
    </row>
    <row r="4" spans="2:43">
      <c r="B4" s="1"/>
      <c r="F4" s="171" t="s">
        <v>1921</v>
      </c>
      <c r="T4" s="10" t="s">
        <v>38</v>
      </c>
      <c r="U4" s="7">
        <f>C6</f>
        <v>43109</v>
      </c>
      <c r="AK4" s="220" t="str">
        <f>VLOOKUP($B5,ListOfDebenture!$C:$D,2,0)</f>
        <v>NICAD8182</v>
      </c>
      <c r="AL4" s="221" t="str">
        <f>B5&amp;" ("&amp;AK4&amp;")"</f>
        <v>9% NIC Asia Debenture 2081/82 (NICAD8182)</v>
      </c>
    </row>
    <row r="5" spans="2:43" ht="45.75" thickBot="1">
      <c r="B5" s="267" t="s">
        <v>79</v>
      </c>
      <c r="C5" s="268"/>
      <c r="D5" t="s">
        <v>163</v>
      </c>
      <c r="F5" s="175" t="s">
        <v>2004</v>
      </c>
      <c r="T5" s="10" t="s">
        <v>40</v>
      </c>
      <c r="U5" s="7" t="str">
        <f t="shared" ref="U5:U14" si="0">C7</f>
        <v>25 Poush 2074</v>
      </c>
      <c r="AG5" s="173" t="s">
        <v>55</v>
      </c>
      <c r="AH5" s="173" t="s">
        <v>45</v>
      </c>
      <c r="AI5" s="173" t="s">
        <v>1920</v>
      </c>
      <c r="AK5" s="222" t="s">
        <v>205</v>
      </c>
      <c r="AL5" s="225" t="s">
        <v>1790</v>
      </c>
      <c r="AM5" s="222" t="s">
        <v>201</v>
      </c>
      <c r="AN5" s="222" t="s">
        <v>1941</v>
      </c>
      <c r="AO5" s="222" t="s">
        <v>1939</v>
      </c>
      <c r="AP5" s="222" t="s">
        <v>1964</v>
      </c>
      <c r="AQ5" s="223" t="s">
        <v>1943</v>
      </c>
    </row>
    <row r="6" spans="2:43">
      <c r="B6" s="10" t="s">
        <v>38</v>
      </c>
      <c r="C6" s="7">
        <f>VLOOKUP($B$5,ListOfDebenture!$C$2:$AH$91,6,0)</f>
        <v>43109</v>
      </c>
      <c r="F6" s="176" t="s">
        <v>1922</v>
      </c>
      <c r="G6" s="176" t="s">
        <v>57</v>
      </c>
      <c r="H6" s="176" t="s">
        <v>15</v>
      </c>
      <c r="I6" s="176" t="s">
        <v>1925</v>
      </c>
      <c r="J6" s="176" t="s">
        <v>49</v>
      </c>
      <c r="K6" s="176" t="s">
        <v>1926</v>
      </c>
      <c r="L6" s="176" t="s">
        <v>1</v>
      </c>
      <c r="M6" s="176" t="s">
        <v>1923</v>
      </c>
      <c r="N6" s="176" t="s">
        <v>1796</v>
      </c>
      <c r="O6" s="176" t="s">
        <v>201</v>
      </c>
      <c r="P6" s="176" t="s">
        <v>1924</v>
      </c>
      <c r="Q6" s="176" t="s">
        <v>1927</v>
      </c>
      <c r="R6" s="176" t="s">
        <v>1928</v>
      </c>
      <c r="T6" s="10" t="s">
        <v>2</v>
      </c>
      <c r="U6" s="14">
        <f t="shared" si="0"/>
        <v>1000</v>
      </c>
      <c r="AG6" s="173">
        <v>1</v>
      </c>
      <c r="AH6" s="173" t="str">
        <f t="shared" ref="AH6:AH69" ca="1" si="1">IFERROR(INDEX(DebentureList,AG6),"")</f>
        <v>8.5% Nepal Bank Debenture 2087</v>
      </c>
      <c r="AI6" s="174">
        <f ca="1">IF(ISNUMBER(SEARCH($F$5,AH6)),MAX($AI$5:AI5)+1,0)</f>
        <v>0</v>
      </c>
      <c r="AK6" s="226">
        <f>IF(AvgYTM!A3&gt;0,AvgYTM!A3,"")</f>
        <v>44865</v>
      </c>
      <c r="AL6" s="227" t="str">
        <f>IF(AK6="","",VLOOKUP($AK6,TPrice!$A$2:$BBB$290988,MATCH($AK$4,TPrice!$2:$2,0),0))</f>
        <v/>
      </c>
      <c r="AM6" s="228" t="str">
        <f>IF(AL6="","",VLOOKUP($AK6,YTM!$A$2:$BBB$290988,MATCH($AK$4,YTM!$2:$2,0),0))</f>
        <v/>
      </c>
      <c r="AN6" s="184" t="str">
        <f>IF(AK6="","",(VLOOKUP($AK6,CRating!$A$2:$BBB$290988,MATCH($AK$4,CRating!$2:$2,0),0)))</f>
        <v>BBB</v>
      </c>
      <c r="AO6" s="184">
        <f>IF(AK6="","",INDEX(Ratings!$E$3:$E$20,MATCH(VLOOKUP($AK6,CRating!$A$2:$BBB$290988,MATCH($AK$4,CRating!$2:$2,0),0),Ratings!$F$3:$F$20,0)))</f>
        <v>9</v>
      </c>
      <c r="AP6" s="184" t="str">
        <f>IF(AL6="","",IFERROR(VLOOKUP($AK6,UnitsTraded!$A$2:$BBB$290988,MATCH($AK$4,UnitsTraded!$2:$2,0),0),""))</f>
        <v/>
      </c>
      <c r="AQ6" s="228" t="str">
        <f>IF(AL6="","",VLOOKUP($AK6,AvgYTM!$A$2:$BAY$290988,MATCH(SUBSTITUTE(SUBSTITUTE($AN6,"+",""),"-",""),AvgYTM!$2:$2,0),0))</f>
        <v/>
      </c>
    </row>
    <row r="7" spans="2:43">
      <c r="B7" s="10" t="s">
        <v>40</v>
      </c>
      <c r="C7" s="32" t="str">
        <f>VLOOKUP($B$5,ListOfDebenture!$C$2:$AH$91,5,0)</f>
        <v>25 Poush 2074</v>
      </c>
      <c r="F7" s="183" t="str">
        <f ca="1">IFERROR(INDEX($AH:$AH,MATCH(ROWS($F$6:F6),$AI:$AI,0)),"")</f>
        <v>9% NIC Asia Debenture 2081/82</v>
      </c>
      <c r="G7" s="183" t="str">
        <f ca="1">IF($F7="","",VLOOKUP($F7,ListOfDebenture!$C$1:$BB$7000,2,0))</f>
        <v>NICAD8182</v>
      </c>
      <c r="H7" s="239">
        <f ca="1">IF($F7="","",VLOOKUP($F7,ListOfDebenture!$C$1:$BB$7000,9,0))</f>
        <v>0.09</v>
      </c>
      <c r="I7" s="240">
        <f ca="1">IF($F7="","",VLOOKUP($F7,ListOfDebenture!$C$1:$BB$7000,16,0))</f>
        <v>2</v>
      </c>
      <c r="J7" s="183" t="str">
        <f ca="1">IF($F7="","",VLOOKUP($F7,ListOfDebenture!$C$1:$BB$7000,17,0))</f>
        <v>Shrawan 1 &amp; Magh 1</v>
      </c>
      <c r="K7" s="240">
        <f ca="1">IF($F7="","",VLOOKUP($F7,ListOfDebenture!$C$1:$BB$7000,18,0))</f>
        <v>2</v>
      </c>
      <c r="L7" s="183" t="str">
        <f ca="1">IF($F7="","",VLOOKUP($F7,ListOfDebenture!$C$1:$BB$7000,15,0))</f>
        <v>IRN A-</v>
      </c>
      <c r="M7" s="241">
        <f ca="1">IF($F7="","",VLOOKUP($F7,ListOfDebenture!$C$1:$BB$7000,30,0))</f>
        <v>45252</v>
      </c>
      <c r="N7" s="242">
        <f ca="1">IF($F7="","",VLOOKUP($F7,ListOfDebenture!$C$1:$BB$7000,32,0))</f>
        <v>1004.7</v>
      </c>
      <c r="O7" s="239">
        <f ca="1">IF($F7="","",VLOOKUP($F7,ListOfDebenture!$C$1:$BB$7000,33,0))</f>
        <v>0.11907815677796263</v>
      </c>
      <c r="P7" s="241">
        <f ca="1">IF($F7="","",VLOOKUP($F7,ListOfDebenture!$C$1:$BB$7000,13,0))</f>
        <v>45665</v>
      </c>
      <c r="Q7" s="239">
        <f ca="1">IF($F7="","",VLOOKUP($F7,Valuations!$D$5:$L$105,8,0))</f>
        <v>0.13566090348964593</v>
      </c>
      <c r="R7" s="240">
        <f ca="1">IF($F7="","",VLOOKUP($F7,ListOfDebenture!$C$1:$BB$7000,10,0))</f>
        <v>7</v>
      </c>
      <c r="T7" s="10" t="s">
        <v>0</v>
      </c>
      <c r="U7" s="12">
        <f t="shared" si="0"/>
        <v>0.09</v>
      </c>
      <c r="AG7" s="173">
        <v>2</v>
      </c>
      <c r="AH7" s="173" t="str">
        <f t="shared" ca="1" si="1"/>
        <v>8% Nabil Debenture 2085</v>
      </c>
      <c r="AI7" s="174">
        <f ca="1">IF(ISNUMBER(SEARCH($F$5,AH7)),MAX($AI$5:AI6)+1,0)</f>
        <v>0</v>
      </c>
      <c r="AK7" s="226">
        <f>IF(AvgYTM!A4&gt;0,AvgYTM!A4,"")</f>
        <v>44866</v>
      </c>
      <c r="AL7" s="227" t="str">
        <f>IF(AK7="","",VLOOKUP($AK7,TPrice!$A$2:$BBB$290988,MATCH($AK$4,TPrice!$2:$2,0),0))</f>
        <v/>
      </c>
      <c r="AM7" s="228" t="str">
        <f>IF(AL7="","",VLOOKUP($AK7,YTM!$A$2:$BBB$290988,MATCH($AK$4,YTM!$2:$2,0),0))</f>
        <v/>
      </c>
      <c r="AN7" s="184" t="str">
        <f>IF(AK7="","",(VLOOKUP($AK7,CRating!$A$2:$BBB$290988,MATCH($AK$4,CRating!$2:$2,0),0)))</f>
        <v>BBB</v>
      </c>
      <c r="AO7" s="184">
        <f>IF(AK7="","",INDEX(Ratings!$E$3:$E$20,MATCH(VLOOKUP($AK7,CRating!$A$2:$BBB$290988,MATCH($AK$4,CRating!$2:$2,0),0),Ratings!$F$3:$F$20,0)))</f>
        <v>9</v>
      </c>
      <c r="AP7" s="184" t="str">
        <f>IF(AL7="","",IFERROR(VLOOKUP($AK7,UnitsTraded!$A$2:$BBB$290988,MATCH($AK$4,UnitsTraded!$2:$2,0),0),""))</f>
        <v/>
      </c>
      <c r="AQ7" s="228" t="str">
        <f>IF(AL7="","",VLOOKUP($AK7,AvgYTM!$A$2:$BAY$290988,MATCH(SUBSTITUTE(SUBSTITUTE($AN7,"+",""),"-",""),AvgYTM!$2:$2,0),0))</f>
        <v/>
      </c>
    </row>
    <row r="8" spans="2:43">
      <c r="B8" s="10" t="s">
        <v>2</v>
      </c>
      <c r="C8" s="14">
        <f>VLOOKUP($B$5,ListOfDebenture!$C$2:$AH$91,8,0)</f>
        <v>1000</v>
      </c>
      <c r="F8" s="183" t="str">
        <f ca="1">IFERROR(INDEX($AH:$AH,MATCH(ROWS($F$6:F7),$AI:$AI,0)),"")</f>
        <v>10.25% NIC Asia Debenture 2083/84</v>
      </c>
      <c r="G8" s="183" t="str">
        <f ca="1">IF($F8="","",VLOOKUP($F8,ListOfDebenture!$C$1:$BB$7000,2,0))</f>
        <v>NICD83/84</v>
      </c>
      <c r="H8" s="239">
        <f ca="1">IF($F8="","",VLOOKUP($F8,ListOfDebenture!$C$1:$BB$7000,9,0))</f>
        <v>0.10249999999999999</v>
      </c>
      <c r="I8" s="240">
        <f ca="1">IF($F8="","",VLOOKUP($F8,ListOfDebenture!$C$1:$BB$7000,16,0))</f>
        <v>2</v>
      </c>
      <c r="J8" s="183" t="str">
        <f ca="1">IF($F8="","",VLOOKUP($F8,ListOfDebenture!$C$1:$BB$7000,17,0))</f>
        <v>Shrawan 1 &amp; Magh 1</v>
      </c>
      <c r="K8" s="240">
        <f ca="1">IF($F8="","",VLOOKUP($F8,ListOfDebenture!$C$1:$BB$7000,18,0))</f>
        <v>3</v>
      </c>
      <c r="L8" s="183" t="str">
        <f ca="1">IF($F8="","",VLOOKUP($F8,ListOfDebenture!$C$1:$BB$7000,15,0))</f>
        <v>IRN A-</v>
      </c>
      <c r="M8" s="241">
        <f ca="1">IF($F8="","",VLOOKUP($F8,ListOfDebenture!$C$1:$BB$7000,30,0))</f>
        <v>45123</v>
      </c>
      <c r="N8" s="242">
        <f ca="1">IF($F8="","",VLOOKUP($F8,ListOfDebenture!$C$1:$BB$7000,32,0))</f>
        <v>1097.5</v>
      </c>
      <c r="O8" s="239">
        <f ca="1">IF($F8="","",VLOOKUP($F8,ListOfDebenture!$C$1:$BB$7000,33,0))</f>
        <v>8.696565844023145E-2</v>
      </c>
      <c r="P8" s="241">
        <f ca="1">IF($F8="","",VLOOKUP($F8,ListOfDebenture!$C$1:$BB$7000,13,0))</f>
        <v>46259</v>
      </c>
      <c r="Q8" s="239">
        <f ca="1">IF($F8="","",VLOOKUP($F8,Valuations!$D$5:$L$105,8,0))</f>
        <v>0.13566090348964593</v>
      </c>
      <c r="R8" s="240">
        <f ca="1">IF($F8="","",VLOOKUP($F8,ListOfDebenture!$C$1:$BB$7000,10,0))</f>
        <v>7</v>
      </c>
      <c r="T8" s="2" t="s">
        <v>190</v>
      </c>
      <c r="U8" s="2">
        <f t="shared" si="0"/>
        <v>7</v>
      </c>
      <c r="AG8" s="173">
        <v>3</v>
      </c>
      <c r="AH8" s="173" t="str">
        <f t="shared" ca="1" si="1"/>
        <v>8.5% Prabhu Bank Debenture 2087</v>
      </c>
      <c r="AI8" s="174">
        <f ca="1">IF(ISNUMBER(SEARCH($F$5,AH8)),MAX($AI$5:AI7)+1,0)</f>
        <v>0</v>
      </c>
      <c r="AK8" s="226">
        <f>IF(AvgYTM!A5&gt;0,AvgYTM!A5,"")</f>
        <v>44867</v>
      </c>
      <c r="AL8" s="227" t="str">
        <f>IF(AK8="","",VLOOKUP($AK8,TPrice!$A$2:$BBB$290988,MATCH($AK$4,TPrice!$2:$2,0),0))</f>
        <v/>
      </c>
      <c r="AM8" s="228" t="str">
        <f>IF(AL8="","",VLOOKUP($AK8,YTM!$A$2:$BBB$290988,MATCH($AK$4,YTM!$2:$2,0),0))</f>
        <v/>
      </c>
      <c r="AN8" s="184" t="str">
        <f>IF(AK8="","",(VLOOKUP($AK8,CRating!$A$2:$BBB$290988,MATCH($AK$4,CRating!$2:$2,0),0)))</f>
        <v>BBB</v>
      </c>
      <c r="AO8" s="184">
        <f>IF(AK8="","",INDEX(Ratings!$E$3:$E$20,MATCH(VLOOKUP($AK8,CRating!$A$2:$BBB$290988,MATCH($AK$4,CRating!$2:$2,0),0),Ratings!$F$3:$F$20,0)))</f>
        <v>9</v>
      </c>
      <c r="AP8" s="184" t="str">
        <f>IF(AL8="","",IFERROR(VLOOKUP($AK8,UnitsTraded!$A$2:$BBB$290988,MATCH($AK$4,UnitsTraded!$2:$2,0),0),""))</f>
        <v/>
      </c>
      <c r="AQ8" s="228" t="str">
        <f>IF(AL8="","",VLOOKUP($AK8,AvgYTM!$A$2:$BAY$290988,MATCH(SUBSTITUTE(SUBSTITUTE($AN8,"+",""),"-",""),AvgYTM!$2:$2,0),0))</f>
        <v/>
      </c>
    </row>
    <row r="9" spans="2:43">
      <c r="B9" s="10" t="s">
        <v>0</v>
      </c>
      <c r="C9" s="12">
        <f>VLOOKUP($B$5,ListOfDebenture!$C$2:$AH$91,9,0)</f>
        <v>0.09</v>
      </c>
      <c r="F9" s="183" t="str">
        <f ca="1">IFERROR(INDEX($AH:$AH,MATCH(ROWS($F$6:F8),$AI:$AI,0)),"")</f>
        <v>11% NIC Asia Debenture 2082/83</v>
      </c>
      <c r="G9" s="183" t="str">
        <f ca="1">IF($F9="","",VLOOKUP($F9,ListOfDebenture!$C$1:$BB$7000,2,0))</f>
        <v>NICAD8283</v>
      </c>
      <c r="H9" s="239">
        <f ca="1">IF($F9="","",VLOOKUP($F9,ListOfDebenture!$C$1:$BB$7000,9,0))</f>
        <v>0.11</v>
      </c>
      <c r="I9" s="240">
        <f ca="1">IF($F9="","",VLOOKUP($F9,ListOfDebenture!$C$1:$BB$7000,16,0))</f>
        <v>2</v>
      </c>
      <c r="J9" s="183" t="str">
        <f ca="1">IF($F9="","",VLOOKUP($F9,ListOfDebenture!$C$1:$BB$7000,17,0))</f>
        <v>Shrawan 1 &amp; Magh 1</v>
      </c>
      <c r="K9" s="240">
        <f ca="1">IF($F9="","",VLOOKUP($F9,ListOfDebenture!$C$1:$BB$7000,18,0))</f>
        <v>2</v>
      </c>
      <c r="L9" s="183" t="str">
        <f ca="1">IF($F9="","",VLOOKUP($F9,ListOfDebenture!$C$1:$BB$7000,15,0))</f>
        <v>IRN A-</v>
      </c>
      <c r="M9" s="241">
        <f ca="1">IF($F9="","",VLOOKUP($F9,ListOfDebenture!$C$1:$BB$7000,30,0))</f>
        <v>45256</v>
      </c>
      <c r="N9" s="242">
        <f ca="1">IF($F9="","",VLOOKUP($F9,ListOfDebenture!$C$1:$BB$7000,32,0))</f>
        <v>1050</v>
      </c>
      <c r="O9" s="239">
        <f ca="1">IF($F9="","",VLOOKUP($F9,ListOfDebenture!$C$1:$BB$7000,33,0))</f>
        <v>0.10638100706921866</v>
      </c>
      <c r="P9" s="241">
        <f ca="1">IF($F9="","",VLOOKUP($F9,ListOfDebenture!$C$1:$BB$7000,13,0))</f>
        <v>45919</v>
      </c>
      <c r="Q9" s="239">
        <f ca="1">IF($F9="","",VLOOKUP($F9,Valuations!$D$5:$L$105,8,0))</f>
        <v>0.13566090348964593</v>
      </c>
      <c r="R9" s="240">
        <f ca="1">IF($F9="","",VLOOKUP($F9,ListOfDebenture!$C$1:$BB$7000,10,0))</f>
        <v>7</v>
      </c>
      <c r="T9" s="2" t="s">
        <v>8</v>
      </c>
      <c r="U9" s="2">
        <f t="shared" si="0"/>
        <v>2</v>
      </c>
      <c r="AE9" s="1"/>
      <c r="AG9" s="173">
        <v>4</v>
      </c>
      <c r="AH9" s="173" t="str">
        <f t="shared" ca="1" si="1"/>
        <v>8.5% Sanima Debenture 2087</v>
      </c>
      <c r="AI9" s="174">
        <f ca="1">IF(ISNUMBER(SEARCH($F$5,AH9)),MAX($AI$5:AI8)+1,0)</f>
        <v>0</v>
      </c>
      <c r="AK9" s="226">
        <f>IF(AvgYTM!A6&gt;0,AvgYTM!A6,"")</f>
        <v>44868</v>
      </c>
      <c r="AL9" s="227" t="str">
        <f>IF(AK9="","",VLOOKUP($AK9,TPrice!$A$2:$BBB$290988,MATCH($AK$4,TPrice!$2:$2,0),0))</f>
        <v/>
      </c>
      <c r="AM9" s="228" t="str">
        <f>IF(AL9="","",VLOOKUP($AK9,YTM!$A$2:$BBB$290988,MATCH($AK$4,YTM!$2:$2,0),0))</f>
        <v/>
      </c>
      <c r="AN9" s="184" t="str">
        <f>IF(AK9="","",(VLOOKUP($AK9,CRating!$A$2:$BBB$290988,MATCH($AK$4,CRating!$2:$2,0),0)))</f>
        <v>BBB</v>
      </c>
      <c r="AO9" s="184">
        <f>IF(AK9="","",INDEX(Ratings!$E$3:$E$20,MATCH(VLOOKUP($AK9,CRating!$A$2:$BBB$290988,MATCH($AK$4,CRating!$2:$2,0),0),Ratings!$F$3:$F$20,0)))</f>
        <v>9</v>
      </c>
      <c r="AP9" s="184" t="str">
        <f>IF(AL9="","",IFERROR(VLOOKUP($AK9,UnitsTraded!$A$2:$BBB$290988,MATCH($AK$4,UnitsTraded!$2:$2,0),0),""))</f>
        <v/>
      </c>
      <c r="AQ9" s="228" t="str">
        <f>IF(AL9="","",VLOOKUP($AK9,AvgYTM!$A$2:$BAY$290988,MATCH(SUBSTITUTE(SUBSTITUTE($AN9,"+",""),"-",""),AvgYTM!$2:$2,0),0))</f>
        <v/>
      </c>
    </row>
    <row r="10" spans="2:43">
      <c r="B10" s="2" t="s">
        <v>190</v>
      </c>
      <c r="C10" s="18">
        <f>VLOOKUP($B$5,ListOfDebenture!$C$2:$AH$91,10,0)</f>
        <v>7</v>
      </c>
      <c r="F10" s="183" t="str">
        <f ca="1">IFERROR(INDEX($AH:$AH,MATCH(ROWS($F$6:F9),$AI:$AI,0)),"")</f>
        <v>10% NIC Asia Debenture 2085/86</v>
      </c>
      <c r="G10" s="183" t="str">
        <f ca="1">IF($F10="","",VLOOKUP($F10,ListOfDebenture!$C$1:$BB$7000,2,0))</f>
        <v>NICAD 85/86</v>
      </c>
      <c r="H10" s="239">
        <f ca="1">IF($F10="","",VLOOKUP($F10,ListOfDebenture!$C$1:$BB$7000,9,0))</f>
        <v>0.1</v>
      </c>
      <c r="I10" s="240">
        <f ca="1">IF($F10="","",VLOOKUP($F10,ListOfDebenture!$C$1:$BB$7000,16,0))</f>
        <v>2</v>
      </c>
      <c r="J10" s="183" t="str">
        <f ca="1">IF($F10="","",VLOOKUP($F10,ListOfDebenture!$C$1:$BB$7000,17,0))</f>
        <v>Shrawan 1 &amp; Magh 1</v>
      </c>
      <c r="K10" s="240">
        <f ca="1">IF($F10="","",VLOOKUP($F10,ListOfDebenture!$C$1:$BB$7000,18,0))</f>
        <v>6</v>
      </c>
      <c r="L10" s="183" t="str">
        <f ca="1">IF($F10="","",VLOOKUP($F10,ListOfDebenture!$C$1:$BB$7000,15,0))</f>
        <v>CARE-NP A-</v>
      </c>
      <c r="M10" s="241">
        <f ca="1">IF($F10="","",VLOOKUP($F10,ListOfDebenture!$C$1:$BB$7000,30,0))</f>
        <v>0</v>
      </c>
      <c r="N10" s="242" t="str">
        <f ca="1">IF($F10="","",VLOOKUP($F10,ListOfDebenture!$C$1:$BB$7000,32,0))</f>
        <v>N/A</v>
      </c>
      <c r="O10" s="239">
        <f ca="1">IF($F10="","",VLOOKUP($F10,ListOfDebenture!$C$1:$BB$7000,33,0))</f>
        <v>0</v>
      </c>
      <c r="P10" s="241">
        <f ca="1">IF($F10="","",VLOOKUP($F10,ListOfDebenture!$C$1:$BB$7000,13,0))</f>
        <v>47177</v>
      </c>
      <c r="Q10" s="239">
        <f ca="1">IF($F10="","",VLOOKUP($F10,Valuations!$D$5:$L$105,8,0))</f>
        <v>0.13566090348964593</v>
      </c>
      <c r="R10" s="240">
        <f ca="1">IF($F10="","",VLOOKUP($F10,ListOfDebenture!$C$1:$BB$7000,10,0))</f>
        <v>10</v>
      </c>
      <c r="T10" s="2" t="s">
        <v>49</v>
      </c>
      <c r="U10" s="2" t="str">
        <f t="shared" si="0"/>
        <v>Shrawan 1 &amp; Magh 1</v>
      </c>
      <c r="AD10"/>
      <c r="AG10" s="173">
        <v>5</v>
      </c>
      <c r="AH10" s="173" t="str">
        <f t="shared" ca="1" si="1"/>
        <v>8.5% Laxmi Bank Debenture 2088</v>
      </c>
      <c r="AI10" s="174">
        <f ca="1">IF(ISNUMBER(SEARCH($F$5,AH10)),MAX($AI$5:AI9)+1,0)</f>
        <v>0</v>
      </c>
      <c r="AK10" s="226">
        <f>IF(AvgYTM!A7&gt;0,AvgYTM!A7,"")</f>
        <v>44871</v>
      </c>
      <c r="AL10" s="227" t="str">
        <f>IF(AK10="","",VLOOKUP($AK10,TPrice!$A$2:$BBB$290988,MATCH($AK$4,TPrice!$2:$2,0),0))</f>
        <v/>
      </c>
      <c r="AM10" s="228" t="str">
        <f>IF(AL10="","",VLOOKUP($AK10,YTM!$A$2:$BBB$290988,MATCH($AK$4,YTM!$2:$2,0),0))</f>
        <v/>
      </c>
      <c r="AN10" s="184" t="str">
        <f>IF(AK10="","",(VLOOKUP($AK10,CRating!$A$2:$BBB$290988,MATCH($AK$4,CRating!$2:$2,0),0)))</f>
        <v>BBB</v>
      </c>
      <c r="AO10" s="184">
        <f>IF(AK10="","",INDEX(Ratings!$E$3:$E$20,MATCH(VLOOKUP($AK10,CRating!$A$2:$BBB$290988,MATCH($AK$4,CRating!$2:$2,0),0),Ratings!$F$3:$F$20,0)))</f>
        <v>9</v>
      </c>
      <c r="AP10" s="184" t="str">
        <f>IF(AL10="","",IFERROR(VLOOKUP($AK10,UnitsTraded!$A$2:$BBB$290988,MATCH($AK$4,UnitsTraded!$2:$2,0),0),""))</f>
        <v/>
      </c>
      <c r="AQ10" s="228" t="str">
        <f>IF(AL10="","",VLOOKUP($AK10,AvgYTM!$A$2:$BAY$290988,MATCH(SUBSTITUTE(SUBSTITUTE($AN10,"+",""),"-",""),AvgYTM!$2:$2,0),0))</f>
        <v/>
      </c>
    </row>
    <row r="11" spans="2:43">
      <c r="B11" s="2" t="s">
        <v>8</v>
      </c>
      <c r="C11" s="18">
        <f>VLOOKUP($B$5,ListOfDebenture!$C$2:$AH$91,16,0)</f>
        <v>2</v>
      </c>
      <c r="F11" s="183" t="str">
        <f ca="1">IFERROR(INDEX($AH:$AH,MATCH(ROWS($F$6:F10),$AI:$AI,0)),"")</f>
        <v>NIC ASIA Bank Rinpatra 2088</v>
      </c>
      <c r="G11" s="183" t="str">
        <f ca="1">IF($F11="","",VLOOKUP($F11,ListOfDebenture!$C$1:$BB$7000,2,0))</f>
        <v>NICD88</v>
      </c>
      <c r="H11" s="239">
        <f ca="1">IF($F11="","",VLOOKUP($F11,ListOfDebenture!$C$1:$BB$7000,9,0))</f>
        <v>8.5000000000000006E-2</v>
      </c>
      <c r="I11" s="240">
        <f ca="1">IF($F11="","",VLOOKUP($F11,ListOfDebenture!$C$1:$BB$7000,16,0))</f>
        <v>2</v>
      </c>
      <c r="J11" s="183" t="str">
        <f ca="1">IF($F11="","",VLOOKUP($F11,ListOfDebenture!$C$1:$BB$7000,17,0))</f>
        <v>Shrawan 1 &amp; Magh 1</v>
      </c>
      <c r="K11" s="240">
        <f ca="1">IF($F11="","",VLOOKUP($F11,ListOfDebenture!$C$1:$BB$7000,18,0))</f>
        <v>8</v>
      </c>
      <c r="L11" s="183" t="str">
        <f ca="1">IF($F11="","",VLOOKUP($F11,ListOfDebenture!$C$1:$BB$7000,15,0))</f>
        <v>IRN A-</v>
      </c>
      <c r="M11" s="241">
        <f ca="1">IF($F11="","",VLOOKUP($F11,ListOfDebenture!$C$1:$BB$7000,30,0))</f>
        <v>0</v>
      </c>
      <c r="N11" s="242" t="str">
        <f ca="1">IF($F11="","",VLOOKUP($F11,ListOfDebenture!$C$1:$BB$7000,32,0))</f>
        <v>N/A</v>
      </c>
      <c r="O11" s="239">
        <f ca="1">IF($F11="","",VLOOKUP($F11,ListOfDebenture!$C$1:$BB$7000,33,0))</f>
        <v>0</v>
      </c>
      <c r="P11" s="241">
        <f ca="1">IF($F11="","",VLOOKUP($F11,ListOfDebenture!$C$1:$BB$7000,13,0))</f>
        <v>48038</v>
      </c>
      <c r="Q11" s="239">
        <f ca="1">IF($F11="","",VLOOKUP($F11,Valuations!$D$5:$L$105,8,0))</f>
        <v>0.13566090348964593</v>
      </c>
      <c r="R11" s="240">
        <f ca="1">IF($F11="","",VLOOKUP($F11,ListOfDebenture!$C$1:$BB$7000,10,0))</f>
        <v>10</v>
      </c>
      <c r="T11" s="2" t="s">
        <v>39</v>
      </c>
      <c r="U11" s="6">
        <f t="shared" si="0"/>
        <v>45665</v>
      </c>
      <c r="X11" s="34"/>
      <c r="AD11"/>
      <c r="AG11" s="173">
        <v>6</v>
      </c>
      <c r="AH11" s="173" t="str">
        <f t="shared" ca="1" si="1"/>
        <v>NMB Debenture 8.5% -2087/88</v>
      </c>
      <c r="AI11" s="174">
        <f ca="1">IF(ISNUMBER(SEARCH($F$5,AH11)),MAX($AI$5:AI10)+1,0)</f>
        <v>0</v>
      </c>
      <c r="AK11" s="226">
        <f>IF(AvgYTM!A8&gt;0,AvgYTM!A8,"")</f>
        <v>44872</v>
      </c>
      <c r="AL11" s="227" t="str">
        <f>IF(AK11="","",VLOOKUP($AK11,TPrice!$A$2:$BBB$290988,MATCH($AK$4,TPrice!$2:$2,0),0))</f>
        <v/>
      </c>
      <c r="AM11" s="228" t="str">
        <f>IF(AL11="","",VLOOKUP($AK11,YTM!$A$2:$BBB$290988,MATCH($AK$4,YTM!$2:$2,0),0))</f>
        <v/>
      </c>
      <c r="AN11" s="184" t="str">
        <f>IF(AK11="","",(VLOOKUP($AK11,CRating!$A$2:$BBB$290988,MATCH($AK$4,CRating!$2:$2,0),0)))</f>
        <v>BBB</v>
      </c>
      <c r="AO11" s="184">
        <f>IF(AK11="","",INDEX(Ratings!$E$3:$E$20,MATCH(VLOOKUP($AK11,CRating!$A$2:$BBB$290988,MATCH($AK$4,CRating!$2:$2,0),0),Ratings!$F$3:$F$20,0)))</f>
        <v>9</v>
      </c>
      <c r="AP11" s="184" t="str">
        <f>IF(AL11="","",IFERROR(VLOOKUP($AK11,UnitsTraded!$A$2:$BBB$290988,MATCH($AK$4,UnitsTraded!$2:$2,0),0),""))</f>
        <v/>
      </c>
      <c r="AQ11" s="228" t="str">
        <f>IF(AL11="","",VLOOKUP($AK11,AvgYTM!$A$2:$BAY$290988,MATCH(SUBSTITUTE(SUBSTITUTE($AN11,"+",""),"-",""),AvgYTM!$2:$2,0),0))</f>
        <v/>
      </c>
    </row>
    <row r="12" spans="2:43">
      <c r="B12" s="2" t="s">
        <v>49</v>
      </c>
      <c r="C12" s="2" t="str">
        <f>VLOOKUP($B$5,ListOfDebenture!$C$2:$AH$91,17,0)</f>
        <v>Shrawan 1 &amp; Magh 1</v>
      </c>
      <c r="F12" s="183" t="str">
        <f ca="1">IFERROR(INDEX($AH:$AH,MATCH(ROWS($F$6:F11),$AI:$AI,0)),"")</f>
        <v/>
      </c>
      <c r="G12" s="183" t="str">
        <f ca="1">IF($F12="","",VLOOKUP($F12,ListOfDebenture!$C$1:$BB$7000,2,0))</f>
        <v/>
      </c>
      <c r="H12" s="239" t="str">
        <f ca="1">IF($F12="","",VLOOKUP($F12,ListOfDebenture!$C$1:$BB$7000,9,0))</f>
        <v/>
      </c>
      <c r="I12" s="240" t="str">
        <f ca="1">IF($F12="","",VLOOKUP($F12,ListOfDebenture!$C$1:$BB$7000,16,0))</f>
        <v/>
      </c>
      <c r="J12" s="183" t="str">
        <f ca="1">IF($F12="","",VLOOKUP($F12,ListOfDebenture!$C$1:$BB$7000,17,0))</f>
        <v/>
      </c>
      <c r="K12" s="240" t="str">
        <f ca="1">IF($F12="","",VLOOKUP($F12,ListOfDebenture!$C$1:$BB$7000,18,0))</f>
        <v/>
      </c>
      <c r="L12" s="183" t="str">
        <f ca="1">IF($F12="","",VLOOKUP($F12,ListOfDebenture!$C$1:$BB$7000,15,0))</f>
        <v/>
      </c>
      <c r="M12" s="241" t="str">
        <f ca="1">IF($F12="","",VLOOKUP($F12,ListOfDebenture!$C$1:$BB$7000,30,0))</f>
        <v/>
      </c>
      <c r="N12" s="242" t="str">
        <f ca="1">IF($F12="","",VLOOKUP($F12,ListOfDebenture!$C$1:$BB$7000,32,0))</f>
        <v/>
      </c>
      <c r="O12" s="239" t="str">
        <f ca="1">IF($F12="","",VLOOKUP($F12,ListOfDebenture!$C$1:$BB$7000,33,0))</f>
        <v/>
      </c>
      <c r="P12" s="241" t="str">
        <f ca="1">IF($F12="","",VLOOKUP($F12,ListOfDebenture!$C$1:$BB$7000,13,0))</f>
        <v/>
      </c>
      <c r="Q12" s="239" t="str">
        <f ca="1">IF($F12="","",VLOOKUP($F12,Valuations!$D$5:$L$105,8,0))</f>
        <v/>
      </c>
      <c r="R12" s="240" t="str">
        <f ca="1">IF($F12="","",VLOOKUP($F12,ListOfDebenture!$C$1:$BB$7000,10,0))</f>
        <v/>
      </c>
      <c r="T12" s="2" t="s">
        <v>37</v>
      </c>
      <c r="U12" s="6" t="str">
        <f t="shared" si="0"/>
        <v>24 Poush 2081</v>
      </c>
      <c r="X12" s="16"/>
      <c r="AD12" s="5"/>
      <c r="AE12" s="31"/>
      <c r="AG12" s="173">
        <v>7</v>
      </c>
      <c r="AH12" s="173" t="str">
        <f t="shared" ca="1" si="1"/>
        <v>8.5% Nepal Investment Bank Bond 2084</v>
      </c>
      <c r="AI12" s="174">
        <f ca="1">IF(ISNUMBER(SEARCH($F$5,AH12)),MAX($AI$5:AI11)+1,0)</f>
        <v>0</v>
      </c>
      <c r="AK12" s="226">
        <f>IF(AvgYTM!A9&gt;0,AvgYTM!A9,"")</f>
        <v>44873</v>
      </c>
      <c r="AL12" s="227" t="str">
        <f>IF(AK12="","",VLOOKUP($AK12,TPrice!$A$2:$BBB$290988,MATCH($AK$4,TPrice!$2:$2,0),0))</f>
        <v/>
      </c>
      <c r="AM12" s="228" t="str">
        <f>IF(AL12="","",VLOOKUP($AK12,YTM!$A$2:$BBB$290988,MATCH($AK$4,YTM!$2:$2,0),0))</f>
        <v/>
      </c>
      <c r="AN12" s="184" t="str">
        <f>IF(AK12="","",(VLOOKUP($AK12,CRating!$A$2:$BBB$290988,MATCH($AK$4,CRating!$2:$2,0),0)))</f>
        <v>BBB</v>
      </c>
      <c r="AO12" s="184">
        <f>IF(AK12="","",INDEX(Ratings!$E$3:$E$20,MATCH(VLOOKUP($AK12,CRating!$A$2:$BBB$290988,MATCH($AK$4,CRating!$2:$2,0),0),Ratings!$F$3:$F$20,0)))</f>
        <v>9</v>
      </c>
      <c r="AP12" s="184" t="str">
        <f>IF(AL12="","",IFERROR(VLOOKUP($AK12,UnitsTraded!$A$2:$BBB$290988,MATCH($AK$4,UnitsTraded!$2:$2,0),0),""))</f>
        <v/>
      </c>
      <c r="AQ12" s="228" t="str">
        <f>IF(AL12="","",VLOOKUP($AK12,AvgYTM!$A$2:$BAY$290988,MATCH(SUBSTITUTE(SUBSTITUTE($AN12,"+",""),"-",""),AvgYTM!$2:$2,0),0))</f>
        <v/>
      </c>
    </row>
    <row r="13" spans="2:43">
      <c r="B13" s="2" t="s">
        <v>39</v>
      </c>
      <c r="C13" s="6">
        <f>VLOOKUP($B$5,ListOfDebenture!$C$2:$AH$91,13,0)</f>
        <v>45665</v>
      </c>
      <c r="F13" s="183" t="str">
        <f ca="1">IFERROR(INDEX($AH:$AH,MATCH(ROWS($F$6:F12),$AI:$AI,0)),"")</f>
        <v/>
      </c>
      <c r="G13" s="183" t="str">
        <f ca="1">IF($F13="","",VLOOKUP($F13,ListOfDebenture!$C$1:$BB$7000,2,0))</f>
        <v/>
      </c>
      <c r="H13" s="239" t="str">
        <f ca="1">IF($F13="","",VLOOKUP($F13,ListOfDebenture!$C$1:$BB$7000,9,0))</f>
        <v/>
      </c>
      <c r="I13" s="240" t="str">
        <f ca="1">IF($F13="","",VLOOKUP($F13,ListOfDebenture!$C$1:$BB$7000,16,0))</f>
        <v/>
      </c>
      <c r="J13" s="183" t="str">
        <f ca="1">IF($F13="","",VLOOKUP($F13,ListOfDebenture!$C$1:$BB$7000,17,0))</f>
        <v/>
      </c>
      <c r="K13" s="240" t="str">
        <f ca="1">IF($F13="","",VLOOKUP($F13,ListOfDebenture!$C$1:$BB$7000,18,0))</f>
        <v/>
      </c>
      <c r="L13" s="183" t="str">
        <f ca="1">IF($F13="","",VLOOKUP($F13,ListOfDebenture!$C$1:$BB$7000,15,0))</f>
        <v/>
      </c>
      <c r="M13" s="241" t="str">
        <f ca="1">IF($F13="","",VLOOKUP($F13,ListOfDebenture!$C$1:$BB$7000,30,0))</f>
        <v/>
      </c>
      <c r="N13" s="242" t="str">
        <f ca="1">IF($F13="","",VLOOKUP($F13,ListOfDebenture!$C$1:$BB$7000,32,0))</f>
        <v/>
      </c>
      <c r="O13" s="239" t="str">
        <f ca="1">IF($F13="","",VLOOKUP($F13,ListOfDebenture!$C$1:$BB$7000,33,0))</f>
        <v/>
      </c>
      <c r="P13" s="241" t="str">
        <f ca="1">IF($F13="","",VLOOKUP($F13,ListOfDebenture!$C$1:$BB$7000,13,0))</f>
        <v/>
      </c>
      <c r="Q13" s="239" t="str">
        <f ca="1">IF($F13="","",VLOOKUP($F13,Valuations!$D$5:$L$105,8,0))</f>
        <v/>
      </c>
      <c r="R13" s="240" t="str">
        <f ca="1">IF($F13="","",VLOOKUP($F13,ListOfDebenture!$C$1:$BB$7000,10,0))</f>
        <v/>
      </c>
      <c r="T13" s="2" t="s">
        <v>43</v>
      </c>
      <c r="U13" s="6" t="str">
        <f t="shared" si="0"/>
        <v>Infomerics Credit Rating Nepal Limited</v>
      </c>
      <c r="X13" s="1"/>
      <c r="AD13" s="5"/>
      <c r="AE13" s="31"/>
      <c r="AF13" s="19"/>
      <c r="AG13" s="173">
        <v>8</v>
      </c>
      <c r="AH13" s="173" t="str">
        <f t="shared" ca="1" si="1"/>
        <v>Everest Bank Limited Debenture 2086</v>
      </c>
      <c r="AI13" s="174">
        <f ca="1">IF(ISNUMBER(SEARCH($F$5,AH13)),MAX($AI$5:AI12)+1,0)</f>
        <v>0</v>
      </c>
      <c r="AK13" s="226">
        <f>IF(AvgYTM!A10&gt;0,AvgYTM!A10,"")</f>
        <v>44874</v>
      </c>
      <c r="AL13" s="227" t="str">
        <f>IF(AK13="","",VLOOKUP($AK13,TPrice!$A$2:$BBB$290988,MATCH($AK$4,TPrice!$2:$2,0),0))</f>
        <v/>
      </c>
      <c r="AM13" s="228" t="str">
        <f>IF(AL13="","",VLOOKUP($AK13,YTM!$A$2:$BBB$290988,MATCH($AK$4,YTM!$2:$2,0),0))</f>
        <v/>
      </c>
      <c r="AN13" s="184" t="str">
        <f>IF(AK13="","",(VLOOKUP($AK13,CRating!$A$2:$BBB$290988,MATCH($AK$4,CRating!$2:$2,0),0)))</f>
        <v>BBB</v>
      </c>
      <c r="AO13" s="184">
        <f>IF(AK13="","",INDEX(Ratings!$E$3:$E$20,MATCH(VLOOKUP($AK13,CRating!$A$2:$BBB$290988,MATCH($AK$4,CRating!$2:$2,0),0),Ratings!$F$3:$F$20,0)))</f>
        <v>9</v>
      </c>
      <c r="AP13" s="184" t="str">
        <f>IF(AL13="","",IFERROR(VLOOKUP($AK13,UnitsTraded!$A$2:$BBB$290988,MATCH($AK$4,UnitsTraded!$2:$2,0),0),""))</f>
        <v/>
      </c>
      <c r="AQ13" s="228" t="str">
        <f>IF(AL13="","",VLOOKUP($AK13,AvgYTM!$A$2:$BAY$290988,MATCH(SUBSTITUTE(SUBSTITUTE($AN13,"+",""),"-",""),AvgYTM!$2:$2,0),0))</f>
        <v/>
      </c>
    </row>
    <row r="14" spans="2:43">
      <c r="B14" s="2" t="s">
        <v>37</v>
      </c>
      <c r="C14" s="184" t="str">
        <f>VLOOKUP($B$5,ListOfDebenture!$C$2:$AH$91,12,0)</f>
        <v>24 Poush 2081</v>
      </c>
      <c r="F14" s="183" t="str">
        <f ca="1">IFERROR(INDEX($AH:$AH,MATCH(ROWS($F$6:F13),$AI:$AI,0)),"")</f>
        <v/>
      </c>
      <c r="G14" s="183" t="str">
        <f ca="1">IF($F14="","",VLOOKUP($F14,ListOfDebenture!$C$1:$BB$7000,2,0))</f>
        <v/>
      </c>
      <c r="H14" s="239" t="str">
        <f ca="1">IF($F14="","",VLOOKUP($F14,ListOfDebenture!$C$1:$BB$7000,9,0))</f>
        <v/>
      </c>
      <c r="I14" s="240" t="str">
        <f ca="1">IF($F14="","",VLOOKUP($F14,ListOfDebenture!$C$1:$BB$7000,16,0))</f>
        <v/>
      </c>
      <c r="J14" s="183" t="str">
        <f ca="1">IF($F14="","",VLOOKUP($F14,ListOfDebenture!$C$1:$BB$7000,17,0))</f>
        <v/>
      </c>
      <c r="K14" s="240" t="str">
        <f ca="1">IF($F14="","",VLOOKUP($F14,ListOfDebenture!$C$1:$BB$7000,18,0))</f>
        <v/>
      </c>
      <c r="L14" s="183" t="str">
        <f ca="1">IF($F14="","",VLOOKUP($F14,ListOfDebenture!$C$1:$BB$7000,15,0))</f>
        <v/>
      </c>
      <c r="M14" s="241" t="str">
        <f ca="1">IF($F14="","",VLOOKUP($F14,ListOfDebenture!$C$1:$BB$7000,30,0))</f>
        <v/>
      </c>
      <c r="N14" s="242" t="str">
        <f ca="1">IF($F14="","",VLOOKUP($F14,ListOfDebenture!$C$1:$BB$7000,32,0))</f>
        <v/>
      </c>
      <c r="O14" s="239" t="str">
        <f ca="1">IF($F14="","",VLOOKUP($F14,ListOfDebenture!$C$1:$BB$7000,33,0))</f>
        <v/>
      </c>
      <c r="P14" s="241" t="str">
        <f ca="1">IF($F14="","",VLOOKUP($F14,ListOfDebenture!$C$1:$BB$7000,13,0))</f>
        <v/>
      </c>
      <c r="Q14" s="239" t="str">
        <f ca="1">IF($F14="","",VLOOKUP($F14,Valuations!$D$5:$L$105,8,0))</f>
        <v/>
      </c>
      <c r="R14" s="240" t="str">
        <f ca="1">IF($F14="","",VLOOKUP($F14,ListOfDebenture!$C$1:$BB$7000,10,0))</f>
        <v/>
      </c>
      <c r="T14" s="2" t="s">
        <v>1</v>
      </c>
      <c r="U14" s="6" t="str">
        <f t="shared" si="0"/>
        <v>IRN A-</v>
      </c>
      <c r="AD14" s="5"/>
      <c r="AE14" s="31"/>
      <c r="AF14" s="27"/>
      <c r="AG14" s="173">
        <v>9</v>
      </c>
      <c r="AH14" s="173" t="str">
        <f t="shared" ca="1" si="1"/>
        <v>8.5% BOK Debenture 2086</v>
      </c>
      <c r="AI14" s="174">
        <f ca="1">IF(ISNUMBER(SEARCH($F$5,AH14)),MAX($AI$5:AI13)+1,0)</f>
        <v>0</v>
      </c>
      <c r="AK14" s="226">
        <f>IF(AvgYTM!A11&gt;0,AvgYTM!A11,"")</f>
        <v>44875</v>
      </c>
      <c r="AL14" s="227" t="str">
        <f>IF(AK14="","",VLOOKUP($AK14,TPrice!$A$2:$BBB$290988,MATCH($AK$4,TPrice!$2:$2,0),0))</f>
        <v/>
      </c>
      <c r="AM14" s="228" t="str">
        <f>IF(AL14="","",VLOOKUP($AK14,YTM!$A$2:$BBB$290988,MATCH($AK$4,YTM!$2:$2,0),0))</f>
        <v/>
      </c>
      <c r="AN14" s="184" t="str">
        <f>IF(AK14="","",(VLOOKUP($AK14,CRating!$A$2:$BBB$290988,MATCH($AK$4,CRating!$2:$2,0),0)))</f>
        <v>BBB</v>
      </c>
      <c r="AO14" s="184">
        <f>IF(AK14="","",INDEX(Ratings!$E$3:$E$20,MATCH(VLOOKUP($AK14,CRating!$A$2:$BBB$290988,MATCH($AK$4,CRating!$2:$2,0),0),Ratings!$F$3:$F$20,0)))</f>
        <v>9</v>
      </c>
      <c r="AP14" s="184" t="str">
        <f>IF(AL14="","",IFERROR(VLOOKUP($AK14,UnitsTraded!$A$2:$BBB$290988,MATCH($AK$4,UnitsTraded!$2:$2,0),0),""))</f>
        <v/>
      </c>
      <c r="AQ14" s="228" t="str">
        <f>IF(AL14="","",VLOOKUP($AK14,AvgYTM!$A$2:$BAY$290988,MATCH(SUBSTITUTE(SUBSTITUTE($AN14,"+",""),"-",""),AvgYTM!$2:$2,0),0))</f>
        <v/>
      </c>
    </row>
    <row r="15" spans="2:43">
      <c r="B15" s="2" t="s">
        <v>43</v>
      </c>
      <c r="C15" s="6" t="str">
        <f>VLOOKUP($B$5,ListOfDebenture!$C$2:$AH$91,14,0)</f>
        <v>Infomerics Credit Rating Nepal Limited</v>
      </c>
      <c r="F15" s="183" t="str">
        <f ca="1">IFERROR(INDEX($AH:$AH,MATCH(ROWS($F$6:F14),$AI:$AI,0)),"")</f>
        <v/>
      </c>
      <c r="G15" s="183" t="str">
        <f ca="1">IF($F15="","",VLOOKUP($F15,ListOfDebenture!$C$1:$BB$7000,2,0))</f>
        <v/>
      </c>
      <c r="H15" s="239" t="str">
        <f ca="1">IF($F15="","",VLOOKUP($F15,ListOfDebenture!$C$1:$BB$7000,9,0))</f>
        <v/>
      </c>
      <c r="I15" s="240" t="str">
        <f ca="1">IF($F15="","",VLOOKUP($F15,ListOfDebenture!$C$1:$BB$7000,16,0))</f>
        <v/>
      </c>
      <c r="J15" s="183" t="str">
        <f ca="1">IF($F15="","",VLOOKUP($F15,ListOfDebenture!$C$1:$BB$7000,17,0))</f>
        <v/>
      </c>
      <c r="K15" s="240" t="str">
        <f ca="1">IF($F15="","",VLOOKUP($F15,ListOfDebenture!$C$1:$BB$7000,18,0))</f>
        <v/>
      </c>
      <c r="L15" s="183" t="str">
        <f ca="1">IF($F15="","",VLOOKUP($F15,ListOfDebenture!$C$1:$BB$7000,15,0))</f>
        <v/>
      </c>
      <c r="M15" s="241" t="str">
        <f ca="1">IF($F15="","",VLOOKUP($F15,ListOfDebenture!$C$1:$BB$7000,30,0))</f>
        <v/>
      </c>
      <c r="N15" s="242" t="str">
        <f ca="1">IF($F15="","",VLOOKUP($F15,ListOfDebenture!$C$1:$BB$7000,32,0))</f>
        <v/>
      </c>
      <c r="O15" s="239" t="str">
        <f ca="1">IF($F15="","",VLOOKUP($F15,ListOfDebenture!$C$1:$BB$7000,33,0))</f>
        <v/>
      </c>
      <c r="P15" s="241" t="str">
        <f ca="1">IF($F15="","",VLOOKUP($F15,ListOfDebenture!$C$1:$BB$7000,13,0))</f>
        <v/>
      </c>
      <c r="Q15" s="239" t="str">
        <f ca="1">IF($F15="","",VLOOKUP($F15,Valuations!$D$5:$L$105,8,0))</f>
        <v/>
      </c>
      <c r="R15" s="240" t="str">
        <f ca="1">IF($F15="","",VLOOKUP($F15,ListOfDebenture!$C$1:$BB$7000,10,0))</f>
        <v/>
      </c>
      <c r="T15" s="2" t="s">
        <v>122</v>
      </c>
      <c r="U15" s="18">
        <f>C19</f>
        <v>2</v>
      </c>
      <c r="AD15" s="5"/>
      <c r="AE15" s="31"/>
      <c r="AF15" s="27"/>
      <c r="AG15" s="173">
        <v>10</v>
      </c>
      <c r="AH15" s="173" t="str">
        <f t="shared" ca="1" si="1"/>
        <v>8.75% Prime Debenture 2085</v>
      </c>
      <c r="AI15" s="174">
        <f ca="1">IF(ISNUMBER(SEARCH($F$5,AH15)),MAX($AI$5:AI14)+1,0)</f>
        <v>0</v>
      </c>
      <c r="AK15" s="226">
        <f>IF(AvgYTM!A12&gt;0,AvgYTM!A12,"")</f>
        <v>44878</v>
      </c>
      <c r="AL15" s="227" t="str">
        <f>IF(AK15="","",VLOOKUP($AK15,TPrice!$A$2:$BBB$290988,MATCH($AK$4,TPrice!$2:$2,0),0))</f>
        <v/>
      </c>
      <c r="AM15" s="228" t="str">
        <f>IF(AL15="","",VLOOKUP($AK15,YTM!$A$2:$BBB$290988,MATCH($AK$4,YTM!$2:$2,0),0))</f>
        <v/>
      </c>
      <c r="AN15" s="184" t="str">
        <f>IF(AK15="","",(VLOOKUP($AK15,CRating!$A$2:$BBB$290988,MATCH($AK$4,CRating!$2:$2,0),0)))</f>
        <v>BBB</v>
      </c>
      <c r="AO15" s="184">
        <f>IF(AK15="","",INDEX(Ratings!$E$3:$E$20,MATCH(VLOOKUP($AK15,CRating!$A$2:$BBB$290988,MATCH($AK$4,CRating!$2:$2,0),0),Ratings!$F$3:$F$20,0)))</f>
        <v>9</v>
      </c>
      <c r="AP15" s="184" t="str">
        <f>IF(AL15="","",IFERROR(VLOOKUP($AK15,UnitsTraded!$A$2:$BBB$290988,MATCH($AK$4,UnitsTraded!$2:$2,0),0),""))</f>
        <v/>
      </c>
      <c r="AQ15" s="228" t="str">
        <f>IF(AL15="","",VLOOKUP($AK15,AvgYTM!$A$2:$BAY$290988,MATCH(SUBSTITUTE(SUBSTITUTE($AN15,"+",""),"-",""),AvgYTM!$2:$2,0),0))</f>
        <v/>
      </c>
    </row>
    <row r="16" spans="2:43">
      <c r="B16" s="2" t="s">
        <v>1</v>
      </c>
      <c r="C16" s="6" t="str">
        <f>VLOOKUP($B$5,ListOfDebenture!$C$2:$AH$91,15,0)</f>
        <v>IRN A-</v>
      </c>
      <c r="F16" s="183" t="str">
        <f ca="1">IFERROR(INDEX($AH:$AH,MATCH(ROWS($F$6:F15),$AI:$AI,0)),"")</f>
        <v/>
      </c>
      <c r="G16" s="183" t="str">
        <f ca="1">IF($F16="","",VLOOKUP($F16,ListOfDebenture!$C$1:$BB$7000,2,0))</f>
        <v/>
      </c>
      <c r="H16" s="239" t="str">
        <f ca="1">IF($F16="","",VLOOKUP($F16,ListOfDebenture!$C$1:$BB$7000,9,0))</f>
        <v/>
      </c>
      <c r="I16" s="240" t="str">
        <f ca="1">IF($F16="","",VLOOKUP($F16,ListOfDebenture!$C$1:$BB$7000,16,0))</f>
        <v/>
      </c>
      <c r="J16" s="183" t="str">
        <f ca="1">IF($F16="","",VLOOKUP($F16,ListOfDebenture!$C$1:$BB$7000,17,0))</f>
        <v/>
      </c>
      <c r="K16" s="240" t="str">
        <f ca="1">IF($F16="","",VLOOKUP($F16,ListOfDebenture!$C$1:$BB$7000,18,0))</f>
        <v/>
      </c>
      <c r="L16" s="183" t="str">
        <f ca="1">IF($F16="","",VLOOKUP($F16,ListOfDebenture!$C$1:$BB$7000,15,0))</f>
        <v/>
      </c>
      <c r="M16" s="241" t="str">
        <f ca="1">IF($F16="","",VLOOKUP($F16,ListOfDebenture!$C$1:$BB$7000,30,0))</f>
        <v/>
      </c>
      <c r="N16" s="242" t="str">
        <f ca="1">IF($F16="","",VLOOKUP($F16,ListOfDebenture!$C$1:$BB$7000,32,0))</f>
        <v/>
      </c>
      <c r="O16" s="239" t="str">
        <f ca="1">IF($F16="","",VLOOKUP($F16,ListOfDebenture!$C$1:$BB$7000,33,0))</f>
        <v/>
      </c>
      <c r="P16" s="241" t="str">
        <f ca="1">IF($F16="","",VLOOKUP($F16,ListOfDebenture!$C$1:$BB$7000,13,0))</f>
        <v/>
      </c>
      <c r="Q16" s="239" t="str">
        <f ca="1">IF($F16="","",VLOOKUP($F16,Valuations!$D$5:$L$105,8,0))</f>
        <v/>
      </c>
      <c r="R16" s="240" t="str">
        <f ca="1">IF($F16="","",VLOOKUP($F16,ListOfDebenture!$C$1:$BB$7000,10,0))</f>
        <v/>
      </c>
      <c r="AD16" s="21"/>
      <c r="AF16" s="8"/>
      <c r="AG16" s="173">
        <v>11</v>
      </c>
      <c r="AH16" s="173" t="str">
        <f t="shared" ca="1" si="1"/>
        <v>Global IME Bank Limited Debenture 2086/87</v>
      </c>
      <c r="AI16" s="174">
        <f ca="1">IF(ISNUMBER(SEARCH($F$5,AH16)),MAX($AI$5:AI15)+1,0)</f>
        <v>0</v>
      </c>
      <c r="AK16" s="226">
        <f>IF(AvgYTM!A13&gt;0,AvgYTM!A13,"")</f>
        <v>44879</v>
      </c>
      <c r="AL16" s="227" t="str">
        <f>IF(AK16="","",VLOOKUP($AK16,TPrice!$A$2:$BBB$290988,MATCH($AK$4,TPrice!$2:$2,0),0))</f>
        <v/>
      </c>
      <c r="AM16" s="228" t="str">
        <f>IF(AL16="","",VLOOKUP($AK16,YTM!$A$2:$BBB$290988,MATCH($AK$4,YTM!$2:$2,0),0))</f>
        <v/>
      </c>
      <c r="AN16" s="184" t="str">
        <f>IF(AK16="","",(VLOOKUP($AK16,CRating!$A$2:$BBB$290988,MATCH($AK$4,CRating!$2:$2,0),0)))</f>
        <v>BBB</v>
      </c>
      <c r="AO16" s="184">
        <f>IF(AK16="","",INDEX(Ratings!$E$3:$E$20,MATCH(VLOOKUP($AK16,CRating!$A$2:$BBB$290988,MATCH($AK$4,CRating!$2:$2,0),0),Ratings!$F$3:$F$20,0)))</f>
        <v>9</v>
      </c>
      <c r="AP16" s="184" t="str">
        <f>IF(AL16="","",IFERROR(VLOOKUP($AK16,UnitsTraded!$A$2:$BBB$290988,MATCH($AK$4,UnitsTraded!$2:$2,0),0),""))</f>
        <v/>
      </c>
      <c r="AQ16" s="228" t="str">
        <f>IF(AL16="","",VLOOKUP($AK16,AvgYTM!$A$2:$BAY$290988,MATCH(SUBSTITUTE(SUBSTITUTE($AN16,"+",""),"-",""),AvgYTM!$2:$2,0),0))</f>
        <v/>
      </c>
    </row>
    <row r="17" spans="2:43" ht="15.75" thickBot="1">
      <c r="B17" s="2" t="s">
        <v>202</v>
      </c>
      <c r="C17" s="6">
        <f>VLOOKUP($B$5,ListOfDebenture!$C$3:$AAF$97,30,0)</f>
        <v>45252</v>
      </c>
      <c r="F17" s="183" t="str">
        <f ca="1">IFERROR(INDEX($AH:$AH,MATCH(ROWS($F$6:F16),$AI:$AI,0)),"")</f>
        <v/>
      </c>
      <c r="G17" s="183" t="str">
        <f ca="1">IF($F17="","",VLOOKUP($F17,ListOfDebenture!$C$1:$BB$7000,2,0))</f>
        <v/>
      </c>
      <c r="H17" s="239" t="str">
        <f ca="1">IF($F17="","",VLOOKUP($F17,ListOfDebenture!$C$1:$BB$7000,9,0))</f>
        <v/>
      </c>
      <c r="I17" s="240" t="str">
        <f ca="1">IF($F17="","",VLOOKUP($F17,ListOfDebenture!$C$1:$BB$7000,16,0))</f>
        <v/>
      </c>
      <c r="J17" s="183" t="str">
        <f ca="1">IF($F17="","",VLOOKUP($F17,ListOfDebenture!$C$1:$BB$7000,17,0))</f>
        <v/>
      </c>
      <c r="K17" s="240" t="str">
        <f ca="1">IF($F17="","",VLOOKUP($F17,ListOfDebenture!$C$1:$BB$7000,18,0))</f>
        <v/>
      </c>
      <c r="L17" s="183" t="str">
        <f ca="1">IF($F17="","",VLOOKUP($F17,ListOfDebenture!$C$1:$BB$7000,15,0))</f>
        <v/>
      </c>
      <c r="M17" s="241" t="str">
        <f ca="1">IF($F17="","",VLOOKUP($F17,ListOfDebenture!$C$1:$BB$7000,30,0))</f>
        <v/>
      </c>
      <c r="N17" s="242" t="str">
        <f ca="1">IF($F17="","",VLOOKUP($F17,ListOfDebenture!$C$1:$BB$7000,32,0))</f>
        <v/>
      </c>
      <c r="O17" s="239" t="str">
        <f ca="1">IF($F17="","",VLOOKUP($F17,ListOfDebenture!$C$1:$BB$7000,33,0))</f>
        <v/>
      </c>
      <c r="P17" s="241" t="str">
        <f ca="1">IF($F17="","",VLOOKUP($F17,ListOfDebenture!$C$1:$BB$7000,13,0))</f>
        <v/>
      </c>
      <c r="Q17" s="239" t="str">
        <f ca="1">IF($F17="","",VLOOKUP($F17,Valuations!$D$5:$L$105,8,0))</f>
        <v/>
      </c>
      <c r="R17" s="240" t="str">
        <f ca="1">IF($F17="","",VLOOKUP($F17,ListOfDebenture!$C$1:$BB$7000,10,0))</f>
        <v/>
      </c>
      <c r="T17" s="269" t="s">
        <v>19</v>
      </c>
      <c r="U17" s="270"/>
      <c r="V17" s="270"/>
      <c r="W17" s="270"/>
      <c r="X17" s="270"/>
      <c r="Y17" s="271"/>
      <c r="Z17" s="19"/>
      <c r="AA17" s="272" t="s">
        <v>31</v>
      </c>
      <c r="AB17" s="272"/>
      <c r="AC17" s="19"/>
      <c r="AD17" s="24" t="s">
        <v>24</v>
      </c>
      <c r="AE17" s="25">
        <f>$U$6*U7/U9</f>
        <v>45</v>
      </c>
      <c r="AF17" s="20"/>
      <c r="AG17" s="173">
        <v>12</v>
      </c>
      <c r="AH17" s="173" t="str">
        <f t="shared" ca="1" si="1"/>
        <v>8.5% SBL Debenture 2084</v>
      </c>
      <c r="AI17" s="174">
        <f ca="1">IF(ISNUMBER(SEARCH($F$5,AH17)),MAX($AI$5:AI16)+1,0)</f>
        <v>0</v>
      </c>
      <c r="AK17" s="226">
        <f>IF(AvgYTM!A14&gt;0,AvgYTM!A14,"")</f>
        <v>44880</v>
      </c>
      <c r="AL17" s="227" t="str">
        <f>IF(AK17="","",VLOOKUP($AK17,TPrice!$A$2:$BBB$290988,MATCH($AK$4,TPrice!$2:$2,0),0))</f>
        <v/>
      </c>
      <c r="AM17" s="228" t="str">
        <f>IF(AL17="","",VLOOKUP($AK17,YTM!$A$2:$BBB$290988,MATCH($AK$4,YTM!$2:$2,0),0))</f>
        <v/>
      </c>
      <c r="AN17" s="184" t="str">
        <f>IF(AK17="","",(VLOOKUP($AK17,CRating!$A$2:$BBB$290988,MATCH($AK$4,CRating!$2:$2,0),0)))</f>
        <v>BBB</v>
      </c>
      <c r="AO17" s="184">
        <f>IF(AK17="","",INDEX(Ratings!$E$3:$E$20,MATCH(VLOOKUP($AK17,CRating!$A$2:$BBB$290988,MATCH($AK$4,CRating!$2:$2,0),0),Ratings!$F$3:$F$20,0)))</f>
        <v>9</v>
      </c>
      <c r="AP17" s="184" t="str">
        <f>IF(AL17="","",IFERROR(VLOOKUP($AK17,UnitsTraded!$A$2:$BBB$290988,MATCH($AK$4,UnitsTraded!$2:$2,0),0),""))</f>
        <v/>
      </c>
      <c r="AQ17" s="228" t="str">
        <f>IF(AL17="","",VLOOKUP($AK17,AvgYTM!$A$2:$BAY$290988,MATCH(SUBSTITUTE(SUBSTITUTE($AN17,"+",""),"-",""),AvgYTM!$2:$2,0),0))</f>
        <v/>
      </c>
    </row>
    <row r="18" spans="2:43">
      <c r="B18" s="2" t="s">
        <v>1273</v>
      </c>
      <c r="C18" s="185">
        <f>VLOOKUP($B$5,ListOfDebenture!$C$3:$AAH$97,32,0)</f>
        <v>1004.7</v>
      </c>
      <c r="F18" s="183" t="str">
        <f ca="1">IFERROR(INDEX($AH:$AH,MATCH(ROWS($F$6:F17),$AI:$AI,0)),"")</f>
        <v/>
      </c>
      <c r="G18" s="183" t="str">
        <f ca="1">IF($F18="","",VLOOKUP($F18,ListOfDebenture!$C$1:$BB$7000,2,0))</f>
        <v/>
      </c>
      <c r="H18" s="239" t="str">
        <f ca="1">IF($F18="","",VLOOKUP($F18,ListOfDebenture!$C$1:$BB$7000,9,0))</f>
        <v/>
      </c>
      <c r="I18" s="240" t="str">
        <f ca="1">IF($F18="","",VLOOKUP($F18,ListOfDebenture!$C$1:$BB$7000,16,0))</f>
        <v/>
      </c>
      <c r="J18" s="183" t="str">
        <f ca="1">IF($F18="","",VLOOKUP($F18,ListOfDebenture!$C$1:$BB$7000,17,0))</f>
        <v/>
      </c>
      <c r="K18" s="240" t="str">
        <f ca="1">IF($F18="","",VLOOKUP($F18,ListOfDebenture!$C$1:$BB$7000,18,0))</f>
        <v/>
      </c>
      <c r="L18" s="183" t="str">
        <f ca="1">IF($F18="","",VLOOKUP($F18,ListOfDebenture!$C$1:$BB$7000,15,0))</f>
        <v/>
      </c>
      <c r="M18" s="241" t="str">
        <f ca="1">IF($F18="","",VLOOKUP($F18,ListOfDebenture!$C$1:$BB$7000,30,0))</f>
        <v/>
      </c>
      <c r="N18" s="242" t="str">
        <f ca="1">IF($F18="","",VLOOKUP($F18,ListOfDebenture!$C$1:$BB$7000,32,0))</f>
        <v/>
      </c>
      <c r="O18" s="239" t="str">
        <f ca="1">IF($F18="","",VLOOKUP($F18,ListOfDebenture!$C$1:$BB$7000,33,0))</f>
        <v/>
      </c>
      <c r="P18" s="241" t="str">
        <f ca="1">IF($F18="","",VLOOKUP($F18,ListOfDebenture!$C$1:$BB$7000,13,0))</f>
        <v/>
      </c>
      <c r="Q18" s="239" t="str">
        <f ca="1">IF($F18="","",VLOOKUP($F18,Valuations!$D$5:$L$105,8,0))</f>
        <v/>
      </c>
      <c r="R18" s="240" t="str">
        <f ca="1">IF($F18="","",VLOOKUP($F18,ListOfDebenture!$C$1:$BB$7000,10,0))</f>
        <v/>
      </c>
      <c r="T18" s="13" t="s">
        <v>14</v>
      </c>
      <c r="U18" s="13" t="s">
        <v>9</v>
      </c>
      <c r="V18" s="13" t="s">
        <v>10</v>
      </c>
      <c r="W18" s="13" t="s">
        <v>14</v>
      </c>
      <c r="X18" s="13" t="s">
        <v>16</v>
      </c>
      <c r="Y18" s="13"/>
      <c r="Z18" s="19"/>
      <c r="AA18" s="23" t="s">
        <v>42</v>
      </c>
      <c r="AB18" s="6">
        <f>U11+1</f>
        <v>45666</v>
      </c>
      <c r="AC18" s="19"/>
      <c r="AD18" s="23" t="s">
        <v>25</v>
      </c>
      <c r="AE18" s="28">
        <f>C21</f>
        <v>0.10982691782619447</v>
      </c>
      <c r="AF18" s="20"/>
      <c r="AG18" s="173">
        <v>13</v>
      </c>
      <c r="AH18" s="173" t="str">
        <f t="shared" ca="1" si="1"/>
        <v>9% Shangri-la Development Bank Debenture 2087</v>
      </c>
      <c r="AI18" s="174">
        <f ca="1">IF(ISNUMBER(SEARCH($F$5,AH18)),MAX($AI$5:AI17)+1,0)</f>
        <v>0</v>
      </c>
      <c r="AK18" s="226">
        <f>IF(AvgYTM!A15&gt;0,AvgYTM!A15,"")</f>
        <v>44881</v>
      </c>
      <c r="AL18" s="227" t="str">
        <f>IF(AK18="","",VLOOKUP($AK18,TPrice!$A$2:$BBB$290988,MATCH($AK$4,TPrice!$2:$2,0),0))</f>
        <v/>
      </c>
      <c r="AM18" s="228" t="str">
        <f>IF(AL18="","",VLOOKUP($AK18,YTM!$A$2:$BBB$290988,MATCH($AK$4,YTM!$2:$2,0),0))</f>
        <v/>
      </c>
      <c r="AN18" s="184" t="str">
        <f>IF(AK18="","",(VLOOKUP($AK18,CRating!$A$2:$BBB$290988,MATCH($AK$4,CRating!$2:$2,0),0)))</f>
        <v>BBB</v>
      </c>
      <c r="AO18" s="184">
        <f>IF(AK18="","",INDEX(Ratings!$E$3:$E$20,MATCH(VLOOKUP($AK18,CRating!$A$2:$BBB$290988,MATCH($AK$4,CRating!$2:$2,0),0),Ratings!$F$3:$F$20,0)))</f>
        <v>9</v>
      </c>
      <c r="AP18" s="184" t="str">
        <f>IF(AL18="","",IFERROR(VLOOKUP($AK18,UnitsTraded!$A$2:$BBB$290988,MATCH($AK$4,UnitsTraded!$2:$2,0),0),""))</f>
        <v/>
      </c>
      <c r="AQ18" s="228" t="str">
        <f>IF(AL18="","",VLOOKUP($AK18,AvgYTM!$A$2:$BAY$290988,MATCH(SUBSTITUTE(SUBSTITUTE($AN18,"+",""),"-",""),AvgYTM!$2:$2,0),0))</f>
        <v/>
      </c>
    </row>
    <row r="19" spans="2:43">
      <c r="B19" s="2" t="s">
        <v>122</v>
      </c>
      <c r="C19" s="61">
        <f>VLOOKUP($B$5,ListOfDebenture!$C$2:$AH$91,18,0)</f>
        <v>2</v>
      </c>
      <c r="F19" s="183" t="str">
        <f ca="1">IFERROR(INDEX($AH:$AH,MATCH(ROWS($F$6:F18),$AI:$AI,0)),"")</f>
        <v/>
      </c>
      <c r="G19" s="183" t="str">
        <f ca="1">IF($F19="","",VLOOKUP($F19,ListOfDebenture!$C$1:$BB$7000,2,0))</f>
        <v/>
      </c>
      <c r="H19" s="239" t="str">
        <f ca="1">IF($F19="","",VLOOKUP($F19,ListOfDebenture!$C$1:$BB$7000,9,0))</f>
        <v/>
      </c>
      <c r="I19" s="240" t="str">
        <f ca="1">IF($F19="","",VLOOKUP($F19,ListOfDebenture!$C$1:$BB$7000,16,0))</f>
        <v/>
      </c>
      <c r="J19" s="183" t="str">
        <f ca="1">IF($F19="","",VLOOKUP($F19,ListOfDebenture!$C$1:$BB$7000,17,0))</f>
        <v/>
      </c>
      <c r="K19" s="240" t="str">
        <f ca="1">IF($F19="","",VLOOKUP($F19,ListOfDebenture!$C$1:$BB$7000,18,0))</f>
        <v/>
      </c>
      <c r="L19" s="183" t="str">
        <f ca="1">IF($F19="","",VLOOKUP($F19,ListOfDebenture!$C$1:$BB$7000,15,0))</f>
        <v/>
      </c>
      <c r="M19" s="241" t="str">
        <f ca="1">IF($F19="","",VLOOKUP($F19,ListOfDebenture!$C$1:$BB$7000,30,0))</f>
        <v/>
      </c>
      <c r="N19" s="242" t="str">
        <f ca="1">IF($F19="","",VLOOKUP($F19,ListOfDebenture!$C$1:$BB$7000,32,0))</f>
        <v/>
      </c>
      <c r="O19" s="239" t="str">
        <f ca="1">IF($F19="","",VLOOKUP($F19,ListOfDebenture!$C$1:$BB$7000,33,0))</f>
        <v/>
      </c>
      <c r="P19" s="241" t="str">
        <f ca="1">IF($F19="","",VLOOKUP($F19,ListOfDebenture!$C$1:$BB$7000,13,0))</f>
        <v/>
      </c>
      <c r="Q19" s="239" t="str">
        <f ca="1">IF($F19="","",VLOOKUP($F19,Valuations!$D$5:$L$105,8,0))</f>
        <v/>
      </c>
      <c r="R19" s="240" t="str">
        <f ca="1">IF($F19="","",VLOOKUP($F19,ListOfDebenture!$C$1:$BB$7000,10,0))</f>
        <v/>
      </c>
      <c r="T19" s="2" t="s">
        <v>15</v>
      </c>
      <c r="U19" s="2" t="str">
        <f>IFERROR(VLOOKUP(ROWS($T$19:T19),CouponDates!$A:$AV,MATCH($U$10,CouponDates!$1:$1,0),0),"")</f>
        <v>1 Shrawan 2076</v>
      </c>
      <c r="V19" s="6">
        <f ca="1">IFERROR(VLOOKUP($U19,'Date Reference'!$B:$C,2,0),"")</f>
        <v>43663</v>
      </c>
      <c r="W19" s="17">
        <f ca="1">IF(V19&lt;$U$11,IF($U$4&lt;43480,$U$6*$U$7/$U$9,IF($U$4&lt;V19,$U$6*$U$7*(V19-$U$4)/365,"Past Date")),"N/A")</f>
        <v>45</v>
      </c>
      <c r="X19" s="17">
        <f ca="1">IF($B$3&lt;V19,W19,0)</f>
        <v>0</v>
      </c>
      <c r="Y19" s="18">
        <f t="shared" ref="Y19:Y82" ca="1" si="2">IF(X19=0,Y18+1,0)</f>
        <v>1</v>
      </c>
      <c r="Z19" s="9"/>
      <c r="AA19" s="29" t="s">
        <v>35</v>
      </c>
      <c r="AB19" s="18">
        <f ca="1">AB18-AE20</f>
        <v>725</v>
      </c>
      <c r="AC19" s="9"/>
      <c r="AD19" s="23" t="s">
        <v>26</v>
      </c>
      <c r="AE19" s="26">
        <f>(1*(1+AE18))^(1/U9)-1</f>
        <v>5.3483230918363711E-2</v>
      </c>
      <c r="AF19" s="20"/>
      <c r="AG19" s="173">
        <v>14</v>
      </c>
      <c r="AH19" s="173" t="str">
        <f t="shared" ca="1" si="1"/>
        <v>10% Prime Debenture 2088</v>
      </c>
      <c r="AI19" s="174">
        <f ca="1">IF(ISNUMBER(SEARCH($F$5,AH19)),MAX($AI$5:AI18)+1,0)</f>
        <v>0</v>
      </c>
      <c r="AK19" s="226">
        <f>IF(AvgYTM!A16&gt;0,AvgYTM!A16,"")</f>
        <v>44882</v>
      </c>
      <c r="AL19" s="227" t="str">
        <f>IF(AK19="","",VLOOKUP($AK19,TPrice!$A$2:$BBB$290988,MATCH($AK$4,TPrice!$2:$2,0),0))</f>
        <v/>
      </c>
      <c r="AM19" s="228" t="str">
        <f>IF(AL19="","",VLOOKUP($AK19,YTM!$A$2:$BBB$290988,MATCH($AK$4,YTM!$2:$2,0),0))</f>
        <v/>
      </c>
      <c r="AN19" s="184" t="str">
        <f>IF(AK19="","",(VLOOKUP($AK19,CRating!$A$2:$BBB$290988,MATCH($AK$4,CRating!$2:$2,0),0)))</f>
        <v>BBB</v>
      </c>
      <c r="AO19" s="184">
        <f>IF(AK19="","",INDEX(Ratings!$E$3:$E$20,MATCH(VLOOKUP($AK19,CRating!$A$2:$BBB$290988,MATCH($AK$4,CRating!$2:$2,0),0),Ratings!$F$3:$F$20,0)))</f>
        <v>9</v>
      </c>
      <c r="AP19" s="184" t="str">
        <f>IF(AL19="","",IFERROR(VLOOKUP($AK19,UnitsTraded!$A$2:$BBB$290988,MATCH($AK$4,UnitsTraded!$2:$2,0),0),""))</f>
        <v/>
      </c>
      <c r="AQ19" s="228" t="str">
        <f>IF(AL19="","",VLOOKUP($AK19,AvgYTM!$A$2:$BAY$290988,MATCH(SUBSTITUTE(SUBSTITUTE($AN19,"+",""),"-",""),AvgYTM!$2:$2,0),0))</f>
        <v/>
      </c>
    </row>
    <row r="20" spans="2:43">
      <c r="F20" s="183" t="str">
        <f ca="1">IFERROR(INDEX($AH:$AH,MATCH(ROWS($F$6:F19),$AI:$AI,0)),"")</f>
        <v/>
      </c>
      <c r="G20" s="183" t="str">
        <f ca="1">IF($F20="","",VLOOKUP($F20,ListOfDebenture!$C$1:$BB$7000,2,0))</f>
        <v/>
      </c>
      <c r="H20" s="239" t="str">
        <f ca="1">IF($F20="","",VLOOKUP($F20,ListOfDebenture!$C$1:$BB$7000,9,0))</f>
        <v/>
      </c>
      <c r="I20" s="240" t="str">
        <f ca="1">IF($F20="","",VLOOKUP($F20,ListOfDebenture!$C$1:$BB$7000,16,0))</f>
        <v/>
      </c>
      <c r="J20" s="183" t="str">
        <f ca="1">IF($F20="","",VLOOKUP($F20,ListOfDebenture!$C$1:$BB$7000,17,0))</f>
        <v/>
      </c>
      <c r="K20" s="240" t="str">
        <f ca="1">IF($F20="","",VLOOKUP($F20,ListOfDebenture!$C$1:$BB$7000,18,0))</f>
        <v/>
      </c>
      <c r="L20" s="183" t="str">
        <f ca="1">IF($F20="","",VLOOKUP($F20,ListOfDebenture!$C$1:$BB$7000,15,0))</f>
        <v/>
      </c>
      <c r="M20" s="241" t="str">
        <f ca="1">IF($F20="","",VLOOKUP($F20,ListOfDebenture!$C$1:$BB$7000,30,0))</f>
        <v/>
      </c>
      <c r="N20" s="242" t="str">
        <f ca="1">IF($F20="","",VLOOKUP($F20,ListOfDebenture!$C$1:$BB$7000,32,0))</f>
        <v/>
      </c>
      <c r="O20" s="239" t="str">
        <f ca="1">IF($F20="","",VLOOKUP($F20,ListOfDebenture!$C$1:$BB$7000,33,0))</f>
        <v/>
      </c>
      <c r="P20" s="241" t="str">
        <f ca="1">IF($F20="","",VLOOKUP($F20,ListOfDebenture!$C$1:$BB$7000,13,0))</f>
        <v/>
      </c>
      <c r="Q20" s="239" t="str">
        <f ca="1">IF($F20="","",VLOOKUP($F20,Valuations!$D$5:$L$105,8,0))</f>
        <v/>
      </c>
      <c r="R20" s="240" t="str">
        <f ca="1">IF($F20="","",VLOOKUP($F20,ListOfDebenture!$C$1:$BB$7000,10,0))</f>
        <v/>
      </c>
      <c r="T20" s="2" t="s">
        <v>15</v>
      </c>
      <c r="U20" s="2" t="str">
        <f>IFERROR(VLOOKUP(ROWS($T$19:T20),CouponDates!$A:$AV,MATCH($U$10,CouponDates!$1:$1,0),0),"")</f>
        <v>1 Magh 2076</v>
      </c>
      <c r="V20" s="6">
        <f ca="1">IFERROR(VLOOKUP($U20,'Date Reference'!$B:$C,2,0),"")</f>
        <v>43845</v>
      </c>
      <c r="W20" s="17">
        <f ca="1">IF(V20="","N/A",IF(V20&lt;$U$11,IF($U$4&lt;V19,$U$6*$U$7/$U$9,IF($U$4&lt;V20,$U$6*$U$7*(V20-$U$4)/365,"Past Date")),"N/A"))</f>
        <v>45</v>
      </c>
      <c r="X20" s="17">
        <f t="shared" ref="X20:X83" ca="1" si="3">IF($B$3&lt;V20,W20,0)</f>
        <v>0</v>
      </c>
      <c r="Y20" s="18">
        <f t="shared" ca="1" si="2"/>
        <v>2</v>
      </c>
      <c r="Z20" s="9"/>
      <c r="AA20" s="18" t="s">
        <v>33</v>
      </c>
      <c r="AB20" s="18">
        <f ca="1">$AB$18-$AE$21</f>
        <v>177</v>
      </c>
      <c r="AC20" s="9"/>
      <c r="AD20" s="23" t="s">
        <v>21</v>
      </c>
      <c r="AE20" s="6">
        <f ca="1">MAX(IF($B$3&lt;$V$19,$U$4,INDEX($V$19:$V$1048576,MATCH(MAX($Y$19:$Y$1048576),$Y$19:$Y$1048576,0))),U4)</f>
        <v>44941</v>
      </c>
      <c r="AF20" s="20"/>
      <c r="AG20" s="173">
        <v>15</v>
      </c>
      <c r="AH20" s="173" t="str">
        <f t="shared" ca="1" si="1"/>
        <v>Civil Bank Debenture 2088</v>
      </c>
      <c r="AI20" s="174">
        <f ca="1">IF(ISNUMBER(SEARCH($F$5,AH20)),MAX($AI$5:AI19)+1,0)</f>
        <v>0</v>
      </c>
      <c r="AK20" s="226">
        <f>IF(AvgYTM!A17&gt;0,AvgYTM!A17,"")</f>
        <v>44883</v>
      </c>
      <c r="AL20" s="227" t="str">
        <f>IF(AK20="","",VLOOKUP($AK20,TPrice!$A$2:$BBB$290988,MATCH($AK$4,TPrice!$2:$2,0),0))</f>
        <v/>
      </c>
      <c r="AM20" s="228" t="str">
        <f>IF(AL20="","",VLOOKUP($AK20,YTM!$A$2:$BBB$290988,MATCH($AK$4,YTM!$2:$2,0),0))</f>
        <v/>
      </c>
      <c r="AN20" s="184" t="str">
        <f>IF(AK20="","",(VLOOKUP($AK20,CRating!$A$2:$BBB$290988,MATCH($AK$4,CRating!$2:$2,0),0)))</f>
        <v>BBB</v>
      </c>
      <c r="AO20" s="184">
        <f>IF(AK20="","",INDEX(Ratings!$E$3:$E$20,MATCH(VLOOKUP($AK20,CRating!$A$2:$BBB$290988,MATCH($AK$4,CRating!$2:$2,0),0),Ratings!$F$3:$F$20,0)))</f>
        <v>9</v>
      </c>
      <c r="AP20" s="184" t="str">
        <f>IF(AL20="","",IFERROR(VLOOKUP($AK20,UnitsTraded!$A$2:$BBB$290988,MATCH($AK$4,UnitsTraded!$2:$2,0),0),""))</f>
        <v/>
      </c>
      <c r="AQ20" s="228" t="str">
        <f>IF(AL20="","",VLOOKUP($AK20,AvgYTM!$A$2:$BAY$290988,MATCH(SUBSTITUTE(SUBSTITUTE($AN20,"+",""),"-",""),AvgYTM!$2:$2,0),0))</f>
        <v/>
      </c>
    </row>
    <row r="21" spans="2:43" ht="21">
      <c r="B21" s="217" t="s">
        <v>1937</v>
      </c>
      <c r="C21" s="218">
        <v>0.10982691782619447</v>
      </c>
      <c r="F21" s="183" t="str">
        <f ca="1">IFERROR(INDEX($AH:$AH,MATCH(ROWS($F$6:F20),$AI:$AI,0)),"")</f>
        <v/>
      </c>
      <c r="G21" s="183" t="str">
        <f ca="1">IF($F21="","",VLOOKUP($F21,ListOfDebenture!$C$1:$BB$7000,2,0))</f>
        <v/>
      </c>
      <c r="H21" s="239" t="str">
        <f ca="1">IF($F21="","",VLOOKUP($F21,ListOfDebenture!$C$1:$BB$7000,9,0))</f>
        <v/>
      </c>
      <c r="I21" s="240" t="str">
        <f ca="1">IF($F21="","",VLOOKUP($F21,ListOfDebenture!$C$1:$BB$7000,16,0))</f>
        <v/>
      </c>
      <c r="J21" s="183" t="str">
        <f ca="1">IF($F21="","",VLOOKUP($F21,ListOfDebenture!$C$1:$BB$7000,17,0))</f>
        <v/>
      </c>
      <c r="K21" s="240" t="str">
        <f ca="1">IF($F21="","",VLOOKUP($F21,ListOfDebenture!$C$1:$BB$7000,18,0))</f>
        <v/>
      </c>
      <c r="L21" s="183" t="str">
        <f ca="1">IF($F21="","",VLOOKUP($F21,ListOfDebenture!$C$1:$BB$7000,15,0))</f>
        <v/>
      </c>
      <c r="M21" s="241" t="str">
        <f ca="1">IF($F21="","",VLOOKUP($F21,ListOfDebenture!$C$1:$BB$7000,30,0))</f>
        <v/>
      </c>
      <c r="N21" s="242" t="str">
        <f ca="1">IF($F21="","",VLOOKUP($F21,ListOfDebenture!$C$1:$BB$7000,32,0))</f>
        <v/>
      </c>
      <c r="O21" s="239" t="str">
        <f ca="1">IF($F21="","",VLOOKUP($F21,ListOfDebenture!$C$1:$BB$7000,33,0))</f>
        <v/>
      </c>
      <c r="P21" s="241" t="str">
        <f ca="1">IF($F21="","",VLOOKUP($F21,ListOfDebenture!$C$1:$BB$7000,13,0))</f>
        <v/>
      </c>
      <c r="Q21" s="239" t="str">
        <f ca="1">IF($F21="","",VLOOKUP($F21,Valuations!$D$5:$L$105,8,0))</f>
        <v/>
      </c>
      <c r="R21" s="240" t="str">
        <f ca="1">IF($F21="","",VLOOKUP($F21,ListOfDebenture!$C$1:$BB$7000,10,0))</f>
        <v/>
      </c>
      <c r="T21" s="2" t="s">
        <v>15</v>
      </c>
      <c r="U21" s="2" t="str">
        <f>IFERROR(VLOOKUP(ROWS($T$19:T21),CouponDates!$A:$AV,MATCH($U$10,CouponDates!$1:$1,0),0),"")</f>
        <v>1 Shrawan 2077</v>
      </c>
      <c r="V21" s="6">
        <f ca="1">IFERROR(VLOOKUP($U21,'Date Reference'!$B:$C,2,0),"")</f>
        <v>44028</v>
      </c>
      <c r="W21" s="17">
        <f t="shared" ref="W21:W84" ca="1" si="4">IF(V21="","N/A",IF(V21&lt;$U$11,IF($U$4&lt;V20,$U$6*$U$7/$U$9,IF($U$4&lt;V21,$U$6*$U$7*(V21-$U$4)/365,"Past Date")),"N/A"))</f>
        <v>45</v>
      </c>
      <c r="X21" s="17">
        <f t="shared" ca="1" si="3"/>
        <v>0</v>
      </c>
      <c r="Y21" s="18">
        <f t="shared" ca="1" si="2"/>
        <v>3</v>
      </c>
      <c r="Z21" s="9"/>
      <c r="AA21" s="18" t="s">
        <v>32</v>
      </c>
      <c r="AB21" s="17">
        <f ca="1">U9*$AE$17*($AB$18-$AE$21)/365</f>
        <v>43.643835616438359</v>
      </c>
      <c r="AC21" s="9"/>
      <c r="AD21" s="23" t="s">
        <v>30</v>
      </c>
      <c r="AE21" s="6">
        <f ca="1">INDEX($V$18:$V$1048576,COUNTIF($W$18:$W$1048576,"&gt;0")+COUNTIF($W$18:$W$1048576,"Past Date")+1)</f>
        <v>45489</v>
      </c>
      <c r="AF21" s="20"/>
      <c r="AG21" s="173">
        <v>16</v>
      </c>
      <c r="AH21" s="173" t="str">
        <f t="shared" ca="1" si="1"/>
        <v>10.25% Nepal SBI Bank Debenture 2083</v>
      </c>
      <c r="AI21" s="174">
        <f ca="1">IF(ISNUMBER(SEARCH($F$5,AH21)),MAX($AI$5:AI20)+1,0)</f>
        <v>0</v>
      </c>
      <c r="AK21" s="226">
        <f>IF(AvgYTM!A18&gt;0,AvgYTM!A18,"")</f>
        <v>44888</v>
      </c>
      <c r="AL21" s="227" t="str">
        <f>IF(AK21="","",VLOOKUP($AK21,TPrice!$A$2:$BBB$290988,MATCH($AK$4,TPrice!$2:$2,0),0))</f>
        <v/>
      </c>
      <c r="AM21" s="228" t="str">
        <f>IF(AL21="","",VLOOKUP($AK21,YTM!$A$2:$BBB$290988,MATCH($AK$4,YTM!$2:$2,0),0))</f>
        <v/>
      </c>
      <c r="AN21" s="184" t="str">
        <f>IF(AK21="","",(VLOOKUP($AK21,CRating!$A$2:$BBB$290988,MATCH($AK$4,CRating!$2:$2,0),0)))</f>
        <v>BBB</v>
      </c>
      <c r="AO21" s="184">
        <f>IF(AK21="","",INDEX(Ratings!$E$3:$E$20,MATCH(VLOOKUP($AK21,CRating!$A$2:$BBB$290988,MATCH($AK$4,CRating!$2:$2,0),0),Ratings!$F$3:$F$20,0)))</f>
        <v>9</v>
      </c>
      <c r="AP21" s="184" t="str">
        <f>IF(AL21="","",IFERROR(VLOOKUP($AK21,UnitsTraded!$A$2:$BBB$290988,MATCH($AK$4,UnitsTraded!$2:$2,0),0),""))</f>
        <v/>
      </c>
      <c r="AQ21" s="228" t="str">
        <f>IF(AL21="","",VLOOKUP($AK21,AvgYTM!$A$2:$BAY$290988,MATCH(SUBSTITUTE(SUBSTITUTE($AN21,"+",""),"-",""),AvgYTM!$2:$2,0),0))</f>
        <v/>
      </c>
    </row>
    <row r="22" spans="2:43">
      <c r="F22" s="183" t="str">
        <f ca="1">IFERROR(INDEX($AH:$AH,MATCH(ROWS($F$6:F21),$AI:$AI,0)),"")</f>
        <v/>
      </c>
      <c r="G22" s="183" t="str">
        <f ca="1">IF($F22="","",VLOOKUP($F22,ListOfDebenture!$C$1:$BB$7000,2,0))</f>
        <v/>
      </c>
      <c r="H22" s="239" t="str">
        <f ca="1">IF($F22="","",VLOOKUP($F22,ListOfDebenture!$C$1:$BB$7000,9,0))</f>
        <v/>
      </c>
      <c r="I22" s="240" t="str">
        <f ca="1">IF($F22="","",VLOOKUP($F22,ListOfDebenture!$C$1:$BB$7000,16,0))</f>
        <v/>
      </c>
      <c r="J22" s="183" t="str">
        <f ca="1">IF($F22="","",VLOOKUP($F22,ListOfDebenture!$C$1:$BB$7000,17,0))</f>
        <v/>
      </c>
      <c r="K22" s="240" t="str">
        <f ca="1">IF($F22="","",VLOOKUP($F22,ListOfDebenture!$C$1:$BB$7000,18,0))</f>
        <v/>
      </c>
      <c r="L22" s="183" t="str">
        <f ca="1">IF($F22="","",VLOOKUP($F22,ListOfDebenture!$C$1:$BB$7000,15,0))</f>
        <v/>
      </c>
      <c r="M22" s="241" t="str">
        <f ca="1">IF($F22="","",VLOOKUP($F22,ListOfDebenture!$C$1:$BB$7000,30,0))</f>
        <v/>
      </c>
      <c r="N22" s="242" t="str">
        <f ca="1">IF($F22="","",VLOOKUP($F22,ListOfDebenture!$C$1:$BB$7000,32,0))</f>
        <v/>
      </c>
      <c r="O22" s="239" t="str">
        <f ca="1">IF($F22="","",VLOOKUP($F22,ListOfDebenture!$C$1:$BB$7000,33,0))</f>
        <v/>
      </c>
      <c r="P22" s="241" t="str">
        <f ca="1">IF($F22="","",VLOOKUP($F22,ListOfDebenture!$C$1:$BB$7000,13,0))</f>
        <v/>
      </c>
      <c r="Q22" s="239" t="str">
        <f ca="1">IF($F22="","",VLOOKUP($F22,Valuations!$D$5:$L$105,8,0))</f>
        <v/>
      </c>
      <c r="R22" s="240" t="str">
        <f ca="1">IF($F22="","",VLOOKUP($F22,ListOfDebenture!$C$1:$BB$7000,10,0))</f>
        <v/>
      </c>
      <c r="T22" s="2" t="s">
        <v>15</v>
      </c>
      <c r="U22" s="2" t="str">
        <f>IFERROR(VLOOKUP(ROWS($T$19:T22),CouponDates!$A:$AV,MATCH($U$10,CouponDates!$1:$1,0),0),"")</f>
        <v>1 Magh 2077</v>
      </c>
      <c r="V22" s="6">
        <f ca="1">IFERROR(VLOOKUP($U22,'Date Reference'!$B:$C,2,0),"")</f>
        <v>44210</v>
      </c>
      <c r="W22" s="17">
        <f t="shared" ca="1" si="4"/>
        <v>45</v>
      </c>
      <c r="X22" s="17">
        <f t="shared" ca="1" si="3"/>
        <v>0</v>
      </c>
      <c r="Y22" s="18">
        <f t="shared" ca="1" si="2"/>
        <v>4</v>
      </c>
      <c r="Z22" s="9"/>
      <c r="AA22" s="18" t="s">
        <v>2</v>
      </c>
      <c r="AB22" s="17">
        <f>U6</f>
        <v>1000</v>
      </c>
      <c r="AC22" s="9"/>
      <c r="AD22" s="23" t="s">
        <v>18</v>
      </c>
      <c r="AE22" s="18">
        <f ca="1">$B$3-AE20+1</f>
        <v>183</v>
      </c>
      <c r="AF22" s="20"/>
      <c r="AG22" s="173">
        <v>17</v>
      </c>
      <c r="AH22" s="173" t="str">
        <f t="shared" ca="1" si="1"/>
        <v>10% Nepal SBI Bank Debenture 2086</v>
      </c>
      <c r="AI22" s="174">
        <f ca="1">IF(ISNUMBER(SEARCH($F$5,AH22)),MAX($AI$5:AI21)+1,0)</f>
        <v>0</v>
      </c>
      <c r="AK22" s="226">
        <f>IF(AvgYTM!A19&gt;0,AvgYTM!A19,"")</f>
        <v>44889</v>
      </c>
      <c r="AL22" s="227" t="str">
        <f>IF(AK22="","",VLOOKUP($AK22,TPrice!$A$2:$BBB$290988,MATCH($AK$4,TPrice!$2:$2,0),0))</f>
        <v/>
      </c>
      <c r="AM22" s="228" t="str">
        <f>IF(AL22="","",VLOOKUP($AK22,YTM!$A$2:$BBB$290988,MATCH($AK$4,YTM!$2:$2,0),0))</f>
        <v/>
      </c>
      <c r="AN22" s="184" t="str">
        <f>IF(AK22="","",(VLOOKUP($AK22,CRating!$A$2:$BBB$290988,MATCH($AK$4,CRating!$2:$2,0),0)))</f>
        <v>BBB</v>
      </c>
      <c r="AO22" s="184">
        <f>IF(AK22="","",INDEX(Ratings!$E$3:$E$20,MATCH(VLOOKUP($AK22,CRating!$A$2:$BBB$290988,MATCH($AK$4,CRating!$2:$2,0),0),Ratings!$F$3:$F$20,0)))</f>
        <v>9</v>
      </c>
      <c r="AP22" s="184" t="str">
        <f>IF(AL22="","",IFERROR(VLOOKUP($AK22,UnitsTraded!$A$2:$BBB$290988,MATCH($AK$4,UnitsTraded!$2:$2,0),0),""))</f>
        <v/>
      </c>
      <c r="AQ22" s="228" t="str">
        <f>IF(AL22="","",VLOOKUP($AK22,AvgYTM!$A$2:$BAY$290988,MATCH(SUBSTITUTE(SUBSTITUTE($AN22,"+",""),"-",""),AvgYTM!$2:$2,0),0))</f>
        <v/>
      </c>
    </row>
    <row r="23" spans="2:43">
      <c r="B23" s="219" t="s">
        <v>27</v>
      </c>
      <c r="C23" s="201">
        <f ca="1">AE27</f>
        <v>1022.3091055326061</v>
      </c>
      <c r="F23" s="183" t="str">
        <f ca="1">IFERROR(INDEX($AH:$AH,MATCH(ROWS($F$6:F22),$AI:$AI,0)),"")</f>
        <v/>
      </c>
      <c r="G23" s="183" t="str">
        <f ca="1">IF($F23="","",VLOOKUP($F23,ListOfDebenture!$C$1:$BB$7000,2,0))</f>
        <v/>
      </c>
      <c r="H23" s="239" t="str">
        <f ca="1">IF($F23="","",VLOOKUP($F23,ListOfDebenture!$C$1:$BB$7000,9,0))</f>
        <v/>
      </c>
      <c r="I23" s="240" t="str">
        <f ca="1">IF($F23="","",VLOOKUP($F23,ListOfDebenture!$C$1:$BB$7000,16,0))</f>
        <v/>
      </c>
      <c r="J23" s="183" t="str">
        <f ca="1">IF($F23="","",VLOOKUP($F23,ListOfDebenture!$C$1:$BB$7000,17,0))</f>
        <v/>
      </c>
      <c r="K23" s="240" t="str">
        <f ca="1">IF($F23="","",VLOOKUP($F23,ListOfDebenture!$C$1:$BB$7000,18,0))</f>
        <v/>
      </c>
      <c r="L23" s="183" t="str">
        <f ca="1">IF($F23="","",VLOOKUP($F23,ListOfDebenture!$C$1:$BB$7000,15,0))</f>
        <v/>
      </c>
      <c r="M23" s="241" t="str">
        <f ca="1">IF($F23="","",VLOOKUP($F23,ListOfDebenture!$C$1:$BB$7000,30,0))</f>
        <v/>
      </c>
      <c r="N23" s="242" t="str">
        <f ca="1">IF($F23="","",VLOOKUP($F23,ListOfDebenture!$C$1:$BB$7000,32,0))</f>
        <v/>
      </c>
      <c r="O23" s="239" t="str">
        <f ca="1">IF($F23="","",VLOOKUP($F23,ListOfDebenture!$C$1:$BB$7000,33,0))</f>
        <v/>
      </c>
      <c r="P23" s="241" t="str">
        <f ca="1">IF($F23="","",VLOOKUP($F23,ListOfDebenture!$C$1:$BB$7000,13,0))</f>
        <v/>
      </c>
      <c r="Q23" s="239" t="str">
        <f ca="1">IF($F23="","",VLOOKUP($F23,Valuations!$D$5:$L$105,8,0))</f>
        <v/>
      </c>
      <c r="R23" s="240" t="str">
        <f ca="1">IF($F23="","",VLOOKUP($F23,ListOfDebenture!$C$1:$BB$7000,10,0))</f>
        <v/>
      </c>
      <c r="T23" s="2" t="s">
        <v>15</v>
      </c>
      <c r="U23" s="2" t="str">
        <f>IFERROR(VLOOKUP(ROWS($T$19:T23),CouponDates!$A:$AV,MATCH($U$10,CouponDates!$1:$1,0),0),"")</f>
        <v>1 Shrawan 2078</v>
      </c>
      <c r="V23" s="6">
        <f ca="1">IFERROR(VLOOKUP($U23,'Date Reference'!$B:$C,2,0),"")</f>
        <v>44393</v>
      </c>
      <c r="W23" s="17">
        <f t="shared" ca="1" si="4"/>
        <v>45</v>
      </c>
      <c r="X23" s="17">
        <f t="shared" ca="1" si="3"/>
        <v>0</v>
      </c>
      <c r="Y23" s="18">
        <f t="shared" ca="1" si="2"/>
        <v>5</v>
      </c>
      <c r="Z23" s="9"/>
      <c r="AA23" s="30" t="s">
        <v>34</v>
      </c>
      <c r="AB23" s="17">
        <f ca="1">SUM(AB21:AB22)</f>
        <v>1043.6438356164383</v>
      </c>
      <c r="AC23" s="9"/>
      <c r="AD23" s="23" t="s">
        <v>20</v>
      </c>
      <c r="AE23" s="18">
        <f ca="1">COUNTIF(X:X,"&gt;0")</f>
        <v>3</v>
      </c>
      <c r="AF23" s="20"/>
      <c r="AG23" s="173">
        <v>18</v>
      </c>
      <c r="AH23" s="173" t="str">
        <f t="shared" ca="1" si="1"/>
        <v>9.5% Manjushree Finance Limited Debenture 2085</v>
      </c>
      <c r="AI23" s="174">
        <f ca="1">IF(ISNUMBER(SEARCH($F$5,AH23)),MAX($AI$5:AI22)+1,0)</f>
        <v>0</v>
      </c>
      <c r="AK23" s="226">
        <f>IF(AvgYTM!A20&gt;0,AvgYTM!A20,"")</f>
        <v>44892</v>
      </c>
      <c r="AL23" s="227" t="str">
        <f>IF(AK23="","",VLOOKUP($AK23,TPrice!$A$2:$BBB$290988,MATCH($AK$4,TPrice!$2:$2,0),0))</f>
        <v/>
      </c>
      <c r="AM23" s="228" t="str">
        <f>IF(AL23="","",VLOOKUP($AK23,YTM!$A$2:$BBB$290988,MATCH($AK$4,YTM!$2:$2,0),0))</f>
        <v/>
      </c>
      <c r="AN23" s="184" t="str">
        <f>IF(AK23="","",(VLOOKUP($AK23,CRating!$A$2:$BBB$290988,MATCH($AK$4,CRating!$2:$2,0),0)))</f>
        <v>BBB</v>
      </c>
      <c r="AO23" s="184">
        <f>IF(AK23="","",INDEX(Ratings!$E$3:$E$20,MATCH(VLOOKUP($AK23,CRating!$A$2:$BBB$290988,MATCH($AK$4,CRating!$2:$2,0),0),Ratings!$F$3:$F$20,0)))</f>
        <v>9</v>
      </c>
      <c r="AP23" s="184" t="str">
        <f>IF(AL23="","",IFERROR(VLOOKUP($AK23,UnitsTraded!$A$2:$BBB$290988,MATCH($AK$4,UnitsTraded!$2:$2,0),0),""))</f>
        <v/>
      </c>
      <c r="AQ23" s="228" t="str">
        <f>IF(AL23="","",VLOOKUP($AK23,AvgYTM!$A$2:$BAY$290988,MATCH(SUBSTITUTE(SUBSTITUTE($AN23,"+",""),"-",""),AvgYTM!$2:$2,0),0))</f>
        <v/>
      </c>
    </row>
    <row r="24" spans="2:43">
      <c r="F24" s="183" t="str">
        <f ca="1">IFERROR(INDEX($AH:$AH,MATCH(ROWS($F$6:F23),$AI:$AI,0)),"")</f>
        <v/>
      </c>
      <c r="G24" s="183" t="str">
        <f ca="1">IF($F24="","",VLOOKUP($F24,ListOfDebenture!$C$1:$BB$7000,2,0))</f>
        <v/>
      </c>
      <c r="H24" s="239" t="str">
        <f ca="1">IF($F24="","",VLOOKUP($F24,ListOfDebenture!$C$1:$BB$7000,9,0))</f>
        <v/>
      </c>
      <c r="I24" s="240" t="str">
        <f ca="1">IF($F24="","",VLOOKUP($F24,ListOfDebenture!$C$1:$BB$7000,16,0))</f>
        <v/>
      </c>
      <c r="J24" s="183" t="str">
        <f ca="1">IF($F24="","",VLOOKUP($F24,ListOfDebenture!$C$1:$BB$7000,17,0))</f>
        <v/>
      </c>
      <c r="K24" s="240" t="str">
        <f ca="1">IF($F24="","",VLOOKUP($F24,ListOfDebenture!$C$1:$BB$7000,18,0))</f>
        <v/>
      </c>
      <c r="L24" s="183" t="str">
        <f ca="1">IF($F24="","",VLOOKUP($F24,ListOfDebenture!$C$1:$BB$7000,15,0))</f>
        <v/>
      </c>
      <c r="M24" s="241" t="str">
        <f ca="1">IF($F24="","",VLOOKUP($F24,ListOfDebenture!$C$1:$BB$7000,30,0))</f>
        <v/>
      </c>
      <c r="N24" s="242" t="str">
        <f ca="1">IF($F24="","",VLOOKUP($F24,ListOfDebenture!$C$1:$BB$7000,32,0))</f>
        <v/>
      </c>
      <c r="O24" s="239" t="str">
        <f ca="1">IF($F24="","",VLOOKUP($F24,ListOfDebenture!$C$1:$BB$7000,33,0))</f>
        <v/>
      </c>
      <c r="P24" s="241" t="str">
        <f ca="1">IF($F24="","",VLOOKUP($F24,ListOfDebenture!$C$1:$BB$7000,13,0))</f>
        <v/>
      </c>
      <c r="Q24" s="239" t="str">
        <f ca="1">IF($F24="","",VLOOKUP($F24,Valuations!$D$5:$L$105,8,0))</f>
        <v/>
      </c>
      <c r="R24" s="240" t="str">
        <f ca="1">IF($F24="","",VLOOKUP($F24,ListOfDebenture!$C$1:$BB$7000,10,0))</f>
        <v/>
      </c>
      <c r="T24" s="2" t="s">
        <v>15</v>
      </c>
      <c r="U24" s="2" t="str">
        <f>IFERROR(VLOOKUP(ROWS($T$19:T24),CouponDates!$A:$AV,MATCH($U$10,CouponDates!$1:$1,0),0),"")</f>
        <v>1 Magh 2078</v>
      </c>
      <c r="V24" s="6">
        <f ca="1">IFERROR(VLOOKUP($U24,'Date Reference'!$B:$C,2,0),"")</f>
        <v>44576</v>
      </c>
      <c r="W24" s="17">
        <f t="shared" ca="1" si="4"/>
        <v>45</v>
      </c>
      <c r="X24" s="17">
        <f t="shared" ca="1" si="3"/>
        <v>0</v>
      </c>
      <c r="Y24" s="18">
        <f t="shared" ca="1" si="2"/>
        <v>6</v>
      </c>
      <c r="Z24" s="9"/>
      <c r="AB24" s="9"/>
      <c r="AC24" s="9"/>
      <c r="AD24" s="23" t="s">
        <v>29</v>
      </c>
      <c r="AE24" s="15">
        <f ca="1">((1-(1/((1+AE19)^AE23)))/AE19)*AE17</f>
        <v>121.75068334218764</v>
      </c>
      <c r="AG24" s="173">
        <v>19</v>
      </c>
      <c r="AH24" s="173" t="str">
        <f t="shared" ca="1" si="1"/>
        <v>10% Laxmi Bank Debenture 2086</v>
      </c>
      <c r="AI24" s="174">
        <f ca="1">IF(ISNUMBER(SEARCH($F$5,AH24)),MAX($AI$5:AI23)+1,0)</f>
        <v>0</v>
      </c>
      <c r="AK24" s="226">
        <f>IF(AvgYTM!A21&gt;0,AvgYTM!A21,"")</f>
        <v>44893</v>
      </c>
      <c r="AL24" s="227" t="str">
        <f>IF(AK24="","",VLOOKUP($AK24,TPrice!$A$2:$BBB$290988,MATCH($AK$4,TPrice!$2:$2,0),0))</f>
        <v/>
      </c>
      <c r="AM24" s="228" t="str">
        <f>IF(AL24="","",VLOOKUP($AK24,YTM!$A$2:$BBB$290988,MATCH($AK$4,YTM!$2:$2,0),0))</f>
        <v/>
      </c>
      <c r="AN24" s="184" t="str">
        <f>IF(AK24="","",(VLOOKUP($AK24,CRating!$A$2:$BBB$290988,MATCH($AK$4,CRating!$2:$2,0),0)))</f>
        <v>BBB</v>
      </c>
      <c r="AO24" s="184">
        <f>IF(AK24="","",INDEX(Ratings!$E$3:$E$20,MATCH(VLOOKUP($AK24,CRating!$A$2:$BBB$290988,MATCH($AK$4,CRating!$2:$2,0),0),Ratings!$F$3:$F$20,0)))</f>
        <v>9</v>
      </c>
      <c r="AP24" s="184" t="str">
        <f>IF(AL24="","",IFERROR(VLOOKUP($AK24,UnitsTraded!$A$2:$BBB$290988,MATCH($AK$4,UnitsTraded!$2:$2,0),0),""))</f>
        <v/>
      </c>
      <c r="AQ24" s="228" t="str">
        <f>IF(AL24="","",VLOOKUP($AK24,AvgYTM!$A$2:$BAY$290988,MATCH(SUBSTITUTE(SUBSTITUTE($AN24,"+",""),"-",""),AvgYTM!$2:$2,0),0))</f>
        <v/>
      </c>
    </row>
    <row r="25" spans="2:43">
      <c r="B25" s="202" t="s">
        <v>1938</v>
      </c>
      <c r="C25" s="203">
        <v>45123</v>
      </c>
      <c r="F25" s="183" t="str">
        <f ca="1">IFERROR(INDEX($AH:$AH,MATCH(ROWS($F$6:F24),$AI:$AI,0)),"")</f>
        <v/>
      </c>
      <c r="G25" s="183" t="str">
        <f ca="1">IF($F25="","",VLOOKUP($F25,ListOfDebenture!$C$1:$BB$7000,2,0))</f>
        <v/>
      </c>
      <c r="H25" s="239" t="str">
        <f ca="1">IF($F25="","",VLOOKUP($F25,ListOfDebenture!$C$1:$BB$7000,9,0))</f>
        <v/>
      </c>
      <c r="I25" s="240" t="str">
        <f ca="1">IF($F25="","",VLOOKUP($F25,ListOfDebenture!$C$1:$BB$7000,16,0))</f>
        <v/>
      </c>
      <c r="J25" s="183" t="str">
        <f ca="1">IF($F25="","",VLOOKUP($F25,ListOfDebenture!$C$1:$BB$7000,17,0))</f>
        <v/>
      </c>
      <c r="K25" s="240" t="str">
        <f ca="1">IF($F25="","",VLOOKUP($F25,ListOfDebenture!$C$1:$BB$7000,18,0))</f>
        <v/>
      </c>
      <c r="L25" s="183" t="str">
        <f ca="1">IF($F25="","",VLOOKUP($F25,ListOfDebenture!$C$1:$BB$7000,15,0))</f>
        <v/>
      </c>
      <c r="M25" s="241" t="str">
        <f ca="1">IF($F25="","",VLOOKUP($F25,ListOfDebenture!$C$1:$BB$7000,30,0))</f>
        <v/>
      </c>
      <c r="N25" s="242" t="str">
        <f ca="1">IF($F25="","",VLOOKUP($F25,ListOfDebenture!$C$1:$BB$7000,32,0))</f>
        <v/>
      </c>
      <c r="O25" s="239" t="str">
        <f ca="1">IF($F25="","",VLOOKUP($F25,ListOfDebenture!$C$1:$BB$7000,33,0))</f>
        <v/>
      </c>
      <c r="P25" s="241" t="str">
        <f ca="1">IF($F25="","",VLOOKUP($F25,ListOfDebenture!$C$1:$BB$7000,13,0))</f>
        <v/>
      </c>
      <c r="Q25" s="239" t="str">
        <f ca="1">IF($F25="","",VLOOKUP($F25,Valuations!$D$5:$L$105,8,0))</f>
        <v/>
      </c>
      <c r="R25" s="240" t="str">
        <f ca="1">IF($F25="","",VLOOKUP($F25,ListOfDebenture!$C$1:$BB$7000,10,0))</f>
        <v/>
      </c>
      <c r="T25" s="2" t="s">
        <v>15</v>
      </c>
      <c r="U25" s="2" t="str">
        <f>IFERROR(VLOOKUP(ROWS($T$19:T25),CouponDates!$A:$AV,MATCH($U$10,CouponDates!$1:$1,0),0),"")</f>
        <v>1 Shrawan 2079</v>
      </c>
      <c r="V25" s="6">
        <f ca="1">IFERROR(VLOOKUP($U25,'Date Reference'!$B:$C,2,0),"")</f>
        <v>44759</v>
      </c>
      <c r="W25" s="17">
        <f t="shared" ca="1" si="4"/>
        <v>45</v>
      </c>
      <c r="X25" s="17">
        <f t="shared" ca="1" si="3"/>
        <v>0</v>
      </c>
      <c r="Y25" s="18">
        <f t="shared" ca="1" si="2"/>
        <v>7</v>
      </c>
      <c r="Z25" s="9"/>
      <c r="AA25" s="9"/>
      <c r="AB25" s="9"/>
      <c r="AC25" s="9"/>
      <c r="AD25" s="23" t="s">
        <v>22</v>
      </c>
      <c r="AE25" s="17">
        <f ca="1">AB23/((1+AE18)^(AB19/365))</f>
        <v>848.51932772433236</v>
      </c>
      <c r="AG25" s="173">
        <v>20</v>
      </c>
      <c r="AH25" s="173" t="str">
        <f t="shared" ca="1" si="1"/>
        <v>10.25% Prabhu Bank Debenture 2086</v>
      </c>
      <c r="AI25" s="174">
        <f ca="1">IF(ISNUMBER(SEARCH($F$5,AH25)),MAX($AI$5:AI24)+1,0)</f>
        <v>0</v>
      </c>
      <c r="AK25" s="226">
        <f>IF(AvgYTM!A22&gt;0,AvgYTM!A22,"")</f>
        <v>44894</v>
      </c>
      <c r="AL25" s="227" t="str">
        <f>IF(AK25="","",VLOOKUP($AK25,TPrice!$A$2:$BBB$290988,MATCH($AK$4,TPrice!$2:$2,0),0))</f>
        <v/>
      </c>
      <c r="AM25" s="228" t="str">
        <f>IF(AL25="","",VLOOKUP($AK25,YTM!$A$2:$BBB$290988,MATCH($AK$4,YTM!$2:$2,0),0))</f>
        <v/>
      </c>
      <c r="AN25" s="184" t="str">
        <f>IF(AK25="","",(VLOOKUP($AK25,CRating!$A$2:$BBB$290988,MATCH($AK$4,CRating!$2:$2,0),0)))</f>
        <v>BBB</v>
      </c>
      <c r="AO25" s="184">
        <f>IF(AK25="","",INDEX(Ratings!$E$3:$E$20,MATCH(VLOOKUP($AK25,CRating!$A$2:$BBB$290988,MATCH($AK$4,CRating!$2:$2,0),0),Ratings!$F$3:$F$20,0)))</f>
        <v>9</v>
      </c>
      <c r="AP25" s="184" t="str">
        <f>IF(AL25="","",IFERROR(VLOOKUP($AK25,UnitsTraded!$A$2:$BBB$290988,MATCH($AK$4,UnitsTraded!$2:$2,0),0),""))</f>
        <v/>
      </c>
      <c r="AQ25" s="228" t="str">
        <f>IF(AL25="","",VLOOKUP($AK25,AvgYTM!$A$2:$BAY$290988,MATCH(SUBSTITUTE(SUBSTITUTE($AN25,"+",""),"-",""),AvgYTM!$2:$2,0),0))</f>
        <v/>
      </c>
    </row>
    <row r="26" spans="2:43">
      <c r="B26" s="186" t="s">
        <v>167</v>
      </c>
      <c r="C26" s="187" t="s">
        <v>1929</v>
      </c>
      <c r="F26" s="183" t="str">
        <f ca="1">IFERROR(INDEX($AH:$AH,MATCH(ROWS($F$6:F25),$AI:$AI,0)),"")</f>
        <v/>
      </c>
      <c r="G26" s="183" t="str">
        <f ca="1">IF($F26="","",VLOOKUP($F26,ListOfDebenture!$C$1:$BB$7000,2,0))</f>
        <v/>
      </c>
      <c r="H26" s="239" t="str">
        <f ca="1">IF($F26="","",VLOOKUP($F26,ListOfDebenture!$C$1:$BB$7000,9,0))</f>
        <v/>
      </c>
      <c r="I26" s="240" t="str">
        <f ca="1">IF($F26="","",VLOOKUP($F26,ListOfDebenture!$C$1:$BB$7000,16,0))</f>
        <v/>
      </c>
      <c r="J26" s="183" t="str">
        <f ca="1">IF($F26="","",VLOOKUP($F26,ListOfDebenture!$C$1:$BB$7000,17,0))</f>
        <v/>
      </c>
      <c r="K26" s="240" t="str">
        <f ca="1">IF($F26="","",VLOOKUP($F26,ListOfDebenture!$C$1:$BB$7000,18,0))</f>
        <v/>
      </c>
      <c r="L26" s="183" t="str">
        <f ca="1">IF($F26="","",VLOOKUP($F26,ListOfDebenture!$C$1:$BB$7000,15,0))</f>
        <v/>
      </c>
      <c r="M26" s="241" t="str">
        <f ca="1">IF($F26="","",VLOOKUP($F26,ListOfDebenture!$C$1:$BB$7000,30,0))</f>
        <v/>
      </c>
      <c r="N26" s="242" t="str">
        <f ca="1">IF($F26="","",VLOOKUP($F26,ListOfDebenture!$C$1:$BB$7000,32,0))</f>
        <v/>
      </c>
      <c r="O26" s="239" t="str">
        <f ca="1">IF($F26="","",VLOOKUP($F26,ListOfDebenture!$C$1:$BB$7000,33,0))</f>
        <v/>
      </c>
      <c r="P26" s="241" t="str">
        <f ca="1">IF($F26="","",VLOOKUP($F26,ListOfDebenture!$C$1:$BB$7000,13,0))</f>
        <v/>
      </c>
      <c r="Q26" s="239" t="str">
        <f ca="1">IF($F26="","",VLOOKUP($F26,Valuations!$D$5:$L$105,8,0))</f>
        <v/>
      </c>
      <c r="R26" s="240" t="str">
        <f ca="1">IF($F26="","",VLOOKUP($F26,ListOfDebenture!$C$1:$BB$7000,10,0))</f>
        <v/>
      </c>
      <c r="T26" s="2" t="s">
        <v>15</v>
      </c>
      <c r="U26" s="2" t="str">
        <f>IFERROR(VLOOKUP(ROWS($T$19:T26),CouponDates!$A:$AV,MATCH($U$10,CouponDates!$1:$1,0),0),"")</f>
        <v>1 Magh 2079</v>
      </c>
      <c r="V26" s="6">
        <f ca="1">IFERROR(VLOOKUP($U26,'Date Reference'!$B:$C,2,0),"")</f>
        <v>44941</v>
      </c>
      <c r="W26" s="17">
        <f t="shared" ca="1" si="4"/>
        <v>45</v>
      </c>
      <c r="X26" s="17">
        <f t="shared" ca="1" si="3"/>
        <v>0</v>
      </c>
      <c r="Y26" s="18">
        <f t="shared" ca="1" si="2"/>
        <v>8</v>
      </c>
      <c r="Z26" s="9"/>
      <c r="AA26" s="9"/>
      <c r="AB26" s="9"/>
      <c r="AC26" s="9"/>
      <c r="AD26" s="23" t="s">
        <v>23</v>
      </c>
      <c r="AE26" s="15">
        <f ca="1">SUM(AE24:AE25)</f>
        <v>970.27001106652006</v>
      </c>
      <c r="AG26" s="173">
        <v>21</v>
      </c>
      <c r="AH26" s="173" t="str">
        <f t="shared" ca="1" si="1"/>
        <v>10% NMB Debenture 2085</v>
      </c>
      <c r="AI26" s="174">
        <f ca="1">IF(ISNUMBER(SEARCH($F$5,AH26)),MAX($AI$5:AI25)+1,0)</f>
        <v>0</v>
      </c>
      <c r="AK26" s="226">
        <f>IF(AvgYTM!A23&gt;0,AvgYTM!A23,"")</f>
        <v>44895</v>
      </c>
      <c r="AL26" s="227" t="str">
        <f>IF(AK26="","",VLOOKUP($AK26,TPrice!$A$2:$BBB$290988,MATCH($AK$4,TPrice!$2:$2,0),0))</f>
        <v/>
      </c>
      <c r="AM26" s="228" t="str">
        <f>IF(AL26="","",VLOOKUP($AK26,YTM!$A$2:$BBB$290988,MATCH($AK$4,YTM!$2:$2,0),0))</f>
        <v/>
      </c>
      <c r="AN26" s="184" t="str">
        <f>IF(AK26="","",(VLOOKUP($AK26,CRating!$A$2:$BBB$290988,MATCH($AK$4,CRating!$2:$2,0),0)))</f>
        <v>BBB</v>
      </c>
      <c r="AO26" s="184">
        <f>IF(AK26="","",INDEX(Ratings!$E$3:$E$20,MATCH(VLOOKUP($AK26,CRating!$A$2:$BBB$290988,MATCH($AK$4,CRating!$2:$2,0),0),Ratings!$F$3:$F$20,0)))</f>
        <v>9</v>
      </c>
      <c r="AP26" s="184" t="str">
        <f>IF(AL26="","",IFERROR(VLOOKUP($AK26,UnitsTraded!$A$2:$BBB$290988,MATCH($AK$4,UnitsTraded!$2:$2,0),0),""))</f>
        <v/>
      </c>
      <c r="AQ26" s="228" t="str">
        <f>IF(AL26="","",VLOOKUP($AK26,AvgYTM!$A$2:$BAY$290988,MATCH(SUBSTITUTE(SUBSTITUTE($AN26,"+",""),"-",""),AvgYTM!$2:$2,0),0))</f>
        <v/>
      </c>
    </row>
    <row r="27" spans="2:43">
      <c r="B27" s="2" t="s">
        <v>1617</v>
      </c>
      <c r="C27" s="3" t="str">
        <f>HLOOKUP($B27,AvgYTM!$A$2:$I$1048576,MATCH(C$25,AvgYTM!$A$2:$A$1048576,0),0)</f>
        <v/>
      </c>
      <c r="F27" s="183" t="str">
        <f ca="1">IFERROR(INDEX($AH:$AH,MATCH(ROWS($F$6:F26),$AI:$AI,0)),"")</f>
        <v/>
      </c>
      <c r="G27" s="183" t="str">
        <f ca="1">IF($F27="","",VLOOKUP($F27,ListOfDebenture!$C$1:$BB$7000,2,0))</f>
        <v/>
      </c>
      <c r="H27" s="239" t="str">
        <f ca="1">IF($F27="","",VLOOKUP($F27,ListOfDebenture!$C$1:$BB$7000,9,0))</f>
        <v/>
      </c>
      <c r="I27" s="240" t="str">
        <f ca="1">IF($F27="","",VLOOKUP($F27,ListOfDebenture!$C$1:$BB$7000,16,0))</f>
        <v/>
      </c>
      <c r="J27" s="183" t="str">
        <f ca="1">IF($F27="","",VLOOKUP($F27,ListOfDebenture!$C$1:$BB$7000,17,0))</f>
        <v/>
      </c>
      <c r="K27" s="240" t="str">
        <f ca="1">IF($F27="","",VLOOKUP($F27,ListOfDebenture!$C$1:$BB$7000,18,0))</f>
        <v/>
      </c>
      <c r="L27" s="183" t="str">
        <f ca="1">IF($F27="","",VLOOKUP($F27,ListOfDebenture!$C$1:$BB$7000,15,0))</f>
        <v/>
      </c>
      <c r="M27" s="241" t="str">
        <f ca="1">IF($F27="","",VLOOKUP($F27,ListOfDebenture!$C$1:$BB$7000,30,0))</f>
        <v/>
      </c>
      <c r="N27" s="242" t="str">
        <f ca="1">IF($F27="","",VLOOKUP($F27,ListOfDebenture!$C$1:$BB$7000,32,0))</f>
        <v/>
      </c>
      <c r="O27" s="239" t="str">
        <f ca="1">IF($F27="","",VLOOKUP($F27,ListOfDebenture!$C$1:$BB$7000,33,0))</f>
        <v/>
      </c>
      <c r="P27" s="241" t="str">
        <f ca="1">IF($F27="","",VLOOKUP($F27,ListOfDebenture!$C$1:$BB$7000,13,0))</f>
        <v/>
      </c>
      <c r="Q27" s="239" t="str">
        <f ca="1">IF($F27="","",VLOOKUP($F27,Valuations!$D$5:$L$105,8,0))</f>
        <v/>
      </c>
      <c r="R27" s="240" t="str">
        <f ca="1">IF($F27="","",VLOOKUP($F27,ListOfDebenture!$C$1:$BB$7000,10,0))</f>
        <v/>
      </c>
      <c r="T27" s="2" t="s">
        <v>15</v>
      </c>
      <c r="U27" s="2" t="str">
        <f>IFERROR(VLOOKUP(ROWS($T$19:T27),CouponDates!$A:$AV,MATCH($U$10,CouponDates!$1:$1,0),0),"")</f>
        <v>1 Shrawan 2080</v>
      </c>
      <c r="V27" s="6">
        <f ca="1">IFERROR(VLOOKUP($U27,'Date Reference'!$B:$C,2,0),"")</f>
        <v>45124</v>
      </c>
      <c r="W27" s="17">
        <f t="shared" ca="1" si="4"/>
        <v>45</v>
      </c>
      <c r="X27" s="17">
        <f t="shared" ca="1" si="3"/>
        <v>45</v>
      </c>
      <c r="Y27" s="18">
        <f t="shared" ca="1" si="2"/>
        <v>0</v>
      </c>
      <c r="Z27" s="9"/>
      <c r="AA27" s="9"/>
      <c r="AB27" s="9"/>
      <c r="AC27" s="9"/>
      <c r="AD27" s="199" t="s">
        <v>27</v>
      </c>
      <c r="AE27" s="200">
        <f ca="1">$AE$26*(1+$AE$18)^($AE$22/365)</f>
        <v>1022.3091055326061</v>
      </c>
      <c r="AG27" s="173">
        <v>22</v>
      </c>
      <c r="AH27" s="173" t="str">
        <f t="shared" ca="1" si="1"/>
        <v>10% Nabil Debenture 2082</v>
      </c>
      <c r="AI27" s="174">
        <f ca="1">IF(ISNUMBER(SEARCH($F$5,AH27)),MAX($AI$5:AI26)+1,0)</f>
        <v>0</v>
      </c>
      <c r="AK27" s="226">
        <f>IF(AvgYTM!A24&gt;0,AvgYTM!A24,"")</f>
        <v>44896</v>
      </c>
      <c r="AL27" s="227" t="str">
        <f>IF(AK27="","",VLOOKUP($AK27,TPrice!$A$2:$BBB$290988,MATCH($AK$4,TPrice!$2:$2,0),0))</f>
        <v/>
      </c>
      <c r="AM27" s="228" t="str">
        <f>IF(AL27="","",VLOOKUP($AK27,YTM!$A$2:$BBB$290988,MATCH($AK$4,YTM!$2:$2,0),0))</f>
        <v/>
      </c>
      <c r="AN27" s="184" t="str">
        <f>IF(AK27="","",(VLOOKUP($AK27,CRating!$A$2:$BBB$290988,MATCH($AK$4,CRating!$2:$2,0),0)))</f>
        <v>BBB</v>
      </c>
      <c r="AO27" s="184">
        <f>IF(AK27="","",INDEX(Ratings!$E$3:$E$20,MATCH(VLOOKUP($AK27,CRating!$A$2:$BBB$290988,MATCH($AK$4,CRating!$2:$2,0),0),Ratings!$F$3:$F$20,0)))</f>
        <v>9</v>
      </c>
      <c r="AP27" s="184" t="str">
        <f>IF(AL27="","",IFERROR(VLOOKUP($AK27,UnitsTraded!$A$2:$BBB$290988,MATCH($AK$4,UnitsTraded!$2:$2,0),0),""))</f>
        <v/>
      </c>
      <c r="AQ27" s="228" t="str">
        <f>IF(AL27="","",VLOOKUP($AK27,AvgYTM!$A$2:$BAY$290988,MATCH(SUBSTITUTE(SUBSTITUTE($AN27,"+",""),"-",""),AvgYTM!$2:$2,0),0))</f>
        <v/>
      </c>
    </row>
    <row r="28" spans="2:43">
      <c r="B28" s="2" t="s">
        <v>1619</v>
      </c>
      <c r="C28" s="3">
        <f>HLOOKUP($B28,AvgYTM!$A$2:$I$1048576,MATCH(C$25,AvgYTM!$A$2:$A$1048576,0),0)</f>
        <v>0.11720473532098197</v>
      </c>
      <c r="F28" s="183" t="str">
        <f ca="1">IFERROR(INDEX($AH:$AH,MATCH(ROWS($F$6:F27),$AI:$AI,0)),"")</f>
        <v/>
      </c>
      <c r="G28" s="183" t="str">
        <f ca="1">IF($F28="","",VLOOKUP($F28,ListOfDebenture!$C$1:$BB$7000,2,0))</f>
        <v/>
      </c>
      <c r="H28" s="239" t="str">
        <f ca="1">IF($F28="","",VLOOKUP($F28,ListOfDebenture!$C$1:$BB$7000,9,0))</f>
        <v/>
      </c>
      <c r="I28" s="240" t="str">
        <f ca="1">IF($F28="","",VLOOKUP($F28,ListOfDebenture!$C$1:$BB$7000,16,0))</f>
        <v/>
      </c>
      <c r="J28" s="183" t="str">
        <f ca="1">IF($F28="","",VLOOKUP($F28,ListOfDebenture!$C$1:$BB$7000,17,0))</f>
        <v/>
      </c>
      <c r="K28" s="240" t="str">
        <f ca="1">IF($F28="","",VLOOKUP($F28,ListOfDebenture!$C$1:$BB$7000,18,0))</f>
        <v/>
      </c>
      <c r="L28" s="183" t="str">
        <f ca="1">IF($F28="","",VLOOKUP($F28,ListOfDebenture!$C$1:$BB$7000,15,0))</f>
        <v/>
      </c>
      <c r="M28" s="241" t="str">
        <f ca="1">IF($F28="","",VLOOKUP($F28,ListOfDebenture!$C$1:$BB$7000,30,0))</f>
        <v/>
      </c>
      <c r="N28" s="242" t="str">
        <f ca="1">IF($F28="","",VLOOKUP($F28,ListOfDebenture!$C$1:$BB$7000,32,0))</f>
        <v/>
      </c>
      <c r="O28" s="239" t="str">
        <f ca="1">IF($F28="","",VLOOKUP($F28,ListOfDebenture!$C$1:$BB$7000,33,0))</f>
        <v/>
      </c>
      <c r="P28" s="241" t="str">
        <f ca="1">IF($F28="","",VLOOKUP($F28,ListOfDebenture!$C$1:$BB$7000,13,0))</f>
        <v/>
      </c>
      <c r="Q28" s="239" t="str">
        <f ca="1">IF($F28="","",VLOOKUP($F28,Valuations!$D$5:$L$105,8,0))</f>
        <v/>
      </c>
      <c r="R28" s="240" t="str">
        <f ca="1">IF($F28="","",VLOOKUP($F28,ListOfDebenture!$C$1:$BB$7000,10,0))</f>
        <v/>
      </c>
      <c r="T28" s="2" t="s">
        <v>15</v>
      </c>
      <c r="U28" s="2" t="str">
        <f>IFERROR(VLOOKUP(ROWS($T$19:T28),CouponDates!$A:$AV,MATCH($U$10,CouponDates!$1:$1,0),0),"")</f>
        <v>1 Magh 2080</v>
      </c>
      <c r="V28" s="6">
        <f ca="1">IFERROR(VLOOKUP($U28,'Date Reference'!$B:$C,2,0),"")</f>
        <v>45306</v>
      </c>
      <c r="W28" s="17">
        <f t="shared" ca="1" si="4"/>
        <v>45</v>
      </c>
      <c r="X28" s="17">
        <f t="shared" ca="1" si="3"/>
        <v>45</v>
      </c>
      <c r="Y28" s="18">
        <f t="shared" ca="1" si="2"/>
        <v>0</v>
      </c>
      <c r="Z28" s="9"/>
      <c r="AA28" s="9"/>
      <c r="AB28" s="9"/>
      <c r="AC28" s="9"/>
      <c r="AD28" s="24" t="s">
        <v>17</v>
      </c>
      <c r="AE28" s="15">
        <f ca="1">($U$6*$U$7)*AE22/365</f>
        <v>45.123287671232873</v>
      </c>
      <c r="AG28" s="173">
        <v>23</v>
      </c>
      <c r="AH28" s="173" t="str">
        <f t="shared" ca="1" si="1"/>
        <v>8.75% GARIMA DEBENTURE 2085</v>
      </c>
      <c r="AI28" s="174">
        <f ca="1">IF(ISNUMBER(SEARCH($F$5,AH28)),MAX($AI$5:AI27)+1,0)</f>
        <v>0</v>
      </c>
      <c r="AK28" s="226">
        <f>IF(AvgYTM!A25&gt;0,AvgYTM!A25,"")</f>
        <v>44899</v>
      </c>
      <c r="AL28" s="227">
        <f>IF(AK28="","",VLOOKUP($AK28,TPrice!$A$2:$BBB$290988,MATCH($AK$4,TPrice!$2:$2,0),0))</f>
        <v>941.3</v>
      </c>
      <c r="AM28" s="228">
        <f>IF(AL28="","",VLOOKUP($AK28,YTM!$A$2:$BBB$290988,MATCH($AK$4,YTM!$2:$2,0),0))</f>
        <v>0.12637328035015249</v>
      </c>
      <c r="AN28" s="184" t="str">
        <f>IF(AK28="","",(VLOOKUP($AK28,CRating!$A$2:$BBB$290988,MATCH($AK$4,CRating!$2:$2,0),0)))</f>
        <v>BBB</v>
      </c>
      <c r="AO28" s="184">
        <f>IF(AK28="","",INDEX(Ratings!$E$3:$E$20,MATCH(VLOOKUP($AK28,CRating!$A$2:$BBB$290988,MATCH($AK$4,CRating!$2:$2,0),0),Ratings!$F$3:$F$20,0)))</f>
        <v>9</v>
      </c>
      <c r="AP28" s="184">
        <f>IF(AL28="","",IFERROR(VLOOKUP($AK28,UnitsTraded!$A$2:$BBB$290988,MATCH($AK$4,UnitsTraded!$2:$2,0),0),""))</f>
        <v>0</v>
      </c>
      <c r="AQ28" s="228">
        <f>IF(AL28="","",VLOOKUP($AK28,AvgYTM!$A$2:$BAY$290988,MATCH(SUBSTITUTE(SUBSTITUTE($AN28,"+",""),"-",""),AvgYTM!$2:$2,0),0))</f>
        <v>0.1296938014920869</v>
      </c>
    </row>
    <row r="29" spans="2:43">
      <c r="B29" s="2" t="s">
        <v>164</v>
      </c>
      <c r="C29" s="3">
        <f>HLOOKUP($B29,AvgYTM!$A$2:$I$1048576,MATCH(C$25,AvgYTM!$A$2:$A$1048576,0),0)</f>
        <v>0.10982691782619447</v>
      </c>
      <c r="F29" s="183" t="str">
        <f ca="1">IFERROR(INDEX($AH:$AH,MATCH(ROWS($F$6:F28),$AI:$AI,0)),"")</f>
        <v/>
      </c>
      <c r="G29" s="183" t="str">
        <f ca="1">IF($F29="","",VLOOKUP($F29,ListOfDebenture!$C$1:$BB$7000,2,0))</f>
        <v/>
      </c>
      <c r="H29" s="239" t="str">
        <f ca="1">IF($F29="","",VLOOKUP($F29,ListOfDebenture!$C$1:$BB$7000,9,0))</f>
        <v/>
      </c>
      <c r="I29" s="240" t="str">
        <f ca="1">IF($F29="","",VLOOKUP($F29,ListOfDebenture!$C$1:$BB$7000,16,0))</f>
        <v/>
      </c>
      <c r="J29" s="183" t="str">
        <f ca="1">IF($F29="","",VLOOKUP($F29,ListOfDebenture!$C$1:$BB$7000,17,0))</f>
        <v/>
      </c>
      <c r="K29" s="240" t="str">
        <f ca="1">IF($F29="","",VLOOKUP($F29,ListOfDebenture!$C$1:$BB$7000,18,0))</f>
        <v/>
      </c>
      <c r="L29" s="183" t="str">
        <f ca="1">IF($F29="","",VLOOKUP($F29,ListOfDebenture!$C$1:$BB$7000,15,0))</f>
        <v/>
      </c>
      <c r="M29" s="241" t="str">
        <f ca="1">IF($F29="","",VLOOKUP($F29,ListOfDebenture!$C$1:$BB$7000,30,0))</f>
        <v/>
      </c>
      <c r="N29" s="242" t="str">
        <f ca="1">IF($F29="","",VLOOKUP($F29,ListOfDebenture!$C$1:$BB$7000,32,0))</f>
        <v/>
      </c>
      <c r="O29" s="239" t="str">
        <f ca="1">IF($F29="","",VLOOKUP($F29,ListOfDebenture!$C$1:$BB$7000,33,0))</f>
        <v/>
      </c>
      <c r="P29" s="241" t="str">
        <f ca="1">IF($F29="","",VLOOKUP($F29,ListOfDebenture!$C$1:$BB$7000,13,0))</f>
        <v/>
      </c>
      <c r="Q29" s="239" t="str">
        <f ca="1">IF($F29="","",VLOOKUP($F29,Valuations!$D$5:$L$105,8,0))</f>
        <v/>
      </c>
      <c r="R29" s="240" t="str">
        <f ca="1">IF($F29="","",VLOOKUP($F29,ListOfDebenture!$C$1:$BB$7000,10,0))</f>
        <v/>
      </c>
      <c r="T29" s="2" t="s">
        <v>15</v>
      </c>
      <c r="U29" s="2" t="str">
        <f>IFERROR(VLOOKUP(ROWS($T$19:T29),CouponDates!$A:$AV,MATCH($U$10,CouponDates!$1:$1,0),0),"")</f>
        <v>1 Shrawan 2081</v>
      </c>
      <c r="V29" s="6">
        <f ca="1">IFERROR(VLOOKUP($U29,'Date Reference'!$B:$C,2,0),"")</f>
        <v>45489</v>
      </c>
      <c r="W29" s="17">
        <f t="shared" ca="1" si="4"/>
        <v>45</v>
      </c>
      <c r="X29" s="17">
        <f t="shared" ca="1" si="3"/>
        <v>45</v>
      </c>
      <c r="Y29" s="18">
        <f t="shared" ca="1" si="2"/>
        <v>0</v>
      </c>
      <c r="Z29" s="9"/>
      <c r="AA29" s="9"/>
      <c r="AB29" s="9"/>
      <c r="AC29" s="9"/>
      <c r="AD29" s="23" t="s">
        <v>28</v>
      </c>
      <c r="AE29" s="15">
        <f ca="1">AE27-AE28</f>
        <v>977.18581786137315</v>
      </c>
      <c r="AG29" s="173">
        <v>24</v>
      </c>
      <c r="AH29" s="173" t="str">
        <f t="shared" ca="1" si="1"/>
        <v>9% NIC Asia Debenture 2081/82</v>
      </c>
      <c r="AI29" s="174">
        <f ca="1">IF(ISNUMBER(SEARCH($F$5,AH29)),MAX($AI$5:AI28)+1,0)</f>
        <v>1</v>
      </c>
      <c r="AK29" s="226">
        <f>IF(AvgYTM!A26&gt;0,AvgYTM!A26,"")</f>
        <v>44900</v>
      </c>
      <c r="AL29" s="227" t="str">
        <f>IF(AK29="","",VLOOKUP($AK29,TPrice!$A$2:$BBB$290988,MATCH($AK$4,TPrice!$2:$2,0),0))</f>
        <v/>
      </c>
      <c r="AM29" s="228" t="str">
        <f>IF(AL29="","",VLOOKUP($AK29,YTM!$A$2:$BBB$290988,MATCH($AK$4,YTM!$2:$2,0),0))</f>
        <v/>
      </c>
      <c r="AN29" s="184" t="str">
        <f>IF(AK29="","",(VLOOKUP($AK29,CRating!$A$2:$BBB$290988,MATCH($AK$4,CRating!$2:$2,0),0)))</f>
        <v>BBB</v>
      </c>
      <c r="AO29" s="184">
        <f>IF(AK29="","",INDEX(Ratings!$E$3:$E$20,MATCH(VLOOKUP($AK29,CRating!$A$2:$BBB$290988,MATCH($AK$4,CRating!$2:$2,0),0),Ratings!$F$3:$F$20,0)))</f>
        <v>9</v>
      </c>
      <c r="AP29" s="184" t="str">
        <f>IF(AL29="","",IFERROR(VLOOKUP($AK29,UnitsTraded!$A$2:$BBB$290988,MATCH($AK$4,UnitsTraded!$2:$2,0),0),""))</f>
        <v/>
      </c>
      <c r="AQ29" s="228" t="str">
        <f>IF(AL29="","",VLOOKUP($AK29,AvgYTM!$A$2:$BAY$290988,MATCH(SUBSTITUTE(SUBSTITUTE($AN29,"+",""),"-",""),AvgYTM!$2:$2,0),0))</f>
        <v/>
      </c>
    </row>
    <row r="30" spans="2:43">
      <c r="B30" s="2" t="s">
        <v>1624</v>
      </c>
      <c r="C30" s="3">
        <f>HLOOKUP($B30,AvgYTM!$A$2:$I$1048576,MATCH(C$25,AvgYTM!$A$2:$A$1048576,0),0)</f>
        <v>0.10929520447518355</v>
      </c>
      <c r="F30" s="183" t="str">
        <f ca="1">IFERROR(INDEX($AH:$AH,MATCH(ROWS($F$6:F29),$AI:$AI,0)),"")</f>
        <v/>
      </c>
      <c r="G30" s="183" t="str">
        <f ca="1">IF($F30="","",VLOOKUP($F30,ListOfDebenture!$C$1:$BB$7000,2,0))</f>
        <v/>
      </c>
      <c r="H30" s="239" t="str">
        <f ca="1">IF($F30="","",VLOOKUP($F30,ListOfDebenture!$C$1:$BB$7000,9,0))</f>
        <v/>
      </c>
      <c r="I30" s="240" t="str">
        <f ca="1">IF($F30="","",VLOOKUP($F30,ListOfDebenture!$C$1:$BB$7000,16,0))</f>
        <v/>
      </c>
      <c r="J30" s="183" t="str">
        <f ca="1">IF($F30="","",VLOOKUP($F30,ListOfDebenture!$C$1:$BB$7000,17,0))</f>
        <v/>
      </c>
      <c r="K30" s="240" t="str">
        <f ca="1">IF($F30="","",VLOOKUP($F30,ListOfDebenture!$C$1:$BB$7000,18,0))</f>
        <v/>
      </c>
      <c r="L30" s="183" t="str">
        <f ca="1">IF($F30="","",VLOOKUP($F30,ListOfDebenture!$C$1:$BB$7000,15,0))</f>
        <v/>
      </c>
      <c r="M30" s="241" t="str">
        <f ca="1">IF($F30="","",VLOOKUP($F30,ListOfDebenture!$C$1:$BB$7000,30,0))</f>
        <v/>
      </c>
      <c r="N30" s="242" t="str">
        <f ca="1">IF($F30="","",VLOOKUP($F30,ListOfDebenture!$C$1:$BB$7000,32,0))</f>
        <v/>
      </c>
      <c r="O30" s="239" t="str">
        <f ca="1">IF($F30="","",VLOOKUP($F30,ListOfDebenture!$C$1:$BB$7000,33,0))</f>
        <v/>
      </c>
      <c r="P30" s="241" t="str">
        <f ca="1">IF($F30="","",VLOOKUP($F30,ListOfDebenture!$C$1:$BB$7000,13,0))</f>
        <v/>
      </c>
      <c r="Q30" s="239" t="str">
        <f ca="1">IF($F30="","",VLOOKUP($F30,Valuations!$D$5:$L$105,8,0))</f>
        <v/>
      </c>
      <c r="R30" s="240" t="str">
        <f ca="1">IF($F30="","",VLOOKUP($F30,ListOfDebenture!$C$1:$BB$7000,10,0))</f>
        <v/>
      </c>
      <c r="T30" s="2" t="s">
        <v>15</v>
      </c>
      <c r="U30" s="2" t="str">
        <f>IFERROR(VLOOKUP(ROWS($T$19:T30),CouponDates!$A:$AV,MATCH($U$10,CouponDates!$1:$1,0),0),"")</f>
        <v>1 Magh 2081</v>
      </c>
      <c r="V30" s="6">
        <f ca="1">IFERROR(VLOOKUP($U30,'Date Reference'!$B:$C,2,0),"")</f>
        <v>45671</v>
      </c>
      <c r="W30" s="17" t="str">
        <f t="shared" ca="1" si="4"/>
        <v>N/A</v>
      </c>
      <c r="X30" s="17" t="str">
        <f t="shared" ca="1" si="3"/>
        <v>N/A</v>
      </c>
      <c r="Y30" s="18">
        <f t="shared" ca="1" si="2"/>
        <v>0</v>
      </c>
      <c r="Z30" s="9"/>
      <c r="AA30" s="9"/>
      <c r="AB30" s="9"/>
      <c r="AC30" s="9"/>
      <c r="AD30" s="21"/>
      <c r="AE30" s="20"/>
      <c r="AG30" s="173">
        <v>25</v>
      </c>
      <c r="AH30" s="173" t="str">
        <f t="shared" ca="1" si="1"/>
        <v>10.25% Citizen Bank Debenture 2086</v>
      </c>
      <c r="AI30" s="174">
        <f ca="1">IF(ISNUMBER(SEARCH($F$5,AH30)),MAX($AI$5:AI29)+1,0)</f>
        <v>0</v>
      </c>
      <c r="AK30" s="226">
        <f>IF(AvgYTM!A27&gt;0,AvgYTM!A27,"")</f>
        <v>44901</v>
      </c>
      <c r="AL30" s="227" t="str">
        <f>IF(AK30="","",VLOOKUP($AK30,TPrice!$A$2:$BBB$290988,MATCH($AK$4,TPrice!$2:$2,0),0))</f>
        <v/>
      </c>
      <c r="AM30" s="228" t="str">
        <f>IF(AL30="","",VLOOKUP($AK30,YTM!$A$2:$BBB$290988,MATCH($AK$4,YTM!$2:$2,0),0))</f>
        <v/>
      </c>
      <c r="AN30" s="184" t="str">
        <f>IF(AK30="","",(VLOOKUP($AK30,CRating!$A$2:$BBB$290988,MATCH($AK$4,CRating!$2:$2,0),0)))</f>
        <v>BBB</v>
      </c>
      <c r="AO30" s="184">
        <f>IF(AK30="","",INDEX(Ratings!$E$3:$E$20,MATCH(VLOOKUP($AK30,CRating!$A$2:$BBB$290988,MATCH($AK$4,CRating!$2:$2,0),0),Ratings!$F$3:$F$20,0)))</f>
        <v>9</v>
      </c>
      <c r="AP30" s="184" t="str">
        <f>IF(AL30="","",IFERROR(VLOOKUP($AK30,UnitsTraded!$A$2:$BBB$290988,MATCH($AK$4,UnitsTraded!$2:$2,0),0),""))</f>
        <v/>
      </c>
      <c r="AQ30" s="228" t="str">
        <f>IF(AL30="","",VLOOKUP($AK30,AvgYTM!$A$2:$BAY$290988,MATCH(SUBSTITUTE(SUBSTITUTE($AN30,"+",""),"-",""),AvgYTM!$2:$2,0),0))</f>
        <v/>
      </c>
    </row>
    <row r="31" spans="2:43">
      <c r="B31" s="2" t="s">
        <v>1627</v>
      </c>
      <c r="C31" s="3">
        <f>HLOOKUP($B31,AvgYTM!$A$2:$I$1048576,MATCH(C$25,AvgYTM!$A$2:$A$1048576,0),0)</f>
        <v>0.11577847729220947</v>
      </c>
      <c r="F31" s="183" t="str">
        <f ca="1">IFERROR(INDEX($AH:$AH,MATCH(ROWS($F$6:F30),$AI:$AI,0)),"")</f>
        <v/>
      </c>
      <c r="G31" s="183" t="str">
        <f ca="1">IF($F31="","",VLOOKUP($F31,ListOfDebenture!$C$1:$BB$7000,2,0))</f>
        <v/>
      </c>
      <c r="H31" s="239" t="str">
        <f ca="1">IF($F31="","",VLOOKUP($F31,ListOfDebenture!$C$1:$BB$7000,9,0))</f>
        <v/>
      </c>
      <c r="I31" s="240" t="str">
        <f ca="1">IF($F31="","",VLOOKUP($F31,ListOfDebenture!$C$1:$BB$7000,16,0))</f>
        <v/>
      </c>
      <c r="J31" s="183" t="str">
        <f ca="1">IF($F31="","",VLOOKUP($F31,ListOfDebenture!$C$1:$BB$7000,17,0))</f>
        <v/>
      </c>
      <c r="K31" s="240" t="str">
        <f ca="1">IF($F31="","",VLOOKUP($F31,ListOfDebenture!$C$1:$BB$7000,18,0))</f>
        <v/>
      </c>
      <c r="L31" s="183" t="str">
        <f ca="1">IF($F31="","",VLOOKUP($F31,ListOfDebenture!$C$1:$BB$7000,15,0))</f>
        <v/>
      </c>
      <c r="M31" s="241" t="str">
        <f ca="1">IF($F31="","",VLOOKUP($F31,ListOfDebenture!$C$1:$BB$7000,30,0))</f>
        <v/>
      </c>
      <c r="N31" s="242" t="str">
        <f ca="1">IF($F31="","",VLOOKUP($F31,ListOfDebenture!$C$1:$BB$7000,32,0))</f>
        <v/>
      </c>
      <c r="O31" s="239" t="str">
        <f ca="1">IF($F31="","",VLOOKUP($F31,ListOfDebenture!$C$1:$BB$7000,33,0))</f>
        <v/>
      </c>
      <c r="P31" s="241" t="str">
        <f ca="1">IF($F31="","",VLOOKUP($F31,ListOfDebenture!$C$1:$BB$7000,13,0))</f>
        <v/>
      </c>
      <c r="Q31" s="239" t="str">
        <f ca="1">IF($F31="","",VLOOKUP($F31,Valuations!$D$5:$L$105,8,0))</f>
        <v/>
      </c>
      <c r="R31" s="240" t="str">
        <f ca="1">IF($F31="","",VLOOKUP($F31,ListOfDebenture!$C$1:$BB$7000,10,0))</f>
        <v/>
      </c>
      <c r="T31" s="2" t="s">
        <v>15</v>
      </c>
      <c r="U31" s="2" t="str">
        <f>IFERROR(VLOOKUP(ROWS($T$19:T31),CouponDates!$A:$AV,MATCH($U$10,CouponDates!$1:$1,0),0),"")</f>
        <v>1 Shrawan 2082</v>
      </c>
      <c r="V31" s="6">
        <f ca="1">IFERROR(VLOOKUP($U31,'Date Reference'!$B:$C,2,0),"")</f>
        <v>45854</v>
      </c>
      <c r="W31" s="17" t="str">
        <f t="shared" ca="1" si="4"/>
        <v>N/A</v>
      </c>
      <c r="X31" s="17" t="str">
        <f t="shared" ca="1" si="3"/>
        <v>N/A</v>
      </c>
      <c r="Y31" s="18">
        <f t="shared" ca="1" si="2"/>
        <v>0</v>
      </c>
      <c r="Z31" s="9"/>
      <c r="AA31" s="9"/>
      <c r="AB31" s="9"/>
      <c r="AC31" s="9"/>
      <c r="AD31" s="21"/>
      <c r="AE31" s="20"/>
      <c r="AG31" s="173">
        <v>26</v>
      </c>
      <c r="AH31" s="173" t="str">
        <f t="shared" ca="1" si="1"/>
        <v>10% Sunrise Debenture 2080</v>
      </c>
      <c r="AI31" s="174">
        <f ca="1">IF(ISNUMBER(SEARCH($F$5,AH31)),MAX($AI$5:AI30)+1,0)</f>
        <v>0</v>
      </c>
      <c r="AK31" s="226">
        <f>IF(AvgYTM!A28&gt;0,AvgYTM!A28,"")</f>
        <v>44902</v>
      </c>
      <c r="AL31" s="227" t="str">
        <f>IF(AK31="","",VLOOKUP($AK31,TPrice!$A$2:$BBB$290988,MATCH($AK$4,TPrice!$2:$2,0),0))</f>
        <v/>
      </c>
      <c r="AM31" s="228" t="str">
        <f>IF(AL31="","",VLOOKUP($AK31,YTM!$A$2:$BBB$290988,MATCH($AK$4,YTM!$2:$2,0),0))</f>
        <v/>
      </c>
      <c r="AN31" s="184" t="str">
        <f>IF(AK31="","",(VLOOKUP($AK31,CRating!$A$2:$BBB$290988,MATCH($AK$4,CRating!$2:$2,0),0)))</f>
        <v>BBB</v>
      </c>
      <c r="AO31" s="184">
        <f>IF(AK31="","",INDEX(Ratings!$E$3:$E$20,MATCH(VLOOKUP($AK31,CRating!$A$2:$BBB$290988,MATCH($AK$4,CRating!$2:$2,0),0),Ratings!$F$3:$F$20,0)))</f>
        <v>9</v>
      </c>
      <c r="AP31" s="184" t="str">
        <f>IF(AL31="","",IFERROR(VLOOKUP($AK31,UnitsTraded!$A$2:$BBB$290988,MATCH($AK$4,UnitsTraded!$2:$2,0),0),""))</f>
        <v/>
      </c>
      <c r="AQ31" s="228" t="str">
        <f>IF(AL31="","",VLOOKUP($AK31,AvgYTM!$A$2:$BAY$290988,MATCH(SUBSTITUTE(SUBSTITUTE($AN31,"+",""),"-",""),AvgYTM!$2:$2,0),0))</f>
        <v/>
      </c>
    </row>
    <row r="32" spans="2:43">
      <c r="B32" s="2" t="s">
        <v>165</v>
      </c>
      <c r="C32" s="3" t="str">
        <f>HLOOKUP($B32,AvgYTM!$A$2:$I$1048576,MATCH(C$25,AvgYTM!$A$2:$A$1048576,0),0)</f>
        <v/>
      </c>
      <c r="F32" s="183" t="str">
        <f ca="1">IFERROR(INDEX($AH:$AH,MATCH(ROWS($F$6:F31),$AI:$AI,0)),"")</f>
        <v/>
      </c>
      <c r="G32" s="183" t="str">
        <f ca="1">IF($F32="","",VLOOKUP($F32,ListOfDebenture!$C$1:$BB$7000,2,0))</f>
        <v/>
      </c>
      <c r="H32" s="239" t="str">
        <f ca="1">IF($F32="","",VLOOKUP($F32,ListOfDebenture!$C$1:$BB$7000,9,0))</f>
        <v/>
      </c>
      <c r="I32" s="240" t="str">
        <f ca="1">IF($F32="","",VLOOKUP($F32,ListOfDebenture!$C$1:$BB$7000,16,0))</f>
        <v/>
      </c>
      <c r="J32" s="183" t="str">
        <f ca="1">IF($F32="","",VLOOKUP($F32,ListOfDebenture!$C$1:$BB$7000,17,0))</f>
        <v/>
      </c>
      <c r="K32" s="240" t="str">
        <f ca="1">IF($F32="","",VLOOKUP($F32,ListOfDebenture!$C$1:$BB$7000,18,0))</f>
        <v/>
      </c>
      <c r="L32" s="183" t="str">
        <f ca="1">IF($F32="","",VLOOKUP($F32,ListOfDebenture!$C$1:$BB$7000,15,0))</f>
        <v/>
      </c>
      <c r="M32" s="241" t="str">
        <f ca="1">IF($F32="","",VLOOKUP($F32,ListOfDebenture!$C$1:$BB$7000,30,0))</f>
        <v/>
      </c>
      <c r="N32" s="242" t="str">
        <f ca="1">IF($F32="","",VLOOKUP($F32,ListOfDebenture!$C$1:$BB$7000,32,0))</f>
        <v/>
      </c>
      <c r="O32" s="239" t="str">
        <f ca="1">IF($F32="","",VLOOKUP($F32,ListOfDebenture!$C$1:$BB$7000,33,0))</f>
        <v/>
      </c>
      <c r="P32" s="241" t="str">
        <f ca="1">IF($F32="","",VLOOKUP($F32,ListOfDebenture!$C$1:$BB$7000,13,0))</f>
        <v/>
      </c>
      <c r="Q32" s="239" t="str">
        <f ca="1">IF($F32="","",VLOOKUP($F32,Valuations!$D$5:$L$105,8,0))</f>
        <v/>
      </c>
      <c r="R32" s="240" t="str">
        <f ca="1">IF($F32="","",VLOOKUP($F32,ListOfDebenture!$C$1:$BB$7000,10,0))</f>
        <v/>
      </c>
      <c r="T32" s="2" t="s">
        <v>15</v>
      </c>
      <c r="U32" s="2" t="str">
        <f>IFERROR(VLOOKUP(ROWS($T$19:T32),CouponDates!$A:$AV,MATCH($U$10,CouponDates!$1:$1,0),0),"")</f>
        <v>1 Magh 2082</v>
      </c>
      <c r="V32" s="6">
        <f ca="1">IFERROR(VLOOKUP($U32,'Date Reference'!$B:$C,2,0),"")</f>
        <v>46036</v>
      </c>
      <c r="W32" s="17" t="str">
        <f t="shared" ca="1" si="4"/>
        <v>N/A</v>
      </c>
      <c r="X32" s="17" t="str">
        <f t="shared" ca="1" si="3"/>
        <v>N/A</v>
      </c>
      <c r="Y32" s="18">
        <f t="shared" ca="1" si="2"/>
        <v>0</v>
      </c>
      <c r="Z32" s="9"/>
      <c r="AA32" s="9"/>
      <c r="AB32" s="9"/>
      <c r="AC32" s="9"/>
      <c r="AD32"/>
      <c r="AG32" s="173">
        <v>27</v>
      </c>
      <c r="AH32" s="173" t="str">
        <f t="shared" ca="1" si="1"/>
        <v>Century Debenture 2088</v>
      </c>
      <c r="AI32" s="174">
        <f ca="1">IF(ISNUMBER(SEARCH($F$5,AH32)),MAX($AI$5:AI31)+1,0)</f>
        <v>0</v>
      </c>
      <c r="AK32" s="226">
        <f>IF(AvgYTM!A29&gt;0,AvgYTM!A29,"")</f>
        <v>44906</v>
      </c>
      <c r="AL32" s="227" t="str">
        <f>IF(AK32="","",VLOOKUP($AK32,TPrice!$A$2:$BBB$290988,MATCH($AK$4,TPrice!$2:$2,0),0))</f>
        <v/>
      </c>
      <c r="AM32" s="228" t="str">
        <f>IF(AL32="","",VLOOKUP($AK32,YTM!$A$2:$BBB$290988,MATCH($AK$4,YTM!$2:$2,0),0))</f>
        <v/>
      </c>
      <c r="AN32" s="184" t="str">
        <f>IF(AK32="","",(VLOOKUP($AK32,CRating!$A$2:$BBB$290988,MATCH($AK$4,CRating!$2:$2,0),0)))</f>
        <v>BBB</v>
      </c>
      <c r="AO32" s="184">
        <f>IF(AK32="","",INDEX(Ratings!$E$3:$E$20,MATCH(VLOOKUP($AK32,CRating!$A$2:$BBB$290988,MATCH($AK$4,CRating!$2:$2,0),0),Ratings!$F$3:$F$20,0)))</f>
        <v>9</v>
      </c>
      <c r="AP32" s="184" t="str">
        <f>IF(AL32="","",IFERROR(VLOOKUP($AK32,UnitsTraded!$A$2:$BBB$290988,MATCH($AK$4,UnitsTraded!$2:$2,0),0),""))</f>
        <v/>
      </c>
      <c r="AQ32" s="228" t="str">
        <f>IF(AL32="","",VLOOKUP($AK32,AvgYTM!$A$2:$BAY$290988,MATCH(SUBSTITUTE(SUBSTITUTE($AN32,"+",""),"-",""),AvgYTM!$2:$2,0),0))</f>
        <v/>
      </c>
    </row>
    <row r="33" spans="2:43">
      <c r="B33" s="2" t="s">
        <v>166</v>
      </c>
      <c r="C33" s="3" t="str">
        <f>HLOOKUP($B33,AvgYTM!$A$2:$I$1048576,MATCH(C$25,AvgYTM!$A$2:$A$1048576,0),0)</f>
        <v/>
      </c>
      <c r="F33" s="183" t="str">
        <f ca="1">IFERROR(INDEX($AH:$AH,MATCH(ROWS($F$6:F32),$AI:$AI,0)),"")</f>
        <v/>
      </c>
      <c r="G33" s="183" t="str">
        <f ca="1">IF($F33="","",VLOOKUP($F33,ListOfDebenture!$C$1:$BB$7000,2,0))</f>
        <v/>
      </c>
      <c r="H33" s="239" t="str">
        <f ca="1">IF($F33="","",VLOOKUP($F33,ListOfDebenture!$C$1:$BB$7000,9,0))</f>
        <v/>
      </c>
      <c r="I33" s="240" t="str">
        <f ca="1">IF($F33="","",VLOOKUP($F33,ListOfDebenture!$C$1:$BB$7000,16,0))</f>
        <v/>
      </c>
      <c r="J33" s="183" t="str">
        <f ca="1">IF($F33="","",VLOOKUP($F33,ListOfDebenture!$C$1:$BB$7000,17,0))</f>
        <v/>
      </c>
      <c r="K33" s="240" t="str">
        <f ca="1">IF($F33="","",VLOOKUP($F33,ListOfDebenture!$C$1:$BB$7000,18,0))</f>
        <v/>
      </c>
      <c r="L33" s="183" t="str">
        <f ca="1">IF($F33="","",VLOOKUP($F33,ListOfDebenture!$C$1:$BB$7000,15,0))</f>
        <v/>
      </c>
      <c r="M33" s="241" t="str">
        <f ca="1">IF($F33="","",VLOOKUP($F33,ListOfDebenture!$C$1:$BB$7000,30,0))</f>
        <v/>
      </c>
      <c r="N33" s="242" t="str">
        <f ca="1">IF($F33="","",VLOOKUP($F33,ListOfDebenture!$C$1:$BB$7000,32,0))</f>
        <v/>
      </c>
      <c r="O33" s="239" t="str">
        <f ca="1">IF($F33="","",VLOOKUP($F33,ListOfDebenture!$C$1:$BB$7000,33,0))</f>
        <v/>
      </c>
      <c r="P33" s="241" t="str">
        <f ca="1">IF($F33="","",VLOOKUP($F33,ListOfDebenture!$C$1:$BB$7000,13,0))</f>
        <v/>
      </c>
      <c r="Q33" s="239" t="str">
        <f ca="1">IF($F33="","",VLOOKUP($F33,Valuations!$D$5:$L$105,8,0))</f>
        <v/>
      </c>
      <c r="R33" s="240" t="str">
        <f ca="1">IF($F33="","",VLOOKUP($F33,ListOfDebenture!$C$1:$BB$7000,10,0))</f>
        <v/>
      </c>
      <c r="T33" s="2" t="s">
        <v>15</v>
      </c>
      <c r="U33" s="2" t="str">
        <f>IFERROR(VLOOKUP(ROWS($T$19:T33),CouponDates!$A:$AV,MATCH($U$10,CouponDates!$1:$1,0),0),"")</f>
        <v>1 Shrawan 2083</v>
      </c>
      <c r="V33" s="6">
        <f ca="1">IFERROR(VLOOKUP($U33,'Date Reference'!$B:$C,2,0),"")</f>
        <v>46220</v>
      </c>
      <c r="W33" s="17" t="str">
        <f t="shared" ca="1" si="4"/>
        <v>N/A</v>
      </c>
      <c r="X33" s="17" t="str">
        <f t="shared" ca="1" si="3"/>
        <v>N/A</v>
      </c>
      <c r="Y33" s="18">
        <f t="shared" ca="1" si="2"/>
        <v>0</v>
      </c>
      <c r="Z33" s="9"/>
      <c r="AA33" s="9"/>
      <c r="AB33" s="9"/>
      <c r="AC33" s="9"/>
      <c r="AE33" s="16"/>
      <c r="AG33" s="173">
        <v>28</v>
      </c>
      <c r="AH33" s="173" t="str">
        <f t="shared" ca="1" si="1"/>
        <v>10.5% Nepal Investment Bank Debenture 2082</v>
      </c>
      <c r="AI33" s="174">
        <f ca="1">IF(ISNUMBER(SEARCH($F$5,AH33)),MAX($AI$5:AI32)+1,0)</f>
        <v>0</v>
      </c>
      <c r="AK33" s="226">
        <f>IF(AvgYTM!A30&gt;0,AvgYTM!A30,"")</f>
        <v>44907</v>
      </c>
      <c r="AL33" s="227" t="str">
        <f>IF(AK33="","",VLOOKUP($AK33,TPrice!$A$2:$BBB$290988,MATCH($AK$4,TPrice!$2:$2,0),0))</f>
        <v/>
      </c>
      <c r="AM33" s="228" t="str">
        <f>IF(AL33="","",VLOOKUP($AK33,YTM!$A$2:$BBB$290988,MATCH($AK$4,YTM!$2:$2,0),0))</f>
        <v/>
      </c>
      <c r="AN33" s="184" t="str">
        <f>IF(AK33="","",(VLOOKUP($AK33,CRating!$A$2:$BBB$290988,MATCH($AK$4,CRating!$2:$2,0),0)))</f>
        <v>BBB</v>
      </c>
      <c r="AO33" s="184">
        <f>IF(AK33="","",INDEX(Ratings!$E$3:$E$20,MATCH(VLOOKUP($AK33,CRating!$A$2:$BBB$290988,MATCH($AK$4,CRating!$2:$2,0),0),Ratings!$F$3:$F$20,0)))</f>
        <v>9</v>
      </c>
      <c r="AP33" s="184" t="str">
        <f>IF(AL33="","",IFERROR(VLOOKUP($AK33,UnitsTraded!$A$2:$BBB$290988,MATCH($AK$4,UnitsTraded!$2:$2,0),0),""))</f>
        <v/>
      </c>
      <c r="AQ33" s="228" t="str">
        <f>IF(AL33="","",VLOOKUP($AK33,AvgYTM!$A$2:$BAY$290988,MATCH(SUBSTITUTE(SUBSTITUTE($AN33,"+",""),"-",""),AvgYTM!$2:$2,0),0))</f>
        <v/>
      </c>
    </row>
    <row r="34" spans="2:43">
      <c r="B34" s="2" t="s">
        <v>169</v>
      </c>
      <c r="C34" s="3" t="str">
        <f>HLOOKUP($B34,AvgYTM!$A$2:$I$1048576,MATCH(C$25,AvgYTM!$A$2:$A$1048576,0),0)</f>
        <v/>
      </c>
      <c r="F34" s="183" t="str">
        <f ca="1">IFERROR(INDEX($AH:$AH,MATCH(ROWS($F$6:F33),$AI:$AI,0)),"")</f>
        <v/>
      </c>
      <c r="G34" s="183" t="str">
        <f ca="1">IF($F34="","",VLOOKUP($F34,ListOfDebenture!$C$1:$BB$7000,2,0))</f>
        <v/>
      </c>
      <c r="H34" s="239" t="str">
        <f ca="1">IF($F34="","",VLOOKUP($F34,ListOfDebenture!$C$1:$BB$7000,9,0))</f>
        <v/>
      </c>
      <c r="I34" s="240" t="str">
        <f ca="1">IF($F34="","",VLOOKUP($F34,ListOfDebenture!$C$1:$BB$7000,16,0))</f>
        <v/>
      </c>
      <c r="J34" s="183" t="str">
        <f ca="1">IF($F34="","",VLOOKUP($F34,ListOfDebenture!$C$1:$BB$7000,17,0))</f>
        <v/>
      </c>
      <c r="K34" s="240" t="str">
        <f ca="1">IF($F34="","",VLOOKUP($F34,ListOfDebenture!$C$1:$BB$7000,18,0))</f>
        <v/>
      </c>
      <c r="L34" s="183" t="str">
        <f ca="1">IF($F34="","",VLOOKUP($F34,ListOfDebenture!$C$1:$BB$7000,15,0))</f>
        <v/>
      </c>
      <c r="M34" s="241" t="str">
        <f ca="1">IF($F34="","",VLOOKUP($F34,ListOfDebenture!$C$1:$BB$7000,30,0))</f>
        <v/>
      </c>
      <c r="N34" s="242" t="str">
        <f ca="1">IF($F34="","",VLOOKUP($F34,ListOfDebenture!$C$1:$BB$7000,32,0))</f>
        <v/>
      </c>
      <c r="O34" s="239" t="str">
        <f ca="1">IF($F34="","",VLOOKUP($F34,ListOfDebenture!$C$1:$BB$7000,33,0))</f>
        <v/>
      </c>
      <c r="P34" s="241" t="str">
        <f ca="1">IF($F34="","",VLOOKUP($F34,ListOfDebenture!$C$1:$BB$7000,13,0))</f>
        <v/>
      </c>
      <c r="Q34" s="239" t="str">
        <f ca="1">IF($F34="","",VLOOKUP($F34,Valuations!$D$5:$L$105,8,0))</f>
        <v/>
      </c>
      <c r="R34" s="240" t="str">
        <f ca="1">IF($F34="","",VLOOKUP($F34,ListOfDebenture!$C$1:$BB$7000,10,0))</f>
        <v/>
      </c>
      <c r="T34" s="2" t="s">
        <v>15</v>
      </c>
      <c r="U34" s="2" t="str">
        <f>IFERROR(VLOOKUP(ROWS($T$19:T34),CouponDates!$A:$AV,MATCH($U$10,CouponDates!$1:$1,0),0),"")</f>
        <v>1 Magh 2083</v>
      </c>
      <c r="V34" s="6">
        <f ca="1">IFERROR(VLOOKUP($U34,'Date Reference'!$B:$C,2,0),"")</f>
        <v>46401</v>
      </c>
      <c r="W34" s="17" t="str">
        <f t="shared" ca="1" si="4"/>
        <v>N/A</v>
      </c>
      <c r="X34" s="17" t="str">
        <f t="shared" ca="1" si="3"/>
        <v>N/A</v>
      </c>
      <c r="Y34" s="18">
        <f t="shared" ca="1" si="2"/>
        <v>0</v>
      </c>
      <c r="Z34" s="9"/>
      <c r="AA34" s="9"/>
      <c r="AB34" s="9"/>
      <c r="AC34" s="9"/>
      <c r="AE34" s="16"/>
      <c r="AG34" s="173">
        <v>29</v>
      </c>
      <c r="AH34" s="173" t="str">
        <f t="shared" ca="1" si="1"/>
        <v>10% Himalayan Bank Ltd. Debenture 2083</v>
      </c>
      <c r="AI34" s="174">
        <f ca="1">IF(ISNUMBER(SEARCH($F$5,AH34)),MAX($AI$5:AI33)+1,0)</f>
        <v>0</v>
      </c>
      <c r="AK34" s="226">
        <f>IF(AvgYTM!A31&gt;0,AvgYTM!A31,"")</f>
        <v>44908</v>
      </c>
      <c r="AL34" s="227" t="str">
        <f>IF(AK34="","",VLOOKUP($AK34,TPrice!$A$2:$BBB$290988,MATCH($AK$4,TPrice!$2:$2,0),0))</f>
        <v/>
      </c>
      <c r="AM34" s="228" t="str">
        <f>IF(AL34="","",VLOOKUP($AK34,YTM!$A$2:$BBB$290988,MATCH($AK$4,YTM!$2:$2,0),0))</f>
        <v/>
      </c>
      <c r="AN34" s="184" t="str">
        <f>IF(AK34="","",(VLOOKUP($AK34,CRating!$A$2:$BBB$290988,MATCH($AK$4,CRating!$2:$2,0),0)))</f>
        <v>BBB</v>
      </c>
      <c r="AO34" s="184">
        <f>IF(AK34="","",INDEX(Ratings!$E$3:$E$20,MATCH(VLOOKUP($AK34,CRating!$A$2:$BBB$290988,MATCH($AK$4,CRating!$2:$2,0),0),Ratings!$F$3:$F$20,0)))</f>
        <v>9</v>
      </c>
      <c r="AP34" s="184" t="str">
        <f>IF(AL34="","",IFERROR(VLOOKUP($AK34,UnitsTraded!$A$2:$BBB$290988,MATCH($AK$4,UnitsTraded!$2:$2,0),0),""))</f>
        <v/>
      </c>
      <c r="AQ34" s="228" t="str">
        <f>IF(AL34="","",VLOOKUP($AK34,AvgYTM!$A$2:$BAY$290988,MATCH(SUBSTITUTE(SUBSTITUTE($AN34,"+",""),"-",""),AvgYTM!$2:$2,0),0))</f>
        <v/>
      </c>
    </row>
    <row r="35" spans="2:43">
      <c r="T35" s="2" t="s">
        <v>15</v>
      </c>
      <c r="U35" s="2" t="str">
        <f>IFERROR(VLOOKUP(ROWS($T$19:T35),CouponDates!$A:$AV,MATCH($U$10,CouponDates!$1:$1,0),0),"")</f>
        <v>1 Shrawan 2084</v>
      </c>
      <c r="V35" s="6">
        <f ca="1">IFERROR(VLOOKUP($U35,'Date Reference'!$B:$C,2,0),"")</f>
        <v>46585</v>
      </c>
      <c r="W35" s="17" t="str">
        <f t="shared" ca="1" si="4"/>
        <v>N/A</v>
      </c>
      <c r="X35" s="17" t="str">
        <f t="shared" ca="1" si="3"/>
        <v>N/A</v>
      </c>
      <c r="Y35" s="18">
        <f t="shared" ca="1" si="2"/>
        <v>0</v>
      </c>
      <c r="Z35" s="9"/>
      <c r="AA35" s="9"/>
      <c r="AB35" s="9"/>
      <c r="AC35" s="9"/>
      <c r="AE35" s="16"/>
      <c r="AG35" s="173">
        <v>30</v>
      </c>
      <c r="AH35" s="173" t="str">
        <f t="shared" ca="1" si="1"/>
        <v>12% Goodwill Finance Debenture 2083</v>
      </c>
      <c r="AI35" s="174">
        <f ca="1">IF(ISNUMBER(SEARCH($F$5,AH35)),MAX($AI$5:AI34)+1,0)</f>
        <v>0</v>
      </c>
      <c r="AK35" s="226">
        <f>IF(AvgYTM!A32&gt;0,AvgYTM!A32,"")</f>
        <v>44909</v>
      </c>
      <c r="AL35" s="227" t="str">
        <f>IF(AK35="","",VLOOKUP($AK35,TPrice!$A$2:$BBB$290988,MATCH($AK$4,TPrice!$2:$2,0),0))</f>
        <v/>
      </c>
      <c r="AM35" s="228" t="str">
        <f>IF(AL35="","",VLOOKUP($AK35,YTM!$A$2:$BBB$290988,MATCH($AK$4,YTM!$2:$2,0),0))</f>
        <v/>
      </c>
      <c r="AN35" s="184" t="str">
        <f>IF(AK35="","",(VLOOKUP($AK35,CRating!$A$2:$BBB$290988,MATCH($AK$4,CRating!$2:$2,0),0)))</f>
        <v>BBB</v>
      </c>
      <c r="AO35" s="184">
        <f>IF(AK35="","",INDEX(Ratings!$E$3:$E$20,MATCH(VLOOKUP($AK35,CRating!$A$2:$BBB$290988,MATCH($AK$4,CRating!$2:$2,0),0),Ratings!$F$3:$F$20,0)))</f>
        <v>9</v>
      </c>
      <c r="AP35" s="184" t="str">
        <f>IF(AL35="","",IFERROR(VLOOKUP($AK35,UnitsTraded!$A$2:$BBB$290988,MATCH($AK$4,UnitsTraded!$2:$2,0),0),""))</f>
        <v/>
      </c>
      <c r="AQ35" s="228" t="str">
        <f>IF(AL35="","",VLOOKUP($AK35,AvgYTM!$A$2:$BAY$290988,MATCH(SUBSTITUTE(SUBSTITUTE($AN35,"+",""),"-",""),AvgYTM!$2:$2,0),0))</f>
        <v/>
      </c>
    </row>
    <row r="36" spans="2:43">
      <c r="T36" s="2" t="s">
        <v>15</v>
      </c>
      <c r="U36" s="2" t="str">
        <f>IFERROR(VLOOKUP(ROWS($T$19:T36),CouponDates!$A:$AV,MATCH($U$10,CouponDates!$1:$1,0),0),"")</f>
        <v>1 Magh 2084</v>
      </c>
      <c r="V36" s="6">
        <f ca="1">IFERROR(VLOOKUP($U36,'Date Reference'!$B:$C,2,0),"")</f>
        <v>46766</v>
      </c>
      <c r="W36" s="17" t="str">
        <f t="shared" ca="1" si="4"/>
        <v>N/A</v>
      </c>
      <c r="X36" s="17" t="str">
        <f t="shared" ca="1" si="3"/>
        <v>N/A</v>
      </c>
      <c r="Y36" s="18">
        <f t="shared" ca="1" si="2"/>
        <v>0</v>
      </c>
      <c r="Z36" s="9"/>
      <c r="AA36" s="9"/>
      <c r="AB36" s="9"/>
      <c r="AC36" s="9"/>
      <c r="AE36" s="16"/>
      <c r="AG36" s="173">
        <v>31</v>
      </c>
      <c r="AH36" s="173" t="str">
        <f t="shared" ca="1" si="1"/>
        <v>10.25% KBL Debenture 2086</v>
      </c>
      <c r="AI36" s="174">
        <f ca="1">IF(ISNUMBER(SEARCH($F$5,AH36)),MAX($AI$5:AI35)+1,0)</f>
        <v>0</v>
      </c>
      <c r="AK36" s="226">
        <f>IF(AvgYTM!A33&gt;0,AvgYTM!A33,"")</f>
        <v>44910</v>
      </c>
      <c r="AL36" s="227" t="str">
        <f>IF(AK36="","",VLOOKUP($AK36,TPrice!$A$2:$BBB$290988,MATCH($AK$4,TPrice!$2:$2,0),0))</f>
        <v/>
      </c>
      <c r="AM36" s="228" t="str">
        <f>IF(AL36="","",VLOOKUP($AK36,YTM!$A$2:$BBB$290988,MATCH($AK$4,YTM!$2:$2,0),0))</f>
        <v/>
      </c>
      <c r="AN36" s="184" t="str">
        <f>IF(AK36="","",(VLOOKUP($AK36,CRating!$A$2:$BBB$290988,MATCH($AK$4,CRating!$2:$2,0),0)))</f>
        <v>BBB</v>
      </c>
      <c r="AO36" s="184">
        <f>IF(AK36="","",INDEX(Ratings!$E$3:$E$20,MATCH(VLOOKUP($AK36,CRating!$A$2:$BBB$290988,MATCH($AK$4,CRating!$2:$2,0),0),Ratings!$F$3:$F$20,0)))</f>
        <v>9</v>
      </c>
      <c r="AP36" s="184" t="str">
        <f>IF(AL36="","",IFERROR(VLOOKUP($AK36,UnitsTraded!$A$2:$BBB$290988,MATCH($AK$4,UnitsTraded!$2:$2,0),0),""))</f>
        <v/>
      </c>
      <c r="AQ36" s="228" t="str">
        <f>IF(AL36="","",VLOOKUP($AK36,AvgYTM!$A$2:$BAY$290988,MATCH(SUBSTITUTE(SUBSTITUTE($AN36,"+",""),"-",""),AvgYTM!$2:$2,0),0))</f>
        <v/>
      </c>
    </row>
    <row r="37" spans="2:43">
      <c r="T37" s="2" t="s">
        <v>15</v>
      </c>
      <c r="U37" s="2" t="str">
        <f>IFERROR(VLOOKUP(ROWS($T$19:T37),CouponDates!$A:$AV,MATCH($U$10,CouponDates!$1:$1,0),0),"")</f>
        <v>1 Shrawan 2085</v>
      </c>
      <c r="V37" s="6">
        <f ca="1">IFERROR(VLOOKUP($U37,'Date Reference'!$B:$C,2,0),"")</f>
        <v>46950</v>
      </c>
      <c r="W37" s="17" t="str">
        <f t="shared" ca="1" si="4"/>
        <v>N/A</v>
      </c>
      <c r="X37" s="17" t="str">
        <f t="shared" ca="1" si="3"/>
        <v>N/A</v>
      </c>
      <c r="Y37" s="18">
        <f t="shared" ca="1" si="2"/>
        <v>0</v>
      </c>
      <c r="Z37" s="9"/>
      <c r="AA37" s="9"/>
      <c r="AB37" s="9"/>
      <c r="AC37" s="9"/>
      <c r="AE37" s="16"/>
      <c r="AG37" s="173">
        <v>32</v>
      </c>
      <c r="AH37" s="173" t="str">
        <f t="shared" ca="1" si="1"/>
        <v>10.25% Sunrise Bank Debenture 2083</v>
      </c>
      <c r="AI37" s="174">
        <f ca="1">IF(ISNUMBER(SEARCH($F$5,AH37)),MAX($AI$5:AI36)+1,0)</f>
        <v>0</v>
      </c>
      <c r="AK37" s="226">
        <f>IF(AvgYTM!A34&gt;0,AvgYTM!A34,"")</f>
        <v>44913</v>
      </c>
      <c r="AL37" s="227" t="str">
        <f>IF(AK37="","",VLOOKUP($AK37,TPrice!$A$2:$BBB$290988,MATCH($AK$4,TPrice!$2:$2,0),0))</f>
        <v/>
      </c>
      <c r="AM37" s="228" t="str">
        <f>IF(AL37="","",VLOOKUP($AK37,YTM!$A$2:$BBB$290988,MATCH($AK$4,YTM!$2:$2,0),0))</f>
        <v/>
      </c>
      <c r="AN37" s="184" t="str">
        <f>IF(AK37="","",(VLOOKUP($AK37,CRating!$A$2:$BBB$290988,MATCH($AK$4,CRating!$2:$2,0),0)))</f>
        <v>BBB</v>
      </c>
      <c r="AO37" s="184">
        <f>IF(AK37="","",INDEX(Ratings!$E$3:$E$20,MATCH(VLOOKUP($AK37,CRating!$A$2:$BBB$290988,MATCH($AK$4,CRating!$2:$2,0),0),Ratings!$F$3:$F$20,0)))</f>
        <v>9</v>
      </c>
      <c r="AP37" s="184" t="str">
        <f>IF(AL37="","",IFERROR(VLOOKUP($AK37,UnitsTraded!$A$2:$BBB$290988,MATCH($AK$4,UnitsTraded!$2:$2,0),0),""))</f>
        <v/>
      </c>
      <c r="AQ37" s="228" t="str">
        <f>IF(AL37="","",VLOOKUP($AK37,AvgYTM!$A$2:$BAY$290988,MATCH(SUBSTITUTE(SUBSTITUTE($AN37,"+",""),"-",""),AvgYTM!$2:$2,0),0))</f>
        <v/>
      </c>
    </row>
    <row r="38" spans="2:43">
      <c r="T38" s="2" t="s">
        <v>15</v>
      </c>
      <c r="U38" s="2" t="str">
        <f>IFERROR(VLOOKUP(ROWS($T$19:T38),CouponDates!$A:$AV,MATCH($U$10,CouponDates!$1:$1,0),0),"")</f>
        <v>1 Magh 2085</v>
      </c>
      <c r="V38" s="6">
        <f ca="1">IFERROR(VLOOKUP($U38,'Date Reference'!$B:$C,2,0),"")</f>
        <v>47132</v>
      </c>
      <c r="W38" s="17" t="str">
        <f t="shared" ca="1" si="4"/>
        <v>N/A</v>
      </c>
      <c r="X38" s="17" t="str">
        <f t="shared" ca="1" si="3"/>
        <v>N/A</v>
      </c>
      <c r="Y38" s="18">
        <f t="shared" ca="1" si="2"/>
        <v>0</v>
      </c>
      <c r="Z38" s="9"/>
      <c r="AA38" s="9"/>
      <c r="AB38" s="9"/>
      <c r="AC38" s="9"/>
      <c r="AE38" s="16"/>
      <c r="AG38" s="173">
        <v>33</v>
      </c>
      <c r="AH38" s="173" t="str">
        <f t="shared" ca="1" si="1"/>
        <v>10.25% Global IME Bank Limited Debenture 2080/81</v>
      </c>
      <c r="AI38" s="174">
        <f ca="1">IF(ISNUMBER(SEARCH($F$5,AH38)),MAX($AI$5:AI37)+1,0)</f>
        <v>0</v>
      </c>
      <c r="AK38" s="226">
        <f>IF(AvgYTM!A35&gt;0,AvgYTM!A35,"")</f>
        <v>44914</v>
      </c>
      <c r="AL38" s="227" t="str">
        <f>IF(AK38="","",VLOOKUP($AK38,TPrice!$A$2:$BBB$290988,MATCH($AK$4,TPrice!$2:$2,0),0))</f>
        <v/>
      </c>
      <c r="AM38" s="228" t="str">
        <f>IF(AL38="","",VLOOKUP($AK38,YTM!$A$2:$BBB$290988,MATCH($AK$4,YTM!$2:$2,0),0))</f>
        <v/>
      </c>
      <c r="AN38" s="184" t="str">
        <f>IF(AK38="","",(VLOOKUP($AK38,CRating!$A$2:$BBB$290988,MATCH($AK$4,CRating!$2:$2,0),0)))</f>
        <v>BBB</v>
      </c>
      <c r="AO38" s="184">
        <f>IF(AK38="","",INDEX(Ratings!$E$3:$E$20,MATCH(VLOOKUP($AK38,CRating!$A$2:$BBB$290988,MATCH($AK$4,CRating!$2:$2,0),0),Ratings!$F$3:$F$20,0)))</f>
        <v>9</v>
      </c>
      <c r="AP38" s="184" t="str">
        <f>IF(AL38="","",IFERROR(VLOOKUP($AK38,UnitsTraded!$A$2:$BBB$290988,MATCH($AK$4,UnitsTraded!$2:$2,0),0),""))</f>
        <v/>
      </c>
      <c r="AQ38" s="228" t="str">
        <f>IF(AL38="","",VLOOKUP($AK38,AvgYTM!$A$2:$BAY$290988,MATCH(SUBSTITUTE(SUBSTITUTE($AN38,"+",""),"-",""),AvgYTM!$2:$2,0),0))</f>
        <v/>
      </c>
    </row>
    <row r="39" spans="2:43">
      <c r="T39" s="2" t="s">
        <v>15</v>
      </c>
      <c r="U39" s="2" t="str">
        <f>IFERROR(VLOOKUP(ROWS($T$19:T39),CouponDates!$A:$AV,MATCH($U$10,CouponDates!$1:$1,0),0),"")</f>
        <v>1 Shrawan 2086</v>
      </c>
      <c r="V39" s="6">
        <f ca="1">IFERROR(VLOOKUP($U39,'Date Reference'!$B:$C,2,0),"")</f>
        <v>47315</v>
      </c>
      <c r="W39" s="17" t="str">
        <f t="shared" ca="1" si="4"/>
        <v>N/A</v>
      </c>
      <c r="X39" s="17" t="str">
        <f t="shared" ca="1" si="3"/>
        <v>N/A</v>
      </c>
      <c r="Y39" s="18">
        <f t="shared" ca="1" si="2"/>
        <v>0</v>
      </c>
      <c r="Z39" s="9"/>
      <c r="AA39" s="9"/>
      <c r="AB39" s="9"/>
      <c r="AC39" s="9"/>
      <c r="AE39" s="16"/>
      <c r="AG39" s="173">
        <v>34</v>
      </c>
      <c r="AH39" s="173" t="str">
        <f t="shared" ca="1" si="1"/>
        <v>10.5% SBL Debenture 2082</v>
      </c>
      <c r="AI39" s="174">
        <f ca="1">IF(ISNUMBER(SEARCH($F$5,AH39)),MAX($AI$5:AI38)+1,0)</f>
        <v>0</v>
      </c>
      <c r="AK39" s="226">
        <f>IF(AvgYTM!A36&gt;0,AvgYTM!A36,"")</f>
        <v>44915</v>
      </c>
      <c r="AL39" s="227" t="str">
        <f>IF(AK39="","",VLOOKUP($AK39,TPrice!$A$2:$BBB$290988,MATCH($AK$4,TPrice!$2:$2,0),0))</f>
        <v/>
      </c>
      <c r="AM39" s="228" t="str">
        <f>IF(AL39="","",VLOOKUP($AK39,YTM!$A$2:$BBB$290988,MATCH($AK$4,YTM!$2:$2,0),0))</f>
        <v/>
      </c>
      <c r="AN39" s="184" t="str">
        <f>IF(AK39="","",(VLOOKUP($AK39,CRating!$A$2:$BBB$290988,MATCH($AK$4,CRating!$2:$2,0),0)))</f>
        <v>BBB</v>
      </c>
      <c r="AO39" s="184">
        <f>IF(AK39="","",INDEX(Ratings!$E$3:$E$20,MATCH(VLOOKUP($AK39,CRating!$A$2:$BBB$290988,MATCH($AK$4,CRating!$2:$2,0),0),Ratings!$F$3:$F$20,0)))</f>
        <v>9</v>
      </c>
      <c r="AP39" s="184" t="str">
        <f>IF(AL39="","",IFERROR(VLOOKUP($AK39,UnitsTraded!$A$2:$BBB$290988,MATCH($AK$4,UnitsTraded!$2:$2,0),0),""))</f>
        <v/>
      </c>
      <c r="AQ39" s="228" t="str">
        <f>IF(AL39="","",VLOOKUP($AK39,AvgYTM!$A$2:$BAY$290988,MATCH(SUBSTITUTE(SUBSTITUTE($AN39,"+",""),"-",""),AvgYTM!$2:$2,0),0))</f>
        <v/>
      </c>
    </row>
    <row r="40" spans="2:43">
      <c r="T40" s="2" t="s">
        <v>15</v>
      </c>
      <c r="U40" s="2" t="str">
        <f>IFERROR(VLOOKUP(ROWS($T$19:T40),CouponDates!$A:$AV,MATCH($U$10,CouponDates!$1:$1,0),0),"")</f>
        <v>1 Magh 2086</v>
      </c>
      <c r="V40" s="6">
        <f ca="1">IFERROR(VLOOKUP($U40,'Date Reference'!$B:$C,2,0),"")</f>
        <v>47497</v>
      </c>
      <c r="W40" s="17" t="str">
        <f t="shared" ca="1" si="4"/>
        <v>N/A</v>
      </c>
      <c r="X40" s="17" t="str">
        <f t="shared" ca="1" si="3"/>
        <v>N/A</v>
      </c>
      <c r="Y40" s="18">
        <f t="shared" ca="1" si="2"/>
        <v>0</v>
      </c>
      <c r="Z40" s="9"/>
      <c r="AA40" s="9"/>
      <c r="AB40" s="9"/>
      <c r="AC40" s="9"/>
      <c r="AE40" s="16"/>
      <c r="AG40" s="173">
        <v>35</v>
      </c>
      <c r="AH40" s="173" t="str">
        <f t="shared" ca="1" si="1"/>
        <v>9.5% NCC Debenture 2086</v>
      </c>
      <c r="AI40" s="174">
        <f ca="1">IF(ISNUMBER(SEARCH($F$5,AH40)),MAX($AI$5:AI39)+1,0)</f>
        <v>0</v>
      </c>
      <c r="AK40" s="226">
        <f>IF(AvgYTM!A37&gt;0,AvgYTM!A37,"")</f>
        <v>44916</v>
      </c>
      <c r="AL40" s="227" t="str">
        <f>IF(AK40="","",VLOOKUP($AK40,TPrice!$A$2:$BBB$290988,MATCH($AK$4,TPrice!$2:$2,0),0))</f>
        <v/>
      </c>
      <c r="AM40" s="228" t="str">
        <f>IF(AL40="","",VLOOKUP($AK40,YTM!$A$2:$BBB$290988,MATCH($AK$4,YTM!$2:$2,0),0))</f>
        <v/>
      </c>
      <c r="AN40" s="184" t="str">
        <f>IF(AK40="","",(VLOOKUP($AK40,CRating!$A$2:$BBB$290988,MATCH($AK$4,CRating!$2:$2,0),0)))</f>
        <v>BBB</v>
      </c>
      <c r="AO40" s="184">
        <f>IF(AK40="","",INDEX(Ratings!$E$3:$E$20,MATCH(VLOOKUP($AK40,CRating!$A$2:$BBB$290988,MATCH($AK$4,CRating!$2:$2,0),0),Ratings!$F$3:$F$20,0)))</f>
        <v>9</v>
      </c>
      <c r="AP40" s="184" t="str">
        <f>IF(AL40="","",IFERROR(VLOOKUP($AK40,UnitsTraded!$A$2:$BBB$290988,MATCH($AK$4,UnitsTraded!$2:$2,0),0),""))</f>
        <v/>
      </c>
      <c r="AQ40" s="228" t="str">
        <f>IF(AL40="","",VLOOKUP($AK40,AvgYTM!$A$2:$BAY$290988,MATCH(SUBSTITUTE(SUBSTITUTE($AN40,"+",""),"-",""),AvgYTM!$2:$2,0),0))</f>
        <v/>
      </c>
    </row>
    <row r="41" spans="2:43">
      <c r="T41" s="2" t="s">
        <v>15</v>
      </c>
      <c r="U41" s="2" t="str">
        <f>IFERROR(VLOOKUP(ROWS($T$19:T41),CouponDates!$A:$AV,MATCH($U$10,CouponDates!$1:$1,0),0),"")</f>
        <v>1 Shrawan 2087</v>
      </c>
      <c r="V41" s="6">
        <f ca="1">IFERROR(VLOOKUP($U41,'Date Reference'!$B:$C,2,0),"")</f>
        <v>47681</v>
      </c>
      <c r="W41" s="17" t="str">
        <f t="shared" ca="1" si="4"/>
        <v>N/A</v>
      </c>
      <c r="X41" s="17" t="str">
        <f t="shared" ca="1" si="3"/>
        <v>N/A</v>
      </c>
      <c r="Y41" s="18">
        <f t="shared" ca="1" si="2"/>
        <v>0</v>
      </c>
      <c r="Z41" s="9"/>
      <c r="AA41" s="9"/>
      <c r="AB41" s="9"/>
      <c r="AC41" s="9"/>
      <c r="AG41" s="173">
        <v>36</v>
      </c>
      <c r="AH41" s="173" t="str">
        <f t="shared" ca="1" si="1"/>
        <v>10% Prabhu Bank Debenture 2084</v>
      </c>
      <c r="AI41" s="174">
        <f ca="1">IF(ISNUMBER(SEARCH($F$5,AH41)),MAX($AI$5:AI40)+1,0)</f>
        <v>0</v>
      </c>
      <c r="AK41" s="226">
        <f>IF(AvgYTM!A38&gt;0,AvgYTM!A38,"")</f>
        <v>44917</v>
      </c>
      <c r="AL41" s="227" t="str">
        <f>IF(AK41="","",VLOOKUP($AK41,TPrice!$A$2:$BBB$290988,MATCH($AK$4,TPrice!$2:$2,0),0))</f>
        <v/>
      </c>
      <c r="AM41" s="228" t="str">
        <f>IF(AL41="","",VLOOKUP($AK41,YTM!$A$2:$BBB$290988,MATCH($AK$4,YTM!$2:$2,0),0))</f>
        <v/>
      </c>
      <c r="AN41" s="184" t="str">
        <f>IF(AK41="","",(VLOOKUP($AK41,CRating!$A$2:$BBB$290988,MATCH($AK$4,CRating!$2:$2,0),0)))</f>
        <v>BBB</v>
      </c>
      <c r="AO41" s="184">
        <f>IF(AK41="","",INDEX(Ratings!$E$3:$E$20,MATCH(VLOOKUP($AK41,CRating!$A$2:$BBB$290988,MATCH($AK$4,CRating!$2:$2,0),0),Ratings!$F$3:$F$20,0)))</f>
        <v>9</v>
      </c>
      <c r="AP41" s="184" t="str">
        <f>IF(AL41="","",IFERROR(VLOOKUP($AK41,UnitsTraded!$A$2:$BBB$290988,MATCH($AK$4,UnitsTraded!$2:$2,0),0),""))</f>
        <v/>
      </c>
      <c r="AQ41" s="228" t="str">
        <f>IF(AL41="","",VLOOKUP($AK41,AvgYTM!$A$2:$BAY$290988,MATCH(SUBSTITUTE(SUBSTITUTE($AN41,"+",""),"-",""),AvgYTM!$2:$2,0),0))</f>
        <v/>
      </c>
    </row>
    <row r="42" spans="2:43">
      <c r="T42" s="2" t="s">
        <v>15</v>
      </c>
      <c r="U42" s="2" t="str">
        <f>IFERROR(VLOOKUP(ROWS($T$19:T42),CouponDates!$A:$AV,MATCH($U$10,CouponDates!$1:$1,0),0),"")</f>
        <v>1 Magh 2087</v>
      </c>
      <c r="V42" s="6">
        <f ca="1">IFERROR(VLOOKUP($U42,'Date Reference'!$B:$C,2,0),"")</f>
        <v>47863</v>
      </c>
      <c r="W42" s="17" t="str">
        <f t="shared" ca="1" si="4"/>
        <v>N/A</v>
      </c>
      <c r="X42" s="17" t="str">
        <f t="shared" ca="1" si="3"/>
        <v>N/A</v>
      </c>
      <c r="Y42" s="18">
        <f t="shared" ca="1" si="2"/>
        <v>0</v>
      </c>
      <c r="Z42" s="9"/>
      <c r="AA42" s="9"/>
      <c r="AB42" s="9"/>
      <c r="AC42" s="9"/>
      <c r="AG42" s="173">
        <v>37</v>
      </c>
      <c r="AH42" s="173" t="str">
        <f t="shared" ca="1" si="1"/>
        <v>10.25% NIC Asia Debenture 2083/84</v>
      </c>
      <c r="AI42" s="174">
        <f ca="1">IF(ISNUMBER(SEARCH($F$5,AH42)),MAX($AI$5:AI41)+1,0)</f>
        <v>2</v>
      </c>
      <c r="AK42" s="226">
        <f>IF(AvgYTM!A39&gt;0,AvgYTM!A39,"")</f>
        <v>44921</v>
      </c>
      <c r="AL42" s="227" t="str">
        <f>IF(AK42="","",VLOOKUP($AK42,TPrice!$A$2:$BBB$290988,MATCH($AK$4,TPrice!$2:$2,0),0))</f>
        <v/>
      </c>
      <c r="AM42" s="228" t="str">
        <f>IF(AL42="","",VLOOKUP($AK42,YTM!$A$2:$BBB$290988,MATCH($AK$4,YTM!$2:$2,0),0))</f>
        <v/>
      </c>
      <c r="AN42" s="184" t="str">
        <f>IF(AK42="","",(VLOOKUP($AK42,CRating!$A$2:$BBB$290988,MATCH($AK$4,CRating!$2:$2,0),0)))</f>
        <v>BBB</v>
      </c>
      <c r="AO42" s="184">
        <f>IF(AK42="","",INDEX(Ratings!$E$3:$E$20,MATCH(VLOOKUP($AK42,CRating!$A$2:$BBB$290988,MATCH($AK$4,CRating!$2:$2,0),0),Ratings!$F$3:$F$20,0)))</f>
        <v>9</v>
      </c>
      <c r="AP42" s="184" t="str">
        <f>IF(AL42="","",IFERROR(VLOOKUP($AK42,UnitsTraded!$A$2:$BBB$290988,MATCH($AK$4,UnitsTraded!$2:$2,0),0),""))</f>
        <v/>
      </c>
      <c r="AQ42" s="228" t="str">
        <f>IF(AL42="","",VLOOKUP($AK42,AvgYTM!$A$2:$BAY$290988,MATCH(SUBSTITUTE(SUBSTITUTE($AN42,"+",""),"-",""),AvgYTM!$2:$2,0),0))</f>
        <v/>
      </c>
    </row>
    <row r="43" spans="2:43">
      <c r="T43" s="2" t="s">
        <v>15</v>
      </c>
      <c r="U43" s="2" t="str">
        <f>IFERROR(VLOOKUP(ROWS($T$19:T43),CouponDates!$A:$AV,MATCH($U$10,CouponDates!$1:$1,0),0),"")</f>
        <v>1 Shrawan 2088</v>
      </c>
      <c r="V43" s="6">
        <f ca="1">IFERROR(VLOOKUP($U43,'Date Reference'!$B:$C,2,0),"")</f>
        <v>48046</v>
      </c>
      <c r="W43" s="17" t="str">
        <f t="shared" ca="1" si="4"/>
        <v>N/A</v>
      </c>
      <c r="X43" s="17" t="str">
        <f t="shared" ca="1" si="3"/>
        <v>N/A</v>
      </c>
      <c r="Y43" s="18">
        <f t="shared" ca="1" si="2"/>
        <v>0</v>
      </c>
      <c r="Z43" s="9"/>
      <c r="AA43" s="9"/>
      <c r="AB43" s="9"/>
      <c r="AC43" s="9"/>
      <c r="AG43" s="173">
        <v>38</v>
      </c>
      <c r="AH43" s="173" t="str">
        <f t="shared" ca="1" si="1"/>
        <v>10.25% SBL Debenture 2083</v>
      </c>
      <c r="AI43" s="174">
        <f ca="1">IF(ISNUMBER(SEARCH($F$5,AH43)),MAX($AI$5:AI42)+1,0)</f>
        <v>0</v>
      </c>
      <c r="AK43" s="226">
        <f>IF(AvgYTM!A40&gt;0,AvgYTM!A40,"")</f>
        <v>44922</v>
      </c>
      <c r="AL43" s="227" t="str">
        <f>IF(AK43="","",VLOOKUP($AK43,TPrice!$A$2:$BBB$290988,MATCH($AK$4,TPrice!$2:$2,0),0))</f>
        <v/>
      </c>
      <c r="AM43" s="228" t="str">
        <f>IF(AL43="","",VLOOKUP($AK43,YTM!$A$2:$BBB$290988,MATCH($AK$4,YTM!$2:$2,0),0))</f>
        <v/>
      </c>
      <c r="AN43" s="184" t="str">
        <f>IF(AK43="","",(VLOOKUP($AK43,CRating!$A$2:$BBB$290988,MATCH($AK$4,CRating!$2:$2,0),0)))</f>
        <v>BBB</v>
      </c>
      <c r="AO43" s="184">
        <f>IF(AK43="","",INDEX(Ratings!$E$3:$E$20,MATCH(VLOOKUP($AK43,CRating!$A$2:$BBB$290988,MATCH($AK$4,CRating!$2:$2,0),0),Ratings!$F$3:$F$20,0)))</f>
        <v>9</v>
      </c>
      <c r="AP43" s="184" t="str">
        <f>IF(AL43="","",IFERROR(VLOOKUP($AK43,UnitsTraded!$A$2:$BBB$290988,MATCH($AK$4,UnitsTraded!$2:$2,0),0),""))</f>
        <v/>
      </c>
      <c r="AQ43" s="228" t="str">
        <f>IF(AL43="","",VLOOKUP($AK43,AvgYTM!$A$2:$BAY$290988,MATCH(SUBSTITUTE(SUBSTITUTE($AN43,"+",""),"-",""),AvgYTM!$2:$2,0),0))</f>
        <v/>
      </c>
    </row>
    <row r="44" spans="2:43">
      <c r="T44" s="2" t="s">
        <v>15</v>
      </c>
      <c r="U44" s="2" t="str">
        <f>IFERROR(VLOOKUP(ROWS($T$19:T44),CouponDates!$A:$AV,MATCH($U$10,CouponDates!$1:$1,0),0),"")</f>
        <v>1 Magh 2088</v>
      </c>
      <c r="V44" s="6">
        <f ca="1">IFERROR(VLOOKUP($U44,'Date Reference'!$B:$C,2,0),"")</f>
        <v>48228</v>
      </c>
      <c r="W44" s="17" t="str">
        <f t="shared" ca="1" si="4"/>
        <v>N/A</v>
      </c>
      <c r="X44" s="17" t="str">
        <f t="shared" ca="1" si="3"/>
        <v>N/A</v>
      </c>
      <c r="Y44" s="18">
        <f t="shared" ca="1" si="2"/>
        <v>0</v>
      </c>
      <c r="Z44" s="9"/>
      <c r="AA44" s="9"/>
      <c r="AB44" s="9"/>
      <c r="AC44" s="9"/>
      <c r="AG44" s="173">
        <v>39</v>
      </c>
      <c r="AH44" s="173" t="str">
        <f t="shared" ca="1" si="1"/>
        <v>10.25% Machhapuchhre Debenture 2085</v>
      </c>
      <c r="AI44" s="174">
        <f ca="1">IF(ISNUMBER(SEARCH($F$5,AH44)),MAX($AI$5:AI43)+1,0)</f>
        <v>0</v>
      </c>
      <c r="AK44" s="226">
        <f>IF(AvgYTM!A41&gt;0,AvgYTM!A41,"")</f>
        <v>44923</v>
      </c>
      <c r="AL44" s="227" t="str">
        <f>IF(AK44="","",VLOOKUP($AK44,TPrice!$A$2:$BBB$290988,MATCH($AK$4,TPrice!$2:$2,0),0))</f>
        <v/>
      </c>
      <c r="AM44" s="228" t="str">
        <f>IF(AL44="","",VLOOKUP($AK44,YTM!$A$2:$BBB$290988,MATCH($AK$4,YTM!$2:$2,0),0))</f>
        <v/>
      </c>
      <c r="AN44" s="184" t="str">
        <f>IF(AK44="","",(VLOOKUP($AK44,CRating!$A$2:$BBB$290988,MATCH($AK$4,CRating!$2:$2,0),0)))</f>
        <v>BBB</v>
      </c>
      <c r="AO44" s="184">
        <f>IF(AK44="","",INDEX(Ratings!$E$3:$E$20,MATCH(VLOOKUP($AK44,CRating!$A$2:$BBB$290988,MATCH($AK$4,CRating!$2:$2,0),0),Ratings!$F$3:$F$20,0)))</f>
        <v>9</v>
      </c>
      <c r="AP44" s="184" t="str">
        <f>IF(AL44="","",IFERROR(VLOOKUP($AK44,UnitsTraded!$A$2:$BBB$290988,MATCH($AK$4,UnitsTraded!$2:$2,0),0),""))</f>
        <v/>
      </c>
      <c r="AQ44" s="228" t="str">
        <f>IF(AL44="","",VLOOKUP($AK44,AvgYTM!$A$2:$BAY$290988,MATCH(SUBSTITUTE(SUBSTITUTE($AN44,"+",""),"-",""),AvgYTM!$2:$2,0),0))</f>
        <v/>
      </c>
    </row>
    <row r="45" spans="2:43">
      <c r="T45" s="2" t="s">
        <v>15</v>
      </c>
      <c r="U45" s="2" t="str">
        <f>IFERROR(VLOOKUP(ROWS($T$19:T45),CouponDates!$A:$AV,MATCH($U$10,CouponDates!$1:$1,0),0),"")</f>
        <v>1 Shrawan 2089</v>
      </c>
      <c r="V45" s="6">
        <f ca="1">IFERROR(VLOOKUP($U45,'Date Reference'!$B:$C,2,0),"")</f>
        <v>48411</v>
      </c>
      <c r="W45" s="17" t="str">
        <f t="shared" ca="1" si="4"/>
        <v>N/A</v>
      </c>
      <c r="X45" s="17" t="str">
        <f t="shared" ca="1" si="3"/>
        <v>N/A</v>
      </c>
      <c r="Y45" s="18">
        <f t="shared" ca="1" si="2"/>
        <v>0</v>
      </c>
      <c r="Z45" s="9"/>
      <c r="AA45" s="9"/>
      <c r="AB45" s="9"/>
      <c r="AC45" s="9"/>
      <c r="AG45" s="173">
        <v>40</v>
      </c>
      <c r="AH45" s="173" t="str">
        <f t="shared" ca="1" si="1"/>
        <v>12% ICFC Finance Limited Debenture 2083</v>
      </c>
      <c r="AI45" s="174">
        <f ca="1">IF(ISNUMBER(SEARCH($F$5,AH45)),MAX($AI$5:AI44)+1,0)</f>
        <v>0</v>
      </c>
      <c r="AK45" s="226">
        <f>IF(AvgYTM!A42&gt;0,AvgYTM!A42,"")</f>
        <v>44924</v>
      </c>
      <c r="AL45" s="227" t="str">
        <f>IF(AK45="","",VLOOKUP($AK45,TPrice!$A$2:$BBB$290988,MATCH($AK$4,TPrice!$2:$2,0),0))</f>
        <v/>
      </c>
      <c r="AM45" s="228" t="str">
        <f>IF(AL45="","",VLOOKUP($AK45,YTM!$A$2:$BBB$290988,MATCH($AK$4,YTM!$2:$2,0),0))</f>
        <v/>
      </c>
      <c r="AN45" s="184" t="str">
        <f>IF(AK45="","",(VLOOKUP($AK45,CRating!$A$2:$BBB$290988,MATCH($AK$4,CRating!$2:$2,0),0)))</f>
        <v>BBB</v>
      </c>
      <c r="AO45" s="184">
        <f>IF(AK45="","",INDEX(Ratings!$E$3:$E$20,MATCH(VLOOKUP($AK45,CRating!$A$2:$BBB$290988,MATCH($AK$4,CRating!$2:$2,0),0),Ratings!$F$3:$F$20,0)))</f>
        <v>9</v>
      </c>
      <c r="AP45" s="184" t="str">
        <f>IF(AL45="","",IFERROR(VLOOKUP($AK45,UnitsTraded!$A$2:$BBB$290988,MATCH($AK$4,UnitsTraded!$2:$2,0),0),""))</f>
        <v/>
      </c>
      <c r="AQ45" s="228" t="str">
        <f>IF(AL45="","",VLOOKUP($AK45,AvgYTM!$A$2:$BAY$290988,MATCH(SUBSTITUTE(SUBSTITUTE($AN45,"+",""),"-",""),AvgYTM!$2:$2,0),0))</f>
        <v/>
      </c>
    </row>
    <row r="46" spans="2:43">
      <c r="T46" s="2" t="s">
        <v>15</v>
      </c>
      <c r="U46" s="2" t="str">
        <f>IFERROR(VLOOKUP(ROWS($T$19:T46),CouponDates!$A:$AV,MATCH($U$10,CouponDates!$1:$1,0),0),"")</f>
        <v>1 Magh 2089</v>
      </c>
      <c r="V46" s="6">
        <f ca="1">IFERROR(VLOOKUP($U46,'Date Reference'!$B:$C,2,0),"")</f>
        <v>48593</v>
      </c>
      <c r="W46" s="17" t="str">
        <f t="shared" ca="1" si="4"/>
        <v>N/A</v>
      </c>
      <c r="X46" s="17" t="str">
        <f t="shared" ca="1" si="3"/>
        <v>N/A</v>
      </c>
      <c r="Y46" s="18">
        <f t="shared" ca="1" si="2"/>
        <v>0</v>
      </c>
      <c r="Z46" s="9"/>
      <c r="AA46" s="9"/>
      <c r="AB46" s="9"/>
      <c r="AC46" s="9"/>
      <c r="AG46" s="173">
        <v>41</v>
      </c>
      <c r="AH46" s="173" t="str">
        <f t="shared" ca="1" si="1"/>
        <v>10.35% ADBL Debenture 2083</v>
      </c>
      <c r="AI46" s="174">
        <f ca="1">IF(ISNUMBER(SEARCH($F$5,AH46)),MAX($AI$5:AI45)+1,0)</f>
        <v>0</v>
      </c>
      <c r="AK46" s="226">
        <f>IF(AvgYTM!A43&gt;0,AvgYTM!A43,"")</f>
        <v>44927</v>
      </c>
      <c r="AL46" s="227" t="str">
        <f>IF(AK46="","",VLOOKUP($AK46,TPrice!$A$2:$BBB$290988,MATCH($AK$4,TPrice!$2:$2,0),0))</f>
        <v/>
      </c>
      <c r="AM46" s="228" t="str">
        <f>IF(AL46="","",VLOOKUP($AK46,YTM!$A$2:$BBB$290988,MATCH($AK$4,YTM!$2:$2,0),0))</f>
        <v/>
      </c>
      <c r="AN46" s="184" t="str">
        <f>IF(AK46="","",(VLOOKUP($AK46,CRating!$A$2:$BBB$290988,MATCH($AK$4,CRating!$2:$2,0),0)))</f>
        <v>BBB</v>
      </c>
      <c r="AO46" s="184">
        <f>IF(AK46="","",INDEX(Ratings!$E$3:$E$20,MATCH(VLOOKUP($AK46,CRating!$A$2:$BBB$290988,MATCH($AK$4,CRating!$2:$2,0),0),Ratings!$F$3:$F$20,0)))</f>
        <v>9</v>
      </c>
      <c r="AP46" s="184" t="str">
        <f>IF(AL46="","",IFERROR(VLOOKUP($AK46,UnitsTraded!$A$2:$BBB$290988,MATCH($AK$4,UnitsTraded!$2:$2,0),0),""))</f>
        <v/>
      </c>
      <c r="AQ46" s="228" t="str">
        <f>IF(AL46="","",VLOOKUP($AK46,AvgYTM!$A$2:$BAY$290988,MATCH(SUBSTITUTE(SUBSTITUTE($AN46,"+",""),"-",""),AvgYTM!$2:$2,0),0))</f>
        <v/>
      </c>
    </row>
    <row r="47" spans="2:43">
      <c r="T47" s="2" t="s">
        <v>15</v>
      </c>
      <c r="U47" s="2" t="str">
        <f>IFERROR(VLOOKUP(ROWS($T$19:T47),CouponDates!$A:$AV,MATCH($U$10,CouponDates!$1:$1,0),0),"")</f>
        <v>1 Shrawan 2090</v>
      </c>
      <c r="V47" s="6">
        <f ca="1">IFERROR(VLOOKUP($U47,'Date Reference'!$B:$C,2,0),"")</f>
        <v>48776</v>
      </c>
      <c r="W47" s="17" t="str">
        <f t="shared" ca="1" si="4"/>
        <v>N/A</v>
      </c>
      <c r="X47" s="17" t="str">
        <f t="shared" ca="1" si="3"/>
        <v>N/A</v>
      </c>
      <c r="Y47" s="18">
        <f t="shared" ca="1" si="2"/>
        <v>0</v>
      </c>
      <c r="Z47" s="9"/>
      <c r="AA47" s="9"/>
      <c r="AB47" s="9"/>
      <c r="AC47" s="9"/>
      <c r="AG47" s="173">
        <v>42</v>
      </c>
      <c r="AH47" s="173" t="str">
        <f t="shared" ca="1" si="1"/>
        <v>10% Sanima Debenture 2085</v>
      </c>
      <c r="AI47" s="174">
        <f ca="1">IF(ISNUMBER(SEARCH($F$5,AH47)),MAX($AI$5:AI46)+1,0)</f>
        <v>0</v>
      </c>
      <c r="AK47" s="226">
        <f>IF(AvgYTM!A44&gt;0,AvgYTM!A44,"")</f>
        <v>44928</v>
      </c>
      <c r="AL47" s="227" t="str">
        <f>IF(AK47="","",VLOOKUP($AK47,TPrice!$A$2:$BBB$290988,MATCH($AK$4,TPrice!$2:$2,0),0))</f>
        <v/>
      </c>
      <c r="AM47" s="228" t="str">
        <f>IF(AL47="","",VLOOKUP($AK47,YTM!$A$2:$BBB$290988,MATCH($AK$4,YTM!$2:$2,0),0))</f>
        <v/>
      </c>
      <c r="AN47" s="184" t="str">
        <f>IF(AK47="","",(VLOOKUP($AK47,CRating!$A$2:$BBB$290988,MATCH($AK$4,CRating!$2:$2,0),0)))</f>
        <v>BBB</v>
      </c>
      <c r="AO47" s="184">
        <f>IF(AK47="","",INDEX(Ratings!$E$3:$E$20,MATCH(VLOOKUP($AK47,CRating!$A$2:$BBB$290988,MATCH($AK$4,CRating!$2:$2,0),0),Ratings!$F$3:$F$20,0)))</f>
        <v>9</v>
      </c>
      <c r="AP47" s="184" t="str">
        <f>IF(AL47="","",IFERROR(VLOOKUP($AK47,UnitsTraded!$A$2:$BBB$290988,MATCH($AK$4,UnitsTraded!$2:$2,0),0),""))</f>
        <v/>
      </c>
      <c r="AQ47" s="228" t="str">
        <f>IF(AL47="","",VLOOKUP($AK47,AvgYTM!$A$2:$BAY$290988,MATCH(SUBSTITUTE(SUBSTITUTE($AN47,"+",""),"-",""),AvgYTM!$2:$2,0),0))</f>
        <v/>
      </c>
    </row>
    <row r="48" spans="2:43">
      <c r="T48" s="2" t="s">
        <v>15</v>
      </c>
      <c r="U48" s="2" t="str">
        <f>IFERROR(VLOOKUP(ROWS($T$19:T48),CouponDates!$A:$AV,MATCH($U$10,CouponDates!$1:$1,0),0),"")</f>
        <v>1 Magh 2090</v>
      </c>
      <c r="V48" s="6">
        <f ca="1">IFERROR(VLOOKUP($U48,'Date Reference'!$B:$C,2,0),"")</f>
        <v>48958</v>
      </c>
      <c r="W48" s="17" t="str">
        <f t="shared" ca="1" si="4"/>
        <v>N/A</v>
      </c>
      <c r="X48" s="17" t="str">
        <f t="shared" ca="1" si="3"/>
        <v>N/A</v>
      </c>
      <c r="Y48" s="18">
        <f t="shared" ca="1" si="2"/>
        <v>0</v>
      </c>
      <c r="Z48" s="9"/>
      <c r="AA48" s="9"/>
      <c r="AB48" s="9"/>
      <c r="AC48" s="9"/>
      <c r="AG48" s="173">
        <v>43</v>
      </c>
      <c r="AH48" s="173" t="str">
        <f t="shared" ca="1" si="1"/>
        <v>11% NIC Asia Debenture 2082/83</v>
      </c>
      <c r="AI48" s="174">
        <f ca="1">IF(ISNUMBER(SEARCH($F$5,AH48)),MAX($AI$5:AI47)+1,0)</f>
        <v>3</v>
      </c>
      <c r="AK48" s="226">
        <f>IF(AvgYTM!A45&gt;0,AvgYTM!A45,"")</f>
        <v>44929</v>
      </c>
      <c r="AL48" s="227" t="str">
        <f>IF(AK48="","",VLOOKUP($AK48,TPrice!$A$2:$BBB$290988,MATCH($AK$4,TPrice!$2:$2,0),0))</f>
        <v/>
      </c>
      <c r="AM48" s="228" t="str">
        <f>IF(AL48="","",VLOOKUP($AK48,YTM!$A$2:$BBB$290988,MATCH($AK$4,YTM!$2:$2,0),0))</f>
        <v/>
      </c>
      <c r="AN48" s="184" t="str">
        <f>IF(AK48="","",(VLOOKUP($AK48,CRating!$A$2:$BBB$290988,MATCH($AK$4,CRating!$2:$2,0),0)))</f>
        <v>BBB</v>
      </c>
      <c r="AO48" s="184">
        <f>IF(AK48="","",INDEX(Ratings!$E$3:$E$20,MATCH(VLOOKUP($AK48,CRating!$A$2:$BBB$290988,MATCH($AK$4,CRating!$2:$2,0),0),Ratings!$F$3:$F$20,0)))</f>
        <v>9</v>
      </c>
      <c r="AP48" s="184" t="str">
        <f>IF(AL48="","",IFERROR(VLOOKUP($AK48,UnitsTraded!$A$2:$BBB$290988,MATCH($AK$4,UnitsTraded!$2:$2,0),0),""))</f>
        <v/>
      </c>
      <c r="AQ48" s="228" t="str">
        <f>IF(AL48="","",VLOOKUP($AK48,AvgYTM!$A$2:$BAY$290988,MATCH(SUBSTITUTE(SUBSTITUTE($AN48,"+",""),"-",""),AvgYTM!$2:$2,0),0))</f>
        <v/>
      </c>
    </row>
    <row r="49" spans="20:43">
      <c r="T49" s="2" t="s">
        <v>15</v>
      </c>
      <c r="U49" s="2" t="str">
        <f>IFERROR(VLOOKUP(ROWS($T$19:T49),CouponDates!$A:$AV,MATCH($U$10,CouponDates!$1:$1,0),0),"")</f>
        <v>1 Shrawan 2091</v>
      </c>
      <c r="V49" s="6">
        <f ca="1">IFERROR(VLOOKUP($U49,'Date Reference'!$B:$C,2,0),"")</f>
        <v>49142</v>
      </c>
      <c r="W49" s="17" t="str">
        <f t="shared" ca="1" si="4"/>
        <v>N/A</v>
      </c>
      <c r="X49" s="17" t="str">
        <f t="shared" ca="1" si="3"/>
        <v>N/A</v>
      </c>
      <c r="Y49" s="18">
        <f t="shared" ca="1" si="2"/>
        <v>0</v>
      </c>
      <c r="Z49" s="9"/>
      <c r="AA49" s="9"/>
      <c r="AB49" s="9"/>
      <c r="AC49" s="9"/>
      <c r="AG49" s="173">
        <v>44</v>
      </c>
      <c r="AH49" s="173" t="str">
        <f t="shared" ca="1" si="1"/>
        <v>10.25% NBBL Debenture 2085</v>
      </c>
      <c r="AI49" s="174">
        <f ca="1">IF(ISNUMBER(SEARCH($F$5,AH49)),MAX($AI$5:AI48)+1,0)</f>
        <v>0</v>
      </c>
      <c r="AK49" s="226">
        <f>IF(AvgYTM!A46&gt;0,AvgYTM!A46,"")</f>
        <v>44930</v>
      </c>
      <c r="AL49" s="227" t="str">
        <f>IF(AK49="","",VLOOKUP($AK49,TPrice!$A$2:$BBB$290988,MATCH($AK$4,TPrice!$2:$2,0),0))</f>
        <v/>
      </c>
      <c r="AM49" s="228" t="str">
        <f>IF(AL49="","",VLOOKUP($AK49,YTM!$A$2:$BBB$290988,MATCH($AK$4,YTM!$2:$2,0),0))</f>
        <v/>
      </c>
      <c r="AN49" s="184" t="str">
        <f>IF(AK49="","",(VLOOKUP($AK49,CRating!$A$2:$BBB$290988,MATCH($AK$4,CRating!$2:$2,0),0)))</f>
        <v>BBB</v>
      </c>
      <c r="AO49" s="184">
        <f>IF(AK49="","",INDEX(Ratings!$E$3:$E$20,MATCH(VLOOKUP($AK49,CRating!$A$2:$BBB$290988,MATCH($AK$4,CRating!$2:$2,0),0),Ratings!$F$3:$F$20,0)))</f>
        <v>9</v>
      </c>
      <c r="AP49" s="184" t="str">
        <f>IF(AL49="","",IFERROR(VLOOKUP($AK49,UnitsTraded!$A$2:$BBB$290988,MATCH($AK$4,UnitsTraded!$2:$2,0),0),""))</f>
        <v/>
      </c>
      <c r="AQ49" s="228" t="str">
        <f>IF(AL49="","",VLOOKUP($AK49,AvgYTM!$A$2:$BAY$290988,MATCH(SUBSTITUTE(SUBSTITUTE($AN49,"+",""),"-",""),AvgYTM!$2:$2,0),0))</f>
        <v/>
      </c>
    </row>
    <row r="50" spans="20:43">
      <c r="T50" s="2" t="s">
        <v>15</v>
      </c>
      <c r="U50" s="2" t="str">
        <f>IFERROR(VLOOKUP(ROWS($T$19:T50),CouponDates!$A:$AV,MATCH($U$10,CouponDates!$1:$1,0),0),"")</f>
        <v>1 Magh 2091</v>
      </c>
      <c r="V50" s="6">
        <f ca="1">IFERROR(VLOOKUP($U50,'Date Reference'!$B:$C,2,0),"")</f>
        <v>49324</v>
      </c>
      <c r="W50" s="17" t="str">
        <f t="shared" ca="1" si="4"/>
        <v>N/A</v>
      </c>
      <c r="X50" s="17" t="str">
        <f t="shared" ca="1" si="3"/>
        <v>N/A</v>
      </c>
      <c r="Y50" s="18">
        <f t="shared" ca="1" si="2"/>
        <v>0</v>
      </c>
      <c r="Z50" s="9"/>
      <c r="AA50" s="9"/>
      <c r="AB50" s="9"/>
      <c r="AC50" s="9"/>
      <c r="AG50" s="173">
        <v>45</v>
      </c>
      <c r="AH50" s="173" t="str">
        <f t="shared" ca="1" si="1"/>
        <v>8.5% RBBL Debenture 2083</v>
      </c>
      <c r="AI50" s="174">
        <f ca="1">IF(ISNUMBER(SEARCH($F$5,AH50)),MAX($AI$5:AI49)+1,0)</f>
        <v>0</v>
      </c>
      <c r="AK50" s="226">
        <f>IF(AvgYTM!A47&gt;0,AvgYTM!A47,"")</f>
        <v>44931</v>
      </c>
      <c r="AL50" s="227" t="str">
        <f>IF(AK50="","",VLOOKUP($AK50,TPrice!$A$2:$BBB$290988,MATCH($AK$4,TPrice!$2:$2,0),0))</f>
        <v/>
      </c>
      <c r="AM50" s="228" t="str">
        <f>IF(AL50="","",VLOOKUP($AK50,YTM!$A$2:$BBB$290988,MATCH($AK$4,YTM!$2:$2,0),0))</f>
        <v/>
      </c>
      <c r="AN50" s="184" t="str">
        <f>IF(AK50="","",(VLOOKUP($AK50,CRating!$A$2:$BBB$290988,MATCH($AK$4,CRating!$2:$2,0),0)))</f>
        <v>BBB</v>
      </c>
      <c r="AO50" s="184">
        <f>IF(AK50="","",INDEX(Ratings!$E$3:$E$20,MATCH(VLOOKUP($AK50,CRating!$A$2:$BBB$290988,MATCH($AK$4,CRating!$2:$2,0),0),Ratings!$F$3:$F$20,0)))</f>
        <v>9</v>
      </c>
      <c r="AP50" s="184" t="str">
        <f>IF(AL50="","",IFERROR(VLOOKUP($AK50,UnitsTraded!$A$2:$BBB$290988,MATCH($AK$4,UnitsTraded!$2:$2,0),0),""))</f>
        <v/>
      </c>
      <c r="AQ50" s="228" t="str">
        <f>IF(AL50="","",VLOOKUP($AK50,AvgYTM!$A$2:$BAY$290988,MATCH(SUBSTITUTE(SUBSTITUTE($AN50,"+",""),"-",""),AvgYTM!$2:$2,0),0))</f>
        <v/>
      </c>
    </row>
    <row r="51" spans="20:43">
      <c r="T51" s="2" t="s">
        <v>15</v>
      </c>
      <c r="U51" s="2" t="str">
        <f>IFERROR(VLOOKUP(ROWS($T$19:T51),CouponDates!$A:$AV,MATCH($U$10,CouponDates!$1:$1,0),0),"")</f>
        <v>1 Shrawan 2092</v>
      </c>
      <c r="V51" s="6">
        <f ca="1">IFERROR(VLOOKUP($U51,'Date Reference'!$B:$C,2,0),"")</f>
        <v>49507</v>
      </c>
      <c r="W51" s="17" t="str">
        <f t="shared" ca="1" si="4"/>
        <v>N/A</v>
      </c>
      <c r="X51" s="17" t="str">
        <f t="shared" ca="1" si="3"/>
        <v>N/A</v>
      </c>
      <c r="Y51" s="18">
        <f t="shared" ca="1" si="2"/>
        <v>0</v>
      </c>
      <c r="Z51" s="9"/>
      <c r="AA51" s="9"/>
      <c r="AB51" s="9"/>
      <c r="AC51" s="9"/>
      <c r="AG51" s="173">
        <v>46</v>
      </c>
      <c r="AH51" s="173" t="str">
        <f t="shared" ca="1" si="1"/>
        <v>10.15% Prime Debenture 2084</v>
      </c>
      <c r="AI51" s="174">
        <f ca="1">IF(ISNUMBER(SEARCH($F$5,AH51)),MAX($AI$5:AI50)+1,0)</f>
        <v>0</v>
      </c>
      <c r="AK51" s="226">
        <f>IF(AvgYTM!A48&gt;0,AvgYTM!A48,"")</f>
        <v>44934</v>
      </c>
      <c r="AL51" s="227" t="str">
        <f>IF(AK51="","",VLOOKUP($AK51,TPrice!$A$2:$BBB$290988,MATCH($AK$4,TPrice!$2:$2,0),0))</f>
        <v/>
      </c>
      <c r="AM51" s="228" t="str">
        <f>IF(AL51="","",VLOOKUP($AK51,YTM!$A$2:$BBB$290988,MATCH($AK$4,YTM!$2:$2,0),0))</f>
        <v/>
      </c>
      <c r="AN51" s="184" t="str">
        <f>IF(AK51="","",(VLOOKUP($AK51,CRating!$A$2:$BBB$290988,MATCH($AK$4,CRating!$2:$2,0),0)))</f>
        <v>BBB</v>
      </c>
      <c r="AO51" s="184">
        <f>IF(AK51="","",INDEX(Ratings!$E$3:$E$20,MATCH(VLOOKUP($AK51,CRating!$A$2:$BBB$290988,MATCH($AK$4,CRating!$2:$2,0),0),Ratings!$F$3:$F$20,0)))</f>
        <v>9</v>
      </c>
      <c r="AP51" s="184" t="str">
        <f>IF(AL51="","",IFERROR(VLOOKUP($AK51,UnitsTraded!$A$2:$BBB$290988,MATCH($AK$4,UnitsTraded!$2:$2,0),0),""))</f>
        <v/>
      </c>
      <c r="AQ51" s="228" t="str">
        <f>IF(AL51="","",VLOOKUP($AK51,AvgYTM!$A$2:$BAY$290988,MATCH(SUBSTITUTE(SUBSTITUTE($AN51,"+",""),"-",""),AvgYTM!$2:$2,0),0))</f>
        <v/>
      </c>
    </row>
    <row r="52" spans="20:43">
      <c r="T52" s="2" t="s">
        <v>15</v>
      </c>
      <c r="U52" s="2" t="str">
        <f>IFERROR(VLOOKUP(ROWS($T$19:T52),CouponDates!$A:$AV,MATCH($U$10,CouponDates!$1:$1,0),0),"")</f>
        <v>1 Magh 2092</v>
      </c>
      <c r="V52" s="6">
        <f ca="1">IFERROR(VLOOKUP($U52,'Date Reference'!$B:$C,2,0),"")</f>
        <v>49689</v>
      </c>
      <c r="W52" s="17" t="str">
        <f t="shared" ca="1" si="4"/>
        <v>N/A</v>
      </c>
      <c r="X52" s="17" t="str">
        <f t="shared" ca="1" si="3"/>
        <v>N/A</v>
      </c>
      <c r="Y52" s="18">
        <f t="shared" ca="1" si="2"/>
        <v>0</v>
      </c>
      <c r="Z52" s="9"/>
      <c r="AA52" s="9"/>
      <c r="AB52" s="9"/>
      <c r="AC52" s="9"/>
      <c r="AG52" s="173">
        <v>47</v>
      </c>
      <c r="AH52" s="173" t="str">
        <f t="shared" ca="1" si="1"/>
        <v>8.75% Muktinath Debenture 2084/85</v>
      </c>
      <c r="AI52" s="174">
        <f ca="1">IF(ISNUMBER(SEARCH($F$5,AH52)),MAX($AI$5:AI51)+1,0)</f>
        <v>0</v>
      </c>
      <c r="AK52" s="226">
        <f>IF(AvgYTM!A49&gt;0,AvgYTM!A49,"")</f>
        <v>44935</v>
      </c>
      <c r="AL52" s="227" t="str">
        <f>IF(AK52="","",VLOOKUP($AK52,TPrice!$A$2:$BBB$290988,MATCH($AK$4,TPrice!$2:$2,0),0))</f>
        <v/>
      </c>
      <c r="AM52" s="228" t="str">
        <f>IF(AL52="","",VLOOKUP($AK52,YTM!$A$2:$BBB$290988,MATCH($AK$4,YTM!$2:$2,0),0))</f>
        <v/>
      </c>
      <c r="AN52" s="184" t="str">
        <f>IF(AK52="","",(VLOOKUP($AK52,CRating!$A$2:$BBB$290988,MATCH($AK$4,CRating!$2:$2,0),0)))</f>
        <v>BBB</v>
      </c>
      <c r="AO52" s="184">
        <f>IF(AK52="","",INDEX(Ratings!$E$3:$E$20,MATCH(VLOOKUP($AK52,CRating!$A$2:$BBB$290988,MATCH($AK$4,CRating!$2:$2,0),0),Ratings!$F$3:$F$20,0)))</f>
        <v>9</v>
      </c>
      <c r="AP52" s="184" t="str">
        <f>IF(AL52="","",IFERROR(VLOOKUP($AK52,UnitsTraded!$A$2:$BBB$290988,MATCH($AK$4,UnitsTraded!$2:$2,0),0),""))</f>
        <v/>
      </c>
      <c r="AQ52" s="228" t="str">
        <f>IF(AL52="","",VLOOKUP($AK52,AvgYTM!$A$2:$BAY$290988,MATCH(SUBSTITUTE(SUBSTITUTE($AN52,"+",""),"-",""),AvgYTM!$2:$2,0),0))</f>
        <v/>
      </c>
    </row>
    <row r="53" spans="20:43">
      <c r="T53" s="2" t="s">
        <v>15</v>
      </c>
      <c r="U53" s="2" t="str">
        <f>IFERROR(VLOOKUP(ROWS($T$19:T53),CouponDates!$A:$AV,MATCH($U$10,CouponDates!$1:$1,0),0),"")</f>
        <v>1 Shrawan 2093</v>
      </c>
      <c r="V53" s="6">
        <f ca="1">IFERROR(VLOOKUP($U53,'Date Reference'!$B:$C,2,0),"")</f>
        <v>49872</v>
      </c>
      <c r="W53" s="17" t="str">
        <f t="shared" ca="1" si="4"/>
        <v>N/A</v>
      </c>
      <c r="X53" s="17" t="str">
        <f t="shared" ca="1" si="3"/>
        <v>N/A</v>
      </c>
      <c r="Y53" s="18">
        <f t="shared" ca="1" si="2"/>
        <v>0</v>
      </c>
      <c r="Z53" s="9"/>
      <c r="AA53" s="9"/>
      <c r="AB53" s="9"/>
      <c r="AC53" s="9"/>
      <c r="AG53" s="173">
        <v>48</v>
      </c>
      <c r="AH53" s="173" t="str">
        <f t="shared" ca="1" si="1"/>
        <v>10% NIC Asia Debenture 2085/86</v>
      </c>
      <c r="AI53" s="174">
        <f ca="1">IF(ISNUMBER(SEARCH($F$5,AH53)),MAX($AI$5:AI52)+1,0)</f>
        <v>4</v>
      </c>
      <c r="AK53" s="226">
        <f>IF(AvgYTM!A50&gt;0,AvgYTM!A50,"")</f>
        <v>44936</v>
      </c>
      <c r="AL53" s="227" t="str">
        <f>IF(AK53="","",VLOOKUP($AK53,TPrice!$A$2:$BBB$290988,MATCH($AK$4,TPrice!$2:$2,0),0))</f>
        <v/>
      </c>
      <c r="AM53" s="228" t="str">
        <f>IF(AL53="","",VLOOKUP($AK53,YTM!$A$2:$BBB$290988,MATCH($AK$4,YTM!$2:$2,0),0))</f>
        <v/>
      </c>
      <c r="AN53" s="184" t="str">
        <f>IF(AK53="","",(VLOOKUP($AK53,CRating!$A$2:$BBB$290988,MATCH($AK$4,CRating!$2:$2,0),0)))</f>
        <v>BBB</v>
      </c>
      <c r="AO53" s="184">
        <f>IF(AK53="","",INDEX(Ratings!$E$3:$E$20,MATCH(VLOOKUP($AK53,CRating!$A$2:$BBB$290988,MATCH($AK$4,CRating!$2:$2,0),0),Ratings!$F$3:$F$20,0)))</f>
        <v>9</v>
      </c>
      <c r="AP53" s="184" t="str">
        <f>IF(AL53="","",IFERROR(VLOOKUP($AK53,UnitsTraded!$A$2:$BBB$290988,MATCH($AK$4,UnitsTraded!$2:$2,0),0),""))</f>
        <v/>
      </c>
      <c r="AQ53" s="228" t="str">
        <f>IF(AL53="","",VLOOKUP($AK53,AvgYTM!$A$2:$BAY$290988,MATCH(SUBSTITUTE(SUBSTITUTE($AN53,"+",""),"-",""),AvgYTM!$2:$2,0),0))</f>
        <v/>
      </c>
    </row>
    <row r="54" spans="20:43">
      <c r="T54" s="2" t="s">
        <v>15</v>
      </c>
      <c r="U54" s="2" t="str">
        <f>IFERROR(VLOOKUP(ROWS($T$19:T54),CouponDates!$A:$AV,MATCH($U$10,CouponDates!$1:$1,0),0),"")</f>
        <v>1 Magh 2093</v>
      </c>
      <c r="V54" s="6">
        <f ca="1">IFERROR(VLOOKUP($U54,'Date Reference'!$B:$C,2,0),"")</f>
        <v>50054</v>
      </c>
      <c r="W54" s="17" t="str">
        <f t="shared" ca="1" si="4"/>
        <v>N/A</v>
      </c>
      <c r="X54" s="17" t="str">
        <f t="shared" ca="1" si="3"/>
        <v>N/A</v>
      </c>
      <c r="Y54" s="18">
        <f t="shared" ca="1" si="2"/>
        <v>0</v>
      </c>
      <c r="Z54" s="9"/>
      <c r="AA54" s="9"/>
      <c r="AB54" s="9"/>
      <c r="AC54" s="9"/>
      <c r="AG54" s="173">
        <v>49</v>
      </c>
      <c r="AH54" s="173" t="str">
        <f t="shared" ca="1" si="1"/>
        <v>10.5% HBL Debenture 2086</v>
      </c>
      <c r="AI54" s="174">
        <f ca="1">IF(ISNUMBER(SEARCH($F$5,AH54)),MAX($AI$5:AI53)+1,0)</f>
        <v>0</v>
      </c>
      <c r="AK54" s="226">
        <f>IF(AvgYTM!A51&gt;0,AvgYTM!A51,"")</f>
        <v>44938</v>
      </c>
      <c r="AL54" s="227" t="str">
        <f>IF(AK54="","",VLOOKUP($AK54,TPrice!$A$2:$BBB$290988,MATCH($AK$4,TPrice!$2:$2,0),0))</f>
        <v/>
      </c>
      <c r="AM54" s="228" t="str">
        <f>IF(AL54="","",VLOOKUP($AK54,YTM!$A$2:$BBB$290988,MATCH($AK$4,YTM!$2:$2,0),0))</f>
        <v/>
      </c>
      <c r="AN54" s="184" t="str">
        <f>IF(AK54="","",(VLOOKUP($AK54,CRating!$A$2:$BBB$290988,MATCH($AK$4,CRating!$2:$2,0),0)))</f>
        <v>BBB</v>
      </c>
      <c r="AO54" s="184">
        <f>IF(AK54="","",INDEX(Ratings!$E$3:$E$20,MATCH(VLOOKUP($AK54,CRating!$A$2:$BBB$290988,MATCH($AK$4,CRating!$2:$2,0),0),Ratings!$F$3:$F$20,0)))</f>
        <v>9</v>
      </c>
      <c r="AP54" s="184" t="str">
        <f>IF(AL54="","",IFERROR(VLOOKUP($AK54,UnitsTraded!$A$2:$BBB$290988,MATCH($AK$4,UnitsTraded!$2:$2,0),0),""))</f>
        <v/>
      </c>
      <c r="AQ54" s="228" t="str">
        <f>IF(AL54="","",VLOOKUP($AK54,AvgYTM!$A$2:$BAY$290988,MATCH(SUBSTITUTE(SUBSTITUTE($AN54,"+",""),"-",""),AvgYTM!$2:$2,0),0))</f>
        <v/>
      </c>
    </row>
    <row r="55" spans="20:43">
      <c r="T55" s="2" t="s">
        <v>15</v>
      </c>
      <c r="U55" s="2" t="str">
        <f>IFERROR(VLOOKUP(ROWS($T$19:T55),CouponDates!$A:$AV,MATCH($U$10,CouponDates!$1:$1,0),0),"")</f>
        <v>1 Shrawan 2094</v>
      </c>
      <c r="V55" s="6">
        <f ca="1">IFERROR(VLOOKUP($U55,'Date Reference'!$B:$C,2,0),"")</f>
        <v>50238</v>
      </c>
      <c r="W55" s="17" t="str">
        <f t="shared" ca="1" si="4"/>
        <v>N/A</v>
      </c>
      <c r="X55" s="17" t="str">
        <f t="shared" ca="1" si="3"/>
        <v>N/A</v>
      </c>
      <c r="Y55" s="18">
        <f t="shared" ca="1" si="2"/>
        <v>0</v>
      </c>
      <c r="Z55" s="9"/>
      <c r="AA55" s="9"/>
      <c r="AB55" s="9"/>
      <c r="AC55" s="9"/>
      <c r="AG55" s="173">
        <v>50</v>
      </c>
      <c r="AH55" s="173" t="str">
        <f t="shared" ca="1" si="1"/>
        <v>9% Kamana Sewa Bikas Bank 2087</v>
      </c>
      <c r="AI55" s="174">
        <f ca="1">IF(ISNUMBER(SEARCH($F$5,AH55)),MAX($AI$5:AI54)+1,0)</f>
        <v>0</v>
      </c>
      <c r="AK55" s="226">
        <f>IF(AvgYTM!A52&gt;0,AvgYTM!A52,"")</f>
        <v>44943</v>
      </c>
      <c r="AL55" s="227">
        <f>IF(AK55="","",VLOOKUP($AK55,TPrice!$A$2:$BBB$290988,MATCH($AK$4,TPrice!$2:$2,0),0))</f>
        <v>922.5</v>
      </c>
      <c r="AM55" s="228">
        <f>IF(AL55="","",VLOOKUP($AK55,YTM!$A$2:$BBB$290988,MATCH($AK$4,YTM!$2:$2,0),0))</f>
        <v>0.14059072659571853</v>
      </c>
      <c r="AN55" s="184" t="str">
        <f>IF(AK55="","",(VLOOKUP($AK55,CRating!$A$2:$BBB$290988,MATCH($AK$4,CRating!$2:$2,0),0)))</f>
        <v>BBB</v>
      </c>
      <c r="AO55" s="184">
        <f>IF(AK55="","",INDEX(Ratings!$E$3:$E$20,MATCH(VLOOKUP($AK55,CRating!$A$2:$BBB$290988,MATCH($AK$4,CRating!$2:$2,0),0),Ratings!$F$3:$F$20,0)))</f>
        <v>9</v>
      </c>
      <c r="AP55" s="184">
        <f>IF(AL55="","",IFERROR(VLOOKUP($AK55,UnitsTraded!$A$2:$BBB$290988,MATCH($AK$4,UnitsTraded!$2:$2,0),0),""))</f>
        <v>0</v>
      </c>
      <c r="AQ55" s="228">
        <f>IF(AL55="","",VLOOKUP($AK55,AvgYTM!$A$2:$BAY$290988,MATCH(SUBSTITUTE(SUBSTITUTE($AN55,"+",""),"-",""),AvgYTM!$2:$2,0),0))</f>
        <v>0.12858929423249818</v>
      </c>
    </row>
    <row r="56" spans="20:43">
      <c r="T56" s="2" t="s">
        <v>15</v>
      </c>
      <c r="U56" s="2" t="str">
        <f>IFERROR(VLOOKUP(ROWS($T$19:T56),CouponDates!$A:$AV,MATCH($U$10,CouponDates!$1:$1,0),0),"")</f>
        <v>1 Magh 2094</v>
      </c>
      <c r="V56" s="6">
        <f ca="1">IFERROR(VLOOKUP($U56,'Date Reference'!$B:$C,2,0),"")</f>
        <v>50419</v>
      </c>
      <c r="W56" s="17" t="str">
        <f t="shared" ca="1" si="4"/>
        <v>N/A</v>
      </c>
      <c r="X56" s="17" t="str">
        <f t="shared" ca="1" si="3"/>
        <v>N/A</v>
      </c>
      <c r="Y56" s="18">
        <f t="shared" ca="1" si="2"/>
        <v>0</v>
      </c>
      <c r="Z56" s="9"/>
      <c r="AA56" s="9"/>
      <c r="AB56" s="9"/>
      <c r="AC56" s="9"/>
      <c r="AG56" s="173">
        <v>51</v>
      </c>
      <c r="AH56" s="173" t="str">
        <f t="shared" ca="1" si="1"/>
        <v>NIC ASIA Bank Rinpatra 2088</v>
      </c>
      <c r="AI56" s="174">
        <f ca="1">IF(ISNUMBER(SEARCH($F$5,AH56)),MAX($AI$5:AI55)+1,0)</f>
        <v>5</v>
      </c>
      <c r="AK56" s="226">
        <f>IF(AvgYTM!A53&gt;0,AvgYTM!A53,"")</f>
        <v>44944</v>
      </c>
      <c r="AL56" s="227" t="str">
        <f>IF(AK56="","",VLOOKUP($AK56,TPrice!$A$2:$BBB$290988,MATCH($AK$4,TPrice!$2:$2,0),0))</f>
        <v/>
      </c>
      <c r="AM56" s="228" t="str">
        <f>IF(AL56="","",VLOOKUP($AK56,YTM!$A$2:$BBB$290988,MATCH($AK$4,YTM!$2:$2,0),0))</f>
        <v/>
      </c>
      <c r="AN56" s="184" t="str">
        <f>IF(AK56="","",(VLOOKUP($AK56,CRating!$A$2:$BBB$290988,MATCH($AK$4,CRating!$2:$2,0),0)))</f>
        <v>BBB</v>
      </c>
      <c r="AO56" s="184">
        <f>IF(AK56="","",INDEX(Ratings!$E$3:$E$20,MATCH(VLOOKUP($AK56,CRating!$A$2:$BBB$290988,MATCH($AK$4,CRating!$2:$2,0),0),Ratings!$F$3:$F$20,0)))</f>
        <v>9</v>
      </c>
      <c r="AP56" s="184" t="str">
        <f>IF(AL56="","",IFERROR(VLOOKUP($AK56,UnitsTraded!$A$2:$BBB$290988,MATCH($AK$4,UnitsTraded!$2:$2,0),0),""))</f>
        <v/>
      </c>
      <c r="AQ56" s="228" t="str">
        <f>IF(AL56="","",VLOOKUP($AK56,AvgYTM!$A$2:$BAY$290988,MATCH(SUBSTITUTE(SUBSTITUTE($AN56,"+",""),"-",""),AvgYTM!$2:$2,0),0))</f>
        <v/>
      </c>
    </row>
    <row r="57" spans="20:43">
      <c r="T57" s="2" t="s">
        <v>15</v>
      </c>
      <c r="U57" s="2" t="str">
        <f>IFERROR(VLOOKUP(ROWS($T$19:T57),CouponDates!$A:$AV,MATCH($U$10,CouponDates!$1:$1,0),0),"")</f>
        <v>1 Shrawan 2095</v>
      </c>
      <c r="V57" s="6">
        <f ca="1">IFERROR(VLOOKUP($U57,'Date Reference'!$B:$C,2,0),"")</f>
        <v>50603</v>
      </c>
      <c r="W57" s="17" t="str">
        <f t="shared" ca="1" si="4"/>
        <v>N/A</v>
      </c>
      <c r="X57" s="17" t="str">
        <f t="shared" ca="1" si="3"/>
        <v>N/A</v>
      </c>
      <c r="Y57" s="18">
        <f t="shared" ca="1" si="2"/>
        <v>0</v>
      </c>
      <c r="Z57" s="9"/>
      <c r="AA57" s="9"/>
      <c r="AB57" s="9"/>
      <c r="AC57" s="9"/>
      <c r="AG57" s="173">
        <v>52</v>
      </c>
      <c r="AH57" s="173" t="str">
        <f t="shared" ca="1" si="1"/>
        <v>9% Jyoti Bikas Bank Limited</v>
      </c>
      <c r="AI57" s="174">
        <f ca="1">IF(ISNUMBER(SEARCH($F$5,AH57)),MAX($AI$5:AI56)+1,0)</f>
        <v>0</v>
      </c>
      <c r="AK57" s="226">
        <f>IF(AvgYTM!A54&gt;0,AvgYTM!A54,"")</f>
        <v>44945</v>
      </c>
      <c r="AL57" s="227" t="str">
        <f>IF(AK57="","",VLOOKUP($AK57,TPrice!$A$2:$BBB$290988,MATCH($AK$4,TPrice!$2:$2,0),0))</f>
        <v/>
      </c>
      <c r="AM57" s="228" t="str">
        <f>IF(AL57="","",VLOOKUP($AK57,YTM!$A$2:$BBB$290988,MATCH($AK$4,YTM!$2:$2,0),0))</f>
        <v/>
      </c>
      <c r="AN57" s="184" t="str">
        <f>IF(AK57="","",(VLOOKUP($AK57,CRating!$A$2:$BBB$290988,MATCH($AK$4,CRating!$2:$2,0),0)))</f>
        <v>BBB</v>
      </c>
      <c r="AO57" s="184">
        <f>IF(AK57="","",INDEX(Ratings!$E$3:$E$20,MATCH(VLOOKUP($AK57,CRating!$A$2:$BBB$290988,MATCH($AK$4,CRating!$2:$2,0),0),Ratings!$F$3:$F$20,0)))</f>
        <v>9</v>
      </c>
      <c r="AP57" s="184" t="str">
        <f>IF(AL57="","",IFERROR(VLOOKUP($AK57,UnitsTraded!$A$2:$BBB$290988,MATCH($AK$4,UnitsTraded!$2:$2,0),0),""))</f>
        <v/>
      </c>
      <c r="AQ57" s="228" t="str">
        <f>IF(AL57="","",VLOOKUP($AK57,AvgYTM!$A$2:$BAY$290988,MATCH(SUBSTITUTE(SUBSTITUTE($AN57,"+",""),"-",""),AvgYTM!$2:$2,0),0))</f>
        <v/>
      </c>
    </row>
    <row r="58" spans="20:43">
      <c r="T58" s="2" t="s">
        <v>15</v>
      </c>
      <c r="U58" s="2" t="str">
        <f>IFERROR(VLOOKUP(ROWS($T$19:T58),CouponDates!$A:$AV,MATCH($U$10,CouponDates!$1:$1,0),0),"")</f>
        <v>1 Magh 2095</v>
      </c>
      <c r="V58" s="6">
        <f ca="1">IFERROR(VLOOKUP($U58,'Date Reference'!$B:$C,2,0),"")</f>
        <v>50785</v>
      </c>
      <c r="W58" s="17" t="str">
        <f t="shared" ca="1" si="4"/>
        <v>N/A</v>
      </c>
      <c r="X58" s="17" t="str">
        <f t="shared" ca="1" si="3"/>
        <v>N/A</v>
      </c>
      <c r="Y58" s="18">
        <f t="shared" ca="1" si="2"/>
        <v>0</v>
      </c>
      <c r="Z58" s="9"/>
      <c r="AA58" s="9"/>
      <c r="AB58" s="9"/>
      <c r="AC58" s="9"/>
      <c r="AG58" s="173">
        <v>53</v>
      </c>
      <c r="AH58" s="173" t="str">
        <f t="shared" ca="1" si="1"/>
        <v>8.50% Machhapuchchhre Debenture 2087</v>
      </c>
      <c r="AI58" s="174">
        <f ca="1">IF(ISNUMBER(SEARCH($F$5,AH58)),MAX($AI$5:AI57)+1,0)</f>
        <v>0</v>
      </c>
      <c r="AK58" s="226">
        <f>IF(AvgYTM!A55&gt;0,AvgYTM!A55,"")</f>
        <v>44949</v>
      </c>
      <c r="AL58" s="227" t="str">
        <f>IF(AK58="","",VLOOKUP($AK58,TPrice!$A$2:$BBB$290988,MATCH($AK$4,TPrice!$2:$2,0),0))</f>
        <v/>
      </c>
      <c r="AM58" s="228" t="str">
        <f>IF(AL58="","",VLOOKUP($AK58,YTM!$A$2:$BBB$290988,MATCH($AK$4,YTM!$2:$2,0),0))</f>
        <v/>
      </c>
      <c r="AN58" s="184" t="str">
        <f>IF(AK58="","",(VLOOKUP($AK58,CRating!$A$2:$BBB$290988,MATCH($AK$4,CRating!$2:$2,0),0)))</f>
        <v>BBB</v>
      </c>
      <c r="AO58" s="184">
        <f>IF(AK58="","",INDEX(Ratings!$E$3:$E$20,MATCH(VLOOKUP($AK58,CRating!$A$2:$BBB$290988,MATCH($AK$4,CRating!$2:$2,0),0),Ratings!$F$3:$F$20,0)))</f>
        <v>9</v>
      </c>
      <c r="AP58" s="184" t="str">
        <f>IF(AL58="","",IFERROR(VLOOKUP($AK58,UnitsTraded!$A$2:$BBB$290988,MATCH($AK$4,UnitsTraded!$2:$2,0),0),""))</f>
        <v/>
      </c>
      <c r="AQ58" s="228" t="str">
        <f>IF(AL58="","",VLOOKUP($AK58,AvgYTM!$A$2:$BAY$290988,MATCH(SUBSTITUTE(SUBSTITUTE($AN58,"+",""),"-",""),AvgYTM!$2:$2,0),0))</f>
        <v/>
      </c>
    </row>
    <row r="59" spans="20:43">
      <c r="T59" s="2" t="s">
        <v>15</v>
      </c>
      <c r="U59" s="2" t="str">
        <f>IFERROR(VLOOKUP(ROWS($T$19:T59),CouponDates!$A:$AV,MATCH($U$10,CouponDates!$1:$1,0),0),"")</f>
        <v>1 Shrawan 2096</v>
      </c>
      <c r="V59" s="6">
        <f ca="1">IFERROR(VLOOKUP($U59,'Date Reference'!$B:$C,2,0),"")</f>
        <v>50968</v>
      </c>
      <c r="W59" s="17" t="str">
        <f t="shared" ca="1" si="4"/>
        <v>N/A</v>
      </c>
      <c r="X59" s="17" t="str">
        <f t="shared" ca="1" si="3"/>
        <v>N/A</v>
      </c>
      <c r="Y59" s="18">
        <f t="shared" ca="1" si="2"/>
        <v>0</v>
      </c>
      <c r="Z59" s="9"/>
      <c r="AA59" s="9"/>
      <c r="AB59" s="9"/>
      <c r="AC59" s="9"/>
      <c r="AG59" s="173">
        <v>54</v>
      </c>
      <c r="AH59" s="173" t="str">
        <f t="shared" ca="1" si="1"/>
        <v>10.25% Sanima Debenture 2089</v>
      </c>
      <c r="AI59" s="174">
        <f ca="1">IF(ISNUMBER(SEARCH($F$5,AH59)),MAX($AI$5:AI58)+1,0)</f>
        <v>0</v>
      </c>
      <c r="AK59" s="226">
        <f>IF(AvgYTM!A56&gt;0,AvgYTM!A56,"")</f>
        <v>44950</v>
      </c>
      <c r="AL59" s="227" t="str">
        <f>IF(AK59="","",VLOOKUP($AK59,TPrice!$A$2:$BBB$290988,MATCH($AK$4,TPrice!$2:$2,0),0))</f>
        <v/>
      </c>
      <c r="AM59" s="228" t="str">
        <f>IF(AL59="","",VLOOKUP($AK59,YTM!$A$2:$BBB$290988,MATCH($AK$4,YTM!$2:$2,0),0))</f>
        <v/>
      </c>
      <c r="AN59" s="184" t="str">
        <f>IF(AK59="","",(VLOOKUP($AK59,CRating!$A$2:$BBB$290988,MATCH($AK$4,CRating!$2:$2,0),0)))</f>
        <v>BBB</v>
      </c>
      <c r="AO59" s="184">
        <f>IF(AK59="","",INDEX(Ratings!$E$3:$E$20,MATCH(VLOOKUP($AK59,CRating!$A$2:$BBB$290988,MATCH($AK$4,CRating!$2:$2,0),0),Ratings!$F$3:$F$20,0)))</f>
        <v>9</v>
      </c>
      <c r="AP59" s="184" t="str">
        <f>IF(AL59="","",IFERROR(VLOOKUP($AK59,UnitsTraded!$A$2:$BBB$290988,MATCH($AK$4,UnitsTraded!$2:$2,0),0),""))</f>
        <v/>
      </c>
      <c r="AQ59" s="228" t="str">
        <f>IF(AL59="","",VLOOKUP($AK59,AvgYTM!$A$2:$BAY$290988,MATCH(SUBSTITUTE(SUBSTITUTE($AN59,"+",""),"-",""),AvgYTM!$2:$2,0),0))</f>
        <v/>
      </c>
    </row>
    <row r="60" spans="20:43">
      <c r="T60" s="2" t="s">
        <v>15</v>
      </c>
      <c r="U60" s="2" t="str">
        <f>IFERROR(VLOOKUP(ROWS($T$19:T60),CouponDates!$A:$AV,MATCH($U$10,CouponDates!$1:$1,0),0),"")</f>
        <v>1 Magh 2096</v>
      </c>
      <c r="V60" s="6">
        <f ca="1">IFERROR(VLOOKUP($U60,'Date Reference'!$B:$C,2,0),"")</f>
        <v>51150</v>
      </c>
      <c r="W60" s="17" t="str">
        <f t="shared" ca="1" si="4"/>
        <v>N/A</v>
      </c>
      <c r="X60" s="17" t="str">
        <f t="shared" ca="1" si="3"/>
        <v>N/A</v>
      </c>
      <c r="Y60" s="18">
        <f t="shared" ca="1" si="2"/>
        <v>0</v>
      </c>
      <c r="Z60" s="9"/>
      <c r="AA60" s="9"/>
      <c r="AB60" s="9"/>
      <c r="AC60" s="9"/>
      <c r="AG60" s="173">
        <v>55</v>
      </c>
      <c r="AH60" s="173" t="str">
        <f t="shared" ca="1" si="1"/>
        <v>10.75 % SBL Debenture 2089</v>
      </c>
      <c r="AI60" s="174">
        <f ca="1">IF(ISNUMBER(SEARCH($F$5,AH60)),MAX($AI$5:AI59)+1,0)</f>
        <v>0</v>
      </c>
      <c r="AK60" s="226">
        <f>IF(AvgYTM!A57&gt;0,AvgYTM!A57,"")</f>
        <v>44951</v>
      </c>
      <c r="AL60" s="227" t="str">
        <f>IF(AK60="","",VLOOKUP($AK60,TPrice!$A$2:$BBB$290988,MATCH($AK$4,TPrice!$2:$2,0),0))</f>
        <v/>
      </c>
      <c r="AM60" s="228" t="str">
        <f>IF(AL60="","",VLOOKUP($AK60,YTM!$A$2:$BBB$290988,MATCH($AK$4,YTM!$2:$2,0),0))</f>
        <v/>
      </c>
      <c r="AN60" s="184" t="str">
        <f>IF(AK60="","",(VLOOKUP($AK60,CRating!$A$2:$BBB$290988,MATCH($AK$4,CRating!$2:$2,0),0)))</f>
        <v>BBB</v>
      </c>
      <c r="AO60" s="184">
        <f>IF(AK60="","",INDEX(Ratings!$E$3:$E$20,MATCH(VLOOKUP($AK60,CRating!$A$2:$BBB$290988,MATCH($AK$4,CRating!$2:$2,0),0),Ratings!$F$3:$F$20,0)))</f>
        <v>9</v>
      </c>
      <c r="AP60" s="184" t="str">
        <f>IF(AL60="","",IFERROR(VLOOKUP($AK60,UnitsTraded!$A$2:$BBB$290988,MATCH($AK$4,UnitsTraded!$2:$2,0),0),""))</f>
        <v/>
      </c>
      <c r="AQ60" s="228" t="str">
        <f>IF(AL60="","",VLOOKUP($AK60,AvgYTM!$A$2:$BAY$290988,MATCH(SUBSTITUTE(SUBSTITUTE($AN60,"+",""),"-",""),AvgYTM!$2:$2,0),0))</f>
        <v/>
      </c>
    </row>
    <row r="61" spans="20:43">
      <c r="T61" s="2" t="s">
        <v>15</v>
      </c>
      <c r="U61" s="2" t="str">
        <f>IFERROR(VLOOKUP(ROWS($T$19:T61),CouponDates!$A:$AV,MATCH($U$10,CouponDates!$1:$1,0),0),"")</f>
        <v>1 Shrawan 2097</v>
      </c>
      <c r="V61" s="6">
        <f ca="1">IFERROR(VLOOKUP($U61,'Date Reference'!$B:$C,2,0),"")</f>
        <v>51333</v>
      </c>
      <c r="W61" s="17" t="str">
        <f t="shared" ca="1" si="4"/>
        <v>N/A</v>
      </c>
      <c r="X61" s="17" t="str">
        <f t="shared" ca="1" si="3"/>
        <v>N/A</v>
      </c>
      <c r="Y61" s="18">
        <f t="shared" ca="1" si="2"/>
        <v>0</v>
      </c>
      <c r="Z61" s="9"/>
      <c r="AA61" s="9"/>
      <c r="AB61" s="9"/>
      <c r="AC61" s="9"/>
      <c r="AG61" s="173">
        <v>56</v>
      </c>
      <c r="AH61" s="173" t="str">
        <f t="shared" ca="1" si="1"/>
        <v xml:space="preserve">11% KBL Debenture 2089 </v>
      </c>
      <c r="AI61" s="174">
        <f ca="1">IF(ISNUMBER(SEARCH($F$5,AH61)),MAX($AI$5:AI60)+1,0)</f>
        <v>0</v>
      </c>
      <c r="AK61" s="226">
        <f>IF(AvgYTM!A58&gt;0,AvgYTM!A58,"")</f>
        <v>44952</v>
      </c>
      <c r="AL61" s="227" t="str">
        <f>IF(AK61="","",VLOOKUP($AK61,TPrice!$A$2:$BBB$290988,MATCH($AK$4,TPrice!$2:$2,0),0))</f>
        <v/>
      </c>
      <c r="AM61" s="228" t="str">
        <f>IF(AL61="","",VLOOKUP($AK61,YTM!$A$2:$BBB$290988,MATCH($AK$4,YTM!$2:$2,0),0))</f>
        <v/>
      </c>
      <c r="AN61" s="184" t="str">
        <f>IF(AK61="","",(VLOOKUP($AK61,CRating!$A$2:$BBB$290988,MATCH($AK$4,CRating!$2:$2,0),0)))</f>
        <v>BBB</v>
      </c>
      <c r="AO61" s="184">
        <f>IF(AK61="","",INDEX(Ratings!$E$3:$E$20,MATCH(VLOOKUP($AK61,CRating!$A$2:$BBB$290988,MATCH($AK$4,CRating!$2:$2,0),0),Ratings!$F$3:$F$20,0)))</f>
        <v>9</v>
      </c>
      <c r="AP61" s="184" t="str">
        <f>IF(AL61="","",IFERROR(VLOOKUP($AK61,UnitsTraded!$A$2:$BBB$290988,MATCH($AK$4,UnitsTraded!$2:$2,0),0),""))</f>
        <v/>
      </c>
      <c r="AQ61" s="228" t="str">
        <f>IF(AL61="","",VLOOKUP($AK61,AvgYTM!$A$2:$BAY$290988,MATCH(SUBSTITUTE(SUBSTITUTE($AN61,"+",""),"-",""),AvgYTM!$2:$2,0),0))</f>
        <v/>
      </c>
    </row>
    <row r="62" spans="20:43">
      <c r="T62" s="2" t="s">
        <v>15</v>
      </c>
      <c r="U62" s="2" t="str">
        <f>IFERROR(VLOOKUP(ROWS($T$19:T62),CouponDates!$A:$AV,MATCH($U$10,CouponDates!$1:$1,0),0),"")</f>
        <v>1 Magh 2097</v>
      </c>
      <c r="V62" s="6">
        <f ca="1">IFERROR(VLOOKUP($U62,'Date Reference'!$B:$C,2,0),"")</f>
        <v>51515</v>
      </c>
      <c r="W62" s="17" t="str">
        <f t="shared" ca="1" si="4"/>
        <v>N/A</v>
      </c>
      <c r="X62" s="17" t="str">
        <f t="shared" ca="1" si="3"/>
        <v>N/A</v>
      </c>
      <c r="Y62" s="18">
        <f t="shared" ca="1" si="2"/>
        <v>0</v>
      </c>
      <c r="Z62" s="9"/>
      <c r="AA62" s="9"/>
      <c r="AB62" s="9"/>
      <c r="AC62" s="9"/>
      <c r="AG62" s="173">
        <v>57</v>
      </c>
      <c r="AH62" s="173" t="str">
        <f t="shared" ca="1" si="1"/>
        <v>BOK Debenture 2086 "KA"</v>
      </c>
      <c r="AI62" s="174">
        <f ca="1">IF(ISNUMBER(SEARCH($F$5,AH62)),MAX($AI$5:AI61)+1,0)</f>
        <v>0</v>
      </c>
      <c r="AK62" s="226">
        <f>IF(AvgYTM!A59&gt;0,AvgYTM!A59,"")</f>
        <v>44955</v>
      </c>
      <c r="AL62" s="227" t="str">
        <f>IF(AK62="","",VLOOKUP($AK62,TPrice!$A$2:$BBB$290988,MATCH($AK$4,TPrice!$2:$2,0),0))</f>
        <v/>
      </c>
      <c r="AM62" s="228" t="str">
        <f>IF(AL62="","",VLOOKUP($AK62,YTM!$A$2:$BBB$290988,MATCH($AK$4,YTM!$2:$2,0),0))</f>
        <v/>
      </c>
      <c r="AN62" s="184" t="str">
        <f>IF(AK62="","",(VLOOKUP($AK62,CRating!$A$2:$BBB$290988,MATCH($AK$4,CRating!$2:$2,0),0)))</f>
        <v>BBB</v>
      </c>
      <c r="AO62" s="184">
        <f>IF(AK62="","",INDEX(Ratings!$E$3:$E$20,MATCH(VLOOKUP($AK62,CRating!$A$2:$BBB$290988,MATCH($AK$4,CRating!$2:$2,0),0),Ratings!$F$3:$F$20,0)))</f>
        <v>9</v>
      </c>
      <c r="AP62" s="184" t="str">
        <f>IF(AL62="","",IFERROR(VLOOKUP($AK62,UnitsTraded!$A$2:$BBB$290988,MATCH($AK$4,UnitsTraded!$2:$2,0),0),""))</f>
        <v/>
      </c>
      <c r="AQ62" s="228" t="str">
        <f>IF(AL62="","",VLOOKUP($AK62,AvgYTM!$A$2:$BAY$290988,MATCH(SUBSTITUTE(SUBSTITUTE($AN62,"+",""),"-",""),AvgYTM!$2:$2,0),0))</f>
        <v/>
      </c>
    </row>
    <row r="63" spans="20:43">
      <c r="T63" s="2" t="s">
        <v>15</v>
      </c>
      <c r="U63" s="2" t="str">
        <f>IFERROR(VLOOKUP(ROWS($T$19:T63),CouponDates!$A:$AV,MATCH($U$10,CouponDates!$1:$1,0),0),"")</f>
        <v>1 Shrawan 2098</v>
      </c>
      <c r="V63" s="6">
        <f ca="1">IFERROR(VLOOKUP($U63,'Date Reference'!$B:$C,2,0),"")</f>
        <v>51699</v>
      </c>
      <c r="W63" s="17" t="str">
        <f t="shared" ca="1" si="4"/>
        <v>N/A</v>
      </c>
      <c r="X63" s="17" t="str">
        <f t="shared" ca="1" si="3"/>
        <v>N/A</v>
      </c>
      <c r="Y63" s="18">
        <f t="shared" ca="1" si="2"/>
        <v>0</v>
      </c>
      <c r="Z63" s="9"/>
      <c r="AA63" s="9"/>
      <c r="AB63" s="9"/>
      <c r="AC63" s="9"/>
      <c r="AG63" s="173">
        <v>58</v>
      </c>
      <c r="AH63" s="173" t="str">
        <f t="shared" ca="1" si="1"/>
        <v>Everest Bank Limited Rinpatra 2085</v>
      </c>
      <c r="AI63" s="174">
        <f ca="1">IF(ISNUMBER(SEARCH($F$5,AH63)),MAX($AI$5:AI62)+1,0)</f>
        <v>0</v>
      </c>
      <c r="AK63" s="226">
        <f>IF(AvgYTM!A60&gt;0,AvgYTM!A60,"")</f>
        <v>44956</v>
      </c>
      <c r="AL63" s="227" t="str">
        <f>IF(AK63="","",VLOOKUP($AK63,TPrice!$A$2:$BBB$290988,MATCH($AK$4,TPrice!$2:$2,0),0))</f>
        <v/>
      </c>
      <c r="AM63" s="228" t="str">
        <f>IF(AL63="","",VLOOKUP($AK63,YTM!$A$2:$BBB$290988,MATCH($AK$4,YTM!$2:$2,0),0))</f>
        <v/>
      </c>
      <c r="AN63" s="184" t="str">
        <f>IF(AK63="","",(VLOOKUP($AK63,CRating!$A$2:$BBB$290988,MATCH($AK$4,CRating!$2:$2,0),0)))</f>
        <v>BBB</v>
      </c>
      <c r="AO63" s="184">
        <f>IF(AK63="","",INDEX(Ratings!$E$3:$E$20,MATCH(VLOOKUP($AK63,CRating!$A$2:$BBB$290988,MATCH($AK$4,CRating!$2:$2,0),0),Ratings!$F$3:$F$20,0)))</f>
        <v>9</v>
      </c>
      <c r="AP63" s="184" t="str">
        <f>IF(AL63="","",IFERROR(VLOOKUP($AK63,UnitsTraded!$A$2:$BBB$290988,MATCH($AK$4,UnitsTraded!$2:$2,0),0),""))</f>
        <v/>
      </c>
      <c r="AQ63" s="228" t="str">
        <f>IF(AL63="","",VLOOKUP($AK63,AvgYTM!$A$2:$BAY$290988,MATCH(SUBSTITUTE(SUBSTITUTE($AN63,"+",""),"-",""),AvgYTM!$2:$2,0),0))</f>
        <v/>
      </c>
    </row>
    <row r="64" spans="20:43">
      <c r="T64" s="2" t="s">
        <v>15</v>
      </c>
      <c r="U64" s="2" t="str">
        <f>IFERROR(VLOOKUP(ROWS($T$19:T64),CouponDates!$A:$AV,MATCH($U$10,CouponDates!$1:$1,0),0),"")</f>
        <v>1 Magh 2098</v>
      </c>
      <c r="V64" s="6">
        <f ca="1">IFERROR(VLOOKUP($U64,'Date Reference'!$B:$C,2,0),"")</f>
        <v>51880</v>
      </c>
      <c r="W64" s="17" t="str">
        <f t="shared" ca="1" si="4"/>
        <v>N/A</v>
      </c>
      <c r="X64" s="17" t="str">
        <f t="shared" ca="1" si="3"/>
        <v>N/A</v>
      </c>
      <c r="Y64" s="18">
        <f t="shared" ca="1" si="2"/>
        <v>0</v>
      </c>
      <c r="Z64" s="9"/>
      <c r="AA64" s="9"/>
      <c r="AB64" s="9"/>
      <c r="AC64" s="9"/>
      <c r="AG64" s="173">
        <v>59</v>
      </c>
      <c r="AH64" s="173" t="str">
        <f t="shared" ca="1" si="1"/>
        <v>10.30% Standard Chartered Bank Nepal Limited Debenture</v>
      </c>
      <c r="AI64" s="174">
        <f ca="1">IF(ISNUMBER(SEARCH($F$5,AH64)),MAX($AI$5:AI63)+1,0)</f>
        <v>0</v>
      </c>
      <c r="AK64" s="226">
        <f>IF(AvgYTM!A61&gt;0,AvgYTM!A61,"")</f>
        <v>44957</v>
      </c>
      <c r="AL64" s="227" t="str">
        <f>IF(AK64="","",VLOOKUP($AK64,TPrice!$A$2:$BBB$290988,MATCH($AK$4,TPrice!$2:$2,0),0))</f>
        <v/>
      </c>
      <c r="AM64" s="228" t="str">
        <f>IF(AL64="","",VLOOKUP($AK64,YTM!$A$2:$BBB$290988,MATCH($AK$4,YTM!$2:$2,0),0))</f>
        <v/>
      </c>
      <c r="AN64" s="184" t="str">
        <f>IF(AK64="","",(VLOOKUP($AK64,CRating!$A$2:$BBB$290988,MATCH($AK$4,CRating!$2:$2,0),0)))</f>
        <v>BBB</v>
      </c>
      <c r="AO64" s="184">
        <f>IF(AK64="","",INDEX(Ratings!$E$3:$E$20,MATCH(VLOOKUP($AK64,CRating!$A$2:$BBB$290988,MATCH($AK$4,CRating!$2:$2,0),0),Ratings!$F$3:$F$20,0)))</f>
        <v>9</v>
      </c>
      <c r="AP64" s="184" t="str">
        <f>IF(AL64="","",IFERROR(VLOOKUP($AK64,UnitsTraded!$A$2:$BBB$290988,MATCH($AK$4,UnitsTraded!$2:$2,0),0),""))</f>
        <v/>
      </c>
      <c r="AQ64" s="228" t="str">
        <f>IF(AL64="","",VLOOKUP($AK64,AvgYTM!$A$2:$BAY$290988,MATCH(SUBSTITUTE(SUBSTITUTE($AN64,"+",""),"-",""),AvgYTM!$2:$2,0),0))</f>
        <v/>
      </c>
    </row>
    <row r="65" spans="20:43">
      <c r="T65" s="2" t="s">
        <v>15</v>
      </c>
      <c r="U65" s="2" t="str">
        <f>IFERROR(VLOOKUP(ROWS($T$19:T65),CouponDates!$A:$AV,MATCH($U$10,CouponDates!$1:$1,0),0),"")</f>
        <v>1 Shrawan 2099</v>
      </c>
      <c r="V65" s="6">
        <f ca="1">IFERROR(VLOOKUP($U65,'Date Reference'!$B:$C,2,0),"")</f>
        <v>52064</v>
      </c>
      <c r="W65" s="17" t="str">
        <f t="shared" ca="1" si="4"/>
        <v>N/A</v>
      </c>
      <c r="X65" s="17" t="str">
        <f t="shared" ca="1" si="3"/>
        <v>N/A</v>
      </c>
      <c r="Y65" s="18">
        <f t="shared" ca="1" si="2"/>
        <v>0</v>
      </c>
      <c r="Z65" s="9"/>
      <c r="AA65" s="9"/>
      <c r="AB65" s="9"/>
      <c r="AC65" s="9"/>
      <c r="AG65" s="173">
        <v>60</v>
      </c>
      <c r="AH65" s="173" t="str">
        <f t="shared" ca="1" si="1"/>
        <v>NMB Debenture 10.75% -2089/90</v>
      </c>
      <c r="AI65" s="174">
        <f ca="1">IF(ISNUMBER(SEARCH($F$5,AH65)),MAX($AI$5:AI64)+1,0)</f>
        <v>0</v>
      </c>
      <c r="AK65" s="226">
        <f>IF(AvgYTM!A62&gt;0,AvgYTM!A62,"")</f>
        <v>44958</v>
      </c>
      <c r="AL65" s="227" t="str">
        <f>IF(AK65="","",VLOOKUP($AK65,TPrice!$A$2:$BBB$290988,MATCH($AK$4,TPrice!$2:$2,0),0))</f>
        <v/>
      </c>
      <c r="AM65" s="228" t="str">
        <f>IF(AL65="","",VLOOKUP($AK65,YTM!$A$2:$BBB$290988,MATCH($AK$4,YTM!$2:$2,0),0))</f>
        <v/>
      </c>
      <c r="AN65" s="184" t="str">
        <f>IF(AK65="","",(VLOOKUP($AK65,CRating!$A$2:$BBB$290988,MATCH($AK$4,CRating!$2:$2,0),0)))</f>
        <v>BBB</v>
      </c>
      <c r="AO65" s="184">
        <f>IF(AK65="","",INDEX(Ratings!$E$3:$E$20,MATCH(VLOOKUP($AK65,CRating!$A$2:$BBB$290988,MATCH($AK$4,CRating!$2:$2,0),0),Ratings!$F$3:$F$20,0)))</f>
        <v>9</v>
      </c>
      <c r="AP65" s="184" t="str">
        <f>IF(AL65="","",IFERROR(VLOOKUP($AK65,UnitsTraded!$A$2:$BBB$290988,MATCH($AK$4,UnitsTraded!$2:$2,0),0),""))</f>
        <v/>
      </c>
      <c r="AQ65" s="228" t="str">
        <f>IF(AL65="","",VLOOKUP($AK65,AvgYTM!$A$2:$BAY$290988,MATCH(SUBSTITUTE(SUBSTITUTE($AN65,"+",""),"-",""),AvgYTM!$2:$2,0),0))</f>
        <v/>
      </c>
    </row>
    <row r="66" spans="20:43">
      <c r="T66" s="2" t="s">
        <v>15</v>
      </c>
      <c r="U66" s="2" t="str">
        <f>IFERROR(VLOOKUP(ROWS($T$19:T66),CouponDates!$A:$AV,MATCH($U$10,CouponDates!$1:$1,0),0),"")</f>
        <v>1 Magh 2099</v>
      </c>
      <c r="V66" s="6">
        <f ca="1">IFERROR(VLOOKUP($U66,'Date Reference'!$B:$C,2,0),"")</f>
        <v>52246</v>
      </c>
      <c r="W66" s="17" t="str">
        <f t="shared" ca="1" si="4"/>
        <v>N/A</v>
      </c>
      <c r="X66" s="17" t="str">
        <f t="shared" ca="1" si="3"/>
        <v>N/A</v>
      </c>
      <c r="Y66" s="18">
        <f t="shared" ca="1" si="2"/>
        <v>0</v>
      </c>
      <c r="Z66" s="9"/>
      <c r="AA66" s="9"/>
      <c r="AB66" s="9"/>
      <c r="AC66" s="9"/>
      <c r="AG66" s="173">
        <v>61</v>
      </c>
      <c r="AH66" s="173" t="str">
        <f t="shared" ca="1" si="1"/>
        <v>Global IME Bank Debenture 2084/85</v>
      </c>
      <c r="AI66" s="174">
        <f ca="1">IF(ISNUMBER(SEARCH($F$5,AH66)),MAX($AI$5:AI65)+1,0)</f>
        <v>0</v>
      </c>
      <c r="AK66" s="226">
        <f>IF(AvgYTM!A63&gt;0,AvgYTM!A63,"")</f>
        <v>44959</v>
      </c>
      <c r="AL66" s="227" t="str">
        <f>IF(AK66="","",VLOOKUP($AK66,TPrice!$A$2:$BBB$290988,MATCH($AK$4,TPrice!$2:$2,0),0))</f>
        <v/>
      </c>
      <c r="AM66" s="228" t="str">
        <f>IF(AL66="","",VLOOKUP($AK66,YTM!$A$2:$BBB$290988,MATCH($AK$4,YTM!$2:$2,0),0))</f>
        <v/>
      </c>
      <c r="AN66" s="184" t="str">
        <f>IF(AK66="","",(VLOOKUP($AK66,CRating!$A$2:$BBB$290988,MATCH($AK$4,CRating!$2:$2,0),0)))</f>
        <v>BBB</v>
      </c>
      <c r="AO66" s="184">
        <f>IF(AK66="","",INDEX(Ratings!$E$3:$E$20,MATCH(VLOOKUP($AK66,CRating!$A$2:$BBB$290988,MATCH($AK$4,CRating!$2:$2,0),0),Ratings!$F$3:$F$20,0)))</f>
        <v>9</v>
      </c>
      <c r="AP66" s="184" t="str">
        <f>IF(AL66="","",IFERROR(VLOOKUP($AK66,UnitsTraded!$A$2:$BBB$290988,MATCH($AK$4,UnitsTraded!$2:$2,0),0),""))</f>
        <v/>
      </c>
      <c r="AQ66" s="228" t="str">
        <f>IF(AL66="","",VLOOKUP($AK66,AvgYTM!$A$2:$BAY$290988,MATCH(SUBSTITUTE(SUBSTITUTE($AN66,"+",""),"-",""),AvgYTM!$2:$2,0),0))</f>
        <v/>
      </c>
    </row>
    <row r="67" spans="20:43">
      <c r="T67" s="2" t="s">
        <v>15</v>
      </c>
      <c r="U67" s="2" t="str">
        <f>IFERROR(VLOOKUP(ROWS($T$19:T67),CouponDates!$A:$AV,MATCH($U$10,CouponDates!$1:$1,0),0),"")</f>
        <v>1 Shrawan 2100</v>
      </c>
      <c r="V67" s="6" t="str">
        <f ca="1">IFERROR(VLOOKUP($U67,'Date Reference'!$B:$C,2,0),"")</f>
        <v/>
      </c>
      <c r="W67" s="17" t="str">
        <f t="shared" ca="1" si="4"/>
        <v>N/A</v>
      </c>
      <c r="X67" s="17" t="str">
        <f t="shared" ca="1" si="3"/>
        <v>N/A</v>
      </c>
      <c r="Y67" s="18">
        <f t="shared" ca="1" si="2"/>
        <v>0</v>
      </c>
      <c r="AB67" s="9"/>
      <c r="AG67" s="173">
        <v>62</v>
      </c>
      <c r="AH67" s="173" t="str">
        <f t="shared" ca="1" si="1"/>
        <v>11% Mahalaxmi Debenture 2089</v>
      </c>
      <c r="AI67" s="174">
        <f ca="1">IF(ISNUMBER(SEARCH($F$5,AH67)),MAX($AI$5:AI66)+1,0)</f>
        <v>0</v>
      </c>
      <c r="AK67" s="226">
        <f>IF(AvgYTM!A64&gt;0,AvgYTM!A64,"")</f>
        <v>44962</v>
      </c>
      <c r="AL67" s="227" t="str">
        <f>IF(AK67="","",VLOOKUP($AK67,TPrice!$A$2:$BBB$290988,MATCH($AK$4,TPrice!$2:$2,0),0))</f>
        <v/>
      </c>
      <c r="AM67" s="228" t="str">
        <f>IF(AL67="","",VLOOKUP($AK67,YTM!$A$2:$BBB$290988,MATCH($AK$4,YTM!$2:$2,0),0))</f>
        <v/>
      </c>
      <c r="AN67" s="184" t="str">
        <f>IF(AK67="","",(VLOOKUP($AK67,CRating!$A$2:$BBB$290988,MATCH($AK$4,CRating!$2:$2,0),0)))</f>
        <v>BBB</v>
      </c>
      <c r="AO67" s="184">
        <f>IF(AK67="","",INDEX(Ratings!$E$3:$E$20,MATCH(VLOOKUP($AK67,CRating!$A$2:$BBB$290988,MATCH($AK$4,CRating!$2:$2,0),0),Ratings!$F$3:$F$20,0)))</f>
        <v>9</v>
      </c>
      <c r="AP67" s="184" t="str">
        <f>IF(AL67="","",IFERROR(VLOOKUP($AK67,UnitsTraded!$A$2:$BBB$290988,MATCH($AK$4,UnitsTraded!$2:$2,0),0),""))</f>
        <v/>
      </c>
      <c r="AQ67" s="228" t="str">
        <f>IF(AL67="","",VLOOKUP($AK67,AvgYTM!$A$2:$BAY$290988,MATCH(SUBSTITUTE(SUBSTITUTE($AN67,"+",""),"-",""),AvgYTM!$2:$2,0),0))</f>
        <v/>
      </c>
    </row>
    <row r="68" spans="20:43">
      <c r="T68" s="2" t="s">
        <v>15</v>
      </c>
      <c r="U68" s="2" t="str">
        <f>IFERROR(VLOOKUP(ROWS($T$19:T68),CouponDates!$A:$AV,MATCH($U$10,CouponDates!$1:$1,0),0),"")</f>
        <v>1 Magh 2100</v>
      </c>
      <c r="V68" s="6" t="str">
        <f ca="1">IFERROR(VLOOKUP($U68,'Date Reference'!$B:$C,2,0),"")</f>
        <v/>
      </c>
      <c r="W68" s="17" t="str">
        <f t="shared" ca="1" si="4"/>
        <v>N/A</v>
      </c>
      <c r="X68" s="17" t="str">
        <f t="shared" ca="1" si="3"/>
        <v>N/A</v>
      </c>
      <c r="Y68" s="18">
        <f t="shared" ca="1" si="2"/>
        <v>0</v>
      </c>
      <c r="AG68" s="173">
        <v>63</v>
      </c>
      <c r="AH68" s="173" t="str">
        <f t="shared" ca="1" si="1"/>
        <v>11% L.B.B.L. Debenture 2089</v>
      </c>
      <c r="AI68" s="174">
        <f ca="1">IF(ISNUMBER(SEARCH($F$5,AH68)),MAX($AI$5:AI67)+1,0)</f>
        <v>0</v>
      </c>
      <c r="AK68" s="226">
        <f>IF(AvgYTM!A65&gt;0,AvgYTM!A65,"")</f>
        <v>44963</v>
      </c>
      <c r="AL68" s="227" t="str">
        <f>IF(AK68="","",VLOOKUP($AK68,TPrice!$A$2:$BBB$290988,MATCH($AK$4,TPrice!$2:$2,0),0))</f>
        <v/>
      </c>
      <c r="AM68" s="228" t="str">
        <f>IF(AL68="","",VLOOKUP($AK68,YTM!$A$2:$BBB$290988,MATCH($AK$4,YTM!$2:$2,0),0))</f>
        <v/>
      </c>
      <c r="AN68" s="184" t="str">
        <f>IF(AK68="","",(VLOOKUP($AK68,CRating!$A$2:$BBB$290988,MATCH($AK$4,CRating!$2:$2,0),0)))</f>
        <v>BBB</v>
      </c>
      <c r="AO68" s="184">
        <f>IF(AK68="","",INDEX(Ratings!$E$3:$E$20,MATCH(VLOOKUP($AK68,CRating!$A$2:$BBB$290988,MATCH($AK$4,CRating!$2:$2,0),0),Ratings!$F$3:$F$20,0)))</f>
        <v>9</v>
      </c>
      <c r="AP68" s="184" t="str">
        <f>IF(AL68="","",IFERROR(VLOOKUP($AK68,UnitsTraded!$A$2:$BBB$290988,MATCH($AK$4,UnitsTraded!$2:$2,0),0),""))</f>
        <v/>
      </c>
      <c r="AQ68" s="228" t="str">
        <f>IF(AL68="","",VLOOKUP($AK68,AvgYTM!$A$2:$BAY$290988,MATCH(SUBSTITUTE(SUBSTITUTE($AN68,"+",""),"-",""),AvgYTM!$2:$2,0),0))</f>
        <v/>
      </c>
    </row>
    <row r="69" spans="20:43">
      <c r="T69" s="2" t="s">
        <v>15</v>
      </c>
      <c r="U69" s="2" t="str">
        <f>IFERROR(VLOOKUP(ROWS($T$19:T69),CouponDates!$A:$AV,MATCH($U$10,CouponDates!$1:$1,0),0),"")</f>
        <v>1 Shrawan 2101</v>
      </c>
      <c r="V69" s="6" t="str">
        <f ca="1">IFERROR(VLOOKUP($U69,'Date Reference'!$B:$C,2,0),"")</f>
        <v/>
      </c>
      <c r="W69" s="17" t="str">
        <f t="shared" ca="1" si="4"/>
        <v>N/A</v>
      </c>
      <c r="X69" s="17" t="str">
        <f t="shared" ca="1" si="3"/>
        <v>N/A</v>
      </c>
      <c r="Y69" s="18">
        <f t="shared" ca="1" si="2"/>
        <v>0</v>
      </c>
      <c r="AG69" s="173">
        <v>64</v>
      </c>
      <c r="AH69" s="173" t="str">
        <f t="shared" ca="1" si="1"/>
        <v>9% Nepal SBI Bank Rinpatra 2089</v>
      </c>
      <c r="AI69" s="174">
        <f ca="1">IF(ISNUMBER(SEARCH($F$5,AH69)),MAX($AI$5:AI68)+1,0)</f>
        <v>0</v>
      </c>
      <c r="AK69" s="226">
        <f>IF(AvgYTM!A66&gt;0,AvgYTM!A66,"")</f>
        <v>44964</v>
      </c>
      <c r="AL69" s="227" t="str">
        <f>IF(AK69="","",VLOOKUP($AK69,TPrice!$A$2:$BBB$290988,MATCH($AK$4,TPrice!$2:$2,0),0))</f>
        <v/>
      </c>
      <c r="AM69" s="228" t="str">
        <f>IF(AL69="","",VLOOKUP($AK69,YTM!$A$2:$BBB$290988,MATCH($AK$4,YTM!$2:$2,0),0))</f>
        <v/>
      </c>
      <c r="AN69" s="184" t="str">
        <f>IF(AK69="","",(VLOOKUP($AK69,CRating!$A$2:$BBB$290988,MATCH($AK$4,CRating!$2:$2,0),0)))</f>
        <v>BBB</v>
      </c>
      <c r="AO69" s="184">
        <f>IF(AK69="","",INDEX(Ratings!$E$3:$E$20,MATCH(VLOOKUP($AK69,CRating!$A$2:$BBB$290988,MATCH($AK$4,CRating!$2:$2,0),0),Ratings!$F$3:$F$20,0)))</f>
        <v>9</v>
      </c>
      <c r="AP69" s="184" t="str">
        <f>IF(AL69="","",IFERROR(VLOOKUP($AK69,UnitsTraded!$A$2:$BBB$290988,MATCH($AK$4,UnitsTraded!$2:$2,0),0),""))</f>
        <v/>
      </c>
      <c r="AQ69" s="228" t="str">
        <f>IF(AL69="","",VLOOKUP($AK69,AvgYTM!$A$2:$BAY$290988,MATCH(SUBSTITUTE(SUBSTITUTE($AN69,"+",""),"-",""),AvgYTM!$2:$2,0),0))</f>
        <v/>
      </c>
    </row>
    <row r="70" spans="20:43">
      <c r="T70" s="2" t="s">
        <v>15</v>
      </c>
      <c r="U70" s="2" t="str">
        <f>IFERROR(VLOOKUP(ROWS($T$19:T70),CouponDates!$A:$AV,MATCH($U$10,CouponDates!$1:$1,0),0),"")</f>
        <v>1 Magh 2101</v>
      </c>
      <c r="V70" s="6" t="str">
        <f ca="1">IFERROR(VLOOKUP($U70,'Date Reference'!$B:$C,2,0),"")</f>
        <v/>
      </c>
      <c r="W70" s="17" t="str">
        <f t="shared" ca="1" si="4"/>
        <v>N/A</v>
      </c>
      <c r="X70" s="17" t="str">
        <f t="shared" ca="1" si="3"/>
        <v>N/A</v>
      </c>
      <c r="Y70" s="18">
        <f t="shared" ca="1" si="2"/>
        <v>0</v>
      </c>
      <c r="AG70" s="173">
        <v>65</v>
      </c>
      <c r="AH70" s="173" t="str">
        <f t="shared" ref="AH70:AH105" ca="1" si="5">IFERROR(INDEX(DebentureList,AG70),"")</f>
        <v/>
      </c>
      <c r="AI70" s="174">
        <f ca="1">IF(ISNUMBER(SEARCH($F$5,AH70)),MAX($AI$5:AI69)+1,0)</f>
        <v>0</v>
      </c>
      <c r="AK70" s="226">
        <f>IF(AvgYTM!A67&gt;0,AvgYTM!A67,"")</f>
        <v>44965</v>
      </c>
      <c r="AL70" s="227" t="str">
        <f>IF(AK70="","",VLOOKUP($AK70,TPrice!$A$2:$BBB$290988,MATCH($AK$4,TPrice!$2:$2,0),0))</f>
        <v/>
      </c>
      <c r="AM70" s="228" t="str">
        <f>IF(AL70="","",VLOOKUP($AK70,YTM!$A$2:$BBB$290988,MATCH($AK$4,YTM!$2:$2,0),0))</f>
        <v/>
      </c>
      <c r="AN70" s="184" t="str">
        <f>IF(AK70="","",(VLOOKUP($AK70,CRating!$A$2:$BBB$290988,MATCH($AK$4,CRating!$2:$2,0),0)))</f>
        <v>BBB</v>
      </c>
      <c r="AO70" s="184">
        <f>IF(AK70="","",INDEX(Ratings!$E$3:$E$20,MATCH(VLOOKUP($AK70,CRating!$A$2:$BBB$290988,MATCH($AK$4,CRating!$2:$2,0),0),Ratings!$F$3:$F$20,0)))</f>
        <v>9</v>
      </c>
      <c r="AP70" s="184" t="str">
        <f>IF(AL70="","",IFERROR(VLOOKUP($AK70,UnitsTraded!$A$2:$BBB$290988,MATCH($AK$4,UnitsTraded!$2:$2,0),0),""))</f>
        <v/>
      </c>
      <c r="AQ70" s="228" t="str">
        <f>IF(AL70="","",VLOOKUP($AK70,AvgYTM!$A$2:$BAY$290988,MATCH(SUBSTITUTE(SUBSTITUTE($AN70,"+",""),"-",""),AvgYTM!$2:$2,0),0))</f>
        <v/>
      </c>
    </row>
    <row r="71" spans="20:43">
      <c r="T71" s="2" t="s">
        <v>15</v>
      </c>
      <c r="U71" s="2" t="str">
        <f>IFERROR(VLOOKUP(ROWS($T$19:T71),CouponDates!$A:$AV,MATCH($U$10,CouponDates!$1:$1,0),0),"")</f>
        <v>1 Shrawan 2102</v>
      </c>
      <c r="V71" s="6" t="str">
        <f ca="1">IFERROR(VLOOKUP($U71,'Date Reference'!$B:$C,2,0),"")</f>
        <v/>
      </c>
      <c r="W71" s="17" t="str">
        <f t="shared" ca="1" si="4"/>
        <v>N/A</v>
      </c>
      <c r="X71" s="17" t="str">
        <f t="shared" ca="1" si="3"/>
        <v>N/A</v>
      </c>
      <c r="Y71" s="18">
        <f t="shared" ca="1" si="2"/>
        <v>0</v>
      </c>
      <c r="AG71" s="173">
        <v>66</v>
      </c>
      <c r="AH71" s="173" t="str">
        <f t="shared" ca="1" si="5"/>
        <v/>
      </c>
      <c r="AI71" s="174">
        <f ca="1">IF(ISNUMBER(SEARCH($F$5,AH71)),MAX($AI$5:AI70)+1,0)</f>
        <v>0</v>
      </c>
      <c r="AK71" s="226">
        <f>IF(AvgYTM!A68&gt;0,AvgYTM!A68,"")</f>
        <v>44966</v>
      </c>
      <c r="AL71" s="227" t="str">
        <f>IF(AK71="","",VLOOKUP($AK71,TPrice!$A$2:$BBB$290988,MATCH($AK$4,TPrice!$2:$2,0),0))</f>
        <v/>
      </c>
      <c r="AM71" s="228" t="str">
        <f>IF(AL71="","",VLOOKUP($AK71,YTM!$A$2:$BBB$290988,MATCH($AK$4,YTM!$2:$2,0),0))</f>
        <v/>
      </c>
      <c r="AN71" s="184" t="str">
        <f>IF(AK71="","",(VLOOKUP($AK71,CRating!$A$2:$BBB$290988,MATCH($AK$4,CRating!$2:$2,0),0)))</f>
        <v>BBB</v>
      </c>
      <c r="AO71" s="184">
        <f>IF(AK71="","",INDEX(Ratings!$E$3:$E$20,MATCH(VLOOKUP($AK71,CRating!$A$2:$BBB$290988,MATCH($AK$4,CRating!$2:$2,0),0),Ratings!$F$3:$F$20,0)))</f>
        <v>9</v>
      </c>
      <c r="AP71" s="184" t="str">
        <f>IF(AL71="","",IFERROR(VLOOKUP($AK71,UnitsTraded!$A$2:$BBB$290988,MATCH($AK$4,UnitsTraded!$2:$2,0),0),""))</f>
        <v/>
      </c>
      <c r="AQ71" s="228" t="str">
        <f>IF(AL71="","",VLOOKUP($AK71,AvgYTM!$A$2:$BAY$290988,MATCH(SUBSTITUTE(SUBSTITUTE($AN71,"+",""),"-",""),AvgYTM!$2:$2,0),0))</f>
        <v/>
      </c>
    </row>
    <row r="72" spans="20:43">
      <c r="T72" s="2" t="s">
        <v>15</v>
      </c>
      <c r="U72" s="2" t="str">
        <f>IFERROR(VLOOKUP(ROWS($T$19:T72),CouponDates!$A:$AV,MATCH($U$10,CouponDates!$1:$1,0),0),"")</f>
        <v>1 Magh 2102</v>
      </c>
      <c r="V72" s="6" t="str">
        <f ca="1">IFERROR(VLOOKUP($U72,'Date Reference'!$B:$C,2,0),"")</f>
        <v/>
      </c>
      <c r="W72" s="17" t="str">
        <f t="shared" ca="1" si="4"/>
        <v>N/A</v>
      </c>
      <c r="X72" s="17" t="str">
        <f t="shared" ca="1" si="3"/>
        <v>N/A</v>
      </c>
      <c r="Y72" s="18">
        <f t="shared" ca="1" si="2"/>
        <v>0</v>
      </c>
      <c r="AG72" s="173">
        <v>67</v>
      </c>
      <c r="AH72" s="173" t="str">
        <f t="shared" ca="1" si="5"/>
        <v/>
      </c>
      <c r="AI72" s="174">
        <f ca="1">IF(ISNUMBER(SEARCH($F$5,AH72)),MAX($AI$5:AI71)+1,0)</f>
        <v>0</v>
      </c>
      <c r="AK72" s="226">
        <f>IF(AvgYTM!A69&gt;0,AvgYTM!A69,"")</f>
        <v>44967</v>
      </c>
      <c r="AL72" s="227" t="e">
        <f>IF(AK72="","",VLOOKUP($AK72,TPrice!$A$2:$BBB$290988,MATCH($AK$4,TPrice!$2:$2,0),0))</f>
        <v>#N/A</v>
      </c>
      <c r="AM72" s="228" t="e">
        <f>IF(AL72="","",VLOOKUP($AK72,YTM!$A$2:$BBB$290988,MATCH($AK$4,YTM!$2:$2,0),0))</f>
        <v>#N/A</v>
      </c>
      <c r="AN72" s="184" t="e">
        <f>IF(AK72="","",(VLOOKUP($AK72,CRating!$A$2:$BBB$290988,MATCH($AK$4,CRating!$2:$2,0),0)))</f>
        <v>#N/A</v>
      </c>
      <c r="AO72" s="184" t="e">
        <f>IF(AK72="","",INDEX(Ratings!$E$3:$E$20,MATCH(VLOOKUP($AK72,CRating!$A$2:$BBB$290988,MATCH($AK$4,CRating!$2:$2,0),0),Ratings!$F$3:$F$20,0)))</f>
        <v>#N/A</v>
      </c>
      <c r="AP72" s="184" t="e">
        <f>IF(AL72="","",IFERROR(VLOOKUP($AK72,UnitsTraded!$A$2:$BBB$290988,MATCH($AK$4,UnitsTraded!$2:$2,0),0),""))</f>
        <v>#N/A</v>
      </c>
      <c r="AQ72" s="228" t="e">
        <f>IF(AL72="","",VLOOKUP($AK72,AvgYTM!$A$2:$BAY$290988,MATCH(SUBSTITUTE(SUBSTITUTE($AN72,"+",""),"-",""),AvgYTM!$2:$2,0),0))</f>
        <v>#N/A</v>
      </c>
    </row>
    <row r="73" spans="20:43">
      <c r="T73" s="2" t="s">
        <v>15</v>
      </c>
      <c r="U73" s="2" t="str">
        <f>IFERROR(VLOOKUP(ROWS($T$19:T73),CouponDates!$A:$AV,MATCH($U$10,CouponDates!$1:$1,0),0),"")</f>
        <v>1 Shrawan 2103</v>
      </c>
      <c r="V73" s="6" t="str">
        <f ca="1">IFERROR(VLOOKUP($U73,'Date Reference'!$B:$C,2,0),"")</f>
        <v/>
      </c>
      <c r="W73" s="17" t="str">
        <f t="shared" ca="1" si="4"/>
        <v>N/A</v>
      </c>
      <c r="X73" s="17" t="str">
        <f t="shared" ca="1" si="3"/>
        <v>N/A</v>
      </c>
      <c r="Y73" s="18">
        <f t="shared" ca="1" si="2"/>
        <v>0</v>
      </c>
      <c r="AG73" s="173">
        <v>68</v>
      </c>
      <c r="AH73" s="173" t="str">
        <f t="shared" ca="1" si="5"/>
        <v/>
      </c>
      <c r="AI73" s="174">
        <f ca="1">IF(ISNUMBER(SEARCH($F$5,AH73)),MAX($AI$5:AI72)+1,0)</f>
        <v>0</v>
      </c>
      <c r="AK73" s="226">
        <f>IF(AvgYTM!A70&gt;0,AvgYTM!A70,"")</f>
        <v>44969</v>
      </c>
      <c r="AL73" s="227" t="str">
        <f>IF(AK73="","",VLOOKUP($AK73,TPrice!$A$2:$BBB$290988,MATCH($AK$4,TPrice!$2:$2,0),0))</f>
        <v/>
      </c>
      <c r="AM73" s="228" t="str">
        <f>IF(AL73="","",VLOOKUP($AK73,YTM!$A$2:$BBB$290988,MATCH($AK$4,YTM!$2:$2,0),0))</f>
        <v/>
      </c>
      <c r="AN73" s="184" t="str">
        <f>IF(AK73="","",(VLOOKUP($AK73,CRating!$A$2:$BBB$290988,MATCH($AK$4,CRating!$2:$2,0),0)))</f>
        <v>BBB</v>
      </c>
      <c r="AO73" s="184">
        <f>IF(AK73="","",INDEX(Ratings!$E$3:$E$20,MATCH(VLOOKUP($AK73,CRating!$A$2:$BBB$290988,MATCH($AK$4,CRating!$2:$2,0),0),Ratings!$F$3:$F$20,0)))</f>
        <v>9</v>
      </c>
      <c r="AP73" s="184" t="str">
        <f>IF(AL73="","",IFERROR(VLOOKUP($AK73,UnitsTraded!$A$2:$BBB$290988,MATCH($AK$4,UnitsTraded!$2:$2,0),0),""))</f>
        <v/>
      </c>
      <c r="AQ73" s="228" t="str">
        <f>IF(AL73="","",VLOOKUP($AK73,AvgYTM!$A$2:$BAY$290988,MATCH(SUBSTITUTE(SUBSTITUTE($AN73,"+",""),"-",""),AvgYTM!$2:$2,0),0))</f>
        <v/>
      </c>
    </row>
    <row r="74" spans="20:43">
      <c r="T74" s="2" t="s">
        <v>15</v>
      </c>
      <c r="U74" s="2" t="str">
        <f>IFERROR(VLOOKUP(ROWS($T$19:T74),CouponDates!$A:$AV,MATCH($U$10,CouponDates!$1:$1,0),0),"")</f>
        <v>1 Magh 2103</v>
      </c>
      <c r="V74" s="6" t="str">
        <f ca="1">IFERROR(VLOOKUP($U74,'Date Reference'!$B:$C,2,0),"")</f>
        <v/>
      </c>
      <c r="W74" s="17" t="str">
        <f t="shared" ca="1" si="4"/>
        <v>N/A</v>
      </c>
      <c r="X74" s="17" t="str">
        <f t="shared" ca="1" si="3"/>
        <v>N/A</v>
      </c>
      <c r="Y74" s="18">
        <f t="shared" ca="1" si="2"/>
        <v>0</v>
      </c>
      <c r="AG74" s="173">
        <v>69</v>
      </c>
      <c r="AH74" s="173" t="str">
        <f t="shared" ca="1" si="5"/>
        <v/>
      </c>
      <c r="AI74" s="174">
        <f ca="1">IF(ISNUMBER(SEARCH($F$5,AH74)),MAX($AI$5:AI73)+1,0)</f>
        <v>0</v>
      </c>
      <c r="AK74" s="226">
        <f>IF(AvgYTM!A71&gt;0,AvgYTM!A71,"")</f>
        <v>44970</v>
      </c>
      <c r="AL74" s="227" t="str">
        <f>IF(AK74="","",VLOOKUP($AK74,TPrice!$A$2:$BBB$290988,MATCH($AK$4,TPrice!$2:$2,0),0))</f>
        <v/>
      </c>
      <c r="AM74" s="228" t="str">
        <f>IF(AL74="","",VLOOKUP($AK74,YTM!$A$2:$BBB$290988,MATCH($AK$4,YTM!$2:$2,0),0))</f>
        <v/>
      </c>
      <c r="AN74" s="184" t="str">
        <f>IF(AK74="","",(VLOOKUP($AK74,CRating!$A$2:$BBB$290988,MATCH($AK$4,CRating!$2:$2,0),0)))</f>
        <v>BBB</v>
      </c>
      <c r="AO74" s="184">
        <f>IF(AK74="","",INDEX(Ratings!$E$3:$E$20,MATCH(VLOOKUP($AK74,CRating!$A$2:$BBB$290988,MATCH($AK$4,CRating!$2:$2,0),0),Ratings!$F$3:$F$20,0)))</f>
        <v>9</v>
      </c>
      <c r="AP74" s="184" t="str">
        <f>IF(AL74="","",IFERROR(VLOOKUP($AK74,UnitsTraded!$A$2:$BBB$290988,MATCH($AK$4,UnitsTraded!$2:$2,0),0),""))</f>
        <v/>
      </c>
      <c r="AQ74" s="228" t="str">
        <f>IF(AL74="","",VLOOKUP($AK74,AvgYTM!$A$2:$BAY$290988,MATCH(SUBSTITUTE(SUBSTITUTE($AN74,"+",""),"-",""),AvgYTM!$2:$2,0),0))</f>
        <v/>
      </c>
    </row>
    <row r="75" spans="20:43">
      <c r="T75" s="2" t="s">
        <v>15</v>
      </c>
      <c r="U75" s="2" t="str">
        <f>IFERROR(VLOOKUP(ROWS($T$19:T75),CouponDates!$A:$AV,MATCH($U$10,CouponDates!$1:$1,0),0),"")</f>
        <v>1 Shrawan 2104</v>
      </c>
      <c r="V75" s="6" t="str">
        <f ca="1">IFERROR(VLOOKUP($U75,'Date Reference'!$B:$C,2,0),"")</f>
        <v/>
      </c>
      <c r="W75" s="17" t="str">
        <f t="shared" ca="1" si="4"/>
        <v>N/A</v>
      </c>
      <c r="X75" s="17" t="str">
        <f t="shared" ca="1" si="3"/>
        <v>N/A</v>
      </c>
      <c r="Y75" s="18">
        <f t="shared" ca="1" si="2"/>
        <v>0</v>
      </c>
      <c r="AG75" s="173">
        <v>70</v>
      </c>
      <c r="AH75" s="173" t="str">
        <f t="shared" ca="1" si="5"/>
        <v/>
      </c>
      <c r="AI75" s="174">
        <f ca="1">IF(ISNUMBER(SEARCH($F$5,AH75)),MAX($AI$5:AI74)+1,0)</f>
        <v>0</v>
      </c>
      <c r="AK75" s="226">
        <f>IF(AvgYTM!A72&gt;0,AvgYTM!A72,"")</f>
        <v>44970</v>
      </c>
      <c r="AL75" s="227" t="str">
        <f>IF(AK75="","",VLOOKUP($AK75,TPrice!$A$2:$BBB$290988,MATCH($AK$4,TPrice!$2:$2,0),0))</f>
        <v/>
      </c>
      <c r="AM75" s="228" t="str">
        <f>IF(AL75="","",VLOOKUP($AK75,YTM!$A$2:$BBB$290988,MATCH($AK$4,YTM!$2:$2,0),0))</f>
        <v/>
      </c>
      <c r="AN75" s="184" t="str">
        <f>IF(AK75="","",(VLOOKUP($AK75,CRating!$A$2:$BBB$290988,MATCH($AK$4,CRating!$2:$2,0),0)))</f>
        <v>BBB</v>
      </c>
      <c r="AO75" s="184">
        <f>IF(AK75="","",INDEX(Ratings!$E$3:$E$20,MATCH(VLOOKUP($AK75,CRating!$A$2:$BBB$290988,MATCH($AK$4,CRating!$2:$2,0),0),Ratings!$F$3:$F$20,0)))</f>
        <v>9</v>
      </c>
      <c r="AP75" s="184" t="str">
        <f>IF(AL75="","",IFERROR(VLOOKUP($AK75,UnitsTraded!$A$2:$BBB$290988,MATCH($AK$4,UnitsTraded!$2:$2,0),0),""))</f>
        <v/>
      </c>
      <c r="AQ75" s="228" t="str">
        <f>IF(AL75="","",VLOOKUP($AK75,AvgYTM!$A$2:$BAY$290988,MATCH(SUBSTITUTE(SUBSTITUTE($AN75,"+",""),"-",""),AvgYTM!$2:$2,0),0))</f>
        <v/>
      </c>
    </row>
    <row r="76" spans="20:43">
      <c r="T76" s="2" t="s">
        <v>15</v>
      </c>
      <c r="U76" s="2" t="str">
        <f>IFERROR(VLOOKUP(ROWS($T$19:T76),CouponDates!$A:$AV,MATCH($U$10,CouponDates!$1:$1,0),0),"")</f>
        <v>1 Magh 2104</v>
      </c>
      <c r="V76" s="6" t="str">
        <f ca="1">IFERROR(VLOOKUP($U76,'Date Reference'!$B:$C,2,0),"")</f>
        <v/>
      </c>
      <c r="W76" s="17" t="str">
        <f t="shared" ca="1" si="4"/>
        <v>N/A</v>
      </c>
      <c r="X76" s="17" t="str">
        <f t="shared" ca="1" si="3"/>
        <v>N/A</v>
      </c>
      <c r="Y76" s="18">
        <f t="shared" ca="1" si="2"/>
        <v>0</v>
      </c>
      <c r="AG76" s="173">
        <v>71</v>
      </c>
      <c r="AH76" s="173" t="str">
        <f t="shared" ca="1" si="5"/>
        <v/>
      </c>
      <c r="AI76" s="174">
        <f ca="1">IF(ISNUMBER(SEARCH($F$5,AH76)),MAX($AI$5:AI75)+1,0)</f>
        <v>0</v>
      </c>
      <c r="AK76" s="226">
        <f>IF(AvgYTM!A73&gt;0,AvgYTM!A73,"")</f>
        <v>44970</v>
      </c>
      <c r="AL76" s="227" t="str">
        <f>IF(AK76="","",VLOOKUP($AK76,TPrice!$A$2:$BBB$290988,MATCH($AK$4,TPrice!$2:$2,0),0))</f>
        <v/>
      </c>
      <c r="AM76" s="228" t="str">
        <f>IF(AL76="","",VLOOKUP($AK76,YTM!$A$2:$BBB$290988,MATCH($AK$4,YTM!$2:$2,0),0))</f>
        <v/>
      </c>
      <c r="AN76" s="184" t="str">
        <f>IF(AK76="","",(VLOOKUP($AK76,CRating!$A$2:$BBB$290988,MATCH($AK$4,CRating!$2:$2,0),0)))</f>
        <v>BBB</v>
      </c>
      <c r="AO76" s="184">
        <f>IF(AK76="","",INDEX(Ratings!$E$3:$E$20,MATCH(VLOOKUP($AK76,CRating!$A$2:$BBB$290988,MATCH($AK$4,CRating!$2:$2,0),0),Ratings!$F$3:$F$20,0)))</f>
        <v>9</v>
      </c>
      <c r="AP76" s="184" t="str">
        <f>IF(AL76="","",IFERROR(VLOOKUP($AK76,UnitsTraded!$A$2:$BBB$290988,MATCH($AK$4,UnitsTraded!$2:$2,0),0),""))</f>
        <v/>
      </c>
      <c r="AQ76" s="228" t="str">
        <f>IF(AL76="","",VLOOKUP($AK76,AvgYTM!$A$2:$BAY$290988,MATCH(SUBSTITUTE(SUBSTITUTE($AN76,"+",""),"-",""),AvgYTM!$2:$2,0),0))</f>
        <v/>
      </c>
    </row>
    <row r="77" spans="20:43">
      <c r="T77" s="2" t="s">
        <v>15</v>
      </c>
      <c r="U77" s="2" t="str">
        <f>IFERROR(VLOOKUP(ROWS($T$19:T77),CouponDates!$A:$AV,MATCH($U$10,CouponDates!$1:$1,0),0),"")</f>
        <v>1 Shrawan 2105</v>
      </c>
      <c r="V77" s="6" t="str">
        <f ca="1">IFERROR(VLOOKUP($U77,'Date Reference'!$B:$C,2,0),"")</f>
        <v/>
      </c>
      <c r="W77" s="17" t="str">
        <f t="shared" ca="1" si="4"/>
        <v>N/A</v>
      </c>
      <c r="X77" s="17" t="str">
        <f t="shared" ca="1" si="3"/>
        <v>N/A</v>
      </c>
      <c r="Y77" s="18">
        <f t="shared" ca="1" si="2"/>
        <v>0</v>
      </c>
      <c r="AG77" s="173">
        <v>72</v>
      </c>
      <c r="AH77" s="173" t="str">
        <f t="shared" ca="1" si="5"/>
        <v/>
      </c>
      <c r="AI77" s="174">
        <f ca="1">IF(ISNUMBER(SEARCH($F$5,AH77)),MAX($AI$5:AI76)+1,0)</f>
        <v>0</v>
      </c>
      <c r="AK77" s="226">
        <f>IF(AvgYTM!A74&gt;0,AvgYTM!A74,"")</f>
        <v>44971</v>
      </c>
      <c r="AL77" s="227" t="str">
        <f>IF(AK77="","",VLOOKUP($AK77,TPrice!$A$2:$BBB$290988,MATCH($AK$4,TPrice!$2:$2,0),0))</f>
        <v/>
      </c>
      <c r="AM77" s="228" t="str">
        <f>IF(AL77="","",VLOOKUP($AK77,YTM!$A$2:$BBB$290988,MATCH($AK$4,YTM!$2:$2,0),0))</f>
        <v/>
      </c>
      <c r="AN77" s="184" t="str">
        <f>IF(AK77="","",(VLOOKUP($AK77,CRating!$A$2:$BBB$290988,MATCH($AK$4,CRating!$2:$2,0),0)))</f>
        <v>BBB</v>
      </c>
      <c r="AO77" s="184">
        <f>IF(AK77="","",INDEX(Ratings!$E$3:$E$20,MATCH(VLOOKUP($AK77,CRating!$A$2:$BBB$290988,MATCH($AK$4,CRating!$2:$2,0),0),Ratings!$F$3:$F$20,0)))</f>
        <v>9</v>
      </c>
      <c r="AP77" s="184" t="str">
        <f>IF(AL77="","",IFERROR(VLOOKUP($AK77,UnitsTraded!$A$2:$BBB$290988,MATCH($AK$4,UnitsTraded!$2:$2,0),0),""))</f>
        <v/>
      </c>
      <c r="AQ77" s="228" t="str">
        <f>IF(AL77="","",VLOOKUP($AK77,AvgYTM!$A$2:$BAY$290988,MATCH(SUBSTITUTE(SUBSTITUTE($AN77,"+",""),"-",""),AvgYTM!$2:$2,0),0))</f>
        <v/>
      </c>
    </row>
    <row r="78" spans="20:43">
      <c r="T78" s="2" t="s">
        <v>15</v>
      </c>
      <c r="U78" s="2" t="str">
        <f>IFERROR(VLOOKUP(ROWS($T$19:T78),CouponDates!$A:$AV,MATCH($U$10,CouponDates!$1:$1,0),0),"")</f>
        <v>1 Magh 2105</v>
      </c>
      <c r="V78" s="6" t="str">
        <f ca="1">IFERROR(VLOOKUP($U78,'Date Reference'!$B:$C,2,0),"")</f>
        <v/>
      </c>
      <c r="W78" s="17" t="str">
        <f t="shared" ca="1" si="4"/>
        <v>N/A</v>
      </c>
      <c r="X78" s="17" t="str">
        <f t="shared" ca="1" si="3"/>
        <v>N/A</v>
      </c>
      <c r="Y78" s="18">
        <f t="shared" ca="1" si="2"/>
        <v>0</v>
      </c>
      <c r="AG78" s="173">
        <v>73</v>
      </c>
      <c r="AH78" s="173" t="str">
        <f t="shared" ca="1" si="5"/>
        <v/>
      </c>
      <c r="AI78" s="174">
        <f ca="1">IF(ISNUMBER(SEARCH($F$5,AH78)),MAX($AI$5:AI77)+1,0)</f>
        <v>0</v>
      </c>
      <c r="AK78" s="226">
        <f>IF(AvgYTM!A75&gt;0,AvgYTM!A75,"")</f>
        <v>44972</v>
      </c>
      <c r="AL78" s="227" t="str">
        <f>IF(AK78="","",VLOOKUP($AK78,TPrice!$A$2:$BBB$290988,MATCH($AK$4,TPrice!$2:$2,0),0))</f>
        <v/>
      </c>
      <c r="AM78" s="228" t="str">
        <f>IF(AL78="","",VLOOKUP($AK78,YTM!$A$2:$BBB$290988,MATCH($AK$4,YTM!$2:$2,0),0))</f>
        <v/>
      </c>
      <c r="AN78" s="184" t="str">
        <f>IF(AK78="","",(VLOOKUP($AK78,CRating!$A$2:$BBB$290988,MATCH($AK$4,CRating!$2:$2,0),0)))</f>
        <v>BBB</v>
      </c>
      <c r="AO78" s="184">
        <f>IF(AK78="","",INDEX(Ratings!$E$3:$E$20,MATCH(VLOOKUP($AK78,CRating!$A$2:$BBB$290988,MATCH($AK$4,CRating!$2:$2,0),0),Ratings!$F$3:$F$20,0)))</f>
        <v>9</v>
      </c>
      <c r="AP78" s="184" t="str">
        <f>IF(AL78="","",IFERROR(VLOOKUP($AK78,UnitsTraded!$A$2:$BBB$290988,MATCH($AK$4,UnitsTraded!$2:$2,0),0),""))</f>
        <v/>
      </c>
      <c r="AQ78" s="228" t="str">
        <f>IF(AL78="","",VLOOKUP($AK78,AvgYTM!$A$2:$BAY$290988,MATCH(SUBSTITUTE(SUBSTITUTE($AN78,"+",""),"-",""),AvgYTM!$2:$2,0),0))</f>
        <v/>
      </c>
    </row>
    <row r="79" spans="20:43">
      <c r="T79" s="2" t="s">
        <v>15</v>
      </c>
      <c r="U79" s="2" t="str">
        <f>IFERROR(VLOOKUP(ROWS($T$19:T79),CouponDates!$A:$AV,MATCH($U$10,CouponDates!$1:$1,0),0),"")</f>
        <v>1 Shrawan 2106</v>
      </c>
      <c r="V79" s="6" t="str">
        <f ca="1">IFERROR(VLOOKUP($U79,'Date Reference'!$B:$C,2,0),"")</f>
        <v/>
      </c>
      <c r="W79" s="17" t="str">
        <f t="shared" ca="1" si="4"/>
        <v>N/A</v>
      </c>
      <c r="X79" s="17" t="str">
        <f t="shared" ca="1" si="3"/>
        <v>N/A</v>
      </c>
      <c r="Y79" s="18">
        <f t="shared" ca="1" si="2"/>
        <v>0</v>
      </c>
      <c r="AG79" s="173">
        <v>74</v>
      </c>
      <c r="AH79" s="173" t="str">
        <f t="shared" ca="1" si="5"/>
        <v/>
      </c>
      <c r="AI79" s="174">
        <f ca="1">IF(ISNUMBER(SEARCH($F$5,AH79)),MAX($AI$5:AI78)+1,0)</f>
        <v>0</v>
      </c>
      <c r="AK79" s="226">
        <f>IF(AvgYTM!A76&gt;0,AvgYTM!A76,"")</f>
        <v>44973</v>
      </c>
      <c r="AL79" s="227" t="str">
        <f>IF(AK79="","",VLOOKUP($AK79,TPrice!$A$2:$BBB$290988,MATCH($AK$4,TPrice!$2:$2,0),0))</f>
        <v/>
      </c>
      <c r="AM79" s="228" t="str">
        <f>IF(AL79="","",VLOOKUP($AK79,YTM!$A$2:$BBB$290988,MATCH($AK$4,YTM!$2:$2,0),0))</f>
        <v/>
      </c>
      <c r="AN79" s="184" t="str">
        <f>IF(AK79="","",(VLOOKUP($AK79,CRating!$A$2:$BBB$290988,MATCH($AK$4,CRating!$2:$2,0),0)))</f>
        <v>BBB</v>
      </c>
      <c r="AO79" s="184">
        <f>IF(AK79="","",INDEX(Ratings!$E$3:$E$20,MATCH(VLOOKUP($AK79,CRating!$A$2:$BBB$290988,MATCH($AK$4,CRating!$2:$2,0),0),Ratings!$F$3:$F$20,0)))</f>
        <v>9</v>
      </c>
      <c r="AP79" s="184" t="str">
        <f>IF(AL79="","",IFERROR(VLOOKUP($AK79,UnitsTraded!$A$2:$BBB$290988,MATCH($AK$4,UnitsTraded!$2:$2,0),0),""))</f>
        <v/>
      </c>
      <c r="AQ79" s="228" t="str">
        <f>IF(AL79="","",VLOOKUP($AK79,AvgYTM!$A$2:$BAY$290988,MATCH(SUBSTITUTE(SUBSTITUTE($AN79,"+",""),"-",""),AvgYTM!$2:$2,0),0))</f>
        <v/>
      </c>
    </row>
    <row r="80" spans="20:43">
      <c r="T80" s="2" t="s">
        <v>15</v>
      </c>
      <c r="U80" s="2" t="str">
        <f>IFERROR(VLOOKUP(ROWS($T$19:T80),CouponDates!$A:$AV,MATCH($U$10,CouponDates!$1:$1,0),0),"")</f>
        <v>1 Magh 2106</v>
      </c>
      <c r="V80" s="6" t="str">
        <f ca="1">IFERROR(VLOOKUP($U80,'Date Reference'!$B:$C,2,0),"")</f>
        <v/>
      </c>
      <c r="W80" s="17" t="str">
        <f t="shared" ca="1" si="4"/>
        <v>N/A</v>
      </c>
      <c r="X80" s="17" t="str">
        <f t="shared" ca="1" si="3"/>
        <v>N/A</v>
      </c>
      <c r="Y80" s="18">
        <f t="shared" ca="1" si="2"/>
        <v>0</v>
      </c>
      <c r="AG80" s="173">
        <v>75</v>
      </c>
      <c r="AH80" s="173" t="str">
        <f t="shared" ca="1" si="5"/>
        <v/>
      </c>
      <c r="AI80" s="174">
        <f ca="1">IF(ISNUMBER(SEARCH($F$5,AH80)),MAX($AI$5:AI79)+1,0)</f>
        <v>0</v>
      </c>
      <c r="AK80" s="226">
        <f>IF(AvgYTM!A77&gt;0,AvgYTM!A77,"")</f>
        <v>44974</v>
      </c>
      <c r="AL80" s="227" t="str">
        <f>IF(AK80="","",VLOOKUP($AK80,TPrice!$A$2:$BBB$290988,MATCH($AK$4,TPrice!$2:$2,0),0))</f>
        <v/>
      </c>
      <c r="AM80" s="228" t="str">
        <f>IF(AL80="","",VLOOKUP($AK80,YTM!$A$2:$BBB$290988,MATCH($AK$4,YTM!$2:$2,0),0))</f>
        <v/>
      </c>
      <c r="AN80" s="184" t="str">
        <f>IF(AK80="","",(VLOOKUP($AK80,CRating!$A$2:$BBB$290988,MATCH($AK$4,CRating!$2:$2,0),0)))</f>
        <v>BBB</v>
      </c>
      <c r="AO80" s="184">
        <f>IF(AK80="","",INDEX(Ratings!$E$3:$E$20,MATCH(VLOOKUP($AK80,CRating!$A$2:$BBB$290988,MATCH($AK$4,CRating!$2:$2,0),0),Ratings!$F$3:$F$20,0)))</f>
        <v>9</v>
      </c>
      <c r="AP80" s="184" t="str">
        <f>IF(AL80="","",IFERROR(VLOOKUP($AK80,UnitsTraded!$A$2:$BBB$290988,MATCH($AK$4,UnitsTraded!$2:$2,0),0),""))</f>
        <v/>
      </c>
      <c r="AQ80" s="228" t="str">
        <f>IF(AL80="","",VLOOKUP($AK80,AvgYTM!$A$2:$BAY$290988,MATCH(SUBSTITUTE(SUBSTITUTE($AN80,"+",""),"-",""),AvgYTM!$2:$2,0),0))</f>
        <v/>
      </c>
    </row>
    <row r="81" spans="20:43">
      <c r="T81" s="2" t="s">
        <v>15</v>
      </c>
      <c r="U81" s="2" t="str">
        <f>IFERROR(VLOOKUP(ROWS($T$19:T81),CouponDates!$A:$AV,MATCH($U$10,CouponDates!$1:$1,0),0),"")</f>
        <v>1 Shrawan 2107</v>
      </c>
      <c r="V81" s="6" t="str">
        <f ca="1">IFERROR(VLOOKUP($U81,'Date Reference'!$B:$C,2,0),"")</f>
        <v/>
      </c>
      <c r="W81" s="17" t="str">
        <f t="shared" ca="1" si="4"/>
        <v>N/A</v>
      </c>
      <c r="X81" s="17" t="str">
        <f t="shared" ca="1" si="3"/>
        <v>N/A</v>
      </c>
      <c r="Y81" s="18">
        <f t="shared" ca="1" si="2"/>
        <v>0</v>
      </c>
      <c r="AG81" s="173">
        <v>76</v>
      </c>
      <c r="AH81" s="173" t="str">
        <f t="shared" ca="1" si="5"/>
        <v/>
      </c>
      <c r="AI81" s="174">
        <f ca="1">IF(ISNUMBER(SEARCH($F$5,AH81)),MAX($AI$5:AI80)+1,0)</f>
        <v>0</v>
      </c>
      <c r="AK81" s="226">
        <f>IF(AvgYTM!A78&gt;0,AvgYTM!A78,"")</f>
        <v>44975</v>
      </c>
      <c r="AL81" s="227" t="str">
        <f>IF(AK81="","",VLOOKUP($AK81,TPrice!$A$2:$BBB$290988,MATCH($AK$4,TPrice!$2:$2,0),0))</f>
        <v/>
      </c>
      <c r="AM81" s="228" t="str">
        <f>IF(AL81="","",VLOOKUP($AK81,YTM!$A$2:$BBB$290988,MATCH($AK$4,YTM!$2:$2,0),0))</f>
        <v/>
      </c>
      <c r="AN81" s="184" t="str">
        <f>IF(AK81="","",(VLOOKUP($AK81,CRating!$A$2:$BBB$290988,MATCH($AK$4,CRating!$2:$2,0),0)))</f>
        <v>BBB</v>
      </c>
      <c r="AO81" s="184">
        <f>IF(AK81="","",INDEX(Ratings!$E$3:$E$20,MATCH(VLOOKUP($AK81,CRating!$A$2:$BBB$290988,MATCH($AK$4,CRating!$2:$2,0),0),Ratings!$F$3:$F$20,0)))</f>
        <v>9</v>
      </c>
      <c r="AP81" s="184" t="str">
        <f>IF(AL81="","",IFERROR(VLOOKUP($AK81,UnitsTraded!$A$2:$BBB$290988,MATCH($AK$4,UnitsTraded!$2:$2,0),0),""))</f>
        <v/>
      </c>
      <c r="AQ81" s="228" t="str">
        <f>IF(AL81="","",VLOOKUP($AK81,AvgYTM!$A$2:$BAY$290988,MATCH(SUBSTITUTE(SUBSTITUTE($AN81,"+",""),"-",""),AvgYTM!$2:$2,0),0))</f>
        <v/>
      </c>
    </row>
    <row r="82" spans="20:43">
      <c r="T82" s="2" t="s">
        <v>15</v>
      </c>
      <c r="U82" s="2" t="str">
        <f>IFERROR(VLOOKUP(ROWS($T$19:T82),CouponDates!$A:$AV,MATCH($U$10,CouponDates!$1:$1,0),0),"")</f>
        <v>1 Magh 2107</v>
      </c>
      <c r="V82" s="6" t="str">
        <f ca="1">IFERROR(VLOOKUP($U82,'Date Reference'!$B:$C,2,0),"")</f>
        <v/>
      </c>
      <c r="W82" s="17" t="str">
        <f t="shared" ca="1" si="4"/>
        <v>N/A</v>
      </c>
      <c r="X82" s="17" t="str">
        <f t="shared" ca="1" si="3"/>
        <v>N/A</v>
      </c>
      <c r="Y82" s="18">
        <f t="shared" ca="1" si="2"/>
        <v>0</v>
      </c>
      <c r="AG82" s="173">
        <v>77</v>
      </c>
      <c r="AH82" s="173" t="str">
        <f t="shared" ca="1" si="5"/>
        <v/>
      </c>
      <c r="AI82" s="174">
        <f ca="1">IF(ISNUMBER(SEARCH($F$5,AH82)),MAX($AI$5:AI81)+1,0)</f>
        <v>0</v>
      </c>
      <c r="AK82" s="226">
        <f>IF(AvgYTM!A79&gt;0,AvgYTM!A79,"")</f>
        <v>44976</v>
      </c>
      <c r="AL82" s="227" t="str">
        <f>IF(AK82="","",VLOOKUP($AK82,TPrice!$A$2:$BBB$290988,MATCH($AK$4,TPrice!$2:$2,0),0))</f>
        <v/>
      </c>
      <c r="AM82" s="228" t="str">
        <f>IF(AL82="","",VLOOKUP($AK82,YTM!$A$2:$BBB$290988,MATCH($AK$4,YTM!$2:$2,0),0))</f>
        <v/>
      </c>
      <c r="AN82" s="184" t="str">
        <f>IF(AK82="","",(VLOOKUP($AK82,CRating!$A$2:$BBB$290988,MATCH($AK$4,CRating!$2:$2,0),0)))</f>
        <v>BBB</v>
      </c>
      <c r="AO82" s="184">
        <f>IF(AK82="","",INDEX(Ratings!$E$3:$E$20,MATCH(VLOOKUP($AK82,CRating!$A$2:$BBB$290988,MATCH($AK$4,CRating!$2:$2,0),0),Ratings!$F$3:$F$20,0)))</f>
        <v>9</v>
      </c>
      <c r="AP82" s="184" t="str">
        <f>IF(AL82="","",IFERROR(VLOOKUP($AK82,UnitsTraded!$A$2:$BBB$290988,MATCH($AK$4,UnitsTraded!$2:$2,0),0),""))</f>
        <v/>
      </c>
      <c r="AQ82" s="228" t="str">
        <f>IF(AL82="","",VLOOKUP($AK82,AvgYTM!$A$2:$BAY$290988,MATCH(SUBSTITUTE(SUBSTITUTE($AN82,"+",""),"-",""),AvgYTM!$2:$2,0),0))</f>
        <v/>
      </c>
    </row>
    <row r="83" spans="20:43">
      <c r="T83" s="2" t="s">
        <v>15</v>
      </c>
      <c r="U83" s="2" t="str">
        <f>IFERROR(VLOOKUP(ROWS($T$19:T83),CouponDates!$A:$AV,MATCH($U$10,CouponDates!$1:$1,0),0),"")</f>
        <v>1 Shrawan 2108</v>
      </c>
      <c r="V83" s="6" t="str">
        <f ca="1">IFERROR(VLOOKUP($U83,'Date Reference'!$B:$C,2,0),"")</f>
        <v/>
      </c>
      <c r="W83" s="17" t="str">
        <f t="shared" ca="1" si="4"/>
        <v>N/A</v>
      </c>
      <c r="X83" s="17" t="str">
        <f t="shared" ca="1" si="3"/>
        <v>N/A</v>
      </c>
      <c r="Y83" s="18">
        <f t="shared" ref="Y83:Y113" ca="1" si="6">IF(X83=0,Y82+1,0)</f>
        <v>0</v>
      </c>
      <c r="AG83" s="173">
        <v>78</v>
      </c>
      <c r="AH83" s="173" t="str">
        <f t="shared" ca="1" si="5"/>
        <v/>
      </c>
      <c r="AI83" s="174">
        <f ca="1">IF(ISNUMBER(SEARCH($F$5,AH83)),MAX($AI$5:AI82)+1,0)</f>
        <v>0</v>
      </c>
      <c r="AK83" s="226">
        <f>IF(AvgYTM!A80&gt;0,AvgYTM!A80,"")</f>
        <v>44977</v>
      </c>
      <c r="AL83" s="227" t="str">
        <f>IF(AK83="","",VLOOKUP($AK83,TPrice!$A$2:$BBB$290988,MATCH($AK$4,TPrice!$2:$2,0),0))</f>
        <v/>
      </c>
      <c r="AM83" s="228" t="str">
        <f>IF(AL83="","",VLOOKUP($AK83,YTM!$A$2:$BBB$290988,MATCH($AK$4,YTM!$2:$2,0),0))</f>
        <v/>
      </c>
      <c r="AN83" s="184" t="str">
        <f>IF(AK83="","",(VLOOKUP($AK83,CRating!$A$2:$BBB$290988,MATCH($AK$4,CRating!$2:$2,0),0)))</f>
        <v>BBB</v>
      </c>
      <c r="AO83" s="184">
        <f>IF(AK83="","",INDEX(Ratings!$E$3:$E$20,MATCH(VLOOKUP($AK83,CRating!$A$2:$BBB$290988,MATCH($AK$4,CRating!$2:$2,0),0),Ratings!$F$3:$F$20,0)))</f>
        <v>9</v>
      </c>
      <c r="AP83" s="184" t="str">
        <f>IF(AL83="","",IFERROR(VLOOKUP($AK83,UnitsTraded!$A$2:$BBB$290988,MATCH($AK$4,UnitsTraded!$2:$2,0),0),""))</f>
        <v/>
      </c>
      <c r="AQ83" s="228" t="str">
        <f>IF(AL83="","",VLOOKUP($AK83,AvgYTM!$A$2:$BAY$290988,MATCH(SUBSTITUTE(SUBSTITUTE($AN83,"+",""),"-",""),AvgYTM!$2:$2,0),0))</f>
        <v/>
      </c>
    </row>
    <row r="84" spans="20:43">
      <c r="T84" s="2" t="s">
        <v>15</v>
      </c>
      <c r="U84" s="2" t="str">
        <f>IFERROR(VLOOKUP(ROWS($T$19:T84),CouponDates!$A:$AV,MATCH($U$10,CouponDates!$1:$1,0),0),"")</f>
        <v>1 Magh 2108</v>
      </c>
      <c r="V84" s="6" t="str">
        <f ca="1">IFERROR(VLOOKUP($U84,'Date Reference'!$B:$C,2,0),"")</f>
        <v/>
      </c>
      <c r="W84" s="17" t="str">
        <f t="shared" ca="1" si="4"/>
        <v>N/A</v>
      </c>
      <c r="X84" s="17" t="str">
        <f t="shared" ref="X84:X113" ca="1" si="7">IF($B$3&lt;V84,W84,0)</f>
        <v>N/A</v>
      </c>
      <c r="Y84" s="18">
        <f t="shared" ca="1" si="6"/>
        <v>0</v>
      </c>
      <c r="AG84" s="173">
        <v>79</v>
      </c>
      <c r="AH84" s="173" t="str">
        <f t="shared" ca="1" si="5"/>
        <v/>
      </c>
      <c r="AI84" s="174">
        <f ca="1">IF(ISNUMBER(SEARCH($F$5,AH84)),MAX($AI$5:AI83)+1,0)</f>
        <v>0</v>
      </c>
      <c r="AK84" s="226">
        <f>IF(AvgYTM!A81&gt;0,AvgYTM!A81,"")</f>
        <v>44978</v>
      </c>
      <c r="AL84" s="227" t="str">
        <f>IF(AK84="","",VLOOKUP($AK84,TPrice!$A$2:$BBB$290988,MATCH($AK$4,TPrice!$2:$2,0),0))</f>
        <v/>
      </c>
      <c r="AM84" s="228" t="str">
        <f>IF(AL84="","",VLOOKUP($AK84,YTM!$A$2:$BBB$290988,MATCH($AK$4,YTM!$2:$2,0),0))</f>
        <v/>
      </c>
      <c r="AN84" s="184" t="str">
        <f>IF(AK84="","",(VLOOKUP($AK84,CRating!$A$2:$BBB$290988,MATCH($AK$4,CRating!$2:$2,0),0)))</f>
        <v>BBB</v>
      </c>
      <c r="AO84" s="184">
        <f>IF(AK84="","",INDEX(Ratings!$E$3:$E$20,MATCH(VLOOKUP($AK84,CRating!$A$2:$BBB$290988,MATCH($AK$4,CRating!$2:$2,0),0),Ratings!$F$3:$F$20,0)))</f>
        <v>9</v>
      </c>
      <c r="AP84" s="184" t="str">
        <f>IF(AL84="","",IFERROR(VLOOKUP($AK84,UnitsTraded!$A$2:$BBB$290988,MATCH($AK$4,UnitsTraded!$2:$2,0),0),""))</f>
        <v/>
      </c>
      <c r="AQ84" s="228" t="str">
        <f>IF(AL84="","",VLOOKUP($AK84,AvgYTM!$A$2:$BAY$290988,MATCH(SUBSTITUTE(SUBSTITUTE($AN84,"+",""),"-",""),AvgYTM!$2:$2,0),0))</f>
        <v/>
      </c>
    </row>
    <row r="85" spans="20:43">
      <c r="T85" s="2" t="s">
        <v>15</v>
      </c>
      <c r="U85" s="2" t="str">
        <f>IFERROR(VLOOKUP(ROWS($T$19:T85),CouponDates!$A:$AV,MATCH($U$10,CouponDates!$1:$1,0),0),"")</f>
        <v>1 Shrawan 2109</v>
      </c>
      <c r="V85" s="6" t="str">
        <f ca="1">IFERROR(VLOOKUP($U85,'Date Reference'!$B:$C,2,0),"")</f>
        <v/>
      </c>
      <c r="W85" s="17" t="str">
        <f t="shared" ref="W85:W113" ca="1" si="8">IF(V85="","N/A",IF(V85&lt;$U$11,IF($U$4&lt;V84,$U$6*$U$7/$U$9,IF($U$4&lt;V85,$U$6*$U$7*(V85-$U$4)/365,"Past Date")),"N/A"))</f>
        <v>N/A</v>
      </c>
      <c r="X85" s="17" t="str">
        <f t="shared" ca="1" si="7"/>
        <v>N/A</v>
      </c>
      <c r="Y85" s="18">
        <f t="shared" ca="1" si="6"/>
        <v>0</v>
      </c>
      <c r="AG85" s="173">
        <v>80</v>
      </c>
      <c r="AH85" s="173" t="str">
        <f t="shared" ca="1" si="5"/>
        <v/>
      </c>
      <c r="AI85" s="174">
        <f ca="1">IF(ISNUMBER(SEARCH($F$5,AH85)),MAX($AI$5:AI84)+1,0)</f>
        <v>0</v>
      </c>
      <c r="AK85" s="226">
        <f>IF(AvgYTM!A82&gt;0,AvgYTM!A82,"")</f>
        <v>44979</v>
      </c>
      <c r="AL85" s="227" t="str">
        <f>IF(AK85="","",VLOOKUP($AK85,TPrice!$A$2:$BBB$290988,MATCH($AK$4,TPrice!$2:$2,0),0))</f>
        <v/>
      </c>
      <c r="AM85" s="228" t="str">
        <f>IF(AL85="","",VLOOKUP($AK85,YTM!$A$2:$BBB$290988,MATCH($AK$4,YTM!$2:$2,0),0))</f>
        <v/>
      </c>
      <c r="AN85" s="184" t="str">
        <f>IF(AK85="","",(VLOOKUP($AK85,CRating!$A$2:$BBB$290988,MATCH($AK$4,CRating!$2:$2,0),0)))</f>
        <v>BBB</v>
      </c>
      <c r="AO85" s="184">
        <f>IF(AK85="","",INDEX(Ratings!$E$3:$E$20,MATCH(VLOOKUP($AK85,CRating!$A$2:$BBB$290988,MATCH($AK$4,CRating!$2:$2,0),0),Ratings!$F$3:$F$20,0)))</f>
        <v>9</v>
      </c>
      <c r="AP85" s="184" t="str">
        <f>IF(AL85="","",IFERROR(VLOOKUP($AK85,UnitsTraded!$A$2:$BBB$290988,MATCH($AK$4,UnitsTraded!$2:$2,0),0),""))</f>
        <v/>
      </c>
      <c r="AQ85" s="228" t="str">
        <f>IF(AL85="","",VLOOKUP($AK85,AvgYTM!$A$2:$BAY$290988,MATCH(SUBSTITUTE(SUBSTITUTE($AN85,"+",""),"-",""),AvgYTM!$2:$2,0),0))</f>
        <v/>
      </c>
    </row>
    <row r="86" spans="20:43">
      <c r="T86" s="2" t="s">
        <v>15</v>
      </c>
      <c r="U86" s="2" t="str">
        <f>IFERROR(VLOOKUP(ROWS($T$19:T86),CouponDates!$A:$AV,MATCH($U$10,CouponDates!$1:$1,0),0),"")</f>
        <v>1 Magh 2109</v>
      </c>
      <c r="V86" s="6" t="str">
        <f ca="1">IFERROR(VLOOKUP($U86,'Date Reference'!$B:$C,2,0),"")</f>
        <v/>
      </c>
      <c r="W86" s="17" t="str">
        <f t="shared" ca="1" si="8"/>
        <v>N/A</v>
      </c>
      <c r="X86" s="17" t="str">
        <f t="shared" ca="1" si="7"/>
        <v>N/A</v>
      </c>
      <c r="Y86" s="18">
        <f t="shared" ca="1" si="6"/>
        <v>0</v>
      </c>
      <c r="AG86" s="173">
        <v>81</v>
      </c>
      <c r="AH86" s="173" t="str">
        <f t="shared" ca="1" si="5"/>
        <v/>
      </c>
      <c r="AI86" s="174">
        <f ca="1">IF(ISNUMBER(SEARCH($F$5,AH86)),MAX($AI$5:AI85)+1,0)</f>
        <v>0</v>
      </c>
      <c r="AK86" s="226">
        <f>IF(AvgYTM!A83&gt;0,AvgYTM!A83,"")</f>
        <v>44980</v>
      </c>
      <c r="AL86" s="227" t="str">
        <f>IF(AK86="","",VLOOKUP($AK86,TPrice!$A$2:$BBB$290988,MATCH($AK$4,TPrice!$2:$2,0),0))</f>
        <v/>
      </c>
      <c r="AM86" s="228" t="str">
        <f>IF(AL86="","",VLOOKUP($AK86,YTM!$A$2:$BBB$290988,MATCH($AK$4,YTM!$2:$2,0),0))</f>
        <v/>
      </c>
      <c r="AN86" s="184" t="str">
        <f>IF(AK86="","",(VLOOKUP($AK86,CRating!$A$2:$BBB$290988,MATCH($AK$4,CRating!$2:$2,0),0)))</f>
        <v>BBB</v>
      </c>
      <c r="AO86" s="184">
        <f>IF(AK86="","",INDEX(Ratings!$E$3:$E$20,MATCH(VLOOKUP($AK86,CRating!$A$2:$BBB$290988,MATCH($AK$4,CRating!$2:$2,0),0),Ratings!$F$3:$F$20,0)))</f>
        <v>9</v>
      </c>
      <c r="AP86" s="184" t="str">
        <f>IF(AL86="","",IFERROR(VLOOKUP($AK86,UnitsTraded!$A$2:$BBB$290988,MATCH($AK$4,UnitsTraded!$2:$2,0),0),""))</f>
        <v/>
      </c>
      <c r="AQ86" s="228" t="str">
        <f>IF(AL86="","",VLOOKUP($AK86,AvgYTM!$A$2:$BAY$290988,MATCH(SUBSTITUTE(SUBSTITUTE($AN86,"+",""),"-",""),AvgYTM!$2:$2,0),0))</f>
        <v/>
      </c>
    </row>
    <row r="87" spans="20:43">
      <c r="T87" s="2" t="s">
        <v>15</v>
      </c>
      <c r="U87" s="2" t="str">
        <f>IFERROR(VLOOKUP(ROWS($T$19:T87),CouponDates!$A:$AV,MATCH($U$10,CouponDates!$1:$1,0),0),"")</f>
        <v>1 Shrawan 2110</v>
      </c>
      <c r="V87" s="6" t="str">
        <f ca="1">IFERROR(VLOOKUP($U87,'Date Reference'!$B:$C,2,0),"")</f>
        <v/>
      </c>
      <c r="W87" s="17" t="str">
        <f t="shared" ca="1" si="8"/>
        <v>N/A</v>
      </c>
      <c r="X87" s="17" t="str">
        <f t="shared" ca="1" si="7"/>
        <v>N/A</v>
      </c>
      <c r="Y87" s="18">
        <f t="shared" ca="1" si="6"/>
        <v>0</v>
      </c>
      <c r="AG87" s="173">
        <v>82</v>
      </c>
      <c r="AH87" s="173" t="str">
        <f t="shared" ca="1" si="5"/>
        <v/>
      </c>
      <c r="AI87" s="174">
        <f ca="1">IF(ISNUMBER(SEARCH($F$5,AH87)),MAX($AI$5:AI86)+1,0)</f>
        <v>0</v>
      </c>
      <c r="AK87" s="226">
        <f>IF(AvgYTM!A84&gt;0,AvgYTM!A84,"")</f>
        <v>44981</v>
      </c>
      <c r="AL87" s="227" t="str">
        <f>IF(AK87="","",VLOOKUP($AK87,TPrice!$A$2:$BBB$290988,MATCH($AK$4,TPrice!$2:$2,0),0))</f>
        <v/>
      </c>
      <c r="AM87" s="228" t="str">
        <f>IF(AL87="","",VLOOKUP($AK87,YTM!$A$2:$BBB$290988,MATCH($AK$4,YTM!$2:$2,0),0))</f>
        <v/>
      </c>
      <c r="AN87" s="184" t="str">
        <f>IF(AK87="","",(VLOOKUP($AK87,CRating!$A$2:$BBB$290988,MATCH($AK$4,CRating!$2:$2,0),0)))</f>
        <v>BBB</v>
      </c>
      <c r="AO87" s="184">
        <f>IF(AK87="","",INDEX(Ratings!$E$3:$E$20,MATCH(VLOOKUP($AK87,CRating!$A$2:$BBB$290988,MATCH($AK$4,CRating!$2:$2,0),0),Ratings!$F$3:$F$20,0)))</f>
        <v>9</v>
      </c>
      <c r="AP87" s="184" t="str">
        <f>IF(AL87="","",IFERROR(VLOOKUP($AK87,UnitsTraded!$A$2:$BBB$290988,MATCH($AK$4,UnitsTraded!$2:$2,0),0),""))</f>
        <v/>
      </c>
      <c r="AQ87" s="228" t="str">
        <f>IF(AL87="","",VLOOKUP($AK87,AvgYTM!$A$2:$BAY$290988,MATCH(SUBSTITUTE(SUBSTITUTE($AN87,"+",""),"-",""),AvgYTM!$2:$2,0),0))</f>
        <v/>
      </c>
    </row>
    <row r="88" spans="20:43">
      <c r="T88" s="2" t="s">
        <v>15</v>
      </c>
      <c r="U88" s="2" t="str">
        <f>IFERROR(VLOOKUP(ROWS($T$19:T88),CouponDates!$A:$AV,MATCH($U$10,CouponDates!$1:$1,0),0),"")</f>
        <v>1 Magh 2110</v>
      </c>
      <c r="V88" s="6" t="str">
        <f ca="1">IFERROR(VLOOKUP($U88,'Date Reference'!$B:$C,2,0),"")</f>
        <v/>
      </c>
      <c r="W88" s="17" t="str">
        <f t="shared" ca="1" si="8"/>
        <v>N/A</v>
      </c>
      <c r="X88" s="17" t="str">
        <f t="shared" ca="1" si="7"/>
        <v>N/A</v>
      </c>
      <c r="Y88" s="18">
        <f t="shared" ca="1" si="6"/>
        <v>0</v>
      </c>
      <c r="AG88" s="173">
        <v>83</v>
      </c>
      <c r="AH88" s="173" t="str">
        <f t="shared" ca="1" si="5"/>
        <v/>
      </c>
      <c r="AI88" s="174">
        <f ca="1">IF(ISNUMBER(SEARCH($F$5,AH88)),MAX($AI$5:AI87)+1,0)</f>
        <v>0</v>
      </c>
      <c r="AK88" s="226">
        <f>IF(AvgYTM!A85&gt;0,AvgYTM!A85,"")</f>
        <v>44982</v>
      </c>
      <c r="AL88" s="227" t="str">
        <f>IF(AK88="","",VLOOKUP($AK88,TPrice!$A$2:$BBB$290988,MATCH($AK$4,TPrice!$2:$2,0),0))</f>
        <v/>
      </c>
      <c r="AM88" s="228" t="str">
        <f>IF(AL88="","",VLOOKUP($AK88,YTM!$A$2:$BBB$290988,MATCH($AK$4,YTM!$2:$2,0),0))</f>
        <v/>
      </c>
      <c r="AN88" s="184" t="str">
        <f>IF(AK88="","",(VLOOKUP($AK88,CRating!$A$2:$BBB$290988,MATCH($AK$4,CRating!$2:$2,0),0)))</f>
        <v>BBB</v>
      </c>
      <c r="AO88" s="184">
        <f>IF(AK88="","",INDEX(Ratings!$E$3:$E$20,MATCH(VLOOKUP($AK88,CRating!$A$2:$BBB$290988,MATCH($AK$4,CRating!$2:$2,0),0),Ratings!$F$3:$F$20,0)))</f>
        <v>9</v>
      </c>
      <c r="AP88" s="184" t="str">
        <f>IF(AL88="","",IFERROR(VLOOKUP($AK88,UnitsTraded!$A$2:$BBB$290988,MATCH($AK$4,UnitsTraded!$2:$2,0),0),""))</f>
        <v/>
      </c>
      <c r="AQ88" s="228" t="str">
        <f>IF(AL88="","",VLOOKUP($AK88,AvgYTM!$A$2:$BAY$290988,MATCH(SUBSTITUTE(SUBSTITUTE($AN88,"+",""),"-",""),AvgYTM!$2:$2,0),0))</f>
        <v/>
      </c>
    </row>
    <row r="89" spans="20:43">
      <c r="T89" s="2" t="s">
        <v>15</v>
      </c>
      <c r="U89" s="2" t="str">
        <f>IFERROR(VLOOKUP(ROWS($T$19:T89),CouponDates!$A:$AV,MATCH($U$10,CouponDates!$1:$1,0),0),"")</f>
        <v>1 Shrawan 2111</v>
      </c>
      <c r="V89" s="6" t="str">
        <f ca="1">IFERROR(VLOOKUP($U89,'Date Reference'!$B:$C,2,0),"")</f>
        <v/>
      </c>
      <c r="W89" s="17" t="str">
        <f t="shared" ca="1" si="8"/>
        <v>N/A</v>
      </c>
      <c r="X89" s="17" t="str">
        <f t="shared" ca="1" si="7"/>
        <v>N/A</v>
      </c>
      <c r="Y89" s="18">
        <f t="shared" ca="1" si="6"/>
        <v>0</v>
      </c>
      <c r="AG89" s="173">
        <v>84</v>
      </c>
      <c r="AH89" s="173" t="str">
        <f t="shared" ca="1" si="5"/>
        <v/>
      </c>
      <c r="AI89" s="174">
        <f ca="1">IF(ISNUMBER(SEARCH($F$5,AH89)),MAX($AI$5:AI88)+1,0)</f>
        <v>0</v>
      </c>
      <c r="AK89" s="226">
        <f>IF(AvgYTM!A86&gt;0,AvgYTM!A86,"")</f>
        <v>44983</v>
      </c>
      <c r="AL89" s="227" t="str">
        <f>IF(AK89="","",VLOOKUP($AK89,TPrice!$A$2:$BBB$290988,MATCH($AK$4,TPrice!$2:$2,0),0))</f>
        <v/>
      </c>
      <c r="AM89" s="228" t="str">
        <f>IF(AL89="","",VLOOKUP($AK89,YTM!$A$2:$BBB$290988,MATCH($AK$4,YTM!$2:$2,0),0))</f>
        <v/>
      </c>
      <c r="AN89" s="184" t="str">
        <f>IF(AK89="","",(VLOOKUP($AK89,CRating!$A$2:$BBB$290988,MATCH($AK$4,CRating!$2:$2,0),0)))</f>
        <v>BBB</v>
      </c>
      <c r="AO89" s="184">
        <f>IF(AK89="","",INDEX(Ratings!$E$3:$E$20,MATCH(VLOOKUP($AK89,CRating!$A$2:$BBB$290988,MATCH($AK$4,CRating!$2:$2,0),0),Ratings!$F$3:$F$20,0)))</f>
        <v>9</v>
      </c>
      <c r="AP89" s="184" t="str">
        <f>IF(AL89="","",IFERROR(VLOOKUP($AK89,UnitsTraded!$A$2:$BBB$290988,MATCH($AK$4,UnitsTraded!$2:$2,0),0),""))</f>
        <v/>
      </c>
      <c r="AQ89" s="228" t="str">
        <f>IF(AL89="","",VLOOKUP($AK89,AvgYTM!$A$2:$BAY$290988,MATCH(SUBSTITUTE(SUBSTITUTE($AN89,"+",""),"-",""),AvgYTM!$2:$2,0),0))</f>
        <v/>
      </c>
    </row>
    <row r="90" spans="20:43">
      <c r="T90" s="2" t="s">
        <v>15</v>
      </c>
      <c r="U90" s="2" t="str">
        <f>IFERROR(VLOOKUP(ROWS($T$19:T90),CouponDates!$A:$AV,MATCH($U$10,CouponDates!$1:$1,0),0),"")</f>
        <v>1 Magh 2111</v>
      </c>
      <c r="V90" s="6" t="str">
        <f ca="1">IFERROR(VLOOKUP($U90,'Date Reference'!$B:$C,2,0),"")</f>
        <v/>
      </c>
      <c r="W90" s="17" t="str">
        <f t="shared" ca="1" si="8"/>
        <v>N/A</v>
      </c>
      <c r="X90" s="17" t="str">
        <f t="shared" ca="1" si="7"/>
        <v>N/A</v>
      </c>
      <c r="Y90" s="18">
        <f t="shared" ca="1" si="6"/>
        <v>0</v>
      </c>
      <c r="AG90" s="173">
        <v>85</v>
      </c>
      <c r="AH90" s="173" t="str">
        <f t="shared" ca="1" si="5"/>
        <v/>
      </c>
      <c r="AI90" s="174">
        <f ca="1">IF(ISNUMBER(SEARCH($F$5,AH90)),MAX($AI$5:AI89)+1,0)</f>
        <v>0</v>
      </c>
      <c r="AK90" s="226">
        <f>IF(AvgYTM!A87&gt;0,AvgYTM!A87,"")</f>
        <v>44984</v>
      </c>
      <c r="AL90" s="227" t="str">
        <f>IF(AK90="","",VLOOKUP($AK90,TPrice!$A$2:$BBB$290988,MATCH($AK$4,TPrice!$2:$2,0),0))</f>
        <v/>
      </c>
      <c r="AM90" s="228" t="str">
        <f>IF(AL90="","",VLOOKUP($AK90,YTM!$A$2:$BBB$290988,MATCH($AK$4,YTM!$2:$2,0),0))</f>
        <v/>
      </c>
      <c r="AN90" s="184" t="str">
        <f>IF(AK90="","",(VLOOKUP($AK90,CRating!$A$2:$BBB$290988,MATCH($AK$4,CRating!$2:$2,0),0)))</f>
        <v>BBB</v>
      </c>
      <c r="AO90" s="184">
        <f>IF(AK90="","",INDEX(Ratings!$E$3:$E$20,MATCH(VLOOKUP($AK90,CRating!$A$2:$BBB$290988,MATCH($AK$4,CRating!$2:$2,0),0),Ratings!$F$3:$F$20,0)))</f>
        <v>9</v>
      </c>
      <c r="AP90" s="184" t="str">
        <f>IF(AL90="","",IFERROR(VLOOKUP($AK90,UnitsTraded!$A$2:$BBB$290988,MATCH($AK$4,UnitsTraded!$2:$2,0),0),""))</f>
        <v/>
      </c>
      <c r="AQ90" s="228" t="str">
        <f>IF(AL90="","",VLOOKUP($AK90,AvgYTM!$A$2:$BAY$290988,MATCH(SUBSTITUTE(SUBSTITUTE($AN90,"+",""),"-",""),AvgYTM!$2:$2,0),0))</f>
        <v/>
      </c>
    </row>
    <row r="91" spans="20:43">
      <c r="T91" s="2" t="s">
        <v>15</v>
      </c>
      <c r="U91" s="2" t="str">
        <f>IFERROR(VLOOKUP(ROWS($T$19:T91),CouponDates!$A:$AV,MATCH($U$10,CouponDates!$1:$1,0),0),"")</f>
        <v>1 Shrawan 2112</v>
      </c>
      <c r="V91" s="6" t="str">
        <f ca="1">IFERROR(VLOOKUP($U91,'Date Reference'!$B:$C,2,0),"")</f>
        <v/>
      </c>
      <c r="W91" s="17" t="str">
        <f t="shared" ca="1" si="8"/>
        <v>N/A</v>
      </c>
      <c r="X91" s="17" t="str">
        <f t="shared" ca="1" si="7"/>
        <v>N/A</v>
      </c>
      <c r="Y91" s="18">
        <f t="shared" ca="1" si="6"/>
        <v>0</v>
      </c>
      <c r="AG91" s="173">
        <v>86</v>
      </c>
      <c r="AH91" s="173" t="str">
        <f t="shared" ca="1" si="5"/>
        <v/>
      </c>
      <c r="AI91" s="174">
        <f ca="1">IF(ISNUMBER(SEARCH($F$5,AH91)),MAX($AI$5:AI90)+1,0)</f>
        <v>0</v>
      </c>
      <c r="AK91" s="226">
        <f>IF(AvgYTM!A88&gt;0,AvgYTM!A88,"")</f>
        <v>44985</v>
      </c>
      <c r="AL91" s="227" t="str">
        <f>IF(AK91="","",VLOOKUP($AK91,TPrice!$A$2:$BBB$290988,MATCH($AK$4,TPrice!$2:$2,0),0))</f>
        <v/>
      </c>
      <c r="AM91" s="228" t="str">
        <f>IF(AL91="","",VLOOKUP($AK91,YTM!$A$2:$BBB$290988,MATCH($AK$4,YTM!$2:$2,0),0))</f>
        <v/>
      </c>
      <c r="AN91" s="184" t="str">
        <f>IF(AK91="","",(VLOOKUP($AK91,CRating!$A$2:$BBB$290988,MATCH($AK$4,CRating!$2:$2,0),0)))</f>
        <v>BBB</v>
      </c>
      <c r="AO91" s="184">
        <f>IF(AK91="","",INDEX(Ratings!$E$3:$E$20,MATCH(VLOOKUP($AK91,CRating!$A$2:$BBB$290988,MATCH($AK$4,CRating!$2:$2,0),0),Ratings!$F$3:$F$20,0)))</f>
        <v>9</v>
      </c>
      <c r="AP91" s="184" t="str">
        <f>IF(AL91="","",IFERROR(VLOOKUP($AK91,UnitsTraded!$A$2:$BBB$290988,MATCH($AK$4,UnitsTraded!$2:$2,0),0),""))</f>
        <v/>
      </c>
      <c r="AQ91" s="228" t="str">
        <f>IF(AL91="","",VLOOKUP($AK91,AvgYTM!$A$2:$BAY$290988,MATCH(SUBSTITUTE(SUBSTITUTE($AN91,"+",""),"-",""),AvgYTM!$2:$2,0),0))</f>
        <v/>
      </c>
    </row>
    <row r="92" spans="20:43">
      <c r="T92" s="2" t="s">
        <v>15</v>
      </c>
      <c r="U92" s="2" t="str">
        <f>IFERROR(VLOOKUP(ROWS($T$19:T92),CouponDates!$A:$AV,MATCH($U$10,CouponDates!$1:$1,0),0),"")</f>
        <v>1 Magh 2112</v>
      </c>
      <c r="V92" s="6" t="str">
        <f ca="1">IFERROR(VLOOKUP($U92,'Date Reference'!$B:$C,2,0),"")</f>
        <v/>
      </c>
      <c r="W92" s="17" t="str">
        <f t="shared" ca="1" si="8"/>
        <v>N/A</v>
      </c>
      <c r="X92" s="17" t="str">
        <f t="shared" ca="1" si="7"/>
        <v>N/A</v>
      </c>
      <c r="Y92" s="18">
        <f t="shared" ca="1" si="6"/>
        <v>0</v>
      </c>
      <c r="AG92" s="173">
        <v>87</v>
      </c>
      <c r="AH92" s="173" t="str">
        <f t="shared" ca="1" si="5"/>
        <v/>
      </c>
      <c r="AI92" s="174">
        <f ca="1">IF(ISNUMBER(SEARCH($F$5,AH92)),MAX($AI$5:AI91)+1,0)</f>
        <v>0</v>
      </c>
      <c r="AK92" s="226">
        <f>IF(AvgYTM!A89&gt;0,AvgYTM!A89,"")</f>
        <v>44986</v>
      </c>
      <c r="AL92" s="227" t="str">
        <f>IF(AK92="","",VLOOKUP($AK92,TPrice!$A$2:$BBB$290988,MATCH($AK$4,TPrice!$2:$2,0),0))</f>
        <v/>
      </c>
      <c r="AM92" s="228" t="str">
        <f>IF(AL92="","",VLOOKUP($AK92,YTM!$A$2:$BBB$290988,MATCH($AK$4,YTM!$2:$2,0),0))</f>
        <v/>
      </c>
      <c r="AN92" s="184" t="str">
        <f>IF(AK92="","",(VLOOKUP($AK92,CRating!$A$2:$BBB$290988,MATCH($AK$4,CRating!$2:$2,0),0)))</f>
        <v>BBB</v>
      </c>
      <c r="AO92" s="184">
        <f>IF(AK92="","",INDEX(Ratings!$E$3:$E$20,MATCH(VLOOKUP($AK92,CRating!$A$2:$BBB$290988,MATCH($AK$4,CRating!$2:$2,0),0),Ratings!$F$3:$F$20,0)))</f>
        <v>9</v>
      </c>
      <c r="AP92" s="184" t="str">
        <f>IF(AL92="","",IFERROR(VLOOKUP($AK92,UnitsTraded!$A$2:$BBB$290988,MATCH($AK$4,UnitsTraded!$2:$2,0),0),""))</f>
        <v/>
      </c>
      <c r="AQ92" s="228" t="str">
        <f>IF(AL92="","",VLOOKUP($AK92,AvgYTM!$A$2:$BAY$290988,MATCH(SUBSTITUTE(SUBSTITUTE($AN92,"+",""),"-",""),AvgYTM!$2:$2,0),0))</f>
        <v/>
      </c>
    </row>
    <row r="93" spans="20:43">
      <c r="T93" s="2" t="s">
        <v>15</v>
      </c>
      <c r="U93" s="2" t="str">
        <f>IFERROR(VLOOKUP(ROWS($T$19:T93),CouponDates!$A:$AV,MATCH($U$10,CouponDates!$1:$1,0),0),"")</f>
        <v>1 Shrawan 2113</v>
      </c>
      <c r="V93" s="6" t="str">
        <f ca="1">IFERROR(VLOOKUP($U93,'Date Reference'!$B:$C,2,0),"")</f>
        <v/>
      </c>
      <c r="W93" s="17" t="str">
        <f t="shared" ca="1" si="8"/>
        <v>N/A</v>
      </c>
      <c r="X93" s="17" t="str">
        <f t="shared" ca="1" si="7"/>
        <v>N/A</v>
      </c>
      <c r="Y93" s="18">
        <f t="shared" ca="1" si="6"/>
        <v>0</v>
      </c>
      <c r="AG93" s="173">
        <v>88</v>
      </c>
      <c r="AH93" s="173" t="str">
        <f t="shared" ca="1" si="5"/>
        <v/>
      </c>
      <c r="AI93" s="174">
        <f ca="1">IF(ISNUMBER(SEARCH($F$5,AH93)),MAX($AI$5:AI92)+1,0)</f>
        <v>0</v>
      </c>
      <c r="AK93" s="226">
        <f>IF(AvgYTM!A90&gt;0,AvgYTM!A90,"")</f>
        <v>44987</v>
      </c>
      <c r="AL93" s="227" t="str">
        <f>IF(AK93="","",VLOOKUP($AK93,TPrice!$A$2:$BBB$290988,MATCH($AK$4,TPrice!$2:$2,0),0))</f>
        <v/>
      </c>
      <c r="AM93" s="228" t="str">
        <f>IF(AL93="","",VLOOKUP($AK93,YTM!$A$2:$BBB$290988,MATCH($AK$4,YTM!$2:$2,0),0))</f>
        <v/>
      </c>
      <c r="AN93" s="184" t="str">
        <f>IF(AK93="","",(VLOOKUP($AK93,CRating!$A$2:$BBB$290988,MATCH($AK$4,CRating!$2:$2,0),0)))</f>
        <v>BBB</v>
      </c>
      <c r="AO93" s="184">
        <f>IF(AK93="","",INDEX(Ratings!$E$3:$E$20,MATCH(VLOOKUP($AK93,CRating!$A$2:$BBB$290988,MATCH($AK$4,CRating!$2:$2,0),0),Ratings!$F$3:$F$20,0)))</f>
        <v>9</v>
      </c>
      <c r="AP93" s="184" t="str">
        <f>IF(AL93="","",IFERROR(VLOOKUP($AK93,UnitsTraded!$A$2:$BBB$290988,MATCH($AK$4,UnitsTraded!$2:$2,0),0),""))</f>
        <v/>
      </c>
      <c r="AQ93" s="228" t="str">
        <f>IF(AL93="","",VLOOKUP($AK93,AvgYTM!$A$2:$BAY$290988,MATCH(SUBSTITUTE(SUBSTITUTE($AN93,"+",""),"-",""),AvgYTM!$2:$2,0),0))</f>
        <v/>
      </c>
    </row>
    <row r="94" spans="20:43">
      <c r="T94" s="2" t="s">
        <v>15</v>
      </c>
      <c r="U94" s="2" t="str">
        <f>IFERROR(VLOOKUP(ROWS($T$19:T94),CouponDates!$A:$AV,MATCH($U$10,CouponDates!$1:$1,0),0),"")</f>
        <v>1 Magh 2113</v>
      </c>
      <c r="V94" s="6" t="str">
        <f ca="1">IFERROR(VLOOKUP($U94,'Date Reference'!$B:$C,2,0),"")</f>
        <v/>
      </c>
      <c r="W94" s="17" t="str">
        <f t="shared" ca="1" si="8"/>
        <v>N/A</v>
      </c>
      <c r="X94" s="17" t="str">
        <f t="shared" ca="1" si="7"/>
        <v>N/A</v>
      </c>
      <c r="Y94" s="18">
        <f t="shared" ca="1" si="6"/>
        <v>0</v>
      </c>
      <c r="AG94" s="173">
        <v>89</v>
      </c>
      <c r="AH94" s="173" t="str">
        <f t="shared" ca="1" si="5"/>
        <v/>
      </c>
      <c r="AI94" s="174">
        <f ca="1">IF(ISNUMBER(SEARCH($F$5,AH94)),MAX($AI$5:AI93)+1,0)</f>
        <v>0</v>
      </c>
      <c r="AK94" s="226">
        <f>IF(AvgYTM!A91&gt;0,AvgYTM!A91,"")</f>
        <v>44988</v>
      </c>
      <c r="AL94" s="227" t="str">
        <f>IF(AK94="","",VLOOKUP($AK94,TPrice!$A$2:$BBB$290988,MATCH($AK$4,TPrice!$2:$2,0),0))</f>
        <v/>
      </c>
      <c r="AM94" s="228" t="str">
        <f>IF(AL94="","",VLOOKUP($AK94,YTM!$A$2:$BBB$290988,MATCH($AK$4,YTM!$2:$2,0),0))</f>
        <v/>
      </c>
      <c r="AN94" s="184" t="str">
        <f>IF(AK94="","",(VLOOKUP($AK94,CRating!$A$2:$BBB$290988,MATCH($AK$4,CRating!$2:$2,0),0)))</f>
        <v>BBB</v>
      </c>
      <c r="AO94" s="184">
        <f>IF(AK94="","",INDEX(Ratings!$E$3:$E$20,MATCH(VLOOKUP($AK94,CRating!$A$2:$BBB$290988,MATCH($AK$4,CRating!$2:$2,0),0),Ratings!$F$3:$F$20,0)))</f>
        <v>9</v>
      </c>
      <c r="AP94" s="184" t="str">
        <f>IF(AL94="","",IFERROR(VLOOKUP($AK94,UnitsTraded!$A$2:$BBB$290988,MATCH($AK$4,UnitsTraded!$2:$2,0),0),""))</f>
        <v/>
      </c>
      <c r="AQ94" s="228" t="str">
        <f>IF(AL94="","",VLOOKUP($AK94,AvgYTM!$A$2:$BAY$290988,MATCH(SUBSTITUTE(SUBSTITUTE($AN94,"+",""),"-",""),AvgYTM!$2:$2,0),0))</f>
        <v/>
      </c>
    </row>
    <row r="95" spans="20:43">
      <c r="T95" s="2" t="s">
        <v>15</v>
      </c>
      <c r="U95" s="2" t="str">
        <f>IFERROR(VLOOKUP(ROWS($T$19:T95),CouponDates!$A:$AV,MATCH($U$10,CouponDates!$1:$1,0),0),"")</f>
        <v>1 Shrawan 2114</v>
      </c>
      <c r="V95" s="6" t="str">
        <f ca="1">IFERROR(VLOOKUP($U95,'Date Reference'!$B:$C,2,0),"")</f>
        <v/>
      </c>
      <c r="W95" s="17" t="str">
        <f t="shared" ca="1" si="8"/>
        <v>N/A</v>
      </c>
      <c r="X95" s="17" t="str">
        <f t="shared" ca="1" si="7"/>
        <v>N/A</v>
      </c>
      <c r="Y95" s="18">
        <f t="shared" ca="1" si="6"/>
        <v>0</v>
      </c>
      <c r="AG95" s="173">
        <v>90</v>
      </c>
      <c r="AH95" s="173" t="str">
        <f t="shared" ca="1" si="5"/>
        <v/>
      </c>
      <c r="AI95" s="174">
        <f ca="1">IF(ISNUMBER(SEARCH($F$5,AH95)),MAX($AI$5:AI94)+1,0)</f>
        <v>0</v>
      </c>
      <c r="AK95" s="226">
        <f>IF(AvgYTM!A92&gt;0,AvgYTM!A92,"")</f>
        <v>44989</v>
      </c>
      <c r="AL95" s="227" t="str">
        <f>IF(AK95="","",VLOOKUP($AK95,TPrice!$A$2:$BBB$290988,MATCH($AK$4,TPrice!$2:$2,0),0))</f>
        <v/>
      </c>
      <c r="AM95" s="228" t="str">
        <f>IF(AL95="","",VLOOKUP($AK95,YTM!$A$2:$BBB$290988,MATCH($AK$4,YTM!$2:$2,0),0))</f>
        <v/>
      </c>
      <c r="AN95" s="184" t="str">
        <f>IF(AK95="","",(VLOOKUP($AK95,CRating!$A$2:$BBB$290988,MATCH($AK$4,CRating!$2:$2,0),0)))</f>
        <v>BBB</v>
      </c>
      <c r="AO95" s="184">
        <f>IF(AK95="","",INDEX(Ratings!$E$3:$E$20,MATCH(VLOOKUP($AK95,CRating!$A$2:$BBB$290988,MATCH($AK$4,CRating!$2:$2,0),0),Ratings!$F$3:$F$20,0)))</f>
        <v>9</v>
      </c>
      <c r="AP95" s="184" t="str">
        <f>IF(AL95="","",IFERROR(VLOOKUP($AK95,UnitsTraded!$A$2:$BBB$290988,MATCH($AK$4,UnitsTraded!$2:$2,0),0),""))</f>
        <v/>
      </c>
      <c r="AQ95" s="228" t="str">
        <f>IF(AL95="","",VLOOKUP($AK95,AvgYTM!$A$2:$BAY$290988,MATCH(SUBSTITUTE(SUBSTITUTE($AN95,"+",""),"-",""),AvgYTM!$2:$2,0),0))</f>
        <v/>
      </c>
    </row>
    <row r="96" spans="20:43">
      <c r="T96" s="2" t="s">
        <v>15</v>
      </c>
      <c r="U96" s="2" t="str">
        <f>IFERROR(VLOOKUP(ROWS($T$19:T96),CouponDates!$A:$AV,MATCH($U$10,CouponDates!$1:$1,0),0),"")</f>
        <v>1 Magh 2114</v>
      </c>
      <c r="V96" s="6" t="str">
        <f ca="1">IFERROR(VLOOKUP($U96,'Date Reference'!$B:$C,2,0),"")</f>
        <v/>
      </c>
      <c r="W96" s="17" t="str">
        <f t="shared" ca="1" si="8"/>
        <v>N/A</v>
      </c>
      <c r="X96" s="17" t="str">
        <f t="shared" ca="1" si="7"/>
        <v>N/A</v>
      </c>
      <c r="Y96" s="18">
        <f t="shared" ca="1" si="6"/>
        <v>0</v>
      </c>
      <c r="AG96" s="173">
        <v>91</v>
      </c>
      <c r="AH96" s="173" t="str">
        <f t="shared" ca="1" si="5"/>
        <v/>
      </c>
      <c r="AI96" s="174">
        <f ca="1">IF(ISNUMBER(SEARCH($F$5,AH96)),MAX($AI$5:AI95)+1,0)</f>
        <v>0</v>
      </c>
      <c r="AK96" s="226">
        <f>IF(AvgYTM!A93&gt;0,AvgYTM!A93,"")</f>
        <v>44990</v>
      </c>
      <c r="AL96" s="227" t="str">
        <f>IF(AK96="","",VLOOKUP($AK96,TPrice!$A$2:$BBB$290988,MATCH($AK$4,TPrice!$2:$2,0),0))</f>
        <v/>
      </c>
      <c r="AM96" s="228" t="str">
        <f>IF(AL96="","",VLOOKUP($AK96,YTM!$A$2:$BBB$290988,MATCH($AK$4,YTM!$2:$2,0),0))</f>
        <v/>
      </c>
      <c r="AN96" s="184" t="str">
        <f>IF(AK96="","",(VLOOKUP($AK96,CRating!$A$2:$BBB$290988,MATCH($AK$4,CRating!$2:$2,0),0)))</f>
        <v>BBB</v>
      </c>
      <c r="AO96" s="184">
        <f>IF(AK96="","",INDEX(Ratings!$E$3:$E$20,MATCH(VLOOKUP($AK96,CRating!$A$2:$BBB$290988,MATCH($AK$4,CRating!$2:$2,0),0),Ratings!$F$3:$F$20,0)))</f>
        <v>9</v>
      </c>
      <c r="AP96" s="184" t="str">
        <f>IF(AL96="","",IFERROR(VLOOKUP($AK96,UnitsTraded!$A$2:$BBB$290988,MATCH($AK$4,UnitsTraded!$2:$2,0),0),""))</f>
        <v/>
      </c>
      <c r="AQ96" s="228" t="str">
        <f>IF(AL96="","",VLOOKUP($AK96,AvgYTM!$A$2:$BAY$290988,MATCH(SUBSTITUTE(SUBSTITUTE($AN96,"+",""),"-",""),AvgYTM!$2:$2,0),0))</f>
        <v/>
      </c>
    </row>
    <row r="97" spans="20:43">
      <c r="T97" s="2" t="s">
        <v>15</v>
      </c>
      <c r="U97" s="2" t="str">
        <f>IFERROR(VLOOKUP(ROWS($T$19:T97),CouponDates!$A:$AV,MATCH($U$10,CouponDates!$1:$1,0),0),"")</f>
        <v>1 Shrawan 2115</v>
      </c>
      <c r="V97" s="6" t="str">
        <f ca="1">IFERROR(VLOOKUP($U97,'Date Reference'!$B:$C,2,0),"")</f>
        <v/>
      </c>
      <c r="W97" s="17" t="str">
        <f t="shared" ca="1" si="8"/>
        <v>N/A</v>
      </c>
      <c r="X97" s="17" t="str">
        <f t="shared" ca="1" si="7"/>
        <v>N/A</v>
      </c>
      <c r="Y97" s="18">
        <f t="shared" ca="1" si="6"/>
        <v>0</v>
      </c>
      <c r="AG97" s="173">
        <v>92</v>
      </c>
      <c r="AH97" s="173" t="str">
        <f t="shared" ca="1" si="5"/>
        <v/>
      </c>
      <c r="AI97" s="174">
        <f ca="1">IF(ISNUMBER(SEARCH($F$5,AH97)),MAX($AI$5:AI96)+1,0)</f>
        <v>0</v>
      </c>
      <c r="AK97" s="226">
        <f>IF(AvgYTM!A94&gt;0,AvgYTM!A94,"")</f>
        <v>44991</v>
      </c>
      <c r="AL97" s="227" t="str">
        <f>IF(AK97="","",VLOOKUP($AK97,TPrice!$A$2:$BBB$290988,MATCH($AK$4,TPrice!$2:$2,0),0))</f>
        <v/>
      </c>
      <c r="AM97" s="228" t="str">
        <f>IF(AL97="","",VLOOKUP($AK97,YTM!$A$2:$BBB$290988,MATCH($AK$4,YTM!$2:$2,0),0))</f>
        <v/>
      </c>
      <c r="AN97" s="184" t="str">
        <f>IF(AK97="","",(VLOOKUP($AK97,CRating!$A$2:$BBB$290988,MATCH($AK$4,CRating!$2:$2,0),0)))</f>
        <v>BBB</v>
      </c>
      <c r="AO97" s="184">
        <f>IF(AK97="","",INDEX(Ratings!$E$3:$E$20,MATCH(VLOOKUP($AK97,CRating!$A$2:$BBB$290988,MATCH($AK$4,CRating!$2:$2,0),0),Ratings!$F$3:$F$20,0)))</f>
        <v>9</v>
      </c>
      <c r="AP97" s="184" t="str">
        <f>IF(AL97="","",IFERROR(VLOOKUP($AK97,UnitsTraded!$A$2:$BBB$290988,MATCH($AK$4,UnitsTraded!$2:$2,0),0),""))</f>
        <v/>
      </c>
      <c r="AQ97" s="228" t="str">
        <f>IF(AL97="","",VLOOKUP($AK97,AvgYTM!$A$2:$BAY$290988,MATCH(SUBSTITUTE(SUBSTITUTE($AN97,"+",""),"-",""),AvgYTM!$2:$2,0),0))</f>
        <v/>
      </c>
    </row>
    <row r="98" spans="20:43">
      <c r="T98" s="2" t="s">
        <v>15</v>
      </c>
      <c r="U98" s="2" t="str">
        <f>IFERROR(VLOOKUP(ROWS($T$19:T98),CouponDates!$A:$AV,MATCH($U$10,CouponDates!$1:$1,0),0),"")</f>
        <v>1 Magh 2115</v>
      </c>
      <c r="V98" s="6" t="str">
        <f ca="1">IFERROR(VLOOKUP($U98,'Date Reference'!$B:$C,2,0),"")</f>
        <v/>
      </c>
      <c r="W98" s="17" t="str">
        <f t="shared" ca="1" si="8"/>
        <v>N/A</v>
      </c>
      <c r="X98" s="17" t="str">
        <f t="shared" ca="1" si="7"/>
        <v>N/A</v>
      </c>
      <c r="Y98" s="18">
        <f t="shared" ca="1" si="6"/>
        <v>0</v>
      </c>
      <c r="AG98" s="173">
        <v>93</v>
      </c>
      <c r="AH98" s="173" t="str">
        <f t="shared" ca="1" si="5"/>
        <v/>
      </c>
      <c r="AI98" s="174">
        <f ca="1">IF(ISNUMBER(SEARCH($F$5,AH98)),MAX($AI$5:AI97)+1,0)</f>
        <v>0</v>
      </c>
      <c r="AK98" s="226">
        <f>IF(AvgYTM!A95&gt;0,AvgYTM!A95,"")</f>
        <v>44992</v>
      </c>
      <c r="AL98" s="227" t="str">
        <f>IF(AK98="","",VLOOKUP($AK98,TPrice!$A$2:$BBB$290988,MATCH($AK$4,TPrice!$2:$2,0),0))</f>
        <v/>
      </c>
      <c r="AM98" s="228" t="str">
        <f>IF(AL98="","",VLOOKUP($AK98,YTM!$A$2:$BBB$290988,MATCH($AK$4,YTM!$2:$2,0),0))</f>
        <v/>
      </c>
      <c r="AN98" s="184" t="str">
        <f>IF(AK98="","",(VLOOKUP($AK98,CRating!$A$2:$BBB$290988,MATCH($AK$4,CRating!$2:$2,0),0)))</f>
        <v>BBB</v>
      </c>
      <c r="AO98" s="184">
        <f>IF(AK98="","",INDEX(Ratings!$E$3:$E$20,MATCH(VLOOKUP($AK98,CRating!$A$2:$BBB$290988,MATCH($AK$4,CRating!$2:$2,0),0),Ratings!$F$3:$F$20,0)))</f>
        <v>9</v>
      </c>
      <c r="AP98" s="184" t="str">
        <f>IF(AL98="","",IFERROR(VLOOKUP($AK98,UnitsTraded!$A$2:$BBB$290988,MATCH($AK$4,UnitsTraded!$2:$2,0),0),""))</f>
        <v/>
      </c>
      <c r="AQ98" s="228" t="str">
        <f>IF(AL98="","",VLOOKUP($AK98,AvgYTM!$A$2:$BAY$290988,MATCH(SUBSTITUTE(SUBSTITUTE($AN98,"+",""),"-",""),AvgYTM!$2:$2,0),0))</f>
        <v/>
      </c>
    </row>
    <row r="99" spans="20:43">
      <c r="T99" s="2" t="s">
        <v>15</v>
      </c>
      <c r="U99" s="2" t="str">
        <f>IFERROR(VLOOKUP(ROWS($T$19:T99),CouponDates!$A:$AV,MATCH($U$10,CouponDates!$1:$1,0),0),"")</f>
        <v>1 Shrawan 2116</v>
      </c>
      <c r="V99" s="6" t="str">
        <f ca="1">IFERROR(VLOOKUP($U99,'Date Reference'!$B:$C,2,0),"")</f>
        <v/>
      </c>
      <c r="W99" s="17" t="str">
        <f t="shared" ca="1" si="8"/>
        <v>N/A</v>
      </c>
      <c r="X99" s="17" t="str">
        <f t="shared" ca="1" si="7"/>
        <v>N/A</v>
      </c>
      <c r="Y99" s="18">
        <f t="shared" ca="1" si="6"/>
        <v>0</v>
      </c>
      <c r="AG99" s="173">
        <v>94</v>
      </c>
      <c r="AH99" s="173" t="str">
        <f t="shared" ca="1" si="5"/>
        <v/>
      </c>
      <c r="AI99" s="174">
        <f ca="1">IF(ISNUMBER(SEARCH($F$5,AH99)),MAX($AI$5:AI98)+1,0)</f>
        <v>0</v>
      </c>
      <c r="AK99" s="226">
        <f>IF(AvgYTM!A96&gt;0,AvgYTM!A96,"")</f>
        <v>44993</v>
      </c>
      <c r="AL99" s="227" t="str">
        <f>IF(AK99="","",VLOOKUP($AK99,TPrice!$A$2:$BBB$290988,MATCH($AK$4,TPrice!$2:$2,0),0))</f>
        <v/>
      </c>
      <c r="AM99" s="228" t="str">
        <f>IF(AL99="","",VLOOKUP($AK99,YTM!$A$2:$BBB$290988,MATCH($AK$4,YTM!$2:$2,0),0))</f>
        <v/>
      </c>
      <c r="AN99" s="184" t="str">
        <f>IF(AK99="","",(VLOOKUP($AK99,CRating!$A$2:$BBB$290988,MATCH($AK$4,CRating!$2:$2,0),0)))</f>
        <v>BBB</v>
      </c>
      <c r="AO99" s="184">
        <f>IF(AK99="","",INDEX(Ratings!$E$3:$E$20,MATCH(VLOOKUP($AK99,CRating!$A$2:$BBB$290988,MATCH($AK$4,CRating!$2:$2,0),0),Ratings!$F$3:$F$20,0)))</f>
        <v>9</v>
      </c>
      <c r="AP99" s="184" t="str">
        <f>IF(AL99="","",IFERROR(VLOOKUP($AK99,UnitsTraded!$A$2:$BBB$290988,MATCH($AK$4,UnitsTraded!$2:$2,0),0),""))</f>
        <v/>
      </c>
      <c r="AQ99" s="228" t="str">
        <f>IF(AL99="","",VLOOKUP($AK99,AvgYTM!$A$2:$BAY$290988,MATCH(SUBSTITUTE(SUBSTITUTE($AN99,"+",""),"-",""),AvgYTM!$2:$2,0),0))</f>
        <v/>
      </c>
    </row>
    <row r="100" spans="20:43">
      <c r="T100" s="2" t="s">
        <v>15</v>
      </c>
      <c r="U100" s="2" t="str">
        <f>IFERROR(VLOOKUP(ROWS($T$19:T100),CouponDates!$A:$AV,MATCH($U$10,CouponDates!$1:$1,0),0),"")</f>
        <v>1 Magh 2116</v>
      </c>
      <c r="V100" s="6" t="str">
        <f ca="1">IFERROR(VLOOKUP($U100,'Date Reference'!$B:$C,2,0),"")</f>
        <v/>
      </c>
      <c r="W100" s="17" t="str">
        <f t="shared" ca="1" si="8"/>
        <v>N/A</v>
      </c>
      <c r="X100" s="17" t="str">
        <f t="shared" ca="1" si="7"/>
        <v>N/A</v>
      </c>
      <c r="Y100" s="18">
        <f t="shared" ca="1" si="6"/>
        <v>0</v>
      </c>
      <c r="AG100" s="173">
        <v>95</v>
      </c>
      <c r="AH100" s="173" t="str">
        <f t="shared" ca="1" si="5"/>
        <v/>
      </c>
      <c r="AI100" s="174">
        <f ca="1">IF(ISNUMBER(SEARCH($F$5,AH100)),MAX($AI$5:AI99)+1,0)</f>
        <v>0</v>
      </c>
      <c r="AK100" s="226">
        <f>IF(AvgYTM!A97&gt;0,AvgYTM!A97,"")</f>
        <v>44994</v>
      </c>
      <c r="AL100" s="227" t="str">
        <f>IF(AK100="","",VLOOKUP($AK100,TPrice!$A$2:$BBB$290988,MATCH($AK$4,TPrice!$2:$2,0),0))</f>
        <v/>
      </c>
      <c r="AM100" s="228" t="str">
        <f>IF(AL100="","",VLOOKUP($AK100,YTM!$A$2:$BBB$290988,MATCH($AK$4,YTM!$2:$2,0),0))</f>
        <v/>
      </c>
      <c r="AN100" s="184" t="str">
        <f>IF(AK100="","",(VLOOKUP($AK100,CRating!$A$2:$BBB$290988,MATCH($AK$4,CRating!$2:$2,0),0)))</f>
        <v>BBB</v>
      </c>
      <c r="AO100" s="184">
        <f>IF(AK100="","",INDEX(Ratings!$E$3:$E$20,MATCH(VLOOKUP($AK100,CRating!$A$2:$BBB$290988,MATCH($AK$4,CRating!$2:$2,0),0),Ratings!$F$3:$F$20,0)))</f>
        <v>9</v>
      </c>
      <c r="AP100" s="184" t="str">
        <f>IF(AL100="","",IFERROR(VLOOKUP($AK100,UnitsTraded!$A$2:$BBB$290988,MATCH($AK$4,UnitsTraded!$2:$2,0),0),""))</f>
        <v/>
      </c>
      <c r="AQ100" s="228" t="str">
        <f>IF(AL100="","",VLOOKUP($AK100,AvgYTM!$A$2:$BAY$290988,MATCH(SUBSTITUTE(SUBSTITUTE($AN100,"+",""),"-",""),AvgYTM!$2:$2,0),0))</f>
        <v/>
      </c>
    </row>
    <row r="101" spans="20:43">
      <c r="T101" s="2" t="s">
        <v>15</v>
      </c>
      <c r="U101" s="2" t="str">
        <f>IFERROR(VLOOKUP(ROWS($T$19:T101),CouponDates!$A:$AV,MATCH($U$10,CouponDates!$1:$1,0),0),"")</f>
        <v>1 Shrawan 2117</v>
      </c>
      <c r="V101" s="6" t="str">
        <f ca="1">IFERROR(VLOOKUP($U101,'Date Reference'!$B:$C,2,0),"")</f>
        <v/>
      </c>
      <c r="W101" s="17" t="str">
        <f t="shared" ca="1" si="8"/>
        <v>N/A</v>
      </c>
      <c r="X101" s="17" t="str">
        <f t="shared" ca="1" si="7"/>
        <v>N/A</v>
      </c>
      <c r="Y101" s="18">
        <f t="shared" ca="1" si="6"/>
        <v>0</v>
      </c>
      <c r="AG101" s="173">
        <v>96</v>
      </c>
      <c r="AH101" s="173" t="str">
        <f t="shared" ca="1" si="5"/>
        <v/>
      </c>
      <c r="AI101" s="174">
        <f ca="1">IF(ISNUMBER(SEARCH($F$5,AH101)),MAX($AI$5:AI100)+1,0)</f>
        <v>0</v>
      </c>
      <c r="AK101" s="226">
        <f>IF(AvgYTM!A98&gt;0,AvgYTM!A98,"")</f>
        <v>44995</v>
      </c>
      <c r="AL101" s="227" t="str">
        <f>IF(AK101="","",VLOOKUP($AK101,TPrice!$A$2:$BBB$290988,MATCH($AK$4,TPrice!$2:$2,0),0))</f>
        <v/>
      </c>
      <c r="AM101" s="228" t="str">
        <f>IF(AL101="","",VLOOKUP($AK101,YTM!$A$2:$BBB$290988,MATCH($AK$4,YTM!$2:$2,0),0))</f>
        <v/>
      </c>
      <c r="AN101" s="184" t="str">
        <f>IF(AK101="","",(VLOOKUP($AK101,CRating!$A$2:$BBB$290988,MATCH($AK$4,CRating!$2:$2,0),0)))</f>
        <v>BBB</v>
      </c>
      <c r="AO101" s="184">
        <f>IF(AK101="","",INDEX(Ratings!$E$3:$E$20,MATCH(VLOOKUP($AK101,CRating!$A$2:$BBB$290988,MATCH($AK$4,CRating!$2:$2,0),0),Ratings!$F$3:$F$20,0)))</f>
        <v>9</v>
      </c>
      <c r="AP101" s="184" t="str">
        <f>IF(AL101="","",IFERROR(VLOOKUP($AK101,UnitsTraded!$A$2:$BBB$290988,MATCH($AK$4,UnitsTraded!$2:$2,0),0),""))</f>
        <v/>
      </c>
      <c r="AQ101" s="228" t="str">
        <f>IF(AL101="","",VLOOKUP($AK101,AvgYTM!$A$2:$BAY$290988,MATCH(SUBSTITUTE(SUBSTITUTE($AN101,"+",""),"-",""),AvgYTM!$2:$2,0),0))</f>
        <v/>
      </c>
    </row>
    <row r="102" spans="20:43">
      <c r="T102" s="2" t="s">
        <v>15</v>
      </c>
      <c r="U102" s="2" t="str">
        <f>IFERROR(VLOOKUP(ROWS($T$19:T102),CouponDates!$A:$AV,MATCH($U$10,CouponDates!$1:$1,0),0),"")</f>
        <v>1 Magh 2117</v>
      </c>
      <c r="V102" s="6" t="str">
        <f ca="1">IFERROR(VLOOKUP($U102,'Date Reference'!$B:$C,2,0),"")</f>
        <v/>
      </c>
      <c r="W102" s="17" t="str">
        <f t="shared" ca="1" si="8"/>
        <v>N/A</v>
      </c>
      <c r="X102" s="17" t="str">
        <f t="shared" ca="1" si="7"/>
        <v>N/A</v>
      </c>
      <c r="Y102" s="18">
        <f t="shared" ca="1" si="6"/>
        <v>0</v>
      </c>
      <c r="AG102" s="173">
        <v>97</v>
      </c>
      <c r="AH102" s="173" t="str">
        <f t="shared" ca="1" si="5"/>
        <v/>
      </c>
      <c r="AI102" s="174">
        <f ca="1">IF(ISNUMBER(SEARCH($F$5,AH102)),MAX($AI$5:AI101)+1,0)</f>
        <v>0</v>
      </c>
      <c r="AK102" s="226">
        <f>IF(AvgYTM!A99&gt;0,AvgYTM!A99,"")</f>
        <v>44996</v>
      </c>
      <c r="AL102" s="227" t="str">
        <f>IF(AK102="","",VLOOKUP($AK102,TPrice!$A$2:$BBB$290988,MATCH($AK$4,TPrice!$2:$2,0),0))</f>
        <v/>
      </c>
      <c r="AM102" s="228" t="str">
        <f>IF(AL102="","",VLOOKUP($AK102,YTM!$A$2:$BBB$290988,MATCH($AK$4,YTM!$2:$2,0),0))</f>
        <v/>
      </c>
      <c r="AN102" s="184" t="str">
        <f>IF(AK102="","",(VLOOKUP($AK102,CRating!$A$2:$BBB$290988,MATCH($AK$4,CRating!$2:$2,0),0)))</f>
        <v>BBB</v>
      </c>
      <c r="AO102" s="184">
        <f>IF(AK102="","",INDEX(Ratings!$E$3:$E$20,MATCH(VLOOKUP($AK102,CRating!$A$2:$BBB$290988,MATCH($AK$4,CRating!$2:$2,0),0),Ratings!$F$3:$F$20,0)))</f>
        <v>9</v>
      </c>
      <c r="AP102" s="184" t="str">
        <f>IF(AL102="","",IFERROR(VLOOKUP($AK102,UnitsTraded!$A$2:$BBB$290988,MATCH($AK$4,UnitsTraded!$2:$2,0),0),""))</f>
        <v/>
      </c>
      <c r="AQ102" s="228" t="str">
        <f>IF(AL102="","",VLOOKUP($AK102,AvgYTM!$A$2:$BAY$290988,MATCH(SUBSTITUTE(SUBSTITUTE($AN102,"+",""),"-",""),AvgYTM!$2:$2,0),0))</f>
        <v/>
      </c>
    </row>
    <row r="103" spans="20:43">
      <c r="T103" s="2" t="s">
        <v>15</v>
      </c>
      <c r="U103" s="2" t="str">
        <f>IFERROR(VLOOKUP(ROWS($T$19:T103),CouponDates!$A:$AV,MATCH($U$10,CouponDates!$1:$1,0),0),"")</f>
        <v>1 Shrawan 2118</v>
      </c>
      <c r="V103" s="6" t="str">
        <f ca="1">IFERROR(VLOOKUP($U103,'Date Reference'!$B:$C,2,0),"")</f>
        <v/>
      </c>
      <c r="W103" s="17" t="str">
        <f t="shared" ca="1" si="8"/>
        <v>N/A</v>
      </c>
      <c r="X103" s="17" t="str">
        <f t="shared" ca="1" si="7"/>
        <v>N/A</v>
      </c>
      <c r="Y103" s="18">
        <f t="shared" ca="1" si="6"/>
        <v>0</v>
      </c>
      <c r="AG103" s="173">
        <v>98</v>
      </c>
      <c r="AH103" s="173" t="str">
        <f t="shared" ca="1" si="5"/>
        <v/>
      </c>
      <c r="AI103" s="174">
        <f ca="1">IF(ISNUMBER(SEARCH($F$5,AH103)),MAX($AI$5:AI102)+1,0)</f>
        <v>0</v>
      </c>
      <c r="AK103" s="226">
        <f>IF(AvgYTM!A100&gt;0,AvgYTM!A100,"")</f>
        <v>44997</v>
      </c>
      <c r="AL103" s="227" t="str">
        <f>IF(AK103="","",VLOOKUP($AK103,TPrice!$A$2:$BBB$290988,MATCH($AK$4,TPrice!$2:$2,0),0))</f>
        <v/>
      </c>
      <c r="AM103" s="228" t="str">
        <f>IF(AL103="","",VLOOKUP($AK103,YTM!$A$2:$BBB$290988,MATCH($AK$4,YTM!$2:$2,0),0))</f>
        <v/>
      </c>
      <c r="AN103" s="184" t="str">
        <f>IF(AK103="","",(VLOOKUP($AK103,CRating!$A$2:$BBB$290988,MATCH($AK$4,CRating!$2:$2,0),0)))</f>
        <v>BBB</v>
      </c>
      <c r="AO103" s="184">
        <f>IF(AK103="","",INDEX(Ratings!$E$3:$E$20,MATCH(VLOOKUP($AK103,CRating!$A$2:$BBB$290988,MATCH($AK$4,CRating!$2:$2,0),0),Ratings!$F$3:$F$20,0)))</f>
        <v>9</v>
      </c>
      <c r="AP103" s="184" t="str">
        <f>IF(AL103="","",IFERROR(VLOOKUP($AK103,UnitsTraded!$A$2:$BBB$290988,MATCH($AK$4,UnitsTraded!$2:$2,0),0),""))</f>
        <v/>
      </c>
      <c r="AQ103" s="228" t="str">
        <f>IF(AL103="","",VLOOKUP($AK103,AvgYTM!$A$2:$BAY$290988,MATCH(SUBSTITUTE(SUBSTITUTE($AN103,"+",""),"-",""),AvgYTM!$2:$2,0),0))</f>
        <v/>
      </c>
    </row>
    <row r="104" spans="20:43">
      <c r="T104" s="2" t="s">
        <v>15</v>
      </c>
      <c r="U104" s="2" t="str">
        <f>IFERROR(VLOOKUP(ROWS($T$19:T104),CouponDates!$A:$AV,MATCH($U$10,CouponDates!$1:$1,0),0),"")</f>
        <v>1 Magh 2118</v>
      </c>
      <c r="V104" s="6" t="str">
        <f ca="1">IFERROR(VLOOKUP($U104,'Date Reference'!$B:$C,2,0),"")</f>
        <v/>
      </c>
      <c r="W104" s="17" t="str">
        <f t="shared" ca="1" si="8"/>
        <v>N/A</v>
      </c>
      <c r="X104" s="17" t="str">
        <f t="shared" ca="1" si="7"/>
        <v>N/A</v>
      </c>
      <c r="Y104" s="18">
        <f t="shared" ca="1" si="6"/>
        <v>0</v>
      </c>
      <c r="AG104" s="173">
        <v>99</v>
      </c>
      <c r="AH104" s="173" t="str">
        <f t="shared" ca="1" si="5"/>
        <v/>
      </c>
      <c r="AI104" s="174">
        <f ca="1">IF(ISNUMBER(SEARCH($F$5,AH104)),MAX($AI$5:AI103)+1,0)</f>
        <v>0</v>
      </c>
      <c r="AK104" s="226">
        <f>IF(AvgYTM!A101&gt;0,AvgYTM!A101,"")</f>
        <v>44998</v>
      </c>
      <c r="AL104" s="227" t="str">
        <f>IF(AK104="","",VLOOKUP($AK104,TPrice!$A$2:$BBB$290988,MATCH($AK$4,TPrice!$2:$2,0),0))</f>
        <v/>
      </c>
      <c r="AM104" s="228" t="str">
        <f>IF(AL104="","",VLOOKUP($AK104,YTM!$A$2:$BBB$290988,MATCH($AK$4,YTM!$2:$2,0),0))</f>
        <v/>
      </c>
      <c r="AN104" s="184" t="str">
        <f>IF(AK104="","",(VLOOKUP($AK104,CRating!$A$2:$BBB$290988,MATCH($AK$4,CRating!$2:$2,0),0)))</f>
        <v>BBB</v>
      </c>
      <c r="AO104" s="184">
        <f>IF(AK104="","",INDEX(Ratings!$E$3:$E$20,MATCH(VLOOKUP($AK104,CRating!$A$2:$BBB$290988,MATCH($AK$4,CRating!$2:$2,0),0),Ratings!$F$3:$F$20,0)))</f>
        <v>9</v>
      </c>
      <c r="AP104" s="184" t="str">
        <f>IF(AL104="","",IFERROR(VLOOKUP($AK104,UnitsTraded!$A$2:$BBB$290988,MATCH($AK$4,UnitsTraded!$2:$2,0),0),""))</f>
        <v/>
      </c>
      <c r="AQ104" s="228" t="str">
        <f>IF(AL104="","",VLOOKUP($AK104,AvgYTM!$A$2:$BAY$290988,MATCH(SUBSTITUTE(SUBSTITUTE($AN104,"+",""),"-",""),AvgYTM!$2:$2,0),0))</f>
        <v/>
      </c>
    </row>
    <row r="105" spans="20:43">
      <c r="T105" s="2" t="s">
        <v>15</v>
      </c>
      <c r="U105" s="2" t="str">
        <f>IFERROR(VLOOKUP(ROWS($T$19:T105),CouponDates!$A:$AV,MATCH($U$10,CouponDates!$1:$1,0),0),"")</f>
        <v>1 Shrawan 2119</v>
      </c>
      <c r="V105" s="6" t="str">
        <f ca="1">IFERROR(VLOOKUP($U105,'Date Reference'!$B:$C,2,0),"")</f>
        <v/>
      </c>
      <c r="W105" s="17" t="str">
        <f t="shared" ca="1" si="8"/>
        <v>N/A</v>
      </c>
      <c r="X105" s="17" t="str">
        <f t="shared" ca="1" si="7"/>
        <v>N/A</v>
      </c>
      <c r="Y105" s="18">
        <f t="shared" ca="1" si="6"/>
        <v>0</v>
      </c>
      <c r="AG105" s="173">
        <v>100</v>
      </c>
      <c r="AH105" s="173" t="str">
        <f t="shared" ca="1" si="5"/>
        <v/>
      </c>
      <c r="AI105" s="174">
        <f ca="1">IF(ISNUMBER(SEARCH($F$5,AH105)),MAX($AI$5:AI104)+1,0)</f>
        <v>0</v>
      </c>
      <c r="AK105" s="226">
        <f>IF(AvgYTM!A102&gt;0,AvgYTM!A102,"")</f>
        <v>44999</v>
      </c>
      <c r="AL105" s="227">
        <f>IF(AK105="","",VLOOKUP($AK105,TPrice!$A$2:$BBB$290988,MATCH($AK$4,TPrice!$2:$2,0),0))</f>
        <v>923.2</v>
      </c>
      <c r="AM105" s="228">
        <f>IF(AL105="","",VLOOKUP($AK105,YTM!$A$2:$BBB$290988,MATCH($AK$4,YTM!$2:$2,0),0))</f>
        <v>0.14411686227259424</v>
      </c>
      <c r="AN105" s="184" t="str">
        <f>IF(AK105="","",(VLOOKUP($AK105,CRating!$A$2:$BBB$290988,MATCH($AK$4,CRating!$2:$2,0),0)))</f>
        <v>BBB</v>
      </c>
      <c r="AO105" s="184">
        <f>IF(AK105="","",INDEX(Ratings!$E$3:$E$20,MATCH(VLOOKUP($AK105,CRating!$A$2:$BBB$290988,MATCH($AK$4,CRating!$2:$2,0),0),Ratings!$F$3:$F$20,0)))</f>
        <v>9</v>
      </c>
      <c r="AP105" s="184">
        <f>IF(AL105="","",IFERROR(VLOOKUP($AK105,UnitsTraded!$A$2:$BBB$290988,MATCH($AK$4,UnitsTraded!$2:$2,0),0),""))</f>
        <v>0</v>
      </c>
      <c r="AQ105" s="228">
        <f>IF(AL105="","",VLOOKUP($AK105,AvgYTM!$A$2:$BAY$290988,MATCH(SUBSTITUTE(SUBSTITUTE($AN105,"+",""),"-",""),AvgYTM!$2:$2,0),0))</f>
        <v>0.13814995058916688</v>
      </c>
    </row>
    <row r="106" spans="20:43">
      <c r="T106" s="2" t="s">
        <v>15</v>
      </c>
      <c r="U106" s="2" t="str">
        <f>IFERROR(VLOOKUP(ROWS($T$19:T106),CouponDates!$A:$AV,MATCH($U$10,CouponDates!$1:$1,0),0),"")</f>
        <v>1 Magh 2119</v>
      </c>
      <c r="V106" s="6" t="str">
        <f ca="1">IFERROR(VLOOKUP($U106,'Date Reference'!$B:$C,2,0),"")</f>
        <v/>
      </c>
      <c r="W106" s="17" t="str">
        <f t="shared" ca="1" si="8"/>
        <v>N/A</v>
      </c>
      <c r="X106" s="17" t="str">
        <f t="shared" ca="1" si="7"/>
        <v>N/A</v>
      </c>
      <c r="Y106" s="18">
        <f t="shared" ca="1" si="6"/>
        <v>0</v>
      </c>
      <c r="AK106" s="226">
        <f>IF(AvgYTM!A103&gt;0,AvgYTM!A103,"")</f>
        <v>45000</v>
      </c>
      <c r="AL106" s="227" t="str">
        <f>IF(AK106="","",VLOOKUP($AK106,TPrice!$A$2:$BBB$290988,MATCH($AK$4,TPrice!$2:$2,0),0))</f>
        <v/>
      </c>
      <c r="AM106" s="228" t="str">
        <f>IF(AL106="","",VLOOKUP($AK106,YTM!$A$2:$BBB$290988,MATCH($AK$4,YTM!$2:$2,0),0))</f>
        <v/>
      </c>
      <c r="AN106" s="184" t="str">
        <f>IF(AK106="","",(VLOOKUP($AK106,CRating!$A$2:$BBB$290988,MATCH($AK$4,CRating!$2:$2,0),0)))</f>
        <v>BBB</v>
      </c>
      <c r="AO106" s="184">
        <f>IF(AK106="","",INDEX(Ratings!$E$3:$E$20,MATCH(VLOOKUP($AK106,CRating!$A$2:$BBB$290988,MATCH($AK$4,CRating!$2:$2,0),0),Ratings!$F$3:$F$20,0)))</f>
        <v>9</v>
      </c>
      <c r="AP106" s="184" t="str">
        <f>IF(AL106="","",IFERROR(VLOOKUP($AK106,UnitsTraded!$A$2:$BBB$290988,MATCH($AK$4,UnitsTraded!$2:$2,0),0),""))</f>
        <v/>
      </c>
      <c r="AQ106" s="228" t="str">
        <f>IF(AL106="","",VLOOKUP($AK106,AvgYTM!$A$2:$BAY$290988,MATCH(SUBSTITUTE(SUBSTITUTE($AN106,"+",""),"-",""),AvgYTM!$2:$2,0),0))</f>
        <v/>
      </c>
    </row>
    <row r="107" spans="20:43">
      <c r="T107" s="2" t="s">
        <v>15</v>
      </c>
      <c r="U107" s="2" t="str">
        <f>IFERROR(VLOOKUP(ROWS($T$19:T107),CouponDates!$A:$AV,MATCH($U$10,CouponDates!$1:$1,0),0),"")</f>
        <v>1 Shrawan 2120</v>
      </c>
      <c r="V107" s="6" t="str">
        <f ca="1">IFERROR(VLOOKUP($U107,'Date Reference'!$B:$C,2,0),"")</f>
        <v/>
      </c>
      <c r="W107" s="17" t="str">
        <f t="shared" ca="1" si="8"/>
        <v>N/A</v>
      </c>
      <c r="X107" s="17" t="str">
        <f t="shared" ca="1" si="7"/>
        <v>N/A</v>
      </c>
      <c r="Y107" s="18">
        <f t="shared" ca="1" si="6"/>
        <v>0</v>
      </c>
      <c r="AK107" s="226">
        <f>IF(AvgYTM!A104&gt;0,AvgYTM!A104,"")</f>
        <v>45001</v>
      </c>
      <c r="AL107" s="227" t="str">
        <f>IF(AK107="","",VLOOKUP($AK107,TPrice!$A$2:$BBB$290988,MATCH($AK$4,TPrice!$2:$2,0),0))</f>
        <v/>
      </c>
      <c r="AM107" s="228" t="str">
        <f>IF(AL107="","",VLOOKUP($AK107,YTM!$A$2:$BBB$290988,MATCH($AK$4,YTM!$2:$2,0),0))</f>
        <v/>
      </c>
      <c r="AN107" s="184" t="str">
        <f>IF(AK107="","",(VLOOKUP($AK107,CRating!$A$2:$BBB$290988,MATCH($AK$4,CRating!$2:$2,0),0)))</f>
        <v>BBB</v>
      </c>
      <c r="AO107" s="184">
        <f>IF(AK107="","",INDEX(Ratings!$E$3:$E$20,MATCH(VLOOKUP($AK107,CRating!$A$2:$BBB$290988,MATCH($AK$4,CRating!$2:$2,0),0),Ratings!$F$3:$F$20,0)))</f>
        <v>9</v>
      </c>
      <c r="AP107" s="184" t="str">
        <f>IF(AL107="","",IFERROR(VLOOKUP($AK107,UnitsTraded!$A$2:$BBB$290988,MATCH($AK$4,UnitsTraded!$2:$2,0),0),""))</f>
        <v/>
      </c>
      <c r="AQ107" s="228" t="str">
        <f>IF(AL107="","",VLOOKUP($AK107,AvgYTM!$A$2:$BAY$290988,MATCH(SUBSTITUTE(SUBSTITUTE($AN107,"+",""),"-",""),AvgYTM!$2:$2,0),0))</f>
        <v/>
      </c>
    </row>
    <row r="108" spans="20:43">
      <c r="T108" s="2" t="s">
        <v>15</v>
      </c>
      <c r="U108" s="2" t="str">
        <f>IFERROR(VLOOKUP(ROWS($T$19:T108),CouponDates!$A:$AV,MATCH($U$10,CouponDates!$1:$1,0),0),"")</f>
        <v>1 Magh 2120</v>
      </c>
      <c r="V108" s="6" t="str">
        <f ca="1">IFERROR(VLOOKUP($U108,'Date Reference'!$B:$C,2,0),"")</f>
        <v/>
      </c>
      <c r="W108" s="17" t="str">
        <f t="shared" ca="1" si="8"/>
        <v>N/A</v>
      </c>
      <c r="X108" s="17" t="str">
        <f t="shared" ca="1" si="7"/>
        <v>N/A</v>
      </c>
      <c r="Y108" s="18">
        <f t="shared" ca="1" si="6"/>
        <v>0</v>
      </c>
      <c r="AK108" s="226">
        <f>IF(AvgYTM!A105&gt;0,AvgYTM!A105,"")</f>
        <v>45002</v>
      </c>
      <c r="AL108" s="227" t="str">
        <f>IF(AK108="","",VLOOKUP($AK108,TPrice!$A$2:$BBB$290988,MATCH($AK$4,TPrice!$2:$2,0),0))</f>
        <v/>
      </c>
      <c r="AM108" s="228" t="str">
        <f>IF(AL108="","",VLOOKUP($AK108,YTM!$A$2:$BBB$290988,MATCH($AK$4,YTM!$2:$2,0),0))</f>
        <v/>
      </c>
      <c r="AN108" s="184" t="str">
        <f>IF(AK108="","",(VLOOKUP($AK108,CRating!$A$2:$BBB$290988,MATCH($AK$4,CRating!$2:$2,0),0)))</f>
        <v>BBB</v>
      </c>
      <c r="AO108" s="184">
        <f>IF(AK108="","",INDEX(Ratings!$E$3:$E$20,MATCH(VLOOKUP($AK108,CRating!$A$2:$BBB$290988,MATCH($AK$4,CRating!$2:$2,0),0),Ratings!$F$3:$F$20,0)))</f>
        <v>9</v>
      </c>
      <c r="AP108" s="184" t="str">
        <f>IF(AL108="","",IFERROR(VLOOKUP($AK108,UnitsTraded!$A$2:$BBB$290988,MATCH($AK$4,UnitsTraded!$2:$2,0),0),""))</f>
        <v/>
      </c>
      <c r="AQ108" s="228" t="str">
        <f>IF(AL108="","",VLOOKUP($AK108,AvgYTM!$A$2:$BAY$290988,MATCH(SUBSTITUTE(SUBSTITUTE($AN108,"+",""),"-",""),AvgYTM!$2:$2,0),0))</f>
        <v/>
      </c>
    </row>
    <row r="109" spans="20:43">
      <c r="T109" s="2" t="s">
        <v>15</v>
      </c>
      <c r="U109" s="2" t="str">
        <f>IFERROR(VLOOKUP(ROWS($T$19:T109),CouponDates!$A:$AV,MATCH($U$10,CouponDates!$1:$1,0),0),"")</f>
        <v>1 Shrawan 2121</v>
      </c>
      <c r="V109" s="6" t="str">
        <f ca="1">IFERROR(VLOOKUP($U109,'Date Reference'!$B:$C,2,0),"")</f>
        <v/>
      </c>
      <c r="W109" s="17" t="str">
        <f t="shared" ca="1" si="8"/>
        <v>N/A</v>
      </c>
      <c r="X109" s="17" t="str">
        <f t="shared" ca="1" si="7"/>
        <v>N/A</v>
      </c>
      <c r="Y109" s="18">
        <f t="shared" ca="1" si="6"/>
        <v>0</v>
      </c>
      <c r="AK109" s="226">
        <f>IF(AvgYTM!A106&gt;0,AvgYTM!A106,"")</f>
        <v>45003</v>
      </c>
      <c r="AL109" s="227" t="str">
        <f>IF(AK109="","",VLOOKUP($AK109,TPrice!$A$2:$BBB$290988,MATCH($AK$4,TPrice!$2:$2,0),0))</f>
        <v/>
      </c>
      <c r="AM109" s="228" t="str">
        <f>IF(AL109="","",VLOOKUP($AK109,YTM!$A$2:$BBB$290988,MATCH($AK$4,YTM!$2:$2,0),0))</f>
        <v/>
      </c>
      <c r="AN109" s="184" t="str">
        <f>IF(AK109="","",(VLOOKUP($AK109,CRating!$A$2:$BBB$290988,MATCH($AK$4,CRating!$2:$2,0),0)))</f>
        <v>BBB</v>
      </c>
      <c r="AO109" s="184">
        <f>IF(AK109="","",INDEX(Ratings!$E$3:$E$20,MATCH(VLOOKUP($AK109,CRating!$A$2:$BBB$290988,MATCH($AK$4,CRating!$2:$2,0),0),Ratings!$F$3:$F$20,0)))</f>
        <v>9</v>
      </c>
      <c r="AP109" s="184" t="str">
        <f>IF(AL109="","",IFERROR(VLOOKUP($AK109,UnitsTraded!$A$2:$BBB$290988,MATCH($AK$4,UnitsTraded!$2:$2,0),0),""))</f>
        <v/>
      </c>
      <c r="AQ109" s="228" t="str">
        <f>IF(AL109="","",VLOOKUP($AK109,AvgYTM!$A$2:$BAY$290988,MATCH(SUBSTITUTE(SUBSTITUTE($AN109,"+",""),"-",""),AvgYTM!$2:$2,0),0))</f>
        <v/>
      </c>
    </row>
    <row r="110" spans="20:43">
      <c r="T110" s="2" t="s">
        <v>15</v>
      </c>
      <c r="U110" s="2" t="str">
        <f>IFERROR(VLOOKUP(ROWS($T$19:T110),CouponDates!$A:$AV,MATCH($U$10,CouponDates!$1:$1,0),0),"")</f>
        <v>1 Magh 2121</v>
      </c>
      <c r="V110" s="6" t="str">
        <f ca="1">IFERROR(VLOOKUP($U110,'Date Reference'!$B:$C,2,0),"")</f>
        <v/>
      </c>
      <c r="W110" s="17" t="str">
        <f t="shared" ca="1" si="8"/>
        <v>N/A</v>
      </c>
      <c r="X110" s="17" t="str">
        <f t="shared" ca="1" si="7"/>
        <v>N/A</v>
      </c>
      <c r="Y110" s="18">
        <f t="shared" ca="1" si="6"/>
        <v>0</v>
      </c>
      <c r="AK110" s="226">
        <f>IF(AvgYTM!A107&gt;0,AvgYTM!A107,"")</f>
        <v>45004</v>
      </c>
      <c r="AL110" s="227">
        <f>IF(AK110="","",VLOOKUP($AK110,TPrice!$A$2:$BBB$290988,MATCH($AK$4,TPrice!$2:$2,0),0))</f>
        <v>923.2</v>
      </c>
      <c r="AM110" s="228">
        <f>IF(AL110="","",VLOOKUP($AK110,YTM!$A$2:$BBB$290988,MATCH($AK$4,YTM!$2:$2,0),0))</f>
        <v>0.1444981186620114</v>
      </c>
      <c r="AN110" s="184" t="str">
        <f>IF(AK110="","",(VLOOKUP($AK110,CRating!$A$2:$BBB$290988,MATCH($AK$4,CRating!$2:$2,0),0)))</f>
        <v>BBB</v>
      </c>
      <c r="AO110" s="184">
        <f>IF(AK110="","",INDEX(Ratings!$E$3:$E$20,MATCH(VLOOKUP($AK110,CRating!$A$2:$BBB$290988,MATCH($AK$4,CRating!$2:$2,0),0),Ratings!$F$3:$F$20,0)))</f>
        <v>9</v>
      </c>
      <c r="AP110" s="184">
        <f>IF(AL110="","",IFERROR(VLOOKUP($AK110,UnitsTraded!$A$2:$BBB$290988,MATCH($AK$4,UnitsTraded!$2:$2,0),0),""))</f>
        <v>0</v>
      </c>
      <c r="AQ110" s="228">
        <f>IF(AL110="","",VLOOKUP($AK110,AvgYTM!$A$2:$BAY$290988,MATCH(SUBSTITUTE(SUBSTITUTE($AN110,"+",""),"-",""),AvgYTM!$2:$2,0),0))</f>
        <v>0.14100768069650338</v>
      </c>
    </row>
    <row r="111" spans="20:43">
      <c r="T111" s="2" t="s">
        <v>15</v>
      </c>
      <c r="U111" s="2" t="str">
        <f>IFERROR(VLOOKUP(ROWS($T$19:T111),CouponDates!$A:$AV,MATCH($U$10,CouponDates!$1:$1,0),0),"")</f>
        <v>1 Shrawan 2122</v>
      </c>
      <c r="V111" s="6" t="str">
        <f ca="1">IFERROR(VLOOKUP($U111,'Date Reference'!$B:$C,2,0),"")</f>
        <v/>
      </c>
      <c r="W111" s="17" t="str">
        <f t="shared" ca="1" si="8"/>
        <v>N/A</v>
      </c>
      <c r="X111" s="17" t="str">
        <f t="shared" ca="1" si="7"/>
        <v>N/A</v>
      </c>
      <c r="Y111" s="18">
        <f t="shared" ca="1" si="6"/>
        <v>0</v>
      </c>
      <c r="AK111" s="226">
        <f>IF(AvgYTM!A108&gt;0,AvgYTM!A108,"")</f>
        <v>45005</v>
      </c>
      <c r="AL111" s="227" t="str">
        <f>IF(AK111="","",VLOOKUP($AK111,TPrice!$A$2:$BBB$290988,MATCH($AK$4,TPrice!$2:$2,0),0))</f>
        <v/>
      </c>
      <c r="AM111" s="228" t="str">
        <f>IF(AL111="","",VLOOKUP($AK111,YTM!$A$2:$BBB$290988,MATCH($AK$4,YTM!$2:$2,0),0))</f>
        <v/>
      </c>
      <c r="AN111" s="184" t="str">
        <f>IF(AK111="","",(VLOOKUP($AK111,CRating!$A$2:$BBB$290988,MATCH($AK$4,CRating!$2:$2,0),0)))</f>
        <v>BBB</v>
      </c>
      <c r="AO111" s="184">
        <f>IF(AK111="","",INDEX(Ratings!$E$3:$E$20,MATCH(VLOOKUP($AK111,CRating!$A$2:$BBB$290988,MATCH($AK$4,CRating!$2:$2,0),0),Ratings!$F$3:$F$20,0)))</f>
        <v>9</v>
      </c>
      <c r="AP111" s="184" t="str">
        <f>IF(AL111="","",IFERROR(VLOOKUP($AK111,UnitsTraded!$A$2:$BBB$290988,MATCH($AK$4,UnitsTraded!$2:$2,0),0),""))</f>
        <v/>
      </c>
      <c r="AQ111" s="228" t="str">
        <f>IF(AL111="","",VLOOKUP($AK111,AvgYTM!$A$2:$BAY$290988,MATCH(SUBSTITUTE(SUBSTITUTE($AN111,"+",""),"-",""),AvgYTM!$2:$2,0),0))</f>
        <v/>
      </c>
    </row>
    <row r="112" spans="20:43">
      <c r="T112" s="2" t="s">
        <v>15</v>
      </c>
      <c r="U112" s="2" t="str">
        <f>IFERROR(VLOOKUP(ROWS($T$19:T112),CouponDates!$A:$AV,MATCH($U$10,CouponDates!$1:$1,0),0),"")</f>
        <v>1 Magh 2122</v>
      </c>
      <c r="V112" s="6" t="str">
        <f ca="1">IFERROR(VLOOKUP($U112,'Date Reference'!$B:$C,2,0),"")</f>
        <v/>
      </c>
      <c r="W112" s="17" t="str">
        <f t="shared" ca="1" si="8"/>
        <v>N/A</v>
      </c>
      <c r="X112" s="17" t="str">
        <f t="shared" ca="1" si="7"/>
        <v>N/A</v>
      </c>
      <c r="Y112" s="18">
        <f t="shared" ca="1" si="6"/>
        <v>0</v>
      </c>
      <c r="AK112" s="226">
        <f>IF(AvgYTM!A109&gt;0,AvgYTM!A109,"")</f>
        <v>45006</v>
      </c>
      <c r="AL112" s="227" t="str">
        <f>IF(AK112="","",VLOOKUP($AK112,TPrice!$A$2:$BBB$290988,MATCH($AK$4,TPrice!$2:$2,0),0))</f>
        <v/>
      </c>
      <c r="AM112" s="228" t="str">
        <f>IF(AL112="","",VLOOKUP($AK112,YTM!$A$2:$BBB$290988,MATCH($AK$4,YTM!$2:$2,0),0))</f>
        <v/>
      </c>
      <c r="AN112" s="184" t="str">
        <f>IF(AK112="","",(VLOOKUP($AK112,CRating!$A$2:$BBB$290988,MATCH($AK$4,CRating!$2:$2,0),0)))</f>
        <v>BBB</v>
      </c>
      <c r="AO112" s="184">
        <f>IF(AK112="","",INDEX(Ratings!$E$3:$E$20,MATCH(VLOOKUP($AK112,CRating!$A$2:$BBB$290988,MATCH($AK$4,CRating!$2:$2,0),0),Ratings!$F$3:$F$20,0)))</f>
        <v>9</v>
      </c>
      <c r="AP112" s="184" t="str">
        <f>IF(AL112="","",IFERROR(VLOOKUP($AK112,UnitsTraded!$A$2:$BBB$290988,MATCH($AK$4,UnitsTraded!$2:$2,0),0),""))</f>
        <v/>
      </c>
      <c r="AQ112" s="228" t="str">
        <f>IF(AL112="","",VLOOKUP($AK112,AvgYTM!$A$2:$BAY$290988,MATCH(SUBSTITUTE(SUBSTITUTE($AN112,"+",""),"-",""),AvgYTM!$2:$2,0),0))</f>
        <v/>
      </c>
    </row>
    <row r="113" spans="20:43">
      <c r="T113" s="2" t="s">
        <v>15</v>
      </c>
      <c r="U113" s="2" t="str">
        <f>IFERROR(VLOOKUP(ROWS($T$19:T113),CouponDates!$A:$AV,MATCH($U$10,CouponDates!$1:$1,0),0),"")</f>
        <v>1 Shrawan 2123</v>
      </c>
      <c r="V113" s="6" t="str">
        <f ca="1">IFERROR(VLOOKUP($U113,'Date Reference'!$B:$C,2,0),"")</f>
        <v/>
      </c>
      <c r="W113" s="17" t="str">
        <f t="shared" ca="1" si="8"/>
        <v>N/A</v>
      </c>
      <c r="X113" s="17" t="str">
        <f t="shared" ca="1" si="7"/>
        <v>N/A</v>
      </c>
      <c r="Y113" s="18">
        <f t="shared" ca="1" si="6"/>
        <v>0</v>
      </c>
      <c r="AK113" s="226">
        <f>IF(AvgYTM!A110&gt;0,AvgYTM!A110,"")</f>
        <v>45007</v>
      </c>
      <c r="AL113" s="227" t="str">
        <f>IF(AK113="","",VLOOKUP($AK113,TPrice!$A$2:$BBB$290988,MATCH($AK$4,TPrice!$2:$2,0),0))</f>
        <v/>
      </c>
      <c r="AM113" s="228" t="str">
        <f>IF(AL113="","",VLOOKUP($AK113,YTM!$A$2:$BBB$290988,MATCH($AK$4,YTM!$2:$2,0),0))</f>
        <v/>
      </c>
      <c r="AN113" s="184" t="str">
        <f>IF(AK113="","",(VLOOKUP($AK113,CRating!$A$2:$BBB$290988,MATCH($AK$4,CRating!$2:$2,0),0)))</f>
        <v>BBB</v>
      </c>
      <c r="AO113" s="184">
        <f>IF(AK113="","",INDEX(Ratings!$E$3:$E$20,MATCH(VLOOKUP($AK113,CRating!$A$2:$BBB$290988,MATCH($AK$4,CRating!$2:$2,0),0),Ratings!$F$3:$F$20,0)))</f>
        <v>9</v>
      </c>
      <c r="AP113" s="184" t="str">
        <f>IF(AL113="","",IFERROR(VLOOKUP($AK113,UnitsTraded!$A$2:$BBB$290988,MATCH($AK$4,UnitsTraded!$2:$2,0),0),""))</f>
        <v/>
      </c>
      <c r="AQ113" s="228" t="str">
        <f>IF(AL113="","",VLOOKUP($AK113,AvgYTM!$A$2:$BAY$290988,MATCH(SUBSTITUTE(SUBSTITUTE($AN113,"+",""),"-",""),AvgYTM!$2:$2,0),0))</f>
        <v/>
      </c>
    </row>
    <row r="114" spans="20:43">
      <c r="X114" s="22"/>
      <c r="AD114"/>
      <c r="AK114" s="226">
        <f>IF(AvgYTM!A111&gt;0,AvgYTM!A111,"")</f>
        <v>45008</v>
      </c>
      <c r="AL114" s="227" t="str">
        <f>IF(AK114="","",VLOOKUP($AK114,TPrice!$A$2:$BBB$290988,MATCH($AK$4,TPrice!$2:$2,0),0))</f>
        <v/>
      </c>
      <c r="AM114" s="228" t="str">
        <f>IF(AL114="","",VLOOKUP($AK114,YTM!$A$2:$BBB$290988,MATCH($AK$4,YTM!$2:$2,0),0))</f>
        <v/>
      </c>
      <c r="AN114" s="184" t="str">
        <f>IF(AK114="","",(VLOOKUP($AK114,CRating!$A$2:$BBB$290988,MATCH($AK$4,CRating!$2:$2,0),0)))</f>
        <v>BBB</v>
      </c>
      <c r="AO114" s="184">
        <f>IF(AK114="","",INDEX(Ratings!$E$3:$E$20,MATCH(VLOOKUP($AK114,CRating!$A$2:$BBB$290988,MATCH($AK$4,CRating!$2:$2,0),0),Ratings!$F$3:$F$20,0)))</f>
        <v>9</v>
      </c>
      <c r="AP114" s="184" t="str">
        <f>IF(AL114="","",IFERROR(VLOOKUP($AK114,UnitsTraded!$A$2:$BBB$290988,MATCH($AK$4,UnitsTraded!$2:$2,0),0),""))</f>
        <v/>
      </c>
      <c r="AQ114" s="228" t="str">
        <f>IF(AL114="","",VLOOKUP($AK114,AvgYTM!$A$2:$BAY$290988,MATCH(SUBSTITUTE(SUBSTITUTE($AN114,"+",""),"-",""),AvgYTM!$2:$2,0),0))</f>
        <v/>
      </c>
    </row>
    <row r="115" spans="20:43">
      <c r="X115" s="22"/>
      <c r="AD115"/>
      <c r="AK115" s="226">
        <f>IF(AvgYTM!A112&gt;0,AvgYTM!A112,"")</f>
        <v>45009</v>
      </c>
      <c r="AL115" s="227" t="str">
        <f>IF(AK115="","",VLOOKUP($AK115,TPrice!$A$2:$BBB$290988,MATCH($AK$4,TPrice!$2:$2,0),0))</f>
        <v/>
      </c>
      <c r="AM115" s="228" t="str">
        <f>IF(AL115="","",VLOOKUP($AK115,YTM!$A$2:$BBB$290988,MATCH($AK$4,YTM!$2:$2,0),0))</f>
        <v/>
      </c>
      <c r="AN115" s="184" t="str">
        <f>IF(AK115="","",(VLOOKUP($AK115,CRating!$A$2:$BBB$290988,MATCH($AK$4,CRating!$2:$2,0),0)))</f>
        <v>BBB</v>
      </c>
      <c r="AO115" s="184">
        <f>IF(AK115="","",INDEX(Ratings!$E$3:$E$20,MATCH(VLOOKUP($AK115,CRating!$A$2:$BBB$290988,MATCH($AK$4,CRating!$2:$2,0),0),Ratings!$F$3:$F$20,0)))</f>
        <v>9</v>
      </c>
      <c r="AP115" s="184" t="str">
        <f>IF(AL115="","",IFERROR(VLOOKUP($AK115,UnitsTraded!$A$2:$BBB$290988,MATCH($AK$4,UnitsTraded!$2:$2,0),0),""))</f>
        <v/>
      </c>
      <c r="AQ115" s="228" t="str">
        <f>IF(AL115="","",VLOOKUP($AK115,AvgYTM!$A$2:$BAY$290988,MATCH(SUBSTITUTE(SUBSTITUTE($AN115,"+",""),"-",""),AvgYTM!$2:$2,0),0))</f>
        <v/>
      </c>
    </row>
    <row r="116" spans="20:43">
      <c r="X116" s="22"/>
      <c r="AD116"/>
      <c r="AK116" s="226">
        <f>IF(AvgYTM!A113&gt;0,AvgYTM!A113,"")</f>
        <v>45010</v>
      </c>
      <c r="AL116" s="227" t="str">
        <f>IF(AK116="","",VLOOKUP($AK116,TPrice!$A$2:$BBB$290988,MATCH($AK$4,TPrice!$2:$2,0),0))</f>
        <v/>
      </c>
      <c r="AM116" s="228" t="str">
        <f>IF(AL116="","",VLOOKUP($AK116,YTM!$A$2:$BBB$290988,MATCH($AK$4,YTM!$2:$2,0),0))</f>
        <v/>
      </c>
      <c r="AN116" s="184" t="str">
        <f>IF(AK116="","",(VLOOKUP($AK116,CRating!$A$2:$BBB$290988,MATCH($AK$4,CRating!$2:$2,0),0)))</f>
        <v>BBB</v>
      </c>
      <c r="AO116" s="184">
        <f>IF(AK116="","",INDEX(Ratings!$E$3:$E$20,MATCH(VLOOKUP($AK116,CRating!$A$2:$BBB$290988,MATCH($AK$4,CRating!$2:$2,0),0),Ratings!$F$3:$F$20,0)))</f>
        <v>9</v>
      </c>
      <c r="AP116" s="184" t="str">
        <f>IF(AL116="","",IFERROR(VLOOKUP($AK116,UnitsTraded!$A$2:$BBB$290988,MATCH($AK$4,UnitsTraded!$2:$2,0),0),""))</f>
        <v/>
      </c>
      <c r="AQ116" s="228" t="str">
        <f>IF(AL116="","",VLOOKUP($AK116,AvgYTM!$A$2:$BAY$290988,MATCH(SUBSTITUTE(SUBSTITUTE($AN116,"+",""),"-",""),AvgYTM!$2:$2,0),0))</f>
        <v/>
      </c>
    </row>
    <row r="117" spans="20:43">
      <c r="X117" s="22"/>
      <c r="AD117"/>
      <c r="AK117" s="226">
        <f>IF(AvgYTM!A114&gt;0,AvgYTM!A114,"")</f>
        <v>45011</v>
      </c>
      <c r="AL117" s="227" t="str">
        <f>IF(AK117="","",VLOOKUP($AK117,TPrice!$A$2:$BBB$290988,MATCH($AK$4,TPrice!$2:$2,0),0))</f>
        <v/>
      </c>
      <c r="AM117" s="228" t="str">
        <f>IF(AL117="","",VLOOKUP($AK117,YTM!$A$2:$BBB$290988,MATCH($AK$4,YTM!$2:$2,0),0))</f>
        <v/>
      </c>
      <c r="AN117" s="184" t="str">
        <f>IF(AK117="","",(VLOOKUP($AK117,CRating!$A$2:$BBB$290988,MATCH($AK$4,CRating!$2:$2,0),0)))</f>
        <v>BBB</v>
      </c>
      <c r="AO117" s="184">
        <f>IF(AK117="","",INDEX(Ratings!$E$3:$E$20,MATCH(VLOOKUP($AK117,CRating!$A$2:$BBB$290988,MATCH($AK$4,CRating!$2:$2,0),0),Ratings!$F$3:$F$20,0)))</f>
        <v>9</v>
      </c>
      <c r="AP117" s="184" t="str">
        <f>IF(AL117="","",IFERROR(VLOOKUP($AK117,UnitsTraded!$A$2:$BBB$290988,MATCH($AK$4,UnitsTraded!$2:$2,0),0),""))</f>
        <v/>
      </c>
      <c r="AQ117" s="228" t="str">
        <f>IF(AL117="","",VLOOKUP($AK117,AvgYTM!$A$2:$BAY$290988,MATCH(SUBSTITUTE(SUBSTITUTE($AN117,"+",""),"-",""),AvgYTM!$2:$2,0),0))</f>
        <v/>
      </c>
    </row>
    <row r="118" spans="20:43">
      <c r="X118" s="22"/>
      <c r="AD118"/>
      <c r="AK118" s="226">
        <f>IF(AvgYTM!A115&gt;0,AvgYTM!A115,"")</f>
        <v>45012</v>
      </c>
      <c r="AL118" s="227" t="str">
        <f>IF(AK118="","",VLOOKUP($AK118,TPrice!$A$2:$BBB$290988,MATCH($AK$4,TPrice!$2:$2,0),0))</f>
        <v/>
      </c>
      <c r="AM118" s="228" t="str">
        <f>IF(AL118="","",VLOOKUP($AK118,YTM!$A$2:$BBB$290988,MATCH($AK$4,YTM!$2:$2,0),0))</f>
        <v/>
      </c>
      <c r="AN118" s="184" t="str">
        <f>IF(AK118="","",(VLOOKUP($AK118,CRating!$A$2:$BBB$290988,MATCH($AK$4,CRating!$2:$2,0),0)))</f>
        <v>BBB</v>
      </c>
      <c r="AO118" s="184">
        <f>IF(AK118="","",INDEX(Ratings!$E$3:$E$20,MATCH(VLOOKUP($AK118,CRating!$A$2:$BBB$290988,MATCH($AK$4,CRating!$2:$2,0),0),Ratings!$F$3:$F$20,0)))</f>
        <v>9</v>
      </c>
      <c r="AP118" s="184" t="str">
        <f>IF(AL118="","",IFERROR(VLOOKUP($AK118,UnitsTraded!$A$2:$BBB$290988,MATCH($AK$4,UnitsTraded!$2:$2,0),0),""))</f>
        <v/>
      </c>
      <c r="AQ118" s="228" t="str">
        <f>IF(AL118="","",VLOOKUP($AK118,AvgYTM!$A$2:$BAY$290988,MATCH(SUBSTITUTE(SUBSTITUTE($AN118,"+",""),"-",""),AvgYTM!$2:$2,0),0))</f>
        <v/>
      </c>
    </row>
    <row r="119" spans="20:43">
      <c r="X119" s="22"/>
      <c r="AD119"/>
      <c r="AK119" s="226">
        <f>IF(AvgYTM!A116&gt;0,AvgYTM!A116,"")</f>
        <v>45013</v>
      </c>
      <c r="AL119" s="227" t="str">
        <f>IF(AK119="","",VLOOKUP($AK119,TPrice!$A$2:$BBB$290988,MATCH($AK$4,TPrice!$2:$2,0),0))</f>
        <v/>
      </c>
      <c r="AM119" s="228" t="str">
        <f>IF(AL119="","",VLOOKUP($AK119,YTM!$A$2:$BBB$290988,MATCH($AK$4,YTM!$2:$2,0),0))</f>
        <v/>
      </c>
      <c r="AN119" s="184" t="str">
        <f>IF(AK119="","",(VLOOKUP($AK119,CRating!$A$2:$BBB$290988,MATCH($AK$4,CRating!$2:$2,0),0)))</f>
        <v>BBB</v>
      </c>
      <c r="AO119" s="184">
        <f>IF(AK119="","",INDEX(Ratings!$E$3:$E$20,MATCH(VLOOKUP($AK119,CRating!$A$2:$BBB$290988,MATCH($AK$4,CRating!$2:$2,0),0),Ratings!$F$3:$F$20,0)))</f>
        <v>9</v>
      </c>
      <c r="AP119" s="184" t="str">
        <f>IF(AL119="","",IFERROR(VLOOKUP($AK119,UnitsTraded!$A$2:$BBB$290988,MATCH($AK$4,UnitsTraded!$2:$2,0),0),""))</f>
        <v/>
      </c>
      <c r="AQ119" s="228" t="str">
        <f>IF(AL119="","",VLOOKUP($AK119,AvgYTM!$A$2:$BAY$290988,MATCH(SUBSTITUTE(SUBSTITUTE($AN119,"+",""),"-",""),AvgYTM!$2:$2,0),0))</f>
        <v/>
      </c>
    </row>
    <row r="120" spans="20:43">
      <c r="X120" s="22"/>
      <c r="AD120"/>
      <c r="AK120" s="226">
        <f>IF(AvgYTM!A117&gt;0,AvgYTM!A117,"")</f>
        <v>45014</v>
      </c>
      <c r="AL120" s="227" t="str">
        <f>IF(AK120="","",VLOOKUP($AK120,TPrice!$A$2:$BBB$290988,MATCH($AK$4,TPrice!$2:$2,0),0))</f>
        <v/>
      </c>
      <c r="AM120" s="228" t="str">
        <f>IF(AL120="","",VLOOKUP($AK120,YTM!$A$2:$BBB$290988,MATCH($AK$4,YTM!$2:$2,0),0))</f>
        <v/>
      </c>
      <c r="AN120" s="184" t="str">
        <f>IF(AK120="","",(VLOOKUP($AK120,CRating!$A$2:$BBB$290988,MATCH($AK$4,CRating!$2:$2,0),0)))</f>
        <v>BBB</v>
      </c>
      <c r="AO120" s="184">
        <f>IF(AK120="","",INDEX(Ratings!$E$3:$E$20,MATCH(VLOOKUP($AK120,CRating!$A$2:$BBB$290988,MATCH($AK$4,CRating!$2:$2,0),0),Ratings!$F$3:$F$20,0)))</f>
        <v>9</v>
      </c>
      <c r="AP120" s="184" t="str">
        <f>IF(AL120="","",IFERROR(VLOOKUP($AK120,UnitsTraded!$A$2:$BBB$290988,MATCH($AK$4,UnitsTraded!$2:$2,0),0),""))</f>
        <v/>
      </c>
      <c r="AQ120" s="228" t="str">
        <f>IF(AL120="","",VLOOKUP($AK120,AvgYTM!$A$2:$BAY$290988,MATCH(SUBSTITUTE(SUBSTITUTE($AN120,"+",""),"-",""),AvgYTM!$2:$2,0),0))</f>
        <v/>
      </c>
    </row>
    <row r="121" spans="20:43">
      <c r="X121" s="22"/>
      <c r="AD121"/>
      <c r="AK121" s="226">
        <f>IF(AvgYTM!A118&gt;0,AvgYTM!A118,"")</f>
        <v>45015</v>
      </c>
      <c r="AL121" s="227" t="str">
        <f>IF(AK121="","",VLOOKUP($AK121,TPrice!$A$2:$BBB$290988,MATCH($AK$4,TPrice!$2:$2,0),0))</f>
        <v/>
      </c>
      <c r="AM121" s="228" t="str">
        <f>IF(AL121="","",VLOOKUP($AK121,YTM!$A$2:$BBB$290988,MATCH($AK$4,YTM!$2:$2,0),0))</f>
        <v/>
      </c>
      <c r="AN121" s="184" t="str">
        <f>IF(AK121="","",(VLOOKUP($AK121,CRating!$A$2:$BBB$290988,MATCH($AK$4,CRating!$2:$2,0),0)))</f>
        <v>BBB</v>
      </c>
      <c r="AO121" s="184">
        <f>IF(AK121="","",INDEX(Ratings!$E$3:$E$20,MATCH(VLOOKUP($AK121,CRating!$A$2:$BBB$290988,MATCH($AK$4,CRating!$2:$2,0),0),Ratings!$F$3:$F$20,0)))</f>
        <v>9</v>
      </c>
      <c r="AP121" s="184" t="str">
        <f>IF(AL121="","",IFERROR(VLOOKUP($AK121,UnitsTraded!$A$2:$BBB$290988,MATCH($AK$4,UnitsTraded!$2:$2,0),0),""))</f>
        <v/>
      </c>
      <c r="AQ121" s="228" t="str">
        <f>IF(AL121="","",VLOOKUP($AK121,AvgYTM!$A$2:$BAY$290988,MATCH(SUBSTITUTE(SUBSTITUTE($AN121,"+",""),"-",""),AvgYTM!$2:$2,0),0))</f>
        <v/>
      </c>
    </row>
    <row r="122" spans="20:43">
      <c r="X122" s="22"/>
      <c r="AD122"/>
      <c r="AK122" s="226">
        <f>IF(AvgYTM!A119&gt;0,AvgYTM!A119,"")</f>
        <v>45016</v>
      </c>
      <c r="AL122" s="227" t="str">
        <f>IF(AK122="","",VLOOKUP($AK122,TPrice!$A$2:$BBB$290988,MATCH($AK$4,TPrice!$2:$2,0),0))</f>
        <v/>
      </c>
      <c r="AM122" s="228" t="str">
        <f>IF(AL122="","",VLOOKUP($AK122,YTM!$A$2:$BBB$290988,MATCH($AK$4,YTM!$2:$2,0),0))</f>
        <v/>
      </c>
      <c r="AN122" s="184" t="str">
        <f>IF(AK122="","",(VLOOKUP($AK122,CRating!$A$2:$BBB$290988,MATCH($AK$4,CRating!$2:$2,0),0)))</f>
        <v>BBB</v>
      </c>
      <c r="AO122" s="184">
        <f>IF(AK122="","",INDEX(Ratings!$E$3:$E$20,MATCH(VLOOKUP($AK122,CRating!$A$2:$BBB$290988,MATCH($AK$4,CRating!$2:$2,0),0),Ratings!$F$3:$F$20,0)))</f>
        <v>9</v>
      </c>
      <c r="AP122" s="184" t="str">
        <f>IF(AL122="","",IFERROR(VLOOKUP($AK122,UnitsTraded!$A$2:$BBB$290988,MATCH($AK$4,UnitsTraded!$2:$2,0),0),""))</f>
        <v/>
      </c>
      <c r="AQ122" s="228" t="str">
        <f>IF(AL122="","",VLOOKUP($AK122,AvgYTM!$A$2:$BAY$290988,MATCH(SUBSTITUTE(SUBSTITUTE($AN122,"+",""),"-",""),AvgYTM!$2:$2,0),0))</f>
        <v/>
      </c>
    </row>
    <row r="123" spans="20:43">
      <c r="X123" s="22"/>
      <c r="AD123"/>
      <c r="AK123" s="226">
        <f>IF(AvgYTM!A120&gt;0,AvgYTM!A120,"")</f>
        <v>45017</v>
      </c>
      <c r="AL123" s="227" t="str">
        <f>IF(AK123="","",VLOOKUP($AK123,TPrice!$A$2:$BBB$290988,MATCH($AK$4,TPrice!$2:$2,0),0))</f>
        <v/>
      </c>
      <c r="AM123" s="228" t="str">
        <f>IF(AL123="","",VLOOKUP($AK123,YTM!$A$2:$BBB$290988,MATCH($AK$4,YTM!$2:$2,0),0))</f>
        <v/>
      </c>
      <c r="AN123" s="184" t="str">
        <f>IF(AK123="","",(VLOOKUP($AK123,CRating!$A$2:$BBB$290988,MATCH($AK$4,CRating!$2:$2,0),0)))</f>
        <v>BBB</v>
      </c>
      <c r="AO123" s="184">
        <f>IF(AK123="","",INDEX(Ratings!$E$3:$E$20,MATCH(VLOOKUP($AK123,CRating!$A$2:$BBB$290988,MATCH($AK$4,CRating!$2:$2,0),0),Ratings!$F$3:$F$20,0)))</f>
        <v>9</v>
      </c>
      <c r="AP123" s="184" t="str">
        <f>IF(AL123="","",IFERROR(VLOOKUP($AK123,UnitsTraded!$A$2:$BBB$290988,MATCH($AK$4,UnitsTraded!$2:$2,0),0),""))</f>
        <v/>
      </c>
      <c r="AQ123" s="228" t="str">
        <f>IF(AL123="","",VLOOKUP($AK123,AvgYTM!$A$2:$BAY$290988,MATCH(SUBSTITUTE(SUBSTITUTE($AN123,"+",""),"-",""),AvgYTM!$2:$2,0),0))</f>
        <v/>
      </c>
    </row>
    <row r="124" spans="20:43">
      <c r="X124" s="22"/>
      <c r="AD124"/>
      <c r="AK124" s="226">
        <f>IF(AvgYTM!A121&gt;0,AvgYTM!A121,"")</f>
        <v>45018</v>
      </c>
      <c r="AL124" s="227" t="str">
        <f>IF(AK124="","",VLOOKUP($AK124,TPrice!$A$2:$BBB$290988,MATCH($AK$4,TPrice!$2:$2,0),0))</f>
        <v/>
      </c>
      <c r="AM124" s="228" t="str">
        <f>IF(AL124="","",VLOOKUP($AK124,YTM!$A$2:$BBB$290988,MATCH($AK$4,YTM!$2:$2,0),0))</f>
        <v/>
      </c>
      <c r="AN124" s="184" t="str">
        <f>IF(AK124="","",(VLOOKUP($AK124,CRating!$A$2:$BBB$290988,MATCH($AK$4,CRating!$2:$2,0),0)))</f>
        <v>BBB</v>
      </c>
      <c r="AO124" s="184">
        <f>IF(AK124="","",INDEX(Ratings!$E$3:$E$20,MATCH(VLOOKUP($AK124,CRating!$A$2:$BBB$290988,MATCH($AK$4,CRating!$2:$2,0),0),Ratings!$F$3:$F$20,0)))</f>
        <v>9</v>
      </c>
      <c r="AP124" s="184" t="str">
        <f>IF(AL124="","",IFERROR(VLOOKUP($AK124,UnitsTraded!$A$2:$BBB$290988,MATCH($AK$4,UnitsTraded!$2:$2,0),0),""))</f>
        <v/>
      </c>
      <c r="AQ124" s="228" t="str">
        <f>IF(AL124="","",VLOOKUP($AK124,AvgYTM!$A$2:$BAY$290988,MATCH(SUBSTITUTE(SUBSTITUTE($AN124,"+",""),"-",""),AvgYTM!$2:$2,0),0))</f>
        <v/>
      </c>
    </row>
    <row r="125" spans="20:43">
      <c r="X125" s="22"/>
      <c r="AD125"/>
      <c r="AK125" s="226">
        <f>IF(AvgYTM!A122&gt;0,AvgYTM!A122,"")</f>
        <v>45019</v>
      </c>
      <c r="AL125" s="227" t="str">
        <f>IF(AK125="","",VLOOKUP($AK125,TPrice!$A$2:$BBB$290988,MATCH($AK$4,TPrice!$2:$2,0),0))</f>
        <v/>
      </c>
      <c r="AM125" s="228" t="str">
        <f>IF(AL125="","",VLOOKUP($AK125,YTM!$A$2:$BBB$290988,MATCH($AK$4,YTM!$2:$2,0),0))</f>
        <v/>
      </c>
      <c r="AN125" s="184" t="str">
        <f>IF(AK125="","",(VLOOKUP($AK125,CRating!$A$2:$BBB$290988,MATCH($AK$4,CRating!$2:$2,0),0)))</f>
        <v>BBB</v>
      </c>
      <c r="AO125" s="184">
        <f>IF(AK125="","",INDEX(Ratings!$E$3:$E$20,MATCH(VLOOKUP($AK125,CRating!$A$2:$BBB$290988,MATCH($AK$4,CRating!$2:$2,0),0),Ratings!$F$3:$F$20,0)))</f>
        <v>9</v>
      </c>
      <c r="AP125" s="184" t="str">
        <f>IF(AL125="","",IFERROR(VLOOKUP($AK125,UnitsTraded!$A$2:$BBB$290988,MATCH($AK$4,UnitsTraded!$2:$2,0),0),""))</f>
        <v/>
      </c>
      <c r="AQ125" s="228" t="str">
        <f>IF(AL125="","",VLOOKUP($AK125,AvgYTM!$A$2:$BAY$290988,MATCH(SUBSTITUTE(SUBSTITUTE($AN125,"+",""),"-",""),AvgYTM!$2:$2,0),0))</f>
        <v/>
      </c>
    </row>
    <row r="126" spans="20:43">
      <c r="X126" s="22"/>
      <c r="AD126"/>
      <c r="AK126" s="226">
        <f>IF(AvgYTM!A123&gt;0,AvgYTM!A123,"")</f>
        <v>45020</v>
      </c>
      <c r="AL126" s="227" t="str">
        <f>IF(AK126="","",VLOOKUP($AK126,TPrice!$A$2:$BBB$290988,MATCH($AK$4,TPrice!$2:$2,0),0))</f>
        <v/>
      </c>
      <c r="AM126" s="228" t="str">
        <f>IF(AL126="","",VLOOKUP($AK126,YTM!$A$2:$BBB$290988,MATCH($AK$4,YTM!$2:$2,0),0))</f>
        <v/>
      </c>
      <c r="AN126" s="184" t="str">
        <f>IF(AK126="","",(VLOOKUP($AK126,CRating!$A$2:$BBB$290988,MATCH($AK$4,CRating!$2:$2,0),0)))</f>
        <v>BBB</v>
      </c>
      <c r="AO126" s="184">
        <f>IF(AK126="","",INDEX(Ratings!$E$3:$E$20,MATCH(VLOOKUP($AK126,CRating!$A$2:$BBB$290988,MATCH($AK$4,CRating!$2:$2,0),0),Ratings!$F$3:$F$20,0)))</f>
        <v>9</v>
      </c>
      <c r="AP126" s="184" t="str">
        <f>IF(AL126="","",IFERROR(VLOOKUP($AK126,UnitsTraded!$A$2:$BBB$290988,MATCH($AK$4,UnitsTraded!$2:$2,0),0),""))</f>
        <v/>
      </c>
      <c r="AQ126" s="228" t="str">
        <f>IF(AL126="","",VLOOKUP($AK126,AvgYTM!$A$2:$BAY$290988,MATCH(SUBSTITUTE(SUBSTITUTE($AN126,"+",""),"-",""),AvgYTM!$2:$2,0),0))</f>
        <v/>
      </c>
    </row>
    <row r="127" spans="20:43">
      <c r="X127" s="22"/>
      <c r="AD127"/>
      <c r="AK127" s="226">
        <f>IF(AvgYTM!A124&gt;0,AvgYTM!A124,"")</f>
        <v>45021</v>
      </c>
      <c r="AL127" s="227" t="str">
        <f>IF(AK127="","",VLOOKUP($AK127,TPrice!$A$2:$BBB$290988,MATCH($AK$4,TPrice!$2:$2,0),0))</f>
        <v/>
      </c>
      <c r="AM127" s="228" t="str">
        <f>IF(AL127="","",VLOOKUP($AK127,YTM!$A$2:$BBB$290988,MATCH($AK$4,YTM!$2:$2,0),0))</f>
        <v/>
      </c>
      <c r="AN127" s="184" t="str">
        <f>IF(AK127="","",(VLOOKUP($AK127,CRating!$A$2:$BBB$290988,MATCH($AK$4,CRating!$2:$2,0),0)))</f>
        <v>BBB</v>
      </c>
      <c r="AO127" s="184">
        <f>IF(AK127="","",INDEX(Ratings!$E$3:$E$20,MATCH(VLOOKUP($AK127,CRating!$A$2:$BBB$290988,MATCH($AK$4,CRating!$2:$2,0),0),Ratings!$F$3:$F$20,0)))</f>
        <v>9</v>
      </c>
      <c r="AP127" s="184" t="str">
        <f>IF(AL127="","",IFERROR(VLOOKUP($AK127,UnitsTraded!$A$2:$BBB$290988,MATCH($AK$4,UnitsTraded!$2:$2,0),0),""))</f>
        <v/>
      </c>
      <c r="AQ127" s="228" t="str">
        <f>IF(AL127="","",VLOOKUP($AK127,AvgYTM!$A$2:$BAY$290988,MATCH(SUBSTITUTE(SUBSTITUTE($AN127,"+",""),"-",""),AvgYTM!$2:$2,0),0))</f>
        <v/>
      </c>
    </row>
    <row r="128" spans="20:43">
      <c r="X128" s="22"/>
      <c r="AD128"/>
      <c r="AK128" s="226">
        <f>IF(AvgYTM!A125&gt;0,AvgYTM!A125,"")</f>
        <v>45022</v>
      </c>
      <c r="AL128" s="227" t="str">
        <f>IF(AK128="","",VLOOKUP($AK128,TPrice!$A$2:$BBB$290988,MATCH($AK$4,TPrice!$2:$2,0),0))</f>
        <v/>
      </c>
      <c r="AM128" s="228" t="str">
        <f>IF(AL128="","",VLOOKUP($AK128,YTM!$A$2:$BBB$290988,MATCH($AK$4,YTM!$2:$2,0),0))</f>
        <v/>
      </c>
      <c r="AN128" s="184" t="str">
        <f>IF(AK128="","",(VLOOKUP($AK128,CRating!$A$2:$BBB$290988,MATCH($AK$4,CRating!$2:$2,0),0)))</f>
        <v>BBB</v>
      </c>
      <c r="AO128" s="184">
        <f>IF(AK128="","",INDEX(Ratings!$E$3:$E$20,MATCH(VLOOKUP($AK128,CRating!$A$2:$BBB$290988,MATCH($AK$4,CRating!$2:$2,0),0),Ratings!$F$3:$F$20,0)))</f>
        <v>9</v>
      </c>
      <c r="AP128" s="184" t="str">
        <f>IF(AL128="","",IFERROR(VLOOKUP($AK128,UnitsTraded!$A$2:$BBB$290988,MATCH($AK$4,UnitsTraded!$2:$2,0),0),""))</f>
        <v/>
      </c>
      <c r="AQ128" s="228" t="str">
        <f>IF(AL128="","",VLOOKUP($AK128,AvgYTM!$A$2:$BAY$290988,MATCH(SUBSTITUTE(SUBSTITUTE($AN128,"+",""),"-",""),AvgYTM!$2:$2,0),0))</f>
        <v/>
      </c>
    </row>
    <row r="129" spans="24:43">
      <c r="X129" s="22"/>
      <c r="AD129"/>
      <c r="AK129" s="226">
        <f>IF(AvgYTM!A126&gt;0,AvgYTM!A126,"")</f>
        <v>45023</v>
      </c>
      <c r="AL129" s="227" t="str">
        <f>IF(AK129="","",VLOOKUP($AK129,TPrice!$A$2:$BBB$290988,MATCH($AK$4,TPrice!$2:$2,0),0))</f>
        <v/>
      </c>
      <c r="AM129" s="228" t="str">
        <f>IF(AL129="","",VLOOKUP($AK129,YTM!$A$2:$BBB$290988,MATCH($AK$4,YTM!$2:$2,0),0))</f>
        <v/>
      </c>
      <c r="AN129" s="184" t="str">
        <f>IF(AK129="","",(VLOOKUP($AK129,CRating!$A$2:$BBB$290988,MATCH($AK$4,CRating!$2:$2,0),0)))</f>
        <v>BBB</v>
      </c>
      <c r="AO129" s="184">
        <f>IF(AK129="","",INDEX(Ratings!$E$3:$E$20,MATCH(VLOOKUP($AK129,CRating!$A$2:$BBB$290988,MATCH($AK$4,CRating!$2:$2,0),0),Ratings!$F$3:$F$20,0)))</f>
        <v>9</v>
      </c>
      <c r="AP129" s="184" t="str">
        <f>IF(AL129="","",IFERROR(VLOOKUP($AK129,UnitsTraded!$A$2:$BBB$290988,MATCH($AK$4,UnitsTraded!$2:$2,0),0),""))</f>
        <v/>
      </c>
      <c r="AQ129" s="228" t="str">
        <f>IF(AL129="","",VLOOKUP($AK129,AvgYTM!$A$2:$BAY$290988,MATCH(SUBSTITUTE(SUBSTITUTE($AN129,"+",""),"-",""),AvgYTM!$2:$2,0),0))</f>
        <v/>
      </c>
    </row>
    <row r="130" spans="24:43">
      <c r="X130" s="22"/>
      <c r="AD130"/>
      <c r="AK130" s="226">
        <f>IF(AvgYTM!A127&gt;0,AvgYTM!A127,"")</f>
        <v>45024</v>
      </c>
      <c r="AL130" s="227" t="str">
        <f>IF(AK130="","",VLOOKUP($AK130,TPrice!$A$2:$BBB$290988,MATCH($AK$4,TPrice!$2:$2,0),0))</f>
        <v/>
      </c>
      <c r="AM130" s="228" t="str">
        <f>IF(AL130="","",VLOOKUP($AK130,YTM!$A$2:$BBB$290988,MATCH($AK$4,YTM!$2:$2,0),0))</f>
        <v/>
      </c>
      <c r="AN130" s="184" t="str">
        <f>IF(AK130="","",(VLOOKUP($AK130,CRating!$A$2:$BBB$290988,MATCH($AK$4,CRating!$2:$2,0),0)))</f>
        <v>BBB</v>
      </c>
      <c r="AO130" s="184">
        <f>IF(AK130="","",INDEX(Ratings!$E$3:$E$20,MATCH(VLOOKUP($AK130,CRating!$A$2:$BBB$290988,MATCH($AK$4,CRating!$2:$2,0),0),Ratings!$F$3:$F$20,0)))</f>
        <v>9</v>
      </c>
      <c r="AP130" s="184" t="str">
        <f>IF(AL130="","",IFERROR(VLOOKUP($AK130,UnitsTraded!$A$2:$BBB$290988,MATCH($AK$4,UnitsTraded!$2:$2,0),0),""))</f>
        <v/>
      </c>
      <c r="AQ130" s="228" t="str">
        <f>IF(AL130="","",VLOOKUP($AK130,AvgYTM!$A$2:$BAY$290988,MATCH(SUBSTITUTE(SUBSTITUTE($AN130,"+",""),"-",""),AvgYTM!$2:$2,0),0))</f>
        <v/>
      </c>
    </row>
    <row r="131" spans="24:43">
      <c r="X131" s="22"/>
      <c r="AD131"/>
      <c r="AK131" s="226">
        <f>IF(AvgYTM!A128&gt;0,AvgYTM!A128,"")</f>
        <v>45025</v>
      </c>
      <c r="AL131" s="227" t="str">
        <f>IF(AK131="","",VLOOKUP($AK131,TPrice!$A$2:$BBB$290988,MATCH($AK$4,TPrice!$2:$2,0),0))</f>
        <v/>
      </c>
      <c r="AM131" s="228" t="str">
        <f>IF(AL131="","",VLOOKUP($AK131,YTM!$A$2:$BBB$290988,MATCH($AK$4,YTM!$2:$2,0),0))</f>
        <v/>
      </c>
      <c r="AN131" s="184" t="str">
        <f>IF(AK131="","",(VLOOKUP($AK131,CRating!$A$2:$BBB$290988,MATCH($AK$4,CRating!$2:$2,0),0)))</f>
        <v>BBB</v>
      </c>
      <c r="AO131" s="184">
        <f>IF(AK131="","",INDEX(Ratings!$E$3:$E$20,MATCH(VLOOKUP($AK131,CRating!$A$2:$BBB$290988,MATCH($AK$4,CRating!$2:$2,0),0),Ratings!$F$3:$F$20,0)))</f>
        <v>9</v>
      </c>
      <c r="AP131" s="184" t="str">
        <f>IF(AL131="","",IFERROR(VLOOKUP($AK131,UnitsTraded!$A$2:$BBB$290988,MATCH($AK$4,UnitsTraded!$2:$2,0),0),""))</f>
        <v/>
      </c>
      <c r="AQ131" s="228" t="str">
        <f>IF(AL131="","",VLOOKUP($AK131,AvgYTM!$A$2:$BAY$290988,MATCH(SUBSTITUTE(SUBSTITUTE($AN131,"+",""),"-",""),AvgYTM!$2:$2,0),0))</f>
        <v/>
      </c>
    </row>
    <row r="132" spans="24:43">
      <c r="X132" s="22"/>
      <c r="AD132"/>
      <c r="AK132" s="226">
        <f>IF(AvgYTM!A129&gt;0,AvgYTM!A129,"")</f>
        <v>45026</v>
      </c>
      <c r="AL132" s="227" t="str">
        <f>IF(AK132="","",VLOOKUP($AK132,TPrice!$A$2:$BBB$290988,MATCH($AK$4,TPrice!$2:$2,0),0))</f>
        <v/>
      </c>
      <c r="AM132" s="228" t="str">
        <f>IF(AL132="","",VLOOKUP($AK132,YTM!$A$2:$BBB$290988,MATCH($AK$4,YTM!$2:$2,0),0))</f>
        <v/>
      </c>
      <c r="AN132" s="184" t="str">
        <f>IF(AK132="","",(VLOOKUP($AK132,CRating!$A$2:$BBB$290988,MATCH($AK$4,CRating!$2:$2,0),0)))</f>
        <v>BBB</v>
      </c>
      <c r="AO132" s="184">
        <f>IF(AK132="","",INDEX(Ratings!$E$3:$E$20,MATCH(VLOOKUP($AK132,CRating!$A$2:$BBB$290988,MATCH($AK$4,CRating!$2:$2,0),0),Ratings!$F$3:$F$20,0)))</f>
        <v>9</v>
      </c>
      <c r="AP132" s="184" t="str">
        <f>IF(AL132="","",IFERROR(VLOOKUP($AK132,UnitsTraded!$A$2:$BBB$290988,MATCH($AK$4,UnitsTraded!$2:$2,0),0),""))</f>
        <v/>
      </c>
      <c r="AQ132" s="228" t="str">
        <f>IF(AL132="","",VLOOKUP($AK132,AvgYTM!$A$2:$BAY$290988,MATCH(SUBSTITUTE(SUBSTITUTE($AN132,"+",""),"-",""),AvgYTM!$2:$2,0),0))</f>
        <v/>
      </c>
    </row>
    <row r="133" spans="24:43">
      <c r="X133" s="22"/>
      <c r="AD133"/>
      <c r="AK133" s="226">
        <f>IF(AvgYTM!A130&gt;0,AvgYTM!A130,"")</f>
        <v>45027</v>
      </c>
      <c r="AL133" s="227" t="str">
        <f>IF(AK133="","",VLOOKUP($AK133,TPrice!$A$2:$BBB$290988,MATCH($AK$4,TPrice!$2:$2,0),0))</f>
        <v/>
      </c>
      <c r="AM133" s="228" t="str">
        <f>IF(AL133="","",VLOOKUP($AK133,YTM!$A$2:$BBB$290988,MATCH($AK$4,YTM!$2:$2,0),0))</f>
        <v/>
      </c>
      <c r="AN133" s="184" t="str">
        <f>IF(AK133="","",(VLOOKUP($AK133,CRating!$A$2:$BBB$290988,MATCH($AK$4,CRating!$2:$2,0),0)))</f>
        <v>BBB</v>
      </c>
      <c r="AO133" s="184">
        <f>IF(AK133="","",INDEX(Ratings!$E$3:$E$20,MATCH(VLOOKUP($AK133,CRating!$A$2:$BBB$290988,MATCH($AK$4,CRating!$2:$2,0),0),Ratings!$F$3:$F$20,0)))</f>
        <v>9</v>
      </c>
      <c r="AP133" s="184" t="str">
        <f>IF(AL133="","",IFERROR(VLOOKUP($AK133,UnitsTraded!$A$2:$BBB$290988,MATCH($AK$4,UnitsTraded!$2:$2,0),0),""))</f>
        <v/>
      </c>
      <c r="AQ133" s="228" t="str">
        <f>IF(AL133="","",VLOOKUP($AK133,AvgYTM!$A$2:$BAY$290988,MATCH(SUBSTITUTE(SUBSTITUTE($AN133,"+",""),"-",""),AvgYTM!$2:$2,0),0))</f>
        <v/>
      </c>
    </row>
    <row r="134" spans="24:43">
      <c r="X134" s="22"/>
      <c r="AD134"/>
      <c r="AK134" s="226">
        <f>IF(AvgYTM!A131&gt;0,AvgYTM!A131,"")</f>
        <v>45028</v>
      </c>
      <c r="AL134" s="227" t="str">
        <f>IF(AK134="","",VLOOKUP($AK134,TPrice!$A$2:$BBB$290988,MATCH($AK$4,TPrice!$2:$2,0),0))</f>
        <v/>
      </c>
      <c r="AM134" s="228" t="str">
        <f>IF(AL134="","",VLOOKUP($AK134,YTM!$A$2:$BBB$290988,MATCH($AK$4,YTM!$2:$2,0),0))</f>
        <v/>
      </c>
      <c r="AN134" s="184" t="str">
        <f>IF(AK134="","",(VLOOKUP($AK134,CRating!$A$2:$BBB$290988,MATCH($AK$4,CRating!$2:$2,0),0)))</f>
        <v>BBB</v>
      </c>
      <c r="AO134" s="184">
        <f>IF(AK134="","",INDEX(Ratings!$E$3:$E$20,MATCH(VLOOKUP($AK134,CRating!$A$2:$BBB$290988,MATCH($AK$4,CRating!$2:$2,0),0),Ratings!$F$3:$F$20,0)))</f>
        <v>9</v>
      </c>
      <c r="AP134" s="184" t="str">
        <f>IF(AL134="","",IFERROR(VLOOKUP($AK134,UnitsTraded!$A$2:$BBB$290988,MATCH($AK$4,UnitsTraded!$2:$2,0),0),""))</f>
        <v/>
      </c>
      <c r="AQ134" s="228" t="str">
        <f>IF(AL134="","",VLOOKUP($AK134,AvgYTM!$A$2:$BAY$290988,MATCH(SUBSTITUTE(SUBSTITUTE($AN134,"+",""),"-",""),AvgYTM!$2:$2,0),0))</f>
        <v/>
      </c>
    </row>
    <row r="135" spans="24:43">
      <c r="X135" s="22"/>
      <c r="AD135"/>
      <c r="AK135" s="226">
        <f>IF(AvgYTM!A132&gt;0,AvgYTM!A132,"")</f>
        <v>45029</v>
      </c>
      <c r="AL135" s="227" t="str">
        <f>IF(AK135="","",VLOOKUP($AK135,TPrice!$A$2:$BBB$290988,MATCH($AK$4,TPrice!$2:$2,0),0))</f>
        <v/>
      </c>
      <c r="AM135" s="228" t="str">
        <f>IF(AL135="","",VLOOKUP($AK135,YTM!$A$2:$BBB$290988,MATCH($AK$4,YTM!$2:$2,0),0))</f>
        <v/>
      </c>
      <c r="AN135" s="184" t="str">
        <f>IF(AK135="","",(VLOOKUP($AK135,CRating!$A$2:$BBB$290988,MATCH($AK$4,CRating!$2:$2,0),0)))</f>
        <v>BBB</v>
      </c>
      <c r="AO135" s="184">
        <f>IF(AK135="","",INDEX(Ratings!$E$3:$E$20,MATCH(VLOOKUP($AK135,CRating!$A$2:$BBB$290988,MATCH($AK$4,CRating!$2:$2,0),0),Ratings!$F$3:$F$20,0)))</f>
        <v>9</v>
      </c>
      <c r="AP135" s="184" t="str">
        <f>IF(AL135="","",IFERROR(VLOOKUP($AK135,UnitsTraded!$A$2:$BBB$290988,MATCH($AK$4,UnitsTraded!$2:$2,0),0),""))</f>
        <v/>
      </c>
      <c r="AQ135" s="228" t="str">
        <f>IF(AL135="","",VLOOKUP($AK135,AvgYTM!$A$2:$BAY$290988,MATCH(SUBSTITUTE(SUBSTITUTE($AN135,"+",""),"-",""),AvgYTM!$2:$2,0),0))</f>
        <v/>
      </c>
    </row>
    <row r="136" spans="24:43">
      <c r="X136" s="22"/>
      <c r="AD136"/>
      <c r="AK136" s="226">
        <f>IF(AvgYTM!A133&gt;0,AvgYTM!A133,"")</f>
        <v>45030</v>
      </c>
      <c r="AL136" s="227" t="str">
        <f>IF(AK136="","",VLOOKUP($AK136,TPrice!$A$2:$BBB$290988,MATCH($AK$4,TPrice!$2:$2,0),0))</f>
        <v/>
      </c>
      <c r="AM136" s="228" t="str">
        <f>IF(AL136="","",VLOOKUP($AK136,YTM!$A$2:$BBB$290988,MATCH($AK$4,YTM!$2:$2,0),0))</f>
        <v/>
      </c>
      <c r="AN136" s="184" t="str">
        <f>IF(AK136="","",(VLOOKUP($AK136,CRating!$A$2:$BBB$290988,MATCH($AK$4,CRating!$2:$2,0),0)))</f>
        <v>BBB</v>
      </c>
      <c r="AO136" s="184">
        <f>IF(AK136="","",INDEX(Ratings!$E$3:$E$20,MATCH(VLOOKUP($AK136,CRating!$A$2:$BBB$290988,MATCH($AK$4,CRating!$2:$2,0),0),Ratings!$F$3:$F$20,0)))</f>
        <v>9</v>
      </c>
      <c r="AP136" s="184" t="str">
        <f>IF(AL136="","",IFERROR(VLOOKUP($AK136,UnitsTraded!$A$2:$BBB$290988,MATCH($AK$4,UnitsTraded!$2:$2,0),0),""))</f>
        <v/>
      </c>
      <c r="AQ136" s="228" t="str">
        <f>IF(AL136="","",VLOOKUP($AK136,AvgYTM!$A$2:$BAY$290988,MATCH(SUBSTITUTE(SUBSTITUTE($AN136,"+",""),"-",""),AvgYTM!$2:$2,0),0))</f>
        <v/>
      </c>
    </row>
    <row r="137" spans="24:43">
      <c r="X137" s="22"/>
      <c r="AD137"/>
      <c r="AK137" s="226">
        <f>IF(AvgYTM!A134&gt;0,AvgYTM!A134,"")</f>
        <v>45031</v>
      </c>
      <c r="AL137" s="227" t="str">
        <f>IF(AK137="","",VLOOKUP($AK137,TPrice!$A$2:$BBB$290988,MATCH($AK$4,TPrice!$2:$2,0),0))</f>
        <v/>
      </c>
      <c r="AM137" s="228" t="str">
        <f>IF(AL137="","",VLOOKUP($AK137,YTM!$A$2:$BBB$290988,MATCH($AK$4,YTM!$2:$2,0),0))</f>
        <v/>
      </c>
      <c r="AN137" s="184" t="str">
        <f>IF(AK137="","",(VLOOKUP($AK137,CRating!$A$2:$BBB$290988,MATCH($AK$4,CRating!$2:$2,0),0)))</f>
        <v>BBB</v>
      </c>
      <c r="AO137" s="184">
        <f>IF(AK137="","",INDEX(Ratings!$E$3:$E$20,MATCH(VLOOKUP($AK137,CRating!$A$2:$BBB$290988,MATCH($AK$4,CRating!$2:$2,0),0),Ratings!$F$3:$F$20,0)))</f>
        <v>9</v>
      </c>
      <c r="AP137" s="184" t="str">
        <f>IF(AL137="","",IFERROR(VLOOKUP($AK137,UnitsTraded!$A$2:$BBB$290988,MATCH($AK$4,UnitsTraded!$2:$2,0),0),""))</f>
        <v/>
      </c>
      <c r="AQ137" s="228" t="str">
        <f>IF(AL137="","",VLOOKUP($AK137,AvgYTM!$A$2:$BAY$290988,MATCH(SUBSTITUTE(SUBSTITUTE($AN137,"+",""),"-",""),AvgYTM!$2:$2,0),0))</f>
        <v/>
      </c>
    </row>
    <row r="138" spans="24:43">
      <c r="X138" s="22"/>
      <c r="AD138"/>
      <c r="AK138" s="226">
        <f>IF(AvgYTM!A135&gt;0,AvgYTM!A135,"")</f>
        <v>45032</v>
      </c>
      <c r="AL138" s="227" t="str">
        <f>IF(AK138="","",VLOOKUP($AK138,TPrice!$A$2:$BBB$290988,MATCH($AK$4,TPrice!$2:$2,0),0))</f>
        <v/>
      </c>
      <c r="AM138" s="228" t="str">
        <f>IF(AL138="","",VLOOKUP($AK138,YTM!$A$2:$BBB$290988,MATCH($AK$4,YTM!$2:$2,0),0))</f>
        <v/>
      </c>
      <c r="AN138" s="184" t="str">
        <f>IF(AK138="","",(VLOOKUP($AK138,CRating!$A$2:$BBB$290988,MATCH($AK$4,CRating!$2:$2,0),0)))</f>
        <v>BBB</v>
      </c>
      <c r="AO138" s="184">
        <f>IF(AK138="","",INDEX(Ratings!$E$3:$E$20,MATCH(VLOOKUP($AK138,CRating!$A$2:$BBB$290988,MATCH($AK$4,CRating!$2:$2,0),0),Ratings!$F$3:$F$20,0)))</f>
        <v>9</v>
      </c>
      <c r="AP138" s="184" t="str">
        <f>IF(AL138="","",IFERROR(VLOOKUP($AK138,UnitsTraded!$A$2:$BBB$290988,MATCH($AK$4,UnitsTraded!$2:$2,0),0),""))</f>
        <v/>
      </c>
      <c r="AQ138" s="228" t="str">
        <f>IF(AL138="","",VLOOKUP($AK138,AvgYTM!$A$2:$BAY$290988,MATCH(SUBSTITUTE(SUBSTITUTE($AN138,"+",""),"-",""),AvgYTM!$2:$2,0),0))</f>
        <v/>
      </c>
    </row>
    <row r="139" spans="24:43">
      <c r="X139" s="22"/>
      <c r="AD139"/>
      <c r="AK139" s="226">
        <f>IF(AvgYTM!A136&gt;0,AvgYTM!A136,"")</f>
        <v>45033</v>
      </c>
      <c r="AL139" s="227">
        <f>IF(AK139="","",VLOOKUP($AK139,TPrice!$A$2:$BBB$290988,MATCH($AK$4,TPrice!$2:$2,0),0))</f>
        <v>923</v>
      </c>
      <c r="AM139" s="228">
        <f>IF(AL139="","",VLOOKUP($AK139,YTM!$A$2:$BBB$290988,MATCH($AK$4,YTM!$2:$2,0),0))</f>
        <v>0.14695116413198775</v>
      </c>
      <c r="AN139" s="184" t="str">
        <f>IF(AK139="","",(VLOOKUP($AK139,CRating!$A$2:$BBB$290988,MATCH($AK$4,CRating!$2:$2,0),0)))</f>
        <v>BBB</v>
      </c>
      <c r="AO139" s="184">
        <f>IF(AK139="","",INDEX(Ratings!$E$3:$E$20,MATCH(VLOOKUP($AK139,CRating!$A$2:$BBB$290988,MATCH($AK$4,CRating!$2:$2,0),0),Ratings!$F$3:$F$20,0)))</f>
        <v>9</v>
      </c>
      <c r="AP139" s="184">
        <f>IF(AL139="","",IFERROR(VLOOKUP($AK139,UnitsTraded!$A$2:$BBB$290988,MATCH($AK$4,UnitsTraded!$2:$2,0),0),""))</f>
        <v>0</v>
      </c>
      <c r="AQ139" s="228">
        <f>IF(AL139="","",VLOOKUP($AK139,AvgYTM!$A$2:$BAY$290988,MATCH(SUBSTITUTE(SUBSTITUTE($AN139,"+",""),"-",""),AvgYTM!$2:$2,0),0))</f>
        <v>0.13202244650174216</v>
      </c>
    </row>
    <row r="140" spans="24:43">
      <c r="X140" s="22"/>
      <c r="AD140"/>
      <c r="AK140" s="226">
        <f>IF(AvgYTM!A137&gt;0,AvgYTM!A137,"")</f>
        <v>45034</v>
      </c>
      <c r="AL140" s="227" t="str">
        <f>IF(AK140="","",VLOOKUP($AK140,TPrice!$A$2:$BBB$290988,MATCH($AK$4,TPrice!$2:$2,0),0))</f>
        <v/>
      </c>
      <c r="AM140" s="228" t="str">
        <f>IF(AL140="","",VLOOKUP($AK140,YTM!$A$2:$BBB$290988,MATCH($AK$4,YTM!$2:$2,0),0))</f>
        <v/>
      </c>
      <c r="AN140" s="184" t="str">
        <f>IF(AK140="","",(VLOOKUP($AK140,CRating!$A$2:$BBB$290988,MATCH($AK$4,CRating!$2:$2,0),0)))</f>
        <v>BBB</v>
      </c>
      <c r="AO140" s="184">
        <f>IF(AK140="","",INDEX(Ratings!$E$3:$E$20,MATCH(VLOOKUP($AK140,CRating!$A$2:$BBB$290988,MATCH($AK$4,CRating!$2:$2,0),0),Ratings!$F$3:$F$20,0)))</f>
        <v>9</v>
      </c>
      <c r="AP140" s="184" t="str">
        <f>IF(AL140="","",IFERROR(VLOOKUP($AK140,UnitsTraded!$A$2:$BBB$290988,MATCH($AK$4,UnitsTraded!$2:$2,0),0),""))</f>
        <v/>
      </c>
      <c r="AQ140" s="228" t="str">
        <f>IF(AL140="","",VLOOKUP($AK140,AvgYTM!$A$2:$BAY$290988,MATCH(SUBSTITUTE(SUBSTITUTE($AN140,"+",""),"-",""),AvgYTM!$2:$2,0),0))</f>
        <v/>
      </c>
    </row>
    <row r="141" spans="24:43">
      <c r="X141" s="22"/>
      <c r="AD141"/>
      <c r="AK141" s="226">
        <f>IF(AvgYTM!A138&gt;0,AvgYTM!A138,"")</f>
        <v>45035</v>
      </c>
      <c r="AL141" s="227" t="str">
        <f>IF(AK141="","",VLOOKUP($AK141,TPrice!$A$2:$BBB$290988,MATCH($AK$4,TPrice!$2:$2,0),0))</f>
        <v/>
      </c>
      <c r="AM141" s="228" t="str">
        <f>IF(AL141="","",VLOOKUP($AK141,YTM!$A$2:$BBB$290988,MATCH($AK$4,YTM!$2:$2,0),0))</f>
        <v/>
      </c>
      <c r="AN141" s="184" t="str">
        <f>IF(AK141="","",(VLOOKUP($AK141,CRating!$A$2:$BBB$290988,MATCH($AK$4,CRating!$2:$2,0),0)))</f>
        <v>BBB</v>
      </c>
      <c r="AO141" s="184">
        <f>IF(AK141="","",INDEX(Ratings!$E$3:$E$20,MATCH(VLOOKUP($AK141,CRating!$A$2:$BBB$290988,MATCH($AK$4,CRating!$2:$2,0),0),Ratings!$F$3:$F$20,0)))</f>
        <v>9</v>
      </c>
      <c r="AP141" s="184" t="str">
        <f>IF(AL141="","",IFERROR(VLOOKUP($AK141,UnitsTraded!$A$2:$BBB$290988,MATCH($AK$4,UnitsTraded!$2:$2,0),0),""))</f>
        <v/>
      </c>
      <c r="AQ141" s="228" t="str">
        <f>IF(AL141="","",VLOOKUP($AK141,AvgYTM!$A$2:$BAY$290988,MATCH(SUBSTITUTE(SUBSTITUTE($AN141,"+",""),"-",""),AvgYTM!$2:$2,0),0))</f>
        <v/>
      </c>
    </row>
    <row r="142" spans="24:43">
      <c r="X142" s="22"/>
      <c r="AD142"/>
      <c r="AK142" s="226">
        <f>IF(AvgYTM!A139&gt;0,AvgYTM!A139,"")</f>
        <v>45036</v>
      </c>
      <c r="AL142" s="227" t="str">
        <f>IF(AK142="","",VLOOKUP($AK142,TPrice!$A$2:$BBB$290988,MATCH($AK$4,TPrice!$2:$2,0),0))</f>
        <v/>
      </c>
      <c r="AM142" s="228" t="str">
        <f>IF(AL142="","",VLOOKUP($AK142,YTM!$A$2:$BBB$290988,MATCH($AK$4,YTM!$2:$2,0),0))</f>
        <v/>
      </c>
      <c r="AN142" s="184" t="str">
        <f>IF(AK142="","",(VLOOKUP($AK142,CRating!$A$2:$BBB$290988,MATCH($AK$4,CRating!$2:$2,0),0)))</f>
        <v>BBB</v>
      </c>
      <c r="AO142" s="184">
        <f>IF(AK142="","",INDEX(Ratings!$E$3:$E$20,MATCH(VLOOKUP($AK142,CRating!$A$2:$BBB$290988,MATCH($AK$4,CRating!$2:$2,0),0),Ratings!$F$3:$F$20,0)))</f>
        <v>9</v>
      </c>
      <c r="AP142" s="184" t="str">
        <f>IF(AL142="","",IFERROR(VLOOKUP($AK142,UnitsTraded!$A$2:$BBB$290988,MATCH($AK$4,UnitsTraded!$2:$2,0),0),""))</f>
        <v/>
      </c>
      <c r="AQ142" s="228" t="str">
        <f>IF(AL142="","",VLOOKUP($AK142,AvgYTM!$A$2:$BAY$290988,MATCH(SUBSTITUTE(SUBSTITUTE($AN142,"+",""),"-",""),AvgYTM!$2:$2,0),0))</f>
        <v/>
      </c>
    </row>
    <row r="143" spans="24:43">
      <c r="X143" s="22"/>
      <c r="AD143"/>
      <c r="AK143" s="226">
        <f>IF(AvgYTM!A140&gt;0,AvgYTM!A140,"")</f>
        <v>45037</v>
      </c>
      <c r="AL143" s="227" t="str">
        <f>IF(AK143="","",VLOOKUP($AK143,TPrice!$A$2:$BBB$290988,MATCH($AK$4,TPrice!$2:$2,0),0))</f>
        <v/>
      </c>
      <c r="AM143" s="228" t="str">
        <f>IF(AL143="","",VLOOKUP($AK143,YTM!$A$2:$BBB$290988,MATCH($AK$4,YTM!$2:$2,0),0))</f>
        <v/>
      </c>
      <c r="AN143" s="184" t="str">
        <f>IF(AK143="","",(VLOOKUP($AK143,CRating!$A$2:$BBB$290988,MATCH($AK$4,CRating!$2:$2,0),0)))</f>
        <v>BBB</v>
      </c>
      <c r="AO143" s="184">
        <f>IF(AK143="","",INDEX(Ratings!$E$3:$E$20,MATCH(VLOOKUP($AK143,CRating!$A$2:$BBB$290988,MATCH($AK$4,CRating!$2:$2,0),0),Ratings!$F$3:$F$20,0)))</f>
        <v>9</v>
      </c>
      <c r="AP143" s="184" t="str">
        <f>IF(AL143="","",IFERROR(VLOOKUP($AK143,UnitsTraded!$A$2:$BBB$290988,MATCH($AK$4,UnitsTraded!$2:$2,0),0),""))</f>
        <v/>
      </c>
      <c r="AQ143" s="228" t="str">
        <f>IF(AL143="","",VLOOKUP($AK143,AvgYTM!$A$2:$BAY$290988,MATCH(SUBSTITUTE(SUBSTITUTE($AN143,"+",""),"-",""),AvgYTM!$2:$2,0),0))</f>
        <v/>
      </c>
    </row>
    <row r="144" spans="24:43">
      <c r="X144" s="22"/>
      <c r="AD144"/>
      <c r="AK144" s="226">
        <f>IF(AvgYTM!A141&gt;0,AvgYTM!A141,"")</f>
        <v>45038</v>
      </c>
      <c r="AL144" s="227" t="str">
        <f>IF(AK144="","",VLOOKUP($AK144,TPrice!$A$2:$BBB$290988,MATCH($AK$4,TPrice!$2:$2,0),0))</f>
        <v/>
      </c>
      <c r="AM144" s="228" t="str">
        <f>IF(AL144="","",VLOOKUP($AK144,YTM!$A$2:$BBB$290988,MATCH($AK$4,YTM!$2:$2,0),0))</f>
        <v/>
      </c>
      <c r="AN144" s="184" t="str">
        <f>IF(AK144="","",(VLOOKUP($AK144,CRating!$A$2:$BBB$290988,MATCH($AK$4,CRating!$2:$2,0),0)))</f>
        <v>BBB</v>
      </c>
      <c r="AO144" s="184">
        <f>IF(AK144="","",INDEX(Ratings!$E$3:$E$20,MATCH(VLOOKUP($AK144,CRating!$A$2:$BBB$290988,MATCH($AK$4,CRating!$2:$2,0),0),Ratings!$F$3:$F$20,0)))</f>
        <v>9</v>
      </c>
      <c r="AP144" s="184" t="str">
        <f>IF(AL144="","",IFERROR(VLOOKUP($AK144,UnitsTraded!$A$2:$BBB$290988,MATCH($AK$4,UnitsTraded!$2:$2,0),0),""))</f>
        <v/>
      </c>
      <c r="AQ144" s="228" t="str">
        <f>IF(AL144="","",VLOOKUP($AK144,AvgYTM!$A$2:$BAY$290988,MATCH(SUBSTITUTE(SUBSTITUTE($AN144,"+",""),"-",""),AvgYTM!$2:$2,0),0))</f>
        <v/>
      </c>
    </row>
    <row r="145" spans="24:43">
      <c r="X145" s="22"/>
      <c r="AD145"/>
      <c r="AK145" s="226">
        <f>IF(AvgYTM!A142&gt;0,AvgYTM!A142,"")</f>
        <v>45039</v>
      </c>
      <c r="AL145" s="227" t="str">
        <f>IF(AK145="","",VLOOKUP($AK145,TPrice!$A$2:$BBB$290988,MATCH($AK$4,TPrice!$2:$2,0),0))</f>
        <v/>
      </c>
      <c r="AM145" s="228" t="str">
        <f>IF(AL145="","",VLOOKUP($AK145,YTM!$A$2:$BBB$290988,MATCH($AK$4,YTM!$2:$2,0),0))</f>
        <v/>
      </c>
      <c r="AN145" s="184" t="str">
        <f>IF(AK145="","",(VLOOKUP($AK145,CRating!$A$2:$BBB$290988,MATCH($AK$4,CRating!$2:$2,0),0)))</f>
        <v>BBB</v>
      </c>
      <c r="AO145" s="184">
        <f>IF(AK145="","",INDEX(Ratings!$E$3:$E$20,MATCH(VLOOKUP($AK145,CRating!$A$2:$BBB$290988,MATCH($AK$4,CRating!$2:$2,0),0),Ratings!$F$3:$F$20,0)))</f>
        <v>9</v>
      </c>
      <c r="AP145" s="184" t="str">
        <f>IF(AL145="","",IFERROR(VLOOKUP($AK145,UnitsTraded!$A$2:$BBB$290988,MATCH($AK$4,UnitsTraded!$2:$2,0),0),""))</f>
        <v/>
      </c>
      <c r="AQ145" s="228" t="str">
        <f>IF(AL145="","",VLOOKUP($AK145,AvgYTM!$A$2:$BAY$290988,MATCH(SUBSTITUTE(SUBSTITUTE($AN145,"+",""),"-",""),AvgYTM!$2:$2,0),0))</f>
        <v/>
      </c>
    </row>
    <row r="146" spans="24:43">
      <c r="X146" s="22"/>
      <c r="AD146"/>
      <c r="AK146" s="226">
        <f>IF(AvgYTM!A143&gt;0,AvgYTM!A143,"")</f>
        <v>45040</v>
      </c>
      <c r="AL146" s="227" t="str">
        <f>IF(AK146="","",VLOOKUP($AK146,TPrice!$A$2:$BBB$290988,MATCH($AK$4,TPrice!$2:$2,0),0))</f>
        <v/>
      </c>
      <c r="AM146" s="228" t="str">
        <f>IF(AL146="","",VLOOKUP($AK146,YTM!$A$2:$BBB$290988,MATCH($AK$4,YTM!$2:$2,0),0))</f>
        <v/>
      </c>
      <c r="AN146" s="184" t="str">
        <f>IF(AK146="","",(VLOOKUP($AK146,CRating!$A$2:$BBB$290988,MATCH($AK$4,CRating!$2:$2,0),0)))</f>
        <v>BBB</v>
      </c>
      <c r="AO146" s="184">
        <f>IF(AK146="","",INDEX(Ratings!$E$3:$E$20,MATCH(VLOOKUP($AK146,CRating!$A$2:$BBB$290988,MATCH($AK$4,CRating!$2:$2,0),0),Ratings!$F$3:$F$20,0)))</f>
        <v>9</v>
      </c>
      <c r="AP146" s="184" t="str">
        <f>IF(AL146="","",IFERROR(VLOOKUP($AK146,UnitsTraded!$A$2:$BBB$290988,MATCH($AK$4,UnitsTraded!$2:$2,0),0),""))</f>
        <v/>
      </c>
      <c r="AQ146" s="228" t="str">
        <f>IF(AL146="","",VLOOKUP($AK146,AvgYTM!$A$2:$BAY$290988,MATCH(SUBSTITUTE(SUBSTITUTE($AN146,"+",""),"-",""),AvgYTM!$2:$2,0),0))</f>
        <v/>
      </c>
    </row>
    <row r="147" spans="24:43">
      <c r="X147" s="22"/>
      <c r="AD147"/>
      <c r="AK147" s="226">
        <f>IF(AvgYTM!A144&gt;0,AvgYTM!A144,"")</f>
        <v>45041</v>
      </c>
      <c r="AL147" s="227" t="str">
        <f>IF(AK147="","",VLOOKUP($AK147,TPrice!$A$2:$BBB$290988,MATCH($AK$4,TPrice!$2:$2,0),0))</f>
        <v/>
      </c>
      <c r="AM147" s="228" t="str">
        <f>IF(AL147="","",VLOOKUP($AK147,YTM!$A$2:$BBB$290988,MATCH($AK$4,YTM!$2:$2,0),0))</f>
        <v/>
      </c>
      <c r="AN147" s="184" t="str">
        <f>IF(AK147="","",(VLOOKUP($AK147,CRating!$A$2:$BBB$290988,MATCH($AK$4,CRating!$2:$2,0),0)))</f>
        <v>BBB</v>
      </c>
      <c r="AO147" s="184">
        <f>IF(AK147="","",INDEX(Ratings!$E$3:$E$20,MATCH(VLOOKUP($AK147,CRating!$A$2:$BBB$290988,MATCH($AK$4,CRating!$2:$2,0),0),Ratings!$F$3:$F$20,0)))</f>
        <v>9</v>
      </c>
      <c r="AP147" s="184" t="str">
        <f>IF(AL147="","",IFERROR(VLOOKUP($AK147,UnitsTraded!$A$2:$BBB$290988,MATCH($AK$4,UnitsTraded!$2:$2,0),0),""))</f>
        <v/>
      </c>
      <c r="AQ147" s="228" t="str">
        <f>IF(AL147="","",VLOOKUP($AK147,AvgYTM!$A$2:$BAY$290988,MATCH(SUBSTITUTE(SUBSTITUTE($AN147,"+",""),"-",""),AvgYTM!$2:$2,0),0))</f>
        <v/>
      </c>
    </row>
    <row r="148" spans="24:43">
      <c r="X148" s="22"/>
      <c r="AD148"/>
      <c r="AK148" s="226">
        <f>IF(AvgYTM!A145&gt;0,AvgYTM!A145,"")</f>
        <v>45042</v>
      </c>
      <c r="AL148" s="227" t="str">
        <f>IF(AK148="","",VLOOKUP($AK148,TPrice!$A$2:$BBB$290988,MATCH($AK$4,TPrice!$2:$2,0),0))</f>
        <v/>
      </c>
      <c r="AM148" s="228" t="str">
        <f>IF(AL148="","",VLOOKUP($AK148,YTM!$A$2:$BBB$290988,MATCH($AK$4,YTM!$2:$2,0),0))</f>
        <v/>
      </c>
      <c r="AN148" s="184" t="str">
        <f>IF(AK148="","",(VLOOKUP($AK148,CRating!$A$2:$BBB$290988,MATCH($AK$4,CRating!$2:$2,0),0)))</f>
        <v>BBB</v>
      </c>
      <c r="AO148" s="184">
        <f>IF(AK148="","",INDEX(Ratings!$E$3:$E$20,MATCH(VLOOKUP($AK148,CRating!$A$2:$BBB$290988,MATCH($AK$4,CRating!$2:$2,0),0),Ratings!$F$3:$F$20,0)))</f>
        <v>9</v>
      </c>
      <c r="AP148" s="184" t="str">
        <f>IF(AL148="","",IFERROR(VLOOKUP($AK148,UnitsTraded!$A$2:$BBB$290988,MATCH($AK$4,UnitsTraded!$2:$2,0),0),""))</f>
        <v/>
      </c>
      <c r="AQ148" s="228" t="str">
        <f>IF(AL148="","",VLOOKUP($AK148,AvgYTM!$A$2:$BAY$290988,MATCH(SUBSTITUTE(SUBSTITUTE($AN148,"+",""),"-",""),AvgYTM!$2:$2,0),0))</f>
        <v/>
      </c>
    </row>
    <row r="149" spans="24:43">
      <c r="X149" s="22"/>
      <c r="AD149"/>
      <c r="AK149" s="226">
        <f>IF(AvgYTM!A146&gt;0,AvgYTM!A146,"")</f>
        <v>45043</v>
      </c>
      <c r="AL149" s="227" t="str">
        <f>IF(AK149="","",VLOOKUP($AK149,TPrice!$A$2:$BBB$290988,MATCH($AK$4,TPrice!$2:$2,0),0))</f>
        <v/>
      </c>
      <c r="AM149" s="228" t="str">
        <f>IF(AL149="","",VLOOKUP($AK149,YTM!$A$2:$BBB$290988,MATCH($AK$4,YTM!$2:$2,0),0))</f>
        <v/>
      </c>
      <c r="AN149" s="184" t="str">
        <f>IF(AK149="","",(VLOOKUP($AK149,CRating!$A$2:$BBB$290988,MATCH($AK$4,CRating!$2:$2,0),0)))</f>
        <v>BBB</v>
      </c>
      <c r="AO149" s="184">
        <f>IF(AK149="","",INDEX(Ratings!$E$3:$E$20,MATCH(VLOOKUP($AK149,CRating!$A$2:$BBB$290988,MATCH($AK$4,CRating!$2:$2,0),0),Ratings!$F$3:$F$20,0)))</f>
        <v>9</v>
      </c>
      <c r="AP149" s="184" t="str">
        <f>IF(AL149="","",IFERROR(VLOOKUP($AK149,UnitsTraded!$A$2:$BBB$290988,MATCH($AK$4,UnitsTraded!$2:$2,0),0),""))</f>
        <v/>
      </c>
      <c r="AQ149" s="228" t="str">
        <f>IF(AL149="","",VLOOKUP($AK149,AvgYTM!$A$2:$BAY$290988,MATCH(SUBSTITUTE(SUBSTITUTE($AN149,"+",""),"-",""),AvgYTM!$2:$2,0),0))</f>
        <v/>
      </c>
    </row>
    <row r="150" spans="24:43">
      <c r="X150" s="22"/>
      <c r="AD150"/>
      <c r="AK150" s="226">
        <f>IF(AvgYTM!A147&gt;0,AvgYTM!A147,"")</f>
        <v>45044</v>
      </c>
      <c r="AL150" s="227" t="str">
        <f>IF(AK150="","",VLOOKUP($AK150,TPrice!$A$2:$BBB$290988,MATCH($AK$4,TPrice!$2:$2,0),0))</f>
        <v/>
      </c>
      <c r="AM150" s="228" t="str">
        <f>IF(AL150="","",VLOOKUP($AK150,YTM!$A$2:$BBB$290988,MATCH($AK$4,YTM!$2:$2,0),0))</f>
        <v/>
      </c>
      <c r="AN150" s="184" t="str">
        <f>IF(AK150="","",(VLOOKUP($AK150,CRating!$A$2:$BBB$290988,MATCH($AK$4,CRating!$2:$2,0),0)))</f>
        <v>BBB</v>
      </c>
      <c r="AO150" s="184">
        <f>IF(AK150="","",INDEX(Ratings!$E$3:$E$20,MATCH(VLOOKUP($AK150,CRating!$A$2:$BBB$290988,MATCH($AK$4,CRating!$2:$2,0),0),Ratings!$F$3:$F$20,0)))</f>
        <v>9</v>
      </c>
      <c r="AP150" s="184" t="str">
        <f>IF(AL150="","",IFERROR(VLOOKUP($AK150,UnitsTraded!$A$2:$BBB$290988,MATCH($AK$4,UnitsTraded!$2:$2,0),0),""))</f>
        <v/>
      </c>
      <c r="AQ150" s="228" t="str">
        <f>IF(AL150="","",VLOOKUP($AK150,AvgYTM!$A$2:$BAY$290988,MATCH(SUBSTITUTE(SUBSTITUTE($AN150,"+",""),"-",""),AvgYTM!$2:$2,0),0))</f>
        <v/>
      </c>
    </row>
    <row r="151" spans="24:43">
      <c r="X151" s="22"/>
      <c r="AD151"/>
      <c r="AK151" s="226">
        <f>IF(AvgYTM!A148&gt;0,AvgYTM!A148,"")</f>
        <v>45045</v>
      </c>
      <c r="AL151" s="227" t="str">
        <f>IF(AK151="","",VLOOKUP($AK151,TPrice!$A$2:$BBB$290988,MATCH($AK$4,TPrice!$2:$2,0),0))</f>
        <v/>
      </c>
      <c r="AM151" s="228" t="str">
        <f>IF(AL151="","",VLOOKUP($AK151,YTM!$A$2:$BBB$290988,MATCH($AK$4,YTM!$2:$2,0),0))</f>
        <v/>
      </c>
      <c r="AN151" s="184" t="str">
        <f>IF(AK151="","",(VLOOKUP($AK151,CRating!$A$2:$BBB$290988,MATCH($AK$4,CRating!$2:$2,0),0)))</f>
        <v>BBB</v>
      </c>
      <c r="AO151" s="184">
        <f>IF(AK151="","",INDEX(Ratings!$E$3:$E$20,MATCH(VLOOKUP($AK151,CRating!$A$2:$BBB$290988,MATCH($AK$4,CRating!$2:$2,0),0),Ratings!$F$3:$F$20,0)))</f>
        <v>9</v>
      </c>
      <c r="AP151" s="184" t="str">
        <f>IF(AL151="","",IFERROR(VLOOKUP($AK151,UnitsTraded!$A$2:$BBB$290988,MATCH($AK$4,UnitsTraded!$2:$2,0),0),""))</f>
        <v/>
      </c>
      <c r="AQ151" s="228" t="str">
        <f>IF(AL151="","",VLOOKUP($AK151,AvgYTM!$A$2:$BAY$290988,MATCH(SUBSTITUTE(SUBSTITUTE($AN151,"+",""),"-",""),AvgYTM!$2:$2,0),0))</f>
        <v/>
      </c>
    </row>
    <row r="152" spans="24:43">
      <c r="X152" s="22"/>
      <c r="AD152"/>
      <c r="AK152" s="226">
        <f>IF(AvgYTM!A149&gt;0,AvgYTM!A149,"")</f>
        <v>45046</v>
      </c>
      <c r="AL152" s="227" t="str">
        <f>IF(AK152="","",VLOOKUP($AK152,TPrice!$A$2:$BBB$290988,MATCH($AK$4,TPrice!$2:$2,0),0))</f>
        <v/>
      </c>
      <c r="AM152" s="228" t="str">
        <f>IF(AL152="","",VLOOKUP($AK152,YTM!$A$2:$BBB$290988,MATCH($AK$4,YTM!$2:$2,0),0))</f>
        <v/>
      </c>
      <c r="AN152" s="184" t="str">
        <f>IF(AK152="","",(VLOOKUP($AK152,CRating!$A$2:$BBB$290988,MATCH($AK$4,CRating!$2:$2,0),0)))</f>
        <v>BBB</v>
      </c>
      <c r="AO152" s="184">
        <f>IF(AK152="","",INDEX(Ratings!$E$3:$E$20,MATCH(VLOOKUP($AK152,CRating!$A$2:$BBB$290988,MATCH($AK$4,CRating!$2:$2,0),0),Ratings!$F$3:$F$20,0)))</f>
        <v>9</v>
      </c>
      <c r="AP152" s="184" t="str">
        <f>IF(AL152="","",IFERROR(VLOOKUP($AK152,UnitsTraded!$A$2:$BBB$290988,MATCH($AK$4,UnitsTraded!$2:$2,0),0),""))</f>
        <v/>
      </c>
      <c r="AQ152" s="228" t="str">
        <f>IF(AL152="","",VLOOKUP($AK152,AvgYTM!$A$2:$BAY$290988,MATCH(SUBSTITUTE(SUBSTITUTE($AN152,"+",""),"-",""),AvgYTM!$2:$2,0),0))</f>
        <v/>
      </c>
    </row>
    <row r="153" spans="24:43">
      <c r="X153" s="22"/>
      <c r="AD153"/>
      <c r="AK153" s="226">
        <f>IF(AvgYTM!A150&gt;0,AvgYTM!A150,"")</f>
        <v>45047</v>
      </c>
      <c r="AL153" s="227" t="str">
        <f>IF(AK153="","",VLOOKUP($AK153,TPrice!$A$2:$BBB$290988,MATCH($AK$4,TPrice!$2:$2,0),0))</f>
        <v/>
      </c>
      <c r="AM153" s="228" t="str">
        <f>IF(AL153="","",VLOOKUP($AK153,YTM!$A$2:$BBB$290988,MATCH($AK$4,YTM!$2:$2,0),0))</f>
        <v/>
      </c>
      <c r="AN153" s="184" t="str">
        <f>IF(AK153="","",(VLOOKUP($AK153,CRating!$A$2:$BBB$290988,MATCH($AK$4,CRating!$2:$2,0),0)))</f>
        <v>BBB</v>
      </c>
      <c r="AO153" s="184">
        <f>IF(AK153="","",INDEX(Ratings!$E$3:$E$20,MATCH(VLOOKUP($AK153,CRating!$A$2:$BBB$290988,MATCH($AK$4,CRating!$2:$2,0),0),Ratings!$F$3:$F$20,0)))</f>
        <v>9</v>
      </c>
      <c r="AP153" s="184" t="str">
        <f>IF(AL153="","",IFERROR(VLOOKUP($AK153,UnitsTraded!$A$2:$BBB$290988,MATCH($AK$4,UnitsTraded!$2:$2,0),0),""))</f>
        <v/>
      </c>
      <c r="AQ153" s="228" t="str">
        <f>IF(AL153="","",VLOOKUP($AK153,AvgYTM!$A$2:$BAY$290988,MATCH(SUBSTITUTE(SUBSTITUTE($AN153,"+",""),"-",""),AvgYTM!$2:$2,0),0))</f>
        <v/>
      </c>
    </row>
    <row r="154" spans="24:43">
      <c r="X154" s="22"/>
      <c r="AD154"/>
      <c r="AK154" s="226">
        <f>IF(AvgYTM!A151&gt;0,AvgYTM!A151,"")</f>
        <v>45048</v>
      </c>
      <c r="AL154" s="227" t="str">
        <f>IF(AK154="","",VLOOKUP($AK154,TPrice!$A$2:$BBB$290988,MATCH($AK$4,TPrice!$2:$2,0),0))</f>
        <v/>
      </c>
      <c r="AM154" s="228" t="str">
        <f>IF(AL154="","",VLOOKUP($AK154,YTM!$A$2:$BBB$290988,MATCH($AK$4,YTM!$2:$2,0),0))</f>
        <v/>
      </c>
      <c r="AN154" s="184" t="str">
        <f>IF(AK154="","",(VLOOKUP($AK154,CRating!$A$2:$BBB$290988,MATCH($AK$4,CRating!$2:$2,0),0)))</f>
        <v>BBB</v>
      </c>
      <c r="AO154" s="184">
        <f>IF(AK154="","",INDEX(Ratings!$E$3:$E$20,MATCH(VLOOKUP($AK154,CRating!$A$2:$BBB$290988,MATCH($AK$4,CRating!$2:$2,0),0),Ratings!$F$3:$F$20,0)))</f>
        <v>9</v>
      </c>
      <c r="AP154" s="184" t="str">
        <f>IF(AL154="","",IFERROR(VLOOKUP($AK154,UnitsTraded!$A$2:$BBB$290988,MATCH($AK$4,UnitsTraded!$2:$2,0),0),""))</f>
        <v/>
      </c>
      <c r="AQ154" s="228" t="str">
        <f>IF(AL154="","",VLOOKUP($AK154,AvgYTM!$A$2:$BAY$290988,MATCH(SUBSTITUTE(SUBSTITUTE($AN154,"+",""),"-",""),AvgYTM!$2:$2,0),0))</f>
        <v/>
      </c>
    </row>
    <row r="155" spans="24:43">
      <c r="X155" s="22"/>
      <c r="AD155"/>
      <c r="AK155" s="226">
        <f>IF(AvgYTM!A152&gt;0,AvgYTM!A152,"")</f>
        <v>45049</v>
      </c>
      <c r="AL155" s="227" t="str">
        <f>IF(AK155="","",VLOOKUP($AK155,TPrice!$A$2:$BBB$290988,MATCH($AK$4,TPrice!$2:$2,0),0))</f>
        <v/>
      </c>
      <c r="AM155" s="228" t="str">
        <f>IF(AL155="","",VLOOKUP($AK155,YTM!$A$2:$BBB$290988,MATCH($AK$4,YTM!$2:$2,0),0))</f>
        <v/>
      </c>
      <c r="AN155" s="184" t="str">
        <f>IF(AK155="","",(VLOOKUP($AK155,CRating!$A$2:$BBB$290988,MATCH($AK$4,CRating!$2:$2,0),0)))</f>
        <v>BBB</v>
      </c>
      <c r="AO155" s="184">
        <f>IF(AK155="","",INDEX(Ratings!$E$3:$E$20,MATCH(VLOOKUP($AK155,CRating!$A$2:$BBB$290988,MATCH($AK$4,CRating!$2:$2,0),0),Ratings!$F$3:$F$20,0)))</f>
        <v>9</v>
      </c>
      <c r="AP155" s="184" t="str">
        <f>IF(AL155="","",IFERROR(VLOOKUP($AK155,UnitsTraded!$A$2:$BBB$290988,MATCH($AK$4,UnitsTraded!$2:$2,0),0),""))</f>
        <v/>
      </c>
      <c r="AQ155" s="228" t="str">
        <f>IF(AL155="","",VLOOKUP($AK155,AvgYTM!$A$2:$BAY$290988,MATCH(SUBSTITUTE(SUBSTITUTE($AN155,"+",""),"-",""),AvgYTM!$2:$2,0),0))</f>
        <v/>
      </c>
    </row>
    <row r="156" spans="24:43">
      <c r="X156" s="22"/>
      <c r="AD156"/>
      <c r="AK156" s="226">
        <f>IF(AvgYTM!A153&gt;0,AvgYTM!A153,"")</f>
        <v>45050</v>
      </c>
      <c r="AL156" s="227" t="str">
        <f>IF(AK156="","",VLOOKUP($AK156,TPrice!$A$2:$BBB$290988,MATCH($AK$4,TPrice!$2:$2,0),0))</f>
        <v/>
      </c>
      <c r="AM156" s="228" t="str">
        <f>IF(AL156="","",VLOOKUP($AK156,YTM!$A$2:$BBB$290988,MATCH($AK$4,YTM!$2:$2,0),0))</f>
        <v/>
      </c>
      <c r="AN156" s="184" t="str">
        <f>IF(AK156="","",(VLOOKUP($AK156,CRating!$A$2:$BBB$290988,MATCH($AK$4,CRating!$2:$2,0),0)))</f>
        <v>BBB</v>
      </c>
      <c r="AO156" s="184">
        <f>IF(AK156="","",INDEX(Ratings!$E$3:$E$20,MATCH(VLOOKUP($AK156,CRating!$A$2:$BBB$290988,MATCH($AK$4,CRating!$2:$2,0),0),Ratings!$F$3:$F$20,0)))</f>
        <v>9</v>
      </c>
      <c r="AP156" s="184" t="str">
        <f>IF(AL156="","",IFERROR(VLOOKUP($AK156,UnitsTraded!$A$2:$BBB$290988,MATCH($AK$4,UnitsTraded!$2:$2,0),0),""))</f>
        <v/>
      </c>
      <c r="AQ156" s="228" t="str">
        <f>IF(AL156="","",VLOOKUP($AK156,AvgYTM!$A$2:$BAY$290988,MATCH(SUBSTITUTE(SUBSTITUTE($AN156,"+",""),"-",""),AvgYTM!$2:$2,0),0))</f>
        <v/>
      </c>
    </row>
    <row r="157" spans="24:43">
      <c r="X157" s="22"/>
      <c r="AD157"/>
      <c r="AK157" s="226">
        <f>IF(AvgYTM!A154&gt;0,AvgYTM!A154,"")</f>
        <v>45051</v>
      </c>
      <c r="AL157" s="227" t="str">
        <f>IF(AK157="","",VLOOKUP($AK157,TPrice!$A$2:$BBB$290988,MATCH($AK$4,TPrice!$2:$2,0),0))</f>
        <v/>
      </c>
      <c r="AM157" s="228" t="str">
        <f>IF(AL157="","",VLOOKUP($AK157,YTM!$A$2:$BBB$290988,MATCH($AK$4,YTM!$2:$2,0),0))</f>
        <v/>
      </c>
      <c r="AN157" s="184" t="str">
        <f>IF(AK157="","",(VLOOKUP($AK157,CRating!$A$2:$BBB$290988,MATCH($AK$4,CRating!$2:$2,0),0)))</f>
        <v>BBB</v>
      </c>
      <c r="AO157" s="184">
        <f>IF(AK157="","",INDEX(Ratings!$E$3:$E$20,MATCH(VLOOKUP($AK157,CRating!$A$2:$BBB$290988,MATCH($AK$4,CRating!$2:$2,0),0),Ratings!$F$3:$F$20,0)))</f>
        <v>9</v>
      </c>
      <c r="AP157" s="184" t="str">
        <f>IF(AL157="","",IFERROR(VLOOKUP($AK157,UnitsTraded!$A$2:$BBB$290988,MATCH($AK$4,UnitsTraded!$2:$2,0),0),""))</f>
        <v/>
      </c>
      <c r="AQ157" s="228" t="str">
        <f>IF(AL157="","",VLOOKUP($AK157,AvgYTM!$A$2:$BAY$290988,MATCH(SUBSTITUTE(SUBSTITUTE($AN157,"+",""),"-",""),AvgYTM!$2:$2,0),0))</f>
        <v/>
      </c>
    </row>
    <row r="158" spans="24:43">
      <c r="X158" s="22"/>
      <c r="AD158"/>
      <c r="AK158" s="226">
        <f>IF(AvgYTM!A155&gt;0,AvgYTM!A155,"")</f>
        <v>45052</v>
      </c>
      <c r="AL158" s="227" t="str">
        <f>IF(AK158="","",VLOOKUP($AK158,TPrice!$A$2:$BBB$290988,MATCH($AK$4,TPrice!$2:$2,0),0))</f>
        <v/>
      </c>
      <c r="AM158" s="228" t="str">
        <f>IF(AL158="","",VLOOKUP($AK158,YTM!$A$2:$BBB$290988,MATCH($AK$4,YTM!$2:$2,0),0))</f>
        <v/>
      </c>
      <c r="AN158" s="184" t="str">
        <f>IF(AK158="","",(VLOOKUP($AK158,CRating!$A$2:$BBB$290988,MATCH($AK$4,CRating!$2:$2,0),0)))</f>
        <v>BBB</v>
      </c>
      <c r="AO158" s="184">
        <f>IF(AK158="","",INDEX(Ratings!$E$3:$E$20,MATCH(VLOOKUP($AK158,CRating!$A$2:$BBB$290988,MATCH($AK$4,CRating!$2:$2,0),0),Ratings!$F$3:$F$20,0)))</f>
        <v>9</v>
      </c>
      <c r="AP158" s="184" t="str">
        <f>IF(AL158="","",IFERROR(VLOOKUP($AK158,UnitsTraded!$A$2:$BBB$290988,MATCH($AK$4,UnitsTraded!$2:$2,0),0),""))</f>
        <v/>
      </c>
      <c r="AQ158" s="228" t="str">
        <f>IF(AL158="","",VLOOKUP($AK158,AvgYTM!$A$2:$BAY$290988,MATCH(SUBSTITUTE(SUBSTITUTE($AN158,"+",""),"-",""),AvgYTM!$2:$2,0),0))</f>
        <v/>
      </c>
    </row>
    <row r="159" spans="24:43">
      <c r="X159" s="22"/>
      <c r="AD159"/>
      <c r="AK159" s="226">
        <f>IF(AvgYTM!A156&gt;0,AvgYTM!A156,"")</f>
        <v>45053</v>
      </c>
      <c r="AL159" s="227" t="str">
        <f>IF(AK159="","",VLOOKUP($AK159,TPrice!$A$2:$BBB$290988,MATCH($AK$4,TPrice!$2:$2,0),0))</f>
        <v/>
      </c>
      <c r="AM159" s="228" t="str">
        <f>IF(AL159="","",VLOOKUP($AK159,YTM!$A$2:$BBB$290988,MATCH($AK$4,YTM!$2:$2,0),0))</f>
        <v/>
      </c>
      <c r="AN159" s="184" t="str">
        <f>IF(AK159="","",(VLOOKUP($AK159,CRating!$A$2:$BBB$290988,MATCH($AK$4,CRating!$2:$2,0),0)))</f>
        <v>BBB</v>
      </c>
      <c r="AO159" s="184">
        <f>IF(AK159="","",INDEX(Ratings!$E$3:$E$20,MATCH(VLOOKUP($AK159,CRating!$A$2:$BBB$290988,MATCH($AK$4,CRating!$2:$2,0),0),Ratings!$F$3:$F$20,0)))</f>
        <v>9</v>
      </c>
      <c r="AP159" s="184" t="str">
        <f>IF(AL159="","",IFERROR(VLOOKUP($AK159,UnitsTraded!$A$2:$BBB$290988,MATCH($AK$4,UnitsTraded!$2:$2,0),0),""))</f>
        <v/>
      </c>
      <c r="AQ159" s="228" t="str">
        <f>IF(AL159="","",VLOOKUP($AK159,AvgYTM!$A$2:$BAY$290988,MATCH(SUBSTITUTE(SUBSTITUTE($AN159,"+",""),"-",""),AvgYTM!$2:$2,0),0))</f>
        <v/>
      </c>
    </row>
    <row r="160" spans="24:43">
      <c r="X160" s="22"/>
      <c r="AD160"/>
      <c r="AK160" s="226">
        <f>IF(AvgYTM!A157&gt;0,AvgYTM!A157,"")</f>
        <v>45054</v>
      </c>
      <c r="AL160" s="227" t="str">
        <f>IF(AK160="","",VLOOKUP($AK160,TPrice!$A$2:$BBB$290988,MATCH($AK$4,TPrice!$2:$2,0),0))</f>
        <v/>
      </c>
      <c r="AM160" s="228" t="str">
        <f>IF(AL160="","",VLOOKUP($AK160,YTM!$A$2:$BBB$290988,MATCH($AK$4,YTM!$2:$2,0),0))</f>
        <v/>
      </c>
      <c r="AN160" s="184" t="str">
        <f>IF(AK160="","",(VLOOKUP($AK160,CRating!$A$2:$BBB$290988,MATCH($AK$4,CRating!$2:$2,0),0)))</f>
        <v>BBB</v>
      </c>
      <c r="AO160" s="184">
        <f>IF(AK160="","",INDEX(Ratings!$E$3:$E$20,MATCH(VLOOKUP($AK160,CRating!$A$2:$BBB$290988,MATCH($AK$4,CRating!$2:$2,0),0),Ratings!$F$3:$F$20,0)))</f>
        <v>9</v>
      </c>
      <c r="AP160" s="184" t="str">
        <f>IF(AL160="","",IFERROR(VLOOKUP($AK160,UnitsTraded!$A$2:$BBB$290988,MATCH($AK$4,UnitsTraded!$2:$2,0),0),""))</f>
        <v/>
      </c>
      <c r="AQ160" s="228" t="str">
        <f>IF(AL160="","",VLOOKUP($AK160,AvgYTM!$A$2:$BAY$290988,MATCH(SUBSTITUTE(SUBSTITUTE($AN160,"+",""),"-",""),AvgYTM!$2:$2,0),0))</f>
        <v/>
      </c>
    </row>
    <row r="161" spans="24:43">
      <c r="X161" s="22"/>
      <c r="AD161"/>
      <c r="AK161" s="226">
        <f>IF(AvgYTM!A158&gt;0,AvgYTM!A158,"")</f>
        <v>45055</v>
      </c>
      <c r="AL161" s="227" t="str">
        <f>IF(AK161="","",VLOOKUP($AK161,TPrice!$A$2:$BBB$290988,MATCH($AK$4,TPrice!$2:$2,0),0))</f>
        <v/>
      </c>
      <c r="AM161" s="228" t="str">
        <f>IF(AL161="","",VLOOKUP($AK161,YTM!$A$2:$BBB$290988,MATCH($AK$4,YTM!$2:$2,0),0))</f>
        <v/>
      </c>
      <c r="AN161" s="184" t="str">
        <f>IF(AK161="","",(VLOOKUP($AK161,CRating!$A$2:$BBB$290988,MATCH($AK$4,CRating!$2:$2,0),0)))</f>
        <v>BBB</v>
      </c>
      <c r="AO161" s="184">
        <f>IF(AK161="","",INDEX(Ratings!$E$3:$E$20,MATCH(VLOOKUP($AK161,CRating!$A$2:$BBB$290988,MATCH($AK$4,CRating!$2:$2,0),0),Ratings!$F$3:$F$20,0)))</f>
        <v>9</v>
      </c>
      <c r="AP161" s="184" t="str">
        <f>IF(AL161="","",IFERROR(VLOOKUP($AK161,UnitsTraded!$A$2:$BBB$290988,MATCH($AK$4,UnitsTraded!$2:$2,0),0),""))</f>
        <v/>
      </c>
      <c r="AQ161" s="228" t="str">
        <f>IF(AL161="","",VLOOKUP($AK161,AvgYTM!$A$2:$BAY$290988,MATCH(SUBSTITUTE(SUBSTITUTE($AN161,"+",""),"-",""),AvgYTM!$2:$2,0),0))</f>
        <v/>
      </c>
    </row>
    <row r="162" spans="24:43">
      <c r="X162" s="22"/>
      <c r="AD162"/>
      <c r="AK162" s="226">
        <f>IF(AvgYTM!A159&gt;0,AvgYTM!A159,"")</f>
        <v>45056</v>
      </c>
      <c r="AL162" s="227" t="str">
        <f>IF(AK162="","",VLOOKUP($AK162,TPrice!$A$2:$BBB$290988,MATCH($AK$4,TPrice!$2:$2,0),0))</f>
        <v/>
      </c>
      <c r="AM162" s="228" t="str">
        <f>IF(AL162="","",VLOOKUP($AK162,YTM!$A$2:$BBB$290988,MATCH($AK$4,YTM!$2:$2,0),0))</f>
        <v/>
      </c>
      <c r="AN162" s="184" t="str">
        <f>IF(AK162="","",(VLOOKUP($AK162,CRating!$A$2:$BBB$290988,MATCH($AK$4,CRating!$2:$2,0),0)))</f>
        <v>BBB</v>
      </c>
      <c r="AO162" s="184">
        <f>IF(AK162="","",INDEX(Ratings!$E$3:$E$20,MATCH(VLOOKUP($AK162,CRating!$A$2:$BBB$290988,MATCH($AK$4,CRating!$2:$2,0),0),Ratings!$F$3:$F$20,0)))</f>
        <v>9</v>
      </c>
      <c r="AP162" s="184" t="str">
        <f>IF(AL162="","",IFERROR(VLOOKUP($AK162,UnitsTraded!$A$2:$BBB$290988,MATCH($AK$4,UnitsTraded!$2:$2,0),0),""))</f>
        <v/>
      </c>
      <c r="AQ162" s="228" t="str">
        <f>IF(AL162="","",VLOOKUP($AK162,AvgYTM!$A$2:$BAY$290988,MATCH(SUBSTITUTE(SUBSTITUTE($AN162,"+",""),"-",""),AvgYTM!$2:$2,0),0))</f>
        <v/>
      </c>
    </row>
    <row r="163" spans="24:43">
      <c r="X163" s="22"/>
      <c r="AD163"/>
      <c r="AK163" s="226">
        <f>IF(AvgYTM!A160&gt;0,AvgYTM!A160,"")</f>
        <v>45057</v>
      </c>
      <c r="AL163" s="227">
        <f>IF(AK163="","",VLOOKUP($AK163,TPrice!$A$2:$BBB$290988,MATCH($AK$4,TPrice!$2:$2,0),0))</f>
        <v>940</v>
      </c>
      <c r="AM163" s="228">
        <f>IF(AL163="","",VLOOKUP($AK163,YTM!$A$2:$BBB$290988,MATCH($AK$4,YTM!$2:$2,0),0))</f>
        <v>0.13578524143240547</v>
      </c>
      <c r="AN163" s="184" t="str">
        <f>IF(AK163="","",(VLOOKUP($AK163,CRating!$A$2:$BBB$290988,MATCH($AK$4,CRating!$2:$2,0),0)))</f>
        <v>BBB</v>
      </c>
      <c r="AO163" s="184">
        <f>IF(AK163="","",INDEX(Ratings!$E$3:$E$20,MATCH(VLOOKUP($AK163,CRating!$A$2:$BBB$290988,MATCH($AK$4,CRating!$2:$2,0),0),Ratings!$F$3:$F$20,0)))</f>
        <v>9</v>
      </c>
      <c r="AP163" s="184">
        <f>IF(AL163="","",IFERROR(VLOOKUP($AK163,UnitsTraded!$A$2:$BBB$290988,MATCH($AK$4,UnitsTraded!$2:$2,0),0),""))</f>
        <v>0</v>
      </c>
      <c r="AQ163" s="228">
        <f>IF(AL163="","",VLOOKUP($AK163,AvgYTM!$A$2:$BAY$290988,MATCH(SUBSTITUTE(SUBSTITUTE($AN163,"+",""),"-",""),AvgYTM!$2:$2,0),0))</f>
        <v>0.13219097945132791</v>
      </c>
    </row>
    <row r="164" spans="24:43">
      <c r="X164" s="22"/>
      <c r="AD164"/>
      <c r="AK164" s="226">
        <f>IF(AvgYTM!A161&gt;0,AvgYTM!A161,"")</f>
        <v>45058</v>
      </c>
      <c r="AL164" s="227" t="str">
        <f>IF(AK164="","",VLOOKUP($AK164,TPrice!$A$2:$BBB$290988,MATCH($AK$4,TPrice!$2:$2,0),0))</f>
        <v/>
      </c>
      <c r="AM164" s="228" t="str">
        <f>IF(AL164="","",VLOOKUP($AK164,YTM!$A$2:$BBB$290988,MATCH($AK$4,YTM!$2:$2,0),0))</f>
        <v/>
      </c>
      <c r="AN164" s="184" t="str">
        <f>IF(AK164="","",(VLOOKUP($AK164,CRating!$A$2:$BBB$290988,MATCH($AK$4,CRating!$2:$2,0),0)))</f>
        <v>BBB</v>
      </c>
      <c r="AO164" s="184">
        <f>IF(AK164="","",INDEX(Ratings!$E$3:$E$20,MATCH(VLOOKUP($AK164,CRating!$A$2:$BBB$290988,MATCH($AK$4,CRating!$2:$2,0),0),Ratings!$F$3:$F$20,0)))</f>
        <v>9</v>
      </c>
      <c r="AP164" s="184" t="str">
        <f>IF(AL164="","",IFERROR(VLOOKUP($AK164,UnitsTraded!$A$2:$BBB$290988,MATCH($AK$4,UnitsTraded!$2:$2,0),0),""))</f>
        <v/>
      </c>
      <c r="AQ164" s="228" t="str">
        <f>IF(AL164="","",VLOOKUP($AK164,AvgYTM!$A$2:$BAY$290988,MATCH(SUBSTITUTE(SUBSTITUTE($AN164,"+",""),"-",""),AvgYTM!$2:$2,0),0))</f>
        <v/>
      </c>
    </row>
    <row r="165" spans="24:43">
      <c r="X165" s="22"/>
      <c r="AD165"/>
      <c r="AK165" s="226">
        <f>IF(AvgYTM!A162&gt;0,AvgYTM!A162,"")</f>
        <v>45059</v>
      </c>
      <c r="AL165" s="227" t="str">
        <f>IF(AK165="","",VLOOKUP($AK165,TPrice!$A$2:$BBB$290988,MATCH($AK$4,TPrice!$2:$2,0),0))</f>
        <v/>
      </c>
      <c r="AM165" s="228" t="str">
        <f>IF(AL165="","",VLOOKUP($AK165,YTM!$A$2:$BBB$290988,MATCH($AK$4,YTM!$2:$2,0),0))</f>
        <v/>
      </c>
      <c r="AN165" s="184" t="str">
        <f>IF(AK165="","",(VLOOKUP($AK165,CRating!$A$2:$BBB$290988,MATCH($AK$4,CRating!$2:$2,0),0)))</f>
        <v>BBB</v>
      </c>
      <c r="AO165" s="184">
        <f>IF(AK165="","",INDEX(Ratings!$E$3:$E$20,MATCH(VLOOKUP($AK165,CRating!$A$2:$BBB$290988,MATCH($AK$4,CRating!$2:$2,0),0),Ratings!$F$3:$F$20,0)))</f>
        <v>9</v>
      </c>
      <c r="AP165" s="184" t="str">
        <f>IF(AL165="","",IFERROR(VLOOKUP($AK165,UnitsTraded!$A$2:$BBB$290988,MATCH($AK$4,UnitsTraded!$2:$2,0),0),""))</f>
        <v/>
      </c>
      <c r="AQ165" s="228" t="str">
        <f>IF(AL165="","",VLOOKUP($AK165,AvgYTM!$A$2:$BAY$290988,MATCH(SUBSTITUTE(SUBSTITUTE($AN165,"+",""),"-",""),AvgYTM!$2:$2,0),0))</f>
        <v/>
      </c>
    </row>
    <row r="166" spans="24:43">
      <c r="X166" s="22"/>
      <c r="AD166"/>
      <c r="AK166" s="226">
        <f>IF(AvgYTM!A163&gt;0,AvgYTM!A163,"")</f>
        <v>45060</v>
      </c>
      <c r="AL166" s="227" t="str">
        <f>IF(AK166="","",VLOOKUP($AK166,TPrice!$A$2:$BBB$290988,MATCH($AK$4,TPrice!$2:$2,0),0))</f>
        <v/>
      </c>
      <c r="AM166" s="228" t="str">
        <f>IF(AL166="","",VLOOKUP($AK166,YTM!$A$2:$BBB$290988,MATCH($AK$4,YTM!$2:$2,0),0))</f>
        <v/>
      </c>
      <c r="AN166" s="184" t="str">
        <f>IF(AK166="","",(VLOOKUP($AK166,CRating!$A$2:$BBB$290988,MATCH($AK$4,CRating!$2:$2,0),0)))</f>
        <v>BBB</v>
      </c>
      <c r="AO166" s="184">
        <f>IF(AK166="","",INDEX(Ratings!$E$3:$E$20,MATCH(VLOOKUP($AK166,CRating!$A$2:$BBB$290988,MATCH($AK$4,CRating!$2:$2,0),0),Ratings!$F$3:$F$20,0)))</f>
        <v>9</v>
      </c>
      <c r="AP166" s="184" t="str">
        <f>IF(AL166="","",IFERROR(VLOOKUP($AK166,UnitsTraded!$A$2:$BBB$290988,MATCH($AK$4,UnitsTraded!$2:$2,0),0),""))</f>
        <v/>
      </c>
      <c r="AQ166" s="228" t="str">
        <f>IF(AL166="","",VLOOKUP($AK166,AvgYTM!$A$2:$BAY$290988,MATCH(SUBSTITUTE(SUBSTITUTE($AN166,"+",""),"-",""),AvgYTM!$2:$2,0),0))</f>
        <v/>
      </c>
    </row>
    <row r="167" spans="24:43">
      <c r="X167" s="22"/>
      <c r="AD167"/>
      <c r="AK167" s="226">
        <f>IF(AvgYTM!A164&gt;0,AvgYTM!A164,"")</f>
        <v>45061</v>
      </c>
      <c r="AL167" s="227" t="str">
        <f>IF(AK167="","",VLOOKUP($AK167,TPrice!$A$2:$BBB$290988,MATCH($AK$4,TPrice!$2:$2,0),0))</f>
        <v/>
      </c>
      <c r="AM167" s="228" t="str">
        <f>IF(AL167="","",VLOOKUP($AK167,YTM!$A$2:$BBB$290988,MATCH($AK$4,YTM!$2:$2,0),0))</f>
        <v/>
      </c>
      <c r="AN167" s="184" t="str">
        <f>IF(AK167="","",(VLOOKUP($AK167,CRating!$A$2:$BBB$290988,MATCH($AK$4,CRating!$2:$2,0),0)))</f>
        <v>BBB</v>
      </c>
      <c r="AO167" s="184">
        <f>IF(AK167="","",INDEX(Ratings!$E$3:$E$20,MATCH(VLOOKUP($AK167,CRating!$A$2:$BBB$290988,MATCH($AK$4,CRating!$2:$2,0),0),Ratings!$F$3:$F$20,0)))</f>
        <v>9</v>
      </c>
      <c r="AP167" s="184" t="str">
        <f>IF(AL167="","",IFERROR(VLOOKUP($AK167,UnitsTraded!$A$2:$BBB$290988,MATCH($AK$4,UnitsTraded!$2:$2,0),0),""))</f>
        <v/>
      </c>
      <c r="AQ167" s="228" t="str">
        <f>IF(AL167="","",VLOOKUP($AK167,AvgYTM!$A$2:$BAY$290988,MATCH(SUBSTITUTE(SUBSTITUTE($AN167,"+",""),"-",""),AvgYTM!$2:$2,0),0))</f>
        <v/>
      </c>
    </row>
    <row r="168" spans="24:43">
      <c r="X168" s="22"/>
      <c r="AD168"/>
      <c r="AK168" s="226">
        <f>IF(AvgYTM!A165&gt;0,AvgYTM!A165,"")</f>
        <v>45062</v>
      </c>
      <c r="AL168" s="227">
        <f>IF(AK168="","",VLOOKUP($AK168,TPrice!$A$2:$BBB$290988,MATCH($AK$4,TPrice!$2:$2,0),0))</f>
        <v>929</v>
      </c>
      <c r="AM168" s="228">
        <f>IF(AL168="","",VLOOKUP($AK168,YTM!$A$2:$BBB$290988,MATCH($AK$4,YTM!$2:$2,0),0))</f>
        <v>0.14468377966657622</v>
      </c>
      <c r="AN168" s="184" t="str">
        <f>IF(AK168="","",(VLOOKUP($AK168,CRating!$A$2:$BBB$290988,MATCH($AK$4,CRating!$2:$2,0),0)))</f>
        <v>BBB</v>
      </c>
      <c r="AO168" s="184">
        <f>IF(AK168="","",INDEX(Ratings!$E$3:$E$20,MATCH(VLOOKUP($AK168,CRating!$A$2:$BBB$290988,MATCH($AK$4,CRating!$2:$2,0),0),Ratings!$F$3:$F$20,0)))</f>
        <v>9</v>
      </c>
      <c r="AP168" s="184">
        <f>IF(AL168="","",IFERROR(VLOOKUP($AK168,UnitsTraded!$A$2:$BBB$290988,MATCH($AK$4,UnitsTraded!$2:$2,0),0),""))</f>
        <v>0</v>
      </c>
      <c r="AQ168" s="228">
        <f>IF(AL168="","",VLOOKUP($AK168,AvgYTM!$A$2:$BAY$290988,MATCH(SUBSTITUTE(SUBSTITUTE($AN168,"+",""),"-",""),AvgYTM!$2:$2,0),0))</f>
        <v>0.13163888132835699</v>
      </c>
    </row>
    <row r="169" spans="24:43">
      <c r="X169" s="22"/>
      <c r="AD169"/>
      <c r="AK169" s="226">
        <f>IF(AvgYTM!A166&gt;0,AvgYTM!A166,"")</f>
        <v>45063</v>
      </c>
      <c r="AL169" s="227" t="str">
        <f>IF(AK169="","",VLOOKUP($AK169,TPrice!$A$2:$BBB$290988,MATCH($AK$4,TPrice!$2:$2,0),0))</f>
        <v/>
      </c>
      <c r="AM169" s="228" t="str">
        <f>IF(AL169="","",VLOOKUP($AK169,YTM!$A$2:$BBB$290988,MATCH($AK$4,YTM!$2:$2,0),0))</f>
        <v/>
      </c>
      <c r="AN169" s="184" t="str">
        <f>IF(AK169="","",(VLOOKUP($AK169,CRating!$A$2:$BBB$290988,MATCH($AK$4,CRating!$2:$2,0),0)))</f>
        <v>BBB</v>
      </c>
      <c r="AO169" s="184">
        <f>IF(AK169="","",INDEX(Ratings!$E$3:$E$20,MATCH(VLOOKUP($AK169,CRating!$A$2:$BBB$290988,MATCH($AK$4,CRating!$2:$2,0),0),Ratings!$F$3:$F$20,0)))</f>
        <v>9</v>
      </c>
      <c r="AP169" s="184" t="str">
        <f>IF(AL169="","",IFERROR(VLOOKUP($AK169,UnitsTraded!$A$2:$BBB$290988,MATCH($AK$4,UnitsTraded!$2:$2,0),0),""))</f>
        <v/>
      </c>
      <c r="AQ169" s="228" t="str">
        <f>IF(AL169="","",VLOOKUP($AK169,AvgYTM!$A$2:$BAY$290988,MATCH(SUBSTITUTE(SUBSTITUTE($AN169,"+",""),"-",""),AvgYTM!$2:$2,0),0))</f>
        <v/>
      </c>
    </row>
    <row r="170" spans="24:43">
      <c r="X170" s="22"/>
      <c r="AD170"/>
      <c r="AK170" s="226">
        <f>IF(AvgYTM!A167&gt;0,AvgYTM!A167,"")</f>
        <v>45064</v>
      </c>
      <c r="AL170" s="227" t="str">
        <f>IF(AK170="","",VLOOKUP($AK170,TPrice!$A$2:$BBB$290988,MATCH($AK$4,TPrice!$2:$2,0),0))</f>
        <v/>
      </c>
      <c r="AM170" s="228" t="str">
        <f>IF(AL170="","",VLOOKUP($AK170,YTM!$A$2:$BBB$290988,MATCH($AK$4,YTM!$2:$2,0),0))</f>
        <v/>
      </c>
      <c r="AN170" s="184" t="str">
        <f>IF(AK170="","",(VLOOKUP($AK170,CRating!$A$2:$BBB$290988,MATCH($AK$4,CRating!$2:$2,0),0)))</f>
        <v>BBB</v>
      </c>
      <c r="AO170" s="184">
        <f>IF(AK170="","",INDEX(Ratings!$E$3:$E$20,MATCH(VLOOKUP($AK170,CRating!$A$2:$BBB$290988,MATCH($AK$4,CRating!$2:$2,0),0),Ratings!$F$3:$F$20,0)))</f>
        <v>9</v>
      </c>
      <c r="AP170" s="184" t="str">
        <f>IF(AL170="","",IFERROR(VLOOKUP($AK170,UnitsTraded!$A$2:$BBB$290988,MATCH($AK$4,UnitsTraded!$2:$2,0),0),""))</f>
        <v/>
      </c>
      <c r="AQ170" s="228" t="str">
        <f>IF(AL170="","",VLOOKUP($AK170,AvgYTM!$A$2:$BAY$290988,MATCH(SUBSTITUTE(SUBSTITUTE($AN170,"+",""),"-",""),AvgYTM!$2:$2,0),0))</f>
        <v/>
      </c>
    </row>
    <row r="171" spans="24:43">
      <c r="X171" s="22"/>
      <c r="AD171"/>
      <c r="AK171" s="226">
        <f>IF(AvgYTM!A168&gt;0,AvgYTM!A168,"")</f>
        <v>45065</v>
      </c>
      <c r="AL171" s="227" t="str">
        <f>IF(AK171="","",VLOOKUP($AK171,TPrice!$A$2:$BBB$290988,MATCH($AK$4,TPrice!$2:$2,0),0))</f>
        <v/>
      </c>
      <c r="AM171" s="228" t="str">
        <f>IF(AL171="","",VLOOKUP($AK171,YTM!$A$2:$BBB$290988,MATCH($AK$4,YTM!$2:$2,0),0))</f>
        <v/>
      </c>
      <c r="AN171" s="184" t="str">
        <f>IF(AK171="","",(VLOOKUP($AK171,CRating!$A$2:$BBB$290988,MATCH($AK$4,CRating!$2:$2,0),0)))</f>
        <v>BBB</v>
      </c>
      <c r="AO171" s="184">
        <f>IF(AK171="","",INDEX(Ratings!$E$3:$E$20,MATCH(VLOOKUP($AK171,CRating!$A$2:$BBB$290988,MATCH($AK$4,CRating!$2:$2,0),0),Ratings!$F$3:$F$20,0)))</f>
        <v>9</v>
      </c>
      <c r="AP171" s="184" t="str">
        <f>IF(AL171="","",IFERROR(VLOOKUP($AK171,UnitsTraded!$A$2:$BBB$290988,MATCH($AK$4,UnitsTraded!$2:$2,0),0),""))</f>
        <v/>
      </c>
      <c r="AQ171" s="228" t="str">
        <f>IF(AL171="","",VLOOKUP($AK171,AvgYTM!$A$2:$BAY$290988,MATCH(SUBSTITUTE(SUBSTITUTE($AN171,"+",""),"-",""),AvgYTM!$2:$2,0),0))</f>
        <v/>
      </c>
    </row>
    <row r="172" spans="24:43">
      <c r="X172" s="22"/>
      <c r="AD172"/>
      <c r="AK172" s="226">
        <f>IF(AvgYTM!A169&gt;0,AvgYTM!A169,"")</f>
        <v>45066</v>
      </c>
      <c r="AL172" s="227" t="str">
        <f>IF(AK172="","",VLOOKUP($AK172,TPrice!$A$2:$BBB$290988,MATCH($AK$4,TPrice!$2:$2,0),0))</f>
        <v/>
      </c>
      <c r="AM172" s="228" t="str">
        <f>IF(AL172="","",VLOOKUP($AK172,YTM!$A$2:$BBB$290988,MATCH($AK$4,YTM!$2:$2,0),0))</f>
        <v/>
      </c>
      <c r="AN172" s="184" t="str">
        <f>IF(AK172="","",(VLOOKUP($AK172,CRating!$A$2:$BBB$290988,MATCH($AK$4,CRating!$2:$2,0),0)))</f>
        <v>BBB</v>
      </c>
      <c r="AO172" s="184">
        <f>IF(AK172="","",INDEX(Ratings!$E$3:$E$20,MATCH(VLOOKUP($AK172,CRating!$A$2:$BBB$290988,MATCH($AK$4,CRating!$2:$2,0),0),Ratings!$F$3:$F$20,0)))</f>
        <v>9</v>
      </c>
      <c r="AP172" s="184" t="str">
        <f>IF(AL172="","",IFERROR(VLOOKUP($AK172,UnitsTraded!$A$2:$BBB$290988,MATCH($AK$4,UnitsTraded!$2:$2,0),0),""))</f>
        <v/>
      </c>
      <c r="AQ172" s="228" t="str">
        <f>IF(AL172="","",VLOOKUP($AK172,AvgYTM!$A$2:$BAY$290988,MATCH(SUBSTITUTE(SUBSTITUTE($AN172,"+",""),"-",""),AvgYTM!$2:$2,0),0))</f>
        <v/>
      </c>
    </row>
    <row r="173" spans="24:43">
      <c r="X173" s="22"/>
      <c r="AD173"/>
      <c r="AK173" s="226">
        <f>IF(AvgYTM!A170&gt;0,AvgYTM!A170,"")</f>
        <v>45067</v>
      </c>
      <c r="AL173" s="227" t="str">
        <f>IF(AK173="","",VLOOKUP($AK173,TPrice!$A$2:$BBB$290988,MATCH($AK$4,TPrice!$2:$2,0),0))</f>
        <v/>
      </c>
      <c r="AM173" s="228" t="str">
        <f>IF(AL173="","",VLOOKUP($AK173,YTM!$A$2:$BBB$290988,MATCH($AK$4,YTM!$2:$2,0),0))</f>
        <v/>
      </c>
      <c r="AN173" s="184" t="str">
        <f>IF(AK173="","",(VLOOKUP($AK173,CRating!$A$2:$BBB$290988,MATCH($AK$4,CRating!$2:$2,0),0)))</f>
        <v>BBB</v>
      </c>
      <c r="AO173" s="184">
        <f>IF(AK173="","",INDEX(Ratings!$E$3:$E$20,MATCH(VLOOKUP($AK173,CRating!$A$2:$BBB$290988,MATCH($AK$4,CRating!$2:$2,0),0),Ratings!$F$3:$F$20,0)))</f>
        <v>9</v>
      </c>
      <c r="AP173" s="184" t="str">
        <f>IF(AL173="","",IFERROR(VLOOKUP($AK173,UnitsTraded!$A$2:$BBB$290988,MATCH($AK$4,UnitsTraded!$2:$2,0),0),""))</f>
        <v/>
      </c>
      <c r="AQ173" s="228" t="str">
        <f>IF(AL173="","",VLOOKUP($AK173,AvgYTM!$A$2:$BAY$290988,MATCH(SUBSTITUTE(SUBSTITUTE($AN173,"+",""),"-",""),AvgYTM!$2:$2,0),0))</f>
        <v/>
      </c>
    </row>
    <row r="174" spans="24:43">
      <c r="X174" s="22"/>
      <c r="AD174"/>
      <c r="AK174" s="226">
        <f>IF(AvgYTM!A171&gt;0,AvgYTM!A171,"")</f>
        <v>45068</v>
      </c>
      <c r="AL174" s="227">
        <f>IF(AK174="","",VLOOKUP($AK174,TPrice!$A$2:$BBB$290988,MATCH($AK$4,TPrice!$2:$2,0),0))</f>
        <v>945</v>
      </c>
      <c r="AM174" s="228">
        <f>IF(AL174="","",VLOOKUP($AK174,YTM!$A$2:$BBB$290988,MATCH($AK$4,YTM!$2:$2,0),0))</f>
        <v>0.1326529262948552</v>
      </c>
      <c r="AN174" s="184" t="str">
        <f>IF(AK174="","",(VLOOKUP($AK174,CRating!$A$2:$BBB$290988,MATCH($AK$4,CRating!$2:$2,0),0)))</f>
        <v>BBB</v>
      </c>
      <c r="AO174" s="184">
        <f>IF(AK174="","",INDEX(Ratings!$E$3:$E$20,MATCH(VLOOKUP($AK174,CRating!$A$2:$BBB$290988,MATCH($AK$4,CRating!$2:$2,0),0),Ratings!$F$3:$F$20,0)))</f>
        <v>9</v>
      </c>
      <c r="AP174" s="184">
        <f>IF(AL174="","",IFERROR(VLOOKUP($AK174,UnitsTraded!$A$2:$BBB$290988,MATCH($AK$4,UnitsTraded!$2:$2,0),0),""))</f>
        <v>0</v>
      </c>
      <c r="AQ174" s="228">
        <f>IF(AL174="","",VLOOKUP($AK174,AvgYTM!$A$2:$BAY$290988,MATCH(SUBSTITUTE(SUBSTITUTE($AN174,"+",""),"-",""),AvgYTM!$2:$2,0),0))</f>
        <v>0.1308030001349722</v>
      </c>
    </row>
    <row r="175" spans="24:43">
      <c r="X175" s="22"/>
      <c r="AD175"/>
      <c r="AK175" s="226">
        <f>IF(AvgYTM!A172&gt;0,AvgYTM!A172,"")</f>
        <v>45069</v>
      </c>
      <c r="AL175" s="227">
        <f>IF(AK175="","",VLOOKUP($AK175,TPrice!$A$2:$BBB$290988,MATCH($AK$4,TPrice!$2:$2,0),0))</f>
        <v>963.9</v>
      </c>
      <c r="AM175" s="228">
        <f>IF(AL175="","",VLOOKUP($AK175,YTM!$A$2:$BBB$290988,MATCH($AK$4,YTM!$2:$2,0),0))</f>
        <v>0.11835294312616203</v>
      </c>
      <c r="AN175" s="184" t="str">
        <f>IF(AK175="","",(VLOOKUP($AK175,CRating!$A$2:$BBB$290988,MATCH($AK$4,CRating!$2:$2,0),0)))</f>
        <v>BBB</v>
      </c>
      <c r="AO175" s="184">
        <f>IF(AK175="","",INDEX(Ratings!$E$3:$E$20,MATCH(VLOOKUP($AK175,CRating!$A$2:$BBB$290988,MATCH($AK$4,CRating!$2:$2,0),0),Ratings!$F$3:$F$20,0)))</f>
        <v>9</v>
      </c>
      <c r="AP175" s="184">
        <f>IF(AL175="","",IFERROR(VLOOKUP($AK175,UnitsTraded!$A$2:$BBB$290988,MATCH($AK$4,UnitsTraded!$2:$2,0),0),""))</f>
        <v>0</v>
      </c>
      <c r="AQ175" s="228">
        <f>IF(AL175="","",VLOOKUP($AK175,AvgYTM!$A$2:$BAY$290988,MATCH(SUBSTITUTE(SUBSTITUTE($AN175,"+",""),"-",""),AvgYTM!$2:$2,0),0))</f>
        <v>0.13009506710961466</v>
      </c>
    </row>
    <row r="176" spans="24:43">
      <c r="X176" s="22"/>
      <c r="AD176"/>
      <c r="AK176" s="226">
        <f>IF(AvgYTM!A173&gt;0,AvgYTM!A173,"")</f>
        <v>45070</v>
      </c>
      <c r="AL176" s="227" t="str">
        <f>IF(AK176="","",VLOOKUP($AK176,TPrice!$A$2:$BBB$290988,MATCH($AK$4,TPrice!$2:$2,0),0))</f>
        <v/>
      </c>
      <c r="AM176" s="228" t="str">
        <f>IF(AL176="","",VLOOKUP($AK176,YTM!$A$2:$BBB$290988,MATCH($AK$4,YTM!$2:$2,0),0))</f>
        <v/>
      </c>
      <c r="AN176" s="184" t="str">
        <f>IF(AK176="","",(VLOOKUP($AK176,CRating!$A$2:$BBB$290988,MATCH($AK$4,CRating!$2:$2,0),0)))</f>
        <v>BBB</v>
      </c>
      <c r="AO176" s="184">
        <f>IF(AK176="","",INDEX(Ratings!$E$3:$E$20,MATCH(VLOOKUP($AK176,CRating!$A$2:$BBB$290988,MATCH($AK$4,CRating!$2:$2,0),0),Ratings!$F$3:$F$20,0)))</f>
        <v>9</v>
      </c>
      <c r="AP176" s="184" t="str">
        <f>IF(AL176="","",IFERROR(VLOOKUP($AK176,UnitsTraded!$A$2:$BBB$290988,MATCH($AK$4,UnitsTraded!$2:$2,0),0),""))</f>
        <v/>
      </c>
      <c r="AQ176" s="228" t="str">
        <f>IF(AL176="","",VLOOKUP($AK176,AvgYTM!$A$2:$BAY$290988,MATCH(SUBSTITUTE(SUBSTITUTE($AN176,"+",""),"-",""),AvgYTM!$2:$2,0),0))</f>
        <v/>
      </c>
    </row>
    <row r="177" spans="24:43">
      <c r="X177" s="22"/>
      <c r="AD177"/>
      <c r="AK177" s="226">
        <f>IF(AvgYTM!A174&gt;0,AvgYTM!A174,"")</f>
        <v>45071</v>
      </c>
      <c r="AL177" s="227" t="str">
        <f>IF(AK177="","",VLOOKUP($AK177,TPrice!$A$2:$BBB$290988,MATCH($AK$4,TPrice!$2:$2,0),0))</f>
        <v/>
      </c>
      <c r="AM177" s="228" t="str">
        <f>IF(AL177="","",VLOOKUP($AK177,YTM!$A$2:$BBB$290988,MATCH($AK$4,YTM!$2:$2,0),0))</f>
        <v/>
      </c>
      <c r="AN177" s="184" t="str">
        <f>IF(AK177="","",(VLOOKUP($AK177,CRating!$A$2:$BBB$290988,MATCH($AK$4,CRating!$2:$2,0),0)))</f>
        <v>BBB</v>
      </c>
      <c r="AO177" s="184">
        <f>IF(AK177="","",INDEX(Ratings!$E$3:$E$20,MATCH(VLOOKUP($AK177,CRating!$A$2:$BBB$290988,MATCH($AK$4,CRating!$2:$2,0),0),Ratings!$F$3:$F$20,0)))</f>
        <v>9</v>
      </c>
      <c r="AP177" s="184" t="str">
        <f>IF(AL177="","",IFERROR(VLOOKUP($AK177,UnitsTraded!$A$2:$BBB$290988,MATCH($AK$4,UnitsTraded!$2:$2,0),0),""))</f>
        <v/>
      </c>
      <c r="AQ177" s="228" t="str">
        <f>IF(AL177="","",VLOOKUP($AK177,AvgYTM!$A$2:$BAY$290988,MATCH(SUBSTITUTE(SUBSTITUTE($AN177,"+",""),"-",""),AvgYTM!$2:$2,0),0))</f>
        <v/>
      </c>
    </row>
    <row r="178" spans="24:43">
      <c r="X178" s="22"/>
      <c r="AD178"/>
      <c r="AK178" s="226">
        <f>IF(AvgYTM!A175&gt;0,AvgYTM!A175,"")</f>
        <v>45072</v>
      </c>
      <c r="AL178" s="227" t="str">
        <f>IF(AK178="","",VLOOKUP($AK178,TPrice!$A$2:$BBB$290988,MATCH($AK$4,TPrice!$2:$2,0),0))</f>
        <v/>
      </c>
      <c r="AM178" s="228" t="str">
        <f>IF(AL178="","",VLOOKUP($AK178,YTM!$A$2:$BBB$290988,MATCH($AK$4,YTM!$2:$2,0),0))</f>
        <v/>
      </c>
      <c r="AN178" s="184" t="str">
        <f>IF(AK178="","",(VLOOKUP($AK178,CRating!$A$2:$BBB$290988,MATCH($AK$4,CRating!$2:$2,0),0)))</f>
        <v>BBB</v>
      </c>
      <c r="AO178" s="184">
        <f>IF(AK178="","",INDEX(Ratings!$E$3:$E$20,MATCH(VLOOKUP($AK178,CRating!$A$2:$BBB$290988,MATCH($AK$4,CRating!$2:$2,0),0),Ratings!$F$3:$F$20,0)))</f>
        <v>9</v>
      </c>
      <c r="AP178" s="184" t="str">
        <f>IF(AL178="","",IFERROR(VLOOKUP($AK178,UnitsTraded!$A$2:$BBB$290988,MATCH($AK$4,UnitsTraded!$2:$2,0),0),""))</f>
        <v/>
      </c>
      <c r="AQ178" s="228" t="str">
        <f>IF(AL178="","",VLOOKUP($AK178,AvgYTM!$A$2:$BAY$290988,MATCH(SUBSTITUTE(SUBSTITUTE($AN178,"+",""),"-",""),AvgYTM!$2:$2,0),0))</f>
        <v/>
      </c>
    </row>
    <row r="179" spans="24:43">
      <c r="X179" s="22"/>
      <c r="AD179"/>
      <c r="AK179" s="226">
        <f>IF(AvgYTM!A176&gt;0,AvgYTM!A176,"")</f>
        <v>45073</v>
      </c>
      <c r="AL179" s="227" t="str">
        <f>IF(AK179="","",VLOOKUP($AK179,TPrice!$A$2:$BBB$290988,MATCH($AK$4,TPrice!$2:$2,0),0))</f>
        <v/>
      </c>
      <c r="AM179" s="228" t="str">
        <f>IF(AL179="","",VLOOKUP($AK179,YTM!$A$2:$BBB$290988,MATCH($AK$4,YTM!$2:$2,0),0))</f>
        <v/>
      </c>
      <c r="AN179" s="184" t="str">
        <f>IF(AK179="","",(VLOOKUP($AK179,CRating!$A$2:$BBB$290988,MATCH($AK$4,CRating!$2:$2,0),0)))</f>
        <v>BBB</v>
      </c>
      <c r="AO179" s="184">
        <f>IF(AK179="","",INDEX(Ratings!$E$3:$E$20,MATCH(VLOOKUP($AK179,CRating!$A$2:$BBB$290988,MATCH($AK$4,CRating!$2:$2,0),0),Ratings!$F$3:$F$20,0)))</f>
        <v>9</v>
      </c>
      <c r="AP179" s="184" t="str">
        <f>IF(AL179="","",IFERROR(VLOOKUP($AK179,UnitsTraded!$A$2:$BBB$290988,MATCH($AK$4,UnitsTraded!$2:$2,0),0),""))</f>
        <v/>
      </c>
      <c r="AQ179" s="228" t="str">
        <f>IF(AL179="","",VLOOKUP($AK179,AvgYTM!$A$2:$BAY$290988,MATCH(SUBSTITUTE(SUBSTITUTE($AN179,"+",""),"-",""),AvgYTM!$2:$2,0),0))</f>
        <v/>
      </c>
    </row>
    <row r="180" spans="24:43">
      <c r="X180" s="22"/>
      <c r="AD180"/>
      <c r="AK180" s="226">
        <f>IF(AvgYTM!A177&gt;0,AvgYTM!A177,"")</f>
        <v>45074</v>
      </c>
      <c r="AL180" s="227" t="str">
        <f>IF(AK180="","",VLOOKUP($AK180,TPrice!$A$2:$BBB$290988,MATCH($AK$4,TPrice!$2:$2,0),0))</f>
        <v/>
      </c>
      <c r="AM180" s="228" t="str">
        <f>IF(AL180="","",VLOOKUP($AK180,YTM!$A$2:$BBB$290988,MATCH($AK$4,YTM!$2:$2,0),0))</f>
        <v/>
      </c>
      <c r="AN180" s="184" t="str">
        <f>IF(AK180="","",(VLOOKUP($AK180,CRating!$A$2:$BBB$290988,MATCH($AK$4,CRating!$2:$2,0),0)))</f>
        <v>BBB</v>
      </c>
      <c r="AO180" s="184">
        <f>IF(AK180="","",INDEX(Ratings!$E$3:$E$20,MATCH(VLOOKUP($AK180,CRating!$A$2:$BBB$290988,MATCH($AK$4,CRating!$2:$2,0),0),Ratings!$F$3:$F$20,0)))</f>
        <v>9</v>
      </c>
      <c r="AP180" s="184" t="str">
        <f>IF(AL180="","",IFERROR(VLOOKUP($AK180,UnitsTraded!$A$2:$BBB$290988,MATCH($AK$4,UnitsTraded!$2:$2,0),0),""))</f>
        <v/>
      </c>
      <c r="AQ180" s="228" t="str">
        <f>IF(AL180="","",VLOOKUP($AK180,AvgYTM!$A$2:$BAY$290988,MATCH(SUBSTITUTE(SUBSTITUTE($AN180,"+",""),"-",""),AvgYTM!$2:$2,0),0))</f>
        <v/>
      </c>
    </row>
    <row r="181" spans="24:43">
      <c r="X181" s="22"/>
      <c r="AD181"/>
      <c r="AK181" s="226">
        <f>IF(AvgYTM!A178&gt;0,AvgYTM!A178,"")</f>
        <v>45075</v>
      </c>
      <c r="AL181" s="227" t="str">
        <f>IF(AK181="","",VLOOKUP($AK181,TPrice!$A$2:$BBB$290988,MATCH($AK$4,TPrice!$2:$2,0),0))</f>
        <v/>
      </c>
      <c r="AM181" s="228" t="str">
        <f>IF(AL181="","",VLOOKUP($AK181,YTM!$A$2:$BBB$290988,MATCH($AK$4,YTM!$2:$2,0),0))</f>
        <v/>
      </c>
      <c r="AN181" s="184" t="str">
        <f>IF(AK181="","",(VLOOKUP($AK181,CRating!$A$2:$BBB$290988,MATCH($AK$4,CRating!$2:$2,0),0)))</f>
        <v>BBB</v>
      </c>
      <c r="AO181" s="184">
        <f>IF(AK181="","",INDEX(Ratings!$E$3:$E$20,MATCH(VLOOKUP($AK181,CRating!$A$2:$BBB$290988,MATCH($AK$4,CRating!$2:$2,0),0),Ratings!$F$3:$F$20,0)))</f>
        <v>9</v>
      </c>
      <c r="AP181" s="184" t="str">
        <f>IF(AL181="","",IFERROR(VLOOKUP($AK181,UnitsTraded!$A$2:$BBB$290988,MATCH($AK$4,UnitsTraded!$2:$2,0),0),""))</f>
        <v/>
      </c>
      <c r="AQ181" s="228" t="str">
        <f>IF(AL181="","",VLOOKUP($AK181,AvgYTM!$A$2:$BAY$290988,MATCH(SUBSTITUTE(SUBSTITUTE($AN181,"+",""),"-",""),AvgYTM!$2:$2,0),0))</f>
        <v/>
      </c>
    </row>
    <row r="182" spans="24:43">
      <c r="X182" s="22"/>
      <c r="AD182"/>
      <c r="AK182" s="226">
        <f>IF(AvgYTM!A179&gt;0,AvgYTM!A179,"")</f>
        <v>45076</v>
      </c>
      <c r="AL182" s="227" t="str">
        <f>IF(AK182="","",VLOOKUP($AK182,TPrice!$A$2:$BBB$290988,MATCH($AK$4,TPrice!$2:$2,0),0))</f>
        <v/>
      </c>
      <c r="AM182" s="228" t="str">
        <f>IF(AL182="","",VLOOKUP($AK182,YTM!$A$2:$BBB$290988,MATCH($AK$4,YTM!$2:$2,0),0))</f>
        <v/>
      </c>
      <c r="AN182" s="184" t="str">
        <f>IF(AK182="","",(VLOOKUP($AK182,CRating!$A$2:$BBB$290988,MATCH($AK$4,CRating!$2:$2,0),0)))</f>
        <v>BBB</v>
      </c>
      <c r="AO182" s="184">
        <f>IF(AK182="","",INDEX(Ratings!$E$3:$E$20,MATCH(VLOOKUP($AK182,CRating!$A$2:$BBB$290988,MATCH($AK$4,CRating!$2:$2,0),0),Ratings!$F$3:$F$20,0)))</f>
        <v>9</v>
      </c>
      <c r="AP182" s="184" t="str">
        <f>IF(AL182="","",IFERROR(VLOOKUP($AK182,UnitsTraded!$A$2:$BBB$290988,MATCH($AK$4,UnitsTraded!$2:$2,0),0),""))</f>
        <v/>
      </c>
      <c r="AQ182" s="228" t="str">
        <f>IF(AL182="","",VLOOKUP($AK182,AvgYTM!$A$2:$BAY$290988,MATCH(SUBSTITUTE(SUBSTITUTE($AN182,"+",""),"-",""),AvgYTM!$2:$2,0),0))</f>
        <v/>
      </c>
    </row>
    <row r="183" spans="24:43">
      <c r="X183" s="22"/>
      <c r="AD183"/>
      <c r="AK183" s="226">
        <f>IF(AvgYTM!A180&gt;0,AvgYTM!A180,"")</f>
        <v>45077</v>
      </c>
      <c r="AL183" s="227" t="str">
        <f>IF(AK183="","",VLOOKUP($AK183,TPrice!$A$2:$BBB$290988,MATCH($AK$4,TPrice!$2:$2,0),0))</f>
        <v/>
      </c>
      <c r="AM183" s="228" t="str">
        <f>IF(AL183="","",VLOOKUP($AK183,YTM!$A$2:$BBB$290988,MATCH($AK$4,YTM!$2:$2,0),0))</f>
        <v/>
      </c>
      <c r="AN183" s="184" t="str">
        <f>IF(AK183="","",(VLOOKUP($AK183,CRating!$A$2:$BBB$290988,MATCH($AK$4,CRating!$2:$2,0),0)))</f>
        <v>BBB</v>
      </c>
      <c r="AO183" s="184">
        <f>IF(AK183="","",INDEX(Ratings!$E$3:$E$20,MATCH(VLOOKUP($AK183,CRating!$A$2:$BBB$290988,MATCH($AK$4,CRating!$2:$2,0),0),Ratings!$F$3:$F$20,0)))</f>
        <v>9</v>
      </c>
      <c r="AP183" s="184" t="str">
        <f>IF(AL183="","",IFERROR(VLOOKUP($AK183,UnitsTraded!$A$2:$BBB$290988,MATCH($AK$4,UnitsTraded!$2:$2,0),0),""))</f>
        <v/>
      </c>
      <c r="AQ183" s="228" t="str">
        <f>IF(AL183="","",VLOOKUP($AK183,AvgYTM!$A$2:$BAY$290988,MATCH(SUBSTITUTE(SUBSTITUTE($AN183,"+",""),"-",""),AvgYTM!$2:$2,0),0))</f>
        <v/>
      </c>
    </row>
    <row r="184" spans="24:43">
      <c r="X184" s="22"/>
      <c r="AD184"/>
      <c r="AK184" s="226">
        <f>IF(AvgYTM!A181&gt;0,AvgYTM!A181,"")</f>
        <v>45078</v>
      </c>
      <c r="AL184" s="227" t="str">
        <f>IF(AK184="","",VLOOKUP($AK184,TPrice!$A$2:$BBB$290988,MATCH($AK$4,TPrice!$2:$2,0),0))</f>
        <v/>
      </c>
      <c r="AM184" s="228" t="str">
        <f>IF(AL184="","",VLOOKUP($AK184,YTM!$A$2:$BBB$290988,MATCH($AK$4,YTM!$2:$2,0),0))</f>
        <v/>
      </c>
      <c r="AN184" s="184" t="str">
        <f>IF(AK184="","",(VLOOKUP($AK184,CRating!$A$2:$BBB$290988,MATCH($AK$4,CRating!$2:$2,0),0)))</f>
        <v>BBB</v>
      </c>
      <c r="AO184" s="184">
        <f>IF(AK184="","",INDEX(Ratings!$E$3:$E$20,MATCH(VLOOKUP($AK184,CRating!$A$2:$BBB$290988,MATCH($AK$4,CRating!$2:$2,0),0),Ratings!$F$3:$F$20,0)))</f>
        <v>9</v>
      </c>
      <c r="AP184" s="184" t="str">
        <f>IF(AL184="","",IFERROR(VLOOKUP($AK184,UnitsTraded!$A$2:$BBB$290988,MATCH($AK$4,UnitsTraded!$2:$2,0),0),""))</f>
        <v/>
      </c>
      <c r="AQ184" s="228" t="str">
        <f>IF(AL184="","",VLOOKUP($AK184,AvgYTM!$A$2:$BAY$290988,MATCH(SUBSTITUTE(SUBSTITUTE($AN184,"+",""),"-",""),AvgYTM!$2:$2,0),0))</f>
        <v/>
      </c>
    </row>
    <row r="185" spans="24:43">
      <c r="X185" s="22"/>
      <c r="AD185"/>
      <c r="AK185" s="226">
        <f>IF(AvgYTM!A182&gt;0,AvgYTM!A182,"")</f>
        <v>45079</v>
      </c>
      <c r="AL185" s="227" t="str">
        <f>IF(AK185="","",VLOOKUP($AK185,TPrice!$A$2:$BBB$290988,MATCH($AK$4,TPrice!$2:$2,0),0))</f>
        <v/>
      </c>
      <c r="AM185" s="228" t="str">
        <f>IF(AL185="","",VLOOKUP($AK185,YTM!$A$2:$BBB$290988,MATCH($AK$4,YTM!$2:$2,0),0))</f>
        <v/>
      </c>
      <c r="AN185" s="184" t="str">
        <f>IF(AK185="","",(VLOOKUP($AK185,CRating!$A$2:$BBB$290988,MATCH($AK$4,CRating!$2:$2,0),0)))</f>
        <v>BBB</v>
      </c>
      <c r="AO185" s="184">
        <f>IF(AK185="","",INDEX(Ratings!$E$3:$E$20,MATCH(VLOOKUP($AK185,CRating!$A$2:$BBB$290988,MATCH($AK$4,CRating!$2:$2,0),0),Ratings!$F$3:$F$20,0)))</f>
        <v>9</v>
      </c>
      <c r="AP185" s="184" t="str">
        <f>IF(AL185="","",IFERROR(VLOOKUP($AK185,UnitsTraded!$A$2:$BBB$290988,MATCH($AK$4,UnitsTraded!$2:$2,0),0),""))</f>
        <v/>
      </c>
      <c r="AQ185" s="228" t="str">
        <f>IF(AL185="","",VLOOKUP($AK185,AvgYTM!$A$2:$BAY$290988,MATCH(SUBSTITUTE(SUBSTITUTE($AN185,"+",""),"-",""),AvgYTM!$2:$2,0),0))</f>
        <v/>
      </c>
    </row>
    <row r="186" spans="24:43">
      <c r="X186" s="22"/>
      <c r="AD186"/>
      <c r="AK186" s="226">
        <f>IF(AvgYTM!A183&gt;0,AvgYTM!A183,"")</f>
        <v>45080</v>
      </c>
      <c r="AL186" s="227" t="str">
        <f>IF(AK186="","",VLOOKUP($AK186,TPrice!$A$2:$BBB$290988,MATCH($AK$4,TPrice!$2:$2,0),0))</f>
        <v/>
      </c>
      <c r="AM186" s="228" t="str">
        <f>IF(AL186="","",VLOOKUP($AK186,YTM!$A$2:$BBB$290988,MATCH($AK$4,YTM!$2:$2,0),0))</f>
        <v/>
      </c>
      <c r="AN186" s="184" t="str">
        <f>IF(AK186="","",(VLOOKUP($AK186,CRating!$A$2:$BBB$290988,MATCH($AK$4,CRating!$2:$2,0),0)))</f>
        <v>BBB</v>
      </c>
      <c r="AO186" s="184">
        <f>IF(AK186="","",INDEX(Ratings!$E$3:$E$20,MATCH(VLOOKUP($AK186,CRating!$A$2:$BBB$290988,MATCH($AK$4,CRating!$2:$2,0),0),Ratings!$F$3:$F$20,0)))</f>
        <v>9</v>
      </c>
      <c r="AP186" s="184" t="str">
        <f>IF(AL186="","",IFERROR(VLOOKUP($AK186,UnitsTraded!$A$2:$BBB$290988,MATCH($AK$4,UnitsTraded!$2:$2,0),0),""))</f>
        <v/>
      </c>
      <c r="AQ186" s="228" t="str">
        <f>IF(AL186="","",VLOOKUP($AK186,AvgYTM!$A$2:$BAY$290988,MATCH(SUBSTITUTE(SUBSTITUTE($AN186,"+",""),"-",""),AvgYTM!$2:$2,0),0))</f>
        <v/>
      </c>
    </row>
    <row r="187" spans="24:43">
      <c r="X187" s="22"/>
      <c r="AD187"/>
      <c r="AK187" s="226">
        <f>IF(AvgYTM!A184&gt;0,AvgYTM!A184,"")</f>
        <v>45081</v>
      </c>
      <c r="AL187" s="227" t="str">
        <f>IF(AK187="","",VLOOKUP($AK187,TPrice!$A$2:$BBB$290988,MATCH($AK$4,TPrice!$2:$2,0),0))</f>
        <v/>
      </c>
      <c r="AM187" s="228" t="str">
        <f>IF(AL187="","",VLOOKUP($AK187,YTM!$A$2:$BBB$290988,MATCH($AK$4,YTM!$2:$2,0),0))</f>
        <v/>
      </c>
      <c r="AN187" s="184" t="str">
        <f>IF(AK187="","",(VLOOKUP($AK187,CRating!$A$2:$BBB$290988,MATCH($AK$4,CRating!$2:$2,0),0)))</f>
        <v>BBB</v>
      </c>
      <c r="AO187" s="184">
        <f>IF(AK187="","",INDEX(Ratings!$E$3:$E$20,MATCH(VLOOKUP($AK187,CRating!$A$2:$BBB$290988,MATCH($AK$4,CRating!$2:$2,0),0),Ratings!$F$3:$F$20,0)))</f>
        <v>9</v>
      </c>
      <c r="AP187" s="184" t="str">
        <f>IF(AL187="","",IFERROR(VLOOKUP($AK187,UnitsTraded!$A$2:$BBB$290988,MATCH($AK$4,UnitsTraded!$2:$2,0),0),""))</f>
        <v/>
      </c>
      <c r="AQ187" s="228" t="str">
        <f>IF(AL187="","",VLOOKUP($AK187,AvgYTM!$A$2:$BAY$290988,MATCH(SUBSTITUTE(SUBSTITUTE($AN187,"+",""),"-",""),AvgYTM!$2:$2,0),0))</f>
        <v/>
      </c>
    </row>
    <row r="188" spans="24:43">
      <c r="X188" s="22"/>
      <c r="AD188"/>
      <c r="AK188" s="226">
        <f>IF(AvgYTM!A185&gt;0,AvgYTM!A185,"")</f>
        <v>45082</v>
      </c>
      <c r="AL188" s="227">
        <f>IF(AK188="","",VLOOKUP($AK188,TPrice!$A$2:$BBB$290988,MATCH($AK$4,TPrice!$2:$2,0),0))</f>
        <v>960</v>
      </c>
      <c r="AM188" s="228">
        <f>IF(AL188="","",VLOOKUP($AK188,YTM!$A$2:$BBB$290988,MATCH($AK$4,YTM!$2:$2,0),0))</f>
        <v>0.12185996970934887</v>
      </c>
      <c r="AN188" s="184" t="str">
        <f>IF(AK188="","",(VLOOKUP($AK188,CRating!$A$2:$BBB$290988,MATCH($AK$4,CRating!$2:$2,0),0)))</f>
        <v>BBB</v>
      </c>
      <c r="AO188" s="184">
        <f>IF(AK188="","",INDEX(Ratings!$E$3:$E$20,MATCH(VLOOKUP($AK188,CRating!$A$2:$BBB$290988,MATCH($AK$4,CRating!$2:$2,0),0),Ratings!$F$3:$F$20,0)))</f>
        <v>9</v>
      </c>
      <c r="AP188" s="184">
        <f>IF(AL188="","",IFERROR(VLOOKUP($AK188,UnitsTraded!$A$2:$BBB$290988,MATCH($AK$4,UnitsTraded!$2:$2,0),0),""))</f>
        <v>0</v>
      </c>
      <c r="AQ188" s="228">
        <f>IF(AL188="","",VLOOKUP($AK188,AvgYTM!$A$2:$BAY$290988,MATCH(SUBSTITUTE(SUBSTITUTE($AN188,"+",""),"-",""),AvgYTM!$2:$2,0),0))</f>
        <v>0.12873900115960571</v>
      </c>
    </row>
    <row r="189" spans="24:43">
      <c r="X189" s="22"/>
      <c r="AD189"/>
      <c r="AK189" s="226">
        <f>IF(AvgYTM!A186&gt;0,AvgYTM!A186,"")</f>
        <v>45083</v>
      </c>
      <c r="AL189" s="227" t="str">
        <f>IF(AK189="","",VLOOKUP($AK189,TPrice!$A$2:$BBB$290988,MATCH($AK$4,TPrice!$2:$2,0),0))</f>
        <v/>
      </c>
      <c r="AM189" s="228" t="str">
        <f>IF(AL189="","",VLOOKUP($AK189,YTM!$A$2:$BBB$290988,MATCH($AK$4,YTM!$2:$2,0),0))</f>
        <v/>
      </c>
      <c r="AN189" s="184" t="str">
        <f>IF(AK189="","",(VLOOKUP($AK189,CRating!$A$2:$BBB$290988,MATCH($AK$4,CRating!$2:$2,0),0)))</f>
        <v>BBB</v>
      </c>
      <c r="AO189" s="184">
        <f>IF(AK189="","",INDEX(Ratings!$E$3:$E$20,MATCH(VLOOKUP($AK189,CRating!$A$2:$BBB$290988,MATCH($AK$4,CRating!$2:$2,0),0),Ratings!$F$3:$F$20,0)))</f>
        <v>9</v>
      </c>
      <c r="AP189" s="184" t="str">
        <f>IF(AL189="","",IFERROR(VLOOKUP($AK189,UnitsTraded!$A$2:$BBB$290988,MATCH($AK$4,UnitsTraded!$2:$2,0),0),""))</f>
        <v/>
      </c>
      <c r="AQ189" s="228" t="str">
        <f>IF(AL189="","",VLOOKUP($AK189,AvgYTM!$A$2:$BAY$290988,MATCH(SUBSTITUTE(SUBSTITUTE($AN189,"+",""),"-",""),AvgYTM!$2:$2,0),0))</f>
        <v/>
      </c>
    </row>
    <row r="190" spans="24:43">
      <c r="X190" s="22"/>
      <c r="AD190"/>
      <c r="AK190" s="226">
        <f>IF(AvgYTM!A187&gt;0,AvgYTM!A187,"")</f>
        <v>45084</v>
      </c>
      <c r="AL190" s="227" t="str">
        <f>IF(AK190="","",VLOOKUP($AK190,TPrice!$A$2:$BBB$290988,MATCH($AK$4,TPrice!$2:$2,0),0))</f>
        <v/>
      </c>
      <c r="AM190" s="228" t="str">
        <f>IF(AL190="","",VLOOKUP($AK190,YTM!$A$2:$BBB$290988,MATCH($AK$4,YTM!$2:$2,0),0))</f>
        <v/>
      </c>
      <c r="AN190" s="184" t="str">
        <f>IF(AK190="","",(VLOOKUP($AK190,CRating!$A$2:$BBB$290988,MATCH($AK$4,CRating!$2:$2,0),0)))</f>
        <v>BBB</v>
      </c>
      <c r="AO190" s="184">
        <f>IF(AK190="","",INDEX(Ratings!$E$3:$E$20,MATCH(VLOOKUP($AK190,CRating!$A$2:$BBB$290988,MATCH($AK$4,CRating!$2:$2,0),0),Ratings!$F$3:$F$20,0)))</f>
        <v>9</v>
      </c>
      <c r="AP190" s="184" t="str">
        <f>IF(AL190="","",IFERROR(VLOOKUP($AK190,UnitsTraded!$A$2:$BBB$290988,MATCH($AK$4,UnitsTraded!$2:$2,0),0),""))</f>
        <v/>
      </c>
      <c r="AQ190" s="228" t="str">
        <f>IF(AL190="","",VLOOKUP($AK190,AvgYTM!$A$2:$BAY$290988,MATCH(SUBSTITUTE(SUBSTITUTE($AN190,"+",""),"-",""),AvgYTM!$2:$2,0),0))</f>
        <v/>
      </c>
    </row>
    <row r="191" spans="24:43">
      <c r="X191" s="22"/>
      <c r="AD191"/>
      <c r="AK191" s="226">
        <f>IF(AvgYTM!A188&gt;0,AvgYTM!A188,"")</f>
        <v>45085</v>
      </c>
      <c r="AL191" s="227" t="str">
        <f>IF(AK191="","",VLOOKUP($AK191,TPrice!$A$2:$BBB$290988,MATCH($AK$4,TPrice!$2:$2,0),0))</f>
        <v/>
      </c>
      <c r="AM191" s="228" t="str">
        <f>IF(AL191="","",VLOOKUP($AK191,YTM!$A$2:$BBB$290988,MATCH($AK$4,YTM!$2:$2,0),0))</f>
        <v/>
      </c>
      <c r="AN191" s="184" t="str">
        <f>IF(AK191="","",(VLOOKUP($AK191,CRating!$A$2:$BBB$290988,MATCH($AK$4,CRating!$2:$2,0),0)))</f>
        <v>BBB</v>
      </c>
      <c r="AO191" s="184">
        <f>IF(AK191="","",INDEX(Ratings!$E$3:$E$20,MATCH(VLOOKUP($AK191,CRating!$A$2:$BBB$290988,MATCH($AK$4,CRating!$2:$2,0),0),Ratings!$F$3:$F$20,0)))</f>
        <v>9</v>
      </c>
      <c r="AP191" s="184" t="str">
        <f>IF(AL191="","",IFERROR(VLOOKUP($AK191,UnitsTraded!$A$2:$BBB$290988,MATCH($AK$4,UnitsTraded!$2:$2,0),0),""))</f>
        <v/>
      </c>
      <c r="AQ191" s="228" t="str">
        <f>IF(AL191="","",VLOOKUP($AK191,AvgYTM!$A$2:$BAY$290988,MATCH(SUBSTITUTE(SUBSTITUTE($AN191,"+",""),"-",""),AvgYTM!$2:$2,0),0))</f>
        <v/>
      </c>
    </row>
    <row r="192" spans="24:43">
      <c r="X192" s="22"/>
      <c r="AD192"/>
      <c r="AK192" s="226">
        <f>IF(AvgYTM!A189&gt;0,AvgYTM!A189,"")</f>
        <v>45086</v>
      </c>
      <c r="AL192" s="227" t="str">
        <f>IF(AK192="","",VLOOKUP($AK192,TPrice!$A$2:$BBB$290988,MATCH($AK$4,TPrice!$2:$2,0),0))</f>
        <v/>
      </c>
      <c r="AM192" s="228" t="str">
        <f>IF(AL192="","",VLOOKUP($AK192,YTM!$A$2:$BBB$290988,MATCH($AK$4,YTM!$2:$2,0),0))</f>
        <v/>
      </c>
      <c r="AN192" s="184" t="str">
        <f>IF(AK192="","",(VLOOKUP($AK192,CRating!$A$2:$BBB$290988,MATCH($AK$4,CRating!$2:$2,0),0)))</f>
        <v>BBB</v>
      </c>
      <c r="AO192" s="184">
        <f>IF(AK192="","",INDEX(Ratings!$E$3:$E$20,MATCH(VLOOKUP($AK192,CRating!$A$2:$BBB$290988,MATCH($AK$4,CRating!$2:$2,0),0),Ratings!$F$3:$F$20,0)))</f>
        <v>9</v>
      </c>
      <c r="AP192" s="184" t="str">
        <f>IF(AL192="","",IFERROR(VLOOKUP($AK192,UnitsTraded!$A$2:$BBB$290988,MATCH($AK$4,UnitsTraded!$2:$2,0),0),""))</f>
        <v/>
      </c>
      <c r="AQ192" s="228" t="str">
        <f>IF(AL192="","",VLOOKUP($AK192,AvgYTM!$A$2:$BAY$290988,MATCH(SUBSTITUTE(SUBSTITUTE($AN192,"+",""),"-",""),AvgYTM!$2:$2,0),0))</f>
        <v/>
      </c>
    </row>
    <row r="193" spans="24:43">
      <c r="X193" s="22"/>
      <c r="AD193"/>
      <c r="AK193" s="226">
        <f>IF(AvgYTM!A190&gt;0,AvgYTM!A190,"")</f>
        <v>45087</v>
      </c>
      <c r="AL193" s="227" t="str">
        <f>IF(AK193="","",VLOOKUP($AK193,TPrice!$A$2:$BBB$290988,MATCH($AK$4,TPrice!$2:$2,0),0))</f>
        <v/>
      </c>
      <c r="AM193" s="228" t="str">
        <f>IF(AL193="","",VLOOKUP($AK193,YTM!$A$2:$BBB$290988,MATCH($AK$4,YTM!$2:$2,0),0))</f>
        <v/>
      </c>
      <c r="AN193" s="184" t="str">
        <f>IF(AK193="","",(VLOOKUP($AK193,CRating!$A$2:$BBB$290988,MATCH($AK$4,CRating!$2:$2,0),0)))</f>
        <v>BBB</v>
      </c>
      <c r="AO193" s="184">
        <f>IF(AK193="","",INDEX(Ratings!$E$3:$E$20,MATCH(VLOOKUP($AK193,CRating!$A$2:$BBB$290988,MATCH($AK$4,CRating!$2:$2,0),0),Ratings!$F$3:$F$20,0)))</f>
        <v>9</v>
      </c>
      <c r="AP193" s="184" t="str">
        <f>IF(AL193="","",IFERROR(VLOOKUP($AK193,UnitsTraded!$A$2:$BBB$290988,MATCH($AK$4,UnitsTraded!$2:$2,0),0),""))</f>
        <v/>
      </c>
      <c r="AQ193" s="228" t="str">
        <f>IF(AL193="","",VLOOKUP($AK193,AvgYTM!$A$2:$BAY$290988,MATCH(SUBSTITUTE(SUBSTITUTE($AN193,"+",""),"-",""),AvgYTM!$2:$2,0),0))</f>
        <v/>
      </c>
    </row>
    <row r="194" spans="24:43">
      <c r="X194" s="22"/>
      <c r="AD194"/>
      <c r="AK194" s="226">
        <f>IF(AvgYTM!A191&gt;0,AvgYTM!A191,"")</f>
        <v>45088</v>
      </c>
      <c r="AL194" s="227" t="str">
        <f>IF(AK194="","",VLOOKUP($AK194,TPrice!$A$2:$BBB$290988,MATCH($AK$4,TPrice!$2:$2,0),0))</f>
        <v/>
      </c>
      <c r="AM194" s="228" t="str">
        <f>IF(AL194="","",VLOOKUP($AK194,YTM!$A$2:$BBB$290988,MATCH($AK$4,YTM!$2:$2,0),0))</f>
        <v/>
      </c>
      <c r="AN194" s="184" t="str">
        <f>IF(AK194="","",(VLOOKUP($AK194,CRating!$A$2:$BBB$290988,MATCH($AK$4,CRating!$2:$2,0),0)))</f>
        <v>BBB</v>
      </c>
      <c r="AO194" s="184">
        <f>IF(AK194="","",INDEX(Ratings!$E$3:$E$20,MATCH(VLOOKUP($AK194,CRating!$A$2:$BBB$290988,MATCH($AK$4,CRating!$2:$2,0),0),Ratings!$F$3:$F$20,0)))</f>
        <v>9</v>
      </c>
      <c r="AP194" s="184" t="str">
        <f>IF(AL194="","",IFERROR(VLOOKUP($AK194,UnitsTraded!$A$2:$BBB$290988,MATCH($AK$4,UnitsTraded!$2:$2,0),0),""))</f>
        <v/>
      </c>
      <c r="AQ194" s="228" t="str">
        <f>IF(AL194="","",VLOOKUP($AK194,AvgYTM!$A$2:$BAY$290988,MATCH(SUBSTITUTE(SUBSTITUTE($AN194,"+",""),"-",""),AvgYTM!$2:$2,0),0))</f>
        <v/>
      </c>
    </row>
    <row r="195" spans="24:43">
      <c r="X195" s="22"/>
      <c r="AD195"/>
      <c r="AK195" s="226">
        <f>IF(AvgYTM!A192&gt;0,AvgYTM!A192,"")</f>
        <v>45089</v>
      </c>
      <c r="AL195" s="227">
        <f>IF(AK195="","",VLOOKUP($AK195,TPrice!$A$2:$BBB$290988,MATCH($AK$4,TPrice!$2:$2,0),0))</f>
        <v>960</v>
      </c>
      <c r="AM195" s="228">
        <f>IF(AL195="","",VLOOKUP($AK195,YTM!$A$2:$BBB$290988,MATCH($AK$4,YTM!$2:$2,0),0))</f>
        <v>0.12218019279359355</v>
      </c>
      <c r="AN195" s="184" t="str">
        <f>IF(AK195="","",(VLOOKUP($AK195,CRating!$A$2:$BBB$290988,MATCH($AK$4,CRating!$2:$2,0),0)))</f>
        <v>BBB</v>
      </c>
      <c r="AO195" s="184">
        <f>IF(AK195="","",INDEX(Ratings!$E$3:$E$20,MATCH(VLOOKUP($AK195,CRating!$A$2:$BBB$290988,MATCH($AK$4,CRating!$2:$2,0),0),Ratings!$F$3:$F$20,0)))</f>
        <v>9</v>
      </c>
      <c r="AP195" s="184">
        <f>IF(AL195="","",IFERROR(VLOOKUP($AK195,UnitsTraded!$A$2:$BBB$290988,MATCH($AK$4,UnitsTraded!$2:$2,0),0),""))</f>
        <v>0</v>
      </c>
      <c r="AQ195" s="228">
        <f>IF(AL195="","",VLOOKUP($AK195,AvgYTM!$A$2:$BAY$290988,MATCH(SUBSTITUTE(SUBSTITUTE($AN195,"+",""),"-",""),AvgYTM!$2:$2,0),0))</f>
        <v>0.12609293218063178</v>
      </c>
    </row>
    <row r="196" spans="24:43">
      <c r="X196" s="22"/>
      <c r="AD196"/>
      <c r="AK196" s="226">
        <f>IF(AvgYTM!A193&gt;0,AvgYTM!A193,"")</f>
        <v>45090</v>
      </c>
      <c r="AL196" s="227" t="str">
        <f>IF(AK196="","",VLOOKUP($AK196,TPrice!$A$2:$BBB$290988,MATCH($AK$4,TPrice!$2:$2,0),0))</f>
        <v/>
      </c>
      <c r="AM196" s="228" t="str">
        <f>IF(AL196="","",VLOOKUP($AK196,YTM!$A$2:$BBB$290988,MATCH($AK$4,YTM!$2:$2,0),0))</f>
        <v/>
      </c>
      <c r="AN196" s="184" t="str">
        <f>IF(AK196="","",(VLOOKUP($AK196,CRating!$A$2:$BBB$290988,MATCH($AK$4,CRating!$2:$2,0),0)))</f>
        <v>BBB</v>
      </c>
      <c r="AO196" s="184">
        <f>IF(AK196="","",INDEX(Ratings!$E$3:$E$20,MATCH(VLOOKUP($AK196,CRating!$A$2:$BBB$290988,MATCH($AK$4,CRating!$2:$2,0),0),Ratings!$F$3:$F$20,0)))</f>
        <v>9</v>
      </c>
      <c r="AP196" s="184" t="str">
        <f>IF(AL196="","",IFERROR(VLOOKUP($AK196,UnitsTraded!$A$2:$BBB$290988,MATCH($AK$4,UnitsTraded!$2:$2,0),0),""))</f>
        <v/>
      </c>
      <c r="AQ196" s="228" t="str">
        <f>IF(AL196="","",VLOOKUP($AK196,AvgYTM!$A$2:$BAY$290988,MATCH(SUBSTITUTE(SUBSTITUTE($AN196,"+",""),"-",""),AvgYTM!$2:$2,0),0))</f>
        <v/>
      </c>
    </row>
    <row r="197" spans="24:43">
      <c r="X197" s="22"/>
      <c r="AD197"/>
      <c r="AK197" s="226">
        <f>IF(AvgYTM!A194&gt;0,AvgYTM!A194,"")</f>
        <v>45091</v>
      </c>
      <c r="AL197" s="227" t="str">
        <f>IF(AK197="","",VLOOKUP($AK197,TPrice!$A$2:$BBB$290988,MATCH($AK$4,TPrice!$2:$2,0),0))</f>
        <v/>
      </c>
      <c r="AM197" s="228" t="str">
        <f>IF(AL197="","",VLOOKUP($AK197,YTM!$A$2:$BBB$290988,MATCH($AK$4,YTM!$2:$2,0),0))</f>
        <v/>
      </c>
      <c r="AN197" s="184" t="str">
        <f>IF(AK197="","",(VLOOKUP($AK197,CRating!$A$2:$BBB$290988,MATCH($AK$4,CRating!$2:$2,0),0)))</f>
        <v>BBB</v>
      </c>
      <c r="AO197" s="184">
        <f>IF(AK197="","",INDEX(Ratings!$E$3:$E$20,MATCH(VLOOKUP($AK197,CRating!$A$2:$BBB$290988,MATCH($AK$4,CRating!$2:$2,0),0),Ratings!$F$3:$F$20,0)))</f>
        <v>9</v>
      </c>
      <c r="AP197" s="184" t="str">
        <f>IF(AL197="","",IFERROR(VLOOKUP($AK197,UnitsTraded!$A$2:$BBB$290988,MATCH($AK$4,UnitsTraded!$2:$2,0),0),""))</f>
        <v/>
      </c>
      <c r="AQ197" s="228" t="str">
        <f>IF(AL197="","",VLOOKUP($AK197,AvgYTM!$A$2:$BAY$290988,MATCH(SUBSTITUTE(SUBSTITUTE($AN197,"+",""),"-",""),AvgYTM!$2:$2,0),0))</f>
        <v/>
      </c>
    </row>
    <row r="198" spans="24:43">
      <c r="X198" s="22"/>
      <c r="AD198"/>
      <c r="AK198" s="226">
        <f>IF(AvgYTM!A195&gt;0,AvgYTM!A195,"")</f>
        <v>45092</v>
      </c>
      <c r="AL198" s="227" t="str">
        <f>IF(AK198="","",VLOOKUP($AK198,TPrice!$A$2:$BBB$290988,MATCH($AK$4,TPrice!$2:$2,0),0))</f>
        <v/>
      </c>
      <c r="AM198" s="228" t="str">
        <f>IF(AL198="","",VLOOKUP($AK198,YTM!$A$2:$BBB$290988,MATCH($AK$4,YTM!$2:$2,0),0))</f>
        <v/>
      </c>
      <c r="AN198" s="184" t="str">
        <f>IF(AK198="","",(VLOOKUP($AK198,CRating!$A$2:$BBB$290988,MATCH($AK$4,CRating!$2:$2,0),0)))</f>
        <v>BBB</v>
      </c>
      <c r="AO198" s="184">
        <f>IF(AK198="","",INDEX(Ratings!$E$3:$E$20,MATCH(VLOOKUP($AK198,CRating!$A$2:$BBB$290988,MATCH($AK$4,CRating!$2:$2,0),0),Ratings!$F$3:$F$20,0)))</f>
        <v>9</v>
      </c>
      <c r="AP198" s="184" t="str">
        <f>IF(AL198="","",IFERROR(VLOOKUP($AK198,UnitsTraded!$A$2:$BBB$290988,MATCH($AK$4,UnitsTraded!$2:$2,0),0),""))</f>
        <v/>
      </c>
      <c r="AQ198" s="228" t="str">
        <f>IF(AL198="","",VLOOKUP($AK198,AvgYTM!$A$2:$BAY$290988,MATCH(SUBSTITUTE(SUBSTITUTE($AN198,"+",""),"-",""),AvgYTM!$2:$2,0),0))</f>
        <v/>
      </c>
    </row>
    <row r="199" spans="24:43">
      <c r="X199" s="22"/>
      <c r="AD199"/>
      <c r="AK199" s="226">
        <f>IF(AvgYTM!A196&gt;0,AvgYTM!A196,"")</f>
        <v>45093</v>
      </c>
      <c r="AL199" s="227" t="str">
        <f>IF(AK199="","",VLOOKUP($AK199,TPrice!$A$2:$BBB$290988,MATCH($AK$4,TPrice!$2:$2,0),0))</f>
        <v/>
      </c>
      <c r="AM199" s="228" t="str">
        <f>IF(AL199="","",VLOOKUP($AK199,YTM!$A$2:$BBB$290988,MATCH($AK$4,YTM!$2:$2,0),0))</f>
        <v/>
      </c>
      <c r="AN199" s="184" t="str">
        <f>IF(AK199="","",(VLOOKUP($AK199,CRating!$A$2:$BBB$290988,MATCH($AK$4,CRating!$2:$2,0),0)))</f>
        <v>BBB</v>
      </c>
      <c r="AO199" s="184">
        <f>IF(AK199="","",INDEX(Ratings!$E$3:$E$20,MATCH(VLOOKUP($AK199,CRating!$A$2:$BBB$290988,MATCH($AK$4,CRating!$2:$2,0),0),Ratings!$F$3:$F$20,0)))</f>
        <v>9</v>
      </c>
      <c r="AP199" s="184" t="str">
        <f>IF(AL199="","",IFERROR(VLOOKUP($AK199,UnitsTraded!$A$2:$BBB$290988,MATCH($AK$4,UnitsTraded!$2:$2,0),0),""))</f>
        <v/>
      </c>
      <c r="AQ199" s="228" t="str">
        <f>IF(AL199="","",VLOOKUP($AK199,AvgYTM!$A$2:$BAY$290988,MATCH(SUBSTITUTE(SUBSTITUTE($AN199,"+",""),"-",""),AvgYTM!$2:$2,0),0))</f>
        <v/>
      </c>
    </row>
    <row r="200" spans="24:43">
      <c r="X200" s="22"/>
      <c r="AD200"/>
      <c r="AK200" s="226">
        <f>IF(AvgYTM!A197&gt;0,AvgYTM!A197,"")</f>
        <v>45094</v>
      </c>
      <c r="AL200" s="227" t="str">
        <f>IF(AK200="","",VLOOKUP($AK200,TPrice!$A$2:$BBB$290988,MATCH($AK$4,TPrice!$2:$2,0),0))</f>
        <v/>
      </c>
      <c r="AM200" s="228" t="str">
        <f>IF(AL200="","",VLOOKUP($AK200,YTM!$A$2:$BBB$290988,MATCH($AK$4,YTM!$2:$2,0),0))</f>
        <v/>
      </c>
      <c r="AN200" s="184" t="str">
        <f>IF(AK200="","",(VLOOKUP($AK200,CRating!$A$2:$BBB$290988,MATCH($AK$4,CRating!$2:$2,0),0)))</f>
        <v>BBB</v>
      </c>
      <c r="AO200" s="184">
        <f>IF(AK200="","",INDEX(Ratings!$E$3:$E$20,MATCH(VLOOKUP($AK200,CRating!$A$2:$BBB$290988,MATCH($AK$4,CRating!$2:$2,0),0),Ratings!$F$3:$F$20,0)))</f>
        <v>9</v>
      </c>
      <c r="AP200" s="184" t="str">
        <f>IF(AL200="","",IFERROR(VLOOKUP($AK200,UnitsTraded!$A$2:$BBB$290988,MATCH($AK$4,UnitsTraded!$2:$2,0),0),""))</f>
        <v/>
      </c>
      <c r="AQ200" s="228" t="str">
        <f>IF(AL200="","",VLOOKUP($AK200,AvgYTM!$A$2:$BAY$290988,MATCH(SUBSTITUTE(SUBSTITUTE($AN200,"+",""),"-",""),AvgYTM!$2:$2,0),0))</f>
        <v/>
      </c>
    </row>
    <row r="201" spans="24:43">
      <c r="X201" s="22"/>
      <c r="AD201"/>
      <c r="AK201" s="226">
        <f>IF(AvgYTM!A198&gt;0,AvgYTM!A198,"")</f>
        <v>45095</v>
      </c>
      <c r="AL201" s="227">
        <f>IF(AK201="","",VLOOKUP($AK201,TPrice!$A$2:$BBB$290988,MATCH($AK$4,TPrice!$2:$2,0),0))</f>
        <v>979.2</v>
      </c>
      <c r="AM201" s="228">
        <f>IF(AL201="","",VLOOKUP($AK201,YTM!$A$2:$BBB$290988,MATCH($AK$4,YTM!$2:$2,0),0))</f>
        <v>0.13702620002694429</v>
      </c>
      <c r="AN201" s="184" t="str">
        <f>IF(AK201="","",(VLOOKUP($AK201,CRating!$A$2:$BBB$290988,MATCH($AK$4,CRating!$2:$2,0),0)))</f>
        <v>BBB</v>
      </c>
      <c r="AO201" s="184">
        <f>IF(AK201="","",INDEX(Ratings!$E$3:$E$20,MATCH(VLOOKUP($AK201,CRating!$A$2:$BBB$290988,MATCH($AK$4,CRating!$2:$2,0),0),Ratings!$F$3:$F$20,0)))</f>
        <v>9</v>
      </c>
      <c r="AP201" s="184">
        <f>IF(AL201="","",IFERROR(VLOOKUP($AK201,UnitsTraded!$A$2:$BBB$290988,MATCH($AK$4,UnitsTraded!$2:$2,0),0),""))</f>
        <v>0</v>
      </c>
      <c r="AQ201" s="228">
        <f>IF(AL201="","",VLOOKUP($AK201,AvgYTM!$A$2:$BAY$290988,MATCH(SUBSTITUTE(SUBSTITUTE($AN201,"+",""),"-",""),AvgYTM!$2:$2,0),0))</f>
        <v>0.13135291755276859</v>
      </c>
    </row>
    <row r="202" spans="24:43">
      <c r="X202" s="22"/>
      <c r="AD202"/>
      <c r="AK202" s="226">
        <f>IF(AvgYTM!A199&gt;0,AvgYTM!A199,"")</f>
        <v>45096</v>
      </c>
      <c r="AL202" s="227" t="str">
        <f>IF(AK202="","",VLOOKUP($AK202,TPrice!$A$2:$BBB$290988,MATCH($AK$4,TPrice!$2:$2,0),0))</f>
        <v/>
      </c>
      <c r="AM202" s="228" t="str">
        <f>IF(AL202="","",VLOOKUP($AK202,YTM!$A$2:$BBB$290988,MATCH($AK$4,YTM!$2:$2,0),0))</f>
        <v/>
      </c>
      <c r="AN202" s="184" t="str">
        <f>IF(AK202="","",(VLOOKUP($AK202,CRating!$A$2:$BBB$290988,MATCH($AK$4,CRating!$2:$2,0),0)))</f>
        <v>BBB</v>
      </c>
      <c r="AO202" s="184">
        <f>IF(AK202="","",INDEX(Ratings!$E$3:$E$20,MATCH(VLOOKUP($AK202,CRating!$A$2:$BBB$290988,MATCH($AK$4,CRating!$2:$2,0),0),Ratings!$F$3:$F$20,0)))</f>
        <v>9</v>
      </c>
      <c r="AP202" s="184" t="str">
        <f>IF(AL202="","",IFERROR(VLOOKUP($AK202,UnitsTraded!$A$2:$BBB$290988,MATCH($AK$4,UnitsTraded!$2:$2,0),0),""))</f>
        <v/>
      </c>
      <c r="AQ202" s="228" t="str">
        <f>IF(AL202="","",VLOOKUP($AK202,AvgYTM!$A$2:$BAY$290988,MATCH(SUBSTITUTE(SUBSTITUTE($AN202,"+",""),"-",""),AvgYTM!$2:$2,0),0))</f>
        <v/>
      </c>
    </row>
    <row r="203" spans="24:43">
      <c r="X203" s="22"/>
      <c r="AD203"/>
      <c r="AK203" s="226">
        <f>IF(AvgYTM!A200&gt;0,AvgYTM!A200,"")</f>
        <v>45097</v>
      </c>
      <c r="AL203" s="227" t="str">
        <f>IF(AK203="","",VLOOKUP($AK203,TPrice!$A$2:$BBB$290988,MATCH($AK$4,TPrice!$2:$2,0),0))</f>
        <v/>
      </c>
      <c r="AM203" s="228" t="str">
        <f>IF(AL203="","",VLOOKUP($AK203,YTM!$A$2:$BBB$290988,MATCH($AK$4,YTM!$2:$2,0),0))</f>
        <v/>
      </c>
      <c r="AN203" s="184" t="str">
        <f>IF(AK203="","",(VLOOKUP($AK203,CRating!$A$2:$BBB$290988,MATCH($AK$4,CRating!$2:$2,0),0)))</f>
        <v>BBB</v>
      </c>
      <c r="AO203" s="184">
        <f>IF(AK203="","",INDEX(Ratings!$E$3:$E$20,MATCH(VLOOKUP($AK203,CRating!$A$2:$BBB$290988,MATCH($AK$4,CRating!$2:$2,0),0),Ratings!$F$3:$F$20,0)))</f>
        <v>9</v>
      </c>
      <c r="AP203" s="184" t="str">
        <f>IF(AL203="","",IFERROR(VLOOKUP($AK203,UnitsTraded!$A$2:$BBB$290988,MATCH($AK$4,UnitsTraded!$2:$2,0),0),""))</f>
        <v/>
      </c>
      <c r="AQ203" s="228" t="str">
        <f>IF(AL203="","",VLOOKUP($AK203,AvgYTM!$A$2:$BAY$290988,MATCH(SUBSTITUTE(SUBSTITUTE($AN203,"+",""),"-",""),AvgYTM!$2:$2,0),0))</f>
        <v/>
      </c>
    </row>
    <row r="204" spans="24:43">
      <c r="X204" s="22"/>
      <c r="AD204"/>
      <c r="AK204" s="226">
        <f>IF(AvgYTM!A201&gt;0,AvgYTM!A201,"")</f>
        <v>45098</v>
      </c>
      <c r="AL204" s="227" t="str">
        <f>IF(AK204="","",VLOOKUP($AK204,TPrice!$A$2:$BBB$290988,MATCH($AK$4,TPrice!$2:$2,0),0))</f>
        <v/>
      </c>
      <c r="AM204" s="228" t="str">
        <f>IF(AL204="","",VLOOKUP($AK204,YTM!$A$2:$BBB$290988,MATCH($AK$4,YTM!$2:$2,0),0))</f>
        <v/>
      </c>
      <c r="AN204" s="184" t="str">
        <f>IF(AK204="","",(VLOOKUP($AK204,CRating!$A$2:$BBB$290988,MATCH($AK$4,CRating!$2:$2,0),0)))</f>
        <v>BBB</v>
      </c>
      <c r="AO204" s="184">
        <f>IF(AK204="","",INDEX(Ratings!$E$3:$E$20,MATCH(VLOOKUP($AK204,CRating!$A$2:$BBB$290988,MATCH($AK$4,CRating!$2:$2,0),0),Ratings!$F$3:$F$20,0)))</f>
        <v>9</v>
      </c>
      <c r="AP204" s="184" t="str">
        <f>IF(AL204="","",IFERROR(VLOOKUP($AK204,UnitsTraded!$A$2:$BBB$290988,MATCH($AK$4,UnitsTraded!$2:$2,0),0),""))</f>
        <v/>
      </c>
      <c r="AQ204" s="228" t="str">
        <f>IF(AL204="","",VLOOKUP($AK204,AvgYTM!$A$2:$BAY$290988,MATCH(SUBSTITUTE(SUBSTITUTE($AN204,"+",""),"-",""),AvgYTM!$2:$2,0),0))</f>
        <v/>
      </c>
    </row>
    <row r="205" spans="24:43">
      <c r="X205" s="22"/>
      <c r="AD205"/>
      <c r="AK205" s="226">
        <f>IF(AvgYTM!A202&gt;0,AvgYTM!A202,"")</f>
        <v>45099</v>
      </c>
      <c r="AL205" s="227" t="str">
        <f>IF(AK205="","",VLOOKUP($AK205,TPrice!$A$2:$BBB$290988,MATCH($AK$4,TPrice!$2:$2,0),0))</f>
        <v/>
      </c>
      <c r="AM205" s="228" t="str">
        <f>IF(AL205="","",VLOOKUP($AK205,YTM!$A$2:$BBB$290988,MATCH($AK$4,YTM!$2:$2,0),0))</f>
        <v/>
      </c>
      <c r="AN205" s="184" t="str">
        <f>IF(AK205="","",(VLOOKUP($AK205,CRating!$A$2:$BBB$290988,MATCH($AK$4,CRating!$2:$2,0),0)))</f>
        <v>BBB</v>
      </c>
      <c r="AO205" s="184">
        <f>IF(AK205="","",INDEX(Ratings!$E$3:$E$20,MATCH(VLOOKUP($AK205,CRating!$A$2:$BBB$290988,MATCH($AK$4,CRating!$2:$2,0),0),Ratings!$F$3:$F$20,0)))</f>
        <v>9</v>
      </c>
      <c r="AP205" s="184" t="str">
        <f>IF(AL205="","",IFERROR(VLOOKUP($AK205,UnitsTraded!$A$2:$BBB$290988,MATCH($AK$4,UnitsTraded!$2:$2,0),0),""))</f>
        <v/>
      </c>
      <c r="AQ205" s="228" t="str">
        <f>IF(AL205="","",VLOOKUP($AK205,AvgYTM!$A$2:$BAY$290988,MATCH(SUBSTITUTE(SUBSTITUTE($AN205,"+",""),"-",""),AvgYTM!$2:$2,0),0))</f>
        <v/>
      </c>
    </row>
    <row r="206" spans="24:43">
      <c r="X206" s="22"/>
      <c r="AD206"/>
      <c r="AK206" s="226">
        <f>IF(AvgYTM!A203&gt;0,AvgYTM!A203,"")</f>
        <v>45100</v>
      </c>
      <c r="AL206" s="227" t="str">
        <f>IF(AK206="","",VLOOKUP($AK206,TPrice!$A$2:$BBB$290988,MATCH($AK$4,TPrice!$2:$2,0),0))</f>
        <v/>
      </c>
      <c r="AM206" s="228" t="str">
        <f>IF(AL206="","",VLOOKUP($AK206,YTM!$A$2:$BBB$290988,MATCH($AK$4,YTM!$2:$2,0),0))</f>
        <v/>
      </c>
      <c r="AN206" s="184" t="str">
        <f>IF(AK206="","",(VLOOKUP($AK206,CRating!$A$2:$BBB$290988,MATCH($AK$4,CRating!$2:$2,0),0)))</f>
        <v>BBB</v>
      </c>
      <c r="AO206" s="184">
        <f>IF(AK206="","",INDEX(Ratings!$E$3:$E$20,MATCH(VLOOKUP($AK206,CRating!$A$2:$BBB$290988,MATCH($AK$4,CRating!$2:$2,0),0),Ratings!$F$3:$F$20,0)))</f>
        <v>9</v>
      </c>
      <c r="AP206" s="184" t="str">
        <f>IF(AL206="","",IFERROR(VLOOKUP($AK206,UnitsTraded!$A$2:$BBB$290988,MATCH($AK$4,UnitsTraded!$2:$2,0),0),""))</f>
        <v/>
      </c>
      <c r="AQ206" s="228" t="str">
        <f>IF(AL206="","",VLOOKUP($AK206,AvgYTM!$A$2:$BAY$290988,MATCH(SUBSTITUTE(SUBSTITUTE($AN206,"+",""),"-",""),AvgYTM!$2:$2,0),0))</f>
        <v/>
      </c>
    </row>
    <row r="207" spans="24:43">
      <c r="X207" s="22"/>
      <c r="AD207"/>
      <c r="AK207" s="226">
        <f>IF(AvgYTM!A204&gt;0,AvgYTM!A204,"")</f>
        <v>45101</v>
      </c>
      <c r="AL207" s="227" t="str">
        <f>IF(AK207="","",VLOOKUP($AK207,TPrice!$A$2:$BBB$290988,MATCH($AK$4,TPrice!$2:$2,0),0))</f>
        <v/>
      </c>
      <c r="AM207" s="228" t="str">
        <f>IF(AL207="","",VLOOKUP($AK207,YTM!$A$2:$BBB$290988,MATCH($AK$4,YTM!$2:$2,0),0))</f>
        <v/>
      </c>
      <c r="AN207" s="184" t="str">
        <f>IF(AK207="","",(VLOOKUP($AK207,CRating!$A$2:$BBB$290988,MATCH($AK$4,CRating!$2:$2,0),0)))</f>
        <v>BBB</v>
      </c>
      <c r="AO207" s="184">
        <f>IF(AK207="","",INDEX(Ratings!$E$3:$E$20,MATCH(VLOOKUP($AK207,CRating!$A$2:$BBB$290988,MATCH($AK$4,CRating!$2:$2,0),0),Ratings!$F$3:$F$20,0)))</f>
        <v>9</v>
      </c>
      <c r="AP207" s="184" t="str">
        <f>IF(AL207="","",IFERROR(VLOOKUP($AK207,UnitsTraded!$A$2:$BBB$290988,MATCH($AK$4,UnitsTraded!$2:$2,0),0),""))</f>
        <v/>
      </c>
      <c r="AQ207" s="228" t="str">
        <f>IF(AL207="","",VLOOKUP($AK207,AvgYTM!$A$2:$BAY$290988,MATCH(SUBSTITUTE(SUBSTITUTE($AN207,"+",""),"-",""),AvgYTM!$2:$2,0),0))</f>
        <v/>
      </c>
    </row>
    <row r="208" spans="24:43">
      <c r="X208" s="22"/>
      <c r="AD208"/>
      <c r="AK208" s="226">
        <f>IF(AvgYTM!A205&gt;0,AvgYTM!A205,"")</f>
        <v>45102</v>
      </c>
      <c r="AL208" s="227" t="str">
        <f>IF(AK208="","",VLOOKUP($AK208,TPrice!$A$2:$BBB$290988,MATCH($AK$4,TPrice!$2:$2,0),0))</f>
        <v/>
      </c>
      <c r="AM208" s="228" t="str">
        <f>IF(AL208="","",VLOOKUP($AK208,YTM!$A$2:$BBB$290988,MATCH($AK$4,YTM!$2:$2,0),0))</f>
        <v/>
      </c>
      <c r="AN208" s="184" t="str">
        <f>IF(AK208="","",(VLOOKUP($AK208,CRating!$A$2:$BBB$290988,MATCH($AK$4,CRating!$2:$2,0),0)))</f>
        <v>BBB</v>
      </c>
      <c r="AO208" s="184">
        <f>IF(AK208="","",INDEX(Ratings!$E$3:$E$20,MATCH(VLOOKUP($AK208,CRating!$A$2:$BBB$290988,MATCH($AK$4,CRating!$2:$2,0),0),Ratings!$F$3:$F$20,0)))</f>
        <v>9</v>
      </c>
      <c r="AP208" s="184" t="str">
        <f>IF(AL208="","",IFERROR(VLOOKUP($AK208,UnitsTraded!$A$2:$BBB$290988,MATCH($AK$4,UnitsTraded!$2:$2,0),0),""))</f>
        <v/>
      </c>
      <c r="AQ208" s="228" t="str">
        <f>IF(AL208="","",VLOOKUP($AK208,AvgYTM!$A$2:$BAY$290988,MATCH(SUBSTITUTE(SUBSTITUTE($AN208,"+",""),"-",""),AvgYTM!$2:$2,0),0))</f>
        <v/>
      </c>
    </row>
    <row r="209" spans="24:43">
      <c r="X209" s="22"/>
      <c r="AD209"/>
      <c r="AK209" s="226">
        <f>IF(AvgYTM!A206&gt;0,AvgYTM!A206,"")</f>
        <v>45103</v>
      </c>
      <c r="AL209" s="227" t="str">
        <f>IF(AK209="","",VLOOKUP($AK209,TPrice!$A$2:$BBB$290988,MATCH($AK$4,TPrice!$2:$2,0),0))</f>
        <v/>
      </c>
      <c r="AM209" s="228" t="str">
        <f>IF(AL209="","",VLOOKUP($AK209,YTM!$A$2:$BBB$290988,MATCH($AK$4,YTM!$2:$2,0),0))</f>
        <v/>
      </c>
      <c r="AN209" s="184" t="str">
        <f>IF(AK209="","",(VLOOKUP($AK209,CRating!$A$2:$BBB$290988,MATCH($AK$4,CRating!$2:$2,0),0)))</f>
        <v>BBB</v>
      </c>
      <c r="AO209" s="184">
        <f>IF(AK209="","",INDEX(Ratings!$E$3:$E$20,MATCH(VLOOKUP($AK209,CRating!$A$2:$BBB$290988,MATCH($AK$4,CRating!$2:$2,0),0),Ratings!$F$3:$F$20,0)))</f>
        <v>9</v>
      </c>
      <c r="AP209" s="184" t="str">
        <f>IF(AL209="","",IFERROR(VLOOKUP($AK209,UnitsTraded!$A$2:$BBB$290988,MATCH($AK$4,UnitsTraded!$2:$2,0),0),""))</f>
        <v/>
      </c>
      <c r="AQ209" s="228" t="str">
        <f>IF(AL209="","",VLOOKUP($AK209,AvgYTM!$A$2:$BAY$290988,MATCH(SUBSTITUTE(SUBSTITUTE($AN209,"+",""),"-",""),AvgYTM!$2:$2,0),0))</f>
        <v/>
      </c>
    </row>
    <row r="210" spans="24:43">
      <c r="X210" s="22"/>
      <c r="AD210"/>
      <c r="AK210" s="226">
        <f>IF(AvgYTM!A207&gt;0,AvgYTM!A207,"")</f>
        <v>45104</v>
      </c>
      <c r="AL210" s="227" t="str">
        <f>IF(AK210="","",VLOOKUP($AK210,TPrice!$A$2:$BBB$290988,MATCH($AK$4,TPrice!$2:$2,0),0))</f>
        <v/>
      </c>
      <c r="AM210" s="228" t="str">
        <f>IF(AL210="","",VLOOKUP($AK210,YTM!$A$2:$BBB$290988,MATCH($AK$4,YTM!$2:$2,0),0))</f>
        <v/>
      </c>
      <c r="AN210" s="184" t="str">
        <f>IF(AK210="","",(VLOOKUP($AK210,CRating!$A$2:$BBB$290988,MATCH($AK$4,CRating!$2:$2,0),0)))</f>
        <v>BBB</v>
      </c>
      <c r="AO210" s="184">
        <f>IF(AK210="","",INDEX(Ratings!$E$3:$E$20,MATCH(VLOOKUP($AK210,CRating!$A$2:$BBB$290988,MATCH($AK$4,CRating!$2:$2,0),0),Ratings!$F$3:$F$20,0)))</f>
        <v>9</v>
      </c>
      <c r="AP210" s="184" t="str">
        <f>IF(AL210="","",IFERROR(VLOOKUP($AK210,UnitsTraded!$A$2:$BBB$290988,MATCH($AK$4,UnitsTraded!$2:$2,0),0),""))</f>
        <v/>
      </c>
      <c r="AQ210" s="228" t="str">
        <f>IF(AL210="","",VLOOKUP($AK210,AvgYTM!$A$2:$BAY$290988,MATCH(SUBSTITUTE(SUBSTITUTE($AN210,"+",""),"-",""),AvgYTM!$2:$2,0),0))</f>
        <v/>
      </c>
    </row>
    <row r="211" spans="24:43">
      <c r="X211" s="22"/>
      <c r="AD211"/>
      <c r="AK211" s="226">
        <f>IF(AvgYTM!A208&gt;0,AvgYTM!A208,"")</f>
        <v>45105</v>
      </c>
      <c r="AL211" s="227" t="str">
        <f>IF(AK211="","",VLOOKUP($AK211,TPrice!$A$2:$BBB$290988,MATCH($AK$4,TPrice!$2:$2,0),0))</f>
        <v/>
      </c>
      <c r="AM211" s="228" t="str">
        <f>IF(AL211="","",VLOOKUP($AK211,YTM!$A$2:$BBB$290988,MATCH($AK$4,YTM!$2:$2,0),0))</f>
        <v/>
      </c>
      <c r="AN211" s="184" t="str">
        <f>IF(AK211="","",(VLOOKUP($AK211,CRating!$A$2:$BBB$290988,MATCH($AK$4,CRating!$2:$2,0),0)))</f>
        <v>BBB</v>
      </c>
      <c r="AO211" s="184">
        <f>IF(AK211="","",INDEX(Ratings!$E$3:$E$20,MATCH(VLOOKUP($AK211,CRating!$A$2:$BBB$290988,MATCH($AK$4,CRating!$2:$2,0),0),Ratings!$F$3:$F$20,0)))</f>
        <v>9</v>
      </c>
      <c r="AP211" s="184" t="str">
        <f>IF(AL211="","",IFERROR(VLOOKUP($AK211,UnitsTraded!$A$2:$BBB$290988,MATCH($AK$4,UnitsTraded!$2:$2,0),0),""))</f>
        <v/>
      </c>
      <c r="AQ211" s="228" t="str">
        <f>IF(AL211="","",VLOOKUP($AK211,AvgYTM!$A$2:$BAY$290988,MATCH(SUBSTITUTE(SUBSTITUTE($AN211,"+",""),"-",""),AvgYTM!$2:$2,0),0))</f>
        <v/>
      </c>
    </row>
    <row r="212" spans="24:43">
      <c r="X212" s="22"/>
      <c r="AD212"/>
      <c r="AK212" s="226">
        <f>IF(AvgYTM!A209&gt;0,AvgYTM!A209,"")</f>
        <v>45106</v>
      </c>
      <c r="AL212" s="227" t="str">
        <f>IF(AK212="","",VLOOKUP($AK212,TPrice!$A$2:$BBB$290988,MATCH($AK$4,TPrice!$2:$2,0),0))</f>
        <v/>
      </c>
      <c r="AM212" s="228" t="str">
        <f>IF(AL212="","",VLOOKUP($AK212,YTM!$A$2:$BBB$290988,MATCH($AK$4,YTM!$2:$2,0),0))</f>
        <v/>
      </c>
      <c r="AN212" s="184" t="str">
        <f>IF(AK212="","",(VLOOKUP($AK212,CRating!$A$2:$BBB$290988,MATCH($AK$4,CRating!$2:$2,0),0)))</f>
        <v>BBB</v>
      </c>
      <c r="AO212" s="184">
        <f>IF(AK212="","",INDEX(Ratings!$E$3:$E$20,MATCH(VLOOKUP($AK212,CRating!$A$2:$BBB$290988,MATCH($AK$4,CRating!$2:$2,0),0),Ratings!$F$3:$F$20,0)))</f>
        <v>9</v>
      </c>
      <c r="AP212" s="184" t="str">
        <f>IF(AL212="","",IFERROR(VLOOKUP($AK212,UnitsTraded!$A$2:$BBB$290988,MATCH($AK$4,UnitsTraded!$2:$2,0),0),""))</f>
        <v/>
      </c>
      <c r="AQ212" s="228" t="str">
        <f>IF(AL212="","",VLOOKUP($AK212,AvgYTM!$A$2:$BAY$290988,MATCH(SUBSTITUTE(SUBSTITUTE($AN212,"+",""),"-",""),AvgYTM!$2:$2,0),0))</f>
        <v/>
      </c>
    </row>
    <row r="213" spans="24:43">
      <c r="X213" s="22"/>
      <c r="AD213"/>
      <c r="AK213" s="226">
        <f>IF(AvgYTM!A210&gt;0,AvgYTM!A210,"")</f>
        <v>45107</v>
      </c>
      <c r="AL213" s="227" t="str">
        <f>IF(AK213="","",VLOOKUP($AK213,TPrice!$A$2:$BBB$290988,MATCH($AK$4,TPrice!$2:$2,0),0))</f>
        <v/>
      </c>
      <c r="AM213" s="228" t="str">
        <f>IF(AL213="","",VLOOKUP($AK213,YTM!$A$2:$BBB$290988,MATCH($AK$4,YTM!$2:$2,0),0))</f>
        <v/>
      </c>
      <c r="AN213" s="184" t="str">
        <f>IF(AK213="","",(VLOOKUP($AK213,CRating!$A$2:$BBB$290988,MATCH($AK$4,CRating!$2:$2,0),0)))</f>
        <v>BBB</v>
      </c>
      <c r="AO213" s="184">
        <f>IF(AK213="","",INDEX(Ratings!$E$3:$E$20,MATCH(VLOOKUP($AK213,CRating!$A$2:$BBB$290988,MATCH($AK$4,CRating!$2:$2,0),0),Ratings!$F$3:$F$20,0)))</f>
        <v>9</v>
      </c>
      <c r="AP213" s="184" t="str">
        <f>IF(AL213="","",IFERROR(VLOOKUP($AK213,UnitsTraded!$A$2:$BBB$290988,MATCH($AK$4,UnitsTraded!$2:$2,0),0),""))</f>
        <v/>
      </c>
      <c r="AQ213" s="228" t="str">
        <f>IF(AL213="","",VLOOKUP($AK213,AvgYTM!$A$2:$BAY$290988,MATCH(SUBSTITUTE(SUBSTITUTE($AN213,"+",""),"-",""),AvgYTM!$2:$2,0),0))</f>
        <v/>
      </c>
    </row>
    <row r="214" spans="24:43">
      <c r="X214" s="22"/>
      <c r="AD214"/>
      <c r="AK214" s="226">
        <f>IF(AvgYTM!A211&gt;0,AvgYTM!A211,"")</f>
        <v>45108</v>
      </c>
      <c r="AL214" s="227" t="str">
        <f>IF(AK214="","",VLOOKUP($AK214,TPrice!$A$2:$BBB$290988,MATCH($AK$4,TPrice!$2:$2,0),0))</f>
        <v/>
      </c>
      <c r="AM214" s="228" t="str">
        <f>IF(AL214="","",VLOOKUP($AK214,YTM!$A$2:$BBB$290988,MATCH($AK$4,YTM!$2:$2,0),0))</f>
        <v/>
      </c>
      <c r="AN214" s="184" t="str">
        <f>IF(AK214="","",(VLOOKUP($AK214,CRating!$A$2:$BBB$290988,MATCH($AK$4,CRating!$2:$2,0),0)))</f>
        <v>BBB</v>
      </c>
      <c r="AO214" s="184">
        <f>IF(AK214="","",INDEX(Ratings!$E$3:$E$20,MATCH(VLOOKUP($AK214,CRating!$A$2:$BBB$290988,MATCH($AK$4,CRating!$2:$2,0),0),Ratings!$F$3:$F$20,0)))</f>
        <v>9</v>
      </c>
      <c r="AP214" s="184" t="str">
        <f>IF(AL214="","",IFERROR(VLOOKUP($AK214,UnitsTraded!$A$2:$BBB$290988,MATCH($AK$4,UnitsTraded!$2:$2,0),0),""))</f>
        <v/>
      </c>
      <c r="AQ214" s="228" t="str">
        <f>IF(AL214="","",VLOOKUP($AK214,AvgYTM!$A$2:$BAY$290988,MATCH(SUBSTITUTE(SUBSTITUTE($AN214,"+",""),"-",""),AvgYTM!$2:$2,0),0))</f>
        <v/>
      </c>
    </row>
    <row r="215" spans="24:43">
      <c r="X215" s="22"/>
      <c r="AD215"/>
      <c r="AK215" s="226">
        <f>IF(AvgYTM!A212&gt;0,AvgYTM!A212,"")</f>
        <v>45109</v>
      </c>
      <c r="AL215" s="227">
        <f>IF(AK215="","",VLOOKUP($AK215,TPrice!$A$2:$BBB$290988,MATCH($AK$4,TPrice!$2:$2,0),0))</f>
        <v>1018.6</v>
      </c>
      <c r="AM215" s="228">
        <f>IF(AL215="","",VLOOKUP($AK215,YTM!$A$2:$BBB$290988,MATCH($AK$4,YTM!$2:$2,0),0))</f>
        <v>0.109304290087735</v>
      </c>
      <c r="AN215" s="184" t="str">
        <f>IF(AK215="","",(VLOOKUP($AK215,CRating!$A$2:$BBB$290988,MATCH($AK$4,CRating!$2:$2,0),0)))</f>
        <v>BBB</v>
      </c>
      <c r="AO215" s="184">
        <f>IF(AK215="","",INDEX(Ratings!$E$3:$E$20,MATCH(VLOOKUP($AK215,CRating!$A$2:$BBB$290988,MATCH($AK$4,CRating!$2:$2,0),0),Ratings!$F$3:$F$20,0)))</f>
        <v>9</v>
      </c>
      <c r="AP215" s="184">
        <f>IF(AL215="","",IFERROR(VLOOKUP($AK215,UnitsTraded!$A$2:$BBB$290988,MATCH($AK$4,UnitsTraded!$2:$2,0),0),""))</f>
        <v>0</v>
      </c>
      <c r="AQ215" s="228">
        <f>IF(AL215="","",VLOOKUP($AK215,AvgYTM!$A$2:$BAY$290988,MATCH(SUBSTITUTE(SUBSTITUTE($AN215,"+",""),"-",""),AvgYTM!$2:$2,0),0))</f>
        <v>0.13135157166248382</v>
      </c>
    </row>
    <row r="216" spans="24:43">
      <c r="X216" s="22"/>
      <c r="AD216"/>
      <c r="AK216" s="226">
        <f>IF(AvgYTM!A213&gt;0,AvgYTM!A213,"")</f>
        <v>45110</v>
      </c>
      <c r="AL216" s="227" t="str">
        <f>IF(AK216="","",VLOOKUP($AK216,TPrice!$A$2:$BBB$290988,MATCH($AK$4,TPrice!$2:$2,0),0))</f>
        <v/>
      </c>
      <c r="AM216" s="228" t="str">
        <f>IF(AL216="","",VLOOKUP($AK216,YTM!$A$2:$BBB$290988,MATCH($AK$4,YTM!$2:$2,0),0))</f>
        <v/>
      </c>
      <c r="AN216" s="184" t="str">
        <f>IF(AK216="","",(VLOOKUP($AK216,CRating!$A$2:$BBB$290988,MATCH($AK$4,CRating!$2:$2,0),0)))</f>
        <v>BBB</v>
      </c>
      <c r="AO216" s="184">
        <f>IF(AK216="","",INDEX(Ratings!$E$3:$E$20,MATCH(VLOOKUP($AK216,CRating!$A$2:$BBB$290988,MATCH($AK$4,CRating!$2:$2,0),0),Ratings!$F$3:$F$20,0)))</f>
        <v>9</v>
      </c>
      <c r="AP216" s="184" t="str">
        <f>IF(AL216="","",IFERROR(VLOOKUP($AK216,UnitsTraded!$A$2:$BBB$290988,MATCH($AK$4,UnitsTraded!$2:$2,0),0),""))</f>
        <v/>
      </c>
      <c r="AQ216" s="228" t="str">
        <f>IF(AL216="","",VLOOKUP($AK216,AvgYTM!$A$2:$BAY$290988,MATCH(SUBSTITUTE(SUBSTITUTE($AN216,"+",""),"-",""),AvgYTM!$2:$2,0),0))</f>
        <v/>
      </c>
    </row>
    <row r="217" spans="24:43">
      <c r="X217" s="22"/>
      <c r="AD217"/>
      <c r="AK217" s="226">
        <f>IF(AvgYTM!A214&gt;0,AvgYTM!A214,"")</f>
        <v>45111</v>
      </c>
      <c r="AL217" s="227" t="str">
        <f>IF(AK217="","",VLOOKUP($AK217,TPrice!$A$2:$BBB$290988,MATCH($AK$4,TPrice!$2:$2,0),0))</f>
        <v/>
      </c>
      <c r="AM217" s="228" t="str">
        <f>IF(AL217="","",VLOOKUP($AK217,YTM!$A$2:$BBB$290988,MATCH($AK$4,YTM!$2:$2,0),0))</f>
        <v/>
      </c>
      <c r="AN217" s="184" t="str">
        <f>IF(AK217="","",(VLOOKUP($AK217,CRating!$A$2:$BBB$290988,MATCH($AK$4,CRating!$2:$2,0),0)))</f>
        <v>BBB</v>
      </c>
      <c r="AO217" s="184">
        <f>IF(AK217="","",INDEX(Ratings!$E$3:$E$20,MATCH(VLOOKUP($AK217,CRating!$A$2:$BBB$290988,MATCH($AK$4,CRating!$2:$2,0),0),Ratings!$F$3:$F$20,0)))</f>
        <v>9</v>
      </c>
      <c r="AP217" s="184" t="str">
        <f>IF(AL217="","",IFERROR(VLOOKUP($AK217,UnitsTraded!$A$2:$BBB$290988,MATCH($AK$4,UnitsTraded!$2:$2,0),0),""))</f>
        <v/>
      </c>
      <c r="AQ217" s="228" t="str">
        <f>IF(AL217="","",VLOOKUP($AK217,AvgYTM!$A$2:$BAY$290988,MATCH(SUBSTITUTE(SUBSTITUTE($AN217,"+",""),"-",""),AvgYTM!$2:$2,0),0))</f>
        <v/>
      </c>
    </row>
    <row r="218" spans="24:43">
      <c r="X218" s="22"/>
      <c r="AD218"/>
      <c r="AK218" s="226">
        <f>IF(AvgYTM!A215&gt;0,AvgYTM!A215,"")</f>
        <v>45112</v>
      </c>
      <c r="AL218" s="227" t="str">
        <f>IF(AK218="","",VLOOKUP($AK218,TPrice!$A$2:$BBB$290988,MATCH($AK$4,TPrice!$2:$2,0),0))</f>
        <v/>
      </c>
      <c r="AM218" s="228" t="str">
        <f>IF(AL218="","",VLOOKUP($AK218,YTM!$A$2:$BBB$290988,MATCH($AK$4,YTM!$2:$2,0),0))</f>
        <v/>
      </c>
      <c r="AN218" s="184" t="str">
        <f>IF(AK218="","",(VLOOKUP($AK218,CRating!$A$2:$BBB$290988,MATCH($AK$4,CRating!$2:$2,0),0)))</f>
        <v>BBB</v>
      </c>
      <c r="AO218" s="184">
        <f>IF(AK218="","",INDEX(Ratings!$E$3:$E$20,MATCH(VLOOKUP($AK218,CRating!$A$2:$BBB$290988,MATCH($AK$4,CRating!$2:$2,0),0),Ratings!$F$3:$F$20,0)))</f>
        <v>9</v>
      </c>
      <c r="AP218" s="184" t="str">
        <f>IF(AL218="","",IFERROR(VLOOKUP($AK218,UnitsTraded!$A$2:$BBB$290988,MATCH($AK$4,UnitsTraded!$2:$2,0),0),""))</f>
        <v/>
      </c>
      <c r="AQ218" s="228" t="str">
        <f>IF(AL218="","",VLOOKUP($AK218,AvgYTM!$A$2:$BAY$290988,MATCH(SUBSTITUTE(SUBSTITUTE($AN218,"+",""),"-",""),AvgYTM!$2:$2,0),0))</f>
        <v/>
      </c>
    </row>
    <row r="219" spans="24:43">
      <c r="X219" s="22"/>
      <c r="AD219"/>
      <c r="AK219" s="226">
        <f>IF(AvgYTM!A216&gt;0,AvgYTM!A216,"")</f>
        <v>45113</v>
      </c>
      <c r="AL219" s="227">
        <f>IF(AK219="","",VLOOKUP($AK219,TPrice!$A$2:$BBB$290988,MATCH($AK$4,TPrice!$2:$2,0),0))</f>
        <v>998.3</v>
      </c>
      <c r="AM219" s="228">
        <f>IF(AL219="","",VLOOKUP($AK219,YTM!$A$2:$BBB$290988,MATCH($AK$4,YTM!$2:$2,0),0))</f>
        <v>0.12642850093007332</v>
      </c>
      <c r="AN219" s="184" t="str">
        <f>IF(AK219="","",(VLOOKUP($AK219,CRating!$A$2:$BBB$290988,MATCH($AK$4,CRating!$2:$2,0),0)))</f>
        <v>BBB</v>
      </c>
      <c r="AO219" s="184">
        <f>IF(AK219="","",INDEX(Ratings!$E$3:$E$20,MATCH(VLOOKUP($AK219,CRating!$A$2:$BBB$290988,MATCH($AK$4,CRating!$2:$2,0),0),Ratings!$F$3:$F$20,0)))</f>
        <v>9</v>
      </c>
      <c r="AP219" s="184">
        <f>IF(AL219="","",IFERROR(VLOOKUP($AK219,UnitsTraded!$A$2:$BBB$290988,MATCH($AK$4,UnitsTraded!$2:$2,0),0),""))</f>
        <v>0</v>
      </c>
      <c r="AQ219" s="228">
        <f>IF(AL219="","",VLOOKUP($AK219,AvgYTM!$A$2:$BAY$290988,MATCH(SUBSTITUTE(SUBSTITUTE($AN219,"+",""),"-",""),AvgYTM!$2:$2,0),0))</f>
        <v>0.13277938140343959</v>
      </c>
    </row>
    <row r="220" spans="24:43">
      <c r="X220" s="22"/>
      <c r="AD220"/>
      <c r="AK220" s="226">
        <f>IF(AvgYTM!A217&gt;0,AvgYTM!A217,"")</f>
        <v>45114</v>
      </c>
      <c r="AL220" s="227" t="str">
        <f>IF(AK220="","",VLOOKUP($AK220,TPrice!$A$2:$BBB$290988,MATCH($AK$4,TPrice!$2:$2,0),0))</f>
        <v/>
      </c>
      <c r="AM220" s="228" t="str">
        <f>IF(AL220="","",VLOOKUP($AK220,YTM!$A$2:$BBB$290988,MATCH($AK$4,YTM!$2:$2,0),0))</f>
        <v/>
      </c>
      <c r="AN220" s="184" t="str">
        <f>IF(AK220="","",(VLOOKUP($AK220,CRating!$A$2:$BBB$290988,MATCH($AK$4,CRating!$2:$2,0),0)))</f>
        <v>BBB</v>
      </c>
      <c r="AO220" s="184">
        <f>IF(AK220="","",INDEX(Ratings!$E$3:$E$20,MATCH(VLOOKUP($AK220,CRating!$A$2:$BBB$290988,MATCH($AK$4,CRating!$2:$2,0),0),Ratings!$F$3:$F$20,0)))</f>
        <v>9</v>
      </c>
      <c r="AP220" s="184" t="str">
        <f>IF(AL220="","",IFERROR(VLOOKUP($AK220,UnitsTraded!$A$2:$BBB$290988,MATCH($AK$4,UnitsTraded!$2:$2,0),0),""))</f>
        <v/>
      </c>
      <c r="AQ220" s="228" t="str">
        <f>IF(AL220="","",VLOOKUP($AK220,AvgYTM!$A$2:$BAY$290988,MATCH(SUBSTITUTE(SUBSTITUTE($AN220,"+",""),"-",""),AvgYTM!$2:$2,0),0))</f>
        <v/>
      </c>
    </row>
    <row r="221" spans="24:43">
      <c r="X221" s="22"/>
      <c r="AD221"/>
      <c r="AK221" s="226">
        <f>IF(AvgYTM!A218&gt;0,AvgYTM!A218,"")</f>
        <v>45115</v>
      </c>
      <c r="AL221" s="227" t="str">
        <f>IF(AK221="","",VLOOKUP($AK221,TPrice!$A$2:$BBB$290988,MATCH($AK$4,TPrice!$2:$2,0),0))</f>
        <v/>
      </c>
      <c r="AM221" s="228" t="str">
        <f>IF(AL221="","",VLOOKUP($AK221,YTM!$A$2:$BBB$290988,MATCH($AK$4,YTM!$2:$2,0),0))</f>
        <v/>
      </c>
      <c r="AN221" s="184" t="str">
        <f>IF(AK221="","",(VLOOKUP($AK221,CRating!$A$2:$BBB$290988,MATCH($AK$4,CRating!$2:$2,0),0)))</f>
        <v>BBB</v>
      </c>
      <c r="AO221" s="184">
        <f>IF(AK221="","",INDEX(Ratings!$E$3:$E$20,MATCH(VLOOKUP($AK221,CRating!$A$2:$BBB$290988,MATCH($AK$4,CRating!$2:$2,0),0),Ratings!$F$3:$F$20,0)))</f>
        <v>9</v>
      </c>
      <c r="AP221" s="184" t="str">
        <f>IF(AL221="","",IFERROR(VLOOKUP($AK221,UnitsTraded!$A$2:$BBB$290988,MATCH($AK$4,UnitsTraded!$2:$2,0),0),""))</f>
        <v/>
      </c>
      <c r="AQ221" s="228" t="str">
        <f>IF(AL221="","",VLOOKUP($AK221,AvgYTM!$A$2:$BAY$290988,MATCH(SUBSTITUTE(SUBSTITUTE($AN221,"+",""),"-",""),AvgYTM!$2:$2,0),0))</f>
        <v/>
      </c>
    </row>
    <row r="222" spans="24:43">
      <c r="X222" s="22"/>
      <c r="AD222"/>
      <c r="AK222" s="226">
        <f>IF(AvgYTM!A219&gt;0,AvgYTM!A219,"")</f>
        <v>45116</v>
      </c>
      <c r="AL222" s="227">
        <f>IF(AK222="","",VLOOKUP($AK222,TPrice!$A$2:$BBB$290988,MATCH($AK$4,TPrice!$2:$2,0),0))</f>
        <v>1010</v>
      </c>
      <c r="AM222" s="228">
        <f>IF(AL222="","",VLOOKUP($AK222,YTM!$A$2:$BBB$290988,MATCH($AK$4,YTM!$2:$2,0),0))</f>
        <v>0.11774742028157069</v>
      </c>
      <c r="AN222" s="184" t="str">
        <f>IF(AK222="","",(VLOOKUP($AK222,CRating!$A$2:$BBB$290988,MATCH($AK$4,CRating!$2:$2,0),0)))</f>
        <v>BBB</v>
      </c>
      <c r="AO222" s="184">
        <f>IF(AK222="","",INDEX(Ratings!$E$3:$E$20,MATCH(VLOOKUP($AK222,CRating!$A$2:$BBB$290988,MATCH($AK$4,CRating!$2:$2,0),0),Ratings!$F$3:$F$20,0)))</f>
        <v>9</v>
      </c>
      <c r="AP222" s="184">
        <f>IF(AL222="","",IFERROR(VLOOKUP($AK222,UnitsTraded!$A$2:$BBB$290988,MATCH($AK$4,UnitsTraded!$2:$2,0),0),""))</f>
        <v>0</v>
      </c>
      <c r="AQ222" s="228">
        <f>IF(AL222="","",VLOOKUP($AK222,AvgYTM!$A$2:$BAY$290988,MATCH(SUBSTITUTE(SUBSTITUTE($AN222,"+",""),"-",""),AvgYTM!$2:$2,0),0))</f>
        <v>0.12654310770358312</v>
      </c>
    </row>
    <row r="223" spans="24:43">
      <c r="X223" s="22"/>
      <c r="AD223"/>
      <c r="AK223" s="226">
        <f>IF(AvgYTM!A220&gt;0,AvgYTM!A220,"")</f>
        <v>45117</v>
      </c>
      <c r="AL223" s="227">
        <f>IF(AK223="","",VLOOKUP($AK223,TPrice!$A$2:$BBB$290988,MATCH($AK$4,TPrice!$2:$2,0),0))</f>
        <v>1030.2</v>
      </c>
      <c r="AM223" s="228">
        <f>IF(AL223="","",VLOOKUP($AK223,YTM!$A$2:$BBB$290988,MATCH($AK$4,YTM!$2:$2,0),0))</f>
        <v>0.1020467626854034</v>
      </c>
      <c r="AN223" s="184" t="str">
        <f>IF(AK223="","",(VLOOKUP($AK223,CRating!$A$2:$BBB$290988,MATCH($AK$4,CRating!$2:$2,0),0)))</f>
        <v>BBB</v>
      </c>
      <c r="AO223" s="184">
        <f>IF(AK223="","",INDEX(Ratings!$E$3:$E$20,MATCH(VLOOKUP($AK223,CRating!$A$2:$BBB$290988,MATCH($AK$4,CRating!$2:$2,0),0),Ratings!$F$3:$F$20,0)))</f>
        <v>9</v>
      </c>
      <c r="AP223" s="184">
        <f>IF(AL223="","",IFERROR(VLOOKUP($AK223,UnitsTraded!$A$2:$BBB$290988,MATCH($AK$4,UnitsTraded!$2:$2,0),0),""))</f>
        <v>0</v>
      </c>
      <c r="AQ223" s="228">
        <f>IF(AL223="","",VLOOKUP($AK223,AvgYTM!$A$2:$BAY$290988,MATCH(SUBSTITUTE(SUBSTITUTE($AN223,"+",""),"-",""),AvgYTM!$2:$2,0),0))</f>
        <v>0.1247665309535137</v>
      </c>
    </row>
    <row r="224" spans="24:43">
      <c r="X224" s="22"/>
      <c r="AD224"/>
      <c r="AK224" s="226">
        <f>IF(AvgYTM!A221&gt;0,AvgYTM!A221,"")</f>
        <v>45118</v>
      </c>
      <c r="AL224" s="227" t="str">
        <f>IF(AK224="","",VLOOKUP($AK224,TPrice!$A$2:$BBB$290988,MATCH($AK$4,TPrice!$2:$2,0),0))</f>
        <v/>
      </c>
      <c r="AM224" s="228" t="str">
        <f>IF(AL224="","",VLOOKUP($AK224,YTM!$A$2:$BBB$290988,MATCH($AK$4,YTM!$2:$2,0),0))</f>
        <v/>
      </c>
      <c r="AN224" s="184" t="str">
        <f>IF(AK224="","",(VLOOKUP($AK224,CRating!$A$2:$BBB$290988,MATCH($AK$4,CRating!$2:$2,0),0)))</f>
        <v>BBB</v>
      </c>
      <c r="AO224" s="184">
        <f>IF(AK224="","",INDEX(Ratings!$E$3:$E$20,MATCH(VLOOKUP($AK224,CRating!$A$2:$BBB$290988,MATCH($AK$4,CRating!$2:$2,0),0),Ratings!$F$3:$F$20,0)))</f>
        <v>9</v>
      </c>
      <c r="AP224" s="184" t="str">
        <f>IF(AL224="","",IFERROR(VLOOKUP($AK224,UnitsTraded!$A$2:$BBB$290988,MATCH($AK$4,UnitsTraded!$2:$2,0),0),""))</f>
        <v/>
      </c>
      <c r="AQ224" s="228" t="str">
        <f>IF(AL224="","",VLOOKUP($AK224,AvgYTM!$A$2:$BAY$290988,MATCH(SUBSTITUTE(SUBSTITUTE($AN224,"+",""),"-",""),AvgYTM!$2:$2,0),0))</f>
        <v/>
      </c>
    </row>
    <row r="225" spans="24:43">
      <c r="X225" s="22"/>
      <c r="AD225"/>
      <c r="AK225" s="226">
        <f>IF(AvgYTM!A222&gt;0,AvgYTM!A222,"")</f>
        <v>45119</v>
      </c>
      <c r="AL225" s="227">
        <f>IF(AK225="","",VLOOKUP($AK225,TPrice!$A$2:$BBB$290988,MATCH($AK$4,TPrice!$2:$2,0),0))</f>
        <v>1009.6</v>
      </c>
      <c r="AM225" s="228">
        <f>IF(AL225="","",VLOOKUP($AK225,YTM!$A$2:$BBB$290988,MATCH($AK$4,YTM!$2:$2,0),0))</f>
        <v>0.11881615845067713</v>
      </c>
      <c r="AN225" s="184" t="str">
        <f>IF(AK225="","",(VLOOKUP($AK225,CRating!$A$2:$BBB$290988,MATCH($AK$4,CRating!$2:$2,0),0)))</f>
        <v>BBB</v>
      </c>
      <c r="AO225" s="184">
        <f>IF(AK225="","",INDEX(Ratings!$E$3:$E$20,MATCH(VLOOKUP($AK225,CRating!$A$2:$BBB$290988,MATCH($AK$4,CRating!$2:$2,0),0),Ratings!$F$3:$F$20,0)))</f>
        <v>9</v>
      </c>
      <c r="AP225" s="184">
        <f>IF(AL225="","",IFERROR(VLOOKUP($AK225,UnitsTraded!$A$2:$BBB$290988,MATCH($AK$4,UnitsTraded!$2:$2,0),0),""))</f>
        <v>0</v>
      </c>
      <c r="AQ225" s="228">
        <f>IF(AL225="","",VLOOKUP($AK225,AvgYTM!$A$2:$BAY$290988,MATCH(SUBSTITUTE(SUBSTITUTE($AN225,"+",""),"-",""),AvgYTM!$2:$2,0),0))</f>
        <v>0.11776929551123726</v>
      </c>
    </row>
    <row r="226" spans="24:43">
      <c r="X226" s="22"/>
      <c r="AD226"/>
      <c r="AK226" s="226">
        <f>IF(AvgYTM!A223&gt;0,AvgYTM!A223,"")</f>
        <v>45120</v>
      </c>
      <c r="AL226" s="227" t="str">
        <f>IF(AK226="","",VLOOKUP($AK226,TPrice!$A$2:$BBB$290988,MATCH($AK$4,TPrice!$2:$2,0),0))</f>
        <v/>
      </c>
      <c r="AM226" s="228" t="str">
        <f>IF(AL226="","",VLOOKUP($AK226,YTM!$A$2:$BBB$290988,MATCH($AK$4,YTM!$2:$2,0),0))</f>
        <v/>
      </c>
      <c r="AN226" s="184" t="str">
        <f>IF(AK226="","",(VLOOKUP($AK226,CRating!$A$2:$BBB$290988,MATCH($AK$4,CRating!$2:$2,0),0)))</f>
        <v>BBB</v>
      </c>
      <c r="AO226" s="184">
        <f>IF(AK226="","",INDEX(Ratings!$E$3:$E$20,MATCH(VLOOKUP($AK226,CRating!$A$2:$BBB$290988,MATCH($AK$4,CRating!$2:$2,0),0),Ratings!$F$3:$F$20,0)))</f>
        <v>9</v>
      </c>
      <c r="AP226" s="184" t="str">
        <f>IF(AL226="","",IFERROR(VLOOKUP($AK226,UnitsTraded!$A$2:$BBB$290988,MATCH($AK$4,UnitsTraded!$2:$2,0),0),""))</f>
        <v/>
      </c>
      <c r="AQ226" s="228" t="str">
        <f>IF(AL226="","",VLOOKUP($AK226,AvgYTM!$A$2:$BAY$290988,MATCH(SUBSTITUTE(SUBSTITUTE($AN226,"+",""),"-",""),AvgYTM!$2:$2,0),0))</f>
        <v/>
      </c>
    </row>
    <row r="227" spans="24:43">
      <c r="X227" s="22"/>
      <c r="AD227"/>
      <c r="AK227" s="226">
        <f>IF(AvgYTM!A224&gt;0,AvgYTM!A224,"")</f>
        <v>45121</v>
      </c>
      <c r="AL227" s="227" t="str">
        <f>IF(AK227="","",VLOOKUP($AK227,TPrice!$A$2:$BBB$290988,MATCH($AK$4,TPrice!$2:$2,0),0))</f>
        <v/>
      </c>
      <c r="AM227" s="228" t="str">
        <f>IF(AL227="","",VLOOKUP($AK227,YTM!$A$2:$BBB$290988,MATCH($AK$4,YTM!$2:$2,0),0))</f>
        <v/>
      </c>
      <c r="AN227" s="184" t="str">
        <f>IF(AK227="","",(VLOOKUP($AK227,CRating!$A$2:$BBB$290988,MATCH($AK$4,CRating!$2:$2,0),0)))</f>
        <v>BBB</v>
      </c>
      <c r="AO227" s="184">
        <f>IF(AK227="","",INDEX(Ratings!$E$3:$E$20,MATCH(VLOOKUP($AK227,CRating!$A$2:$BBB$290988,MATCH($AK$4,CRating!$2:$2,0),0),Ratings!$F$3:$F$20,0)))</f>
        <v>9</v>
      </c>
      <c r="AP227" s="184" t="str">
        <f>IF(AL227="","",IFERROR(VLOOKUP($AK227,UnitsTraded!$A$2:$BBB$290988,MATCH($AK$4,UnitsTraded!$2:$2,0),0),""))</f>
        <v/>
      </c>
      <c r="AQ227" s="228" t="str">
        <f>IF(AL227="","",VLOOKUP($AK227,AvgYTM!$A$2:$BAY$290988,MATCH(SUBSTITUTE(SUBSTITUTE($AN227,"+",""),"-",""),AvgYTM!$2:$2,0),0))</f>
        <v/>
      </c>
    </row>
    <row r="228" spans="24:43">
      <c r="X228" s="22"/>
      <c r="AD228"/>
      <c r="AK228" s="226">
        <f>IF(AvgYTM!A225&gt;0,AvgYTM!A225,"")</f>
        <v>45122</v>
      </c>
      <c r="AL228" s="227" t="str">
        <f>IF(AK228="","",VLOOKUP($AK228,TPrice!$A$2:$BBB$290988,MATCH($AK$4,TPrice!$2:$2,0),0))</f>
        <v/>
      </c>
      <c r="AM228" s="228" t="str">
        <f>IF(AL228="","",VLOOKUP($AK228,YTM!$A$2:$BBB$290988,MATCH($AK$4,YTM!$2:$2,0),0))</f>
        <v/>
      </c>
      <c r="AN228" s="184" t="str">
        <f>IF(AK228="","",(VLOOKUP($AK228,CRating!$A$2:$BBB$290988,MATCH($AK$4,CRating!$2:$2,0),0)))</f>
        <v>BBB</v>
      </c>
      <c r="AO228" s="184">
        <f>IF(AK228="","",INDEX(Ratings!$E$3:$E$20,MATCH(VLOOKUP($AK228,CRating!$A$2:$BBB$290988,MATCH($AK$4,CRating!$2:$2,0),0),Ratings!$F$3:$F$20,0)))</f>
        <v>9</v>
      </c>
      <c r="AP228" s="184" t="str">
        <f>IF(AL228="","",IFERROR(VLOOKUP($AK228,UnitsTraded!$A$2:$BBB$290988,MATCH($AK$4,UnitsTraded!$2:$2,0),0),""))</f>
        <v/>
      </c>
      <c r="AQ228" s="228" t="str">
        <f>IF(AL228="","",VLOOKUP($AK228,AvgYTM!$A$2:$BAY$290988,MATCH(SUBSTITUTE(SUBSTITUTE($AN228,"+",""),"-",""),AvgYTM!$2:$2,0),0))</f>
        <v/>
      </c>
    </row>
    <row r="229" spans="24:43">
      <c r="X229" s="22"/>
      <c r="AD229"/>
      <c r="AK229" s="226">
        <f>IF(AvgYTM!A226&gt;0,AvgYTM!A226,"")</f>
        <v>45123</v>
      </c>
      <c r="AL229" s="227" t="str">
        <f>IF(AK229="","",VLOOKUP($AK229,TPrice!$A$2:$BBB$290988,MATCH($AK$4,TPrice!$2:$2,0),0))</f>
        <v/>
      </c>
      <c r="AM229" s="228" t="str">
        <f>IF(AL229="","",VLOOKUP($AK229,YTM!$A$2:$BBB$290988,MATCH($AK$4,YTM!$2:$2,0),0))</f>
        <v/>
      </c>
      <c r="AN229" s="184" t="str">
        <f>IF(AK229="","",(VLOOKUP($AK229,CRating!$A$2:$BBB$290988,MATCH($AK$4,CRating!$2:$2,0),0)))</f>
        <v>BBB</v>
      </c>
      <c r="AO229" s="184">
        <f>IF(AK229="","",INDEX(Ratings!$E$3:$E$20,MATCH(VLOOKUP($AK229,CRating!$A$2:$BBB$290988,MATCH($AK$4,CRating!$2:$2,0),0),Ratings!$F$3:$F$20,0)))</f>
        <v>9</v>
      </c>
      <c r="AP229" s="184" t="str">
        <f>IF(AL229="","",IFERROR(VLOOKUP($AK229,UnitsTraded!$A$2:$BBB$290988,MATCH($AK$4,UnitsTraded!$2:$2,0),0),""))</f>
        <v/>
      </c>
      <c r="AQ229" s="228" t="str">
        <f>IF(AL229="","",VLOOKUP($AK229,AvgYTM!$A$2:$BAY$290988,MATCH(SUBSTITUTE(SUBSTITUTE($AN229,"+",""),"-",""),AvgYTM!$2:$2,0),0))</f>
        <v/>
      </c>
    </row>
    <row r="230" spans="24:43">
      <c r="X230" s="22"/>
      <c r="AD230"/>
      <c r="AK230" s="226">
        <f>IF(AvgYTM!A227&gt;0,AvgYTM!A227,"")</f>
        <v>45124</v>
      </c>
      <c r="AL230" s="227" t="str">
        <f>IF(AK230="","",VLOOKUP($AK230,TPrice!$A$2:$BBB$290988,MATCH($AK$4,TPrice!$2:$2,0),0))</f>
        <v/>
      </c>
      <c r="AM230" s="228" t="str">
        <f>IF(AL230="","",VLOOKUP($AK230,YTM!$A$2:$BBB$290988,MATCH($AK$4,YTM!$2:$2,0),0))</f>
        <v/>
      </c>
      <c r="AN230" s="184" t="str">
        <f>IF(AK230="","",(VLOOKUP($AK230,CRating!$A$2:$BBB$290988,MATCH($AK$4,CRating!$2:$2,0),0)))</f>
        <v>BBB</v>
      </c>
      <c r="AO230" s="184">
        <f>IF(AK230="","",INDEX(Ratings!$E$3:$E$20,MATCH(VLOOKUP($AK230,CRating!$A$2:$BBB$290988,MATCH($AK$4,CRating!$2:$2,0),0),Ratings!$F$3:$F$20,0)))</f>
        <v>9</v>
      </c>
      <c r="AP230" s="184" t="str">
        <f>IF(AL230="","",IFERROR(VLOOKUP($AK230,UnitsTraded!$A$2:$BBB$290988,MATCH($AK$4,UnitsTraded!$2:$2,0),0),""))</f>
        <v/>
      </c>
      <c r="AQ230" s="228" t="str">
        <f>IF(AL230="","",VLOOKUP($AK230,AvgYTM!$A$2:$BAY$290988,MATCH(SUBSTITUTE(SUBSTITUTE($AN230,"+",""),"-",""),AvgYTM!$2:$2,0),0))</f>
        <v/>
      </c>
    </row>
    <row r="231" spans="24:43">
      <c r="X231" s="22"/>
      <c r="AD231"/>
      <c r="AK231" s="226">
        <f>IF(AvgYTM!A228&gt;0,AvgYTM!A228,"")</f>
        <v>45125</v>
      </c>
      <c r="AL231" s="227" t="str">
        <f>IF(AK231="","",VLOOKUP($AK231,TPrice!$A$2:$BBB$290988,MATCH($AK$4,TPrice!$2:$2,0),0))</f>
        <v/>
      </c>
      <c r="AM231" s="228" t="str">
        <f>IF(AL231="","",VLOOKUP($AK231,YTM!$A$2:$BBB$290988,MATCH($AK$4,YTM!$2:$2,0),0))</f>
        <v/>
      </c>
      <c r="AN231" s="184" t="str">
        <f>IF(AK231="","",(VLOOKUP($AK231,CRating!$A$2:$BBB$290988,MATCH($AK$4,CRating!$2:$2,0),0)))</f>
        <v>BBB</v>
      </c>
      <c r="AO231" s="184">
        <f>IF(AK231="","",INDEX(Ratings!$E$3:$E$20,MATCH(VLOOKUP($AK231,CRating!$A$2:$BBB$290988,MATCH($AK$4,CRating!$2:$2,0),0),Ratings!$F$3:$F$20,0)))</f>
        <v>9</v>
      </c>
      <c r="AP231" s="184" t="str">
        <f>IF(AL231="","",IFERROR(VLOOKUP($AK231,UnitsTraded!$A$2:$BBB$290988,MATCH($AK$4,UnitsTraded!$2:$2,0),0),""))</f>
        <v/>
      </c>
      <c r="AQ231" s="228" t="str">
        <f>IF(AL231="","",VLOOKUP($AK231,AvgYTM!$A$2:$BAY$290988,MATCH(SUBSTITUTE(SUBSTITUTE($AN231,"+",""),"-",""),AvgYTM!$2:$2,0),0))</f>
        <v/>
      </c>
    </row>
    <row r="232" spans="24:43">
      <c r="X232" s="22"/>
      <c r="AD232"/>
      <c r="AK232" s="226">
        <f>IF(AvgYTM!A229&gt;0,AvgYTM!A229,"")</f>
        <v>45126</v>
      </c>
      <c r="AL232" s="227" t="str">
        <f>IF(AK232="","",VLOOKUP($AK232,TPrice!$A$2:$BBB$290988,MATCH($AK$4,TPrice!$2:$2,0),0))</f>
        <v/>
      </c>
      <c r="AM232" s="228" t="str">
        <f>IF(AL232="","",VLOOKUP($AK232,YTM!$A$2:$BBB$290988,MATCH($AK$4,YTM!$2:$2,0),0))</f>
        <v/>
      </c>
      <c r="AN232" s="184" t="str">
        <f>IF(AK232="","",(VLOOKUP($AK232,CRating!$A$2:$BBB$290988,MATCH($AK$4,CRating!$2:$2,0),0)))</f>
        <v>BBB</v>
      </c>
      <c r="AO232" s="184">
        <f>IF(AK232="","",INDEX(Ratings!$E$3:$E$20,MATCH(VLOOKUP($AK232,CRating!$A$2:$BBB$290988,MATCH($AK$4,CRating!$2:$2,0),0),Ratings!$F$3:$F$20,0)))</f>
        <v>9</v>
      </c>
      <c r="AP232" s="184" t="str">
        <f>IF(AL232="","",IFERROR(VLOOKUP($AK232,UnitsTraded!$A$2:$BBB$290988,MATCH($AK$4,UnitsTraded!$2:$2,0),0),""))</f>
        <v/>
      </c>
      <c r="AQ232" s="228" t="str">
        <f>IF(AL232="","",VLOOKUP($AK232,AvgYTM!$A$2:$BAY$290988,MATCH(SUBSTITUTE(SUBSTITUTE($AN232,"+",""),"-",""),AvgYTM!$2:$2,0),0))</f>
        <v/>
      </c>
    </row>
    <row r="233" spans="24:43">
      <c r="X233" s="22"/>
      <c r="AD233"/>
      <c r="AK233" s="226">
        <f>IF(AvgYTM!A230&gt;0,AvgYTM!A230,"")</f>
        <v>45127</v>
      </c>
      <c r="AL233" s="227" t="str">
        <f>IF(AK233="","",VLOOKUP($AK233,TPrice!$A$2:$BBB$290988,MATCH($AK$4,TPrice!$2:$2,0),0))</f>
        <v/>
      </c>
      <c r="AM233" s="228" t="str">
        <f>IF(AL233="","",VLOOKUP($AK233,YTM!$A$2:$BBB$290988,MATCH($AK$4,YTM!$2:$2,0),0))</f>
        <v/>
      </c>
      <c r="AN233" s="184" t="str">
        <f>IF(AK233="","",(VLOOKUP($AK233,CRating!$A$2:$BBB$290988,MATCH($AK$4,CRating!$2:$2,0),0)))</f>
        <v>BBB</v>
      </c>
      <c r="AO233" s="184">
        <f>IF(AK233="","",INDEX(Ratings!$E$3:$E$20,MATCH(VLOOKUP($AK233,CRating!$A$2:$BBB$290988,MATCH($AK$4,CRating!$2:$2,0),0),Ratings!$F$3:$F$20,0)))</f>
        <v>9</v>
      </c>
      <c r="AP233" s="184" t="str">
        <f>IF(AL233="","",IFERROR(VLOOKUP($AK233,UnitsTraded!$A$2:$BBB$290988,MATCH($AK$4,UnitsTraded!$2:$2,0),0),""))</f>
        <v/>
      </c>
      <c r="AQ233" s="228" t="str">
        <f>IF(AL233="","",VLOOKUP($AK233,AvgYTM!$A$2:$BAY$290988,MATCH(SUBSTITUTE(SUBSTITUTE($AN233,"+",""),"-",""),AvgYTM!$2:$2,0),0))</f>
        <v/>
      </c>
    </row>
    <row r="234" spans="24:43">
      <c r="X234" s="22"/>
      <c r="AD234"/>
      <c r="AK234" s="226">
        <f>IF(AvgYTM!A231&gt;0,AvgYTM!A231,"")</f>
        <v>45128</v>
      </c>
      <c r="AL234" s="227" t="str">
        <f>IF(AK234="","",VLOOKUP($AK234,TPrice!$A$2:$BBB$290988,MATCH($AK$4,TPrice!$2:$2,0),0))</f>
        <v/>
      </c>
      <c r="AM234" s="228" t="str">
        <f>IF(AL234="","",VLOOKUP($AK234,YTM!$A$2:$BBB$290988,MATCH($AK$4,YTM!$2:$2,0),0))</f>
        <v/>
      </c>
      <c r="AN234" s="184" t="str">
        <f>IF(AK234="","",(VLOOKUP($AK234,CRating!$A$2:$BBB$290988,MATCH($AK$4,CRating!$2:$2,0),0)))</f>
        <v>BBB</v>
      </c>
      <c r="AO234" s="184">
        <f>IF(AK234="","",INDEX(Ratings!$E$3:$E$20,MATCH(VLOOKUP($AK234,CRating!$A$2:$BBB$290988,MATCH($AK$4,CRating!$2:$2,0),0),Ratings!$F$3:$F$20,0)))</f>
        <v>9</v>
      </c>
      <c r="AP234" s="184" t="str">
        <f>IF(AL234="","",IFERROR(VLOOKUP($AK234,UnitsTraded!$A$2:$BBB$290988,MATCH($AK$4,UnitsTraded!$2:$2,0),0),""))</f>
        <v/>
      </c>
      <c r="AQ234" s="228" t="str">
        <f>IF(AL234="","",VLOOKUP($AK234,AvgYTM!$A$2:$BAY$290988,MATCH(SUBSTITUTE(SUBSTITUTE($AN234,"+",""),"-",""),AvgYTM!$2:$2,0),0))</f>
        <v/>
      </c>
    </row>
    <row r="235" spans="24:43">
      <c r="X235" s="22"/>
      <c r="AD235"/>
      <c r="AK235" s="226">
        <f>IF(AvgYTM!A232&gt;0,AvgYTM!A232,"")</f>
        <v>45129</v>
      </c>
      <c r="AL235" s="227" t="str">
        <f>IF(AK235="","",VLOOKUP($AK235,TPrice!$A$2:$BBB$290988,MATCH($AK$4,TPrice!$2:$2,0),0))</f>
        <v/>
      </c>
      <c r="AM235" s="228" t="str">
        <f>IF(AL235="","",VLOOKUP($AK235,YTM!$A$2:$BBB$290988,MATCH($AK$4,YTM!$2:$2,0),0))</f>
        <v/>
      </c>
      <c r="AN235" s="184" t="str">
        <f>IF(AK235="","",(VLOOKUP($AK235,CRating!$A$2:$BBB$290988,MATCH($AK$4,CRating!$2:$2,0),0)))</f>
        <v>BBB</v>
      </c>
      <c r="AO235" s="184">
        <f>IF(AK235="","",INDEX(Ratings!$E$3:$E$20,MATCH(VLOOKUP($AK235,CRating!$A$2:$BBB$290988,MATCH($AK$4,CRating!$2:$2,0),0),Ratings!$F$3:$F$20,0)))</f>
        <v>9</v>
      </c>
      <c r="AP235" s="184" t="str">
        <f>IF(AL235="","",IFERROR(VLOOKUP($AK235,UnitsTraded!$A$2:$BBB$290988,MATCH($AK$4,UnitsTraded!$2:$2,0),0),""))</f>
        <v/>
      </c>
      <c r="AQ235" s="228" t="str">
        <f>IF(AL235="","",VLOOKUP($AK235,AvgYTM!$A$2:$BAY$290988,MATCH(SUBSTITUTE(SUBSTITUTE($AN235,"+",""),"-",""),AvgYTM!$2:$2,0),0))</f>
        <v/>
      </c>
    </row>
    <row r="236" spans="24:43">
      <c r="X236" s="22"/>
      <c r="AD236"/>
      <c r="AK236" s="226">
        <f>IF(AvgYTM!A233&gt;0,AvgYTM!A233,"")</f>
        <v>45130</v>
      </c>
      <c r="AL236" s="227" t="str">
        <f>IF(AK236="","",VLOOKUP($AK236,TPrice!$A$2:$BBB$290988,MATCH($AK$4,TPrice!$2:$2,0),0))</f>
        <v/>
      </c>
      <c r="AM236" s="228" t="str">
        <f>IF(AL236="","",VLOOKUP($AK236,YTM!$A$2:$BBB$290988,MATCH($AK$4,YTM!$2:$2,0),0))</f>
        <v/>
      </c>
      <c r="AN236" s="184" t="str">
        <f>IF(AK236="","",(VLOOKUP($AK236,CRating!$A$2:$BBB$290988,MATCH($AK$4,CRating!$2:$2,0),0)))</f>
        <v>BBB</v>
      </c>
      <c r="AO236" s="184">
        <f>IF(AK236="","",INDEX(Ratings!$E$3:$E$20,MATCH(VLOOKUP($AK236,CRating!$A$2:$BBB$290988,MATCH($AK$4,CRating!$2:$2,0),0),Ratings!$F$3:$F$20,0)))</f>
        <v>9</v>
      </c>
      <c r="AP236" s="184" t="str">
        <f>IF(AL236="","",IFERROR(VLOOKUP($AK236,UnitsTraded!$A$2:$BBB$290988,MATCH($AK$4,UnitsTraded!$2:$2,0),0),""))</f>
        <v/>
      </c>
      <c r="AQ236" s="228" t="str">
        <f>IF(AL236="","",VLOOKUP($AK236,AvgYTM!$A$2:$BAY$290988,MATCH(SUBSTITUTE(SUBSTITUTE($AN236,"+",""),"-",""),AvgYTM!$2:$2,0),0))</f>
        <v/>
      </c>
    </row>
    <row r="237" spans="24:43">
      <c r="X237" s="22"/>
      <c r="AD237"/>
      <c r="AK237" s="226">
        <f>IF(AvgYTM!A234&gt;0,AvgYTM!A234,"")</f>
        <v>45131</v>
      </c>
      <c r="AL237" s="227" t="str">
        <f>IF(AK237="","",VLOOKUP($AK237,TPrice!$A$2:$BBB$290988,MATCH($AK$4,TPrice!$2:$2,0),0))</f>
        <v/>
      </c>
      <c r="AM237" s="228" t="str">
        <f>IF(AL237="","",VLOOKUP($AK237,YTM!$A$2:$BBB$290988,MATCH($AK$4,YTM!$2:$2,0),0))</f>
        <v/>
      </c>
      <c r="AN237" s="184" t="str">
        <f>IF(AK237="","",(VLOOKUP($AK237,CRating!$A$2:$BBB$290988,MATCH($AK$4,CRating!$2:$2,0),0)))</f>
        <v>BBB</v>
      </c>
      <c r="AO237" s="184">
        <f>IF(AK237="","",INDEX(Ratings!$E$3:$E$20,MATCH(VLOOKUP($AK237,CRating!$A$2:$BBB$290988,MATCH($AK$4,CRating!$2:$2,0),0),Ratings!$F$3:$F$20,0)))</f>
        <v>9</v>
      </c>
      <c r="AP237" s="184" t="str">
        <f>IF(AL237="","",IFERROR(VLOOKUP($AK237,UnitsTraded!$A$2:$BBB$290988,MATCH($AK$4,UnitsTraded!$2:$2,0),0),""))</f>
        <v/>
      </c>
      <c r="AQ237" s="228" t="str">
        <f>IF(AL237="","",VLOOKUP($AK237,AvgYTM!$A$2:$BAY$290988,MATCH(SUBSTITUTE(SUBSTITUTE($AN237,"+",""),"-",""),AvgYTM!$2:$2,0),0))</f>
        <v/>
      </c>
    </row>
    <row r="238" spans="24:43">
      <c r="X238" s="22"/>
      <c r="AD238"/>
      <c r="AK238" s="226">
        <f>IF(AvgYTM!A235&gt;0,AvgYTM!A235,"")</f>
        <v>45132</v>
      </c>
      <c r="AL238" s="227" t="str">
        <f>IF(AK238="","",VLOOKUP($AK238,TPrice!$A$2:$BBB$290988,MATCH($AK$4,TPrice!$2:$2,0),0))</f>
        <v/>
      </c>
      <c r="AM238" s="228" t="str">
        <f>IF(AL238="","",VLOOKUP($AK238,YTM!$A$2:$BBB$290988,MATCH($AK$4,YTM!$2:$2,0),0))</f>
        <v/>
      </c>
      <c r="AN238" s="184" t="str">
        <f>IF(AK238="","",(VLOOKUP($AK238,CRating!$A$2:$BBB$290988,MATCH($AK$4,CRating!$2:$2,0),0)))</f>
        <v>BBB</v>
      </c>
      <c r="AO238" s="184">
        <f>IF(AK238="","",INDEX(Ratings!$E$3:$E$20,MATCH(VLOOKUP($AK238,CRating!$A$2:$BBB$290988,MATCH($AK$4,CRating!$2:$2,0),0),Ratings!$F$3:$F$20,0)))</f>
        <v>9</v>
      </c>
      <c r="AP238" s="184" t="str">
        <f>IF(AL238="","",IFERROR(VLOOKUP($AK238,UnitsTraded!$A$2:$BBB$290988,MATCH($AK$4,UnitsTraded!$2:$2,0),0),""))</f>
        <v/>
      </c>
      <c r="AQ238" s="228" t="str">
        <f>IF(AL238="","",VLOOKUP($AK238,AvgYTM!$A$2:$BAY$290988,MATCH(SUBSTITUTE(SUBSTITUTE($AN238,"+",""),"-",""),AvgYTM!$2:$2,0),0))</f>
        <v/>
      </c>
    </row>
    <row r="239" spans="24:43">
      <c r="X239" s="22"/>
      <c r="AD239"/>
      <c r="AK239" s="226">
        <f>IF(AvgYTM!A236&gt;0,AvgYTM!A236,"")</f>
        <v>45133</v>
      </c>
      <c r="AL239" s="227" t="str">
        <f>IF(AK239="","",VLOOKUP($AK239,TPrice!$A$2:$BBB$290988,MATCH($AK$4,TPrice!$2:$2,0),0))</f>
        <v/>
      </c>
      <c r="AM239" s="228" t="str">
        <f>IF(AL239="","",VLOOKUP($AK239,YTM!$A$2:$BBB$290988,MATCH($AK$4,YTM!$2:$2,0),0))</f>
        <v/>
      </c>
      <c r="AN239" s="184" t="str">
        <f>IF(AK239="","",(VLOOKUP($AK239,CRating!$A$2:$BBB$290988,MATCH($AK$4,CRating!$2:$2,0),0)))</f>
        <v>BBB</v>
      </c>
      <c r="AO239" s="184">
        <f>IF(AK239="","",INDEX(Ratings!$E$3:$E$20,MATCH(VLOOKUP($AK239,CRating!$A$2:$BBB$290988,MATCH($AK$4,CRating!$2:$2,0),0),Ratings!$F$3:$F$20,0)))</f>
        <v>9</v>
      </c>
      <c r="AP239" s="184" t="str">
        <f>IF(AL239="","",IFERROR(VLOOKUP($AK239,UnitsTraded!$A$2:$BBB$290988,MATCH($AK$4,UnitsTraded!$2:$2,0),0),""))</f>
        <v/>
      </c>
      <c r="AQ239" s="228" t="str">
        <f>IF(AL239="","",VLOOKUP($AK239,AvgYTM!$A$2:$BAY$290988,MATCH(SUBSTITUTE(SUBSTITUTE($AN239,"+",""),"-",""),AvgYTM!$2:$2,0),0))</f>
        <v/>
      </c>
    </row>
    <row r="240" spans="24:43">
      <c r="X240" s="22"/>
      <c r="AD240"/>
      <c r="AK240" s="226">
        <f>IF(AvgYTM!A237&gt;0,AvgYTM!A237,"")</f>
        <v>45134</v>
      </c>
      <c r="AL240" s="227" t="str">
        <f>IF(AK240="","",VLOOKUP($AK240,TPrice!$A$2:$BBB$290988,MATCH($AK$4,TPrice!$2:$2,0),0))</f>
        <v/>
      </c>
      <c r="AM240" s="228" t="str">
        <f>IF(AL240="","",VLOOKUP($AK240,YTM!$A$2:$BBB$290988,MATCH($AK$4,YTM!$2:$2,0),0))</f>
        <v/>
      </c>
      <c r="AN240" s="184" t="str">
        <f>IF(AK240="","",(VLOOKUP($AK240,CRating!$A$2:$BBB$290988,MATCH($AK$4,CRating!$2:$2,0),0)))</f>
        <v>BBB</v>
      </c>
      <c r="AO240" s="184">
        <f>IF(AK240="","",INDEX(Ratings!$E$3:$E$20,MATCH(VLOOKUP($AK240,CRating!$A$2:$BBB$290988,MATCH($AK$4,CRating!$2:$2,0),0),Ratings!$F$3:$F$20,0)))</f>
        <v>9</v>
      </c>
      <c r="AP240" s="184" t="str">
        <f>IF(AL240="","",IFERROR(VLOOKUP($AK240,UnitsTraded!$A$2:$BBB$290988,MATCH($AK$4,UnitsTraded!$2:$2,0),0),""))</f>
        <v/>
      </c>
      <c r="AQ240" s="228" t="str">
        <f>IF(AL240="","",VLOOKUP($AK240,AvgYTM!$A$2:$BAY$290988,MATCH(SUBSTITUTE(SUBSTITUTE($AN240,"+",""),"-",""),AvgYTM!$2:$2,0),0))</f>
        <v/>
      </c>
    </row>
    <row r="241" spans="24:43">
      <c r="X241" s="22"/>
      <c r="AD241"/>
      <c r="AK241" s="226">
        <f>IF(AvgYTM!A238&gt;0,AvgYTM!A238,"")</f>
        <v>45135</v>
      </c>
      <c r="AL241" s="227" t="str">
        <f>IF(AK241="","",VLOOKUP($AK241,TPrice!$A$2:$BBB$290988,MATCH($AK$4,TPrice!$2:$2,0),0))</f>
        <v/>
      </c>
      <c r="AM241" s="228" t="str">
        <f>IF(AL241="","",VLOOKUP($AK241,YTM!$A$2:$BBB$290988,MATCH($AK$4,YTM!$2:$2,0),0))</f>
        <v/>
      </c>
      <c r="AN241" s="184" t="str">
        <f>IF(AK241="","",(VLOOKUP($AK241,CRating!$A$2:$BBB$290988,MATCH($AK$4,CRating!$2:$2,0),0)))</f>
        <v>BBB</v>
      </c>
      <c r="AO241" s="184">
        <f>IF(AK241="","",INDEX(Ratings!$E$3:$E$20,MATCH(VLOOKUP($AK241,CRating!$A$2:$BBB$290988,MATCH($AK$4,CRating!$2:$2,0),0),Ratings!$F$3:$F$20,0)))</f>
        <v>9</v>
      </c>
      <c r="AP241" s="184" t="str">
        <f>IF(AL241="","",IFERROR(VLOOKUP($AK241,UnitsTraded!$A$2:$BBB$290988,MATCH($AK$4,UnitsTraded!$2:$2,0),0),""))</f>
        <v/>
      </c>
      <c r="AQ241" s="228" t="str">
        <f>IF(AL241="","",VLOOKUP($AK241,AvgYTM!$A$2:$BAY$290988,MATCH(SUBSTITUTE(SUBSTITUTE($AN241,"+",""),"-",""),AvgYTM!$2:$2,0),0))</f>
        <v/>
      </c>
    </row>
    <row r="242" spans="24:43">
      <c r="X242" s="22"/>
      <c r="AD242"/>
      <c r="AK242" s="226">
        <f>IF(AvgYTM!A239&gt;0,AvgYTM!A239,"")</f>
        <v>45136</v>
      </c>
      <c r="AL242" s="227" t="str">
        <f>IF(AK242="","",VLOOKUP($AK242,TPrice!$A$2:$BBB$290988,MATCH($AK$4,TPrice!$2:$2,0),0))</f>
        <v/>
      </c>
      <c r="AM242" s="228" t="str">
        <f>IF(AL242="","",VLOOKUP($AK242,YTM!$A$2:$BBB$290988,MATCH($AK$4,YTM!$2:$2,0),0))</f>
        <v/>
      </c>
      <c r="AN242" s="184" t="str">
        <f>IF(AK242="","",(VLOOKUP($AK242,CRating!$A$2:$BBB$290988,MATCH($AK$4,CRating!$2:$2,0),0)))</f>
        <v>BBB</v>
      </c>
      <c r="AO242" s="184">
        <f>IF(AK242="","",INDEX(Ratings!$E$3:$E$20,MATCH(VLOOKUP($AK242,CRating!$A$2:$BBB$290988,MATCH($AK$4,CRating!$2:$2,0),0),Ratings!$F$3:$F$20,0)))</f>
        <v>9</v>
      </c>
      <c r="AP242" s="184" t="str">
        <f>IF(AL242="","",IFERROR(VLOOKUP($AK242,UnitsTraded!$A$2:$BBB$290988,MATCH($AK$4,UnitsTraded!$2:$2,0),0),""))</f>
        <v/>
      </c>
      <c r="AQ242" s="228" t="str">
        <f>IF(AL242="","",VLOOKUP($AK242,AvgYTM!$A$2:$BAY$290988,MATCH(SUBSTITUTE(SUBSTITUTE($AN242,"+",""),"-",""),AvgYTM!$2:$2,0),0))</f>
        <v/>
      </c>
    </row>
    <row r="243" spans="24:43">
      <c r="X243" s="22"/>
      <c r="AD243"/>
      <c r="AK243" s="226">
        <f>IF(AvgYTM!A240&gt;0,AvgYTM!A240,"")</f>
        <v>45137</v>
      </c>
      <c r="AL243" s="227" t="str">
        <f>IF(AK243="","",VLOOKUP($AK243,TPrice!$A$2:$BBB$290988,MATCH($AK$4,TPrice!$2:$2,0),0))</f>
        <v/>
      </c>
      <c r="AM243" s="228" t="str">
        <f>IF(AL243="","",VLOOKUP($AK243,YTM!$A$2:$BBB$290988,MATCH($AK$4,YTM!$2:$2,0),0))</f>
        <v/>
      </c>
      <c r="AN243" s="184" t="str">
        <f>IF(AK243="","",(VLOOKUP($AK243,CRating!$A$2:$BBB$290988,MATCH($AK$4,CRating!$2:$2,0),0)))</f>
        <v>A-</v>
      </c>
      <c r="AO243" s="184">
        <f>IF(AK243="","",INDEX(Ratings!$E$3:$E$20,MATCH(VLOOKUP($AK243,CRating!$A$2:$BBB$290988,MATCH($AK$4,CRating!$2:$2,0),0),Ratings!$F$3:$F$20,0)))</f>
        <v>7</v>
      </c>
      <c r="AP243" s="184" t="str">
        <f>IF(AL243="","",IFERROR(VLOOKUP($AK243,UnitsTraded!$A$2:$BBB$290988,MATCH($AK$4,UnitsTraded!$2:$2,0),0),""))</f>
        <v/>
      </c>
      <c r="AQ243" s="228" t="str">
        <f>IF(AL243="","",VLOOKUP($AK243,AvgYTM!$A$2:$BAY$290988,MATCH(SUBSTITUTE(SUBSTITUTE($AN243,"+",""),"-",""),AvgYTM!$2:$2,0),0))</f>
        <v/>
      </c>
    </row>
    <row r="244" spans="24:43">
      <c r="X244" s="22"/>
      <c r="AD244"/>
      <c r="AK244" s="226">
        <f>IF(AvgYTM!A241&gt;0,AvgYTM!A241,"")</f>
        <v>45138</v>
      </c>
      <c r="AL244" s="227" t="str">
        <f>IF(AK244="","",VLOOKUP($AK244,TPrice!$A$2:$BBB$290988,MATCH($AK$4,TPrice!$2:$2,0),0))</f>
        <v/>
      </c>
      <c r="AM244" s="228" t="str">
        <f>IF(AL244="","",VLOOKUP($AK244,YTM!$A$2:$BBB$290988,MATCH($AK$4,YTM!$2:$2,0),0))</f>
        <v/>
      </c>
      <c r="AN244" s="184" t="str">
        <f>IF(AK244="","",(VLOOKUP($AK244,CRating!$A$2:$BBB$290988,MATCH($AK$4,CRating!$2:$2,0),0)))</f>
        <v>A-</v>
      </c>
      <c r="AO244" s="184">
        <f>IF(AK244="","",INDEX(Ratings!$E$3:$E$20,MATCH(VLOOKUP($AK244,CRating!$A$2:$BBB$290988,MATCH($AK$4,CRating!$2:$2,0),0),Ratings!$F$3:$F$20,0)))</f>
        <v>7</v>
      </c>
      <c r="AP244" s="184" t="str">
        <f>IF(AL244="","",IFERROR(VLOOKUP($AK244,UnitsTraded!$A$2:$BBB$290988,MATCH($AK$4,UnitsTraded!$2:$2,0),0),""))</f>
        <v/>
      </c>
      <c r="AQ244" s="228" t="str">
        <f>IF(AL244="","",VLOOKUP($AK244,AvgYTM!$A$2:$BAY$290988,MATCH(SUBSTITUTE(SUBSTITUTE($AN244,"+",""),"-",""),AvgYTM!$2:$2,0),0))</f>
        <v/>
      </c>
    </row>
    <row r="245" spans="24:43">
      <c r="X245" s="22"/>
      <c r="AD245"/>
      <c r="AK245" s="226">
        <f>IF(AvgYTM!A242&gt;0,AvgYTM!A242,"")</f>
        <v>45139</v>
      </c>
      <c r="AL245" s="227" t="str">
        <f>IF(AK245="","",VLOOKUP($AK245,TPrice!$A$2:$BBB$290988,MATCH($AK$4,TPrice!$2:$2,0),0))</f>
        <v/>
      </c>
      <c r="AM245" s="228" t="str">
        <f>IF(AL245="","",VLOOKUP($AK245,YTM!$A$2:$BBB$290988,MATCH($AK$4,YTM!$2:$2,0),0))</f>
        <v/>
      </c>
      <c r="AN245" s="184" t="str">
        <f>IF(AK245="","",(VLOOKUP($AK245,CRating!$A$2:$BBB$290988,MATCH($AK$4,CRating!$2:$2,0),0)))</f>
        <v>A-</v>
      </c>
      <c r="AO245" s="184">
        <f>IF(AK245="","",INDEX(Ratings!$E$3:$E$20,MATCH(VLOOKUP($AK245,CRating!$A$2:$BBB$290988,MATCH($AK$4,CRating!$2:$2,0),0),Ratings!$F$3:$F$20,0)))</f>
        <v>7</v>
      </c>
      <c r="AP245" s="184" t="str">
        <f>IF(AL245="","",IFERROR(VLOOKUP($AK245,UnitsTraded!$A$2:$BBB$290988,MATCH($AK$4,UnitsTraded!$2:$2,0),0),""))</f>
        <v/>
      </c>
      <c r="AQ245" s="228" t="str">
        <f>IF(AL245="","",VLOOKUP($AK245,AvgYTM!$A$2:$BAY$290988,MATCH(SUBSTITUTE(SUBSTITUTE($AN245,"+",""),"-",""),AvgYTM!$2:$2,0),0))</f>
        <v/>
      </c>
    </row>
    <row r="246" spans="24:43">
      <c r="X246" s="22"/>
      <c r="AD246"/>
      <c r="AK246" s="226">
        <f>IF(AvgYTM!A243&gt;0,AvgYTM!A243,"")</f>
        <v>45140</v>
      </c>
      <c r="AL246" s="227" t="str">
        <f>IF(AK246="","",VLOOKUP($AK246,TPrice!$A$2:$BBB$290988,MATCH($AK$4,TPrice!$2:$2,0),0))</f>
        <v/>
      </c>
      <c r="AM246" s="228" t="str">
        <f>IF(AL246="","",VLOOKUP($AK246,YTM!$A$2:$BBB$290988,MATCH($AK$4,YTM!$2:$2,0),0))</f>
        <v/>
      </c>
      <c r="AN246" s="184" t="str">
        <f>IF(AK246="","",(VLOOKUP($AK246,CRating!$A$2:$BBB$290988,MATCH($AK$4,CRating!$2:$2,0),0)))</f>
        <v>A-</v>
      </c>
      <c r="AO246" s="184">
        <f>IF(AK246="","",INDEX(Ratings!$E$3:$E$20,MATCH(VLOOKUP($AK246,CRating!$A$2:$BBB$290988,MATCH($AK$4,CRating!$2:$2,0),0),Ratings!$F$3:$F$20,0)))</f>
        <v>7</v>
      </c>
      <c r="AP246" s="184" t="str">
        <f>IF(AL246="","",IFERROR(VLOOKUP($AK246,UnitsTraded!$A$2:$BBB$290988,MATCH($AK$4,UnitsTraded!$2:$2,0),0),""))</f>
        <v/>
      </c>
      <c r="AQ246" s="228" t="str">
        <f>IF(AL246="","",VLOOKUP($AK246,AvgYTM!$A$2:$BAY$290988,MATCH(SUBSTITUTE(SUBSTITUTE($AN246,"+",""),"-",""),AvgYTM!$2:$2,0),0))</f>
        <v/>
      </c>
    </row>
    <row r="247" spans="24:43">
      <c r="X247" s="22"/>
      <c r="AD247"/>
      <c r="AK247" s="226">
        <f>IF(AvgYTM!A244&gt;0,AvgYTM!A244,"")</f>
        <v>45141</v>
      </c>
      <c r="AL247" s="227" t="str">
        <f>IF(AK247="","",VLOOKUP($AK247,TPrice!$A$2:$BBB$290988,MATCH($AK$4,TPrice!$2:$2,0),0))</f>
        <v/>
      </c>
      <c r="AM247" s="228" t="str">
        <f>IF(AL247="","",VLOOKUP($AK247,YTM!$A$2:$BBB$290988,MATCH($AK$4,YTM!$2:$2,0),0))</f>
        <v/>
      </c>
      <c r="AN247" s="184" t="str">
        <f>IF(AK247="","",(VLOOKUP($AK247,CRating!$A$2:$BBB$290988,MATCH($AK$4,CRating!$2:$2,0),0)))</f>
        <v>A-</v>
      </c>
      <c r="AO247" s="184">
        <f>IF(AK247="","",INDEX(Ratings!$E$3:$E$20,MATCH(VLOOKUP($AK247,CRating!$A$2:$BBB$290988,MATCH($AK$4,CRating!$2:$2,0),0),Ratings!$F$3:$F$20,0)))</f>
        <v>7</v>
      </c>
      <c r="AP247" s="184" t="str">
        <f>IF(AL247="","",IFERROR(VLOOKUP($AK247,UnitsTraded!$A$2:$BBB$290988,MATCH($AK$4,UnitsTraded!$2:$2,0),0),""))</f>
        <v/>
      </c>
      <c r="AQ247" s="228" t="str">
        <f>IF(AL247="","",VLOOKUP($AK247,AvgYTM!$A$2:$BAY$290988,MATCH(SUBSTITUTE(SUBSTITUTE($AN247,"+",""),"-",""),AvgYTM!$2:$2,0),0))</f>
        <v/>
      </c>
    </row>
    <row r="248" spans="24:43">
      <c r="X248" s="22"/>
      <c r="AD248"/>
      <c r="AK248" s="226">
        <f>IF(AvgYTM!A245&gt;0,AvgYTM!A245,"")</f>
        <v>45142</v>
      </c>
      <c r="AL248" s="227" t="str">
        <f>IF(AK248="","",VLOOKUP($AK248,TPrice!$A$2:$BBB$290988,MATCH($AK$4,TPrice!$2:$2,0),0))</f>
        <v/>
      </c>
      <c r="AM248" s="228" t="str">
        <f>IF(AL248="","",VLOOKUP($AK248,YTM!$A$2:$BBB$290988,MATCH($AK$4,YTM!$2:$2,0),0))</f>
        <v/>
      </c>
      <c r="AN248" s="184" t="str">
        <f>IF(AK248="","",(VLOOKUP($AK248,CRating!$A$2:$BBB$290988,MATCH($AK$4,CRating!$2:$2,0),0)))</f>
        <v>A-</v>
      </c>
      <c r="AO248" s="184">
        <f>IF(AK248="","",INDEX(Ratings!$E$3:$E$20,MATCH(VLOOKUP($AK248,CRating!$A$2:$BBB$290988,MATCH($AK$4,CRating!$2:$2,0),0),Ratings!$F$3:$F$20,0)))</f>
        <v>7</v>
      </c>
      <c r="AP248" s="184" t="str">
        <f>IF(AL248="","",IFERROR(VLOOKUP($AK248,UnitsTraded!$A$2:$BBB$290988,MATCH($AK$4,UnitsTraded!$2:$2,0),0),""))</f>
        <v/>
      </c>
      <c r="AQ248" s="228" t="str">
        <f>IF(AL248="","",VLOOKUP($AK248,AvgYTM!$A$2:$BAY$290988,MATCH(SUBSTITUTE(SUBSTITUTE($AN248,"+",""),"-",""),AvgYTM!$2:$2,0),0))</f>
        <v/>
      </c>
    </row>
    <row r="249" spans="24:43">
      <c r="X249" s="22"/>
      <c r="AD249"/>
      <c r="AK249" s="226">
        <f>IF(AvgYTM!A246&gt;0,AvgYTM!A246,"")</f>
        <v>45143</v>
      </c>
      <c r="AL249" s="227" t="str">
        <f>IF(AK249="","",VLOOKUP($AK249,TPrice!$A$2:$BBB$290988,MATCH($AK$4,TPrice!$2:$2,0),0))</f>
        <v/>
      </c>
      <c r="AM249" s="228" t="str">
        <f>IF(AL249="","",VLOOKUP($AK249,YTM!$A$2:$BBB$290988,MATCH($AK$4,YTM!$2:$2,0),0))</f>
        <v/>
      </c>
      <c r="AN249" s="184" t="str">
        <f>IF(AK249="","",(VLOOKUP($AK249,CRating!$A$2:$BBB$290988,MATCH($AK$4,CRating!$2:$2,0),0)))</f>
        <v>A-</v>
      </c>
      <c r="AO249" s="184">
        <f>IF(AK249="","",INDEX(Ratings!$E$3:$E$20,MATCH(VLOOKUP($AK249,CRating!$A$2:$BBB$290988,MATCH($AK$4,CRating!$2:$2,0),0),Ratings!$F$3:$F$20,0)))</f>
        <v>7</v>
      </c>
      <c r="AP249" s="184" t="str">
        <f>IF(AL249="","",IFERROR(VLOOKUP($AK249,UnitsTraded!$A$2:$BBB$290988,MATCH($AK$4,UnitsTraded!$2:$2,0),0),""))</f>
        <v/>
      </c>
      <c r="AQ249" s="228" t="str">
        <f>IF(AL249="","",VLOOKUP($AK249,AvgYTM!$A$2:$BAY$290988,MATCH(SUBSTITUTE(SUBSTITUTE($AN249,"+",""),"-",""),AvgYTM!$2:$2,0),0))</f>
        <v/>
      </c>
    </row>
    <row r="250" spans="24:43">
      <c r="X250" s="22"/>
      <c r="AD250"/>
      <c r="AK250" s="226">
        <f>IF(AvgYTM!A247&gt;0,AvgYTM!A247,"")</f>
        <v>45144</v>
      </c>
      <c r="AL250" s="227" t="str">
        <f>IF(AK250="","",VLOOKUP($AK250,TPrice!$A$2:$BBB$290988,MATCH($AK$4,TPrice!$2:$2,0),0))</f>
        <v/>
      </c>
      <c r="AM250" s="228" t="str">
        <f>IF(AL250="","",VLOOKUP($AK250,YTM!$A$2:$BBB$290988,MATCH($AK$4,YTM!$2:$2,0),0))</f>
        <v/>
      </c>
      <c r="AN250" s="184" t="str">
        <f>IF(AK250="","",(VLOOKUP($AK250,CRating!$A$2:$BBB$290988,MATCH($AK$4,CRating!$2:$2,0),0)))</f>
        <v>A-</v>
      </c>
      <c r="AO250" s="184">
        <f>IF(AK250="","",INDEX(Ratings!$E$3:$E$20,MATCH(VLOOKUP($AK250,CRating!$A$2:$BBB$290988,MATCH($AK$4,CRating!$2:$2,0),0),Ratings!$F$3:$F$20,0)))</f>
        <v>7</v>
      </c>
      <c r="AP250" s="184" t="str">
        <f>IF(AL250="","",IFERROR(VLOOKUP($AK250,UnitsTraded!$A$2:$BBB$290988,MATCH($AK$4,UnitsTraded!$2:$2,0),0),""))</f>
        <v/>
      </c>
      <c r="AQ250" s="228" t="str">
        <f>IF(AL250="","",VLOOKUP($AK250,AvgYTM!$A$2:$BAY$290988,MATCH(SUBSTITUTE(SUBSTITUTE($AN250,"+",""),"-",""),AvgYTM!$2:$2,0),0))</f>
        <v/>
      </c>
    </row>
    <row r="251" spans="24:43">
      <c r="X251" s="22"/>
      <c r="AD251"/>
      <c r="AK251" s="226">
        <f>IF(AvgYTM!A248&gt;0,AvgYTM!A248,"")</f>
        <v>45145</v>
      </c>
      <c r="AL251" s="227" t="str">
        <f>IF(AK251="","",VLOOKUP($AK251,TPrice!$A$2:$BBB$290988,MATCH($AK$4,TPrice!$2:$2,0),0))</f>
        <v/>
      </c>
      <c r="AM251" s="228" t="str">
        <f>IF(AL251="","",VLOOKUP($AK251,YTM!$A$2:$BBB$290988,MATCH($AK$4,YTM!$2:$2,0),0))</f>
        <v/>
      </c>
      <c r="AN251" s="184" t="str">
        <f>IF(AK251="","",(VLOOKUP($AK251,CRating!$A$2:$BBB$290988,MATCH($AK$4,CRating!$2:$2,0),0)))</f>
        <v>A-</v>
      </c>
      <c r="AO251" s="184">
        <f>IF(AK251="","",INDEX(Ratings!$E$3:$E$20,MATCH(VLOOKUP($AK251,CRating!$A$2:$BBB$290988,MATCH($AK$4,CRating!$2:$2,0),0),Ratings!$F$3:$F$20,0)))</f>
        <v>7</v>
      </c>
      <c r="AP251" s="184" t="str">
        <f>IF(AL251="","",IFERROR(VLOOKUP($AK251,UnitsTraded!$A$2:$BBB$290988,MATCH($AK$4,UnitsTraded!$2:$2,0),0),""))</f>
        <v/>
      </c>
      <c r="AQ251" s="228" t="str">
        <f>IF(AL251="","",VLOOKUP($AK251,AvgYTM!$A$2:$BAY$290988,MATCH(SUBSTITUTE(SUBSTITUTE($AN251,"+",""),"-",""),AvgYTM!$2:$2,0),0))</f>
        <v/>
      </c>
    </row>
    <row r="252" spans="24:43">
      <c r="X252" s="22"/>
      <c r="AD252"/>
      <c r="AK252" s="226">
        <f>IF(AvgYTM!A249&gt;0,AvgYTM!A249,"")</f>
        <v>45146</v>
      </c>
      <c r="AL252" s="227" t="str">
        <f>IF(AK252="","",VLOOKUP($AK252,TPrice!$A$2:$BBB$290988,MATCH($AK$4,TPrice!$2:$2,0),0))</f>
        <v/>
      </c>
      <c r="AM252" s="228" t="str">
        <f>IF(AL252="","",VLOOKUP($AK252,YTM!$A$2:$BBB$290988,MATCH($AK$4,YTM!$2:$2,0),0))</f>
        <v/>
      </c>
      <c r="AN252" s="184" t="str">
        <f>IF(AK252="","",(VLOOKUP($AK252,CRating!$A$2:$BBB$290988,MATCH($AK$4,CRating!$2:$2,0),0)))</f>
        <v>A-</v>
      </c>
      <c r="AO252" s="184">
        <f>IF(AK252="","",INDEX(Ratings!$E$3:$E$20,MATCH(VLOOKUP($AK252,CRating!$A$2:$BBB$290988,MATCH($AK$4,CRating!$2:$2,0),0),Ratings!$F$3:$F$20,0)))</f>
        <v>7</v>
      </c>
      <c r="AP252" s="184" t="str">
        <f>IF(AL252="","",IFERROR(VLOOKUP($AK252,UnitsTraded!$A$2:$BBB$290988,MATCH($AK$4,UnitsTraded!$2:$2,0),0),""))</f>
        <v/>
      </c>
      <c r="AQ252" s="228" t="str">
        <f>IF(AL252="","",VLOOKUP($AK252,AvgYTM!$A$2:$BAY$290988,MATCH(SUBSTITUTE(SUBSTITUTE($AN252,"+",""),"-",""),AvgYTM!$2:$2,0),0))</f>
        <v/>
      </c>
    </row>
    <row r="253" spans="24:43">
      <c r="X253" s="22"/>
      <c r="AD253"/>
      <c r="AK253" s="226">
        <f>IF(AvgYTM!A250&gt;0,AvgYTM!A250,"")</f>
        <v>45147</v>
      </c>
      <c r="AL253" s="227" t="str">
        <f>IF(AK253="","",VLOOKUP($AK253,TPrice!$A$2:$BBB$290988,MATCH($AK$4,TPrice!$2:$2,0),0))</f>
        <v/>
      </c>
      <c r="AM253" s="228" t="str">
        <f>IF(AL253="","",VLOOKUP($AK253,YTM!$A$2:$BBB$290988,MATCH($AK$4,YTM!$2:$2,0),0))</f>
        <v/>
      </c>
      <c r="AN253" s="184" t="str">
        <f>IF(AK253="","",(VLOOKUP($AK253,CRating!$A$2:$BBB$290988,MATCH($AK$4,CRating!$2:$2,0),0)))</f>
        <v>A-</v>
      </c>
      <c r="AO253" s="184">
        <f>IF(AK253="","",INDEX(Ratings!$E$3:$E$20,MATCH(VLOOKUP($AK253,CRating!$A$2:$BBB$290988,MATCH($AK$4,CRating!$2:$2,0),0),Ratings!$F$3:$F$20,0)))</f>
        <v>7</v>
      </c>
      <c r="AP253" s="184" t="str">
        <f>IF(AL253="","",IFERROR(VLOOKUP($AK253,UnitsTraded!$A$2:$BBB$290988,MATCH($AK$4,UnitsTraded!$2:$2,0),0),""))</f>
        <v/>
      </c>
      <c r="AQ253" s="228" t="str">
        <f>IF(AL253="","",VLOOKUP($AK253,AvgYTM!$A$2:$BAY$290988,MATCH(SUBSTITUTE(SUBSTITUTE($AN253,"+",""),"-",""),AvgYTM!$2:$2,0),0))</f>
        <v/>
      </c>
    </row>
    <row r="254" spans="24:43">
      <c r="X254" s="22"/>
      <c r="AD254"/>
      <c r="AK254" s="226">
        <f>IF(AvgYTM!A251&gt;0,AvgYTM!A251,"")</f>
        <v>45148</v>
      </c>
      <c r="AL254" s="227" t="str">
        <f>IF(AK254="","",VLOOKUP($AK254,TPrice!$A$2:$BBB$290988,MATCH($AK$4,TPrice!$2:$2,0),0))</f>
        <v/>
      </c>
      <c r="AM254" s="228" t="str">
        <f>IF(AL254="","",VLOOKUP($AK254,YTM!$A$2:$BBB$290988,MATCH($AK$4,YTM!$2:$2,0),0))</f>
        <v/>
      </c>
      <c r="AN254" s="184" t="str">
        <f>IF(AK254="","",(VLOOKUP($AK254,CRating!$A$2:$BBB$290988,MATCH($AK$4,CRating!$2:$2,0),0)))</f>
        <v>A-</v>
      </c>
      <c r="AO254" s="184">
        <f>IF(AK254="","",INDEX(Ratings!$E$3:$E$20,MATCH(VLOOKUP($AK254,CRating!$A$2:$BBB$290988,MATCH($AK$4,CRating!$2:$2,0),0),Ratings!$F$3:$F$20,0)))</f>
        <v>7</v>
      </c>
      <c r="AP254" s="184" t="str">
        <f>IF(AL254="","",IFERROR(VLOOKUP($AK254,UnitsTraded!$A$2:$BBB$290988,MATCH($AK$4,UnitsTraded!$2:$2,0),0),""))</f>
        <v/>
      </c>
      <c r="AQ254" s="228" t="str">
        <f>IF(AL254="","",VLOOKUP($AK254,AvgYTM!$A$2:$BAY$290988,MATCH(SUBSTITUTE(SUBSTITUTE($AN254,"+",""),"-",""),AvgYTM!$2:$2,0),0))</f>
        <v/>
      </c>
    </row>
    <row r="255" spans="24:43">
      <c r="X255" s="22"/>
      <c r="AD255"/>
      <c r="AK255" s="226">
        <f>IF(AvgYTM!A252&gt;0,AvgYTM!A252,"")</f>
        <v>45149</v>
      </c>
      <c r="AL255" s="227" t="str">
        <f>IF(AK255="","",VLOOKUP($AK255,TPrice!$A$2:$BBB$290988,MATCH($AK$4,TPrice!$2:$2,0),0))</f>
        <v/>
      </c>
      <c r="AM255" s="228" t="str">
        <f>IF(AL255="","",VLOOKUP($AK255,YTM!$A$2:$BBB$290988,MATCH($AK$4,YTM!$2:$2,0),0))</f>
        <v/>
      </c>
      <c r="AN255" s="184" t="str">
        <f>IF(AK255="","",(VLOOKUP($AK255,CRating!$A$2:$BBB$290988,MATCH($AK$4,CRating!$2:$2,0),0)))</f>
        <v>A-</v>
      </c>
      <c r="AO255" s="184">
        <f>IF(AK255="","",INDEX(Ratings!$E$3:$E$20,MATCH(VLOOKUP($AK255,CRating!$A$2:$BBB$290988,MATCH($AK$4,CRating!$2:$2,0),0),Ratings!$F$3:$F$20,0)))</f>
        <v>7</v>
      </c>
      <c r="AP255" s="184" t="str">
        <f>IF(AL255="","",IFERROR(VLOOKUP($AK255,UnitsTraded!$A$2:$BBB$290988,MATCH($AK$4,UnitsTraded!$2:$2,0),0),""))</f>
        <v/>
      </c>
      <c r="AQ255" s="228" t="str">
        <f>IF(AL255="","",VLOOKUP($AK255,AvgYTM!$A$2:$BAY$290988,MATCH(SUBSTITUTE(SUBSTITUTE($AN255,"+",""),"-",""),AvgYTM!$2:$2,0),0))</f>
        <v/>
      </c>
    </row>
    <row r="256" spans="24:43">
      <c r="X256" s="22"/>
      <c r="AD256"/>
      <c r="AK256" s="226">
        <f>IF(AvgYTM!A253&gt;0,AvgYTM!A253,"")</f>
        <v>45150</v>
      </c>
      <c r="AL256" s="227" t="str">
        <f>IF(AK256="","",VLOOKUP($AK256,TPrice!$A$2:$BBB$290988,MATCH($AK$4,TPrice!$2:$2,0),0))</f>
        <v/>
      </c>
      <c r="AM256" s="228" t="str">
        <f>IF(AL256="","",VLOOKUP($AK256,YTM!$A$2:$BBB$290988,MATCH($AK$4,YTM!$2:$2,0),0))</f>
        <v/>
      </c>
      <c r="AN256" s="184" t="str">
        <f>IF(AK256="","",(VLOOKUP($AK256,CRating!$A$2:$BBB$290988,MATCH($AK$4,CRating!$2:$2,0),0)))</f>
        <v>A-</v>
      </c>
      <c r="AO256" s="184">
        <f>IF(AK256="","",INDEX(Ratings!$E$3:$E$20,MATCH(VLOOKUP($AK256,CRating!$A$2:$BBB$290988,MATCH($AK$4,CRating!$2:$2,0),0),Ratings!$F$3:$F$20,0)))</f>
        <v>7</v>
      </c>
      <c r="AP256" s="184" t="str">
        <f>IF(AL256="","",IFERROR(VLOOKUP($AK256,UnitsTraded!$A$2:$BBB$290988,MATCH($AK$4,UnitsTraded!$2:$2,0),0),""))</f>
        <v/>
      </c>
      <c r="AQ256" s="228" t="str">
        <f>IF(AL256="","",VLOOKUP($AK256,AvgYTM!$A$2:$BAY$290988,MATCH(SUBSTITUTE(SUBSTITUTE($AN256,"+",""),"-",""),AvgYTM!$2:$2,0),0))</f>
        <v/>
      </c>
    </row>
    <row r="257" spans="24:43">
      <c r="X257" s="22"/>
      <c r="AD257"/>
      <c r="AK257" s="226">
        <f>IF(AvgYTM!A254&gt;0,AvgYTM!A254,"")</f>
        <v>45151</v>
      </c>
      <c r="AL257" s="227" t="str">
        <f>IF(AK257="","",VLOOKUP($AK257,TPrice!$A$2:$BBB$290988,MATCH($AK$4,TPrice!$2:$2,0),0))</f>
        <v/>
      </c>
      <c r="AM257" s="228" t="str">
        <f>IF(AL257="","",VLOOKUP($AK257,YTM!$A$2:$BBB$290988,MATCH($AK$4,YTM!$2:$2,0),0))</f>
        <v/>
      </c>
      <c r="AN257" s="184" t="str">
        <f>IF(AK257="","",(VLOOKUP($AK257,CRating!$A$2:$BBB$290988,MATCH($AK$4,CRating!$2:$2,0),0)))</f>
        <v>A-</v>
      </c>
      <c r="AO257" s="184">
        <f>IF(AK257="","",INDEX(Ratings!$E$3:$E$20,MATCH(VLOOKUP($AK257,CRating!$A$2:$BBB$290988,MATCH($AK$4,CRating!$2:$2,0),0),Ratings!$F$3:$F$20,0)))</f>
        <v>7</v>
      </c>
      <c r="AP257" s="184" t="str">
        <f>IF(AL257="","",IFERROR(VLOOKUP($AK257,UnitsTraded!$A$2:$BBB$290988,MATCH($AK$4,UnitsTraded!$2:$2,0),0),""))</f>
        <v/>
      </c>
      <c r="AQ257" s="228" t="str">
        <f>IF(AL257="","",VLOOKUP($AK257,AvgYTM!$A$2:$BAY$290988,MATCH(SUBSTITUTE(SUBSTITUTE($AN257,"+",""),"-",""),AvgYTM!$2:$2,0),0))</f>
        <v/>
      </c>
    </row>
    <row r="258" spans="24:43">
      <c r="X258" s="22"/>
      <c r="AD258"/>
      <c r="AK258" s="226">
        <f>IF(AvgYTM!A255&gt;0,AvgYTM!A255,"")</f>
        <v>45152</v>
      </c>
      <c r="AL258" s="227" t="str">
        <f>IF(AK258="","",VLOOKUP($AK258,TPrice!$A$2:$BBB$290988,MATCH($AK$4,TPrice!$2:$2,0),0))</f>
        <v/>
      </c>
      <c r="AM258" s="228" t="str">
        <f>IF(AL258="","",VLOOKUP($AK258,YTM!$A$2:$BBB$290988,MATCH($AK$4,YTM!$2:$2,0),0))</f>
        <v/>
      </c>
      <c r="AN258" s="184" t="str">
        <f>IF(AK258="","",(VLOOKUP($AK258,CRating!$A$2:$BBB$290988,MATCH($AK$4,CRating!$2:$2,0),0)))</f>
        <v>A-</v>
      </c>
      <c r="AO258" s="184">
        <f>IF(AK258="","",INDEX(Ratings!$E$3:$E$20,MATCH(VLOOKUP($AK258,CRating!$A$2:$BBB$290988,MATCH($AK$4,CRating!$2:$2,0),0),Ratings!$F$3:$F$20,0)))</f>
        <v>7</v>
      </c>
      <c r="AP258" s="184" t="str">
        <f>IF(AL258="","",IFERROR(VLOOKUP($AK258,UnitsTraded!$A$2:$BBB$290988,MATCH($AK$4,UnitsTraded!$2:$2,0),0),""))</f>
        <v/>
      </c>
      <c r="AQ258" s="228" t="str">
        <f>IF(AL258="","",VLOOKUP($AK258,AvgYTM!$A$2:$BAY$290988,MATCH(SUBSTITUTE(SUBSTITUTE($AN258,"+",""),"-",""),AvgYTM!$2:$2,0),0))</f>
        <v/>
      </c>
    </row>
    <row r="259" spans="24:43">
      <c r="X259" s="22"/>
      <c r="AD259"/>
      <c r="AK259" s="226">
        <f>IF(AvgYTM!A256&gt;0,AvgYTM!A256,"")</f>
        <v>45153</v>
      </c>
      <c r="AL259" s="227">
        <f>IF(AK259="","",VLOOKUP($AK259,TPrice!$A$2:$BBB$290988,MATCH($AK$4,TPrice!$2:$2,0),0))</f>
        <v>1007</v>
      </c>
      <c r="AM259" s="228">
        <f>IF(AL259="","",VLOOKUP($AK259,YTM!$A$2:$BBB$290988,MATCH($AK$4,YTM!$2:$2,0),0))</f>
        <v>9.2065346113151786E-2</v>
      </c>
      <c r="AN259" s="184" t="str">
        <f>IF(AK259="","",(VLOOKUP($AK259,CRating!$A$2:$BBB$290988,MATCH($AK$4,CRating!$2:$2,0),0)))</f>
        <v>A-</v>
      </c>
      <c r="AO259" s="184">
        <f>IF(AK259="","",INDEX(Ratings!$E$3:$E$20,MATCH(VLOOKUP($AK259,CRating!$A$2:$BBB$290988,MATCH($AK$4,CRating!$2:$2,0),0),Ratings!$F$3:$F$20,0)))</f>
        <v>7</v>
      </c>
      <c r="AP259" s="184">
        <f>IF(AL259="","",IFERROR(VLOOKUP($AK259,UnitsTraded!$A$2:$BBB$290988,MATCH($AK$4,UnitsTraded!$2:$2,0),0),""))</f>
        <v>10050</v>
      </c>
      <c r="AQ259" s="228">
        <f>IF(AL259="","",VLOOKUP($AK259,AvgYTM!$A$2:$BAY$290988,MATCH(SUBSTITUTE(SUBSTITUTE($AN259,"+",""),"-",""),AvgYTM!$2:$2,0),0))</f>
        <v>0.11660923010238256</v>
      </c>
    </row>
    <row r="260" spans="24:43">
      <c r="X260" s="22"/>
      <c r="AD260"/>
      <c r="AK260" s="226">
        <f>IF(AvgYTM!A257&gt;0,AvgYTM!A257,"")</f>
        <v>45154</v>
      </c>
      <c r="AL260" s="227" t="str">
        <f>IF(AK260="","",VLOOKUP($AK260,TPrice!$A$2:$BBB$290988,MATCH($AK$4,TPrice!$2:$2,0),0))</f>
        <v/>
      </c>
      <c r="AM260" s="228" t="str">
        <f>IF(AL260="","",VLOOKUP($AK260,YTM!$A$2:$BBB$290988,MATCH($AK$4,YTM!$2:$2,0),0))</f>
        <v/>
      </c>
      <c r="AN260" s="184" t="str">
        <f>IF(AK260="","",(VLOOKUP($AK260,CRating!$A$2:$BBB$290988,MATCH($AK$4,CRating!$2:$2,0),0)))</f>
        <v>A-</v>
      </c>
      <c r="AO260" s="184">
        <f>IF(AK260="","",INDEX(Ratings!$E$3:$E$20,MATCH(VLOOKUP($AK260,CRating!$A$2:$BBB$290988,MATCH($AK$4,CRating!$2:$2,0),0),Ratings!$F$3:$F$20,0)))</f>
        <v>7</v>
      </c>
      <c r="AP260" s="184" t="str">
        <f>IF(AL260="","",IFERROR(VLOOKUP($AK260,UnitsTraded!$A$2:$BBB$290988,MATCH($AK$4,UnitsTraded!$2:$2,0),0),""))</f>
        <v/>
      </c>
      <c r="AQ260" s="228" t="str">
        <f>IF(AL260="","",VLOOKUP($AK260,AvgYTM!$A$2:$BAY$290988,MATCH(SUBSTITUTE(SUBSTITUTE($AN260,"+",""),"-",""),AvgYTM!$2:$2,0),0))</f>
        <v/>
      </c>
    </row>
    <row r="261" spans="24:43">
      <c r="X261" s="22"/>
      <c r="AD261"/>
      <c r="AK261" s="226">
        <f>IF(AvgYTM!A258&gt;0,AvgYTM!A258,"")</f>
        <v>45155</v>
      </c>
      <c r="AL261" s="227" t="str">
        <f>IF(AK261="","",VLOOKUP($AK261,TPrice!$A$2:$BBB$290988,MATCH($AK$4,TPrice!$2:$2,0),0))</f>
        <v/>
      </c>
      <c r="AM261" s="228" t="str">
        <f>IF(AL261="","",VLOOKUP($AK261,YTM!$A$2:$BBB$290988,MATCH($AK$4,YTM!$2:$2,0),0))</f>
        <v/>
      </c>
      <c r="AN261" s="184" t="str">
        <f>IF(AK261="","",(VLOOKUP($AK261,CRating!$A$2:$BBB$290988,MATCH($AK$4,CRating!$2:$2,0),0)))</f>
        <v>A-</v>
      </c>
      <c r="AO261" s="184">
        <f>IF(AK261="","",INDEX(Ratings!$E$3:$E$20,MATCH(VLOOKUP($AK261,CRating!$A$2:$BBB$290988,MATCH($AK$4,CRating!$2:$2,0),0),Ratings!$F$3:$F$20,0)))</f>
        <v>7</v>
      </c>
      <c r="AP261" s="184" t="str">
        <f>IF(AL261="","",IFERROR(VLOOKUP($AK261,UnitsTraded!$A$2:$BBB$290988,MATCH($AK$4,UnitsTraded!$2:$2,0),0),""))</f>
        <v/>
      </c>
      <c r="AQ261" s="228" t="str">
        <f>IF(AL261="","",VLOOKUP($AK261,AvgYTM!$A$2:$BAY$290988,MATCH(SUBSTITUTE(SUBSTITUTE($AN261,"+",""),"-",""),AvgYTM!$2:$2,0),0))</f>
        <v/>
      </c>
    </row>
    <row r="262" spans="24:43">
      <c r="X262" s="22"/>
      <c r="AD262"/>
      <c r="AK262" s="226">
        <f>IF(AvgYTM!A259&gt;0,AvgYTM!A259,"")</f>
        <v>45156</v>
      </c>
      <c r="AL262" s="227" t="str">
        <f>IF(AK262="","",VLOOKUP($AK262,TPrice!$A$2:$BBB$290988,MATCH($AK$4,TPrice!$2:$2,0),0))</f>
        <v/>
      </c>
      <c r="AM262" s="228" t="str">
        <f>IF(AL262="","",VLOOKUP($AK262,YTM!$A$2:$BBB$290988,MATCH($AK$4,YTM!$2:$2,0),0))</f>
        <v/>
      </c>
      <c r="AN262" s="184" t="str">
        <f>IF(AK262="","",(VLOOKUP($AK262,CRating!$A$2:$BBB$290988,MATCH($AK$4,CRating!$2:$2,0),0)))</f>
        <v>A-</v>
      </c>
      <c r="AO262" s="184">
        <f>IF(AK262="","",INDEX(Ratings!$E$3:$E$20,MATCH(VLOOKUP($AK262,CRating!$A$2:$BBB$290988,MATCH($AK$4,CRating!$2:$2,0),0),Ratings!$F$3:$F$20,0)))</f>
        <v>7</v>
      </c>
      <c r="AP262" s="184" t="str">
        <f>IF(AL262="","",IFERROR(VLOOKUP($AK262,UnitsTraded!$A$2:$BBB$290988,MATCH($AK$4,UnitsTraded!$2:$2,0),0),""))</f>
        <v/>
      </c>
      <c r="AQ262" s="228" t="str">
        <f>IF(AL262="","",VLOOKUP($AK262,AvgYTM!$A$2:$BAY$290988,MATCH(SUBSTITUTE(SUBSTITUTE($AN262,"+",""),"-",""),AvgYTM!$2:$2,0),0))</f>
        <v/>
      </c>
    </row>
    <row r="263" spans="24:43">
      <c r="X263" s="22"/>
      <c r="AD263"/>
      <c r="AK263" s="226">
        <f>IF(AvgYTM!A260&gt;0,AvgYTM!A260,"")</f>
        <v>45157</v>
      </c>
      <c r="AL263" s="227" t="str">
        <f>IF(AK263="","",VLOOKUP($AK263,TPrice!$A$2:$BBB$290988,MATCH($AK$4,TPrice!$2:$2,0),0))</f>
        <v/>
      </c>
      <c r="AM263" s="228" t="str">
        <f>IF(AL263="","",VLOOKUP($AK263,YTM!$A$2:$BBB$290988,MATCH($AK$4,YTM!$2:$2,0),0))</f>
        <v/>
      </c>
      <c r="AN263" s="184" t="str">
        <f>IF(AK263="","",(VLOOKUP($AK263,CRating!$A$2:$BBB$290988,MATCH($AK$4,CRating!$2:$2,0),0)))</f>
        <v>A-</v>
      </c>
      <c r="AO263" s="184">
        <f>IF(AK263="","",INDEX(Ratings!$E$3:$E$20,MATCH(VLOOKUP($AK263,CRating!$A$2:$BBB$290988,MATCH($AK$4,CRating!$2:$2,0),0),Ratings!$F$3:$F$20,0)))</f>
        <v>7</v>
      </c>
      <c r="AP263" s="184" t="str">
        <f>IF(AL263="","",IFERROR(VLOOKUP($AK263,UnitsTraded!$A$2:$BBB$290988,MATCH($AK$4,UnitsTraded!$2:$2,0),0),""))</f>
        <v/>
      </c>
      <c r="AQ263" s="228" t="str">
        <f>IF(AL263="","",VLOOKUP($AK263,AvgYTM!$A$2:$BAY$290988,MATCH(SUBSTITUTE(SUBSTITUTE($AN263,"+",""),"-",""),AvgYTM!$2:$2,0),0))</f>
        <v/>
      </c>
    </row>
    <row r="264" spans="24:43">
      <c r="AK264" s="226">
        <f>IF(AvgYTM!A261&gt;0,AvgYTM!A261,"")</f>
        <v>45158</v>
      </c>
      <c r="AL264" s="227" t="str">
        <f>IF(AK264="","",VLOOKUP($AK264,TPrice!$A$2:$BBB$290988,MATCH($AK$4,TPrice!$2:$2,0),0))</f>
        <v/>
      </c>
      <c r="AM264" s="228" t="str">
        <f>IF(AL264="","",VLOOKUP($AK264,YTM!$A$2:$BBB$290988,MATCH($AK$4,YTM!$2:$2,0),0))</f>
        <v/>
      </c>
      <c r="AN264" s="184" t="str">
        <f>IF(AK264="","",(VLOOKUP($AK264,CRating!$A$2:$BBB$290988,MATCH($AK$4,CRating!$2:$2,0),0)))</f>
        <v>A-</v>
      </c>
      <c r="AO264" s="184">
        <f>IF(AK264="","",INDEX(Ratings!$E$3:$E$20,MATCH(VLOOKUP($AK264,CRating!$A$2:$BBB$290988,MATCH($AK$4,CRating!$2:$2,0),0),Ratings!$F$3:$F$20,0)))</f>
        <v>7</v>
      </c>
      <c r="AP264" s="184" t="str">
        <f>IF(AL264="","",IFERROR(VLOOKUP($AK264,UnitsTraded!$A$2:$BBB$290988,MATCH($AK$4,UnitsTraded!$2:$2,0),0),""))</f>
        <v/>
      </c>
      <c r="AQ264" s="228" t="str">
        <f>IF(AL264="","",VLOOKUP($AK264,AvgYTM!$A$2:$BAY$290988,MATCH(SUBSTITUTE(SUBSTITUTE($AN264,"+",""),"-",""),AvgYTM!$2:$2,0),0))</f>
        <v/>
      </c>
    </row>
    <row r="265" spans="24:43">
      <c r="AK265" s="226">
        <f>IF(AvgYTM!A262&gt;0,AvgYTM!A262,"")</f>
        <v>45159</v>
      </c>
      <c r="AL265" s="227" t="str">
        <f>IF(AK265="","",VLOOKUP($AK265,TPrice!$A$2:$BBB$290988,MATCH($AK$4,TPrice!$2:$2,0),0))</f>
        <v/>
      </c>
      <c r="AM265" s="228" t="str">
        <f>IF(AL265="","",VLOOKUP($AK265,YTM!$A$2:$BBB$290988,MATCH($AK$4,YTM!$2:$2,0),0))</f>
        <v/>
      </c>
      <c r="AN265" s="184" t="str">
        <f>IF(AK265="","",(VLOOKUP($AK265,CRating!$A$2:$BBB$290988,MATCH($AK$4,CRating!$2:$2,0),0)))</f>
        <v>A-</v>
      </c>
      <c r="AO265" s="184">
        <f>IF(AK265="","",INDEX(Ratings!$E$3:$E$20,MATCH(VLOOKUP($AK265,CRating!$A$2:$BBB$290988,MATCH($AK$4,CRating!$2:$2,0),0),Ratings!$F$3:$F$20,0)))</f>
        <v>7</v>
      </c>
      <c r="AP265" s="184" t="str">
        <f>IF(AL265="","",IFERROR(VLOOKUP($AK265,UnitsTraded!$A$2:$BBB$290988,MATCH($AK$4,UnitsTraded!$2:$2,0),0),""))</f>
        <v/>
      </c>
      <c r="AQ265" s="228" t="str">
        <f>IF(AL265="","",VLOOKUP($AK265,AvgYTM!$A$2:$BAY$290988,MATCH(SUBSTITUTE(SUBSTITUTE($AN265,"+",""),"-",""),AvgYTM!$2:$2,0),0))</f>
        <v/>
      </c>
    </row>
    <row r="266" spans="24:43">
      <c r="AK266" s="226">
        <f>IF(AvgYTM!A263&gt;0,AvgYTM!A263,"")</f>
        <v>45160</v>
      </c>
      <c r="AL266" s="227" t="str">
        <f>IF(AK266="","",VLOOKUP($AK266,TPrice!$A$2:$BBB$290988,MATCH($AK$4,TPrice!$2:$2,0),0))</f>
        <v/>
      </c>
      <c r="AM266" s="228" t="str">
        <f>IF(AL266="","",VLOOKUP($AK266,YTM!$A$2:$BBB$290988,MATCH($AK$4,YTM!$2:$2,0),0))</f>
        <v/>
      </c>
      <c r="AN266" s="184" t="str">
        <f>IF(AK266="","",(VLOOKUP($AK266,CRating!$A$2:$BBB$290988,MATCH($AK$4,CRating!$2:$2,0),0)))</f>
        <v>A-</v>
      </c>
      <c r="AO266" s="184">
        <f>IF(AK266="","",INDEX(Ratings!$E$3:$E$20,MATCH(VLOOKUP($AK266,CRating!$A$2:$BBB$290988,MATCH($AK$4,CRating!$2:$2,0),0),Ratings!$F$3:$F$20,0)))</f>
        <v>7</v>
      </c>
      <c r="AP266" s="184" t="str">
        <f>IF(AL266="","",IFERROR(VLOOKUP($AK266,UnitsTraded!$A$2:$BBB$290988,MATCH($AK$4,UnitsTraded!$2:$2,0),0),""))</f>
        <v/>
      </c>
      <c r="AQ266" s="228" t="str">
        <f>IF(AL266="","",VLOOKUP($AK266,AvgYTM!$A$2:$BAY$290988,MATCH(SUBSTITUTE(SUBSTITUTE($AN266,"+",""),"-",""),AvgYTM!$2:$2,0),0))</f>
        <v/>
      </c>
    </row>
    <row r="267" spans="24:43">
      <c r="AK267" s="226">
        <f>IF(AvgYTM!A264&gt;0,AvgYTM!A264,"")</f>
        <v>45161</v>
      </c>
      <c r="AL267" s="227" t="str">
        <f>IF(AK267="","",VLOOKUP($AK267,TPrice!$A$2:$BBB$290988,MATCH($AK$4,TPrice!$2:$2,0),0))</f>
        <v/>
      </c>
      <c r="AM267" s="228" t="str">
        <f>IF(AL267="","",VLOOKUP($AK267,YTM!$A$2:$BBB$290988,MATCH($AK$4,YTM!$2:$2,0),0))</f>
        <v/>
      </c>
      <c r="AN267" s="184" t="str">
        <f>IF(AK267="","",(VLOOKUP($AK267,CRating!$A$2:$BBB$290988,MATCH($AK$4,CRating!$2:$2,0),0)))</f>
        <v>A-</v>
      </c>
      <c r="AO267" s="184">
        <f>IF(AK267="","",INDEX(Ratings!$E$3:$E$20,MATCH(VLOOKUP($AK267,CRating!$A$2:$BBB$290988,MATCH($AK$4,CRating!$2:$2,0),0),Ratings!$F$3:$F$20,0)))</f>
        <v>7</v>
      </c>
      <c r="AP267" s="184" t="str">
        <f>IF(AL267="","",IFERROR(VLOOKUP($AK267,UnitsTraded!$A$2:$BBB$290988,MATCH($AK$4,UnitsTraded!$2:$2,0),0),""))</f>
        <v/>
      </c>
      <c r="AQ267" s="228" t="str">
        <f>IF(AL267="","",VLOOKUP($AK267,AvgYTM!$A$2:$BAY$290988,MATCH(SUBSTITUTE(SUBSTITUTE($AN267,"+",""),"-",""),AvgYTM!$2:$2,0),0))</f>
        <v/>
      </c>
    </row>
    <row r="268" spans="24:43">
      <c r="AK268" s="226">
        <f>IF(AvgYTM!A265&gt;0,AvgYTM!A265,"")</f>
        <v>45162</v>
      </c>
      <c r="AL268" s="227" t="str">
        <f>IF(AK268="","",VLOOKUP($AK268,TPrice!$A$2:$BBB$290988,MATCH($AK$4,TPrice!$2:$2,0),0))</f>
        <v/>
      </c>
      <c r="AM268" s="228" t="str">
        <f>IF(AL268="","",VLOOKUP($AK268,YTM!$A$2:$BBB$290988,MATCH($AK$4,YTM!$2:$2,0),0))</f>
        <v/>
      </c>
      <c r="AN268" s="184" t="str">
        <f>IF(AK268="","",(VLOOKUP($AK268,CRating!$A$2:$BBB$290988,MATCH($AK$4,CRating!$2:$2,0),0)))</f>
        <v>A-</v>
      </c>
      <c r="AO268" s="184">
        <f>IF(AK268="","",INDEX(Ratings!$E$3:$E$20,MATCH(VLOOKUP($AK268,CRating!$A$2:$BBB$290988,MATCH($AK$4,CRating!$2:$2,0),0),Ratings!$F$3:$F$20,0)))</f>
        <v>7</v>
      </c>
      <c r="AP268" s="184" t="str">
        <f>IF(AL268="","",IFERROR(VLOOKUP($AK268,UnitsTraded!$A$2:$BBB$290988,MATCH($AK$4,UnitsTraded!$2:$2,0),0),""))</f>
        <v/>
      </c>
      <c r="AQ268" s="228" t="str">
        <f>IF(AL268="","",VLOOKUP($AK268,AvgYTM!$A$2:$BAY$290988,MATCH(SUBSTITUTE(SUBSTITUTE($AN268,"+",""),"-",""),AvgYTM!$2:$2,0),0))</f>
        <v/>
      </c>
    </row>
    <row r="269" spans="24:43">
      <c r="AK269" s="226">
        <f>IF(AvgYTM!A266&gt;0,AvgYTM!A266,"")</f>
        <v>45163</v>
      </c>
      <c r="AL269" s="227" t="str">
        <f>IF(AK269="","",VLOOKUP($AK269,TPrice!$A$2:$BBB$290988,MATCH($AK$4,TPrice!$2:$2,0),0))</f>
        <v/>
      </c>
      <c r="AM269" s="228" t="str">
        <f>IF(AL269="","",VLOOKUP($AK269,YTM!$A$2:$BBB$290988,MATCH($AK$4,YTM!$2:$2,0),0))</f>
        <v/>
      </c>
      <c r="AN269" s="184" t="str">
        <f>IF(AK269="","",(VLOOKUP($AK269,CRating!$A$2:$BBB$290988,MATCH($AK$4,CRating!$2:$2,0),0)))</f>
        <v>A-</v>
      </c>
      <c r="AO269" s="184">
        <f>IF(AK269="","",INDEX(Ratings!$E$3:$E$20,MATCH(VLOOKUP($AK269,CRating!$A$2:$BBB$290988,MATCH($AK$4,CRating!$2:$2,0),0),Ratings!$F$3:$F$20,0)))</f>
        <v>7</v>
      </c>
      <c r="AP269" s="184" t="str">
        <f>IF(AL269="","",IFERROR(VLOOKUP($AK269,UnitsTraded!$A$2:$BBB$290988,MATCH($AK$4,UnitsTraded!$2:$2,0),0),""))</f>
        <v/>
      </c>
      <c r="AQ269" s="228" t="str">
        <f>IF(AL269="","",VLOOKUP($AK269,AvgYTM!$A$2:$BAY$290988,MATCH(SUBSTITUTE(SUBSTITUTE($AN269,"+",""),"-",""),AvgYTM!$2:$2,0),0))</f>
        <v/>
      </c>
    </row>
    <row r="270" spans="24:43">
      <c r="AK270" s="226">
        <f>IF(AvgYTM!A267&gt;0,AvgYTM!A267,"")</f>
        <v>45164</v>
      </c>
      <c r="AL270" s="227" t="str">
        <f>IF(AK270="","",VLOOKUP($AK270,TPrice!$A$2:$BBB$290988,MATCH($AK$4,TPrice!$2:$2,0),0))</f>
        <v/>
      </c>
      <c r="AM270" s="228" t="str">
        <f>IF(AL270="","",VLOOKUP($AK270,YTM!$A$2:$BBB$290988,MATCH($AK$4,YTM!$2:$2,0),0))</f>
        <v/>
      </c>
      <c r="AN270" s="184" t="str">
        <f>IF(AK270="","",(VLOOKUP($AK270,CRating!$A$2:$BBB$290988,MATCH($AK$4,CRating!$2:$2,0),0)))</f>
        <v>A-</v>
      </c>
      <c r="AO270" s="184">
        <f>IF(AK270="","",INDEX(Ratings!$E$3:$E$20,MATCH(VLOOKUP($AK270,CRating!$A$2:$BBB$290988,MATCH($AK$4,CRating!$2:$2,0),0),Ratings!$F$3:$F$20,0)))</f>
        <v>7</v>
      </c>
      <c r="AP270" s="184" t="str">
        <f>IF(AL270="","",IFERROR(VLOOKUP($AK270,UnitsTraded!$A$2:$BBB$290988,MATCH($AK$4,UnitsTraded!$2:$2,0),0),""))</f>
        <v/>
      </c>
      <c r="AQ270" s="228" t="str">
        <f>IF(AL270="","",VLOOKUP($AK270,AvgYTM!$A$2:$BAY$290988,MATCH(SUBSTITUTE(SUBSTITUTE($AN270,"+",""),"-",""),AvgYTM!$2:$2,0),0))</f>
        <v/>
      </c>
    </row>
    <row r="271" spans="24:43">
      <c r="AK271" s="226">
        <f>IF(AvgYTM!A268&gt;0,AvgYTM!A268,"")</f>
        <v>45165</v>
      </c>
      <c r="AL271" s="227" t="str">
        <f>IF(AK271="","",VLOOKUP($AK271,TPrice!$A$2:$BBB$290988,MATCH($AK$4,TPrice!$2:$2,0),0))</f>
        <v/>
      </c>
      <c r="AM271" s="228" t="str">
        <f>IF(AL271="","",VLOOKUP($AK271,YTM!$A$2:$BBB$290988,MATCH($AK$4,YTM!$2:$2,0),0))</f>
        <v/>
      </c>
      <c r="AN271" s="184" t="str">
        <f>IF(AK271="","",(VLOOKUP($AK271,CRating!$A$2:$BBB$290988,MATCH($AK$4,CRating!$2:$2,0),0)))</f>
        <v>A-</v>
      </c>
      <c r="AO271" s="184">
        <f>IF(AK271="","",INDEX(Ratings!$E$3:$E$20,MATCH(VLOOKUP($AK271,CRating!$A$2:$BBB$290988,MATCH($AK$4,CRating!$2:$2,0),0),Ratings!$F$3:$F$20,0)))</f>
        <v>7</v>
      </c>
      <c r="AP271" s="184" t="str">
        <f>IF(AL271="","",IFERROR(VLOOKUP($AK271,UnitsTraded!$A$2:$BBB$290988,MATCH($AK$4,UnitsTraded!$2:$2,0),0),""))</f>
        <v/>
      </c>
      <c r="AQ271" s="228" t="str">
        <f>IF(AL271="","",VLOOKUP($AK271,AvgYTM!$A$2:$BAY$290988,MATCH(SUBSTITUTE(SUBSTITUTE($AN271,"+",""),"-",""),AvgYTM!$2:$2,0),0))</f>
        <v/>
      </c>
    </row>
    <row r="272" spans="24:43">
      <c r="AK272" s="226">
        <f>IF(AvgYTM!A269&gt;0,AvgYTM!A269,"")</f>
        <v>45166</v>
      </c>
      <c r="AL272" s="227" t="str">
        <f>IF(AK272="","",VLOOKUP($AK272,TPrice!$A$2:$BBB$290988,MATCH($AK$4,TPrice!$2:$2,0),0))</f>
        <v/>
      </c>
      <c r="AM272" s="228" t="str">
        <f>IF(AL272="","",VLOOKUP($AK272,YTM!$A$2:$BBB$290988,MATCH($AK$4,YTM!$2:$2,0),0))</f>
        <v/>
      </c>
      <c r="AN272" s="184" t="str">
        <f>IF(AK272="","",(VLOOKUP($AK272,CRating!$A$2:$BBB$290988,MATCH($AK$4,CRating!$2:$2,0),0)))</f>
        <v>A-</v>
      </c>
      <c r="AO272" s="184">
        <f>IF(AK272="","",INDEX(Ratings!$E$3:$E$20,MATCH(VLOOKUP($AK272,CRating!$A$2:$BBB$290988,MATCH($AK$4,CRating!$2:$2,0),0),Ratings!$F$3:$F$20,0)))</f>
        <v>7</v>
      </c>
      <c r="AP272" s="184" t="str">
        <f>IF(AL272="","",IFERROR(VLOOKUP($AK272,UnitsTraded!$A$2:$BBB$290988,MATCH($AK$4,UnitsTraded!$2:$2,0),0),""))</f>
        <v/>
      </c>
      <c r="AQ272" s="228" t="str">
        <f>IF(AL272="","",VLOOKUP($AK272,AvgYTM!$A$2:$BAY$290988,MATCH(SUBSTITUTE(SUBSTITUTE($AN272,"+",""),"-",""),AvgYTM!$2:$2,0),0))</f>
        <v/>
      </c>
    </row>
    <row r="273" spans="37:43">
      <c r="AK273" s="226">
        <f>IF(AvgYTM!A270&gt;0,AvgYTM!A270,"")</f>
        <v>45167</v>
      </c>
      <c r="AL273" s="227" t="str">
        <f>IF(AK273="","",VLOOKUP($AK273,TPrice!$A$2:$BBB$290988,MATCH($AK$4,TPrice!$2:$2,0),0))</f>
        <v/>
      </c>
      <c r="AM273" s="228" t="str">
        <f>IF(AL273="","",VLOOKUP($AK273,YTM!$A$2:$BBB$290988,MATCH($AK$4,YTM!$2:$2,0),0))</f>
        <v/>
      </c>
      <c r="AN273" s="184" t="str">
        <f>IF(AK273="","",(VLOOKUP($AK273,CRating!$A$2:$BBB$290988,MATCH($AK$4,CRating!$2:$2,0),0)))</f>
        <v>A-</v>
      </c>
      <c r="AO273" s="184">
        <f>IF(AK273="","",INDEX(Ratings!$E$3:$E$20,MATCH(VLOOKUP($AK273,CRating!$A$2:$BBB$290988,MATCH($AK$4,CRating!$2:$2,0),0),Ratings!$F$3:$F$20,0)))</f>
        <v>7</v>
      </c>
      <c r="AP273" s="184" t="str">
        <f>IF(AL273="","",IFERROR(VLOOKUP($AK273,UnitsTraded!$A$2:$BBB$290988,MATCH($AK$4,UnitsTraded!$2:$2,0),0),""))</f>
        <v/>
      </c>
      <c r="AQ273" s="228" t="str">
        <f>IF(AL273="","",VLOOKUP($AK273,AvgYTM!$A$2:$BAY$290988,MATCH(SUBSTITUTE(SUBSTITUTE($AN273,"+",""),"-",""),AvgYTM!$2:$2,0),0))</f>
        <v/>
      </c>
    </row>
    <row r="274" spans="37:43">
      <c r="AK274" s="226">
        <f>IF(AvgYTM!A271&gt;0,AvgYTM!A271,"")</f>
        <v>45168</v>
      </c>
      <c r="AL274" s="227" t="str">
        <f>IF(AK274="","",VLOOKUP($AK274,TPrice!$A$2:$BBB$290988,MATCH($AK$4,TPrice!$2:$2,0),0))</f>
        <v/>
      </c>
      <c r="AM274" s="228" t="str">
        <f>IF(AL274="","",VLOOKUP($AK274,YTM!$A$2:$BBB$290988,MATCH($AK$4,YTM!$2:$2,0),0))</f>
        <v/>
      </c>
      <c r="AN274" s="184" t="str">
        <f>IF(AK274="","",(VLOOKUP($AK274,CRating!$A$2:$BBB$290988,MATCH($AK$4,CRating!$2:$2,0),0)))</f>
        <v>A-</v>
      </c>
      <c r="AO274" s="184">
        <f>IF(AK274="","",INDEX(Ratings!$E$3:$E$20,MATCH(VLOOKUP($AK274,CRating!$A$2:$BBB$290988,MATCH($AK$4,CRating!$2:$2,0),0),Ratings!$F$3:$F$20,0)))</f>
        <v>7</v>
      </c>
      <c r="AP274" s="184" t="str">
        <f>IF(AL274="","",IFERROR(VLOOKUP($AK274,UnitsTraded!$A$2:$BBB$290988,MATCH($AK$4,UnitsTraded!$2:$2,0),0),""))</f>
        <v/>
      </c>
      <c r="AQ274" s="228" t="str">
        <f>IF(AL274="","",VLOOKUP($AK274,AvgYTM!$A$2:$BAY$290988,MATCH(SUBSTITUTE(SUBSTITUTE($AN274,"+",""),"-",""),AvgYTM!$2:$2,0),0))</f>
        <v/>
      </c>
    </row>
    <row r="275" spans="37:43">
      <c r="AK275" s="226">
        <f>IF(AvgYTM!A272&gt;0,AvgYTM!A272,"")</f>
        <v>45169</v>
      </c>
      <c r="AL275" s="227" t="str">
        <f>IF(AK275="","",VLOOKUP($AK275,TPrice!$A$2:$BBB$290988,MATCH($AK$4,TPrice!$2:$2,0),0))</f>
        <v/>
      </c>
      <c r="AM275" s="228" t="str">
        <f>IF(AL275="","",VLOOKUP($AK275,YTM!$A$2:$BBB$290988,MATCH($AK$4,YTM!$2:$2,0),0))</f>
        <v/>
      </c>
      <c r="AN275" s="184" t="str">
        <f>IF(AK275="","",(VLOOKUP($AK275,CRating!$A$2:$BBB$290988,MATCH($AK$4,CRating!$2:$2,0),0)))</f>
        <v>A-</v>
      </c>
      <c r="AO275" s="184">
        <f>IF(AK275="","",INDEX(Ratings!$E$3:$E$20,MATCH(VLOOKUP($AK275,CRating!$A$2:$BBB$290988,MATCH($AK$4,CRating!$2:$2,0),0),Ratings!$F$3:$F$20,0)))</f>
        <v>7</v>
      </c>
      <c r="AP275" s="184" t="str">
        <f>IF(AL275="","",IFERROR(VLOOKUP($AK275,UnitsTraded!$A$2:$BBB$290988,MATCH($AK$4,UnitsTraded!$2:$2,0),0),""))</f>
        <v/>
      </c>
      <c r="AQ275" s="228" t="str">
        <f>IF(AL275="","",VLOOKUP($AK275,AvgYTM!$A$2:$BAY$290988,MATCH(SUBSTITUTE(SUBSTITUTE($AN275,"+",""),"-",""),AvgYTM!$2:$2,0),0))</f>
        <v/>
      </c>
    </row>
    <row r="276" spans="37:43">
      <c r="AK276" s="226">
        <f>IF(AvgYTM!A273&gt;0,AvgYTM!A273,"")</f>
        <v>45170</v>
      </c>
      <c r="AL276" s="227" t="str">
        <f>IF(AK276="","",VLOOKUP($AK276,TPrice!$A$2:$BBB$290988,MATCH($AK$4,TPrice!$2:$2,0),0))</f>
        <v/>
      </c>
      <c r="AM276" s="228" t="str">
        <f>IF(AL276="","",VLOOKUP($AK276,YTM!$A$2:$BBB$290988,MATCH($AK$4,YTM!$2:$2,0),0))</f>
        <v/>
      </c>
      <c r="AN276" s="184" t="str">
        <f>IF(AK276="","",(VLOOKUP($AK276,CRating!$A$2:$BBB$290988,MATCH($AK$4,CRating!$2:$2,0),0)))</f>
        <v>A-</v>
      </c>
      <c r="AO276" s="184">
        <f>IF(AK276="","",INDEX(Ratings!$E$3:$E$20,MATCH(VLOOKUP($AK276,CRating!$A$2:$BBB$290988,MATCH($AK$4,CRating!$2:$2,0),0),Ratings!$F$3:$F$20,0)))</f>
        <v>7</v>
      </c>
      <c r="AP276" s="184" t="str">
        <f>IF(AL276="","",IFERROR(VLOOKUP($AK276,UnitsTraded!$A$2:$BBB$290988,MATCH($AK$4,UnitsTraded!$2:$2,0),0),""))</f>
        <v/>
      </c>
      <c r="AQ276" s="228" t="str">
        <f>IF(AL276="","",VLOOKUP($AK276,AvgYTM!$A$2:$BAY$290988,MATCH(SUBSTITUTE(SUBSTITUTE($AN276,"+",""),"-",""),AvgYTM!$2:$2,0),0))</f>
        <v/>
      </c>
    </row>
    <row r="277" spans="37:43">
      <c r="AK277" s="226">
        <f>IF(AvgYTM!A274&gt;0,AvgYTM!A274,"")</f>
        <v>45171</v>
      </c>
      <c r="AL277" s="227" t="str">
        <f>IF(AK277="","",VLOOKUP($AK277,TPrice!$A$2:$BBB$290988,MATCH($AK$4,TPrice!$2:$2,0),0))</f>
        <v/>
      </c>
      <c r="AM277" s="228" t="str">
        <f>IF(AL277="","",VLOOKUP($AK277,YTM!$A$2:$BBB$290988,MATCH($AK$4,YTM!$2:$2,0),0))</f>
        <v/>
      </c>
      <c r="AN277" s="184" t="str">
        <f>IF(AK277="","",(VLOOKUP($AK277,CRating!$A$2:$BBB$290988,MATCH($AK$4,CRating!$2:$2,0),0)))</f>
        <v>A-</v>
      </c>
      <c r="AO277" s="184">
        <f>IF(AK277="","",INDEX(Ratings!$E$3:$E$20,MATCH(VLOOKUP($AK277,CRating!$A$2:$BBB$290988,MATCH($AK$4,CRating!$2:$2,0),0),Ratings!$F$3:$F$20,0)))</f>
        <v>7</v>
      </c>
      <c r="AP277" s="184" t="str">
        <f>IF(AL277="","",IFERROR(VLOOKUP($AK277,UnitsTraded!$A$2:$BBB$290988,MATCH($AK$4,UnitsTraded!$2:$2,0),0),""))</f>
        <v/>
      </c>
      <c r="AQ277" s="228" t="str">
        <f>IF(AL277="","",VLOOKUP($AK277,AvgYTM!$A$2:$BAY$290988,MATCH(SUBSTITUTE(SUBSTITUTE($AN277,"+",""),"-",""),AvgYTM!$2:$2,0),0))</f>
        <v/>
      </c>
    </row>
    <row r="278" spans="37:43">
      <c r="AK278" s="226">
        <f>IF(AvgYTM!A275&gt;0,AvgYTM!A275,"")</f>
        <v>45172</v>
      </c>
      <c r="AL278" s="227" t="str">
        <f>IF(AK278="","",VLOOKUP($AK278,TPrice!$A$2:$BBB$290988,MATCH($AK$4,TPrice!$2:$2,0),0))</f>
        <v/>
      </c>
      <c r="AM278" s="228" t="str">
        <f>IF(AL278="","",VLOOKUP($AK278,YTM!$A$2:$BBB$290988,MATCH($AK$4,YTM!$2:$2,0),0))</f>
        <v/>
      </c>
      <c r="AN278" s="184" t="str">
        <f>IF(AK278="","",(VLOOKUP($AK278,CRating!$A$2:$BBB$290988,MATCH($AK$4,CRating!$2:$2,0),0)))</f>
        <v>A-</v>
      </c>
      <c r="AO278" s="184">
        <f>IF(AK278="","",INDEX(Ratings!$E$3:$E$20,MATCH(VLOOKUP($AK278,CRating!$A$2:$BBB$290988,MATCH($AK$4,CRating!$2:$2,0),0),Ratings!$F$3:$F$20,0)))</f>
        <v>7</v>
      </c>
      <c r="AP278" s="184" t="str">
        <f>IF(AL278="","",IFERROR(VLOOKUP($AK278,UnitsTraded!$A$2:$BBB$290988,MATCH($AK$4,UnitsTraded!$2:$2,0),0),""))</f>
        <v/>
      </c>
      <c r="AQ278" s="228" t="str">
        <f>IF(AL278="","",VLOOKUP($AK278,AvgYTM!$A$2:$BAY$290988,MATCH(SUBSTITUTE(SUBSTITUTE($AN278,"+",""),"-",""),AvgYTM!$2:$2,0),0))</f>
        <v/>
      </c>
    </row>
    <row r="279" spans="37:43">
      <c r="AK279" s="226">
        <f>IF(AvgYTM!A276&gt;0,AvgYTM!A276,"")</f>
        <v>45173</v>
      </c>
      <c r="AL279" s="227" t="str">
        <f>IF(AK279="","",VLOOKUP($AK279,TPrice!$A$2:$BBB$290988,MATCH($AK$4,TPrice!$2:$2,0),0))</f>
        <v/>
      </c>
      <c r="AM279" s="228" t="str">
        <f>IF(AL279="","",VLOOKUP($AK279,YTM!$A$2:$BBB$290988,MATCH($AK$4,YTM!$2:$2,0),0))</f>
        <v/>
      </c>
      <c r="AN279" s="184" t="str">
        <f>IF(AK279="","",(VLOOKUP($AK279,CRating!$A$2:$BBB$290988,MATCH($AK$4,CRating!$2:$2,0),0)))</f>
        <v>A-</v>
      </c>
      <c r="AO279" s="184">
        <f>IF(AK279="","",INDEX(Ratings!$E$3:$E$20,MATCH(VLOOKUP($AK279,CRating!$A$2:$BBB$290988,MATCH($AK$4,CRating!$2:$2,0),0),Ratings!$F$3:$F$20,0)))</f>
        <v>7</v>
      </c>
      <c r="AP279" s="184" t="str">
        <f>IF(AL279="","",IFERROR(VLOOKUP($AK279,UnitsTraded!$A$2:$BBB$290988,MATCH($AK$4,UnitsTraded!$2:$2,0),0),""))</f>
        <v/>
      </c>
      <c r="AQ279" s="228" t="str">
        <f>IF(AL279="","",VLOOKUP($AK279,AvgYTM!$A$2:$BAY$290988,MATCH(SUBSTITUTE(SUBSTITUTE($AN279,"+",""),"-",""),AvgYTM!$2:$2,0),0))</f>
        <v/>
      </c>
    </row>
    <row r="280" spans="37:43">
      <c r="AK280" s="226" t="e">
        <f>IF(AvgYTM!#REF!&gt;0,AvgYTM!#REF!,"")</f>
        <v>#REF!</v>
      </c>
      <c r="AL280" s="227" t="e">
        <f>IF(AK280="","",VLOOKUP($AK280,TPrice!$A$2:$BBB$290988,MATCH($AK$4,TPrice!$2:$2,0),0))</f>
        <v>#REF!</v>
      </c>
      <c r="AM280" s="228" t="e">
        <f>IF(AL280="","",VLOOKUP($AK280,YTM!$A$2:$BBB$290988,MATCH($AK$4,YTM!$2:$2,0),0))</f>
        <v>#REF!</v>
      </c>
      <c r="AN280" s="184" t="e">
        <f>IF(AK280="","",(VLOOKUP($AK280,CRating!$A$2:$BBB$290988,MATCH($AK$4,CRating!$2:$2,0),0)))</f>
        <v>#REF!</v>
      </c>
      <c r="AO280" s="184" t="e">
        <f>IF(AK280="","",INDEX(Ratings!$E$3:$E$20,MATCH(VLOOKUP($AK280,CRating!$A$2:$BBB$290988,MATCH($AK$4,CRating!$2:$2,0),0),Ratings!$F$3:$F$20,0)))</f>
        <v>#REF!</v>
      </c>
      <c r="AP280" s="184" t="e">
        <f>IF(AL280="","",IFERROR(VLOOKUP($AK280,UnitsTraded!$A$2:$BBB$290988,MATCH($AK$4,UnitsTraded!$2:$2,0),0),""))</f>
        <v>#REF!</v>
      </c>
      <c r="AQ280" s="228" t="e">
        <f>IF(AL280="","",VLOOKUP($AK280,AvgYTM!$A$2:$BAY$290988,MATCH(SUBSTITUTE(SUBSTITUTE($AN280,"+",""),"-",""),AvgYTM!$2:$2,0),0))</f>
        <v>#REF!</v>
      </c>
    </row>
    <row r="281" spans="37:43">
      <c r="AK281" s="226" t="e">
        <f>IF(AvgYTM!#REF!&gt;0,AvgYTM!#REF!,"")</f>
        <v>#REF!</v>
      </c>
      <c r="AL281" s="227" t="e">
        <f>IF(AK281="","",VLOOKUP($AK281,TPrice!$A$2:$BBB$290988,MATCH($AK$4,TPrice!$2:$2,0),0))</f>
        <v>#REF!</v>
      </c>
      <c r="AM281" s="228" t="e">
        <f>IF(AL281="","",VLOOKUP($AK281,YTM!$A$2:$BBB$290988,MATCH($AK$4,YTM!$2:$2,0),0))</f>
        <v>#REF!</v>
      </c>
      <c r="AN281" s="184" t="e">
        <f>IF(AK281="","",(VLOOKUP($AK281,CRating!$A$2:$BBB$290988,MATCH($AK$4,CRating!$2:$2,0),0)))</f>
        <v>#REF!</v>
      </c>
      <c r="AO281" s="184" t="e">
        <f>IF(AK281="","",INDEX(Ratings!$E$3:$E$20,MATCH(VLOOKUP($AK281,CRating!$A$2:$BBB$290988,MATCH($AK$4,CRating!$2:$2,0),0),Ratings!$F$3:$F$20,0)))</f>
        <v>#REF!</v>
      </c>
      <c r="AP281" s="184" t="e">
        <f>IF(AL281="","",IFERROR(VLOOKUP($AK281,UnitsTraded!$A$2:$BBB$290988,MATCH($AK$4,UnitsTraded!$2:$2,0),0),""))</f>
        <v>#REF!</v>
      </c>
      <c r="AQ281" s="228" t="e">
        <f>IF(AL281="","",VLOOKUP($AK281,AvgYTM!$A$2:$BAY$290988,MATCH(SUBSTITUTE(SUBSTITUTE($AN281,"+",""),"-",""),AvgYTM!$2:$2,0),0))</f>
        <v>#REF!</v>
      </c>
    </row>
    <row r="282" spans="37:43">
      <c r="AK282" s="226">
        <f>IF(AvgYTM!A277&gt;0,AvgYTM!A277,"")</f>
        <v>45174</v>
      </c>
      <c r="AL282" s="227">
        <f>IF(AK282="","",VLOOKUP($AK282,TPrice!$A$2:$BBB$290988,MATCH($AK$4,TPrice!$2:$2,0),0))</f>
        <v>989.5</v>
      </c>
      <c r="AM282" s="228">
        <f>IF(AL282="","",VLOOKUP($AK282,YTM!$A$2:$BBB$290988,MATCH($AK$4,YTM!$2:$2,0),0))</f>
        <v>0.11143947466894941</v>
      </c>
      <c r="AN282" s="184" t="str">
        <f>IF(AK282="","",(VLOOKUP($AK282,CRating!$A$2:$BBB$290988,MATCH($AK$4,CRating!$2:$2,0),0)))</f>
        <v>A-</v>
      </c>
      <c r="AO282" s="184">
        <f>IF(AK282="","",INDEX(Ratings!$E$3:$E$20,MATCH(VLOOKUP($AK282,CRating!$A$2:$BBB$290988,MATCH($AK$4,CRating!$2:$2,0),0),Ratings!$F$3:$F$20,0)))</f>
        <v>7</v>
      </c>
      <c r="AP282" s="184">
        <f>IF(AL282="","",IFERROR(VLOOKUP($AK282,UnitsTraded!$A$2:$BBB$290988,MATCH($AK$4,UnitsTraded!$2:$2,0),0),""))</f>
        <v>40</v>
      </c>
      <c r="AQ282" s="228">
        <f>IF(AL282="","",VLOOKUP($AK282,AvgYTM!$A$2:$BAY$290988,MATCH(SUBSTITUTE(SUBSTITUTE($AN282,"+",""),"-",""),AvgYTM!$2:$2,0),0))</f>
        <v>0.11627566713182472</v>
      </c>
    </row>
    <row r="283" spans="37:43">
      <c r="AK283" s="226">
        <f>IF(AvgYTM!A278&gt;0,AvgYTM!A278,"")</f>
        <v>45175</v>
      </c>
      <c r="AL283" s="227" t="str">
        <f>IF(AK283="","",VLOOKUP($AK283,TPrice!$A$2:$BBB$290988,MATCH($AK$4,TPrice!$2:$2,0),0))</f>
        <v/>
      </c>
      <c r="AM283" s="228" t="str">
        <f>IF(AL283="","",VLOOKUP($AK283,YTM!$A$2:$BBB$290988,MATCH($AK$4,YTM!$2:$2,0),0))</f>
        <v/>
      </c>
      <c r="AN283" s="184" t="str">
        <f>IF(AK283="","",(VLOOKUP($AK283,CRating!$A$2:$BBB$290988,MATCH($AK$4,CRating!$2:$2,0),0)))</f>
        <v>A-</v>
      </c>
      <c r="AO283" s="184">
        <f>IF(AK283="","",INDEX(Ratings!$E$3:$E$20,MATCH(VLOOKUP($AK283,CRating!$A$2:$BBB$290988,MATCH($AK$4,CRating!$2:$2,0),0),Ratings!$F$3:$F$20,0)))</f>
        <v>7</v>
      </c>
      <c r="AP283" s="184" t="str">
        <f>IF(AL283="","",IFERROR(VLOOKUP($AK283,UnitsTraded!$A$2:$BBB$290988,MATCH($AK$4,UnitsTraded!$2:$2,0),0),""))</f>
        <v/>
      </c>
      <c r="AQ283" s="228" t="str">
        <f>IF(AL283="","",VLOOKUP($AK283,AvgYTM!$A$2:$BAY$290988,MATCH(SUBSTITUTE(SUBSTITUTE($AN283,"+",""),"-",""),AvgYTM!$2:$2,0),0))</f>
        <v/>
      </c>
    </row>
    <row r="284" spans="37:43">
      <c r="AK284" s="226" t="e">
        <f>IF(AvgYTM!#REF!&gt;0,AvgYTM!#REF!,"")</f>
        <v>#REF!</v>
      </c>
      <c r="AL284" s="227" t="e">
        <f>IF(AK284="","",VLOOKUP($AK284,TPrice!$A$2:$BBB$290988,MATCH($AK$4,TPrice!$2:$2,0),0))</f>
        <v>#REF!</v>
      </c>
      <c r="AM284" s="228" t="e">
        <f>IF(AL284="","",VLOOKUP($AK284,YTM!$A$2:$BBB$290988,MATCH($AK$4,YTM!$2:$2,0),0))</f>
        <v>#REF!</v>
      </c>
      <c r="AN284" s="184" t="e">
        <f>IF(AK284="","",(VLOOKUP($AK284,CRating!$A$2:$BBB$290988,MATCH($AK$4,CRating!$2:$2,0),0)))</f>
        <v>#REF!</v>
      </c>
      <c r="AO284" s="184" t="e">
        <f>IF(AK284="","",INDEX(Ratings!$E$3:$E$20,MATCH(VLOOKUP($AK284,CRating!$A$2:$BBB$290988,MATCH($AK$4,CRating!$2:$2,0),0),Ratings!$F$3:$F$20,0)))</f>
        <v>#REF!</v>
      </c>
      <c r="AP284" s="184" t="e">
        <f>IF(AL284="","",IFERROR(VLOOKUP($AK284,UnitsTraded!$A$2:$BBB$290988,MATCH($AK$4,UnitsTraded!$2:$2,0),0),""))</f>
        <v>#REF!</v>
      </c>
      <c r="AQ284" s="228" t="e">
        <f>IF(AL284="","",VLOOKUP($AK284,AvgYTM!$A$2:$BAY$290988,MATCH(SUBSTITUTE(SUBSTITUTE($AN284,"+",""),"-",""),AvgYTM!$2:$2,0),0))</f>
        <v>#REF!</v>
      </c>
    </row>
    <row r="285" spans="37:43">
      <c r="AK285" s="226" t="e">
        <f>IF(AvgYTM!#REF!&gt;0,AvgYTM!#REF!,"")</f>
        <v>#REF!</v>
      </c>
      <c r="AL285" s="227" t="e">
        <f>IF(AK285="","",VLOOKUP($AK285,TPrice!$A$2:$BBB$290988,MATCH($AK$4,TPrice!$2:$2,0),0))</f>
        <v>#REF!</v>
      </c>
      <c r="AM285" s="228" t="e">
        <f>IF(AL285="","",VLOOKUP($AK285,YTM!$A$2:$BBB$290988,MATCH($AK$4,YTM!$2:$2,0),0))</f>
        <v>#REF!</v>
      </c>
      <c r="AN285" s="184" t="e">
        <f>IF(AK285="","",(VLOOKUP($AK285,CRating!$A$2:$BBB$290988,MATCH($AK$4,CRating!$2:$2,0),0)))</f>
        <v>#REF!</v>
      </c>
      <c r="AO285" s="184" t="e">
        <f>IF(AK285="","",INDEX(Ratings!$E$3:$E$20,MATCH(VLOOKUP($AK285,CRating!$A$2:$BBB$290988,MATCH($AK$4,CRating!$2:$2,0),0),Ratings!$F$3:$F$20,0)))</f>
        <v>#REF!</v>
      </c>
      <c r="AP285" s="184" t="e">
        <f>IF(AL285="","",IFERROR(VLOOKUP($AK285,UnitsTraded!$A$2:$BBB$290988,MATCH($AK$4,UnitsTraded!$2:$2,0),0),""))</f>
        <v>#REF!</v>
      </c>
      <c r="AQ285" s="228" t="e">
        <f>IF(AL285="","",VLOOKUP($AK285,AvgYTM!$A$2:$BAY$290988,MATCH(SUBSTITUTE(SUBSTITUTE($AN285,"+",""),"-",""),AvgYTM!$2:$2,0),0))</f>
        <v>#REF!</v>
      </c>
    </row>
    <row r="286" spans="37:43">
      <c r="AK286" s="226">
        <f>IF(AvgYTM!A279&gt;0,AvgYTM!A279,"")</f>
        <v>45176</v>
      </c>
      <c r="AL286" s="227" t="str">
        <f>IF(AK286="","",VLOOKUP($AK286,TPrice!$A$2:$BBB$290988,MATCH($AK$4,TPrice!$2:$2,0),0))</f>
        <v/>
      </c>
      <c r="AM286" s="228" t="str">
        <f>IF(AL286="","",VLOOKUP($AK286,YTM!$A$2:$BBB$290988,MATCH($AK$4,YTM!$2:$2,0),0))</f>
        <v/>
      </c>
      <c r="AN286" s="184" t="str">
        <f>IF(AK286="","",(VLOOKUP($AK286,CRating!$A$2:$BBB$290988,MATCH($AK$4,CRating!$2:$2,0),0)))</f>
        <v>A-</v>
      </c>
      <c r="AO286" s="184">
        <f>IF(AK286="","",INDEX(Ratings!$E$3:$E$20,MATCH(VLOOKUP($AK286,CRating!$A$2:$BBB$290988,MATCH($AK$4,CRating!$2:$2,0),0),Ratings!$F$3:$F$20,0)))</f>
        <v>7</v>
      </c>
      <c r="AP286" s="184" t="str">
        <f>IF(AL286="","",IFERROR(VLOOKUP($AK286,UnitsTraded!$A$2:$BBB$290988,MATCH($AK$4,UnitsTraded!$2:$2,0),0),""))</f>
        <v/>
      </c>
      <c r="AQ286" s="228" t="str">
        <f>IF(AL286="","",VLOOKUP($AK286,AvgYTM!$A$2:$BAY$290988,MATCH(SUBSTITUTE(SUBSTITUTE($AN286,"+",""),"-",""),AvgYTM!$2:$2,0),0))</f>
        <v/>
      </c>
    </row>
    <row r="287" spans="37:43">
      <c r="AK287" s="226">
        <f>IF(AvgYTM!A280&gt;0,AvgYTM!A280,"")</f>
        <v>45177</v>
      </c>
      <c r="AL287" s="227" t="str">
        <f>IF(AK287="","",VLOOKUP($AK287,TPrice!$A$2:$BBB$290988,MATCH($AK$4,TPrice!$2:$2,0),0))</f>
        <v/>
      </c>
      <c r="AM287" s="228" t="str">
        <f>IF(AL287="","",VLOOKUP($AK287,YTM!$A$2:$BBB$290988,MATCH($AK$4,YTM!$2:$2,0),0))</f>
        <v/>
      </c>
      <c r="AN287" s="184" t="str">
        <f>IF(AK287="","",(VLOOKUP($AK287,CRating!$A$2:$BBB$290988,MATCH($AK$4,CRating!$2:$2,0),0)))</f>
        <v>A-</v>
      </c>
      <c r="AO287" s="184">
        <f>IF(AK287="","",INDEX(Ratings!$E$3:$E$20,MATCH(VLOOKUP($AK287,CRating!$A$2:$BBB$290988,MATCH($AK$4,CRating!$2:$2,0),0),Ratings!$F$3:$F$20,0)))</f>
        <v>7</v>
      </c>
      <c r="AP287" s="184" t="str">
        <f>IF(AL287="","",IFERROR(VLOOKUP($AK287,UnitsTraded!$A$2:$BBB$290988,MATCH($AK$4,UnitsTraded!$2:$2,0),0),""))</f>
        <v/>
      </c>
      <c r="AQ287" s="228" t="str">
        <f>IF(AL287="","",VLOOKUP($AK287,AvgYTM!$A$2:$BAY$290988,MATCH(SUBSTITUTE(SUBSTITUTE($AN287,"+",""),"-",""),AvgYTM!$2:$2,0),0))</f>
        <v/>
      </c>
    </row>
    <row r="288" spans="37:43">
      <c r="AK288" s="226">
        <f>IF(AvgYTM!A281&gt;0,AvgYTM!A281,"")</f>
        <v>45178</v>
      </c>
      <c r="AL288" s="227" t="str">
        <f>IF(AK288="","",VLOOKUP($AK288,TPrice!$A$2:$BBB$290988,MATCH($AK$4,TPrice!$2:$2,0),0))</f>
        <v/>
      </c>
      <c r="AM288" s="228" t="str">
        <f>IF(AL288="","",VLOOKUP($AK288,YTM!$A$2:$BBB$290988,MATCH($AK$4,YTM!$2:$2,0),0))</f>
        <v/>
      </c>
      <c r="AN288" s="184" t="str">
        <f>IF(AK288="","",(VLOOKUP($AK288,CRating!$A$2:$BBB$290988,MATCH($AK$4,CRating!$2:$2,0),0)))</f>
        <v>A-</v>
      </c>
      <c r="AO288" s="184">
        <f>IF(AK288="","",INDEX(Ratings!$E$3:$E$20,MATCH(VLOOKUP($AK288,CRating!$A$2:$BBB$290988,MATCH($AK$4,CRating!$2:$2,0),0),Ratings!$F$3:$F$20,0)))</f>
        <v>7</v>
      </c>
      <c r="AP288" s="184" t="str">
        <f>IF(AL288="","",IFERROR(VLOOKUP($AK288,UnitsTraded!$A$2:$BBB$290988,MATCH($AK$4,UnitsTraded!$2:$2,0),0),""))</f>
        <v/>
      </c>
      <c r="AQ288" s="228" t="str">
        <f>IF(AL288="","",VLOOKUP($AK288,AvgYTM!$A$2:$BAY$290988,MATCH(SUBSTITUTE(SUBSTITUTE($AN288,"+",""),"-",""),AvgYTM!$2:$2,0),0))</f>
        <v/>
      </c>
    </row>
    <row r="289" spans="37:43">
      <c r="AK289" s="226">
        <f>IF(AvgYTM!A282&gt;0,AvgYTM!A282,"")</f>
        <v>45179</v>
      </c>
      <c r="AL289" s="227" t="str">
        <f>IF(AK289="","",VLOOKUP($AK289,TPrice!$A$2:$BBB$290988,MATCH($AK$4,TPrice!$2:$2,0),0))</f>
        <v/>
      </c>
      <c r="AM289" s="228" t="str">
        <f>IF(AL289="","",VLOOKUP($AK289,YTM!$A$2:$BBB$290988,MATCH($AK$4,YTM!$2:$2,0),0))</f>
        <v/>
      </c>
      <c r="AN289" s="184" t="str">
        <f>IF(AK289="","",(VLOOKUP($AK289,CRating!$A$2:$BBB$290988,MATCH($AK$4,CRating!$2:$2,0),0)))</f>
        <v>A-</v>
      </c>
      <c r="AO289" s="184">
        <f>IF(AK289="","",INDEX(Ratings!$E$3:$E$20,MATCH(VLOOKUP($AK289,CRating!$A$2:$BBB$290988,MATCH($AK$4,CRating!$2:$2,0),0),Ratings!$F$3:$F$20,0)))</f>
        <v>7</v>
      </c>
      <c r="AP289" s="184" t="str">
        <f>IF(AL289="","",IFERROR(VLOOKUP($AK289,UnitsTraded!$A$2:$BBB$290988,MATCH($AK$4,UnitsTraded!$2:$2,0),0),""))</f>
        <v/>
      </c>
      <c r="AQ289" s="228" t="str">
        <f>IF(AL289="","",VLOOKUP($AK289,AvgYTM!$A$2:$BAY$290988,MATCH(SUBSTITUTE(SUBSTITUTE($AN289,"+",""),"-",""),AvgYTM!$2:$2,0),0))</f>
        <v/>
      </c>
    </row>
    <row r="290" spans="37:43">
      <c r="AK290" s="226">
        <f>IF(AvgYTM!A283&gt;0,AvgYTM!A283,"")</f>
        <v>45180</v>
      </c>
      <c r="AL290" s="227" t="str">
        <f>IF(AK290="","",VLOOKUP($AK290,TPrice!$A$2:$BBB$290988,MATCH($AK$4,TPrice!$2:$2,0),0))</f>
        <v/>
      </c>
      <c r="AM290" s="228" t="str">
        <f>IF(AL290="","",VLOOKUP($AK290,YTM!$A$2:$BBB$290988,MATCH($AK$4,YTM!$2:$2,0),0))</f>
        <v/>
      </c>
      <c r="AN290" s="184" t="str">
        <f>IF(AK290="","",(VLOOKUP($AK290,CRating!$A$2:$BBB$290988,MATCH($AK$4,CRating!$2:$2,0),0)))</f>
        <v>A-</v>
      </c>
      <c r="AO290" s="184">
        <f>IF(AK290="","",INDEX(Ratings!$E$3:$E$20,MATCH(VLOOKUP($AK290,CRating!$A$2:$BBB$290988,MATCH($AK$4,CRating!$2:$2,0),0),Ratings!$F$3:$F$20,0)))</f>
        <v>7</v>
      </c>
      <c r="AP290" s="184" t="str">
        <f>IF(AL290="","",IFERROR(VLOOKUP($AK290,UnitsTraded!$A$2:$BBB$290988,MATCH($AK$4,UnitsTraded!$2:$2,0),0),""))</f>
        <v/>
      </c>
      <c r="AQ290" s="228" t="str">
        <f>IF(AL290="","",VLOOKUP($AK290,AvgYTM!$A$2:$BAY$290988,MATCH(SUBSTITUTE(SUBSTITUTE($AN290,"+",""),"-",""),AvgYTM!$2:$2,0),0))</f>
        <v/>
      </c>
    </row>
    <row r="291" spans="37:43">
      <c r="AK291" s="226">
        <f>IF(AvgYTM!A284&gt;0,AvgYTM!A284,"")</f>
        <v>45181</v>
      </c>
      <c r="AL291" s="227" t="str">
        <f>IF(AK291="","",VLOOKUP($AK291,TPrice!$A$2:$BBB$290988,MATCH($AK$4,TPrice!$2:$2,0),0))</f>
        <v/>
      </c>
      <c r="AM291" s="228" t="str">
        <f>IF(AL291="","",VLOOKUP($AK291,YTM!$A$2:$BBB$290988,MATCH($AK$4,YTM!$2:$2,0),0))</f>
        <v/>
      </c>
      <c r="AN291" s="184" t="str">
        <f>IF(AK291="","",(VLOOKUP($AK291,CRating!$A$2:$BBB$290988,MATCH($AK$4,CRating!$2:$2,0),0)))</f>
        <v>A-</v>
      </c>
      <c r="AO291" s="184">
        <f>IF(AK291="","",INDEX(Ratings!$E$3:$E$20,MATCH(VLOOKUP($AK291,CRating!$A$2:$BBB$290988,MATCH($AK$4,CRating!$2:$2,0),0),Ratings!$F$3:$F$20,0)))</f>
        <v>7</v>
      </c>
      <c r="AP291" s="184" t="str">
        <f>IF(AL291="","",IFERROR(VLOOKUP($AK291,UnitsTraded!$A$2:$BBB$290988,MATCH($AK$4,UnitsTraded!$2:$2,0),0),""))</f>
        <v/>
      </c>
      <c r="AQ291" s="228" t="str">
        <f>IF(AL291="","",VLOOKUP($AK291,AvgYTM!$A$2:$BAY$290988,MATCH(SUBSTITUTE(SUBSTITUTE($AN291,"+",""),"-",""),AvgYTM!$2:$2,0),0))</f>
        <v/>
      </c>
    </row>
    <row r="292" spans="37:43">
      <c r="AK292" s="226" t="e">
        <f>IF(AvgYTM!#REF!&gt;0,AvgYTM!#REF!,"")</f>
        <v>#REF!</v>
      </c>
      <c r="AL292" s="227" t="e">
        <f>IF(AK292="","",VLOOKUP($AK292,TPrice!$A$2:$BBB$290988,MATCH($AK$4,TPrice!$2:$2,0),0))</f>
        <v>#REF!</v>
      </c>
      <c r="AM292" s="228" t="e">
        <f>IF(AL292="","",VLOOKUP($AK292,YTM!$A$2:$BBB$290988,MATCH($AK$4,YTM!$2:$2,0),0))</f>
        <v>#REF!</v>
      </c>
      <c r="AN292" s="184" t="e">
        <f>IF(AK292="","",(VLOOKUP($AK292,CRating!$A$2:$BBB$290988,MATCH($AK$4,CRating!$2:$2,0),0)))</f>
        <v>#REF!</v>
      </c>
      <c r="AO292" s="184" t="e">
        <f>IF(AK292="","",INDEX(Ratings!$E$3:$E$20,MATCH(VLOOKUP($AK292,CRating!$A$2:$BBB$290988,MATCH($AK$4,CRating!$2:$2,0),0),Ratings!$F$3:$F$20,0)))</f>
        <v>#REF!</v>
      </c>
      <c r="AP292" s="184" t="e">
        <f>IF(AL292="","",IFERROR(VLOOKUP($AK292,UnitsTraded!$A$2:$BBB$290988,MATCH($AK$4,UnitsTraded!$2:$2,0),0),""))</f>
        <v>#REF!</v>
      </c>
      <c r="AQ292" s="228" t="e">
        <f>IF(AL292="","",VLOOKUP($AK292,AvgYTM!$A$2:$BAY$290988,MATCH(SUBSTITUTE(SUBSTITUTE($AN292,"+",""),"-",""),AvgYTM!$2:$2,0),0))</f>
        <v>#REF!</v>
      </c>
    </row>
    <row r="293" spans="37:43">
      <c r="AK293" s="226" t="e">
        <f>IF(AvgYTM!#REF!&gt;0,AvgYTM!#REF!,"")</f>
        <v>#REF!</v>
      </c>
      <c r="AL293" s="227" t="e">
        <f>IF(AK293="","",VLOOKUP($AK293,TPrice!$A$2:$BBB$290988,MATCH($AK$4,TPrice!$2:$2,0),0))</f>
        <v>#REF!</v>
      </c>
      <c r="AM293" s="228" t="e">
        <f>IF(AL293="","",VLOOKUP($AK293,YTM!$A$2:$BBB$290988,MATCH($AK$4,YTM!$2:$2,0),0))</f>
        <v>#REF!</v>
      </c>
      <c r="AN293" s="184" t="e">
        <f>IF(AK293="","",(VLOOKUP($AK293,CRating!$A$2:$BBB$290988,MATCH($AK$4,CRating!$2:$2,0),0)))</f>
        <v>#REF!</v>
      </c>
      <c r="AO293" s="184" t="e">
        <f>IF(AK293="","",INDEX(Ratings!$E$3:$E$20,MATCH(VLOOKUP($AK293,CRating!$A$2:$BBB$290988,MATCH($AK$4,CRating!$2:$2,0),0),Ratings!$F$3:$F$20,0)))</f>
        <v>#REF!</v>
      </c>
      <c r="AP293" s="184" t="e">
        <f>IF(AL293="","",IFERROR(VLOOKUP($AK293,UnitsTraded!$A$2:$BBB$290988,MATCH($AK$4,UnitsTraded!$2:$2,0),0),""))</f>
        <v>#REF!</v>
      </c>
      <c r="AQ293" s="228" t="e">
        <f>IF(AL293="","",VLOOKUP($AK293,AvgYTM!$A$2:$BAY$290988,MATCH(SUBSTITUTE(SUBSTITUTE($AN293,"+",""),"-",""),AvgYTM!$2:$2,0),0))</f>
        <v>#REF!</v>
      </c>
    </row>
    <row r="294" spans="37:43">
      <c r="AK294" s="226" t="e">
        <f>IF(AvgYTM!#REF!&gt;0,AvgYTM!#REF!,"")</f>
        <v>#REF!</v>
      </c>
      <c r="AL294" s="227" t="e">
        <f>IF(AK294="","",VLOOKUP($AK294,TPrice!$A$2:$BBB$290988,MATCH($AK$4,TPrice!$2:$2,0),0))</f>
        <v>#REF!</v>
      </c>
      <c r="AM294" s="228" t="e">
        <f>IF(AL294="","",VLOOKUP($AK294,YTM!$A$2:$BBB$290988,MATCH($AK$4,YTM!$2:$2,0),0))</f>
        <v>#REF!</v>
      </c>
      <c r="AN294" s="184" t="e">
        <f>IF(AK294="","",(VLOOKUP($AK294,CRating!$A$2:$BBB$290988,MATCH($AK$4,CRating!$2:$2,0),0)))</f>
        <v>#REF!</v>
      </c>
      <c r="AO294" s="184" t="e">
        <f>IF(AK294="","",INDEX(Ratings!$E$3:$E$20,MATCH(VLOOKUP($AK294,CRating!$A$2:$BBB$290988,MATCH($AK$4,CRating!$2:$2,0),0),Ratings!$F$3:$F$20,0)))</f>
        <v>#REF!</v>
      </c>
      <c r="AP294" s="184" t="e">
        <f>IF(AL294="","",IFERROR(VLOOKUP($AK294,UnitsTraded!$A$2:$BBB$290988,MATCH($AK$4,UnitsTraded!$2:$2,0),0),""))</f>
        <v>#REF!</v>
      </c>
      <c r="AQ294" s="228" t="e">
        <f>IF(AL294="","",VLOOKUP($AK294,AvgYTM!$A$2:$BAY$290988,MATCH(SUBSTITUTE(SUBSTITUTE($AN294,"+",""),"-",""),AvgYTM!$2:$2,0),0))</f>
        <v>#REF!</v>
      </c>
    </row>
    <row r="295" spans="37:43">
      <c r="AK295" s="226" t="e">
        <f>IF(AvgYTM!#REF!&gt;0,AvgYTM!#REF!,"")</f>
        <v>#REF!</v>
      </c>
      <c r="AL295" s="227" t="e">
        <f>IF(AK295="","",VLOOKUP($AK295,TPrice!$A$2:$BBB$290988,MATCH($AK$4,TPrice!$2:$2,0),0))</f>
        <v>#REF!</v>
      </c>
      <c r="AM295" s="228" t="e">
        <f>IF(AL295="","",VLOOKUP($AK295,YTM!$A$2:$BBB$290988,MATCH($AK$4,YTM!$2:$2,0),0))</f>
        <v>#REF!</v>
      </c>
      <c r="AN295" s="184" t="e">
        <f>IF(AK295="","",(VLOOKUP($AK295,CRating!$A$2:$BBB$290988,MATCH($AK$4,CRating!$2:$2,0),0)))</f>
        <v>#REF!</v>
      </c>
      <c r="AO295" s="184" t="e">
        <f>IF(AK295="","",INDEX(Ratings!$E$3:$E$20,MATCH(VLOOKUP($AK295,CRating!$A$2:$BBB$290988,MATCH($AK$4,CRating!$2:$2,0),0),Ratings!$F$3:$F$20,0)))</f>
        <v>#REF!</v>
      </c>
      <c r="AP295" s="184" t="e">
        <f>IF(AL295="","",IFERROR(VLOOKUP($AK295,UnitsTraded!$A$2:$BBB$290988,MATCH($AK$4,UnitsTraded!$2:$2,0),0),""))</f>
        <v>#REF!</v>
      </c>
      <c r="AQ295" s="228" t="e">
        <f>IF(AL295="","",VLOOKUP($AK295,AvgYTM!$A$2:$BAY$290988,MATCH(SUBSTITUTE(SUBSTITUTE($AN295,"+",""),"-",""),AvgYTM!$2:$2,0),0))</f>
        <v>#REF!</v>
      </c>
    </row>
    <row r="296" spans="37:43">
      <c r="AK296" s="226">
        <f>IF(AvgYTM!A285&gt;0,AvgYTM!A285,"")</f>
        <v>45182</v>
      </c>
      <c r="AL296" s="227" t="str">
        <f>IF(AK296="","",VLOOKUP($AK296,TPrice!$A$2:$BBB$290988,MATCH($AK$4,TPrice!$2:$2,0),0))</f>
        <v/>
      </c>
      <c r="AM296" s="228" t="str">
        <f>IF(AL296="","",VLOOKUP($AK296,YTM!$A$2:$BBB$290988,MATCH($AK$4,YTM!$2:$2,0),0))</f>
        <v/>
      </c>
      <c r="AN296" s="184" t="str">
        <f>IF(AK296="","",(VLOOKUP($AK296,CRating!$A$2:$BBB$290988,MATCH($AK$4,CRating!$2:$2,0),0)))</f>
        <v>A-</v>
      </c>
      <c r="AO296" s="184">
        <f>IF(AK296="","",INDEX(Ratings!$E$3:$E$20,MATCH(VLOOKUP($AK296,CRating!$A$2:$BBB$290988,MATCH($AK$4,CRating!$2:$2,0),0),Ratings!$F$3:$F$20,0)))</f>
        <v>7</v>
      </c>
      <c r="AP296" s="184" t="str">
        <f>IF(AL296="","",IFERROR(VLOOKUP($AK296,UnitsTraded!$A$2:$BBB$290988,MATCH($AK$4,UnitsTraded!$2:$2,0),0),""))</f>
        <v/>
      </c>
      <c r="AQ296" s="228" t="str">
        <f>IF(AL296="","",VLOOKUP($AK296,AvgYTM!$A$2:$BAY$290988,MATCH(SUBSTITUTE(SUBSTITUTE($AN296,"+",""),"-",""),AvgYTM!$2:$2,0),0))</f>
        <v/>
      </c>
    </row>
    <row r="297" spans="37:43">
      <c r="AK297" s="226">
        <f>IF(AvgYTM!A286&gt;0,AvgYTM!A286,"")</f>
        <v>45183</v>
      </c>
      <c r="AL297" s="227" t="str">
        <f>IF(AK297="","",VLOOKUP($AK297,TPrice!$A$2:$BBB$290988,MATCH($AK$4,TPrice!$2:$2,0),0))</f>
        <v/>
      </c>
      <c r="AM297" s="228" t="str">
        <f>IF(AL297="","",VLOOKUP($AK297,YTM!$A$2:$BBB$290988,MATCH($AK$4,YTM!$2:$2,0),0))</f>
        <v/>
      </c>
      <c r="AN297" s="184" t="str">
        <f>IF(AK297="","",(VLOOKUP($AK297,CRating!$A$2:$BBB$290988,MATCH($AK$4,CRating!$2:$2,0),0)))</f>
        <v>A-</v>
      </c>
      <c r="AO297" s="184">
        <f>IF(AK297="","",INDEX(Ratings!$E$3:$E$20,MATCH(VLOOKUP($AK297,CRating!$A$2:$BBB$290988,MATCH($AK$4,CRating!$2:$2,0),0),Ratings!$F$3:$F$20,0)))</f>
        <v>7</v>
      </c>
      <c r="AP297" s="184" t="str">
        <f>IF(AL297="","",IFERROR(VLOOKUP($AK297,UnitsTraded!$A$2:$BBB$290988,MATCH($AK$4,UnitsTraded!$2:$2,0),0),""))</f>
        <v/>
      </c>
      <c r="AQ297" s="228" t="str">
        <f>IF(AL297="","",VLOOKUP($AK297,AvgYTM!$A$2:$BAY$290988,MATCH(SUBSTITUTE(SUBSTITUTE($AN297,"+",""),"-",""),AvgYTM!$2:$2,0),0))</f>
        <v/>
      </c>
    </row>
    <row r="298" spans="37:43">
      <c r="AK298" s="226">
        <f>IF(AvgYTM!A287&gt;0,AvgYTM!A287,"")</f>
        <v>45183</v>
      </c>
      <c r="AL298" s="227" t="str">
        <f>IF(AK298="","",VLOOKUP($AK298,TPrice!$A$2:$BBB$290988,MATCH($AK$4,TPrice!$2:$2,0),0))</f>
        <v/>
      </c>
      <c r="AM298" s="228" t="str">
        <f>IF(AL298="","",VLOOKUP($AK298,YTM!$A$2:$BBB$290988,MATCH($AK$4,YTM!$2:$2,0),0))</f>
        <v/>
      </c>
      <c r="AN298" s="184" t="str">
        <f>IF(AK298="","",(VLOOKUP($AK298,CRating!$A$2:$BBB$290988,MATCH($AK$4,CRating!$2:$2,0),0)))</f>
        <v>A-</v>
      </c>
      <c r="AO298" s="184">
        <f>IF(AK298="","",INDEX(Ratings!$E$3:$E$20,MATCH(VLOOKUP($AK298,CRating!$A$2:$BBB$290988,MATCH($AK$4,CRating!$2:$2,0),0),Ratings!$F$3:$F$20,0)))</f>
        <v>7</v>
      </c>
      <c r="AP298" s="184" t="str">
        <f>IF(AL298="","",IFERROR(VLOOKUP($AK298,UnitsTraded!$A$2:$BBB$290988,MATCH($AK$4,UnitsTraded!$2:$2,0),0),""))</f>
        <v/>
      </c>
      <c r="AQ298" s="228" t="str">
        <f>IF(AL298="","",VLOOKUP($AK298,AvgYTM!$A$2:$BAY$290988,MATCH(SUBSTITUTE(SUBSTITUTE($AN298,"+",""),"-",""),AvgYTM!$2:$2,0),0))</f>
        <v/>
      </c>
    </row>
    <row r="299" spans="37:43">
      <c r="AK299" s="226">
        <f>IF(AvgYTM!A288&gt;0,AvgYTM!A288,"")</f>
        <v>45184</v>
      </c>
      <c r="AL299" s="227" t="str">
        <f>IF(AK299="","",VLOOKUP($AK299,TPrice!$A$2:$BBB$290988,MATCH($AK$4,TPrice!$2:$2,0),0))</f>
        <v/>
      </c>
      <c r="AM299" s="228" t="str">
        <f>IF(AL299="","",VLOOKUP($AK299,YTM!$A$2:$BBB$290988,MATCH($AK$4,YTM!$2:$2,0),0))</f>
        <v/>
      </c>
      <c r="AN299" s="184" t="str">
        <f>IF(AK299="","",(VLOOKUP($AK299,CRating!$A$2:$BBB$290988,MATCH($AK$4,CRating!$2:$2,0),0)))</f>
        <v>A-</v>
      </c>
      <c r="AO299" s="184">
        <f>IF(AK299="","",INDEX(Ratings!$E$3:$E$20,MATCH(VLOOKUP($AK299,CRating!$A$2:$BBB$290988,MATCH($AK$4,CRating!$2:$2,0),0),Ratings!$F$3:$F$20,0)))</f>
        <v>7</v>
      </c>
      <c r="AP299" s="184" t="str">
        <f>IF(AL299="","",IFERROR(VLOOKUP($AK299,UnitsTraded!$A$2:$BBB$290988,MATCH($AK$4,UnitsTraded!$2:$2,0),0),""))</f>
        <v/>
      </c>
      <c r="AQ299" s="228" t="str">
        <f>IF(AL299="","",VLOOKUP($AK299,AvgYTM!$A$2:$BAY$290988,MATCH(SUBSTITUTE(SUBSTITUTE($AN299,"+",""),"-",""),AvgYTM!$2:$2,0),0))</f>
        <v/>
      </c>
    </row>
    <row r="300" spans="37:43">
      <c r="AK300" s="226">
        <f>IF(AvgYTM!A289&gt;0,AvgYTM!A289,"")</f>
        <v>45185</v>
      </c>
      <c r="AL300" s="227" t="str">
        <f>IF(AK300="","",VLOOKUP($AK300,TPrice!$A$2:$BBB$290988,MATCH($AK$4,TPrice!$2:$2,0),0))</f>
        <v/>
      </c>
      <c r="AM300" s="228" t="str">
        <f>IF(AL300="","",VLOOKUP($AK300,YTM!$A$2:$BBB$290988,MATCH($AK$4,YTM!$2:$2,0),0))</f>
        <v/>
      </c>
      <c r="AN300" s="184" t="str">
        <f>IF(AK300="","",(VLOOKUP($AK300,CRating!$A$2:$BBB$290988,MATCH($AK$4,CRating!$2:$2,0),0)))</f>
        <v>A-</v>
      </c>
      <c r="AO300" s="184">
        <f>IF(AK300="","",INDEX(Ratings!$E$3:$E$20,MATCH(VLOOKUP($AK300,CRating!$A$2:$BBB$290988,MATCH($AK$4,CRating!$2:$2,0),0),Ratings!$F$3:$F$20,0)))</f>
        <v>7</v>
      </c>
      <c r="AP300" s="184" t="str">
        <f>IF(AL300="","",IFERROR(VLOOKUP($AK300,UnitsTraded!$A$2:$BBB$290988,MATCH($AK$4,UnitsTraded!$2:$2,0),0),""))</f>
        <v/>
      </c>
      <c r="AQ300" s="228" t="str">
        <f>IF(AL300="","",VLOOKUP($AK300,AvgYTM!$A$2:$BAY$290988,MATCH(SUBSTITUTE(SUBSTITUTE($AN300,"+",""),"-",""),AvgYTM!$2:$2,0),0))</f>
        <v/>
      </c>
    </row>
    <row r="301" spans="37:43">
      <c r="AK301" s="226" t="e">
        <f>IF(AvgYTM!#REF!&gt;0,AvgYTM!#REF!,"")</f>
        <v>#REF!</v>
      </c>
      <c r="AL301" s="227" t="e">
        <f>IF(AK301="","",VLOOKUP($AK301,TPrice!$A$2:$BBB$290988,MATCH($AK$4,TPrice!$2:$2,0),0))</f>
        <v>#REF!</v>
      </c>
      <c r="AM301" s="228" t="e">
        <f>IF(AL301="","",VLOOKUP($AK301,YTM!$A$2:$BBB$290988,MATCH($AK$4,YTM!$2:$2,0),0))</f>
        <v>#REF!</v>
      </c>
      <c r="AN301" s="184" t="e">
        <f>IF(AK301="","",(VLOOKUP($AK301,CRating!$A$2:$BBB$290988,MATCH($AK$4,CRating!$2:$2,0),0)))</f>
        <v>#REF!</v>
      </c>
      <c r="AO301" s="184" t="e">
        <f>IF(AK301="","",INDEX(Ratings!$E$3:$E$20,MATCH(VLOOKUP($AK301,CRating!$A$2:$BBB$290988,MATCH($AK$4,CRating!$2:$2,0),0),Ratings!$F$3:$F$20,0)))</f>
        <v>#REF!</v>
      </c>
      <c r="AP301" s="184" t="e">
        <f>IF(AL301="","",IFERROR(VLOOKUP($AK301,UnitsTraded!$A$2:$BBB$290988,MATCH($AK$4,UnitsTraded!$2:$2,0),0),""))</f>
        <v>#REF!</v>
      </c>
      <c r="AQ301" s="228" t="e">
        <f>IF(AL301="","",VLOOKUP($AK301,AvgYTM!$A$2:$BAY$290988,MATCH(SUBSTITUTE(SUBSTITUTE($AN301,"+",""),"-",""),AvgYTM!$2:$2,0),0))</f>
        <v>#REF!</v>
      </c>
    </row>
    <row r="302" spans="37:43">
      <c r="AK302" s="226">
        <f>IF(AvgYTM!A290&gt;0,AvgYTM!A290,"")</f>
        <v>45186</v>
      </c>
      <c r="AL302" s="227" t="str">
        <f>IF(AK302="","",VLOOKUP($AK302,TPrice!$A$2:$BBB$290988,MATCH($AK$4,TPrice!$2:$2,0),0))</f>
        <v/>
      </c>
      <c r="AM302" s="228" t="str">
        <f>IF(AL302="","",VLOOKUP($AK302,YTM!$A$2:$BBB$290988,MATCH($AK$4,YTM!$2:$2,0),0))</f>
        <v/>
      </c>
      <c r="AN302" s="184" t="str">
        <f>IF(AK302="","",(VLOOKUP($AK302,CRating!$A$2:$BBB$290988,MATCH($AK$4,CRating!$2:$2,0),0)))</f>
        <v>A-</v>
      </c>
      <c r="AO302" s="184">
        <f>IF(AK302="","",INDEX(Ratings!$E$3:$E$20,MATCH(VLOOKUP($AK302,CRating!$A$2:$BBB$290988,MATCH($AK$4,CRating!$2:$2,0),0),Ratings!$F$3:$F$20,0)))</f>
        <v>7</v>
      </c>
      <c r="AP302" s="184" t="str">
        <f>IF(AL302="","",IFERROR(VLOOKUP($AK302,UnitsTraded!$A$2:$BBB$290988,MATCH($AK$4,UnitsTraded!$2:$2,0),0),""))</f>
        <v/>
      </c>
      <c r="AQ302" s="228" t="str">
        <f>IF(AL302="","",VLOOKUP($AK302,AvgYTM!$A$2:$BAY$290988,MATCH(SUBSTITUTE(SUBSTITUTE($AN302,"+",""),"-",""),AvgYTM!$2:$2,0),0))</f>
        <v/>
      </c>
    </row>
    <row r="303" spans="37:43">
      <c r="AK303" s="226" t="e">
        <f>IF(AvgYTM!#REF!&gt;0,AvgYTM!#REF!,"")</f>
        <v>#REF!</v>
      </c>
      <c r="AL303" s="227" t="e">
        <f>IF(AK303="","",VLOOKUP($AK303,TPrice!$A$2:$BBB$290988,MATCH($AK$4,TPrice!$2:$2,0),0))</f>
        <v>#REF!</v>
      </c>
      <c r="AM303" s="228" t="e">
        <f>IF(AL303="","",VLOOKUP($AK303,YTM!$A$2:$BBB$290988,MATCH($AK$4,YTM!$2:$2,0),0))</f>
        <v>#REF!</v>
      </c>
      <c r="AN303" s="184" t="e">
        <f>IF(AK303="","",(VLOOKUP($AK303,CRating!$A$2:$BBB$290988,MATCH($AK$4,CRating!$2:$2,0),0)))</f>
        <v>#REF!</v>
      </c>
      <c r="AO303" s="184" t="e">
        <f>IF(AK303="","",INDEX(Ratings!$E$3:$E$20,MATCH(VLOOKUP($AK303,CRating!$A$2:$BBB$290988,MATCH($AK$4,CRating!$2:$2,0),0),Ratings!$F$3:$F$20,0)))</f>
        <v>#REF!</v>
      </c>
      <c r="AP303" s="184" t="e">
        <f>IF(AL303="","",IFERROR(VLOOKUP($AK303,UnitsTraded!$A$2:$BBB$290988,MATCH($AK$4,UnitsTraded!$2:$2,0),0),""))</f>
        <v>#REF!</v>
      </c>
      <c r="AQ303" s="228" t="e">
        <f>IF(AL303="","",VLOOKUP($AK303,AvgYTM!$A$2:$BAY$290988,MATCH(SUBSTITUTE(SUBSTITUTE($AN303,"+",""),"-",""),AvgYTM!$2:$2,0),0))</f>
        <v>#REF!</v>
      </c>
    </row>
    <row r="304" spans="37:43">
      <c r="AK304" s="226">
        <f>IF(AvgYTM!A291&gt;0,AvgYTM!A291,"")</f>
        <v>45187</v>
      </c>
      <c r="AL304" s="227" t="str">
        <f>IF(AK304="","",VLOOKUP($AK304,TPrice!$A$2:$BBB$290988,MATCH($AK$4,TPrice!$2:$2,0),0))</f>
        <v/>
      </c>
      <c r="AM304" s="228" t="str">
        <f>IF(AL304="","",VLOOKUP($AK304,YTM!$A$2:$BBB$290988,MATCH($AK$4,YTM!$2:$2,0),0))</f>
        <v/>
      </c>
      <c r="AN304" s="184" t="str">
        <f>IF(AK304="","",(VLOOKUP($AK304,CRating!$A$2:$BBB$290988,MATCH($AK$4,CRating!$2:$2,0),0)))</f>
        <v>A-</v>
      </c>
      <c r="AO304" s="184">
        <f>IF(AK304="","",INDEX(Ratings!$E$3:$E$20,MATCH(VLOOKUP($AK304,CRating!$A$2:$BBB$290988,MATCH($AK$4,CRating!$2:$2,0),0),Ratings!$F$3:$F$20,0)))</f>
        <v>7</v>
      </c>
      <c r="AP304" s="184" t="str">
        <f>IF(AL304="","",IFERROR(VLOOKUP($AK304,UnitsTraded!$A$2:$BBB$290988,MATCH($AK$4,UnitsTraded!$2:$2,0),0),""))</f>
        <v/>
      </c>
      <c r="AQ304" s="228" t="str">
        <f>IF(AL304="","",VLOOKUP($AK304,AvgYTM!$A$2:$BAY$290988,MATCH(SUBSTITUTE(SUBSTITUTE($AN304,"+",""),"-",""),AvgYTM!$2:$2,0),0))</f>
        <v/>
      </c>
    </row>
    <row r="305" spans="37:43">
      <c r="AK305" s="226">
        <f>IF(AvgYTM!A292&gt;0,AvgYTM!A292,"")</f>
        <v>45188</v>
      </c>
      <c r="AL305" s="227" t="str">
        <f>IF(AK305="","",VLOOKUP($AK305,TPrice!$A$2:$BBB$290988,MATCH($AK$4,TPrice!$2:$2,0),0))</f>
        <v/>
      </c>
      <c r="AM305" s="228" t="str">
        <f>IF(AL305="","",VLOOKUP($AK305,YTM!$A$2:$BBB$290988,MATCH($AK$4,YTM!$2:$2,0),0))</f>
        <v/>
      </c>
      <c r="AN305" s="184" t="str">
        <f>IF(AK305="","",(VLOOKUP($AK305,CRating!$A$2:$BBB$290988,MATCH($AK$4,CRating!$2:$2,0),0)))</f>
        <v>A-</v>
      </c>
      <c r="AO305" s="184">
        <f>IF(AK305="","",INDEX(Ratings!$E$3:$E$20,MATCH(VLOOKUP($AK305,CRating!$A$2:$BBB$290988,MATCH($AK$4,CRating!$2:$2,0),0),Ratings!$F$3:$F$20,0)))</f>
        <v>7</v>
      </c>
      <c r="AP305" s="184" t="str">
        <f>IF(AL305="","",IFERROR(VLOOKUP($AK305,UnitsTraded!$A$2:$BBB$290988,MATCH($AK$4,UnitsTraded!$2:$2,0),0),""))</f>
        <v/>
      </c>
      <c r="AQ305" s="228" t="str">
        <f>IF(AL305="","",VLOOKUP($AK305,AvgYTM!$A$2:$BAY$290988,MATCH(SUBSTITUTE(SUBSTITUTE($AN305,"+",""),"-",""),AvgYTM!$2:$2,0),0))</f>
        <v/>
      </c>
    </row>
    <row r="306" spans="37:43">
      <c r="AK306" s="226">
        <f>IF(AvgYTM!A293&gt;0,AvgYTM!A293,"")</f>
        <v>45189</v>
      </c>
      <c r="AL306" s="227" t="str">
        <f>IF(AK306="","",VLOOKUP($AK306,TPrice!$A$2:$BBB$290988,MATCH($AK$4,TPrice!$2:$2,0),0))</f>
        <v/>
      </c>
      <c r="AM306" s="228" t="str">
        <f>IF(AL306="","",VLOOKUP($AK306,YTM!$A$2:$BBB$290988,MATCH($AK$4,YTM!$2:$2,0),0))</f>
        <v/>
      </c>
      <c r="AN306" s="184" t="str">
        <f>IF(AK306="","",(VLOOKUP($AK306,CRating!$A$2:$BBB$290988,MATCH($AK$4,CRating!$2:$2,0),0)))</f>
        <v>A-</v>
      </c>
      <c r="AO306" s="184">
        <f>IF(AK306="","",INDEX(Ratings!$E$3:$E$20,MATCH(VLOOKUP($AK306,CRating!$A$2:$BBB$290988,MATCH($AK$4,CRating!$2:$2,0),0),Ratings!$F$3:$F$20,0)))</f>
        <v>7</v>
      </c>
      <c r="AP306" s="184" t="str">
        <f>IF(AL306="","",IFERROR(VLOOKUP($AK306,UnitsTraded!$A$2:$BBB$290988,MATCH($AK$4,UnitsTraded!$2:$2,0),0),""))</f>
        <v/>
      </c>
      <c r="AQ306" s="228" t="str">
        <f>IF(AL306="","",VLOOKUP($AK306,AvgYTM!$A$2:$BAY$290988,MATCH(SUBSTITUTE(SUBSTITUTE($AN306,"+",""),"-",""),AvgYTM!$2:$2,0),0))</f>
        <v/>
      </c>
    </row>
    <row r="307" spans="37:43">
      <c r="AK307" s="226" t="e">
        <f>IF(AvgYTM!#REF!&gt;0,AvgYTM!#REF!,"")</f>
        <v>#REF!</v>
      </c>
      <c r="AL307" s="227" t="e">
        <f>IF(AK307="","",VLOOKUP($AK307,TPrice!$A$2:$BBB$290988,MATCH($AK$4,TPrice!$2:$2,0),0))</f>
        <v>#REF!</v>
      </c>
      <c r="AM307" s="228" t="e">
        <f>IF(AL307="","",VLOOKUP($AK307,YTM!$A$2:$BBB$290988,MATCH($AK$4,YTM!$2:$2,0),0))</f>
        <v>#REF!</v>
      </c>
      <c r="AN307" s="184" t="e">
        <f>IF(AK307="","",(VLOOKUP($AK307,CRating!$A$2:$BBB$290988,MATCH($AK$4,CRating!$2:$2,0),0)))</f>
        <v>#REF!</v>
      </c>
      <c r="AO307" s="184" t="e">
        <f>IF(AK307="","",INDEX(Ratings!$E$3:$E$20,MATCH(VLOOKUP($AK307,CRating!$A$2:$BBB$290988,MATCH($AK$4,CRating!$2:$2,0),0),Ratings!$F$3:$F$20,0)))</f>
        <v>#REF!</v>
      </c>
      <c r="AP307" s="184" t="e">
        <f>IF(AL307="","",IFERROR(VLOOKUP($AK307,UnitsTraded!$A$2:$BBB$290988,MATCH($AK$4,UnitsTraded!$2:$2,0),0),""))</f>
        <v>#REF!</v>
      </c>
      <c r="AQ307" s="228" t="e">
        <f>IF(AL307="","",VLOOKUP($AK307,AvgYTM!$A$2:$BAY$290988,MATCH(SUBSTITUTE(SUBSTITUTE($AN307,"+",""),"-",""),AvgYTM!$2:$2,0),0))</f>
        <v>#REF!</v>
      </c>
    </row>
    <row r="308" spans="37:43">
      <c r="AK308" s="226" t="e">
        <f>IF(AvgYTM!#REF!&gt;0,AvgYTM!#REF!,"")</f>
        <v>#REF!</v>
      </c>
      <c r="AL308" s="227" t="e">
        <f>IF(AK308="","",VLOOKUP($AK308,TPrice!$A$2:$BBB$290988,MATCH($AK$4,TPrice!$2:$2,0),0))</f>
        <v>#REF!</v>
      </c>
      <c r="AM308" s="228" t="e">
        <f>IF(AL308="","",VLOOKUP($AK308,YTM!$A$2:$BBB$290988,MATCH($AK$4,YTM!$2:$2,0),0))</f>
        <v>#REF!</v>
      </c>
      <c r="AN308" s="184" t="e">
        <f>IF(AK308="","",(VLOOKUP($AK308,CRating!$A$2:$BBB$290988,MATCH($AK$4,CRating!$2:$2,0),0)))</f>
        <v>#REF!</v>
      </c>
      <c r="AO308" s="184" t="e">
        <f>IF(AK308="","",INDEX(Ratings!$E$3:$E$20,MATCH(VLOOKUP($AK308,CRating!$A$2:$BBB$290988,MATCH($AK$4,CRating!$2:$2,0),0),Ratings!$F$3:$F$20,0)))</f>
        <v>#REF!</v>
      </c>
      <c r="AP308" s="184" t="e">
        <f>IF(AL308="","",IFERROR(VLOOKUP($AK308,UnitsTraded!$A$2:$BBB$290988,MATCH($AK$4,UnitsTraded!$2:$2,0),0),""))</f>
        <v>#REF!</v>
      </c>
      <c r="AQ308" s="228" t="e">
        <f>IF(AL308="","",VLOOKUP($AK308,AvgYTM!$A$2:$BAY$290988,MATCH(SUBSTITUTE(SUBSTITUTE($AN308,"+",""),"-",""),AvgYTM!$2:$2,0),0))</f>
        <v>#REF!</v>
      </c>
    </row>
    <row r="309" spans="37:43">
      <c r="AK309" s="226">
        <f>IF(AvgYTM!A294&gt;0,AvgYTM!A294,"")</f>
        <v>45190</v>
      </c>
      <c r="AL309" s="227" t="str">
        <f>IF(AK309="","",VLOOKUP($AK309,TPrice!$A$2:$BBB$290988,MATCH($AK$4,TPrice!$2:$2,0),0))</f>
        <v/>
      </c>
      <c r="AM309" s="228" t="str">
        <f>IF(AL309="","",VLOOKUP($AK309,YTM!$A$2:$BBB$290988,MATCH($AK$4,YTM!$2:$2,0),0))</f>
        <v/>
      </c>
      <c r="AN309" s="184" t="str">
        <f>IF(AK309="","",(VLOOKUP($AK309,CRating!$A$2:$BBB$290988,MATCH($AK$4,CRating!$2:$2,0),0)))</f>
        <v>A-</v>
      </c>
      <c r="AO309" s="184">
        <f>IF(AK309="","",INDEX(Ratings!$E$3:$E$20,MATCH(VLOOKUP($AK309,CRating!$A$2:$BBB$290988,MATCH($AK$4,CRating!$2:$2,0),0),Ratings!$F$3:$F$20,0)))</f>
        <v>7</v>
      </c>
      <c r="AP309" s="184" t="str">
        <f>IF(AL309="","",IFERROR(VLOOKUP($AK309,UnitsTraded!$A$2:$BBB$290988,MATCH($AK$4,UnitsTraded!$2:$2,0),0),""))</f>
        <v/>
      </c>
      <c r="AQ309" s="228" t="str">
        <f>IF(AL309="","",VLOOKUP($AK309,AvgYTM!$A$2:$BAY$290988,MATCH(SUBSTITUTE(SUBSTITUTE($AN309,"+",""),"-",""),AvgYTM!$2:$2,0),0))</f>
        <v/>
      </c>
    </row>
    <row r="310" spans="37:43">
      <c r="AK310" s="226">
        <f>IF(AvgYTM!A295&gt;0,AvgYTM!A295,"")</f>
        <v>45191</v>
      </c>
      <c r="AL310" s="227" t="str">
        <f>IF(AK310="","",VLOOKUP($AK310,TPrice!$A$2:$BBB$290988,MATCH($AK$4,TPrice!$2:$2,0),0))</f>
        <v/>
      </c>
      <c r="AM310" s="228" t="str">
        <f>IF(AL310="","",VLOOKUP($AK310,YTM!$A$2:$BBB$290988,MATCH($AK$4,YTM!$2:$2,0),0))</f>
        <v/>
      </c>
      <c r="AN310" s="184" t="str">
        <f>IF(AK310="","",(VLOOKUP($AK310,CRating!$A$2:$BBB$290988,MATCH($AK$4,CRating!$2:$2,0),0)))</f>
        <v>A-</v>
      </c>
      <c r="AO310" s="184">
        <f>IF(AK310="","",INDEX(Ratings!$E$3:$E$20,MATCH(VLOOKUP($AK310,CRating!$A$2:$BBB$290988,MATCH($AK$4,CRating!$2:$2,0),0),Ratings!$F$3:$F$20,0)))</f>
        <v>7</v>
      </c>
      <c r="AP310" s="184" t="str">
        <f>IF(AL310="","",IFERROR(VLOOKUP($AK310,UnitsTraded!$A$2:$BBB$290988,MATCH($AK$4,UnitsTraded!$2:$2,0),0),""))</f>
        <v/>
      </c>
      <c r="AQ310" s="228" t="str">
        <f>IF(AL310="","",VLOOKUP($AK310,AvgYTM!$A$2:$BAY$290988,MATCH(SUBSTITUTE(SUBSTITUTE($AN310,"+",""),"-",""),AvgYTM!$2:$2,0),0))</f>
        <v/>
      </c>
    </row>
    <row r="311" spans="37:43">
      <c r="AK311" s="226">
        <f>IF(AvgYTM!A296&gt;0,AvgYTM!A296,"")</f>
        <v>45192</v>
      </c>
      <c r="AL311" s="227" t="str">
        <f>IF(AK311="","",VLOOKUP($AK311,TPrice!$A$2:$BBB$290988,MATCH($AK$4,TPrice!$2:$2,0),0))</f>
        <v/>
      </c>
      <c r="AM311" s="228" t="str">
        <f>IF(AL311="","",VLOOKUP($AK311,YTM!$A$2:$BBB$290988,MATCH($AK$4,YTM!$2:$2,0),0))</f>
        <v/>
      </c>
      <c r="AN311" s="184" t="str">
        <f>IF(AK311="","",(VLOOKUP($AK311,CRating!$A$2:$BBB$290988,MATCH($AK$4,CRating!$2:$2,0),0)))</f>
        <v>A-</v>
      </c>
      <c r="AO311" s="184">
        <f>IF(AK311="","",INDEX(Ratings!$E$3:$E$20,MATCH(VLOOKUP($AK311,CRating!$A$2:$BBB$290988,MATCH($AK$4,CRating!$2:$2,0),0),Ratings!$F$3:$F$20,0)))</f>
        <v>7</v>
      </c>
      <c r="AP311" s="184" t="str">
        <f>IF(AL311="","",IFERROR(VLOOKUP($AK311,UnitsTraded!$A$2:$BBB$290988,MATCH($AK$4,UnitsTraded!$2:$2,0),0),""))</f>
        <v/>
      </c>
      <c r="AQ311" s="228" t="str">
        <f>IF(AL311="","",VLOOKUP($AK311,AvgYTM!$A$2:$BAY$290988,MATCH(SUBSTITUTE(SUBSTITUTE($AN311,"+",""),"-",""),AvgYTM!$2:$2,0),0))</f>
        <v/>
      </c>
    </row>
    <row r="312" spans="37:43">
      <c r="AK312" s="226">
        <f>IF(AvgYTM!A297&gt;0,AvgYTM!A297,"")</f>
        <v>45193</v>
      </c>
      <c r="AL312" s="227" t="str">
        <f>IF(AK312="","",VLOOKUP($AK312,TPrice!$A$2:$BBB$290988,MATCH($AK$4,TPrice!$2:$2,0),0))</f>
        <v/>
      </c>
      <c r="AM312" s="228" t="str">
        <f>IF(AL312="","",VLOOKUP($AK312,YTM!$A$2:$BBB$290988,MATCH($AK$4,YTM!$2:$2,0),0))</f>
        <v/>
      </c>
      <c r="AN312" s="184" t="str">
        <f>IF(AK312="","",(VLOOKUP($AK312,CRating!$A$2:$BBB$290988,MATCH($AK$4,CRating!$2:$2,0),0)))</f>
        <v>A-</v>
      </c>
      <c r="AO312" s="184">
        <f>IF(AK312="","",INDEX(Ratings!$E$3:$E$20,MATCH(VLOOKUP($AK312,CRating!$A$2:$BBB$290988,MATCH($AK$4,CRating!$2:$2,0),0),Ratings!$F$3:$F$20,0)))</f>
        <v>7</v>
      </c>
      <c r="AP312" s="184" t="str">
        <f>IF(AL312="","",IFERROR(VLOOKUP($AK312,UnitsTraded!$A$2:$BBB$290988,MATCH($AK$4,UnitsTraded!$2:$2,0),0),""))</f>
        <v/>
      </c>
      <c r="AQ312" s="228" t="str">
        <f>IF(AL312="","",VLOOKUP($AK312,AvgYTM!$A$2:$BAY$290988,MATCH(SUBSTITUTE(SUBSTITUTE($AN312,"+",""),"-",""),AvgYTM!$2:$2,0),0))</f>
        <v/>
      </c>
    </row>
    <row r="313" spans="37:43">
      <c r="AK313" s="226">
        <f>IF(AvgYTM!A298&gt;0,AvgYTM!A298,"")</f>
        <v>45194</v>
      </c>
      <c r="AL313" s="227">
        <f>IF(AK313="","",VLOOKUP($AK313,TPrice!$A$2:$BBB$290988,MATCH($AK$4,TPrice!$2:$2,0),0))</f>
        <v>970</v>
      </c>
      <c r="AM313" s="228">
        <f>IF(AL313="","",VLOOKUP($AK313,YTM!$A$2:$BBB$290988,MATCH($AK$4,YTM!$2:$2,0),0))</f>
        <v>0.1349129048557848</v>
      </c>
      <c r="AN313" s="184" t="str">
        <f>IF(AK313="","",(VLOOKUP($AK313,CRating!$A$2:$BBB$290988,MATCH($AK$4,CRating!$2:$2,0),0)))</f>
        <v>A-</v>
      </c>
      <c r="AO313" s="184">
        <f>IF(AK313="","",INDEX(Ratings!$E$3:$E$20,MATCH(VLOOKUP($AK313,CRating!$A$2:$BBB$290988,MATCH($AK$4,CRating!$2:$2,0),0),Ratings!$F$3:$F$20,0)))</f>
        <v>7</v>
      </c>
      <c r="AP313" s="184">
        <f>IF(AL313="","",IFERROR(VLOOKUP($AK313,UnitsTraded!$A$2:$BBB$290988,MATCH($AK$4,UnitsTraded!$2:$2,0),0),""))</f>
        <v>25</v>
      </c>
      <c r="AQ313" s="228">
        <f>IF(AL313="","",VLOOKUP($AK313,AvgYTM!$A$2:$BAY$290988,MATCH(SUBSTITUTE(SUBSTITUTE($AN313,"+",""),"-",""),AvgYTM!$2:$2,0),0))</f>
        <v>0.12902750657527456</v>
      </c>
    </row>
    <row r="314" spans="37:43">
      <c r="AK314" s="226">
        <f>IF(AvgYTM!A299&gt;0,AvgYTM!A299,"")</f>
        <v>45195</v>
      </c>
      <c r="AL314" s="227">
        <f>IF(AK314="","",VLOOKUP($AK314,TPrice!$A$2:$BBB$290988,MATCH($AK$4,TPrice!$2:$2,0),0))</f>
        <v>984</v>
      </c>
      <c r="AM314" s="228">
        <f>IF(AL314="","",VLOOKUP($AK314,YTM!$A$2:$BBB$290988,MATCH($AK$4,YTM!$2:$2,0),0))</f>
        <v>0.12204606752299027</v>
      </c>
      <c r="AN314" s="184" t="str">
        <f>IF(AK314="","",(VLOOKUP($AK314,CRating!$A$2:$BBB$290988,MATCH($AK$4,CRating!$2:$2,0),0)))</f>
        <v>A-</v>
      </c>
      <c r="AO314" s="184">
        <f>IF(AK314="","",INDEX(Ratings!$E$3:$E$20,MATCH(VLOOKUP($AK314,CRating!$A$2:$BBB$290988,MATCH($AK$4,CRating!$2:$2,0),0),Ratings!$F$3:$F$20,0)))</f>
        <v>7</v>
      </c>
      <c r="AP314" s="184">
        <f>IF(AL314="","",IFERROR(VLOOKUP($AK314,UnitsTraded!$A$2:$BBB$290988,MATCH($AK$4,UnitsTraded!$2:$2,0),0),""))</f>
        <v>30</v>
      </c>
      <c r="AQ314" s="228">
        <f>IF(AL314="","",VLOOKUP($AK314,AvgYTM!$A$2:$BAY$290988,MATCH(SUBSTITUTE(SUBSTITUTE($AN314,"+",""),"-",""),AvgYTM!$2:$2,0),0))</f>
        <v>0.12813237091759339</v>
      </c>
    </row>
    <row r="315" spans="37:43">
      <c r="AK315" s="226">
        <f>IF(AvgYTM!A300&gt;0,AvgYTM!A300,"")</f>
        <v>45196</v>
      </c>
      <c r="AL315" s="227" t="str">
        <f>IF(AK315="","",VLOOKUP($AK315,TPrice!$A$2:$BBB$290988,MATCH($AK$4,TPrice!$2:$2,0),0))</f>
        <v/>
      </c>
      <c r="AM315" s="228" t="str">
        <f>IF(AL315="","",VLOOKUP($AK315,YTM!$A$2:$BBB$290988,MATCH($AK$4,YTM!$2:$2,0),0))</f>
        <v/>
      </c>
      <c r="AN315" s="184" t="str">
        <f>IF(AK315="","",(VLOOKUP($AK315,CRating!$A$2:$BBB$290988,MATCH($AK$4,CRating!$2:$2,0),0)))</f>
        <v>A-</v>
      </c>
      <c r="AO315" s="184">
        <f>IF(AK315="","",INDEX(Ratings!$E$3:$E$20,MATCH(VLOOKUP($AK315,CRating!$A$2:$BBB$290988,MATCH($AK$4,CRating!$2:$2,0),0),Ratings!$F$3:$F$20,0)))</f>
        <v>7</v>
      </c>
      <c r="AP315" s="184" t="str">
        <f>IF(AL315="","",IFERROR(VLOOKUP($AK315,UnitsTraded!$A$2:$BBB$290988,MATCH($AK$4,UnitsTraded!$2:$2,0),0),""))</f>
        <v/>
      </c>
      <c r="AQ315" s="228" t="str">
        <f>IF(AL315="","",VLOOKUP($AK315,AvgYTM!$A$2:$BAY$290988,MATCH(SUBSTITUTE(SUBSTITUTE($AN315,"+",""),"-",""),AvgYTM!$2:$2,0),0))</f>
        <v/>
      </c>
    </row>
    <row r="316" spans="37:43">
      <c r="AK316" s="226">
        <f>IF(AvgYTM!A301&gt;0,AvgYTM!A301,"")</f>
        <v>45197</v>
      </c>
      <c r="AL316" s="227" t="str">
        <f>IF(AK316="","",VLOOKUP($AK316,TPrice!$A$2:$BBB$290988,MATCH($AK$4,TPrice!$2:$2,0),0))</f>
        <v/>
      </c>
      <c r="AM316" s="228" t="str">
        <f>IF(AL316="","",VLOOKUP($AK316,YTM!$A$2:$BBB$290988,MATCH($AK$4,YTM!$2:$2,0),0))</f>
        <v/>
      </c>
      <c r="AN316" s="184" t="str">
        <f>IF(AK316="","",(VLOOKUP($AK316,CRating!$A$2:$BBB$290988,MATCH($AK$4,CRating!$2:$2,0),0)))</f>
        <v>A-</v>
      </c>
      <c r="AO316" s="184">
        <f>IF(AK316="","",INDEX(Ratings!$E$3:$E$20,MATCH(VLOOKUP($AK316,CRating!$A$2:$BBB$290988,MATCH($AK$4,CRating!$2:$2,0),0),Ratings!$F$3:$F$20,0)))</f>
        <v>7</v>
      </c>
      <c r="AP316" s="184" t="str">
        <f>IF(AL316="","",IFERROR(VLOOKUP($AK316,UnitsTraded!$A$2:$BBB$290988,MATCH($AK$4,UnitsTraded!$2:$2,0),0),""))</f>
        <v/>
      </c>
      <c r="AQ316" s="228" t="str">
        <f>IF(AL316="","",VLOOKUP($AK316,AvgYTM!$A$2:$BAY$290988,MATCH(SUBSTITUTE(SUBSTITUTE($AN316,"+",""),"-",""),AvgYTM!$2:$2,0),0))</f>
        <v/>
      </c>
    </row>
    <row r="317" spans="37:43">
      <c r="AK317" s="226">
        <f>IF(AvgYTM!A302&gt;0,AvgYTM!A302,"")</f>
        <v>45198</v>
      </c>
      <c r="AL317" s="227" t="str">
        <f>IF(AK317="","",VLOOKUP($AK317,TPrice!$A$2:$BBB$290988,MATCH($AK$4,TPrice!$2:$2,0),0))</f>
        <v/>
      </c>
      <c r="AM317" s="228" t="str">
        <f>IF(AL317="","",VLOOKUP($AK317,YTM!$A$2:$BBB$290988,MATCH($AK$4,YTM!$2:$2,0),0))</f>
        <v/>
      </c>
      <c r="AN317" s="184" t="str">
        <f>IF(AK317="","",(VLOOKUP($AK317,CRating!$A$2:$BBB$290988,MATCH($AK$4,CRating!$2:$2,0),0)))</f>
        <v>A-</v>
      </c>
      <c r="AO317" s="184">
        <f>IF(AK317="","",INDEX(Ratings!$E$3:$E$20,MATCH(VLOOKUP($AK317,CRating!$A$2:$BBB$290988,MATCH($AK$4,CRating!$2:$2,0),0),Ratings!$F$3:$F$20,0)))</f>
        <v>7</v>
      </c>
      <c r="AP317" s="184" t="str">
        <f>IF(AL317="","",IFERROR(VLOOKUP($AK317,UnitsTraded!$A$2:$BBB$290988,MATCH($AK$4,UnitsTraded!$2:$2,0),0),""))</f>
        <v/>
      </c>
      <c r="AQ317" s="228" t="str">
        <f>IF(AL317="","",VLOOKUP($AK317,AvgYTM!$A$2:$BAY$290988,MATCH(SUBSTITUTE(SUBSTITUTE($AN317,"+",""),"-",""),AvgYTM!$2:$2,0),0))</f>
        <v/>
      </c>
    </row>
    <row r="318" spans="37:43">
      <c r="AK318" s="226">
        <f>IF(AvgYTM!A303&gt;0,AvgYTM!A303,"")</f>
        <v>45199</v>
      </c>
      <c r="AL318" s="227" t="str">
        <f>IF(AK318="","",VLOOKUP($AK318,TPrice!$A$2:$BBB$290988,MATCH($AK$4,TPrice!$2:$2,0),0))</f>
        <v/>
      </c>
      <c r="AM318" s="228" t="str">
        <f>IF(AL318="","",VLOOKUP($AK318,YTM!$A$2:$BBB$290988,MATCH($AK$4,YTM!$2:$2,0),0))</f>
        <v/>
      </c>
      <c r="AN318" s="184" t="str">
        <f>IF(AK318="","",(VLOOKUP($AK318,CRating!$A$2:$BBB$290988,MATCH($AK$4,CRating!$2:$2,0),0)))</f>
        <v>A-</v>
      </c>
      <c r="AO318" s="184">
        <f>IF(AK318="","",INDEX(Ratings!$E$3:$E$20,MATCH(VLOOKUP($AK318,CRating!$A$2:$BBB$290988,MATCH($AK$4,CRating!$2:$2,0),0),Ratings!$F$3:$F$20,0)))</f>
        <v>7</v>
      </c>
      <c r="AP318" s="184" t="str">
        <f>IF(AL318="","",IFERROR(VLOOKUP($AK318,UnitsTraded!$A$2:$BBB$290988,MATCH($AK$4,UnitsTraded!$2:$2,0),0),""))</f>
        <v/>
      </c>
      <c r="AQ318" s="228" t="str">
        <f>IF(AL318="","",VLOOKUP($AK318,AvgYTM!$A$2:$BAY$290988,MATCH(SUBSTITUTE(SUBSTITUTE($AN318,"+",""),"-",""),AvgYTM!$2:$2,0),0))</f>
        <v/>
      </c>
    </row>
    <row r="319" spans="37:43">
      <c r="AK319" s="226">
        <f>IF(AvgYTM!A304&gt;0,AvgYTM!A304,"")</f>
        <v>45200</v>
      </c>
      <c r="AL319" s="227" t="str">
        <f>IF(AK319="","",VLOOKUP($AK319,TPrice!$A$2:$BBB$290988,MATCH($AK$4,TPrice!$2:$2,0),0))</f>
        <v/>
      </c>
      <c r="AM319" s="228" t="str">
        <f>IF(AL319="","",VLOOKUP($AK319,YTM!$A$2:$BBB$290988,MATCH($AK$4,YTM!$2:$2,0),0))</f>
        <v/>
      </c>
      <c r="AN319" s="184" t="str">
        <f>IF(AK319="","",(VLOOKUP($AK319,CRating!$A$2:$BBB$290988,MATCH($AK$4,CRating!$2:$2,0),0)))</f>
        <v>A-</v>
      </c>
      <c r="AO319" s="184">
        <f>IF(AK319="","",INDEX(Ratings!$E$3:$E$20,MATCH(VLOOKUP($AK319,CRating!$A$2:$BBB$290988,MATCH($AK$4,CRating!$2:$2,0),0),Ratings!$F$3:$F$20,0)))</f>
        <v>7</v>
      </c>
      <c r="AP319" s="184" t="str">
        <f>IF(AL319="","",IFERROR(VLOOKUP($AK319,UnitsTraded!$A$2:$BBB$290988,MATCH($AK$4,UnitsTraded!$2:$2,0),0),""))</f>
        <v/>
      </c>
      <c r="AQ319" s="228" t="str">
        <f>IF(AL319="","",VLOOKUP($AK319,AvgYTM!$A$2:$BAY$290988,MATCH(SUBSTITUTE(SUBSTITUTE($AN319,"+",""),"-",""),AvgYTM!$2:$2,0),0))</f>
        <v/>
      </c>
    </row>
    <row r="320" spans="37:43">
      <c r="AK320" s="226">
        <f>IF(AvgYTM!A305&gt;0,AvgYTM!A305,"")</f>
        <v>45201</v>
      </c>
      <c r="AL320" s="227" t="str">
        <f>IF(AK320="","",VLOOKUP($AK320,TPrice!$A$2:$BBB$290988,MATCH($AK$4,TPrice!$2:$2,0),0))</f>
        <v/>
      </c>
      <c r="AM320" s="228" t="str">
        <f>IF(AL320="","",VLOOKUP($AK320,YTM!$A$2:$BBB$290988,MATCH($AK$4,YTM!$2:$2,0),0))</f>
        <v/>
      </c>
      <c r="AN320" s="184" t="str">
        <f>IF(AK320="","",(VLOOKUP($AK320,CRating!$A$2:$BBB$290988,MATCH($AK$4,CRating!$2:$2,0),0)))</f>
        <v>A-</v>
      </c>
      <c r="AO320" s="184">
        <f>IF(AK320="","",INDEX(Ratings!$E$3:$E$20,MATCH(VLOOKUP($AK320,CRating!$A$2:$BBB$290988,MATCH($AK$4,CRating!$2:$2,0),0),Ratings!$F$3:$F$20,0)))</f>
        <v>7</v>
      </c>
      <c r="AP320" s="184" t="str">
        <f>IF(AL320="","",IFERROR(VLOOKUP($AK320,UnitsTraded!$A$2:$BBB$290988,MATCH($AK$4,UnitsTraded!$2:$2,0),0),""))</f>
        <v/>
      </c>
      <c r="AQ320" s="228" t="str">
        <f>IF(AL320="","",VLOOKUP($AK320,AvgYTM!$A$2:$BAY$290988,MATCH(SUBSTITUTE(SUBSTITUTE($AN320,"+",""),"-",""),AvgYTM!$2:$2,0),0))</f>
        <v/>
      </c>
    </row>
    <row r="321" spans="37:43">
      <c r="AK321" s="226">
        <f>IF(AvgYTM!A306&gt;0,AvgYTM!A306,"")</f>
        <v>45202</v>
      </c>
      <c r="AL321" s="227">
        <f>IF(AK321="","",VLOOKUP($AK321,TPrice!$A$2:$BBB$290988,MATCH($AK$4,TPrice!$2:$2,0),0))</f>
        <v>965</v>
      </c>
      <c r="AM321" s="228">
        <f>IF(AL321="","",VLOOKUP($AK321,YTM!$A$2:$BBB$290988,MATCH($AK$4,YTM!$2:$2,0),0))</f>
        <v>0.14240657590270656</v>
      </c>
      <c r="AN321" s="184" t="str">
        <f>IF(AK321="","",(VLOOKUP($AK321,CRating!$A$2:$BBB$290988,MATCH($AK$4,CRating!$2:$2,0),0)))</f>
        <v>A-</v>
      </c>
      <c r="AO321" s="184">
        <f>IF(AK321="","",INDEX(Ratings!$E$3:$E$20,MATCH(VLOOKUP($AK321,CRating!$A$2:$BBB$290988,MATCH($AK$4,CRating!$2:$2,0),0),Ratings!$F$3:$F$20,0)))</f>
        <v>7</v>
      </c>
      <c r="AP321" s="184">
        <f>IF(AL321="","",IFERROR(VLOOKUP($AK321,UnitsTraded!$A$2:$BBB$290988,MATCH($AK$4,UnitsTraded!$2:$2,0),0),""))</f>
        <v>30</v>
      </c>
      <c r="AQ321" s="228">
        <f>IF(AL321="","",VLOOKUP($AK321,AvgYTM!$A$2:$BAY$290988,MATCH(SUBSTITUTE(SUBSTITUTE($AN321,"+",""),"-",""),AvgYTM!$2:$2,0),0))</f>
        <v>0.13982977107613637</v>
      </c>
    </row>
    <row r="322" spans="37:43">
      <c r="AK322" s="226">
        <f>IF(AvgYTM!A307&gt;0,AvgYTM!A307,"")</f>
        <v>45203</v>
      </c>
      <c r="AL322" s="227">
        <f>IF(AK322="","",VLOOKUP($AK322,TPrice!$A$2:$BBB$290988,MATCH($AK$4,TPrice!$2:$2,0),0))</f>
        <v>950</v>
      </c>
      <c r="AM322" s="228">
        <f>IF(AL322="","",VLOOKUP($AK322,YTM!$A$2:$BBB$290988,MATCH($AK$4,YTM!$2:$2,0),0))</f>
        <v>0.15772526632787948</v>
      </c>
      <c r="AN322" s="184" t="str">
        <f>IF(AK322="","",(VLOOKUP($AK322,CRating!$A$2:$BBB$290988,MATCH($AK$4,CRating!$2:$2,0),0)))</f>
        <v>A-</v>
      </c>
      <c r="AO322" s="184">
        <f>IF(AK322="","",INDEX(Ratings!$E$3:$E$20,MATCH(VLOOKUP($AK322,CRating!$A$2:$BBB$290988,MATCH($AK$4,CRating!$2:$2,0),0),Ratings!$F$3:$F$20,0)))</f>
        <v>7</v>
      </c>
      <c r="AP322" s="184">
        <f>IF(AL322="","",IFERROR(VLOOKUP($AK322,UnitsTraded!$A$2:$BBB$290988,MATCH($AK$4,UnitsTraded!$2:$2,0),0),""))</f>
        <v>25</v>
      </c>
      <c r="AQ322" s="228">
        <f>IF(AL322="","",VLOOKUP($AK322,AvgYTM!$A$2:$BAY$290988,MATCH(SUBSTITUTE(SUBSTITUTE($AN322,"+",""),"-",""),AvgYTM!$2:$2,0),0))</f>
        <v>0.14017911379720255</v>
      </c>
    </row>
    <row r="323" spans="37:43">
      <c r="AK323" s="226">
        <f>IF(AvgYTM!A308&gt;0,AvgYTM!A308,"")</f>
        <v>45204</v>
      </c>
      <c r="AL323" s="227" t="str">
        <f>IF(AK323="","",VLOOKUP($AK323,TPrice!$A$2:$BBB$290988,MATCH($AK$4,TPrice!$2:$2,0),0))</f>
        <v/>
      </c>
      <c r="AM323" s="228" t="str">
        <f>IF(AL323="","",VLOOKUP($AK323,YTM!$A$2:$BBB$290988,MATCH($AK$4,YTM!$2:$2,0),0))</f>
        <v/>
      </c>
      <c r="AN323" s="184" t="str">
        <f>IF(AK323="","",(VLOOKUP($AK323,CRating!$A$2:$BBB$290988,MATCH($AK$4,CRating!$2:$2,0),0)))</f>
        <v>A-</v>
      </c>
      <c r="AO323" s="184">
        <f>IF(AK323="","",INDEX(Ratings!$E$3:$E$20,MATCH(VLOOKUP($AK323,CRating!$A$2:$BBB$290988,MATCH($AK$4,CRating!$2:$2,0),0),Ratings!$F$3:$F$20,0)))</f>
        <v>7</v>
      </c>
      <c r="AP323" s="184" t="str">
        <f>IF(AL323="","",IFERROR(VLOOKUP($AK323,UnitsTraded!$A$2:$BBB$290988,MATCH($AK$4,UnitsTraded!$2:$2,0),0),""))</f>
        <v/>
      </c>
      <c r="AQ323" s="228" t="str">
        <f>IF(AL323="","",VLOOKUP($AK323,AvgYTM!$A$2:$BAY$290988,MATCH(SUBSTITUTE(SUBSTITUTE($AN323,"+",""),"-",""),AvgYTM!$2:$2,0),0))</f>
        <v/>
      </c>
    </row>
    <row r="324" spans="37:43">
      <c r="AK324" s="226">
        <f>IF(AvgYTM!A309&gt;0,AvgYTM!A309,"")</f>
        <v>45205</v>
      </c>
      <c r="AL324" s="227" t="str">
        <f>IF(AK324="","",VLOOKUP($AK324,TPrice!$A$2:$BBB$290988,MATCH($AK$4,TPrice!$2:$2,0),0))</f>
        <v/>
      </c>
      <c r="AM324" s="228" t="str">
        <f>IF(AL324="","",VLOOKUP($AK324,YTM!$A$2:$BBB$290988,MATCH($AK$4,YTM!$2:$2,0),0))</f>
        <v/>
      </c>
      <c r="AN324" s="184" t="str">
        <f>IF(AK324="","",(VLOOKUP($AK324,CRating!$A$2:$BBB$290988,MATCH($AK$4,CRating!$2:$2,0),0)))</f>
        <v>A-</v>
      </c>
      <c r="AO324" s="184">
        <f>IF(AK324="","",INDEX(Ratings!$E$3:$E$20,MATCH(VLOOKUP($AK324,CRating!$A$2:$BBB$290988,MATCH($AK$4,CRating!$2:$2,0),0),Ratings!$F$3:$F$20,0)))</f>
        <v>7</v>
      </c>
      <c r="AP324" s="184" t="str">
        <f>IF(AL324="","",IFERROR(VLOOKUP($AK324,UnitsTraded!$A$2:$BBB$290988,MATCH($AK$4,UnitsTraded!$2:$2,0),0),""))</f>
        <v/>
      </c>
      <c r="AQ324" s="228" t="str">
        <f>IF(AL324="","",VLOOKUP($AK324,AvgYTM!$A$2:$BAY$290988,MATCH(SUBSTITUTE(SUBSTITUTE($AN324,"+",""),"-",""),AvgYTM!$2:$2,0),0))</f>
        <v/>
      </c>
    </row>
    <row r="325" spans="37:43">
      <c r="AK325" s="226">
        <f>IF(AvgYTM!A310&gt;0,AvgYTM!A310,"")</f>
        <v>45206</v>
      </c>
      <c r="AL325" s="227" t="str">
        <f>IF(AK325="","",VLOOKUP($AK325,TPrice!$A$2:$BBB$290988,MATCH($AK$4,TPrice!$2:$2,0),0))</f>
        <v/>
      </c>
      <c r="AM325" s="228" t="str">
        <f>IF(AL325="","",VLOOKUP($AK325,YTM!$A$2:$BBB$290988,MATCH($AK$4,YTM!$2:$2,0),0))</f>
        <v/>
      </c>
      <c r="AN325" s="184" t="str">
        <f>IF(AK325="","",(VLOOKUP($AK325,CRating!$A$2:$BBB$290988,MATCH($AK$4,CRating!$2:$2,0),0)))</f>
        <v>A-</v>
      </c>
      <c r="AO325" s="184">
        <f>IF(AK325="","",INDEX(Ratings!$E$3:$E$20,MATCH(VLOOKUP($AK325,CRating!$A$2:$BBB$290988,MATCH($AK$4,CRating!$2:$2,0),0),Ratings!$F$3:$F$20,0)))</f>
        <v>7</v>
      </c>
      <c r="AP325" s="184" t="str">
        <f>IF(AL325="","",IFERROR(VLOOKUP($AK325,UnitsTraded!$A$2:$BBB$290988,MATCH($AK$4,UnitsTraded!$2:$2,0),0),""))</f>
        <v/>
      </c>
      <c r="AQ325" s="228" t="str">
        <f>IF(AL325="","",VLOOKUP($AK325,AvgYTM!$A$2:$BAY$290988,MATCH(SUBSTITUTE(SUBSTITUTE($AN325,"+",""),"-",""),AvgYTM!$2:$2,0),0))</f>
        <v/>
      </c>
    </row>
    <row r="326" spans="37:43">
      <c r="AK326" s="226">
        <f>IF(AvgYTM!A311&gt;0,AvgYTM!A311,"")</f>
        <v>45207</v>
      </c>
      <c r="AL326" s="227" t="str">
        <f>IF(AK326="","",VLOOKUP($AK326,TPrice!$A$2:$BBB$290988,MATCH($AK$4,TPrice!$2:$2,0),0))</f>
        <v/>
      </c>
      <c r="AM326" s="228" t="str">
        <f>IF(AL326="","",VLOOKUP($AK326,YTM!$A$2:$BBB$290988,MATCH($AK$4,YTM!$2:$2,0),0))</f>
        <v/>
      </c>
      <c r="AN326" s="184" t="str">
        <f>IF(AK326="","",(VLOOKUP($AK326,CRating!$A$2:$BBB$290988,MATCH($AK$4,CRating!$2:$2,0),0)))</f>
        <v>A-</v>
      </c>
      <c r="AO326" s="184">
        <f>IF(AK326="","",INDEX(Ratings!$E$3:$E$20,MATCH(VLOOKUP($AK326,CRating!$A$2:$BBB$290988,MATCH($AK$4,CRating!$2:$2,0),0),Ratings!$F$3:$F$20,0)))</f>
        <v>7</v>
      </c>
      <c r="AP326" s="184" t="str">
        <f>IF(AL326="","",IFERROR(VLOOKUP($AK326,UnitsTraded!$A$2:$BBB$290988,MATCH($AK$4,UnitsTraded!$2:$2,0),0),""))</f>
        <v/>
      </c>
      <c r="AQ326" s="228" t="str">
        <f>IF(AL326="","",VLOOKUP($AK326,AvgYTM!$A$2:$BAY$290988,MATCH(SUBSTITUTE(SUBSTITUTE($AN326,"+",""),"-",""),AvgYTM!$2:$2,0),0))</f>
        <v/>
      </c>
    </row>
    <row r="327" spans="37:43">
      <c r="AK327" s="226">
        <f>IF(AvgYTM!A312&gt;0,AvgYTM!A312,"")</f>
        <v>45208</v>
      </c>
      <c r="AL327" s="227" t="str">
        <f>IF(AK327="","",VLOOKUP($AK327,TPrice!$A$2:$BBB$290988,MATCH($AK$4,TPrice!$2:$2,0),0))</f>
        <v/>
      </c>
      <c r="AM327" s="228" t="str">
        <f>IF(AL327="","",VLOOKUP($AK327,YTM!$A$2:$BBB$290988,MATCH($AK$4,YTM!$2:$2,0),0))</f>
        <v/>
      </c>
      <c r="AN327" s="184" t="str">
        <f>IF(AK327="","",(VLOOKUP($AK327,CRating!$A$2:$BBB$290988,MATCH($AK$4,CRating!$2:$2,0),0)))</f>
        <v>A-</v>
      </c>
      <c r="AO327" s="184">
        <f>IF(AK327="","",INDEX(Ratings!$E$3:$E$20,MATCH(VLOOKUP($AK327,CRating!$A$2:$BBB$290988,MATCH($AK$4,CRating!$2:$2,0),0),Ratings!$F$3:$F$20,0)))</f>
        <v>7</v>
      </c>
      <c r="AP327" s="184" t="str">
        <f>IF(AL327="","",IFERROR(VLOOKUP($AK327,UnitsTraded!$A$2:$BBB$290988,MATCH($AK$4,UnitsTraded!$2:$2,0),0),""))</f>
        <v/>
      </c>
      <c r="AQ327" s="228" t="str">
        <f>IF(AL327="","",VLOOKUP($AK327,AvgYTM!$A$2:$BAY$290988,MATCH(SUBSTITUTE(SUBSTITUTE($AN327,"+",""),"-",""),AvgYTM!$2:$2,0),0))</f>
        <v/>
      </c>
    </row>
    <row r="328" spans="37:43">
      <c r="AK328" s="226">
        <f>IF(AvgYTM!A313&gt;0,AvgYTM!A313,"")</f>
        <v>45209</v>
      </c>
      <c r="AL328" s="227" t="str">
        <f>IF(AK328="","",VLOOKUP($AK328,TPrice!$A$2:$BBB$290988,MATCH($AK$4,TPrice!$2:$2,0),0))</f>
        <v/>
      </c>
      <c r="AM328" s="228" t="str">
        <f>IF(AL328="","",VLOOKUP($AK328,YTM!$A$2:$BBB$290988,MATCH($AK$4,YTM!$2:$2,0),0))</f>
        <v/>
      </c>
      <c r="AN328" s="184" t="str">
        <f>IF(AK328="","",(VLOOKUP($AK328,CRating!$A$2:$BBB$290988,MATCH($AK$4,CRating!$2:$2,0),0)))</f>
        <v>A-</v>
      </c>
      <c r="AO328" s="184">
        <f>IF(AK328="","",INDEX(Ratings!$E$3:$E$20,MATCH(VLOOKUP($AK328,CRating!$A$2:$BBB$290988,MATCH($AK$4,CRating!$2:$2,0),0),Ratings!$F$3:$F$20,0)))</f>
        <v>7</v>
      </c>
      <c r="AP328" s="184" t="str">
        <f>IF(AL328="","",IFERROR(VLOOKUP($AK328,UnitsTraded!$A$2:$BBB$290988,MATCH($AK$4,UnitsTraded!$2:$2,0),0),""))</f>
        <v/>
      </c>
      <c r="AQ328" s="228" t="str">
        <f>IF(AL328="","",VLOOKUP($AK328,AvgYTM!$A$2:$BAY$290988,MATCH(SUBSTITUTE(SUBSTITUTE($AN328,"+",""),"-",""),AvgYTM!$2:$2,0),0))</f>
        <v/>
      </c>
    </row>
    <row r="329" spans="37:43">
      <c r="AK329" s="226">
        <f>IF(AvgYTM!A314&gt;0,AvgYTM!A314,"")</f>
        <v>45210</v>
      </c>
      <c r="AL329" s="227" t="str">
        <f>IF(AK329="","",VLOOKUP($AK329,TPrice!$A$2:$BBB$290988,MATCH($AK$4,TPrice!$2:$2,0),0))</f>
        <v/>
      </c>
      <c r="AM329" s="228" t="str">
        <f>IF(AL329="","",VLOOKUP($AK329,YTM!$A$2:$BBB$290988,MATCH($AK$4,YTM!$2:$2,0),0))</f>
        <v/>
      </c>
      <c r="AN329" s="184" t="str">
        <f>IF(AK329="","",(VLOOKUP($AK329,CRating!$A$2:$BBB$290988,MATCH($AK$4,CRating!$2:$2,0),0)))</f>
        <v>A-</v>
      </c>
      <c r="AO329" s="184">
        <f>IF(AK329="","",INDEX(Ratings!$E$3:$E$20,MATCH(VLOOKUP($AK329,CRating!$A$2:$BBB$290988,MATCH($AK$4,CRating!$2:$2,0),0),Ratings!$F$3:$F$20,0)))</f>
        <v>7</v>
      </c>
      <c r="AP329" s="184" t="str">
        <f>IF(AL329="","",IFERROR(VLOOKUP($AK329,UnitsTraded!$A$2:$BBB$290988,MATCH($AK$4,UnitsTraded!$2:$2,0),0),""))</f>
        <v/>
      </c>
      <c r="AQ329" s="228" t="str">
        <f>IF(AL329="","",VLOOKUP($AK329,AvgYTM!$A$2:$BAY$290988,MATCH(SUBSTITUTE(SUBSTITUTE($AN329,"+",""),"-",""),AvgYTM!$2:$2,0),0))</f>
        <v/>
      </c>
    </row>
    <row r="330" spans="37:43">
      <c r="AK330" s="226">
        <f>IF(AvgYTM!A315&gt;0,AvgYTM!A315,"")</f>
        <v>45211</v>
      </c>
      <c r="AL330" s="227" t="str">
        <f>IF(AK330="","",VLOOKUP($AK330,TPrice!$A$2:$BBB$290988,MATCH($AK$4,TPrice!$2:$2,0),0))</f>
        <v/>
      </c>
      <c r="AM330" s="228" t="str">
        <f>IF(AL330="","",VLOOKUP($AK330,YTM!$A$2:$BBB$290988,MATCH($AK$4,YTM!$2:$2,0),0))</f>
        <v/>
      </c>
      <c r="AN330" s="184" t="str">
        <f>IF(AK330="","",(VLOOKUP($AK330,CRating!$A$2:$BBB$290988,MATCH($AK$4,CRating!$2:$2,0),0)))</f>
        <v>A-</v>
      </c>
      <c r="AO330" s="184">
        <f>IF(AK330="","",INDEX(Ratings!$E$3:$E$20,MATCH(VLOOKUP($AK330,CRating!$A$2:$BBB$290988,MATCH($AK$4,CRating!$2:$2,0),0),Ratings!$F$3:$F$20,0)))</f>
        <v>7</v>
      </c>
      <c r="AP330" s="184" t="str">
        <f>IF(AL330="","",IFERROR(VLOOKUP($AK330,UnitsTraded!$A$2:$BBB$290988,MATCH($AK$4,UnitsTraded!$2:$2,0),0),""))</f>
        <v/>
      </c>
      <c r="AQ330" s="228" t="str">
        <f>IF(AL330="","",VLOOKUP($AK330,AvgYTM!$A$2:$BAY$290988,MATCH(SUBSTITUTE(SUBSTITUTE($AN330,"+",""),"-",""),AvgYTM!$2:$2,0),0))</f>
        <v/>
      </c>
    </row>
    <row r="331" spans="37:43">
      <c r="AK331" s="226">
        <f>IF(AvgYTM!A316&gt;0,AvgYTM!A316,"")</f>
        <v>45212</v>
      </c>
      <c r="AL331" s="227" t="str">
        <f>IF(AK331="","",VLOOKUP($AK331,TPrice!$A$2:$BBB$290988,MATCH($AK$4,TPrice!$2:$2,0),0))</f>
        <v/>
      </c>
      <c r="AM331" s="228" t="str">
        <f>IF(AL331="","",VLOOKUP($AK331,YTM!$A$2:$BBB$290988,MATCH($AK$4,YTM!$2:$2,0),0))</f>
        <v/>
      </c>
      <c r="AN331" s="184" t="str">
        <f>IF(AK331="","",(VLOOKUP($AK331,CRating!$A$2:$BBB$290988,MATCH($AK$4,CRating!$2:$2,0),0)))</f>
        <v>A-</v>
      </c>
      <c r="AO331" s="184">
        <f>IF(AK331="","",INDEX(Ratings!$E$3:$E$20,MATCH(VLOOKUP($AK331,CRating!$A$2:$BBB$290988,MATCH($AK$4,CRating!$2:$2,0),0),Ratings!$F$3:$F$20,0)))</f>
        <v>7</v>
      </c>
      <c r="AP331" s="184" t="str">
        <f>IF(AL331="","",IFERROR(VLOOKUP($AK331,UnitsTraded!$A$2:$BBB$290988,MATCH($AK$4,UnitsTraded!$2:$2,0),0),""))</f>
        <v/>
      </c>
      <c r="AQ331" s="228" t="str">
        <f>IF(AL331="","",VLOOKUP($AK331,AvgYTM!$A$2:$BAY$290988,MATCH(SUBSTITUTE(SUBSTITUTE($AN331,"+",""),"-",""),AvgYTM!$2:$2,0),0))</f>
        <v/>
      </c>
    </row>
    <row r="332" spans="37:43">
      <c r="AK332" s="226">
        <f>IF(AvgYTM!A317&gt;0,AvgYTM!A317,"")</f>
        <v>45213</v>
      </c>
      <c r="AL332" s="227" t="str">
        <f>IF(AK332="","",VLOOKUP($AK332,TPrice!$A$2:$BBB$290988,MATCH($AK$4,TPrice!$2:$2,0),0))</f>
        <v/>
      </c>
      <c r="AM332" s="228" t="str">
        <f>IF(AL332="","",VLOOKUP($AK332,YTM!$A$2:$BBB$290988,MATCH($AK$4,YTM!$2:$2,0),0))</f>
        <v/>
      </c>
      <c r="AN332" s="184" t="str">
        <f>IF(AK332="","",(VLOOKUP($AK332,CRating!$A$2:$BBB$290988,MATCH($AK$4,CRating!$2:$2,0),0)))</f>
        <v>A-</v>
      </c>
      <c r="AO332" s="184">
        <f>IF(AK332="","",INDEX(Ratings!$E$3:$E$20,MATCH(VLOOKUP($AK332,CRating!$A$2:$BBB$290988,MATCH($AK$4,CRating!$2:$2,0),0),Ratings!$F$3:$F$20,0)))</f>
        <v>7</v>
      </c>
      <c r="AP332" s="184" t="str">
        <f>IF(AL332="","",IFERROR(VLOOKUP($AK332,UnitsTraded!$A$2:$BBB$290988,MATCH($AK$4,UnitsTraded!$2:$2,0),0),""))</f>
        <v/>
      </c>
      <c r="AQ332" s="228" t="str">
        <f>IF(AL332="","",VLOOKUP($AK332,AvgYTM!$A$2:$BAY$290988,MATCH(SUBSTITUTE(SUBSTITUTE($AN332,"+",""),"-",""),AvgYTM!$2:$2,0),0))</f>
        <v/>
      </c>
    </row>
    <row r="333" spans="37:43">
      <c r="AK333" s="226">
        <f>IF(AvgYTM!A318&gt;0,AvgYTM!A318,"")</f>
        <v>45214</v>
      </c>
      <c r="AL333" s="227" t="str">
        <f>IF(AK333="","",VLOOKUP($AK333,TPrice!$A$2:$BBB$290988,MATCH($AK$4,TPrice!$2:$2,0),0))</f>
        <v/>
      </c>
      <c r="AM333" s="228" t="str">
        <f>IF(AL333="","",VLOOKUP($AK333,YTM!$A$2:$BBB$290988,MATCH($AK$4,YTM!$2:$2,0),0))</f>
        <v/>
      </c>
      <c r="AN333" s="184" t="str">
        <f>IF(AK333="","",(VLOOKUP($AK333,CRating!$A$2:$BBB$290988,MATCH($AK$4,CRating!$2:$2,0),0)))</f>
        <v>A-</v>
      </c>
      <c r="AO333" s="184">
        <f>IF(AK333="","",INDEX(Ratings!$E$3:$E$20,MATCH(VLOOKUP($AK333,CRating!$A$2:$BBB$290988,MATCH($AK$4,CRating!$2:$2,0),0),Ratings!$F$3:$F$20,0)))</f>
        <v>7</v>
      </c>
      <c r="AP333" s="184" t="str">
        <f>IF(AL333="","",IFERROR(VLOOKUP($AK333,UnitsTraded!$A$2:$BBB$290988,MATCH($AK$4,UnitsTraded!$2:$2,0),0),""))</f>
        <v/>
      </c>
      <c r="AQ333" s="228" t="str">
        <f>IF(AL333="","",VLOOKUP($AK333,AvgYTM!$A$2:$BAY$290988,MATCH(SUBSTITUTE(SUBSTITUTE($AN333,"+",""),"-",""),AvgYTM!$2:$2,0),0))</f>
        <v/>
      </c>
    </row>
    <row r="334" spans="37:43">
      <c r="AK334" s="226">
        <f>IF(AvgYTM!A319&gt;0,AvgYTM!A319,"")</f>
        <v>45215</v>
      </c>
      <c r="AL334" s="227" t="str">
        <f>IF(AK334="","",VLOOKUP($AK334,TPrice!$A$2:$BBB$290988,MATCH($AK$4,TPrice!$2:$2,0),0))</f>
        <v/>
      </c>
      <c r="AM334" s="228" t="str">
        <f>IF(AL334="","",VLOOKUP($AK334,YTM!$A$2:$BBB$290988,MATCH($AK$4,YTM!$2:$2,0),0))</f>
        <v/>
      </c>
      <c r="AN334" s="184" t="str">
        <f>IF(AK334="","",(VLOOKUP($AK334,CRating!$A$2:$BBB$290988,MATCH($AK$4,CRating!$2:$2,0),0)))</f>
        <v>A-</v>
      </c>
      <c r="AO334" s="184">
        <f>IF(AK334="","",INDEX(Ratings!$E$3:$E$20,MATCH(VLOOKUP($AK334,CRating!$A$2:$BBB$290988,MATCH($AK$4,CRating!$2:$2,0),0),Ratings!$F$3:$F$20,0)))</f>
        <v>7</v>
      </c>
      <c r="AP334" s="184" t="str">
        <f>IF(AL334="","",IFERROR(VLOOKUP($AK334,UnitsTraded!$A$2:$BBB$290988,MATCH($AK$4,UnitsTraded!$2:$2,0),0),""))</f>
        <v/>
      </c>
      <c r="AQ334" s="228" t="str">
        <f>IF(AL334="","",VLOOKUP($AK334,AvgYTM!$A$2:$BAY$290988,MATCH(SUBSTITUTE(SUBSTITUTE($AN334,"+",""),"-",""),AvgYTM!$2:$2,0),0))</f>
        <v/>
      </c>
    </row>
    <row r="335" spans="37:43">
      <c r="AK335" s="226">
        <f>IF(AvgYTM!A320&gt;0,AvgYTM!A320,"")</f>
        <v>45216</v>
      </c>
      <c r="AL335" s="227">
        <f>IF(AK335="","",VLOOKUP($AK335,TPrice!$A$2:$BBB$290988,MATCH($AK$4,TPrice!$2:$2,0),0))</f>
        <v>931.2</v>
      </c>
      <c r="AM335" s="228">
        <f>IF(AL335="","",VLOOKUP($AK335,YTM!$A$2:$BBB$290988,MATCH($AK$4,YTM!$2:$2,0),0))</f>
        <v>0.1830005159615519</v>
      </c>
      <c r="AN335" s="184" t="str">
        <f>IF(AK335="","",(VLOOKUP($AK335,CRating!$A$2:$BBB$290988,MATCH($AK$4,CRating!$2:$2,0),0)))</f>
        <v>A-</v>
      </c>
      <c r="AO335" s="184">
        <f>IF(AK335="","",INDEX(Ratings!$E$3:$E$20,MATCH(VLOOKUP($AK335,CRating!$A$2:$BBB$290988,MATCH($AK$4,CRating!$2:$2,0),0),Ratings!$F$3:$F$20,0)))</f>
        <v>7</v>
      </c>
      <c r="AP335" s="184">
        <f>IF(AL335="","",IFERROR(VLOOKUP($AK335,UnitsTraded!$A$2:$BBB$290988,MATCH($AK$4,UnitsTraded!$2:$2,0),0),""))</f>
        <v>10</v>
      </c>
      <c r="AQ335" s="228">
        <f>IF(AL335="","",VLOOKUP($AK335,AvgYTM!$A$2:$BAY$290988,MATCH(SUBSTITUTE(SUBSTITUTE($AN335,"+",""),"-",""),AvgYTM!$2:$2,0),0))</f>
        <v>0.14408046182290146</v>
      </c>
    </row>
    <row r="336" spans="37:43">
      <c r="AK336" s="226">
        <f>IF(AvgYTM!A321&gt;0,AvgYTM!A321,"")</f>
        <v>45217</v>
      </c>
      <c r="AL336" s="227" t="str">
        <f>IF(AK336="","",VLOOKUP($AK336,TPrice!$A$2:$BBB$290988,MATCH($AK$4,TPrice!$2:$2,0),0))</f>
        <v/>
      </c>
      <c r="AM336" s="228" t="str">
        <f>IF(AL336="","",VLOOKUP($AK336,YTM!$A$2:$BBB$290988,MATCH($AK$4,YTM!$2:$2,0),0))</f>
        <v/>
      </c>
      <c r="AN336" s="184" t="str">
        <f>IF(AK336="","",(VLOOKUP($AK336,CRating!$A$2:$BBB$290988,MATCH($AK$4,CRating!$2:$2,0),0)))</f>
        <v>A-</v>
      </c>
      <c r="AO336" s="184">
        <f>IF(AK336="","",INDEX(Ratings!$E$3:$E$20,MATCH(VLOOKUP($AK336,CRating!$A$2:$BBB$290988,MATCH($AK$4,CRating!$2:$2,0),0),Ratings!$F$3:$F$20,0)))</f>
        <v>7</v>
      </c>
      <c r="AP336" s="184" t="str">
        <f>IF(AL336="","",IFERROR(VLOOKUP($AK336,UnitsTraded!$A$2:$BBB$290988,MATCH($AK$4,UnitsTraded!$2:$2,0),0),""))</f>
        <v/>
      </c>
      <c r="AQ336" s="228" t="str">
        <f>IF(AL336="","",VLOOKUP($AK336,AvgYTM!$A$2:$BAY$290988,MATCH(SUBSTITUTE(SUBSTITUTE($AN336,"+",""),"-",""),AvgYTM!$2:$2,0),0))</f>
        <v/>
      </c>
    </row>
    <row r="337" spans="37:43">
      <c r="AK337" s="226">
        <f>IF(AvgYTM!A322&gt;0,AvgYTM!A322,"")</f>
        <v>45218</v>
      </c>
      <c r="AL337" s="227">
        <f>IF(AK337="","",VLOOKUP($AK337,TPrice!$A$2:$BBB$290988,MATCH($AK$4,TPrice!$2:$2,0),0))</f>
        <v>949.8</v>
      </c>
      <c r="AM337" s="228">
        <f>IF(AL337="","",VLOOKUP($AK337,YTM!$A$2:$BBB$290988,MATCH($AK$4,YTM!$2:$2,0),0))</f>
        <v>0.16394858889167979</v>
      </c>
      <c r="AN337" s="184" t="str">
        <f>IF(AK337="","",(VLOOKUP($AK337,CRating!$A$2:$BBB$290988,MATCH($AK$4,CRating!$2:$2,0),0)))</f>
        <v>A-</v>
      </c>
      <c r="AO337" s="184">
        <f>IF(AK337="","",INDEX(Ratings!$E$3:$E$20,MATCH(VLOOKUP($AK337,CRating!$A$2:$BBB$290988,MATCH($AK$4,CRating!$2:$2,0),0),Ratings!$F$3:$F$20,0)))</f>
        <v>7</v>
      </c>
      <c r="AP337" s="184">
        <f>IF(AL337="","",IFERROR(VLOOKUP($AK337,UnitsTraded!$A$2:$BBB$290988,MATCH($AK$4,UnitsTraded!$2:$2,0),0),""))</f>
        <v>10</v>
      </c>
      <c r="AQ337" s="228">
        <f>IF(AL337="","",VLOOKUP($AK337,AvgYTM!$A$2:$BAY$290988,MATCH(SUBSTITUTE(SUBSTITUTE($AN337,"+",""),"-",""),AvgYTM!$2:$2,0),0))</f>
        <v>0.14366969574138524</v>
      </c>
    </row>
    <row r="338" spans="37:43">
      <c r="AK338" s="226">
        <f>IF(AvgYTM!A323&gt;0,AvgYTM!A323,"")</f>
        <v>45219</v>
      </c>
      <c r="AL338" s="227" t="str">
        <f>IF(AK338="","",VLOOKUP($AK338,TPrice!$A$2:$BBB$290988,MATCH($AK$4,TPrice!$2:$2,0),0))</f>
        <v/>
      </c>
      <c r="AM338" s="228" t="str">
        <f>IF(AL338="","",VLOOKUP($AK338,YTM!$A$2:$BBB$290988,MATCH($AK$4,YTM!$2:$2,0),0))</f>
        <v/>
      </c>
      <c r="AN338" s="184" t="str">
        <f>IF(AK338="","",(VLOOKUP($AK338,CRating!$A$2:$BBB$290988,MATCH($AK$4,CRating!$2:$2,0),0)))</f>
        <v>A-</v>
      </c>
      <c r="AO338" s="184">
        <f>IF(AK338="","",INDEX(Ratings!$E$3:$E$20,MATCH(VLOOKUP($AK338,CRating!$A$2:$BBB$290988,MATCH($AK$4,CRating!$2:$2,0),0),Ratings!$F$3:$F$20,0)))</f>
        <v>7</v>
      </c>
      <c r="AP338" s="184" t="str">
        <f>IF(AL338="","",IFERROR(VLOOKUP($AK338,UnitsTraded!$A$2:$BBB$290988,MATCH($AK$4,UnitsTraded!$2:$2,0),0),""))</f>
        <v/>
      </c>
      <c r="AQ338" s="228" t="str">
        <f>IF(AL338="","",VLOOKUP($AK338,AvgYTM!$A$2:$BAY$290988,MATCH(SUBSTITUTE(SUBSTITUTE($AN338,"+",""),"-",""),AvgYTM!$2:$2,0),0))</f>
        <v/>
      </c>
    </row>
    <row r="339" spans="37:43">
      <c r="AK339" s="226">
        <f>IF(AvgYTM!A324&gt;0,AvgYTM!A324,"")</f>
        <v>45220</v>
      </c>
      <c r="AL339" s="227" t="str">
        <f>IF(AK339="","",VLOOKUP($AK339,TPrice!$A$2:$BBB$290988,MATCH($AK$4,TPrice!$2:$2,0),0))</f>
        <v/>
      </c>
      <c r="AM339" s="228" t="str">
        <f>IF(AL339="","",VLOOKUP($AK339,YTM!$A$2:$BBB$290988,MATCH($AK$4,YTM!$2:$2,0),0))</f>
        <v/>
      </c>
      <c r="AN339" s="184" t="str">
        <f>IF(AK339="","",(VLOOKUP($AK339,CRating!$A$2:$BBB$290988,MATCH($AK$4,CRating!$2:$2,0),0)))</f>
        <v>A-</v>
      </c>
      <c r="AO339" s="184">
        <f>IF(AK339="","",INDEX(Ratings!$E$3:$E$20,MATCH(VLOOKUP($AK339,CRating!$A$2:$BBB$290988,MATCH($AK$4,CRating!$2:$2,0),0),Ratings!$F$3:$F$20,0)))</f>
        <v>7</v>
      </c>
      <c r="AP339" s="184" t="str">
        <f>IF(AL339="","",IFERROR(VLOOKUP($AK339,UnitsTraded!$A$2:$BBB$290988,MATCH($AK$4,UnitsTraded!$2:$2,0),0),""))</f>
        <v/>
      </c>
      <c r="AQ339" s="228" t="str">
        <f>IF(AL339="","",VLOOKUP($AK339,AvgYTM!$A$2:$BAY$290988,MATCH(SUBSTITUTE(SUBSTITUTE($AN339,"+",""),"-",""),AvgYTM!$2:$2,0),0))</f>
        <v/>
      </c>
    </row>
    <row r="340" spans="37:43">
      <c r="AK340" s="226">
        <f>IF(AvgYTM!A325&gt;0,AvgYTM!A325,"")</f>
        <v>45221</v>
      </c>
      <c r="AL340" s="227" t="str">
        <f>IF(AK340="","",VLOOKUP($AK340,TPrice!$A$2:$BBB$290988,MATCH($AK$4,TPrice!$2:$2,0),0))</f>
        <v/>
      </c>
      <c r="AM340" s="228" t="str">
        <f>IF(AL340="","",VLOOKUP($AK340,YTM!$A$2:$BBB$290988,MATCH($AK$4,YTM!$2:$2,0),0))</f>
        <v/>
      </c>
      <c r="AN340" s="184" t="str">
        <f>IF(AK340="","",(VLOOKUP($AK340,CRating!$A$2:$BBB$290988,MATCH($AK$4,CRating!$2:$2,0),0)))</f>
        <v>A-</v>
      </c>
      <c r="AO340" s="184">
        <f>IF(AK340="","",INDEX(Ratings!$E$3:$E$20,MATCH(VLOOKUP($AK340,CRating!$A$2:$BBB$290988,MATCH($AK$4,CRating!$2:$2,0),0),Ratings!$F$3:$F$20,0)))</f>
        <v>7</v>
      </c>
      <c r="AP340" s="184" t="str">
        <f>IF(AL340="","",IFERROR(VLOOKUP($AK340,UnitsTraded!$A$2:$BBB$290988,MATCH($AK$4,UnitsTraded!$2:$2,0),0),""))</f>
        <v/>
      </c>
      <c r="AQ340" s="228" t="str">
        <f>IF(AL340="","",VLOOKUP($AK340,AvgYTM!$A$2:$BAY$290988,MATCH(SUBSTITUTE(SUBSTITUTE($AN340,"+",""),"-",""),AvgYTM!$2:$2,0),0))</f>
        <v/>
      </c>
    </row>
    <row r="341" spans="37:43">
      <c r="AK341" s="226">
        <f>IF(AvgYTM!A326&gt;0,AvgYTM!A326,"")</f>
        <v>45222</v>
      </c>
      <c r="AL341" s="227" t="str">
        <f>IF(AK341="","",VLOOKUP($AK341,TPrice!$A$2:$BBB$290988,MATCH($AK$4,TPrice!$2:$2,0),0))</f>
        <v/>
      </c>
      <c r="AM341" s="228" t="str">
        <f>IF(AL341="","",VLOOKUP($AK341,YTM!$A$2:$BBB$290988,MATCH($AK$4,YTM!$2:$2,0),0))</f>
        <v/>
      </c>
      <c r="AN341" s="184" t="str">
        <f>IF(AK341="","",(VLOOKUP($AK341,CRating!$A$2:$BBB$290988,MATCH($AK$4,CRating!$2:$2,0),0)))</f>
        <v>A-</v>
      </c>
      <c r="AO341" s="184">
        <f>IF(AK341="","",INDEX(Ratings!$E$3:$E$20,MATCH(VLOOKUP($AK341,CRating!$A$2:$BBB$290988,MATCH($AK$4,CRating!$2:$2,0),0),Ratings!$F$3:$F$20,0)))</f>
        <v>7</v>
      </c>
      <c r="AP341" s="184" t="str">
        <f>IF(AL341="","",IFERROR(VLOOKUP($AK341,UnitsTraded!$A$2:$BBB$290988,MATCH($AK$4,UnitsTraded!$2:$2,0),0),""))</f>
        <v/>
      </c>
      <c r="AQ341" s="228" t="str">
        <f>IF(AL341="","",VLOOKUP($AK341,AvgYTM!$A$2:$BAY$290988,MATCH(SUBSTITUTE(SUBSTITUTE($AN341,"+",""),"-",""),AvgYTM!$2:$2,0),0))</f>
        <v/>
      </c>
    </row>
    <row r="342" spans="37:43">
      <c r="AK342" s="226">
        <f>IF(AvgYTM!A327&gt;0,AvgYTM!A327,"")</f>
        <v>45223</v>
      </c>
      <c r="AL342" s="227" t="str">
        <f>IF(AK342="","",VLOOKUP($AK342,TPrice!$A$2:$BBB$290988,MATCH($AK$4,TPrice!$2:$2,0),0))</f>
        <v/>
      </c>
      <c r="AM342" s="228" t="str">
        <f>IF(AL342="","",VLOOKUP($AK342,YTM!$A$2:$BBB$290988,MATCH($AK$4,YTM!$2:$2,0),0))</f>
        <v/>
      </c>
      <c r="AN342" s="184" t="str">
        <f>IF(AK342="","",(VLOOKUP($AK342,CRating!$A$2:$BBB$290988,MATCH($AK$4,CRating!$2:$2,0),0)))</f>
        <v>A-</v>
      </c>
      <c r="AO342" s="184">
        <f>IF(AK342="","",INDEX(Ratings!$E$3:$E$20,MATCH(VLOOKUP($AK342,CRating!$A$2:$BBB$290988,MATCH($AK$4,CRating!$2:$2,0),0),Ratings!$F$3:$F$20,0)))</f>
        <v>7</v>
      </c>
      <c r="AP342" s="184" t="str">
        <f>IF(AL342="","",IFERROR(VLOOKUP($AK342,UnitsTraded!$A$2:$BBB$290988,MATCH($AK$4,UnitsTraded!$2:$2,0),0),""))</f>
        <v/>
      </c>
      <c r="AQ342" s="228" t="str">
        <f>IF(AL342="","",VLOOKUP($AK342,AvgYTM!$A$2:$BAY$290988,MATCH(SUBSTITUTE(SUBSTITUTE($AN342,"+",""),"-",""),AvgYTM!$2:$2,0),0))</f>
        <v/>
      </c>
    </row>
    <row r="343" spans="37:43">
      <c r="AK343" s="226">
        <f>IF(AvgYTM!A328&gt;0,AvgYTM!A328,"")</f>
        <v>45224</v>
      </c>
      <c r="AL343" s="227" t="str">
        <f>IF(AK343="","",VLOOKUP($AK343,TPrice!$A$2:$BBB$290988,MATCH($AK$4,TPrice!$2:$2,0),0))</f>
        <v/>
      </c>
      <c r="AM343" s="228" t="str">
        <f>IF(AL343="","",VLOOKUP($AK343,YTM!$A$2:$BBB$290988,MATCH($AK$4,YTM!$2:$2,0),0))</f>
        <v/>
      </c>
      <c r="AN343" s="184" t="str">
        <f>IF(AK343="","",(VLOOKUP($AK343,CRating!$A$2:$BBB$290988,MATCH($AK$4,CRating!$2:$2,0),0)))</f>
        <v>A-</v>
      </c>
      <c r="AO343" s="184">
        <f>IF(AK343="","",INDEX(Ratings!$E$3:$E$20,MATCH(VLOOKUP($AK343,CRating!$A$2:$BBB$290988,MATCH($AK$4,CRating!$2:$2,0),0),Ratings!$F$3:$F$20,0)))</f>
        <v>7</v>
      </c>
      <c r="AP343" s="184" t="str">
        <f>IF(AL343="","",IFERROR(VLOOKUP($AK343,UnitsTraded!$A$2:$BBB$290988,MATCH($AK$4,UnitsTraded!$2:$2,0),0),""))</f>
        <v/>
      </c>
      <c r="AQ343" s="228" t="str">
        <f>IF(AL343="","",VLOOKUP($AK343,AvgYTM!$A$2:$BAY$290988,MATCH(SUBSTITUTE(SUBSTITUTE($AN343,"+",""),"-",""),AvgYTM!$2:$2,0),0))</f>
        <v/>
      </c>
    </row>
    <row r="344" spans="37:43">
      <c r="AK344" s="226">
        <f>IF(AvgYTM!A329&gt;0,AvgYTM!A329,"")</f>
        <v>45225</v>
      </c>
      <c r="AL344" s="227" t="str">
        <f>IF(AK344="","",VLOOKUP($AK344,TPrice!$A$2:$BBB$290988,MATCH($AK$4,TPrice!$2:$2,0),0))</f>
        <v/>
      </c>
      <c r="AM344" s="228" t="str">
        <f>IF(AL344="","",VLOOKUP($AK344,YTM!$A$2:$BBB$290988,MATCH($AK$4,YTM!$2:$2,0),0))</f>
        <v/>
      </c>
      <c r="AN344" s="184" t="str">
        <f>IF(AK344="","",(VLOOKUP($AK344,CRating!$A$2:$BBB$290988,MATCH($AK$4,CRating!$2:$2,0),0)))</f>
        <v>A-</v>
      </c>
      <c r="AO344" s="184">
        <f>IF(AK344="","",INDEX(Ratings!$E$3:$E$20,MATCH(VLOOKUP($AK344,CRating!$A$2:$BBB$290988,MATCH($AK$4,CRating!$2:$2,0),0),Ratings!$F$3:$F$20,0)))</f>
        <v>7</v>
      </c>
      <c r="AP344" s="184" t="str">
        <f>IF(AL344="","",IFERROR(VLOOKUP($AK344,UnitsTraded!$A$2:$BBB$290988,MATCH($AK$4,UnitsTraded!$2:$2,0),0),""))</f>
        <v/>
      </c>
      <c r="AQ344" s="228" t="str">
        <f>IF(AL344="","",VLOOKUP($AK344,AvgYTM!$A$2:$BAY$290988,MATCH(SUBSTITUTE(SUBSTITUTE($AN344,"+",""),"-",""),AvgYTM!$2:$2,0),0))</f>
        <v/>
      </c>
    </row>
    <row r="345" spans="37:43">
      <c r="AK345" s="226">
        <f>IF(AvgYTM!A330&gt;0,AvgYTM!A330,"")</f>
        <v>45226</v>
      </c>
      <c r="AL345" s="227" t="str">
        <f>IF(AK345="","",VLOOKUP($AK345,TPrice!$A$2:$BBB$290988,MATCH($AK$4,TPrice!$2:$2,0),0))</f>
        <v/>
      </c>
      <c r="AM345" s="228" t="str">
        <f>IF(AL345="","",VLOOKUP($AK345,YTM!$A$2:$BBB$290988,MATCH($AK$4,YTM!$2:$2,0),0))</f>
        <v/>
      </c>
      <c r="AN345" s="184" t="str">
        <f>IF(AK345="","",(VLOOKUP($AK345,CRating!$A$2:$BBB$290988,MATCH($AK$4,CRating!$2:$2,0),0)))</f>
        <v>A-</v>
      </c>
      <c r="AO345" s="184">
        <f>IF(AK345="","",INDEX(Ratings!$E$3:$E$20,MATCH(VLOOKUP($AK345,CRating!$A$2:$BBB$290988,MATCH($AK$4,CRating!$2:$2,0),0),Ratings!$F$3:$F$20,0)))</f>
        <v>7</v>
      </c>
      <c r="AP345" s="184" t="str">
        <f>IF(AL345="","",IFERROR(VLOOKUP($AK345,UnitsTraded!$A$2:$BBB$290988,MATCH($AK$4,UnitsTraded!$2:$2,0),0),""))</f>
        <v/>
      </c>
      <c r="AQ345" s="228" t="str">
        <f>IF(AL345="","",VLOOKUP($AK345,AvgYTM!$A$2:$BAY$290988,MATCH(SUBSTITUTE(SUBSTITUTE($AN345,"+",""),"-",""),AvgYTM!$2:$2,0),0))</f>
        <v/>
      </c>
    </row>
    <row r="346" spans="37:43">
      <c r="AK346" s="226">
        <f>IF(AvgYTM!A331&gt;0,AvgYTM!A331,"")</f>
        <v>45227</v>
      </c>
      <c r="AL346" s="227" t="str">
        <f>IF(AK346="","",VLOOKUP($AK346,TPrice!$A$2:$BBB$290988,MATCH($AK$4,TPrice!$2:$2,0),0))</f>
        <v/>
      </c>
      <c r="AM346" s="228" t="str">
        <f>IF(AL346="","",VLOOKUP($AK346,YTM!$A$2:$BBB$290988,MATCH($AK$4,YTM!$2:$2,0),0))</f>
        <v/>
      </c>
      <c r="AN346" s="184" t="str">
        <f>IF(AK346="","",(VLOOKUP($AK346,CRating!$A$2:$BBB$290988,MATCH($AK$4,CRating!$2:$2,0),0)))</f>
        <v>A-</v>
      </c>
      <c r="AO346" s="184">
        <f>IF(AK346="","",INDEX(Ratings!$E$3:$E$20,MATCH(VLOOKUP($AK346,CRating!$A$2:$BBB$290988,MATCH($AK$4,CRating!$2:$2,0),0),Ratings!$F$3:$F$20,0)))</f>
        <v>7</v>
      </c>
      <c r="AP346" s="184" t="str">
        <f>IF(AL346="","",IFERROR(VLOOKUP($AK346,UnitsTraded!$A$2:$BBB$290988,MATCH($AK$4,UnitsTraded!$2:$2,0),0),""))</f>
        <v/>
      </c>
      <c r="AQ346" s="228" t="str">
        <f>IF(AL346="","",VLOOKUP($AK346,AvgYTM!$A$2:$BAY$290988,MATCH(SUBSTITUTE(SUBSTITUTE($AN346,"+",""),"-",""),AvgYTM!$2:$2,0),0))</f>
        <v/>
      </c>
    </row>
    <row r="347" spans="37:43">
      <c r="AK347" s="226">
        <f>IF(AvgYTM!A332&gt;0,AvgYTM!A332,"")</f>
        <v>45228</v>
      </c>
      <c r="AL347" s="227" t="str">
        <f>IF(AK347="","",VLOOKUP($AK347,TPrice!$A$2:$BBB$290988,MATCH($AK$4,TPrice!$2:$2,0),0))</f>
        <v/>
      </c>
      <c r="AM347" s="228" t="str">
        <f>IF(AL347="","",VLOOKUP($AK347,YTM!$A$2:$BBB$290988,MATCH($AK$4,YTM!$2:$2,0),0))</f>
        <v/>
      </c>
      <c r="AN347" s="184" t="str">
        <f>IF(AK347="","",(VLOOKUP($AK347,CRating!$A$2:$BBB$290988,MATCH($AK$4,CRating!$2:$2,0),0)))</f>
        <v>A-</v>
      </c>
      <c r="AO347" s="184">
        <f>IF(AK347="","",INDEX(Ratings!$E$3:$E$20,MATCH(VLOOKUP($AK347,CRating!$A$2:$BBB$290988,MATCH($AK$4,CRating!$2:$2,0),0),Ratings!$F$3:$F$20,0)))</f>
        <v>7</v>
      </c>
      <c r="AP347" s="184" t="str">
        <f>IF(AL347="","",IFERROR(VLOOKUP($AK347,UnitsTraded!$A$2:$BBB$290988,MATCH($AK$4,UnitsTraded!$2:$2,0),0),""))</f>
        <v/>
      </c>
      <c r="AQ347" s="228" t="str">
        <f>IF(AL347="","",VLOOKUP($AK347,AvgYTM!$A$2:$BAY$290988,MATCH(SUBSTITUTE(SUBSTITUTE($AN347,"+",""),"-",""),AvgYTM!$2:$2,0),0))</f>
        <v/>
      </c>
    </row>
    <row r="348" spans="37:43">
      <c r="AK348" s="226">
        <f>IF(AvgYTM!A333&gt;0,AvgYTM!A333,"")</f>
        <v>45229</v>
      </c>
      <c r="AL348" s="227" t="str">
        <f>IF(AK348="","",VLOOKUP($AK348,TPrice!$A$2:$BBB$290988,MATCH($AK$4,TPrice!$2:$2,0),0))</f>
        <v/>
      </c>
      <c r="AM348" s="228" t="str">
        <f>IF(AL348="","",VLOOKUP($AK348,YTM!$A$2:$BBB$290988,MATCH($AK$4,YTM!$2:$2,0),0))</f>
        <v/>
      </c>
      <c r="AN348" s="184" t="str">
        <f>IF(AK348="","",(VLOOKUP($AK348,CRating!$A$2:$BBB$290988,MATCH($AK$4,CRating!$2:$2,0),0)))</f>
        <v>A-</v>
      </c>
      <c r="AO348" s="184">
        <f>IF(AK348="","",INDEX(Ratings!$E$3:$E$20,MATCH(VLOOKUP($AK348,CRating!$A$2:$BBB$290988,MATCH($AK$4,CRating!$2:$2,0),0),Ratings!$F$3:$F$20,0)))</f>
        <v>7</v>
      </c>
      <c r="AP348" s="184" t="str">
        <f>IF(AL348="","",IFERROR(VLOOKUP($AK348,UnitsTraded!$A$2:$BBB$290988,MATCH($AK$4,UnitsTraded!$2:$2,0),0),""))</f>
        <v/>
      </c>
      <c r="AQ348" s="228" t="str">
        <f>IF(AL348="","",VLOOKUP($AK348,AvgYTM!$A$2:$BAY$290988,MATCH(SUBSTITUTE(SUBSTITUTE($AN348,"+",""),"-",""),AvgYTM!$2:$2,0),0))</f>
        <v/>
      </c>
    </row>
    <row r="349" spans="37:43">
      <c r="AK349" s="226">
        <f>IF(AvgYTM!A334&gt;0,AvgYTM!A334,"")</f>
        <v>45230</v>
      </c>
      <c r="AL349" s="227" t="str">
        <f>IF(AK349="","",VLOOKUP($AK349,TPrice!$A$2:$BBB$290988,MATCH($AK$4,TPrice!$2:$2,0),0))</f>
        <v/>
      </c>
      <c r="AM349" s="228" t="str">
        <f>IF(AL349="","",VLOOKUP($AK349,YTM!$A$2:$BBB$290988,MATCH($AK$4,YTM!$2:$2,0),0))</f>
        <v/>
      </c>
      <c r="AN349" s="184" t="str">
        <f>IF(AK349="","",(VLOOKUP($AK349,CRating!$A$2:$BBB$290988,MATCH($AK$4,CRating!$2:$2,0),0)))</f>
        <v>A-</v>
      </c>
      <c r="AO349" s="184">
        <f>IF(AK349="","",INDEX(Ratings!$E$3:$E$20,MATCH(VLOOKUP($AK349,CRating!$A$2:$BBB$290988,MATCH($AK$4,CRating!$2:$2,0),0),Ratings!$F$3:$F$20,0)))</f>
        <v>7</v>
      </c>
      <c r="AP349" s="184" t="str">
        <f>IF(AL349="","",IFERROR(VLOOKUP($AK349,UnitsTraded!$A$2:$BBB$290988,MATCH($AK$4,UnitsTraded!$2:$2,0),0),""))</f>
        <v/>
      </c>
      <c r="AQ349" s="228" t="str">
        <f>IF(AL349="","",VLOOKUP($AK349,AvgYTM!$A$2:$BAY$290988,MATCH(SUBSTITUTE(SUBSTITUTE($AN349,"+",""),"-",""),AvgYTM!$2:$2,0),0))</f>
        <v/>
      </c>
    </row>
    <row r="350" spans="37:43">
      <c r="AK350" s="226">
        <f>IF(AvgYTM!A335&gt;0,AvgYTM!A335,"")</f>
        <v>45231</v>
      </c>
      <c r="AL350" s="227">
        <f>IF(AK350="","",VLOOKUP($AK350,TPrice!$A$2:$BBB$290988,MATCH($AK$4,TPrice!$2:$2,0),0))</f>
        <v>952</v>
      </c>
      <c r="AM350" s="228">
        <f>IF(AL350="","",VLOOKUP($AK350,YTM!$A$2:$BBB$290988,MATCH($AK$4,YTM!$2:$2,0),0))</f>
        <v>0.16715048465659874</v>
      </c>
      <c r="AN350" s="184" t="str">
        <f>IF(AK350="","",(VLOOKUP($AK350,CRating!$A$2:$BBB$290988,MATCH($AK$4,CRating!$2:$2,0),0)))</f>
        <v>A-</v>
      </c>
      <c r="AO350" s="184">
        <f>IF(AK350="","",INDEX(Ratings!$E$3:$E$20,MATCH(VLOOKUP($AK350,CRating!$A$2:$BBB$290988,MATCH($AK$4,CRating!$2:$2,0),0),Ratings!$F$3:$F$20,0)))</f>
        <v>7</v>
      </c>
      <c r="AP350" s="184">
        <f>IF(AL350="","",IFERROR(VLOOKUP($AK350,UnitsTraded!$A$2:$BBB$290988,MATCH($AK$4,UnitsTraded!$2:$2,0),0),""))</f>
        <v>40</v>
      </c>
      <c r="AQ350" s="228">
        <f>IF(AL350="","",VLOOKUP($AK350,AvgYTM!$A$2:$BAY$290988,MATCH(SUBSTITUTE(SUBSTITUTE($AN350,"+",""),"-",""),AvgYTM!$2:$2,0),0))</f>
        <v>0.14436608578625534</v>
      </c>
    </row>
    <row r="351" spans="37:43">
      <c r="AK351" s="226">
        <f>IF(AvgYTM!A336&gt;0,AvgYTM!A336,"")</f>
        <v>45232</v>
      </c>
      <c r="AL351" s="227" t="str">
        <f>IF(AK351="","",VLOOKUP($AK351,TPrice!$A$2:$BBB$290988,MATCH($AK$4,TPrice!$2:$2,0),0))</f>
        <v/>
      </c>
      <c r="AM351" s="228" t="str">
        <f>IF(AL351="","",VLOOKUP($AK351,YTM!$A$2:$BBB$290988,MATCH($AK$4,YTM!$2:$2,0),0))</f>
        <v/>
      </c>
      <c r="AN351" s="184" t="str">
        <f>IF(AK351="","",(VLOOKUP($AK351,CRating!$A$2:$BBB$290988,MATCH($AK$4,CRating!$2:$2,0),0)))</f>
        <v>A-</v>
      </c>
      <c r="AO351" s="184">
        <f>IF(AK351="","",INDEX(Ratings!$E$3:$E$20,MATCH(VLOOKUP($AK351,CRating!$A$2:$BBB$290988,MATCH($AK$4,CRating!$2:$2,0),0),Ratings!$F$3:$F$20,0)))</f>
        <v>7</v>
      </c>
      <c r="AP351" s="184" t="str">
        <f>IF(AL351="","",IFERROR(VLOOKUP($AK351,UnitsTraded!$A$2:$BBB$290988,MATCH($AK$4,UnitsTraded!$2:$2,0),0),""))</f>
        <v/>
      </c>
      <c r="AQ351" s="228" t="str">
        <f>IF(AL351="","",VLOOKUP($AK351,AvgYTM!$A$2:$BAY$290988,MATCH(SUBSTITUTE(SUBSTITUTE($AN351,"+",""),"-",""),AvgYTM!$2:$2,0),0))</f>
        <v/>
      </c>
    </row>
    <row r="352" spans="37:43">
      <c r="AK352" s="226">
        <f>IF(AvgYTM!A337&gt;0,AvgYTM!A337,"")</f>
        <v>45233</v>
      </c>
      <c r="AL352" s="227" t="str">
        <f>IF(AK352="","",VLOOKUP($AK352,TPrice!$A$2:$BBB$290988,MATCH($AK$4,TPrice!$2:$2,0),0))</f>
        <v/>
      </c>
      <c r="AM352" s="228" t="str">
        <f>IF(AL352="","",VLOOKUP($AK352,YTM!$A$2:$BBB$290988,MATCH($AK$4,YTM!$2:$2,0),0))</f>
        <v/>
      </c>
      <c r="AN352" s="184" t="str">
        <f>IF(AK352="","",(VLOOKUP($AK352,CRating!$A$2:$BBB$290988,MATCH($AK$4,CRating!$2:$2,0),0)))</f>
        <v>A-</v>
      </c>
      <c r="AO352" s="184">
        <f>IF(AK352="","",INDEX(Ratings!$E$3:$E$20,MATCH(VLOOKUP($AK352,CRating!$A$2:$BBB$290988,MATCH($AK$4,CRating!$2:$2,0),0),Ratings!$F$3:$F$20,0)))</f>
        <v>7</v>
      </c>
      <c r="AP352" s="184" t="str">
        <f>IF(AL352="","",IFERROR(VLOOKUP($AK352,UnitsTraded!$A$2:$BBB$290988,MATCH($AK$4,UnitsTraded!$2:$2,0),0),""))</f>
        <v/>
      </c>
      <c r="AQ352" s="228" t="str">
        <f>IF(AL352="","",VLOOKUP($AK352,AvgYTM!$A$2:$BAY$290988,MATCH(SUBSTITUTE(SUBSTITUTE($AN352,"+",""),"-",""),AvgYTM!$2:$2,0),0))</f>
        <v/>
      </c>
    </row>
    <row r="353" spans="37:43">
      <c r="AK353" s="226">
        <f>IF(AvgYTM!A338&gt;0,AvgYTM!A338,"")</f>
        <v>45233</v>
      </c>
      <c r="AL353" s="227" t="str">
        <f>IF(AK353="","",VLOOKUP($AK353,TPrice!$A$2:$BBB$290988,MATCH($AK$4,TPrice!$2:$2,0),0))</f>
        <v/>
      </c>
      <c r="AM353" s="228" t="str">
        <f>IF(AL353="","",VLOOKUP($AK353,YTM!$A$2:$BBB$290988,MATCH($AK$4,YTM!$2:$2,0),0))</f>
        <v/>
      </c>
      <c r="AN353" s="184" t="str">
        <f>IF(AK353="","",(VLOOKUP($AK353,CRating!$A$2:$BBB$290988,MATCH($AK$4,CRating!$2:$2,0),0)))</f>
        <v>A-</v>
      </c>
      <c r="AO353" s="184">
        <f>IF(AK353="","",INDEX(Ratings!$E$3:$E$20,MATCH(VLOOKUP($AK353,CRating!$A$2:$BBB$290988,MATCH($AK$4,CRating!$2:$2,0),0),Ratings!$F$3:$F$20,0)))</f>
        <v>7</v>
      </c>
      <c r="AP353" s="184" t="str">
        <f>IF(AL353="","",IFERROR(VLOOKUP($AK353,UnitsTraded!$A$2:$BBB$290988,MATCH($AK$4,UnitsTraded!$2:$2,0),0),""))</f>
        <v/>
      </c>
      <c r="AQ353" s="228" t="str">
        <f>IF(AL353="","",VLOOKUP($AK353,AvgYTM!$A$2:$BAY$290988,MATCH(SUBSTITUTE(SUBSTITUTE($AN353,"+",""),"-",""),AvgYTM!$2:$2,0),0))</f>
        <v/>
      </c>
    </row>
    <row r="354" spans="37:43">
      <c r="AK354" s="226">
        <f>IF(AvgYTM!A339&gt;0,AvgYTM!A339,"")</f>
        <v>45234</v>
      </c>
      <c r="AL354" s="227" t="str">
        <f>IF(AK354="","",VLOOKUP($AK354,TPrice!$A$2:$BBB$290988,MATCH($AK$4,TPrice!$2:$2,0),0))</f>
        <v/>
      </c>
      <c r="AM354" s="228" t="str">
        <f>IF(AL354="","",VLOOKUP($AK354,YTM!$A$2:$BBB$290988,MATCH($AK$4,YTM!$2:$2,0),0))</f>
        <v/>
      </c>
      <c r="AN354" s="184" t="str">
        <f>IF(AK354="","",(VLOOKUP($AK354,CRating!$A$2:$BBB$290988,MATCH($AK$4,CRating!$2:$2,0),0)))</f>
        <v>A-</v>
      </c>
      <c r="AO354" s="184">
        <f>IF(AK354="","",INDEX(Ratings!$E$3:$E$20,MATCH(VLOOKUP($AK354,CRating!$A$2:$BBB$290988,MATCH($AK$4,CRating!$2:$2,0),0),Ratings!$F$3:$F$20,0)))</f>
        <v>7</v>
      </c>
      <c r="AP354" s="184" t="str">
        <f>IF(AL354="","",IFERROR(VLOOKUP($AK354,UnitsTraded!$A$2:$BBB$290988,MATCH($AK$4,UnitsTraded!$2:$2,0),0),""))</f>
        <v/>
      </c>
      <c r="AQ354" s="228" t="str">
        <f>IF(AL354="","",VLOOKUP($AK354,AvgYTM!$A$2:$BAY$290988,MATCH(SUBSTITUTE(SUBSTITUTE($AN354,"+",""),"-",""),AvgYTM!$2:$2,0),0))</f>
        <v/>
      </c>
    </row>
    <row r="355" spans="37:43">
      <c r="AK355" s="226">
        <f>IF(AvgYTM!A340&gt;0,AvgYTM!A340,"")</f>
        <v>45235</v>
      </c>
      <c r="AL355" s="227">
        <f>IF(AK355="","",VLOOKUP($AK355,TPrice!$A$2:$BBB$290988,MATCH($AK$4,TPrice!$2:$2,0),0))</f>
        <v>952</v>
      </c>
      <c r="AM355" s="228">
        <f>IF(AL355="","",VLOOKUP($AK355,YTM!$A$2:$BBB$290988,MATCH($AK$4,YTM!$2:$2,0),0))</f>
        <v>0.16892481195314643</v>
      </c>
      <c r="AN355" s="184" t="str">
        <f>IF(AK355="","",(VLOOKUP($AK355,CRating!$A$2:$BBB$290988,MATCH($AK$4,CRating!$2:$2,0),0)))</f>
        <v>A-</v>
      </c>
      <c r="AO355" s="184">
        <f>IF(AK355="","",INDEX(Ratings!$E$3:$E$20,MATCH(VLOOKUP($AK355,CRating!$A$2:$BBB$290988,MATCH($AK$4,CRating!$2:$2,0),0),Ratings!$F$3:$F$20,0)))</f>
        <v>7</v>
      </c>
      <c r="AP355" s="184">
        <f>IF(AL355="","",IFERROR(VLOOKUP($AK355,UnitsTraded!$A$2:$BBB$290988,MATCH($AK$4,UnitsTraded!$2:$2,0),0),""))</f>
        <v>65</v>
      </c>
      <c r="AQ355" s="228">
        <f>IF(AL355="","",VLOOKUP($AK355,AvgYTM!$A$2:$BAY$290988,MATCH(SUBSTITUTE(SUBSTITUTE($AN355,"+",""),"-",""),AvgYTM!$2:$2,0),0))</f>
        <v>0.14405232826330996</v>
      </c>
    </row>
    <row r="356" spans="37:43">
      <c r="AK356" s="226">
        <f>IF(AvgYTM!A341&gt;0,AvgYTM!A341,"")</f>
        <v>45236</v>
      </c>
      <c r="AL356" s="227" t="str">
        <f>IF(AK356="","",VLOOKUP($AK356,TPrice!$A$2:$BBB$290988,MATCH($AK$4,TPrice!$2:$2,0),0))</f>
        <v/>
      </c>
      <c r="AM356" s="228" t="str">
        <f>IF(AL356="","",VLOOKUP($AK356,YTM!$A$2:$BBB$290988,MATCH($AK$4,YTM!$2:$2,0),0))</f>
        <v/>
      </c>
      <c r="AN356" s="184" t="str">
        <f>IF(AK356="","",(VLOOKUP($AK356,CRating!$A$2:$BBB$290988,MATCH($AK$4,CRating!$2:$2,0),0)))</f>
        <v>A-</v>
      </c>
      <c r="AO356" s="184">
        <f>IF(AK356="","",INDEX(Ratings!$E$3:$E$20,MATCH(VLOOKUP($AK356,CRating!$A$2:$BBB$290988,MATCH($AK$4,CRating!$2:$2,0),0),Ratings!$F$3:$F$20,0)))</f>
        <v>7</v>
      </c>
      <c r="AP356" s="184" t="str">
        <f>IF(AL356="","",IFERROR(VLOOKUP($AK356,UnitsTraded!$A$2:$BBB$290988,MATCH($AK$4,UnitsTraded!$2:$2,0),0),""))</f>
        <v/>
      </c>
      <c r="AQ356" s="228" t="str">
        <f>IF(AL356="","",VLOOKUP($AK356,AvgYTM!$A$2:$BAY$290988,MATCH(SUBSTITUTE(SUBSTITUTE($AN356,"+",""),"-",""),AvgYTM!$2:$2,0),0))</f>
        <v/>
      </c>
    </row>
    <row r="357" spans="37:43">
      <c r="AK357" s="226">
        <f>IF(AvgYTM!A342&gt;0,AvgYTM!A342,"")</f>
        <v>45237</v>
      </c>
      <c r="AL357" s="227" t="str">
        <f>IF(AK357="","",VLOOKUP($AK357,TPrice!$A$2:$BBB$290988,MATCH($AK$4,TPrice!$2:$2,0),0))</f>
        <v/>
      </c>
      <c r="AM357" s="228" t="str">
        <f>IF(AL357="","",VLOOKUP($AK357,YTM!$A$2:$BBB$290988,MATCH($AK$4,YTM!$2:$2,0),0))</f>
        <v/>
      </c>
      <c r="AN357" s="184" t="str">
        <f>IF(AK357="","",(VLOOKUP($AK357,CRating!$A$2:$BBB$290988,MATCH($AK$4,CRating!$2:$2,0),0)))</f>
        <v>A-</v>
      </c>
      <c r="AO357" s="184">
        <f>IF(AK357="","",INDEX(Ratings!$E$3:$E$20,MATCH(VLOOKUP($AK357,CRating!$A$2:$BBB$290988,MATCH($AK$4,CRating!$2:$2,0),0),Ratings!$F$3:$F$20,0)))</f>
        <v>7</v>
      </c>
      <c r="AP357" s="184" t="str">
        <f>IF(AL357="","",IFERROR(VLOOKUP($AK357,UnitsTraded!$A$2:$BBB$290988,MATCH($AK$4,UnitsTraded!$2:$2,0),0),""))</f>
        <v/>
      </c>
      <c r="AQ357" s="228" t="str">
        <f>IF(AL357="","",VLOOKUP($AK357,AvgYTM!$A$2:$BAY$290988,MATCH(SUBSTITUTE(SUBSTITUTE($AN357,"+",""),"-",""),AvgYTM!$2:$2,0),0))</f>
        <v/>
      </c>
    </row>
    <row r="358" spans="37:43">
      <c r="AK358" s="226">
        <f>IF(AvgYTM!A343&gt;0,AvgYTM!A343,"")</f>
        <v>45238</v>
      </c>
      <c r="AL358" s="227" t="str">
        <f>IF(AK358="","",VLOOKUP($AK358,TPrice!$A$2:$BBB$290988,MATCH($AK$4,TPrice!$2:$2,0),0))</f>
        <v/>
      </c>
      <c r="AM358" s="228" t="str">
        <f>IF(AL358="","",VLOOKUP($AK358,YTM!$A$2:$BBB$290988,MATCH($AK$4,YTM!$2:$2,0),0))</f>
        <v/>
      </c>
      <c r="AN358" s="184" t="str">
        <f>IF(AK358="","",(VLOOKUP($AK358,CRating!$A$2:$BBB$290988,MATCH($AK$4,CRating!$2:$2,0),0)))</f>
        <v>A-</v>
      </c>
      <c r="AO358" s="184">
        <f>IF(AK358="","",INDEX(Ratings!$E$3:$E$20,MATCH(VLOOKUP($AK358,CRating!$A$2:$BBB$290988,MATCH($AK$4,CRating!$2:$2,0),0),Ratings!$F$3:$F$20,0)))</f>
        <v>7</v>
      </c>
      <c r="AP358" s="184" t="str">
        <f>IF(AL358="","",IFERROR(VLOOKUP($AK358,UnitsTraded!$A$2:$BBB$290988,MATCH($AK$4,UnitsTraded!$2:$2,0),0),""))</f>
        <v/>
      </c>
      <c r="AQ358" s="228" t="str">
        <f>IF(AL358="","",VLOOKUP($AK358,AvgYTM!$A$2:$BAY$290988,MATCH(SUBSTITUTE(SUBSTITUTE($AN358,"+",""),"-",""),AvgYTM!$2:$2,0),0))</f>
        <v/>
      </c>
    </row>
    <row r="359" spans="37:43">
      <c r="AK359" s="226">
        <f>IF(AvgYTM!A344&gt;0,AvgYTM!A344,"")</f>
        <v>45239</v>
      </c>
      <c r="AL359" s="227" t="str">
        <f>IF(AK359="","",VLOOKUP($AK359,TPrice!$A$2:$BBB$290988,MATCH($AK$4,TPrice!$2:$2,0),0))</f>
        <v/>
      </c>
      <c r="AM359" s="228" t="str">
        <f>IF(AL359="","",VLOOKUP($AK359,YTM!$A$2:$BBB$290988,MATCH($AK$4,YTM!$2:$2,0),0))</f>
        <v/>
      </c>
      <c r="AN359" s="184" t="str">
        <f>IF(AK359="","",(VLOOKUP($AK359,CRating!$A$2:$BBB$290988,MATCH($AK$4,CRating!$2:$2,0),0)))</f>
        <v>A-</v>
      </c>
      <c r="AO359" s="184">
        <f>IF(AK359="","",INDEX(Ratings!$E$3:$E$20,MATCH(VLOOKUP($AK359,CRating!$A$2:$BBB$290988,MATCH($AK$4,CRating!$2:$2,0),0),Ratings!$F$3:$F$20,0)))</f>
        <v>7</v>
      </c>
      <c r="AP359" s="184" t="str">
        <f>IF(AL359="","",IFERROR(VLOOKUP($AK359,UnitsTraded!$A$2:$BBB$290988,MATCH($AK$4,UnitsTraded!$2:$2,0),0),""))</f>
        <v/>
      </c>
      <c r="AQ359" s="228" t="str">
        <f>IF(AL359="","",VLOOKUP($AK359,AvgYTM!$A$2:$BAY$290988,MATCH(SUBSTITUTE(SUBSTITUTE($AN359,"+",""),"-",""),AvgYTM!$2:$2,0),0))</f>
        <v/>
      </c>
    </row>
    <row r="360" spans="37:43">
      <c r="AK360" s="226">
        <f>IF(AvgYTM!A345&gt;0,AvgYTM!A345,"")</f>
        <v>45240</v>
      </c>
      <c r="AL360" s="227" t="str">
        <f>IF(AK360="","",VLOOKUP($AK360,TPrice!$A$2:$BBB$290988,MATCH($AK$4,TPrice!$2:$2,0),0))</f>
        <v/>
      </c>
      <c r="AM360" s="228" t="str">
        <f>IF(AL360="","",VLOOKUP($AK360,YTM!$A$2:$BBB$290988,MATCH($AK$4,YTM!$2:$2,0),0))</f>
        <v/>
      </c>
      <c r="AN360" s="184" t="str">
        <f>IF(AK360="","",(VLOOKUP($AK360,CRating!$A$2:$BBB$290988,MATCH($AK$4,CRating!$2:$2,0),0)))</f>
        <v>A-</v>
      </c>
      <c r="AO360" s="184">
        <f>IF(AK360="","",INDEX(Ratings!$E$3:$E$20,MATCH(VLOOKUP($AK360,CRating!$A$2:$BBB$290988,MATCH($AK$4,CRating!$2:$2,0),0),Ratings!$F$3:$F$20,0)))</f>
        <v>7</v>
      </c>
      <c r="AP360" s="184" t="str">
        <f>IF(AL360="","",IFERROR(VLOOKUP($AK360,UnitsTraded!$A$2:$BBB$290988,MATCH($AK$4,UnitsTraded!$2:$2,0),0),""))</f>
        <v/>
      </c>
      <c r="AQ360" s="228" t="str">
        <f>IF(AL360="","",VLOOKUP($AK360,AvgYTM!$A$2:$BAY$290988,MATCH(SUBSTITUTE(SUBSTITUTE($AN360,"+",""),"-",""),AvgYTM!$2:$2,0),0))</f>
        <v/>
      </c>
    </row>
    <row r="361" spans="37:43">
      <c r="AK361" s="226">
        <f>IF(AvgYTM!A346&gt;0,AvgYTM!A346,"")</f>
        <v>45241</v>
      </c>
      <c r="AL361" s="227" t="str">
        <f>IF(AK361="","",VLOOKUP($AK361,TPrice!$A$2:$BBB$290988,MATCH($AK$4,TPrice!$2:$2,0),0))</f>
        <v/>
      </c>
      <c r="AM361" s="228" t="str">
        <f>IF(AL361="","",VLOOKUP($AK361,YTM!$A$2:$BBB$290988,MATCH($AK$4,YTM!$2:$2,0),0))</f>
        <v/>
      </c>
      <c r="AN361" s="184" t="str">
        <f>IF(AK361="","",(VLOOKUP($AK361,CRating!$A$2:$BBB$290988,MATCH($AK$4,CRating!$2:$2,0),0)))</f>
        <v>A-</v>
      </c>
      <c r="AO361" s="184">
        <f>IF(AK361="","",INDEX(Ratings!$E$3:$E$20,MATCH(VLOOKUP($AK361,CRating!$A$2:$BBB$290988,MATCH($AK$4,CRating!$2:$2,0),0),Ratings!$F$3:$F$20,0)))</f>
        <v>7</v>
      </c>
      <c r="AP361" s="184" t="str">
        <f>IF(AL361="","",IFERROR(VLOOKUP($AK361,UnitsTraded!$A$2:$BBB$290988,MATCH($AK$4,UnitsTraded!$2:$2,0),0),""))</f>
        <v/>
      </c>
      <c r="AQ361" s="228" t="str">
        <f>IF(AL361="","",VLOOKUP($AK361,AvgYTM!$A$2:$BAY$290988,MATCH(SUBSTITUTE(SUBSTITUTE($AN361,"+",""),"-",""),AvgYTM!$2:$2,0),0))</f>
        <v/>
      </c>
    </row>
    <row r="362" spans="37:43">
      <c r="AK362" s="226">
        <f>IF(AvgYTM!A347&gt;0,AvgYTM!A347,"")</f>
        <v>45242</v>
      </c>
      <c r="AL362" s="227" t="str">
        <f>IF(AK362="","",VLOOKUP($AK362,TPrice!$A$2:$BBB$290988,MATCH($AK$4,TPrice!$2:$2,0),0))</f>
        <v/>
      </c>
      <c r="AM362" s="228" t="str">
        <f>IF(AL362="","",VLOOKUP($AK362,YTM!$A$2:$BBB$290988,MATCH($AK$4,YTM!$2:$2,0),0))</f>
        <v/>
      </c>
      <c r="AN362" s="184" t="str">
        <f>IF(AK362="","",(VLOOKUP($AK362,CRating!$A$2:$BBB$290988,MATCH($AK$4,CRating!$2:$2,0),0)))</f>
        <v>A-</v>
      </c>
      <c r="AO362" s="184">
        <f>IF(AK362="","",INDEX(Ratings!$E$3:$E$20,MATCH(VLOOKUP($AK362,CRating!$A$2:$BBB$290988,MATCH($AK$4,CRating!$2:$2,0),0),Ratings!$F$3:$F$20,0)))</f>
        <v>7</v>
      </c>
      <c r="AP362" s="184" t="str">
        <f>IF(AL362="","",IFERROR(VLOOKUP($AK362,UnitsTraded!$A$2:$BBB$290988,MATCH($AK$4,UnitsTraded!$2:$2,0),0),""))</f>
        <v/>
      </c>
      <c r="AQ362" s="228" t="str">
        <f>IF(AL362="","",VLOOKUP($AK362,AvgYTM!$A$2:$BAY$290988,MATCH(SUBSTITUTE(SUBSTITUTE($AN362,"+",""),"-",""),AvgYTM!$2:$2,0),0))</f>
        <v/>
      </c>
    </row>
    <row r="363" spans="37:43">
      <c r="AK363" s="226">
        <f>IF(AvgYTM!A348&gt;0,AvgYTM!A348,"")</f>
        <v>45243</v>
      </c>
      <c r="AL363" s="227" t="str">
        <f>IF(AK363="","",VLOOKUP($AK363,TPrice!$A$2:$BBB$290988,MATCH($AK$4,TPrice!$2:$2,0),0))</f>
        <v/>
      </c>
      <c r="AM363" s="228" t="str">
        <f>IF(AL363="","",VLOOKUP($AK363,YTM!$A$2:$BBB$290988,MATCH($AK$4,YTM!$2:$2,0),0))</f>
        <v/>
      </c>
      <c r="AN363" s="184" t="str">
        <f>IF(AK363="","",(VLOOKUP($AK363,CRating!$A$2:$BBB$290988,MATCH($AK$4,CRating!$2:$2,0),0)))</f>
        <v>A-</v>
      </c>
      <c r="AO363" s="184">
        <f>IF(AK363="","",INDEX(Ratings!$E$3:$E$20,MATCH(VLOOKUP($AK363,CRating!$A$2:$BBB$290988,MATCH($AK$4,CRating!$2:$2,0),0),Ratings!$F$3:$F$20,0)))</f>
        <v>7</v>
      </c>
      <c r="AP363" s="184" t="str">
        <f>IF(AL363="","",IFERROR(VLOOKUP($AK363,UnitsTraded!$A$2:$BBB$290988,MATCH($AK$4,UnitsTraded!$2:$2,0),0),""))</f>
        <v/>
      </c>
      <c r="AQ363" s="228" t="str">
        <f>IF(AL363="","",VLOOKUP($AK363,AvgYTM!$A$2:$BAY$290988,MATCH(SUBSTITUTE(SUBSTITUTE($AN363,"+",""),"-",""),AvgYTM!$2:$2,0),0))</f>
        <v/>
      </c>
    </row>
    <row r="364" spans="37:43">
      <c r="AK364" s="226">
        <f>IF(AvgYTM!A349&gt;0,AvgYTM!A349,"")</f>
        <v>45244</v>
      </c>
      <c r="AL364" s="227" t="str">
        <f>IF(AK364="","",VLOOKUP($AK364,TPrice!$A$2:$BBB$290988,MATCH($AK$4,TPrice!$2:$2,0),0))</f>
        <v/>
      </c>
      <c r="AM364" s="228" t="str">
        <f>IF(AL364="","",VLOOKUP($AK364,YTM!$A$2:$BBB$290988,MATCH($AK$4,YTM!$2:$2,0),0))</f>
        <v/>
      </c>
      <c r="AN364" s="184" t="str">
        <f>IF(AK364="","",(VLOOKUP($AK364,CRating!$A$2:$BBB$290988,MATCH($AK$4,CRating!$2:$2,0),0)))</f>
        <v>A-</v>
      </c>
      <c r="AO364" s="184">
        <f>IF(AK364="","",INDEX(Ratings!$E$3:$E$20,MATCH(VLOOKUP($AK364,CRating!$A$2:$BBB$290988,MATCH($AK$4,CRating!$2:$2,0),0),Ratings!$F$3:$F$20,0)))</f>
        <v>7</v>
      </c>
      <c r="AP364" s="184" t="str">
        <f>IF(AL364="","",IFERROR(VLOOKUP($AK364,UnitsTraded!$A$2:$BBB$290988,MATCH($AK$4,UnitsTraded!$2:$2,0),0),""))</f>
        <v/>
      </c>
      <c r="AQ364" s="228" t="str">
        <f>IF(AL364="","",VLOOKUP($AK364,AvgYTM!$A$2:$BAY$290988,MATCH(SUBSTITUTE(SUBSTITUTE($AN364,"+",""),"-",""),AvgYTM!$2:$2,0),0))</f>
        <v/>
      </c>
    </row>
    <row r="365" spans="37:43">
      <c r="AK365" s="226">
        <f>IF(AvgYTM!A350&gt;0,AvgYTM!A350,"")</f>
        <v>45245</v>
      </c>
      <c r="AL365" s="227" t="str">
        <f>IF(AK365="","",VLOOKUP($AK365,TPrice!$A$2:$BBB$290988,MATCH($AK$4,TPrice!$2:$2,0),0))</f>
        <v/>
      </c>
      <c r="AM365" s="228" t="str">
        <f>IF(AL365="","",VLOOKUP($AK365,YTM!$A$2:$BBB$290988,MATCH($AK$4,YTM!$2:$2,0),0))</f>
        <v/>
      </c>
      <c r="AN365" s="184" t="str">
        <f>IF(AK365="","",(VLOOKUP($AK365,CRating!$A$2:$BBB$290988,MATCH($AK$4,CRating!$2:$2,0),0)))</f>
        <v>A-</v>
      </c>
      <c r="AO365" s="184">
        <f>IF(AK365="","",INDEX(Ratings!$E$3:$E$20,MATCH(VLOOKUP($AK365,CRating!$A$2:$BBB$290988,MATCH($AK$4,CRating!$2:$2,0),0),Ratings!$F$3:$F$20,0)))</f>
        <v>7</v>
      </c>
      <c r="AP365" s="184" t="str">
        <f>IF(AL365="","",IFERROR(VLOOKUP($AK365,UnitsTraded!$A$2:$BBB$290988,MATCH($AK$4,UnitsTraded!$2:$2,0),0),""))</f>
        <v/>
      </c>
      <c r="AQ365" s="228" t="str">
        <f>IF(AL365="","",VLOOKUP($AK365,AvgYTM!$A$2:$BAY$290988,MATCH(SUBSTITUTE(SUBSTITUTE($AN365,"+",""),"-",""),AvgYTM!$2:$2,0),0))</f>
        <v/>
      </c>
    </row>
    <row r="366" spans="37:43">
      <c r="AK366" s="226">
        <f>IF(AvgYTM!A351&gt;0,AvgYTM!A351,"")</f>
        <v>45246</v>
      </c>
      <c r="AL366" s="227" t="str">
        <f>IF(AK366="","",VLOOKUP($AK366,TPrice!$A$2:$BBB$290988,MATCH($AK$4,TPrice!$2:$2,0),0))</f>
        <v/>
      </c>
      <c r="AM366" s="228" t="str">
        <f>IF(AL366="","",VLOOKUP($AK366,YTM!$A$2:$BBB$290988,MATCH($AK$4,YTM!$2:$2,0),0))</f>
        <v/>
      </c>
      <c r="AN366" s="184" t="str">
        <f>IF(AK366="","",(VLOOKUP($AK366,CRating!$A$2:$BBB$290988,MATCH($AK$4,CRating!$2:$2,0),0)))</f>
        <v>A-</v>
      </c>
      <c r="AO366" s="184">
        <f>IF(AK366="","",INDEX(Ratings!$E$3:$E$20,MATCH(VLOOKUP($AK366,CRating!$A$2:$BBB$290988,MATCH($AK$4,CRating!$2:$2,0),0),Ratings!$F$3:$F$20,0)))</f>
        <v>7</v>
      </c>
      <c r="AP366" s="184" t="str">
        <f>IF(AL366="","",IFERROR(VLOOKUP($AK366,UnitsTraded!$A$2:$BBB$290988,MATCH($AK$4,UnitsTraded!$2:$2,0),0),""))</f>
        <v/>
      </c>
      <c r="AQ366" s="228" t="str">
        <f>IF(AL366="","",VLOOKUP($AK366,AvgYTM!$A$2:$BAY$290988,MATCH(SUBSTITUTE(SUBSTITUTE($AN366,"+",""),"-",""),AvgYTM!$2:$2,0),0))</f>
        <v/>
      </c>
    </row>
    <row r="367" spans="37:43">
      <c r="AK367" s="226">
        <f>IF(AvgYTM!A352&gt;0,AvgYTM!A352,"")</f>
        <v>45247</v>
      </c>
      <c r="AL367" s="227" t="str">
        <f>IF(AK367="","",VLOOKUP($AK367,TPrice!$A$2:$BBB$290988,MATCH($AK$4,TPrice!$2:$2,0),0))</f>
        <v/>
      </c>
      <c r="AM367" s="228" t="str">
        <f>IF(AL367="","",VLOOKUP($AK367,YTM!$A$2:$BBB$290988,MATCH($AK$4,YTM!$2:$2,0),0))</f>
        <v/>
      </c>
      <c r="AN367" s="184" t="str">
        <f>IF(AK367="","",(VLOOKUP($AK367,CRating!$A$2:$BBB$290988,MATCH($AK$4,CRating!$2:$2,0),0)))</f>
        <v>A-</v>
      </c>
      <c r="AO367" s="184">
        <f>IF(AK367="","",INDEX(Ratings!$E$3:$E$20,MATCH(VLOOKUP($AK367,CRating!$A$2:$BBB$290988,MATCH($AK$4,CRating!$2:$2,0),0),Ratings!$F$3:$F$20,0)))</f>
        <v>7</v>
      </c>
      <c r="AP367" s="184" t="str">
        <f>IF(AL367="","",IFERROR(VLOOKUP($AK367,UnitsTraded!$A$2:$BBB$290988,MATCH($AK$4,UnitsTraded!$2:$2,0),0),""))</f>
        <v/>
      </c>
      <c r="AQ367" s="228" t="str">
        <f>IF(AL367="","",VLOOKUP($AK367,AvgYTM!$A$2:$BAY$290988,MATCH(SUBSTITUTE(SUBSTITUTE($AN367,"+",""),"-",""),AvgYTM!$2:$2,0),0))</f>
        <v/>
      </c>
    </row>
    <row r="368" spans="37:43">
      <c r="AK368" s="226">
        <f>IF(AvgYTM!A353&gt;0,AvgYTM!A353,"")</f>
        <v>45248</v>
      </c>
      <c r="AL368" s="227" t="str">
        <f>IF(AK368="","",VLOOKUP($AK368,TPrice!$A$2:$BBB$290988,MATCH($AK$4,TPrice!$2:$2,0),0))</f>
        <v/>
      </c>
      <c r="AM368" s="228" t="str">
        <f>IF(AL368="","",VLOOKUP($AK368,YTM!$A$2:$BBB$290988,MATCH($AK$4,YTM!$2:$2,0),0))</f>
        <v/>
      </c>
      <c r="AN368" s="184" t="str">
        <f>IF(AK368="","",(VLOOKUP($AK368,CRating!$A$2:$BBB$290988,MATCH($AK$4,CRating!$2:$2,0),0)))</f>
        <v>A-</v>
      </c>
      <c r="AO368" s="184">
        <f>IF(AK368="","",INDEX(Ratings!$E$3:$E$20,MATCH(VLOOKUP($AK368,CRating!$A$2:$BBB$290988,MATCH($AK$4,CRating!$2:$2,0),0),Ratings!$F$3:$F$20,0)))</f>
        <v>7</v>
      </c>
      <c r="AP368" s="184" t="str">
        <f>IF(AL368="","",IFERROR(VLOOKUP($AK368,UnitsTraded!$A$2:$BBB$290988,MATCH($AK$4,UnitsTraded!$2:$2,0),0),""))</f>
        <v/>
      </c>
      <c r="AQ368" s="228" t="str">
        <f>IF(AL368="","",VLOOKUP($AK368,AvgYTM!$A$2:$BAY$290988,MATCH(SUBSTITUTE(SUBSTITUTE($AN368,"+",""),"-",""),AvgYTM!$2:$2,0),0))</f>
        <v/>
      </c>
    </row>
    <row r="369" spans="37:43">
      <c r="AK369" s="226">
        <f>IF(AvgYTM!A354&gt;0,AvgYTM!A354,"")</f>
        <v>45249</v>
      </c>
      <c r="AL369" s="227" t="str">
        <f>IF(AK369="","",VLOOKUP($AK369,TPrice!$A$2:$BBB$290988,MATCH($AK$4,TPrice!$2:$2,0),0))</f>
        <v/>
      </c>
      <c r="AM369" s="228" t="str">
        <f>IF(AL369="","",VLOOKUP($AK369,YTM!$A$2:$BBB$290988,MATCH($AK$4,YTM!$2:$2,0),0))</f>
        <v/>
      </c>
      <c r="AN369" s="184" t="str">
        <f>IF(AK369="","",(VLOOKUP($AK369,CRating!$A$2:$BBB$290988,MATCH($AK$4,CRating!$2:$2,0),0)))</f>
        <v>A-</v>
      </c>
      <c r="AO369" s="184">
        <f>IF(AK369="","",INDEX(Ratings!$E$3:$E$20,MATCH(VLOOKUP($AK369,CRating!$A$2:$BBB$290988,MATCH($AK$4,CRating!$2:$2,0),0),Ratings!$F$3:$F$20,0)))</f>
        <v>7</v>
      </c>
      <c r="AP369" s="184" t="str">
        <f>IF(AL369="","",IFERROR(VLOOKUP($AK369,UnitsTraded!$A$2:$BBB$290988,MATCH($AK$4,UnitsTraded!$2:$2,0),0),""))</f>
        <v/>
      </c>
      <c r="AQ369" s="228" t="str">
        <f>IF(AL369="","",VLOOKUP($AK369,AvgYTM!$A$2:$BAY$290988,MATCH(SUBSTITUTE(SUBSTITUTE($AN369,"+",""),"-",""),AvgYTM!$2:$2,0),0))</f>
        <v/>
      </c>
    </row>
    <row r="370" spans="37:43">
      <c r="AK370" s="226">
        <f>IF(AvgYTM!A355&gt;0,AvgYTM!A355,"")</f>
        <v>45250</v>
      </c>
      <c r="AL370" s="227" t="str">
        <f>IF(AK370="","",VLOOKUP($AK370,TPrice!$A$2:$BBB$290988,MATCH($AK$4,TPrice!$2:$2,0),0))</f>
        <v/>
      </c>
      <c r="AM370" s="228" t="str">
        <f>IF(AL370="","",VLOOKUP($AK370,YTM!$A$2:$BBB$290988,MATCH($AK$4,YTM!$2:$2,0),0))</f>
        <v/>
      </c>
      <c r="AN370" s="184" t="str">
        <f>IF(AK370="","",(VLOOKUP($AK370,CRating!$A$2:$BBB$290988,MATCH($AK$4,CRating!$2:$2,0),0)))</f>
        <v>A-</v>
      </c>
      <c r="AO370" s="184">
        <f>IF(AK370="","",INDEX(Ratings!$E$3:$E$20,MATCH(VLOOKUP($AK370,CRating!$A$2:$BBB$290988,MATCH($AK$4,CRating!$2:$2,0),0),Ratings!$F$3:$F$20,0)))</f>
        <v>7</v>
      </c>
      <c r="AP370" s="184" t="str">
        <f>IF(AL370="","",IFERROR(VLOOKUP($AK370,UnitsTraded!$A$2:$BBB$290988,MATCH($AK$4,UnitsTraded!$2:$2,0),0),""))</f>
        <v/>
      </c>
      <c r="AQ370" s="228" t="str">
        <f>IF(AL370="","",VLOOKUP($AK370,AvgYTM!$A$2:$BAY$290988,MATCH(SUBSTITUTE(SUBSTITUTE($AN370,"+",""),"-",""),AvgYTM!$2:$2,0),0))</f>
        <v/>
      </c>
    </row>
    <row r="371" spans="37:43">
      <c r="AK371" s="226">
        <f>IF(AvgYTM!A356&gt;0,AvgYTM!A356,"")</f>
        <v>45251</v>
      </c>
      <c r="AL371" s="227">
        <f>IF(AK371="","",VLOOKUP($AK371,TPrice!$A$2:$BBB$290988,MATCH($AK$4,TPrice!$2:$2,0),0))</f>
        <v>985</v>
      </c>
      <c r="AM371" s="228">
        <f>IF(AL371="","",VLOOKUP($AK371,YTM!$A$2:$BBB$290988,MATCH($AK$4,YTM!$2:$2,0),0))</f>
        <v>0.13959732880209128</v>
      </c>
      <c r="AN371" s="184" t="str">
        <f>IF(AK371="","",(VLOOKUP($AK371,CRating!$A$2:$BBB$290988,MATCH($AK$4,CRating!$2:$2,0),0)))</f>
        <v>A-</v>
      </c>
      <c r="AO371" s="184">
        <f>IF(AK371="","",INDEX(Ratings!$E$3:$E$20,MATCH(VLOOKUP($AK371,CRating!$A$2:$BBB$290988,MATCH($AK$4,CRating!$2:$2,0),0),Ratings!$F$3:$F$20,0)))</f>
        <v>7</v>
      </c>
      <c r="AP371" s="184">
        <f>IF(AL371="","",IFERROR(VLOOKUP($AK371,UnitsTraded!$A$2:$BBB$290988,MATCH($AK$4,UnitsTraded!$2:$2,0),0),""))</f>
        <v>30</v>
      </c>
      <c r="AQ371" s="228">
        <f>IF(AL371="","",VLOOKUP($AK371,AvgYTM!$A$2:$BAY$290988,MATCH(SUBSTITUTE(SUBSTITUTE($AN371,"+",""),"-",""),AvgYTM!$2:$2,0),0))</f>
        <v>0.14164749676961721</v>
      </c>
    </row>
    <row r="372" spans="37:43">
      <c r="AK372" s="226">
        <f>IF(AvgYTM!A357&gt;0,AvgYTM!A357,"")</f>
        <v>45252</v>
      </c>
      <c r="AL372" s="227">
        <f>IF(AK372="","",VLOOKUP($AK372,TPrice!$A$2:$BBB$290988,MATCH($AK$4,TPrice!$2:$2,0),0))</f>
        <v>1004.7</v>
      </c>
      <c r="AM372" s="228">
        <f>IF(AL372="","",VLOOKUP($AK372,YTM!$A$2:$BBB$290988,MATCH($AK$4,YTM!$2:$2,0),0))</f>
        <v>0.119078157931666</v>
      </c>
      <c r="AN372" s="184" t="str">
        <f>IF(AK372="","",(VLOOKUP($AK372,CRating!$A$2:$BBB$290988,MATCH($AK$4,CRating!$2:$2,0),0)))</f>
        <v>A-</v>
      </c>
      <c r="AO372" s="184">
        <f>IF(AK372="","",INDEX(Ratings!$E$3:$E$20,MATCH(VLOOKUP($AK372,CRating!$A$2:$BBB$290988,MATCH($AK$4,CRating!$2:$2,0),0),Ratings!$F$3:$F$20,0)))</f>
        <v>7</v>
      </c>
      <c r="AP372" s="184">
        <f>IF(AL372="","",IFERROR(VLOOKUP($AK372,UnitsTraded!$A$2:$BBB$290988,MATCH($AK$4,UnitsTraded!$2:$2,0),0),""))</f>
        <v>10</v>
      </c>
      <c r="AQ372" s="228">
        <f>IF(AL372="","",VLOOKUP($AK372,AvgYTM!$A$2:$BAY$290988,MATCH(SUBSTITUTE(SUBSTITUTE($AN372,"+",""),"-",""),AvgYTM!$2:$2,0),0))</f>
        <v>0.13467688662230537</v>
      </c>
    </row>
    <row r="373" spans="37:43">
      <c r="AK373" s="226">
        <f>IF(AvgYTM!A358&gt;0,AvgYTM!A358,"")</f>
        <v>45253</v>
      </c>
      <c r="AL373" s="227" t="str">
        <f>IF(AK373="","",VLOOKUP($AK373,TPrice!$A$2:$BBB$290988,MATCH($AK$4,TPrice!$2:$2,0),0))</f>
        <v/>
      </c>
      <c r="AM373" s="228" t="str">
        <f>IF(AL373="","",VLOOKUP($AK373,YTM!$A$2:$BBB$290988,MATCH($AK$4,YTM!$2:$2,0),0))</f>
        <v/>
      </c>
      <c r="AN373" s="184" t="str">
        <f>IF(AK373="","",(VLOOKUP($AK373,CRating!$A$2:$BBB$290988,MATCH($AK$4,CRating!$2:$2,0),0)))</f>
        <v>A-</v>
      </c>
      <c r="AO373" s="184">
        <f>IF(AK373="","",INDEX(Ratings!$E$3:$E$20,MATCH(VLOOKUP($AK373,CRating!$A$2:$BBB$290988,MATCH($AK$4,CRating!$2:$2,0),0),Ratings!$F$3:$F$20,0)))</f>
        <v>7</v>
      </c>
      <c r="AP373" s="184" t="str">
        <f>IF(AL373="","",IFERROR(VLOOKUP($AK373,UnitsTraded!$A$2:$BBB$290988,MATCH($AK$4,UnitsTraded!$2:$2,0),0),""))</f>
        <v/>
      </c>
      <c r="AQ373" s="228" t="str">
        <f>IF(AL373="","",VLOOKUP($AK373,AvgYTM!$A$2:$BAY$290988,MATCH(SUBSTITUTE(SUBSTITUTE($AN373,"+",""),"-",""),AvgYTM!$2:$2,0),0))</f>
        <v/>
      </c>
    </row>
    <row r="374" spans="37:43">
      <c r="AK374" s="226">
        <f>IF(AvgYTM!A359&gt;0,AvgYTM!A359,"")</f>
        <v>45254</v>
      </c>
      <c r="AL374" s="227" t="str">
        <f>IF(AK374="","",VLOOKUP($AK374,TPrice!$A$2:$BBB$290988,MATCH($AK$4,TPrice!$2:$2,0),0))</f>
        <v/>
      </c>
      <c r="AM374" s="228" t="str">
        <f>IF(AL374="","",VLOOKUP($AK374,YTM!$A$2:$BBB$290988,MATCH($AK$4,YTM!$2:$2,0),0))</f>
        <v/>
      </c>
      <c r="AN374" s="184" t="str">
        <f>IF(AK374="","",(VLOOKUP($AK374,CRating!$A$2:$BBB$290988,MATCH($AK$4,CRating!$2:$2,0),0)))</f>
        <v>A-</v>
      </c>
      <c r="AO374" s="184">
        <f>IF(AK374="","",INDEX(Ratings!$E$3:$E$20,MATCH(VLOOKUP($AK374,CRating!$A$2:$BBB$290988,MATCH($AK$4,CRating!$2:$2,0),0),Ratings!$F$3:$F$20,0)))</f>
        <v>7</v>
      </c>
      <c r="AP374" s="184" t="str">
        <f>IF(AL374="","",IFERROR(VLOOKUP($AK374,UnitsTraded!$A$2:$BBB$290988,MATCH($AK$4,UnitsTraded!$2:$2,0),0),""))</f>
        <v/>
      </c>
      <c r="AQ374" s="228" t="str">
        <f>IF(AL374="","",VLOOKUP($AK374,AvgYTM!$A$2:$BAY$290988,MATCH(SUBSTITUTE(SUBSTITUTE($AN374,"+",""),"-",""),AvgYTM!$2:$2,0),0))</f>
        <v/>
      </c>
    </row>
    <row r="375" spans="37:43">
      <c r="AK375" s="226">
        <f>IF(AvgYTM!A360&gt;0,AvgYTM!A360,"")</f>
        <v>45255</v>
      </c>
      <c r="AL375" s="227" t="str">
        <f>IF(AK375="","",VLOOKUP($AK375,TPrice!$A$2:$BBB$290988,MATCH($AK$4,TPrice!$2:$2,0),0))</f>
        <v/>
      </c>
      <c r="AM375" s="228" t="str">
        <f>IF(AL375="","",VLOOKUP($AK375,YTM!$A$2:$BBB$290988,MATCH($AK$4,YTM!$2:$2,0),0))</f>
        <v/>
      </c>
      <c r="AN375" s="184" t="str">
        <f>IF(AK375="","",(VLOOKUP($AK375,CRating!$A$2:$BBB$290988,MATCH($AK$4,CRating!$2:$2,0),0)))</f>
        <v>A-</v>
      </c>
      <c r="AO375" s="184">
        <f>IF(AK375="","",INDEX(Ratings!$E$3:$E$20,MATCH(VLOOKUP($AK375,CRating!$A$2:$BBB$290988,MATCH($AK$4,CRating!$2:$2,0),0),Ratings!$F$3:$F$20,0)))</f>
        <v>7</v>
      </c>
      <c r="AP375" s="184" t="str">
        <f>IF(AL375="","",IFERROR(VLOOKUP($AK375,UnitsTraded!$A$2:$BBB$290988,MATCH($AK$4,UnitsTraded!$2:$2,0),0),""))</f>
        <v/>
      </c>
      <c r="AQ375" s="228" t="str">
        <f>IF(AL375="","",VLOOKUP($AK375,AvgYTM!$A$2:$BAY$290988,MATCH(SUBSTITUTE(SUBSTITUTE($AN375,"+",""),"-",""),AvgYTM!$2:$2,0),0))</f>
        <v/>
      </c>
    </row>
    <row r="376" spans="37:43">
      <c r="AK376" s="226">
        <f>IF(AvgYTM!A361&gt;0,AvgYTM!A361,"")</f>
        <v>45256</v>
      </c>
      <c r="AL376" s="227" t="str">
        <f>IF(AK376="","",VLOOKUP($AK376,TPrice!$A$2:$BBB$290988,MATCH($AK$4,TPrice!$2:$2,0),0))</f>
        <v/>
      </c>
      <c r="AM376" s="228" t="str">
        <f>IF(AL376="","",VLOOKUP($AK376,YTM!$A$2:$BBB$290988,MATCH($AK$4,YTM!$2:$2,0),0))</f>
        <v/>
      </c>
      <c r="AN376" s="184" t="str">
        <f>IF(AK376="","",(VLOOKUP($AK376,CRating!$A$2:$BBB$290988,MATCH($AK$4,CRating!$2:$2,0),0)))</f>
        <v>A-</v>
      </c>
      <c r="AO376" s="184">
        <f>IF(AK376="","",INDEX(Ratings!$E$3:$E$20,MATCH(VLOOKUP($AK376,CRating!$A$2:$BBB$290988,MATCH($AK$4,CRating!$2:$2,0),0),Ratings!$F$3:$F$20,0)))</f>
        <v>7</v>
      </c>
      <c r="AP376" s="184" t="str">
        <f>IF(AL376="","",IFERROR(VLOOKUP($AK376,UnitsTraded!$A$2:$BBB$290988,MATCH($AK$4,UnitsTraded!$2:$2,0),0),""))</f>
        <v/>
      </c>
      <c r="AQ376" s="228" t="str">
        <f>IF(AL376="","",VLOOKUP($AK376,AvgYTM!$A$2:$BAY$290988,MATCH(SUBSTITUTE(SUBSTITUTE($AN376,"+",""),"-",""),AvgYTM!$2:$2,0),0))</f>
        <v/>
      </c>
    </row>
    <row r="377" spans="37:43">
      <c r="AK377" s="226" t="str">
        <f>IF(AvgYTM!A362&gt;0,AvgYTM!A362,"")</f>
        <v/>
      </c>
      <c r="AL377" s="227" t="str">
        <f>IF(AK377="","",VLOOKUP($AK377,TPrice!$A$2:$BBB$290988,MATCH($AK$4,TPrice!$2:$2,0),0))</f>
        <v/>
      </c>
      <c r="AM377" s="228" t="str">
        <f>IF(AL377="","",VLOOKUP($AK377,YTM!$A$2:$BBB$290988,MATCH($AK$4,YTM!$2:$2,0),0))</f>
        <v/>
      </c>
      <c r="AN377" s="184" t="str">
        <f>IF(AK377="","",(VLOOKUP($AK377,CRating!$A$2:$BBB$290988,MATCH($AK$4,CRating!$2:$2,0),0)))</f>
        <v/>
      </c>
      <c r="AO377" s="184" t="str">
        <f>IF(AK377="","",INDEX(Ratings!$E$3:$E$20,MATCH(VLOOKUP($AK377,CRating!$A$2:$BBB$290988,MATCH($AK$4,CRating!$2:$2,0),0),Ratings!$F$3:$F$20,0)))</f>
        <v/>
      </c>
      <c r="AP377" s="184" t="str">
        <f>IF(AL377="","",IFERROR(VLOOKUP($AK377,UnitsTraded!$A$2:$BBB$290988,MATCH($AK$4,UnitsTraded!$2:$2,0),0),""))</f>
        <v/>
      </c>
      <c r="AQ377" s="228" t="str">
        <f>IF(AL377="","",VLOOKUP($AK377,AvgYTM!$A$2:$BAY$290988,MATCH(SUBSTITUTE(SUBSTITUTE($AN377,"+",""),"-",""),AvgYTM!$2:$2,0),0))</f>
        <v/>
      </c>
    </row>
    <row r="378" spans="37:43">
      <c r="AK378" s="226" t="str">
        <f>IF(AvgYTM!A363&gt;0,AvgYTM!A363,"")</f>
        <v/>
      </c>
      <c r="AL378" s="227" t="str">
        <f>IF(AK378="","",VLOOKUP($AK378,TPrice!$A$2:$BBB$290988,MATCH($AK$4,TPrice!$2:$2,0),0))</f>
        <v/>
      </c>
      <c r="AM378" s="228" t="str">
        <f>IF(AL378="","",VLOOKUP($AK378,YTM!$A$2:$BBB$290988,MATCH($AK$4,YTM!$2:$2,0),0))</f>
        <v/>
      </c>
      <c r="AN378" s="184" t="str">
        <f>IF(AK378="","",(VLOOKUP($AK378,CRating!$A$2:$BBB$290988,MATCH($AK$4,CRating!$2:$2,0),0)))</f>
        <v/>
      </c>
      <c r="AO378" s="184" t="str">
        <f>IF(AK378="","",INDEX(Ratings!$E$3:$E$20,MATCH(VLOOKUP($AK378,CRating!$A$2:$BBB$290988,MATCH($AK$4,CRating!$2:$2,0),0),Ratings!$F$3:$F$20,0)))</f>
        <v/>
      </c>
      <c r="AP378" s="184" t="str">
        <f>IF(AL378="","",IFERROR(VLOOKUP($AK378,UnitsTraded!$A$2:$BBB$290988,MATCH($AK$4,UnitsTraded!$2:$2,0),0),""))</f>
        <v/>
      </c>
      <c r="AQ378" s="228" t="str">
        <f>IF(AL378="","",VLOOKUP($AK378,AvgYTM!$A$2:$BAY$290988,MATCH(SUBSTITUTE(SUBSTITUTE($AN378,"+",""),"-",""),AvgYTM!$2:$2,0),0))</f>
        <v/>
      </c>
    </row>
    <row r="379" spans="37:43">
      <c r="AK379" s="226" t="str">
        <f>IF(AvgYTM!A364&gt;0,AvgYTM!A364,"")</f>
        <v/>
      </c>
      <c r="AL379" s="227" t="str">
        <f>IF(AK379="","",VLOOKUP($AK379,TPrice!$A$2:$BBB$290988,MATCH($AK$4,TPrice!$2:$2,0),0))</f>
        <v/>
      </c>
      <c r="AM379" s="228" t="str">
        <f>IF(AL379="","",VLOOKUP($AK379,YTM!$A$2:$BBB$290988,MATCH($AK$4,YTM!$2:$2,0),0))</f>
        <v/>
      </c>
      <c r="AN379" s="184" t="str">
        <f>IF(AK379="","",(VLOOKUP($AK379,CRating!$A$2:$BBB$290988,MATCH($AK$4,CRating!$2:$2,0),0)))</f>
        <v/>
      </c>
      <c r="AO379" s="184" t="str">
        <f>IF(AK379="","",INDEX(Ratings!$E$3:$E$20,MATCH(VLOOKUP($AK379,CRating!$A$2:$BBB$290988,MATCH($AK$4,CRating!$2:$2,0),0),Ratings!$F$3:$F$20,0)))</f>
        <v/>
      </c>
      <c r="AP379" s="184" t="str">
        <f>IF(AL379="","",IFERROR(VLOOKUP($AK379,UnitsTraded!$A$2:$BBB$290988,MATCH($AK$4,UnitsTraded!$2:$2,0),0),""))</f>
        <v/>
      </c>
      <c r="AQ379" s="228" t="str">
        <f>IF(AL379="","",VLOOKUP($AK379,AvgYTM!$A$2:$BAY$290988,MATCH(SUBSTITUTE(SUBSTITUTE($AN379,"+",""),"-",""),AvgYTM!$2:$2,0),0))</f>
        <v/>
      </c>
    </row>
    <row r="380" spans="37:43">
      <c r="AK380" s="226" t="str">
        <f>IF(AvgYTM!A365&gt;0,AvgYTM!A365,"")</f>
        <v/>
      </c>
      <c r="AL380" s="227" t="str">
        <f>IF(AK380="","",VLOOKUP($AK380,TPrice!$A$2:$BBB$290988,MATCH($AK$4,TPrice!$2:$2,0),0))</f>
        <v/>
      </c>
      <c r="AM380" s="228" t="str">
        <f>IF(AL380="","",VLOOKUP($AK380,YTM!$A$2:$BBB$290988,MATCH($AK$4,YTM!$2:$2,0),0))</f>
        <v/>
      </c>
      <c r="AN380" s="184" t="str">
        <f>IF(AK380="","",(VLOOKUP($AK380,CRating!$A$2:$BBB$290988,MATCH($AK$4,CRating!$2:$2,0),0)))</f>
        <v/>
      </c>
      <c r="AO380" s="184" t="str">
        <f>IF(AK380="","",INDEX(Ratings!$E$3:$E$20,MATCH(VLOOKUP($AK380,CRating!$A$2:$BBB$290988,MATCH($AK$4,CRating!$2:$2,0),0),Ratings!$F$3:$F$20,0)))</f>
        <v/>
      </c>
      <c r="AP380" s="184" t="str">
        <f>IF(AL380="","",IFERROR(VLOOKUP($AK380,UnitsTraded!$A$2:$BBB$290988,MATCH($AK$4,UnitsTraded!$2:$2,0),0),""))</f>
        <v/>
      </c>
      <c r="AQ380" s="228" t="str">
        <f>IF(AL380="","",VLOOKUP($AK380,AvgYTM!$A$2:$BAY$290988,MATCH(SUBSTITUTE(SUBSTITUTE($AN380,"+",""),"-",""),AvgYTM!$2:$2,0),0))</f>
        <v/>
      </c>
    </row>
    <row r="381" spans="37:43">
      <c r="AK381" s="226" t="str">
        <f>IF(AvgYTM!A366&gt;0,AvgYTM!A366,"")</f>
        <v/>
      </c>
      <c r="AL381" s="227" t="str">
        <f>IF(AK381="","",VLOOKUP($AK381,TPrice!$A$2:$BBB$290988,MATCH($AK$4,TPrice!$2:$2,0),0))</f>
        <v/>
      </c>
      <c r="AM381" s="228" t="str">
        <f>IF(AL381="","",VLOOKUP($AK381,YTM!$A$2:$BBB$290988,MATCH($AK$4,YTM!$2:$2,0),0))</f>
        <v/>
      </c>
      <c r="AN381" s="184" t="str">
        <f>IF(AK381="","",(VLOOKUP($AK381,CRating!$A$2:$BBB$290988,MATCH($AK$4,CRating!$2:$2,0),0)))</f>
        <v/>
      </c>
      <c r="AO381" s="184" t="str">
        <f>IF(AK381="","",INDEX(Ratings!$E$3:$E$20,MATCH(VLOOKUP($AK381,CRating!$A$2:$BBB$290988,MATCH($AK$4,CRating!$2:$2,0),0),Ratings!$F$3:$F$20,0)))</f>
        <v/>
      </c>
      <c r="AP381" s="184" t="str">
        <f>IF(AL381="","",IFERROR(VLOOKUP($AK381,UnitsTraded!$A$2:$BBB$290988,MATCH($AK$4,UnitsTraded!$2:$2,0),0),""))</f>
        <v/>
      </c>
      <c r="AQ381" s="228" t="str">
        <f>IF(AL381="","",VLOOKUP($AK381,AvgYTM!$A$2:$BAY$290988,MATCH(SUBSTITUTE(SUBSTITUTE($AN381,"+",""),"-",""),AvgYTM!$2:$2,0),0))</f>
        <v/>
      </c>
    </row>
    <row r="382" spans="37:43">
      <c r="AK382" s="226" t="str">
        <f>IF(AvgYTM!A367&gt;0,AvgYTM!A367,"")</f>
        <v/>
      </c>
      <c r="AL382" s="227" t="str">
        <f>IF(AK382="","",VLOOKUP($AK382,TPrice!$A$2:$BBB$290988,MATCH($AK$4,TPrice!$2:$2,0),0))</f>
        <v/>
      </c>
      <c r="AM382" s="228" t="str">
        <f>IF(AL382="","",VLOOKUP($AK382,YTM!$A$2:$BBB$290988,MATCH($AK$4,YTM!$2:$2,0),0))</f>
        <v/>
      </c>
      <c r="AN382" s="184" t="str">
        <f>IF(AK382="","",(VLOOKUP($AK382,CRating!$A$2:$BBB$290988,MATCH($AK$4,CRating!$2:$2,0),0)))</f>
        <v/>
      </c>
      <c r="AO382" s="184" t="str">
        <f>IF(AK382="","",INDEX(Ratings!$E$3:$E$20,MATCH(VLOOKUP($AK382,CRating!$A$2:$BBB$290988,MATCH($AK$4,CRating!$2:$2,0),0),Ratings!$F$3:$F$20,0)))</f>
        <v/>
      </c>
      <c r="AP382" s="184" t="str">
        <f>IF(AL382="","",IFERROR(VLOOKUP($AK382,UnitsTraded!$A$2:$BBB$290988,MATCH($AK$4,UnitsTraded!$2:$2,0),0),""))</f>
        <v/>
      </c>
      <c r="AQ382" s="228" t="str">
        <f>IF(AL382="","",VLOOKUP($AK382,AvgYTM!$A$2:$BAY$290988,MATCH(SUBSTITUTE(SUBSTITUTE($AN382,"+",""),"-",""),AvgYTM!$2:$2,0),0))</f>
        <v/>
      </c>
    </row>
    <row r="383" spans="37:43">
      <c r="AK383" s="226" t="str">
        <f>IF(AvgYTM!A368&gt;0,AvgYTM!A368,"")</f>
        <v/>
      </c>
      <c r="AL383" s="227" t="str">
        <f>IF(AK383="","",VLOOKUP($AK383,TPrice!$A$2:$BBB$290988,MATCH($AK$4,TPrice!$2:$2,0),0))</f>
        <v/>
      </c>
      <c r="AM383" s="228" t="str">
        <f>IF(AL383="","",VLOOKUP($AK383,YTM!$A$2:$BBB$290988,MATCH($AK$4,YTM!$2:$2,0),0))</f>
        <v/>
      </c>
      <c r="AN383" s="184" t="str">
        <f>IF(AK383="","",(VLOOKUP($AK383,CRating!$A$2:$BBB$290988,MATCH($AK$4,CRating!$2:$2,0),0)))</f>
        <v/>
      </c>
      <c r="AO383" s="184" t="str">
        <f>IF(AK383="","",INDEX(Ratings!$E$3:$E$20,MATCH(VLOOKUP($AK383,CRating!$A$2:$BBB$290988,MATCH($AK$4,CRating!$2:$2,0),0),Ratings!$F$3:$F$20,0)))</f>
        <v/>
      </c>
      <c r="AP383" s="184" t="str">
        <f>IF(AL383="","",IFERROR(VLOOKUP($AK383,UnitsTraded!$A$2:$BBB$290988,MATCH($AK$4,UnitsTraded!$2:$2,0),0),""))</f>
        <v/>
      </c>
      <c r="AQ383" s="228" t="str">
        <f>IF(AL383="","",VLOOKUP($AK383,AvgYTM!$A$2:$BAY$290988,MATCH(SUBSTITUTE(SUBSTITUTE($AN383,"+",""),"-",""),AvgYTM!$2:$2,0),0))</f>
        <v/>
      </c>
    </row>
    <row r="384" spans="37:43">
      <c r="AK384" s="226" t="str">
        <f>IF(AvgYTM!A369&gt;0,AvgYTM!A369,"")</f>
        <v/>
      </c>
      <c r="AL384" s="227" t="str">
        <f>IF(AK384="","",VLOOKUP($AK384,TPrice!$A$2:$BBB$290988,MATCH($AK$4,TPrice!$2:$2,0),0))</f>
        <v/>
      </c>
      <c r="AM384" s="228" t="str">
        <f>IF(AL384="","",VLOOKUP($AK384,YTM!$A$2:$BBB$290988,MATCH($AK$4,YTM!$2:$2,0),0))</f>
        <v/>
      </c>
      <c r="AN384" s="184" t="str">
        <f>IF(AK384="","",(VLOOKUP($AK384,CRating!$A$2:$BBB$290988,MATCH($AK$4,CRating!$2:$2,0),0)))</f>
        <v/>
      </c>
      <c r="AO384" s="184" t="str">
        <f>IF(AK384="","",INDEX(Ratings!$E$3:$E$20,MATCH(VLOOKUP($AK384,CRating!$A$2:$BBB$290988,MATCH($AK$4,CRating!$2:$2,0),0),Ratings!$F$3:$F$20,0)))</f>
        <v/>
      </c>
      <c r="AP384" s="184" t="str">
        <f>IF(AL384="","",IFERROR(VLOOKUP($AK384,UnitsTraded!$A$2:$BBB$290988,MATCH($AK$4,UnitsTraded!$2:$2,0),0),""))</f>
        <v/>
      </c>
      <c r="AQ384" s="228" t="str">
        <f>IF(AL384="","",VLOOKUP($AK384,AvgYTM!$A$2:$BAY$290988,MATCH(SUBSTITUTE(SUBSTITUTE($AN384,"+",""),"-",""),AvgYTM!$2:$2,0),0))</f>
        <v/>
      </c>
    </row>
    <row r="385" spans="37:43">
      <c r="AK385" s="226" t="str">
        <f>IF(AvgYTM!A370&gt;0,AvgYTM!A370,"")</f>
        <v/>
      </c>
      <c r="AL385" s="227" t="str">
        <f>IF(AK385="","",VLOOKUP($AK385,TPrice!$A$2:$BBB$290988,MATCH($AK$4,TPrice!$2:$2,0),0))</f>
        <v/>
      </c>
      <c r="AM385" s="228" t="str">
        <f>IF(AL385="","",VLOOKUP($AK385,YTM!$A$2:$BBB$290988,MATCH($AK$4,YTM!$2:$2,0),0))</f>
        <v/>
      </c>
      <c r="AN385" s="184" t="str">
        <f>IF(AK385="","",(VLOOKUP($AK385,CRating!$A$2:$BBB$290988,MATCH($AK$4,CRating!$2:$2,0),0)))</f>
        <v/>
      </c>
      <c r="AO385" s="184" t="str">
        <f>IF(AK385="","",INDEX(Ratings!$E$3:$E$20,MATCH(VLOOKUP($AK385,CRating!$A$2:$BBB$290988,MATCH($AK$4,CRating!$2:$2,0),0),Ratings!$F$3:$F$20,0)))</f>
        <v/>
      </c>
      <c r="AP385" s="184" t="str">
        <f>IF(AL385="","",IFERROR(VLOOKUP($AK385,UnitsTraded!$A$2:$BBB$290988,MATCH($AK$4,UnitsTraded!$2:$2,0),0),""))</f>
        <v/>
      </c>
      <c r="AQ385" s="228" t="str">
        <f>IF(AL385="","",VLOOKUP($AK385,AvgYTM!$A$2:$BAY$290988,MATCH(SUBSTITUTE(SUBSTITUTE($AN385,"+",""),"-",""),AvgYTM!$2:$2,0),0))</f>
        <v/>
      </c>
    </row>
    <row r="386" spans="37:43">
      <c r="AK386" s="226" t="str">
        <f>IF(AvgYTM!A371&gt;0,AvgYTM!A371,"")</f>
        <v/>
      </c>
      <c r="AL386" s="227" t="str">
        <f>IF(AK386="","",VLOOKUP($AK386,TPrice!$A$2:$BBB$290988,MATCH($AK$4,TPrice!$2:$2,0),0))</f>
        <v/>
      </c>
      <c r="AM386" s="228" t="str">
        <f>IF(AL386="","",VLOOKUP($AK386,YTM!$A$2:$BBB$290988,MATCH($AK$4,YTM!$2:$2,0),0))</f>
        <v/>
      </c>
      <c r="AN386" s="184" t="str">
        <f>IF(AK386="","",(VLOOKUP($AK386,CRating!$A$2:$BBB$290988,MATCH($AK$4,CRating!$2:$2,0),0)))</f>
        <v/>
      </c>
      <c r="AO386" s="184" t="str">
        <f>IF(AK386="","",INDEX(Ratings!$E$3:$E$20,MATCH(VLOOKUP($AK386,CRating!$A$2:$BBB$290988,MATCH($AK$4,CRating!$2:$2,0),0),Ratings!$F$3:$F$20,0)))</f>
        <v/>
      </c>
      <c r="AP386" s="184" t="str">
        <f>IF(AL386="","",IFERROR(VLOOKUP($AK386,UnitsTraded!$A$2:$BBB$290988,MATCH($AK$4,UnitsTraded!$2:$2,0),0),""))</f>
        <v/>
      </c>
      <c r="AQ386" s="228" t="str">
        <f>IF(AL386="","",VLOOKUP($AK386,AvgYTM!$A$2:$BAY$290988,MATCH(SUBSTITUTE(SUBSTITUTE($AN386,"+",""),"-",""),AvgYTM!$2:$2,0),0))</f>
        <v/>
      </c>
    </row>
    <row r="387" spans="37:43">
      <c r="AK387" s="226" t="str">
        <f>IF(AvgYTM!A372&gt;0,AvgYTM!A372,"")</f>
        <v/>
      </c>
      <c r="AL387" s="227" t="str">
        <f>IF(AK387="","",VLOOKUP($AK387,TPrice!$A$2:$BBB$290988,MATCH($AK$4,TPrice!$2:$2,0),0))</f>
        <v/>
      </c>
      <c r="AM387" s="228" t="str">
        <f>IF(AL387="","",VLOOKUP($AK387,YTM!$A$2:$BBB$290988,MATCH($AK$4,YTM!$2:$2,0),0))</f>
        <v/>
      </c>
      <c r="AN387" s="184" t="str">
        <f>IF(AK387="","",(VLOOKUP($AK387,CRating!$A$2:$BBB$290988,MATCH($AK$4,CRating!$2:$2,0),0)))</f>
        <v/>
      </c>
      <c r="AO387" s="184" t="str">
        <f>IF(AK387="","",INDEX(Ratings!$E$3:$E$20,MATCH(VLOOKUP($AK387,CRating!$A$2:$BBB$290988,MATCH($AK$4,CRating!$2:$2,0),0),Ratings!$F$3:$F$20,0)))</f>
        <v/>
      </c>
      <c r="AP387" s="184" t="str">
        <f>IF(AL387="","",IFERROR(VLOOKUP($AK387,UnitsTraded!$A$2:$BBB$290988,MATCH($AK$4,UnitsTraded!$2:$2,0),0),""))</f>
        <v/>
      </c>
      <c r="AQ387" s="228" t="str">
        <f>IF(AL387="","",VLOOKUP($AK387,AvgYTM!$A$2:$BAY$290988,MATCH(SUBSTITUTE(SUBSTITUTE($AN387,"+",""),"-",""),AvgYTM!$2:$2,0),0))</f>
        <v/>
      </c>
    </row>
    <row r="388" spans="37:43">
      <c r="AK388" s="226" t="str">
        <f>IF(AvgYTM!A373&gt;0,AvgYTM!A373,"")</f>
        <v/>
      </c>
      <c r="AL388" s="227" t="str">
        <f>IF(AK388="","",VLOOKUP($AK388,TPrice!$A$2:$BBB$290988,MATCH($AK$4,TPrice!$2:$2,0),0))</f>
        <v/>
      </c>
      <c r="AM388" s="228" t="str">
        <f>IF(AL388="","",VLOOKUP($AK388,YTM!$A$2:$BBB$290988,MATCH($AK$4,YTM!$2:$2,0),0))</f>
        <v/>
      </c>
      <c r="AN388" s="184" t="str">
        <f>IF(AK388="","",(VLOOKUP($AK388,CRating!$A$2:$BBB$290988,MATCH($AK$4,CRating!$2:$2,0),0)))</f>
        <v/>
      </c>
      <c r="AO388" s="184" t="str">
        <f>IF(AK388="","",INDEX(Ratings!$E$3:$E$20,MATCH(VLOOKUP($AK388,CRating!$A$2:$BBB$290988,MATCH($AK$4,CRating!$2:$2,0),0),Ratings!$F$3:$F$20,0)))</f>
        <v/>
      </c>
      <c r="AP388" s="184" t="str">
        <f>IF(AL388="","",IFERROR(VLOOKUP($AK388,UnitsTraded!$A$2:$BBB$290988,MATCH($AK$4,UnitsTraded!$2:$2,0),0),""))</f>
        <v/>
      </c>
      <c r="AQ388" s="228" t="str">
        <f>IF(AL388="","",VLOOKUP($AK388,AvgYTM!$A$2:$BAY$290988,MATCH(SUBSTITUTE(SUBSTITUTE($AN388,"+",""),"-",""),AvgYTM!$2:$2,0),0))</f>
        <v/>
      </c>
    </row>
    <row r="389" spans="37:43">
      <c r="AK389" s="226" t="str">
        <f>IF(AvgYTM!A374&gt;0,AvgYTM!A374,"")</f>
        <v/>
      </c>
      <c r="AL389" s="227" t="str">
        <f>IF(AK389="","",VLOOKUP($AK389,TPrice!$A$2:$BBB$290988,MATCH($AK$4,TPrice!$2:$2,0),0))</f>
        <v/>
      </c>
      <c r="AM389" s="228" t="str">
        <f>IF(AL389="","",VLOOKUP($AK389,YTM!$A$2:$BBB$290988,MATCH($AK$4,YTM!$2:$2,0),0))</f>
        <v/>
      </c>
      <c r="AN389" s="184" t="str">
        <f>IF(AK389="","",(VLOOKUP($AK389,CRating!$A$2:$BBB$290988,MATCH($AK$4,CRating!$2:$2,0),0)))</f>
        <v/>
      </c>
      <c r="AO389" s="184" t="str">
        <f>IF(AK389="","",INDEX(Ratings!$E$3:$E$20,MATCH(VLOOKUP($AK389,CRating!$A$2:$BBB$290988,MATCH($AK$4,CRating!$2:$2,0),0),Ratings!$F$3:$F$20,0)))</f>
        <v/>
      </c>
      <c r="AP389" s="184" t="str">
        <f>IF(AL389="","",IFERROR(VLOOKUP($AK389,UnitsTraded!$A$2:$BBB$290988,MATCH($AK$4,UnitsTraded!$2:$2,0),0),""))</f>
        <v/>
      </c>
      <c r="AQ389" s="228" t="str">
        <f>IF(AL389="","",VLOOKUP($AK389,AvgYTM!$A$2:$BAY$290988,MATCH(SUBSTITUTE(SUBSTITUTE($AN389,"+",""),"-",""),AvgYTM!$2:$2,0),0))</f>
        <v/>
      </c>
    </row>
    <row r="390" spans="37:43">
      <c r="AK390" s="226" t="str">
        <f>IF(AvgYTM!A375&gt;0,AvgYTM!A375,"")</f>
        <v/>
      </c>
      <c r="AL390" s="227" t="str">
        <f>IF(AK390="","",VLOOKUP($AK390,TPrice!$A$2:$BBB$290988,MATCH($AK$4,TPrice!$2:$2,0),0))</f>
        <v/>
      </c>
      <c r="AM390" s="228" t="str">
        <f>IF(AL390="","",VLOOKUP($AK390,YTM!$A$2:$BBB$290988,MATCH($AK$4,YTM!$2:$2,0),0))</f>
        <v/>
      </c>
      <c r="AN390" s="184" t="str">
        <f>IF(AK390="","",(VLOOKUP($AK390,CRating!$A$2:$BBB$290988,MATCH($AK$4,CRating!$2:$2,0),0)))</f>
        <v/>
      </c>
      <c r="AO390" s="184" t="str">
        <f>IF(AK390="","",INDEX(Ratings!$E$3:$E$20,MATCH(VLOOKUP($AK390,CRating!$A$2:$BBB$290988,MATCH($AK$4,CRating!$2:$2,0),0),Ratings!$F$3:$F$20,0)))</f>
        <v/>
      </c>
      <c r="AP390" s="184" t="str">
        <f>IF(AL390="","",IFERROR(VLOOKUP($AK390,UnitsTraded!$A$2:$BBB$290988,MATCH($AK$4,UnitsTraded!$2:$2,0),0),""))</f>
        <v/>
      </c>
      <c r="AQ390" s="228" t="str">
        <f>IF(AL390="","",VLOOKUP($AK390,AvgYTM!$A$2:$BAY$290988,MATCH(SUBSTITUTE(SUBSTITUTE($AN390,"+",""),"-",""),AvgYTM!$2:$2,0),0))</f>
        <v/>
      </c>
    </row>
    <row r="391" spans="37:43">
      <c r="AK391" s="226" t="str">
        <f>IF(AvgYTM!A376&gt;0,AvgYTM!A376,"")</f>
        <v/>
      </c>
      <c r="AL391" s="227" t="str">
        <f>IF(AK391="","",VLOOKUP($AK391,TPrice!$A$2:$BBB$290988,MATCH($AK$4,TPrice!$2:$2,0),0))</f>
        <v/>
      </c>
      <c r="AM391" s="228" t="str">
        <f>IF(AL391="","",VLOOKUP($AK391,YTM!$A$2:$BBB$290988,MATCH($AK$4,YTM!$2:$2,0),0))</f>
        <v/>
      </c>
      <c r="AN391" s="184" t="str">
        <f>IF(AK391="","",(VLOOKUP($AK391,CRating!$A$2:$BBB$290988,MATCH($AK$4,CRating!$2:$2,0),0)))</f>
        <v/>
      </c>
      <c r="AO391" s="184" t="str">
        <f>IF(AK391="","",INDEX(Ratings!$E$3:$E$20,MATCH(VLOOKUP($AK391,CRating!$A$2:$BBB$290988,MATCH($AK$4,CRating!$2:$2,0),0),Ratings!$F$3:$F$20,0)))</f>
        <v/>
      </c>
      <c r="AP391" s="184" t="str">
        <f>IF(AL391="","",IFERROR(VLOOKUP($AK391,UnitsTraded!$A$2:$BBB$290988,MATCH($AK$4,UnitsTraded!$2:$2,0),0),""))</f>
        <v/>
      </c>
      <c r="AQ391" s="228" t="str">
        <f>IF(AL391="","",VLOOKUP($AK391,AvgYTM!$A$2:$BAY$290988,MATCH(SUBSTITUTE(SUBSTITUTE($AN391,"+",""),"-",""),AvgYTM!$2:$2,0),0))</f>
        <v/>
      </c>
    </row>
    <row r="392" spans="37:43">
      <c r="AK392" s="226" t="str">
        <f>IF(AvgYTM!A377&gt;0,AvgYTM!A377,"")</f>
        <v/>
      </c>
      <c r="AL392" s="227" t="str">
        <f>IF(AK392="","",VLOOKUP($AK392,TPrice!$A$2:$BBB$290988,MATCH($AK$4,TPrice!$2:$2,0),0))</f>
        <v/>
      </c>
      <c r="AM392" s="228" t="str">
        <f>IF(AL392="","",VLOOKUP($AK392,YTM!$A$2:$BBB$290988,MATCH($AK$4,YTM!$2:$2,0),0))</f>
        <v/>
      </c>
      <c r="AN392" s="184" t="str">
        <f>IF(AK392="","",(VLOOKUP($AK392,CRating!$A$2:$BBB$290988,MATCH($AK$4,CRating!$2:$2,0),0)))</f>
        <v/>
      </c>
      <c r="AO392" s="184" t="str">
        <f>IF(AK392="","",INDEX(Ratings!$E$3:$E$20,MATCH(VLOOKUP($AK392,CRating!$A$2:$BBB$290988,MATCH($AK$4,CRating!$2:$2,0),0),Ratings!$F$3:$F$20,0)))</f>
        <v/>
      </c>
      <c r="AP392" s="184" t="str">
        <f>IF(AL392="","",IFERROR(VLOOKUP($AK392,UnitsTraded!$A$2:$BBB$290988,MATCH($AK$4,UnitsTraded!$2:$2,0),0),""))</f>
        <v/>
      </c>
      <c r="AQ392" s="228" t="str">
        <f>IF(AL392="","",VLOOKUP($AK392,AvgYTM!$A$2:$BAY$290988,MATCH(SUBSTITUTE(SUBSTITUTE($AN392,"+",""),"-",""),AvgYTM!$2:$2,0),0))</f>
        <v/>
      </c>
    </row>
    <row r="393" spans="37:43">
      <c r="AK393" s="226" t="str">
        <f>IF(AvgYTM!A378&gt;0,AvgYTM!A378,"")</f>
        <v/>
      </c>
      <c r="AL393" s="227" t="str">
        <f>IF(AK393="","",VLOOKUP($AK393,TPrice!$A$2:$BBB$290988,MATCH($AK$4,TPrice!$2:$2,0),0))</f>
        <v/>
      </c>
      <c r="AM393" s="228" t="str">
        <f>IF(AL393="","",VLOOKUP($AK393,YTM!$A$2:$BBB$290988,MATCH($AK$4,YTM!$2:$2,0),0))</f>
        <v/>
      </c>
      <c r="AN393" s="184" t="str">
        <f>IF(AK393="","",(VLOOKUP($AK393,CRating!$A$2:$BBB$290988,MATCH($AK$4,CRating!$2:$2,0),0)))</f>
        <v/>
      </c>
      <c r="AO393" s="184" t="str">
        <f>IF(AK393="","",INDEX(Ratings!$E$3:$E$20,MATCH(VLOOKUP($AK393,CRating!$A$2:$BBB$290988,MATCH($AK$4,CRating!$2:$2,0),0),Ratings!$F$3:$F$20,0)))</f>
        <v/>
      </c>
      <c r="AP393" s="184" t="str">
        <f>IF(AL393="","",IFERROR(VLOOKUP($AK393,UnitsTraded!$A$2:$BBB$290988,MATCH($AK$4,UnitsTraded!$2:$2,0),0),""))</f>
        <v/>
      </c>
      <c r="AQ393" s="228" t="str">
        <f>IF(AL393="","",VLOOKUP($AK393,AvgYTM!$A$2:$BAY$290988,MATCH(SUBSTITUTE(SUBSTITUTE($AN393,"+",""),"-",""),AvgYTM!$2:$2,0),0))</f>
        <v/>
      </c>
    </row>
    <row r="394" spans="37:43">
      <c r="AK394" s="226" t="str">
        <f>IF(AvgYTM!A379&gt;0,AvgYTM!A379,"")</f>
        <v/>
      </c>
      <c r="AL394" s="227" t="str">
        <f>IF(AK394="","",VLOOKUP($AK394,TPrice!$A$2:$BBB$290988,MATCH($AK$4,TPrice!$2:$2,0),0))</f>
        <v/>
      </c>
      <c r="AM394" s="228" t="str">
        <f>IF(AL394="","",VLOOKUP($AK394,YTM!$A$2:$BBB$290988,MATCH($AK$4,YTM!$2:$2,0),0))</f>
        <v/>
      </c>
      <c r="AN394" s="184" t="str">
        <f>IF(AK394="","",(VLOOKUP($AK394,CRating!$A$2:$BBB$290988,MATCH($AK$4,CRating!$2:$2,0),0)))</f>
        <v/>
      </c>
      <c r="AO394" s="184" t="str">
        <f>IF(AK394="","",INDEX(Ratings!$E$3:$E$20,MATCH(VLOOKUP($AK394,CRating!$A$2:$BBB$290988,MATCH($AK$4,CRating!$2:$2,0),0),Ratings!$F$3:$F$20,0)))</f>
        <v/>
      </c>
      <c r="AP394" s="184" t="str">
        <f>IF(AL394="","",IFERROR(VLOOKUP($AK394,UnitsTraded!$A$2:$BBB$290988,MATCH($AK$4,UnitsTraded!$2:$2,0),0),""))</f>
        <v/>
      </c>
      <c r="AQ394" s="228" t="str">
        <f>IF(AL394="","",VLOOKUP($AK394,AvgYTM!$A$2:$BAY$290988,MATCH(SUBSTITUTE(SUBSTITUTE($AN394,"+",""),"-",""),AvgYTM!$2:$2,0),0))</f>
        <v/>
      </c>
    </row>
    <row r="395" spans="37:43">
      <c r="AK395" s="226" t="str">
        <f>IF(AvgYTM!A380&gt;0,AvgYTM!A380,"")</f>
        <v/>
      </c>
      <c r="AL395" s="227" t="str">
        <f>IF(AK395="","",VLOOKUP($AK395,TPrice!$A$2:$BBB$290988,MATCH($AK$4,TPrice!$2:$2,0),0))</f>
        <v/>
      </c>
      <c r="AM395" s="228" t="str">
        <f>IF(AL395="","",VLOOKUP($AK395,YTM!$A$2:$BBB$290988,MATCH($AK$4,YTM!$2:$2,0),0))</f>
        <v/>
      </c>
      <c r="AN395" s="184" t="str">
        <f>IF(AK395="","",(VLOOKUP($AK395,CRating!$A$2:$BBB$290988,MATCH($AK$4,CRating!$2:$2,0),0)))</f>
        <v/>
      </c>
      <c r="AO395" s="184" t="str">
        <f>IF(AK395="","",INDEX(Ratings!$E$3:$E$20,MATCH(VLOOKUP($AK395,CRating!$A$2:$BBB$290988,MATCH($AK$4,CRating!$2:$2,0),0),Ratings!$F$3:$F$20,0)))</f>
        <v/>
      </c>
      <c r="AP395" s="184" t="str">
        <f>IF(AL395="","",IFERROR(VLOOKUP($AK395,UnitsTraded!$A$2:$BBB$290988,MATCH($AK$4,UnitsTraded!$2:$2,0),0),""))</f>
        <v/>
      </c>
      <c r="AQ395" s="228" t="str">
        <f>IF(AL395="","",VLOOKUP($AK395,AvgYTM!$A$2:$BAY$290988,MATCH(SUBSTITUTE(SUBSTITUTE($AN395,"+",""),"-",""),AvgYTM!$2:$2,0),0))</f>
        <v/>
      </c>
    </row>
    <row r="396" spans="37:43">
      <c r="AK396" s="226" t="str">
        <f>IF(AvgYTM!A381&gt;0,AvgYTM!A381,"")</f>
        <v/>
      </c>
      <c r="AL396" s="227" t="str">
        <f>IF(AK396="","",VLOOKUP($AK396,TPrice!$A$2:$BBB$290988,MATCH($AK$4,TPrice!$2:$2,0),0))</f>
        <v/>
      </c>
      <c r="AM396" s="228" t="str">
        <f>IF(AL396="","",VLOOKUP($AK396,YTM!$A$2:$BBB$290988,MATCH($AK$4,YTM!$2:$2,0),0))</f>
        <v/>
      </c>
      <c r="AN396" s="184" t="str">
        <f>IF(AK396="","",(VLOOKUP($AK396,CRating!$A$2:$BBB$290988,MATCH($AK$4,CRating!$2:$2,0),0)))</f>
        <v/>
      </c>
      <c r="AO396" s="184" t="str">
        <f>IF(AK396="","",INDEX(Ratings!$E$3:$E$20,MATCH(VLOOKUP($AK396,CRating!$A$2:$BBB$290988,MATCH($AK$4,CRating!$2:$2,0),0),Ratings!$F$3:$F$20,0)))</f>
        <v/>
      </c>
      <c r="AP396" s="184" t="str">
        <f>IF(AL396="","",IFERROR(VLOOKUP($AK396,UnitsTraded!$A$2:$BBB$290988,MATCH($AK$4,UnitsTraded!$2:$2,0),0),""))</f>
        <v/>
      </c>
      <c r="AQ396" s="228" t="str">
        <f>IF(AL396="","",VLOOKUP($AK396,AvgYTM!$A$2:$BAY$290988,MATCH(SUBSTITUTE(SUBSTITUTE($AN396,"+",""),"-",""),AvgYTM!$2:$2,0),0))</f>
        <v/>
      </c>
    </row>
    <row r="397" spans="37:43">
      <c r="AK397" s="226" t="str">
        <f>IF(AvgYTM!A382&gt;0,AvgYTM!A382,"")</f>
        <v/>
      </c>
      <c r="AL397" s="227" t="str">
        <f>IF(AK397="","",VLOOKUP($AK397,TPrice!$A$2:$BBB$290988,MATCH($AK$4,TPrice!$2:$2,0),0))</f>
        <v/>
      </c>
      <c r="AM397" s="228" t="str">
        <f>IF(AL397="","",VLOOKUP($AK397,YTM!$A$2:$BBB$290988,MATCH($AK$4,YTM!$2:$2,0),0))</f>
        <v/>
      </c>
      <c r="AN397" s="184" t="str">
        <f>IF(AK397="","",(VLOOKUP($AK397,CRating!$A$2:$BBB$290988,MATCH($AK$4,CRating!$2:$2,0),0)))</f>
        <v/>
      </c>
      <c r="AO397" s="184" t="str">
        <f>IF(AK397="","",INDEX(Ratings!$E$3:$E$20,MATCH(VLOOKUP($AK397,CRating!$A$2:$BBB$290988,MATCH($AK$4,CRating!$2:$2,0),0),Ratings!$F$3:$F$20,0)))</f>
        <v/>
      </c>
      <c r="AP397" s="184" t="str">
        <f>IF(AL397="","",IFERROR(VLOOKUP($AK397,UnitsTraded!$A$2:$BBB$290988,MATCH($AK$4,UnitsTraded!$2:$2,0),0),""))</f>
        <v/>
      </c>
      <c r="AQ397" s="228" t="str">
        <f>IF(AL397="","",VLOOKUP($AK397,AvgYTM!$A$2:$BAY$290988,MATCH(SUBSTITUTE(SUBSTITUTE($AN397,"+",""),"-",""),AvgYTM!$2:$2,0),0))</f>
        <v/>
      </c>
    </row>
    <row r="398" spans="37:43">
      <c r="AK398" s="226" t="str">
        <f>IF(AvgYTM!A383&gt;0,AvgYTM!A383,"")</f>
        <v/>
      </c>
      <c r="AL398" s="227" t="str">
        <f>IF(AK398="","",VLOOKUP($AK398,TPrice!$A$2:$BBB$290988,MATCH($AK$4,TPrice!$2:$2,0),0))</f>
        <v/>
      </c>
      <c r="AM398" s="228" t="str">
        <f>IF(AL398="","",VLOOKUP($AK398,YTM!$A$2:$BBB$290988,MATCH($AK$4,YTM!$2:$2,0),0))</f>
        <v/>
      </c>
      <c r="AN398" s="184" t="str">
        <f>IF(AK398="","",(VLOOKUP($AK398,CRating!$A$2:$BBB$290988,MATCH($AK$4,CRating!$2:$2,0),0)))</f>
        <v/>
      </c>
      <c r="AO398" s="184" t="str">
        <f>IF(AK398="","",INDEX(Ratings!$E$3:$E$20,MATCH(VLOOKUP($AK398,CRating!$A$2:$BBB$290988,MATCH($AK$4,CRating!$2:$2,0),0),Ratings!$F$3:$F$20,0)))</f>
        <v/>
      </c>
      <c r="AP398" s="184" t="str">
        <f>IF(AL398="","",IFERROR(VLOOKUP($AK398,UnitsTraded!$A$2:$BBB$290988,MATCH($AK$4,UnitsTraded!$2:$2,0),0),""))</f>
        <v/>
      </c>
      <c r="AQ398" s="228" t="str">
        <f>IF(AL398="","",VLOOKUP($AK398,AvgYTM!$A$2:$BAY$290988,MATCH(SUBSTITUTE(SUBSTITUTE($AN398,"+",""),"-",""),AvgYTM!$2:$2,0),0))</f>
        <v/>
      </c>
    </row>
    <row r="399" spans="37:43">
      <c r="AK399" s="226" t="str">
        <f>IF(AvgYTM!A384&gt;0,AvgYTM!A384,"")</f>
        <v/>
      </c>
      <c r="AL399" s="227" t="str">
        <f>IF(AK399="","",VLOOKUP($AK399,TPrice!$A$2:$BBB$290988,MATCH($AK$4,TPrice!$2:$2,0),0))</f>
        <v/>
      </c>
      <c r="AM399" s="228" t="str">
        <f>IF(AL399="","",VLOOKUP($AK399,YTM!$A$2:$BBB$290988,MATCH($AK$4,YTM!$2:$2,0),0))</f>
        <v/>
      </c>
      <c r="AN399" s="184" t="str">
        <f>IF(AK399="","",(VLOOKUP($AK399,CRating!$A$2:$BBB$290988,MATCH($AK$4,CRating!$2:$2,0),0)))</f>
        <v/>
      </c>
      <c r="AO399" s="184" t="str">
        <f>IF(AK399="","",INDEX(Ratings!$E$3:$E$20,MATCH(VLOOKUP($AK399,CRating!$A$2:$BBB$290988,MATCH($AK$4,CRating!$2:$2,0),0),Ratings!$F$3:$F$20,0)))</f>
        <v/>
      </c>
      <c r="AP399" s="184" t="str">
        <f>IF(AL399="","",IFERROR(VLOOKUP($AK399,UnitsTraded!$A$2:$BBB$290988,MATCH($AK$4,UnitsTraded!$2:$2,0),0),""))</f>
        <v/>
      </c>
      <c r="AQ399" s="228" t="str">
        <f>IF(AL399="","",VLOOKUP($AK399,AvgYTM!$A$2:$BAY$290988,MATCH(SUBSTITUTE(SUBSTITUTE($AN399,"+",""),"-",""),AvgYTM!$2:$2,0),0))</f>
        <v/>
      </c>
    </row>
    <row r="400" spans="37:43">
      <c r="AK400" s="226" t="str">
        <f>IF(AvgYTM!A385&gt;0,AvgYTM!A385,"")</f>
        <v/>
      </c>
      <c r="AL400" s="227" t="str">
        <f>IF(AK400="","",VLOOKUP($AK400,TPrice!$A$2:$BBB$290988,MATCH($AK$4,TPrice!$2:$2,0),0))</f>
        <v/>
      </c>
      <c r="AM400" s="228" t="str">
        <f>IF(AL400="","",VLOOKUP($AK400,YTM!$A$2:$BBB$290988,MATCH($AK$4,YTM!$2:$2,0),0))</f>
        <v/>
      </c>
      <c r="AN400" s="184" t="str">
        <f>IF(AK400="","",(VLOOKUP($AK400,CRating!$A$2:$BBB$290988,MATCH($AK$4,CRating!$2:$2,0),0)))</f>
        <v/>
      </c>
      <c r="AO400" s="184" t="str">
        <f>IF(AK400="","",INDEX(Ratings!$E$3:$E$20,MATCH(VLOOKUP($AK400,CRating!$A$2:$BBB$290988,MATCH($AK$4,CRating!$2:$2,0),0),Ratings!$F$3:$F$20,0)))</f>
        <v/>
      </c>
      <c r="AP400" s="184" t="str">
        <f>IF(AL400="","",IFERROR(VLOOKUP($AK400,UnitsTraded!$A$2:$BBB$290988,MATCH($AK$4,UnitsTraded!$2:$2,0),0),""))</f>
        <v/>
      </c>
      <c r="AQ400" s="228" t="str">
        <f>IF(AL400="","",VLOOKUP($AK400,AvgYTM!$A$2:$BAY$290988,MATCH(SUBSTITUTE(SUBSTITUTE($AN400,"+",""),"-",""),AvgYTM!$2:$2,0),0))</f>
        <v/>
      </c>
    </row>
    <row r="401" spans="37:43">
      <c r="AK401" s="226" t="str">
        <f>IF(AvgYTM!A386&gt;0,AvgYTM!A386,"")</f>
        <v/>
      </c>
      <c r="AL401" s="227" t="str">
        <f>IF(AK401="","",VLOOKUP($AK401,TPrice!$A$2:$BBB$290988,MATCH($AK$4,TPrice!$2:$2,0),0))</f>
        <v/>
      </c>
      <c r="AM401" s="228" t="str">
        <f>IF(AL401="","",VLOOKUP($AK401,YTM!$A$2:$BBB$290988,MATCH($AK$4,YTM!$2:$2,0),0))</f>
        <v/>
      </c>
      <c r="AN401" s="184" t="str">
        <f>IF(AK401="","",(VLOOKUP($AK401,CRating!$A$2:$BBB$290988,MATCH($AK$4,CRating!$2:$2,0),0)))</f>
        <v/>
      </c>
      <c r="AO401" s="184" t="str">
        <f>IF(AK401="","",INDEX(Ratings!$E$3:$E$20,MATCH(VLOOKUP($AK401,CRating!$A$2:$BBB$290988,MATCH($AK$4,CRating!$2:$2,0),0),Ratings!$F$3:$F$20,0)))</f>
        <v/>
      </c>
      <c r="AP401" s="184" t="str">
        <f>IF(AL401="","",IFERROR(VLOOKUP($AK401,UnitsTraded!$A$2:$BBB$290988,MATCH($AK$4,UnitsTraded!$2:$2,0),0),""))</f>
        <v/>
      </c>
      <c r="AQ401" s="228" t="str">
        <f>IF(AL401="","",VLOOKUP($AK401,AvgYTM!$A$2:$BAY$290988,MATCH(SUBSTITUTE(SUBSTITUTE($AN401,"+",""),"-",""),AvgYTM!$2:$2,0),0))</f>
        <v/>
      </c>
    </row>
    <row r="402" spans="37:43">
      <c r="AK402" s="226" t="str">
        <f>IF(AvgYTM!A387&gt;0,AvgYTM!A387,"")</f>
        <v/>
      </c>
      <c r="AL402" s="227" t="str">
        <f>IF(AK402="","",VLOOKUP($AK402,TPrice!$A$2:$BBB$290988,MATCH($AK$4,TPrice!$2:$2,0),0))</f>
        <v/>
      </c>
      <c r="AM402" s="228" t="str">
        <f>IF(AL402="","",VLOOKUP($AK402,YTM!$A$2:$BBB$290988,MATCH($AK$4,YTM!$2:$2,0),0))</f>
        <v/>
      </c>
      <c r="AN402" s="184" t="str">
        <f>IF(AK402="","",(VLOOKUP($AK402,CRating!$A$2:$BBB$290988,MATCH($AK$4,CRating!$2:$2,0),0)))</f>
        <v/>
      </c>
      <c r="AO402" s="184" t="str">
        <f>IF(AK402="","",INDEX(Ratings!$E$3:$E$20,MATCH(VLOOKUP($AK402,CRating!$A$2:$BBB$290988,MATCH($AK$4,CRating!$2:$2,0),0),Ratings!$F$3:$F$20,0)))</f>
        <v/>
      </c>
      <c r="AP402" s="184" t="str">
        <f>IF(AL402="","",IFERROR(VLOOKUP($AK402,UnitsTraded!$A$2:$BBB$290988,MATCH($AK$4,UnitsTraded!$2:$2,0),0),""))</f>
        <v/>
      </c>
      <c r="AQ402" s="228" t="str">
        <f>IF(AL402="","",VLOOKUP($AK402,AvgYTM!$A$2:$BAY$290988,MATCH(SUBSTITUTE(SUBSTITUTE($AN402,"+",""),"-",""),AvgYTM!$2:$2,0),0))</f>
        <v/>
      </c>
    </row>
    <row r="403" spans="37:43">
      <c r="AK403" s="226" t="str">
        <f>IF(AvgYTM!A388&gt;0,AvgYTM!A388,"")</f>
        <v/>
      </c>
      <c r="AL403" s="227" t="str">
        <f>IF(AK403="","",VLOOKUP($AK403,TPrice!$A$2:$BBB$290988,MATCH($AK$4,TPrice!$2:$2,0),0))</f>
        <v/>
      </c>
      <c r="AM403" s="228" t="str">
        <f>IF(AL403="","",VLOOKUP($AK403,YTM!$A$2:$BBB$290988,MATCH($AK$4,YTM!$2:$2,0),0))</f>
        <v/>
      </c>
      <c r="AN403" s="184" t="str">
        <f>IF(AK403="","",(VLOOKUP($AK403,CRating!$A$2:$BBB$290988,MATCH($AK$4,CRating!$2:$2,0),0)))</f>
        <v/>
      </c>
      <c r="AO403" s="184" t="str">
        <f>IF(AK403="","",INDEX(Ratings!$E$3:$E$20,MATCH(VLOOKUP($AK403,CRating!$A$2:$BBB$290988,MATCH($AK$4,CRating!$2:$2,0),0),Ratings!$F$3:$F$20,0)))</f>
        <v/>
      </c>
      <c r="AP403" s="184" t="str">
        <f>IF(AL403="","",IFERROR(VLOOKUP($AK403,UnitsTraded!$A$2:$BBB$290988,MATCH($AK$4,UnitsTraded!$2:$2,0),0),""))</f>
        <v/>
      </c>
      <c r="AQ403" s="228" t="str">
        <f>IF(AL403="","",VLOOKUP($AK403,AvgYTM!$A$2:$BAY$290988,MATCH(SUBSTITUTE(SUBSTITUTE($AN403,"+",""),"-",""),AvgYTM!$2:$2,0),0))</f>
        <v/>
      </c>
    </row>
    <row r="404" spans="37:43">
      <c r="AK404" s="226" t="str">
        <f>IF(AvgYTM!A389&gt;0,AvgYTM!A389,"")</f>
        <v/>
      </c>
      <c r="AL404" s="227" t="str">
        <f>IF(AK404="","",VLOOKUP($AK404,TPrice!$A$2:$BBB$290988,MATCH($AK$4,TPrice!$2:$2,0),0))</f>
        <v/>
      </c>
      <c r="AM404" s="228" t="str">
        <f>IF(AL404="","",VLOOKUP($AK404,YTM!$A$2:$BBB$290988,MATCH($AK$4,YTM!$2:$2,0),0))</f>
        <v/>
      </c>
      <c r="AN404" s="184" t="str">
        <f>IF(AK404="","",(VLOOKUP($AK404,CRating!$A$2:$BBB$290988,MATCH($AK$4,CRating!$2:$2,0),0)))</f>
        <v/>
      </c>
      <c r="AO404" s="184" t="str">
        <f>IF(AK404="","",INDEX(Ratings!$E$3:$E$20,MATCH(VLOOKUP($AK404,CRating!$A$2:$BBB$290988,MATCH($AK$4,CRating!$2:$2,0),0),Ratings!$F$3:$F$20,0)))</f>
        <v/>
      </c>
      <c r="AP404" s="184" t="str">
        <f>IF(AL404="","",IFERROR(VLOOKUP($AK404,UnitsTraded!$A$2:$BBB$290988,MATCH($AK$4,UnitsTraded!$2:$2,0),0),""))</f>
        <v/>
      </c>
      <c r="AQ404" s="228" t="str">
        <f>IF(AL404="","",VLOOKUP($AK404,AvgYTM!$A$2:$BAY$290988,MATCH(SUBSTITUTE(SUBSTITUTE($AN404,"+",""),"-",""),AvgYTM!$2:$2,0),0))</f>
        <v/>
      </c>
    </row>
    <row r="405" spans="37:43">
      <c r="AK405" s="226" t="str">
        <f>IF(AvgYTM!A390&gt;0,AvgYTM!A390,"")</f>
        <v/>
      </c>
      <c r="AL405" s="227" t="str">
        <f>IF(AK405="","",VLOOKUP($AK405,TPrice!$A$2:$BBB$290988,MATCH($AK$4,TPrice!$2:$2,0),0))</f>
        <v/>
      </c>
      <c r="AM405" s="228" t="str">
        <f>IF(AL405="","",VLOOKUP($AK405,YTM!$A$2:$BBB$290988,MATCH($AK$4,YTM!$2:$2,0),0))</f>
        <v/>
      </c>
      <c r="AN405" s="184" t="str">
        <f>IF(AK405="","",(VLOOKUP($AK405,CRating!$A$2:$BBB$290988,MATCH($AK$4,CRating!$2:$2,0),0)))</f>
        <v/>
      </c>
      <c r="AO405" s="184" t="str">
        <f>IF(AK405="","",INDEX(Ratings!$E$3:$E$20,MATCH(VLOOKUP($AK405,CRating!$A$2:$BBB$290988,MATCH($AK$4,CRating!$2:$2,0),0),Ratings!$F$3:$F$20,0)))</f>
        <v/>
      </c>
      <c r="AP405" s="184" t="str">
        <f>IF(AL405="","",IFERROR(VLOOKUP($AK405,UnitsTraded!$A$2:$BBB$290988,MATCH($AK$4,UnitsTraded!$2:$2,0),0),""))</f>
        <v/>
      </c>
      <c r="AQ405" s="228" t="str">
        <f>IF(AL405="","",VLOOKUP($AK405,AvgYTM!$A$2:$BAY$290988,MATCH(SUBSTITUTE(SUBSTITUTE($AN405,"+",""),"-",""),AvgYTM!$2:$2,0),0))</f>
        <v/>
      </c>
    </row>
    <row r="406" spans="37:43">
      <c r="AK406" s="226" t="str">
        <f>IF(AvgYTM!A391&gt;0,AvgYTM!A391,"")</f>
        <v/>
      </c>
      <c r="AL406" s="227" t="str">
        <f>IF(AK406="","",VLOOKUP($AK406,TPrice!$A$2:$BBB$290988,MATCH($AK$4,TPrice!$2:$2,0),0))</f>
        <v/>
      </c>
      <c r="AM406" s="228" t="str">
        <f>IF(AL406="","",VLOOKUP($AK406,YTM!$A$2:$BBB$290988,MATCH($AK$4,YTM!$2:$2,0),0))</f>
        <v/>
      </c>
      <c r="AN406" s="184" t="str">
        <f>IF(AK406="","",(VLOOKUP($AK406,CRating!$A$2:$BBB$290988,MATCH($AK$4,CRating!$2:$2,0),0)))</f>
        <v/>
      </c>
      <c r="AO406" s="184" t="str">
        <f>IF(AK406="","",INDEX(Ratings!$E$3:$E$20,MATCH(VLOOKUP($AK406,CRating!$A$2:$BBB$290988,MATCH($AK$4,CRating!$2:$2,0),0),Ratings!$F$3:$F$20,0)))</f>
        <v/>
      </c>
      <c r="AP406" s="184" t="str">
        <f>IF(AL406="","",IFERROR(VLOOKUP($AK406,UnitsTraded!$A$2:$BBB$290988,MATCH($AK$4,UnitsTraded!$2:$2,0),0),""))</f>
        <v/>
      </c>
      <c r="AQ406" s="228" t="str">
        <f>IF(AL406="","",VLOOKUP($AK406,AvgYTM!$A$2:$BAY$290988,MATCH(SUBSTITUTE(SUBSTITUTE($AN406,"+",""),"-",""),AvgYTM!$2:$2,0),0))</f>
        <v/>
      </c>
    </row>
    <row r="407" spans="37:43">
      <c r="AK407" s="226" t="str">
        <f>IF(AvgYTM!A392&gt;0,AvgYTM!A392,"")</f>
        <v/>
      </c>
      <c r="AL407" s="227" t="str">
        <f>IF(AK407="","",VLOOKUP($AK407,TPrice!$A$2:$BBB$290988,MATCH($AK$4,TPrice!$2:$2,0),0))</f>
        <v/>
      </c>
      <c r="AM407" s="228" t="str">
        <f>IF(AL407="","",VLOOKUP($AK407,YTM!$A$2:$BBB$290988,MATCH($AK$4,YTM!$2:$2,0),0))</f>
        <v/>
      </c>
      <c r="AN407" s="184" t="str">
        <f>IF(AK407="","",(VLOOKUP($AK407,CRating!$A$2:$BBB$290988,MATCH($AK$4,CRating!$2:$2,0),0)))</f>
        <v/>
      </c>
      <c r="AO407" s="184" t="str">
        <f>IF(AK407="","",INDEX(Ratings!$E$3:$E$20,MATCH(VLOOKUP($AK407,CRating!$A$2:$BBB$290988,MATCH($AK$4,CRating!$2:$2,0),0),Ratings!$F$3:$F$20,0)))</f>
        <v/>
      </c>
      <c r="AP407" s="184" t="str">
        <f>IF(AL407="","",IFERROR(VLOOKUP($AK407,UnitsTraded!$A$2:$BBB$290988,MATCH($AK$4,UnitsTraded!$2:$2,0),0),""))</f>
        <v/>
      </c>
      <c r="AQ407" s="228" t="str">
        <f>IF(AL407="","",VLOOKUP($AK407,AvgYTM!$A$2:$BAY$290988,MATCH(SUBSTITUTE(SUBSTITUTE($AN407,"+",""),"-",""),AvgYTM!$2:$2,0),0))</f>
        <v/>
      </c>
    </row>
    <row r="408" spans="37:43">
      <c r="AK408" s="226" t="str">
        <f>IF(AvgYTM!A393&gt;0,AvgYTM!A393,"")</f>
        <v/>
      </c>
      <c r="AL408" s="227" t="str">
        <f>IF(AK408="","",VLOOKUP($AK408,TPrice!$A$2:$BBB$290988,MATCH($AK$4,TPrice!$2:$2,0),0))</f>
        <v/>
      </c>
      <c r="AM408" s="228" t="str">
        <f>IF(AL408="","",VLOOKUP($AK408,YTM!$A$2:$BBB$290988,MATCH($AK$4,YTM!$2:$2,0),0))</f>
        <v/>
      </c>
      <c r="AN408" s="184" t="str">
        <f>IF(AK408="","",(VLOOKUP($AK408,CRating!$A$2:$BBB$290988,MATCH($AK$4,CRating!$2:$2,0),0)))</f>
        <v/>
      </c>
      <c r="AO408" s="184" t="str">
        <f>IF(AK408="","",INDEX(Ratings!$E$3:$E$20,MATCH(VLOOKUP($AK408,CRating!$A$2:$BBB$290988,MATCH($AK$4,CRating!$2:$2,0),0),Ratings!$F$3:$F$20,0)))</f>
        <v/>
      </c>
      <c r="AP408" s="184" t="str">
        <f>IF(AL408="","",IFERROR(VLOOKUP($AK408,UnitsTraded!$A$2:$BBB$290988,MATCH($AK$4,UnitsTraded!$2:$2,0),0),""))</f>
        <v/>
      </c>
      <c r="AQ408" s="228" t="str">
        <f>IF(AL408="","",VLOOKUP($AK408,AvgYTM!$A$2:$BAY$290988,MATCH(SUBSTITUTE(SUBSTITUTE($AN408,"+",""),"-",""),AvgYTM!$2:$2,0),0))</f>
        <v/>
      </c>
    </row>
    <row r="409" spans="37:43">
      <c r="AK409" s="226" t="str">
        <f>IF(AvgYTM!A394&gt;0,AvgYTM!A394,"")</f>
        <v/>
      </c>
      <c r="AL409" s="227" t="str">
        <f>IF(AK409="","",VLOOKUP($AK409,TPrice!$A$2:$BBB$290988,MATCH($AK$4,TPrice!$2:$2,0),0))</f>
        <v/>
      </c>
      <c r="AM409" s="228" t="str">
        <f>IF(AL409="","",VLOOKUP($AK409,YTM!$A$2:$BBB$290988,MATCH($AK$4,YTM!$2:$2,0),0))</f>
        <v/>
      </c>
      <c r="AN409" s="184" t="str">
        <f>IF(AK409="","",(VLOOKUP($AK409,CRating!$A$2:$BBB$290988,MATCH($AK$4,CRating!$2:$2,0),0)))</f>
        <v/>
      </c>
      <c r="AO409" s="184" t="str">
        <f>IF(AK409="","",INDEX(Ratings!$E$3:$E$20,MATCH(VLOOKUP($AK409,CRating!$A$2:$BBB$290988,MATCH($AK$4,CRating!$2:$2,0),0),Ratings!$F$3:$F$20,0)))</f>
        <v/>
      </c>
      <c r="AP409" s="184" t="str">
        <f>IF(AL409="","",IFERROR(VLOOKUP($AK409,UnitsTraded!$A$2:$BBB$290988,MATCH($AK$4,UnitsTraded!$2:$2,0),0),""))</f>
        <v/>
      </c>
      <c r="AQ409" s="228" t="str">
        <f>IF(AL409="","",VLOOKUP($AK409,AvgYTM!$A$2:$BAY$290988,MATCH(SUBSTITUTE(SUBSTITUTE($AN409,"+",""),"-",""),AvgYTM!$2:$2,0),0))</f>
        <v/>
      </c>
    </row>
    <row r="410" spans="37:43">
      <c r="AK410" s="226" t="str">
        <f>IF(AvgYTM!A395&gt;0,AvgYTM!A395,"")</f>
        <v/>
      </c>
      <c r="AL410" s="227" t="str">
        <f>IF(AK410="","",VLOOKUP($AK410,TPrice!$A$2:$BBB$290988,MATCH($AK$4,TPrice!$2:$2,0),0))</f>
        <v/>
      </c>
      <c r="AM410" s="228" t="str">
        <f>IF(AL410="","",VLOOKUP($AK410,YTM!$A$2:$BBB$290988,MATCH($AK$4,YTM!$2:$2,0),0))</f>
        <v/>
      </c>
      <c r="AN410" s="184" t="str">
        <f>IF(AK410="","",(VLOOKUP($AK410,CRating!$A$2:$BBB$290988,MATCH($AK$4,CRating!$2:$2,0),0)))</f>
        <v/>
      </c>
      <c r="AO410" s="184" t="str">
        <f>IF(AK410="","",INDEX(Ratings!$E$3:$E$20,MATCH(VLOOKUP($AK410,CRating!$A$2:$BBB$290988,MATCH($AK$4,CRating!$2:$2,0),0),Ratings!$F$3:$F$20,0)))</f>
        <v/>
      </c>
      <c r="AP410" s="184" t="str">
        <f>IF(AL410="","",IFERROR(VLOOKUP($AK410,UnitsTraded!$A$2:$BBB$290988,MATCH($AK$4,UnitsTraded!$2:$2,0),0),""))</f>
        <v/>
      </c>
      <c r="AQ410" s="228" t="str">
        <f>IF(AL410="","",VLOOKUP($AK410,AvgYTM!$A$2:$BAY$290988,MATCH(SUBSTITUTE(SUBSTITUTE($AN410,"+",""),"-",""),AvgYTM!$2:$2,0),0))</f>
        <v/>
      </c>
    </row>
    <row r="411" spans="37:43">
      <c r="AK411" s="226" t="str">
        <f>IF(AvgYTM!A396&gt;0,AvgYTM!A396,"")</f>
        <v/>
      </c>
      <c r="AL411" s="227" t="str">
        <f>IF(AK411="","",VLOOKUP($AK411,TPrice!$A$2:$BBB$290988,MATCH($AK$4,TPrice!$2:$2,0),0))</f>
        <v/>
      </c>
      <c r="AM411" s="228" t="str">
        <f>IF(AL411="","",VLOOKUP($AK411,YTM!$A$2:$BBB$290988,MATCH($AK$4,YTM!$2:$2,0),0))</f>
        <v/>
      </c>
      <c r="AN411" s="184" t="str">
        <f>IF(AK411="","",(VLOOKUP($AK411,CRating!$A$2:$BBB$290988,MATCH($AK$4,CRating!$2:$2,0),0)))</f>
        <v/>
      </c>
      <c r="AO411" s="184" t="str">
        <f>IF(AK411="","",INDEX(Ratings!$E$3:$E$20,MATCH(VLOOKUP($AK411,CRating!$A$2:$BBB$290988,MATCH($AK$4,CRating!$2:$2,0),0),Ratings!$F$3:$F$20,0)))</f>
        <v/>
      </c>
      <c r="AP411" s="184" t="str">
        <f>IF(AL411="","",IFERROR(VLOOKUP($AK411,UnitsTraded!$A$2:$BBB$290988,MATCH($AK$4,UnitsTraded!$2:$2,0),0),""))</f>
        <v/>
      </c>
      <c r="AQ411" s="228" t="str">
        <f>IF(AL411="","",VLOOKUP($AK411,AvgYTM!$A$2:$BAY$290988,MATCH(SUBSTITUTE(SUBSTITUTE($AN411,"+",""),"-",""),AvgYTM!$2:$2,0),0))</f>
        <v/>
      </c>
    </row>
    <row r="412" spans="37:43">
      <c r="AK412" s="226" t="str">
        <f>IF(AvgYTM!A397&gt;0,AvgYTM!A397,"")</f>
        <v/>
      </c>
      <c r="AL412" s="227" t="str">
        <f>IF(AK412="","",VLOOKUP($AK412,TPrice!$A$2:$BBB$290988,MATCH($AK$4,TPrice!$2:$2,0),0))</f>
        <v/>
      </c>
      <c r="AM412" s="228" t="str">
        <f>IF(AL412="","",VLOOKUP($AK412,YTM!$A$2:$BBB$290988,MATCH($AK$4,YTM!$2:$2,0),0))</f>
        <v/>
      </c>
      <c r="AN412" s="184" t="str">
        <f>IF(AK412="","",(VLOOKUP($AK412,CRating!$A$2:$BBB$290988,MATCH($AK$4,CRating!$2:$2,0),0)))</f>
        <v/>
      </c>
      <c r="AO412" s="184" t="str">
        <f>IF(AK412="","",INDEX(Ratings!$E$3:$E$20,MATCH(VLOOKUP($AK412,CRating!$A$2:$BBB$290988,MATCH($AK$4,CRating!$2:$2,0),0),Ratings!$F$3:$F$20,0)))</f>
        <v/>
      </c>
      <c r="AP412" s="184" t="str">
        <f>IF(AL412="","",IFERROR(VLOOKUP($AK412,UnitsTraded!$A$2:$BBB$290988,MATCH($AK$4,UnitsTraded!$2:$2,0),0),""))</f>
        <v/>
      </c>
      <c r="AQ412" s="228" t="str">
        <f>IF(AL412="","",VLOOKUP($AK412,AvgYTM!$A$2:$BAY$290988,MATCH(SUBSTITUTE(SUBSTITUTE($AN412,"+",""),"-",""),AvgYTM!$2:$2,0),0))</f>
        <v/>
      </c>
    </row>
    <row r="413" spans="37:43">
      <c r="AK413" s="226" t="str">
        <f>IF(AvgYTM!A398&gt;0,AvgYTM!A398,"")</f>
        <v/>
      </c>
      <c r="AL413" s="227" t="str">
        <f>IF(AK413="","",VLOOKUP($AK413,TPrice!$A$2:$BBB$290988,MATCH($AK$4,TPrice!$2:$2,0),0))</f>
        <v/>
      </c>
      <c r="AM413" s="228" t="str">
        <f>IF(AL413="","",VLOOKUP($AK413,YTM!$A$2:$BBB$290988,MATCH($AK$4,YTM!$2:$2,0),0))</f>
        <v/>
      </c>
      <c r="AN413" s="184" t="str">
        <f>IF(AK413="","",(VLOOKUP($AK413,CRating!$A$2:$BBB$290988,MATCH($AK$4,CRating!$2:$2,0),0)))</f>
        <v/>
      </c>
      <c r="AO413" s="184" t="str">
        <f>IF(AK413="","",INDEX(Ratings!$E$3:$E$20,MATCH(VLOOKUP($AK413,CRating!$A$2:$BBB$290988,MATCH($AK$4,CRating!$2:$2,0),0),Ratings!$F$3:$F$20,0)))</f>
        <v/>
      </c>
      <c r="AP413" s="184" t="str">
        <f>IF(AL413="","",IFERROR(VLOOKUP($AK413,UnitsTraded!$A$2:$BBB$290988,MATCH($AK$4,UnitsTraded!$2:$2,0),0),""))</f>
        <v/>
      </c>
      <c r="AQ413" s="228" t="str">
        <f>IF(AL413="","",VLOOKUP($AK413,AvgYTM!$A$2:$BAY$290988,MATCH(SUBSTITUTE(SUBSTITUTE($AN413,"+",""),"-",""),AvgYTM!$2:$2,0),0))</f>
        <v/>
      </c>
    </row>
    <row r="414" spans="37:43">
      <c r="AK414" s="226" t="str">
        <f>IF(AvgYTM!A399&gt;0,AvgYTM!A399,"")</f>
        <v/>
      </c>
      <c r="AL414" s="227" t="str">
        <f>IF(AK414="","",VLOOKUP($AK414,TPrice!$A$2:$BBB$290988,MATCH($AK$4,TPrice!$2:$2,0),0))</f>
        <v/>
      </c>
      <c r="AM414" s="228" t="str">
        <f>IF(AL414="","",VLOOKUP($AK414,YTM!$A$2:$BBB$290988,MATCH($AK$4,YTM!$2:$2,0),0))</f>
        <v/>
      </c>
      <c r="AN414" s="184" t="str">
        <f>IF(AK414="","",(VLOOKUP($AK414,CRating!$A$2:$BBB$290988,MATCH($AK$4,CRating!$2:$2,0),0)))</f>
        <v/>
      </c>
      <c r="AO414" s="184" t="str">
        <f>IF(AK414="","",INDEX(Ratings!$E$3:$E$20,MATCH(VLOOKUP($AK414,CRating!$A$2:$BBB$290988,MATCH($AK$4,CRating!$2:$2,0),0),Ratings!$F$3:$F$20,0)))</f>
        <v/>
      </c>
      <c r="AP414" s="184" t="str">
        <f>IF(AL414="","",IFERROR(VLOOKUP($AK414,UnitsTraded!$A$2:$BBB$290988,MATCH($AK$4,UnitsTraded!$2:$2,0),0),""))</f>
        <v/>
      </c>
      <c r="AQ414" s="228" t="str">
        <f>IF(AL414="","",VLOOKUP($AK414,AvgYTM!$A$2:$BAY$290988,MATCH(SUBSTITUTE(SUBSTITUTE($AN414,"+",""),"-",""),AvgYTM!$2:$2,0),0))</f>
        <v/>
      </c>
    </row>
    <row r="415" spans="37:43">
      <c r="AK415" s="226" t="str">
        <f>IF(AvgYTM!A400&gt;0,AvgYTM!A400,"")</f>
        <v/>
      </c>
      <c r="AL415" s="227" t="str">
        <f>IF(AK415="","",VLOOKUP($AK415,TPrice!$A$2:$BBB$290988,MATCH($AK$4,TPrice!$2:$2,0),0))</f>
        <v/>
      </c>
      <c r="AM415" s="228" t="str">
        <f>IF(AL415="","",VLOOKUP($AK415,YTM!$A$2:$BBB$290988,MATCH($AK$4,YTM!$2:$2,0),0))</f>
        <v/>
      </c>
      <c r="AN415" s="184" t="str">
        <f>IF(AK415="","",(VLOOKUP($AK415,CRating!$A$2:$BBB$290988,MATCH($AK$4,CRating!$2:$2,0),0)))</f>
        <v/>
      </c>
      <c r="AO415" s="184" t="str">
        <f>IF(AK415="","",INDEX(Ratings!$E$3:$E$20,MATCH(VLOOKUP($AK415,CRating!$A$2:$BBB$290988,MATCH($AK$4,CRating!$2:$2,0),0),Ratings!$F$3:$F$20,0)))</f>
        <v/>
      </c>
      <c r="AP415" s="184" t="str">
        <f>IF(AL415="","",IFERROR(VLOOKUP($AK415,UnitsTraded!$A$2:$BBB$290988,MATCH($AK$4,UnitsTraded!$2:$2,0),0),""))</f>
        <v/>
      </c>
      <c r="AQ415" s="228" t="str">
        <f>IF(AL415="","",VLOOKUP($AK415,AvgYTM!$A$2:$BAY$290988,MATCH(SUBSTITUTE(SUBSTITUTE($AN415,"+",""),"-",""),AvgYTM!$2:$2,0),0))</f>
        <v/>
      </c>
    </row>
    <row r="416" spans="37:43">
      <c r="AK416" s="226" t="str">
        <f>IF(AvgYTM!A401&gt;0,AvgYTM!A401,"")</f>
        <v/>
      </c>
      <c r="AL416" s="227" t="str">
        <f>IF(AK416="","",VLOOKUP($AK416,TPrice!$A$2:$BBB$290988,MATCH($AK$4,TPrice!$2:$2,0),0))</f>
        <v/>
      </c>
      <c r="AM416" s="228" t="str">
        <f>IF(AL416="","",VLOOKUP($AK416,YTM!$A$2:$BBB$290988,MATCH($AK$4,YTM!$2:$2,0),0))</f>
        <v/>
      </c>
      <c r="AN416" s="184" t="str">
        <f>IF(AK416="","",(VLOOKUP($AK416,CRating!$A$2:$BBB$290988,MATCH($AK$4,CRating!$2:$2,0),0)))</f>
        <v/>
      </c>
      <c r="AO416" s="184" t="str">
        <f>IF(AK416="","",INDEX(Ratings!$E$3:$E$20,MATCH(VLOOKUP($AK416,CRating!$A$2:$BBB$290988,MATCH($AK$4,CRating!$2:$2,0),0),Ratings!$F$3:$F$20,0)))</f>
        <v/>
      </c>
      <c r="AP416" s="184" t="str">
        <f>IF(AL416="","",IFERROR(VLOOKUP($AK416,UnitsTraded!$A$2:$BBB$290988,MATCH($AK$4,UnitsTraded!$2:$2,0),0),""))</f>
        <v/>
      </c>
      <c r="AQ416" s="228" t="str">
        <f>IF(AL416="","",VLOOKUP($AK416,AvgYTM!$A$2:$BAY$290988,MATCH(SUBSTITUTE(SUBSTITUTE($AN416,"+",""),"-",""),AvgYTM!$2:$2,0),0))</f>
        <v/>
      </c>
    </row>
    <row r="417" spans="37:43">
      <c r="AK417" s="226" t="str">
        <f>IF(AvgYTM!A402&gt;0,AvgYTM!A402,"")</f>
        <v/>
      </c>
      <c r="AL417" s="227" t="str">
        <f>IF(AK417="","",VLOOKUP($AK417,TPrice!$A$2:$BBB$290988,MATCH($AK$4,TPrice!$2:$2,0),0))</f>
        <v/>
      </c>
      <c r="AM417" s="228" t="str">
        <f>IF(AL417="","",VLOOKUP($AK417,YTM!$A$2:$BBB$290988,MATCH($AK$4,YTM!$2:$2,0),0))</f>
        <v/>
      </c>
      <c r="AN417" s="184" t="str">
        <f>IF(AK417="","",(VLOOKUP($AK417,CRating!$A$2:$BBB$290988,MATCH($AK$4,CRating!$2:$2,0),0)))</f>
        <v/>
      </c>
      <c r="AO417" s="184" t="str">
        <f>IF(AK417="","",INDEX(Ratings!$E$3:$E$20,MATCH(VLOOKUP($AK417,CRating!$A$2:$BBB$290988,MATCH($AK$4,CRating!$2:$2,0),0),Ratings!$F$3:$F$20,0)))</f>
        <v/>
      </c>
      <c r="AP417" s="184" t="str">
        <f>IF(AL417="","",IFERROR(VLOOKUP($AK417,UnitsTraded!$A$2:$BBB$290988,MATCH($AK$4,UnitsTraded!$2:$2,0),0),""))</f>
        <v/>
      </c>
      <c r="AQ417" s="228" t="str">
        <f>IF(AL417="","",VLOOKUP($AK417,AvgYTM!$A$2:$BAY$290988,MATCH(SUBSTITUTE(SUBSTITUTE($AN417,"+",""),"-",""),AvgYTM!$2:$2,0),0))</f>
        <v/>
      </c>
    </row>
    <row r="418" spans="37:43">
      <c r="AK418" s="226" t="str">
        <f>IF(AvgYTM!A403&gt;0,AvgYTM!A403,"")</f>
        <v/>
      </c>
      <c r="AL418" s="227" t="str">
        <f>IF(AK418="","",VLOOKUP($AK418,TPrice!$A$2:$BBB$290988,MATCH($AK$4,TPrice!$2:$2,0),0))</f>
        <v/>
      </c>
      <c r="AM418" s="228" t="str">
        <f>IF(AL418="","",VLOOKUP($AK418,YTM!$A$2:$BBB$290988,MATCH($AK$4,YTM!$2:$2,0),0))</f>
        <v/>
      </c>
      <c r="AN418" s="184" t="str">
        <f>IF(AK418="","",(VLOOKUP($AK418,CRating!$A$2:$BBB$290988,MATCH($AK$4,CRating!$2:$2,0),0)))</f>
        <v/>
      </c>
      <c r="AO418" s="184" t="str">
        <f>IF(AK418="","",INDEX(Ratings!$E$3:$E$20,MATCH(VLOOKUP($AK418,CRating!$A$2:$BBB$290988,MATCH($AK$4,CRating!$2:$2,0),0),Ratings!$F$3:$F$20,0)))</f>
        <v/>
      </c>
      <c r="AP418" s="184" t="str">
        <f>IF(AL418="","",IFERROR(VLOOKUP($AK418,UnitsTraded!$A$2:$BBB$290988,MATCH($AK$4,UnitsTraded!$2:$2,0),0),""))</f>
        <v/>
      </c>
      <c r="AQ418" s="228" t="str">
        <f>IF(AL418="","",VLOOKUP($AK418,AvgYTM!$A$2:$BAY$290988,MATCH(SUBSTITUTE(SUBSTITUTE($AN418,"+",""),"-",""),AvgYTM!$2:$2,0),0))</f>
        <v/>
      </c>
    </row>
    <row r="419" spans="37:43">
      <c r="AK419" s="226" t="str">
        <f>IF(AvgYTM!A404&gt;0,AvgYTM!A404,"")</f>
        <v/>
      </c>
      <c r="AL419" s="227" t="str">
        <f>IF(AK419="","",VLOOKUP($AK419,TPrice!$A$2:$BBB$290988,MATCH($AK$4,TPrice!$2:$2,0),0))</f>
        <v/>
      </c>
      <c r="AM419" s="228" t="str">
        <f>IF(AL419="","",VLOOKUP($AK419,YTM!$A$2:$BBB$290988,MATCH($AK$4,YTM!$2:$2,0),0))</f>
        <v/>
      </c>
      <c r="AN419" s="184" t="str">
        <f>IF(AK419="","",(VLOOKUP($AK419,CRating!$A$2:$BBB$290988,MATCH($AK$4,CRating!$2:$2,0),0)))</f>
        <v/>
      </c>
      <c r="AO419" s="184" t="str">
        <f>IF(AK419="","",INDEX(Ratings!$E$3:$E$20,MATCH(VLOOKUP($AK419,CRating!$A$2:$BBB$290988,MATCH($AK$4,CRating!$2:$2,0),0),Ratings!$F$3:$F$20,0)))</f>
        <v/>
      </c>
      <c r="AP419" s="184" t="str">
        <f>IF(AL419="","",IFERROR(VLOOKUP($AK419,UnitsTraded!$A$2:$BBB$290988,MATCH($AK$4,UnitsTraded!$2:$2,0),0),""))</f>
        <v/>
      </c>
      <c r="AQ419" s="228" t="str">
        <f>IF(AL419="","",VLOOKUP($AK419,AvgYTM!$A$2:$BAY$290988,MATCH(SUBSTITUTE(SUBSTITUTE($AN419,"+",""),"-",""),AvgYTM!$2:$2,0),0))</f>
        <v/>
      </c>
    </row>
    <row r="420" spans="37:43">
      <c r="AK420" s="226" t="str">
        <f>IF(AvgYTM!A405&gt;0,AvgYTM!A405,"")</f>
        <v/>
      </c>
      <c r="AL420" s="227" t="str">
        <f>IF(AK420="","",VLOOKUP($AK420,TPrice!$A$2:$BBB$290988,MATCH($AK$4,TPrice!$2:$2,0),0))</f>
        <v/>
      </c>
      <c r="AM420" s="228" t="str">
        <f>IF(AL420="","",VLOOKUP($AK420,YTM!$A$2:$BBB$290988,MATCH($AK$4,YTM!$2:$2,0),0))</f>
        <v/>
      </c>
      <c r="AN420" s="184" t="str">
        <f>IF(AK420="","",(VLOOKUP($AK420,CRating!$A$2:$BBB$290988,MATCH($AK$4,CRating!$2:$2,0),0)))</f>
        <v/>
      </c>
      <c r="AO420" s="184" t="str">
        <f>IF(AK420="","",INDEX(Ratings!$E$3:$E$20,MATCH(VLOOKUP($AK420,CRating!$A$2:$BBB$290988,MATCH($AK$4,CRating!$2:$2,0),0),Ratings!$F$3:$F$20,0)))</f>
        <v/>
      </c>
      <c r="AP420" s="184" t="str">
        <f>IF(AL420="","",IFERROR(VLOOKUP($AK420,UnitsTraded!$A$2:$BBB$290988,MATCH($AK$4,UnitsTraded!$2:$2,0),0),""))</f>
        <v/>
      </c>
      <c r="AQ420" s="228" t="str">
        <f>IF(AL420="","",VLOOKUP($AK420,AvgYTM!$A$2:$BAY$290988,MATCH(SUBSTITUTE(SUBSTITUTE($AN420,"+",""),"-",""),AvgYTM!$2:$2,0),0))</f>
        <v/>
      </c>
    </row>
    <row r="421" spans="37:43">
      <c r="AK421" s="226" t="str">
        <f>IF(AvgYTM!A406&gt;0,AvgYTM!A406,"")</f>
        <v/>
      </c>
      <c r="AL421" s="227" t="str">
        <f>IF(AK421="","",VLOOKUP($AK421,TPrice!$A$2:$BBB$290988,MATCH($AK$4,TPrice!$2:$2,0),0))</f>
        <v/>
      </c>
      <c r="AM421" s="228" t="str">
        <f>IF(AL421="","",VLOOKUP($AK421,YTM!$A$2:$BBB$290988,MATCH($AK$4,YTM!$2:$2,0),0))</f>
        <v/>
      </c>
      <c r="AN421" s="184" t="str">
        <f>IF(AK421="","",(VLOOKUP($AK421,CRating!$A$2:$BBB$290988,MATCH($AK$4,CRating!$2:$2,0),0)))</f>
        <v/>
      </c>
      <c r="AO421" s="184" t="str">
        <f>IF(AK421="","",INDEX(Ratings!$E$3:$E$20,MATCH(VLOOKUP($AK421,CRating!$A$2:$BBB$290988,MATCH($AK$4,CRating!$2:$2,0),0),Ratings!$F$3:$F$20,0)))</f>
        <v/>
      </c>
      <c r="AP421" s="184" t="str">
        <f>IF(AL421="","",IFERROR(VLOOKUP($AK421,UnitsTraded!$A$2:$BBB$290988,MATCH($AK$4,UnitsTraded!$2:$2,0),0),""))</f>
        <v/>
      </c>
      <c r="AQ421" s="228" t="str">
        <f>IF(AL421="","",VLOOKUP($AK421,AvgYTM!$A$2:$BAY$290988,MATCH(SUBSTITUTE(SUBSTITUTE($AN421,"+",""),"-",""),AvgYTM!$2:$2,0),0))</f>
        <v/>
      </c>
    </row>
    <row r="422" spans="37:43">
      <c r="AK422" s="226" t="str">
        <f>IF(AvgYTM!A407&gt;0,AvgYTM!A407,"")</f>
        <v/>
      </c>
      <c r="AL422" s="227" t="str">
        <f>IF(AK422="","",VLOOKUP($AK422,TPrice!$A$2:$BBB$290988,MATCH($AK$4,TPrice!$2:$2,0),0))</f>
        <v/>
      </c>
      <c r="AM422" s="228" t="str">
        <f>IF(AL422="","",VLOOKUP($AK422,YTM!$A$2:$BBB$290988,MATCH($AK$4,YTM!$2:$2,0),0))</f>
        <v/>
      </c>
      <c r="AN422" s="184" t="str">
        <f>IF(AK422="","",(VLOOKUP($AK422,CRating!$A$2:$BBB$290988,MATCH($AK$4,CRating!$2:$2,0),0)))</f>
        <v/>
      </c>
      <c r="AO422" s="184" t="str">
        <f>IF(AK422="","",INDEX(Ratings!$E$3:$E$20,MATCH(VLOOKUP($AK422,CRating!$A$2:$BBB$290988,MATCH($AK$4,CRating!$2:$2,0),0),Ratings!$F$3:$F$20,0)))</f>
        <v/>
      </c>
      <c r="AP422" s="184" t="str">
        <f>IF(AL422="","",IFERROR(VLOOKUP($AK422,UnitsTraded!$A$2:$BBB$290988,MATCH($AK$4,UnitsTraded!$2:$2,0),0),""))</f>
        <v/>
      </c>
      <c r="AQ422" s="228" t="str">
        <f>IF(AL422="","",VLOOKUP($AK422,AvgYTM!$A$2:$BAY$290988,MATCH(SUBSTITUTE(SUBSTITUTE($AN422,"+",""),"-",""),AvgYTM!$2:$2,0),0))</f>
        <v/>
      </c>
    </row>
    <row r="423" spans="37:43">
      <c r="AK423" s="226" t="str">
        <f>IF(AvgYTM!A408&gt;0,AvgYTM!A408,"")</f>
        <v/>
      </c>
      <c r="AL423" s="227" t="str">
        <f>IF(AK423="","",VLOOKUP($AK423,TPrice!$A$2:$BBB$290988,MATCH($AK$4,TPrice!$2:$2,0),0))</f>
        <v/>
      </c>
      <c r="AM423" s="228" t="str">
        <f>IF(AL423="","",VLOOKUP($AK423,YTM!$A$2:$BBB$290988,MATCH($AK$4,YTM!$2:$2,0),0))</f>
        <v/>
      </c>
      <c r="AN423" s="184" t="str">
        <f>IF(AK423="","",(VLOOKUP($AK423,CRating!$A$2:$BBB$290988,MATCH($AK$4,CRating!$2:$2,0),0)))</f>
        <v/>
      </c>
      <c r="AO423" s="184" t="str">
        <f>IF(AK423="","",INDEX(Ratings!$E$3:$E$20,MATCH(VLOOKUP($AK423,CRating!$A$2:$BBB$290988,MATCH($AK$4,CRating!$2:$2,0),0),Ratings!$F$3:$F$20,0)))</f>
        <v/>
      </c>
      <c r="AP423" s="184" t="str">
        <f>IF(AL423="","",IFERROR(VLOOKUP($AK423,UnitsTraded!$A$2:$BBB$290988,MATCH($AK$4,UnitsTraded!$2:$2,0),0),""))</f>
        <v/>
      </c>
      <c r="AQ423" s="228" t="str">
        <f>IF(AL423="","",VLOOKUP($AK423,AvgYTM!$A$2:$BAY$290988,MATCH(SUBSTITUTE(SUBSTITUTE($AN423,"+",""),"-",""),AvgYTM!$2:$2,0),0))</f>
        <v/>
      </c>
    </row>
    <row r="424" spans="37:43">
      <c r="AK424" s="226" t="str">
        <f>IF(AvgYTM!A409&gt;0,AvgYTM!A409,"")</f>
        <v/>
      </c>
      <c r="AL424" s="227" t="str">
        <f>IF(AK424="","",VLOOKUP($AK424,TPrice!$A$2:$BBB$290988,MATCH($AK$4,TPrice!$2:$2,0),0))</f>
        <v/>
      </c>
      <c r="AM424" s="228" t="str">
        <f>IF(AL424="","",VLOOKUP($AK424,YTM!$A$2:$BBB$290988,MATCH($AK$4,YTM!$2:$2,0),0))</f>
        <v/>
      </c>
      <c r="AN424" s="184" t="str">
        <f>IF(AK424="","",(VLOOKUP($AK424,CRating!$A$2:$BBB$290988,MATCH($AK$4,CRating!$2:$2,0),0)))</f>
        <v/>
      </c>
      <c r="AO424" s="184" t="str">
        <f>IF(AK424="","",INDEX(Ratings!$E$3:$E$20,MATCH(VLOOKUP($AK424,CRating!$A$2:$BBB$290988,MATCH($AK$4,CRating!$2:$2,0),0),Ratings!$F$3:$F$20,0)))</f>
        <v/>
      </c>
      <c r="AP424" s="184" t="str">
        <f>IF(AL424="","",IFERROR(VLOOKUP($AK424,UnitsTraded!$A$2:$BBB$290988,MATCH($AK$4,UnitsTraded!$2:$2,0),0),""))</f>
        <v/>
      </c>
      <c r="AQ424" s="228" t="str">
        <f>IF(AL424="","",VLOOKUP($AK424,AvgYTM!$A$2:$BAY$290988,MATCH(SUBSTITUTE(SUBSTITUTE($AN424,"+",""),"-",""),AvgYTM!$2:$2,0),0))</f>
        <v/>
      </c>
    </row>
    <row r="425" spans="37:43">
      <c r="AK425" s="226" t="str">
        <f>IF(AvgYTM!A410&gt;0,AvgYTM!A410,"")</f>
        <v/>
      </c>
      <c r="AL425" s="227" t="str">
        <f>IF(AK425="","",VLOOKUP($AK425,TPrice!$A$2:$BBB$290988,MATCH($AK$4,TPrice!$2:$2,0),0))</f>
        <v/>
      </c>
      <c r="AM425" s="228" t="str">
        <f>IF(AL425="","",VLOOKUP($AK425,YTM!$A$2:$BBB$290988,MATCH($AK$4,YTM!$2:$2,0),0))</f>
        <v/>
      </c>
      <c r="AN425" s="184" t="str">
        <f>IF(AK425="","",(VLOOKUP($AK425,CRating!$A$2:$BBB$290988,MATCH($AK$4,CRating!$2:$2,0),0)))</f>
        <v/>
      </c>
      <c r="AO425" s="184" t="str">
        <f>IF(AK425="","",INDEX(Ratings!$E$3:$E$20,MATCH(VLOOKUP($AK425,CRating!$A$2:$BBB$290988,MATCH($AK$4,CRating!$2:$2,0),0),Ratings!$F$3:$F$20,0)))</f>
        <v/>
      </c>
      <c r="AP425" s="184" t="str">
        <f>IF(AL425="","",IFERROR(VLOOKUP($AK425,UnitsTraded!$A$2:$BBB$290988,MATCH($AK$4,UnitsTraded!$2:$2,0),0),""))</f>
        <v/>
      </c>
      <c r="AQ425" s="228" t="str">
        <f>IF(AL425="","",VLOOKUP($AK425,AvgYTM!$A$2:$BAY$290988,MATCH(SUBSTITUTE(SUBSTITUTE($AN425,"+",""),"-",""),AvgYTM!$2:$2,0),0))</f>
        <v/>
      </c>
    </row>
    <row r="426" spans="37:43">
      <c r="AK426" s="226" t="str">
        <f>IF(AvgYTM!A411&gt;0,AvgYTM!A411,"")</f>
        <v/>
      </c>
      <c r="AL426" s="227" t="str">
        <f>IF(AK426="","",VLOOKUP($AK426,TPrice!$A$2:$BBB$290988,MATCH($AK$4,TPrice!$2:$2,0),0))</f>
        <v/>
      </c>
      <c r="AM426" s="228" t="str">
        <f>IF(AL426="","",VLOOKUP($AK426,YTM!$A$2:$BBB$290988,MATCH($AK$4,YTM!$2:$2,0),0))</f>
        <v/>
      </c>
      <c r="AN426" s="184" t="str">
        <f>IF(AK426="","",(VLOOKUP($AK426,CRating!$A$2:$BBB$290988,MATCH($AK$4,CRating!$2:$2,0),0)))</f>
        <v/>
      </c>
      <c r="AO426" s="184" t="str">
        <f>IF(AK426="","",INDEX(Ratings!$E$3:$E$20,MATCH(VLOOKUP($AK426,CRating!$A$2:$BBB$290988,MATCH($AK$4,CRating!$2:$2,0),0),Ratings!$F$3:$F$20,0)))</f>
        <v/>
      </c>
      <c r="AP426" s="184" t="str">
        <f>IF(AL426="","",IFERROR(VLOOKUP($AK426,UnitsTraded!$A$2:$BBB$290988,MATCH($AK$4,UnitsTraded!$2:$2,0),0),""))</f>
        <v/>
      </c>
      <c r="AQ426" s="228" t="str">
        <f>IF(AL426="","",VLOOKUP($AK426,AvgYTM!$A$2:$BAY$290988,MATCH(SUBSTITUTE(SUBSTITUTE($AN426,"+",""),"-",""),AvgYTM!$2:$2,0),0))</f>
        <v/>
      </c>
    </row>
    <row r="427" spans="37:43">
      <c r="AK427" s="226" t="str">
        <f>IF(AvgYTM!A412&gt;0,AvgYTM!A412,"")</f>
        <v/>
      </c>
      <c r="AL427" s="227" t="str">
        <f>IF(AK427="","",VLOOKUP($AK427,TPrice!$A$2:$BBB$290988,MATCH($AK$4,TPrice!$2:$2,0),0))</f>
        <v/>
      </c>
      <c r="AM427" s="228" t="str">
        <f>IF(AL427="","",VLOOKUP($AK427,YTM!$A$2:$BBB$290988,MATCH($AK$4,YTM!$2:$2,0),0))</f>
        <v/>
      </c>
      <c r="AN427" s="184" t="str">
        <f>IF(AK427="","",(VLOOKUP($AK427,CRating!$A$2:$BBB$290988,MATCH($AK$4,CRating!$2:$2,0),0)))</f>
        <v/>
      </c>
      <c r="AO427" s="184" t="str">
        <f>IF(AK427="","",INDEX(Ratings!$E$3:$E$20,MATCH(VLOOKUP($AK427,CRating!$A$2:$BBB$290988,MATCH($AK$4,CRating!$2:$2,0),0),Ratings!$F$3:$F$20,0)))</f>
        <v/>
      </c>
      <c r="AP427" s="184" t="str">
        <f>IF(AL427="","",IFERROR(VLOOKUP($AK427,UnitsTraded!$A$2:$BBB$290988,MATCH($AK$4,UnitsTraded!$2:$2,0),0),""))</f>
        <v/>
      </c>
      <c r="AQ427" s="228" t="str">
        <f>IF(AL427="","",VLOOKUP($AK427,AvgYTM!$A$2:$BAY$290988,MATCH(SUBSTITUTE(SUBSTITUTE($AN427,"+",""),"-",""),AvgYTM!$2:$2,0),0))</f>
        <v/>
      </c>
    </row>
    <row r="428" spans="37:43">
      <c r="AK428" s="226" t="str">
        <f>IF(AvgYTM!A413&gt;0,AvgYTM!A413,"")</f>
        <v/>
      </c>
      <c r="AL428" s="227" t="str">
        <f>IF(AK428="","",VLOOKUP($AK428,TPrice!$A$2:$BBB$290988,MATCH($AK$4,TPrice!$2:$2,0),0))</f>
        <v/>
      </c>
      <c r="AM428" s="228" t="str">
        <f>IF(AL428="","",VLOOKUP($AK428,YTM!$A$2:$BBB$290988,MATCH($AK$4,YTM!$2:$2,0),0))</f>
        <v/>
      </c>
      <c r="AN428" s="184" t="str">
        <f>IF(AK428="","",(VLOOKUP($AK428,CRating!$A$2:$BBB$290988,MATCH($AK$4,CRating!$2:$2,0),0)))</f>
        <v/>
      </c>
      <c r="AO428" s="184" t="str">
        <f>IF(AK428="","",INDEX(Ratings!$E$3:$E$20,MATCH(VLOOKUP($AK428,CRating!$A$2:$BBB$290988,MATCH($AK$4,CRating!$2:$2,0),0),Ratings!$F$3:$F$20,0)))</f>
        <v/>
      </c>
      <c r="AP428" s="184" t="str">
        <f>IF(AL428="","",IFERROR(VLOOKUP($AK428,UnitsTraded!$A$2:$BBB$290988,MATCH($AK$4,UnitsTraded!$2:$2,0),0),""))</f>
        <v/>
      </c>
      <c r="AQ428" s="228" t="str">
        <f>IF(AL428="","",VLOOKUP($AK428,AvgYTM!$A$2:$BAY$290988,MATCH(SUBSTITUTE(SUBSTITUTE($AN428,"+",""),"-",""),AvgYTM!$2:$2,0),0))</f>
        <v/>
      </c>
    </row>
    <row r="429" spans="37:43">
      <c r="AK429" s="226" t="str">
        <f>IF(AvgYTM!A414&gt;0,AvgYTM!A414,"")</f>
        <v/>
      </c>
      <c r="AL429" s="227" t="str">
        <f>IF(AK429="","",VLOOKUP($AK429,TPrice!$A$2:$BBB$290988,MATCH($AK$4,TPrice!$2:$2,0),0))</f>
        <v/>
      </c>
      <c r="AM429" s="228" t="str">
        <f>IF(AL429="","",VLOOKUP($AK429,YTM!$A$2:$BBB$290988,MATCH($AK$4,YTM!$2:$2,0),0))</f>
        <v/>
      </c>
      <c r="AN429" s="184" t="str">
        <f>IF(AK429="","",(VLOOKUP($AK429,CRating!$A$2:$BBB$290988,MATCH($AK$4,CRating!$2:$2,0),0)))</f>
        <v/>
      </c>
      <c r="AO429" s="184" t="str">
        <f>IF(AK429="","",INDEX(Ratings!$E$3:$E$20,MATCH(VLOOKUP($AK429,CRating!$A$2:$BBB$290988,MATCH($AK$4,CRating!$2:$2,0),0),Ratings!$F$3:$F$20,0)))</f>
        <v/>
      </c>
      <c r="AP429" s="184" t="str">
        <f>IF(AL429="","",IFERROR(VLOOKUP($AK429,UnitsTraded!$A$2:$BBB$290988,MATCH($AK$4,UnitsTraded!$2:$2,0),0),""))</f>
        <v/>
      </c>
      <c r="AQ429" s="228" t="str">
        <f>IF(AL429="","",VLOOKUP($AK429,AvgYTM!$A$2:$BAY$290988,MATCH(SUBSTITUTE(SUBSTITUTE($AN429,"+",""),"-",""),AvgYTM!$2:$2,0),0))</f>
        <v/>
      </c>
    </row>
    <row r="430" spans="37:43">
      <c r="AK430" s="226" t="str">
        <f>IF(AvgYTM!A415&gt;0,AvgYTM!A415,"")</f>
        <v/>
      </c>
      <c r="AL430" s="227" t="str">
        <f>IF(AK430="","",VLOOKUP($AK430,TPrice!$A$2:$BBB$290988,MATCH($AK$4,TPrice!$2:$2,0),0))</f>
        <v/>
      </c>
      <c r="AM430" s="228" t="str">
        <f>IF(AL430="","",VLOOKUP($AK430,YTM!$A$2:$BBB$290988,MATCH($AK$4,YTM!$2:$2,0),0))</f>
        <v/>
      </c>
      <c r="AN430" s="184" t="str">
        <f>IF(AK430="","",(VLOOKUP($AK430,CRating!$A$2:$BBB$290988,MATCH($AK$4,CRating!$2:$2,0),0)))</f>
        <v/>
      </c>
      <c r="AO430" s="184" t="str">
        <f>IF(AK430="","",INDEX(Ratings!$E$3:$E$20,MATCH(VLOOKUP($AK430,CRating!$A$2:$BBB$290988,MATCH($AK$4,CRating!$2:$2,0),0),Ratings!$F$3:$F$20,0)))</f>
        <v/>
      </c>
      <c r="AP430" s="184" t="str">
        <f>IF(AL430="","",IFERROR(VLOOKUP($AK430,UnitsTraded!$A$2:$BBB$290988,MATCH($AK$4,UnitsTraded!$2:$2,0),0),""))</f>
        <v/>
      </c>
      <c r="AQ430" s="228" t="str">
        <f>IF(AL430="","",VLOOKUP($AK430,AvgYTM!$A$2:$BAY$290988,MATCH(SUBSTITUTE(SUBSTITUTE($AN430,"+",""),"-",""),AvgYTM!$2:$2,0),0))</f>
        <v/>
      </c>
    </row>
    <row r="431" spans="37:43">
      <c r="AK431" s="226" t="str">
        <f>IF(AvgYTM!A416&gt;0,AvgYTM!A416,"")</f>
        <v/>
      </c>
      <c r="AL431" s="227" t="str">
        <f>IF(AK431="","",VLOOKUP($AK431,TPrice!$A$2:$BBB$290988,MATCH($AK$4,TPrice!$2:$2,0),0))</f>
        <v/>
      </c>
      <c r="AM431" s="228" t="str">
        <f>IF(AL431="","",VLOOKUP($AK431,YTM!$A$2:$BBB$290988,MATCH($AK$4,YTM!$2:$2,0),0))</f>
        <v/>
      </c>
      <c r="AN431" s="184" t="str">
        <f>IF(AK431="","",(VLOOKUP($AK431,CRating!$A$2:$BBB$290988,MATCH($AK$4,CRating!$2:$2,0),0)))</f>
        <v/>
      </c>
      <c r="AO431" s="184" t="str">
        <f>IF(AK431="","",INDEX(Ratings!$E$3:$E$20,MATCH(VLOOKUP($AK431,CRating!$A$2:$BBB$290988,MATCH($AK$4,CRating!$2:$2,0),0),Ratings!$F$3:$F$20,0)))</f>
        <v/>
      </c>
      <c r="AP431" s="184" t="str">
        <f>IF(AL431="","",IFERROR(VLOOKUP($AK431,UnitsTraded!$A$2:$BBB$290988,MATCH($AK$4,UnitsTraded!$2:$2,0),0),""))</f>
        <v/>
      </c>
      <c r="AQ431" s="228" t="str">
        <f>IF(AL431="","",VLOOKUP($AK431,AvgYTM!$A$2:$BAY$290988,MATCH(SUBSTITUTE(SUBSTITUTE($AN431,"+",""),"-",""),AvgYTM!$2:$2,0),0))</f>
        <v/>
      </c>
    </row>
    <row r="432" spans="37:43">
      <c r="AK432" s="226" t="str">
        <f>IF(AvgYTM!A417&gt;0,AvgYTM!A417,"")</f>
        <v/>
      </c>
      <c r="AL432" s="227" t="str">
        <f>IF(AK432="","",VLOOKUP($AK432,TPrice!$A$2:$BBB$290988,MATCH($AK$4,TPrice!$2:$2,0),0))</f>
        <v/>
      </c>
      <c r="AM432" s="228" t="str">
        <f>IF(AL432="","",VLOOKUP($AK432,YTM!$A$2:$BBB$290988,MATCH($AK$4,YTM!$2:$2,0),0))</f>
        <v/>
      </c>
      <c r="AN432" s="184" t="str">
        <f>IF(AK432="","",(VLOOKUP($AK432,CRating!$A$2:$BBB$290988,MATCH($AK$4,CRating!$2:$2,0),0)))</f>
        <v/>
      </c>
      <c r="AO432" s="184" t="str">
        <f>IF(AK432="","",INDEX(Ratings!$E$3:$E$20,MATCH(VLOOKUP($AK432,CRating!$A$2:$BBB$290988,MATCH($AK$4,CRating!$2:$2,0),0),Ratings!$F$3:$F$20,0)))</f>
        <v/>
      </c>
      <c r="AP432" s="184" t="str">
        <f>IF(AL432="","",IFERROR(VLOOKUP($AK432,UnitsTraded!$A$2:$BBB$290988,MATCH($AK$4,UnitsTraded!$2:$2,0),0),""))</f>
        <v/>
      </c>
      <c r="AQ432" s="228" t="str">
        <f>IF(AL432="","",VLOOKUP($AK432,AvgYTM!$A$2:$BAY$290988,MATCH(SUBSTITUTE(SUBSTITUTE($AN432,"+",""),"-",""),AvgYTM!$2:$2,0),0))</f>
        <v/>
      </c>
    </row>
    <row r="433" spans="37:43">
      <c r="AK433" s="226" t="str">
        <f>IF(AvgYTM!A418&gt;0,AvgYTM!A418,"")</f>
        <v/>
      </c>
      <c r="AL433" s="227" t="str">
        <f>IF(AK433="","",VLOOKUP($AK433,TPrice!$A$2:$BBB$290988,MATCH($AK$4,TPrice!$2:$2,0),0))</f>
        <v/>
      </c>
      <c r="AM433" s="228" t="str">
        <f>IF(AL433="","",VLOOKUP($AK433,YTM!$A$2:$BBB$290988,MATCH($AK$4,YTM!$2:$2,0),0))</f>
        <v/>
      </c>
      <c r="AN433" s="184" t="str">
        <f>IF(AK433="","",(VLOOKUP($AK433,CRating!$A$2:$BBB$290988,MATCH($AK$4,CRating!$2:$2,0),0)))</f>
        <v/>
      </c>
      <c r="AO433" s="184" t="str">
        <f>IF(AK433="","",INDEX(Ratings!$E$3:$E$20,MATCH(VLOOKUP($AK433,CRating!$A$2:$BBB$290988,MATCH($AK$4,CRating!$2:$2,0),0),Ratings!$F$3:$F$20,0)))</f>
        <v/>
      </c>
      <c r="AP433" s="184" t="str">
        <f>IF(AL433="","",IFERROR(VLOOKUP($AK433,UnitsTraded!$A$2:$BBB$290988,MATCH($AK$4,UnitsTraded!$2:$2,0),0),""))</f>
        <v/>
      </c>
      <c r="AQ433" s="228" t="str">
        <f>IF(AL433="","",VLOOKUP($AK433,AvgYTM!$A$2:$BAY$290988,MATCH(SUBSTITUTE(SUBSTITUTE($AN433,"+",""),"-",""),AvgYTM!$2:$2,0),0))</f>
        <v/>
      </c>
    </row>
    <row r="434" spans="37:43">
      <c r="AK434" s="226" t="str">
        <f>IF(AvgYTM!A419&gt;0,AvgYTM!A419,"")</f>
        <v/>
      </c>
      <c r="AL434" s="227" t="str">
        <f>IF(AK434="","",VLOOKUP($AK434,TPrice!$A$2:$BBB$290988,MATCH($AK$4,TPrice!$2:$2,0),0))</f>
        <v/>
      </c>
      <c r="AM434" s="228" t="str">
        <f>IF(AL434="","",VLOOKUP($AK434,YTM!$A$2:$BBB$290988,MATCH($AK$4,YTM!$2:$2,0),0))</f>
        <v/>
      </c>
      <c r="AN434" s="184" t="str">
        <f>IF(AK434="","",(VLOOKUP($AK434,CRating!$A$2:$BBB$290988,MATCH($AK$4,CRating!$2:$2,0),0)))</f>
        <v/>
      </c>
      <c r="AO434" s="184" t="str">
        <f>IF(AK434="","",INDEX(Ratings!$E$3:$E$20,MATCH(VLOOKUP($AK434,CRating!$A$2:$BBB$290988,MATCH($AK$4,CRating!$2:$2,0),0),Ratings!$F$3:$F$20,0)))</f>
        <v/>
      </c>
      <c r="AP434" s="184" t="str">
        <f>IF(AL434="","",IFERROR(VLOOKUP($AK434,UnitsTraded!$A$2:$BBB$290988,MATCH($AK$4,UnitsTraded!$2:$2,0),0),""))</f>
        <v/>
      </c>
      <c r="AQ434" s="228" t="str">
        <f>IF(AL434="","",VLOOKUP($AK434,AvgYTM!$A$2:$BAY$290988,MATCH(SUBSTITUTE(SUBSTITUTE($AN434,"+",""),"-",""),AvgYTM!$2:$2,0),0))</f>
        <v/>
      </c>
    </row>
    <row r="435" spans="37:43">
      <c r="AK435" s="226" t="str">
        <f>IF(AvgYTM!A420&gt;0,AvgYTM!A420,"")</f>
        <v/>
      </c>
      <c r="AL435" s="227" t="str">
        <f>IF(AK435="","",VLOOKUP($AK435,TPrice!$A$2:$BBB$290988,MATCH($AK$4,TPrice!$2:$2,0),0))</f>
        <v/>
      </c>
      <c r="AM435" s="228" t="str">
        <f>IF(AL435="","",VLOOKUP($AK435,YTM!$A$2:$BBB$290988,MATCH($AK$4,YTM!$2:$2,0),0))</f>
        <v/>
      </c>
      <c r="AN435" s="184" t="str">
        <f>IF(AK435="","",(VLOOKUP($AK435,CRating!$A$2:$BBB$290988,MATCH($AK$4,CRating!$2:$2,0),0)))</f>
        <v/>
      </c>
      <c r="AO435" s="184" t="str">
        <f>IF(AK435="","",INDEX(Ratings!$E$3:$E$20,MATCH(VLOOKUP($AK435,CRating!$A$2:$BBB$290988,MATCH($AK$4,CRating!$2:$2,0),0),Ratings!$F$3:$F$20,0)))</f>
        <v/>
      </c>
      <c r="AP435" s="184" t="str">
        <f>IF(AL435="","",IFERROR(VLOOKUP($AK435,UnitsTraded!$A$2:$BBB$290988,MATCH($AK$4,UnitsTraded!$2:$2,0),0),""))</f>
        <v/>
      </c>
      <c r="AQ435" s="228" t="str">
        <f>IF(AL435="","",VLOOKUP($AK435,AvgYTM!$A$2:$BAY$290988,MATCH(SUBSTITUTE(SUBSTITUTE($AN435,"+",""),"-",""),AvgYTM!$2:$2,0),0))</f>
        <v/>
      </c>
    </row>
    <row r="436" spans="37:43">
      <c r="AK436" s="226" t="str">
        <f>IF(AvgYTM!A421&gt;0,AvgYTM!A421,"")</f>
        <v/>
      </c>
      <c r="AL436" s="227" t="str">
        <f>IF(AK436="","",VLOOKUP($AK436,TPrice!$A$2:$BBB$290988,MATCH($AK$4,TPrice!$2:$2,0),0))</f>
        <v/>
      </c>
      <c r="AM436" s="228" t="str">
        <f>IF(AL436="","",VLOOKUP($AK436,YTM!$A$2:$BBB$290988,MATCH($AK$4,YTM!$2:$2,0),0))</f>
        <v/>
      </c>
      <c r="AN436" s="184" t="str">
        <f>IF(AK436="","",(VLOOKUP($AK436,CRating!$A$2:$BBB$290988,MATCH($AK$4,CRating!$2:$2,0),0)))</f>
        <v/>
      </c>
      <c r="AO436" s="184" t="str">
        <f>IF(AK436="","",INDEX(Ratings!$E$3:$E$20,MATCH(VLOOKUP($AK436,CRating!$A$2:$BBB$290988,MATCH($AK$4,CRating!$2:$2,0),0),Ratings!$F$3:$F$20,0)))</f>
        <v/>
      </c>
      <c r="AP436" s="184" t="str">
        <f>IF(AL436="","",IFERROR(VLOOKUP($AK436,UnitsTraded!$A$2:$BBB$290988,MATCH($AK$4,UnitsTraded!$2:$2,0),0),""))</f>
        <v/>
      </c>
      <c r="AQ436" s="228" t="str">
        <f>IF(AL436="","",VLOOKUP($AK436,AvgYTM!$A$2:$BAY$290988,MATCH(SUBSTITUTE(SUBSTITUTE($AN436,"+",""),"-",""),AvgYTM!$2:$2,0),0))</f>
        <v/>
      </c>
    </row>
    <row r="437" spans="37:43">
      <c r="AK437" s="226" t="str">
        <f>IF(AvgYTM!A422&gt;0,AvgYTM!A422,"")</f>
        <v/>
      </c>
      <c r="AL437" s="227" t="str">
        <f>IF(AK437="","",VLOOKUP($AK437,TPrice!$A$2:$BBB$290988,MATCH($AK$4,TPrice!$2:$2,0),0))</f>
        <v/>
      </c>
      <c r="AM437" s="228" t="str">
        <f>IF(AL437="","",VLOOKUP($AK437,YTM!$A$2:$BBB$290988,MATCH($AK$4,YTM!$2:$2,0),0))</f>
        <v/>
      </c>
      <c r="AN437" s="184" t="str">
        <f>IF(AK437="","",(VLOOKUP($AK437,CRating!$A$2:$BBB$290988,MATCH($AK$4,CRating!$2:$2,0),0)))</f>
        <v/>
      </c>
      <c r="AO437" s="184" t="str">
        <f>IF(AK437="","",INDEX(Ratings!$E$3:$E$20,MATCH(VLOOKUP($AK437,CRating!$A$2:$BBB$290988,MATCH($AK$4,CRating!$2:$2,0),0),Ratings!$F$3:$F$20,0)))</f>
        <v/>
      </c>
      <c r="AP437" s="184" t="str">
        <f>IF(AL437="","",IFERROR(VLOOKUP($AK437,UnitsTraded!$A$2:$BBB$290988,MATCH($AK$4,UnitsTraded!$2:$2,0),0),""))</f>
        <v/>
      </c>
      <c r="AQ437" s="228" t="str">
        <f>IF(AL437="","",VLOOKUP($AK437,AvgYTM!$A$2:$BAY$290988,MATCH(SUBSTITUTE(SUBSTITUTE($AN437,"+",""),"-",""),AvgYTM!$2:$2,0),0))</f>
        <v/>
      </c>
    </row>
    <row r="438" spans="37:43">
      <c r="AK438" s="226" t="str">
        <f>IF(AvgYTM!A423&gt;0,AvgYTM!A423,"")</f>
        <v/>
      </c>
      <c r="AL438" s="227" t="str">
        <f>IF(AK438="","",VLOOKUP($AK438,TPrice!$A$2:$BBB$290988,MATCH($AK$4,TPrice!$2:$2,0),0))</f>
        <v/>
      </c>
      <c r="AM438" s="228" t="str">
        <f>IF(AL438="","",VLOOKUP($AK438,YTM!$A$2:$BBB$290988,MATCH($AK$4,YTM!$2:$2,0),0))</f>
        <v/>
      </c>
      <c r="AN438" s="184" t="str">
        <f>IF(AK438="","",(VLOOKUP($AK438,CRating!$A$2:$BBB$290988,MATCH($AK$4,CRating!$2:$2,0),0)))</f>
        <v/>
      </c>
      <c r="AO438" s="184" t="str">
        <f>IF(AK438="","",INDEX(Ratings!$E$3:$E$20,MATCH(VLOOKUP($AK438,CRating!$A$2:$BBB$290988,MATCH($AK$4,CRating!$2:$2,0),0),Ratings!$F$3:$F$20,0)))</f>
        <v/>
      </c>
      <c r="AP438" s="184" t="str">
        <f>IF(AL438="","",IFERROR(VLOOKUP($AK438,UnitsTraded!$A$2:$BBB$290988,MATCH($AK$4,UnitsTraded!$2:$2,0),0),""))</f>
        <v/>
      </c>
      <c r="AQ438" s="228" t="str">
        <f>IF(AL438="","",VLOOKUP($AK438,AvgYTM!$A$2:$BAY$290988,MATCH(SUBSTITUTE(SUBSTITUTE($AN438,"+",""),"-",""),AvgYTM!$2:$2,0),0))</f>
        <v/>
      </c>
    </row>
    <row r="439" spans="37:43">
      <c r="AK439" s="226" t="str">
        <f>IF(AvgYTM!A424&gt;0,AvgYTM!A424,"")</f>
        <v/>
      </c>
      <c r="AL439" s="227" t="str">
        <f>IF(AK439="","",VLOOKUP($AK439,TPrice!$A$2:$BBB$290988,MATCH($AK$4,TPrice!$2:$2,0),0))</f>
        <v/>
      </c>
      <c r="AM439" s="228" t="str">
        <f>IF(AL439="","",VLOOKUP($AK439,YTM!$A$2:$BBB$290988,MATCH($AK$4,YTM!$2:$2,0),0))</f>
        <v/>
      </c>
      <c r="AN439" s="184" t="str">
        <f>IF(AK439="","",(VLOOKUP($AK439,CRating!$A$2:$BBB$290988,MATCH($AK$4,CRating!$2:$2,0),0)))</f>
        <v/>
      </c>
      <c r="AO439" s="184" t="str">
        <f>IF(AK439="","",INDEX(Ratings!$E$3:$E$20,MATCH(VLOOKUP($AK439,CRating!$A$2:$BBB$290988,MATCH($AK$4,CRating!$2:$2,0),0),Ratings!$F$3:$F$20,0)))</f>
        <v/>
      </c>
      <c r="AP439" s="184" t="str">
        <f>IF(AL439="","",IFERROR(VLOOKUP($AK439,UnitsTraded!$A$2:$BBB$290988,MATCH($AK$4,UnitsTraded!$2:$2,0),0),""))</f>
        <v/>
      </c>
      <c r="AQ439" s="228" t="str">
        <f>IF(AL439="","",VLOOKUP($AK439,AvgYTM!$A$2:$BAY$290988,MATCH(SUBSTITUTE(SUBSTITUTE($AN439,"+",""),"-",""),AvgYTM!$2:$2,0),0))</f>
        <v/>
      </c>
    </row>
    <row r="440" spans="37:43">
      <c r="AK440" s="226" t="str">
        <f>IF(AvgYTM!A425&gt;0,AvgYTM!A425,"")</f>
        <v/>
      </c>
      <c r="AL440" s="227" t="str">
        <f>IF(AK440="","",VLOOKUP($AK440,TPrice!$A$2:$BBB$290988,MATCH($AK$4,TPrice!$2:$2,0),0))</f>
        <v/>
      </c>
      <c r="AM440" s="228" t="str">
        <f>IF(AL440="","",VLOOKUP($AK440,YTM!$A$2:$BBB$290988,MATCH($AK$4,YTM!$2:$2,0),0))</f>
        <v/>
      </c>
      <c r="AN440" s="184" t="str">
        <f>IF(AK440="","",(VLOOKUP($AK440,CRating!$A$2:$BBB$290988,MATCH($AK$4,CRating!$2:$2,0),0)))</f>
        <v/>
      </c>
      <c r="AO440" s="184" t="str">
        <f>IF(AK440="","",INDEX(Ratings!$E$3:$E$20,MATCH(VLOOKUP($AK440,CRating!$A$2:$BBB$290988,MATCH($AK$4,CRating!$2:$2,0),0),Ratings!$F$3:$F$20,0)))</f>
        <v/>
      </c>
      <c r="AP440" s="184" t="str">
        <f>IF(AL440="","",IFERROR(VLOOKUP($AK440,UnitsTraded!$A$2:$BBB$290988,MATCH($AK$4,UnitsTraded!$2:$2,0),0),""))</f>
        <v/>
      </c>
      <c r="AQ440" s="228" t="str">
        <f>IF(AL440="","",VLOOKUP($AK440,AvgYTM!$A$2:$BAY$290988,MATCH(SUBSTITUTE(SUBSTITUTE($AN440,"+",""),"-",""),AvgYTM!$2:$2,0),0))</f>
        <v/>
      </c>
    </row>
    <row r="441" spans="37:43">
      <c r="AK441" s="226" t="str">
        <f>IF(AvgYTM!A426&gt;0,AvgYTM!A426,"")</f>
        <v/>
      </c>
      <c r="AL441" s="227" t="str">
        <f>IF(AK441="","",VLOOKUP($AK441,TPrice!$A$2:$BBB$290988,MATCH($AK$4,TPrice!$2:$2,0),0))</f>
        <v/>
      </c>
      <c r="AM441" s="228" t="str">
        <f>IF(AL441="","",VLOOKUP($AK441,YTM!$A$2:$BBB$290988,MATCH($AK$4,YTM!$2:$2,0),0))</f>
        <v/>
      </c>
      <c r="AN441" s="184" t="str">
        <f>IF(AK441="","",(VLOOKUP($AK441,CRating!$A$2:$BBB$290988,MATCH($AK$4,CRating!$2:$2,0),0)))</f>
        <v/>
      </c>
      <c r="AO441" s="184" t="str">
        <f>IF(AK441="","",INDEX(Ratings!$E$3:$E$20,MATCH(VLOOKUP($AK441,CRating!$A$2:$BBB$290988,MATCH($AK$4,CRating!$2:$2,0),0),Ratings!$F$3:$F$20,0)))</f>
        <v/>
      </c>
      <c r="AP441" s="184" t="str">
        <f>IF(AL441="","",IFERROR(VLOOKUP($AK441,UnitsTraded!$A$2:$BBB$290988,MATCH($AK$4,UnitsTraded!$2:$2,0),0),""))</f>
        <v/>
      </c>
      <c r="AQ441" s="228" t="str">
        <f>IF(AL441="","",VLOOKUP($AK441,AvgYTM!$A$2:$BAY$290988,MATCH(SUBSTITUTE(SUBSTITUTE($AN441,"+",""),"-",""),AvgYTM!$2:$2,0),0))</f>
        <v/>
      </c>
    </row>
    <row r="442" spans="37:43">
      <c r="AK442" s="226" t="str">
        <f>IF(AvgYTM!A427&gt;0,AvgYTM!A427,"")</f>
        <v/>
      </c>
      <c r="AL442" s="227" t="str">
        <f>IF(AK442="","",VLOOKUP($AK442,TPrice!$A$2:$BBB$290988,MATCH($AK$4,TPrice!$2:$2,0),0))</f>
        <v/>
      </c>
      <c r="AM442" s="228" t="str">
        <f>IF(AL442="","",VLOOKUP($AK442,YTM!$A$2:$BBB$290988,MATCH($AK$4,YTM!$2:$2,0),0))</f>
        <v/>
      </c>
      <c r="AN442" s="184" t="str">
        <f>IF(AK442="","",(VLOOKUP($AK442,CRating!$A$2:$BBB$290988,MATCH($AK$4,CRating!$2:$2,0),0)))</f>
        <v/>
      </c>
      <c r="AO442" s="184" t="str">
        <f>IF(AK442="","",INDEX(Ratings!$E$3:$E$20,MATCH(VLOOKUP($AK442,CRating!$A$2:$BBB$290988,MATCH($AK$4,CRating!$2:$2,0),0),Ratings!$F$3:$F$20,0)))</f>
        <v/>
      </c>
      <c r="AP442" s="184" t="str">
        <f>IF(AL442="","",IFERROR(VLOOKUP($AK442,UnitsTraded!$A$2:$BBB$290988,MATCH($AK$4,UnitsTraded!$2:$2,0),0),""))</f>
        <v/>
      </c>
      <c r="AQ442" s="228" t="str">
        <f>IF(AL442="","",VLOOKUP($AK442,AvgYTM!$A$2:$BAY$290988,MATCH(SUBSTITUTE(SUBSTITUTE($AN442,"+",""),"-",""),AvgYTM!$2:$2,0),0))</f>
        <v/>
      </c>
    </row>
    <row r="443" spans="37:43">
      <c r="AK443" s="226" t="str">
        <f>IF(AvgYTM!A428&gt;0,AvgYTM!A428,"")</f>
        <v/>
      </c>
      <c r="AL443" s="227" t="str">
        <f>IF(AK443="","",VLOOKUP($AK443,TPrice!$A$2:$BBB$290988,MATCH($AK$4,TPrice!$2:$2,0),0))</f>
        <v/>
      </c>
      <c r="AM443" s="228" t="str">
        <f>IF(AL443="","",VLOOKUP($AK443,YTM!$A$2:$BBB$290988,MATCH($AK$4,YTM!$2:$2,0),0))</f>
        <v/>
      </c>
      <c r="AN443" s="184" t="str">
        <f>IF(AK443="","",(VLOOKUP($AK443,CRating!$A$2:$BBB$290988,MATCH($AK$4,CRating!$2:$2,0),0)))</f>
        <v/>
      </c>
      <c r="AO443" s="184" t="str">
        <f>IF(AK443="","",INDEX(Ratings!$E$3:$E$20,MATCH(VLOOKUP($AK443,CRating!$A$2:$BBB$290988,MATCH($AK$4,CRating!$2:$2,0),0),Ratings!$F$3:$F$20,0)))</f>
        <v/>
      </c>
      <c r="AP443" s="184" t="str">
        <f>IF(AL443="","",IFERROR(VLOOKUP($AK443,UnitsTraded!$A$2:$BBB$290988,MATCH($AK$4,UnitsTraded!$2:$2,0),0),""))</f>
        <v/>
      </c>
      <c r="AQ443" s="228" t="str">
        <f>IF(AL443="","",VLOOKUP($AK443,AvgYTM!$A$2:$BAY$290988,MATCH(SUBSTITUTE(SUBSTITUTE($AN443,"+",""),"-",""),AvgYTM!$2:$2,0),0))</f>
        <v/>
      </c>
    </row>
    <row r="444" spans="37:43">
      <c r="AK444" s="226" t="str">
        <f>IF(AvgYTM!A429&gt;0,AvgYTM!A429,"")</f>
        <v/>
      </c>
      <c r="AL444" s="227" t="str">
        <f>IF(AK444="","",VLOOKUP($AK444,TPrice!$A$2:$BBB$290988,MATCH($AK$4,TPrice!$2:$2,0),0))</f>
        <v/>
      </c>
      <c r="AM444" s="228" t="str">
        <f>IF(AL444="","",VLOOKUP($AK444,YTM!$A$2:$BBB$290988,MATCH($AK$4,YTM!$2:$2,0),0))</f>
        <v/>
      </c>
      <c r="AN444" s="184" t="str">
        <f>IF(AK444="","",(VLOOKUP($AK444,CRating!$A$2:$BBB$290988,MATCH($AK$4,CRating!$2:$2,0),0)))</f>
        <v/>
      </c>
      <c r="AO444" s="184" t="str">
        <f>IF(AK444="","",INDEX(Ratings!$E$3:$E$20,MATCH(VLOOKUP($AK444,CRating!$A$2:$BBB$290988,MATCH($AK$4,CRating!$2:$2,0),0),Ratings!$F$3:$F$20,0)))</f>
        <v/>
      </c>
      <c r="AP444" s="184" t="str">
        <f>IF(AL444="","",IFERROR(VLOOKUP($AK444,UnitsTraded!$A$2:$BBB$290988,MATCH($AK$4,UnitsTraded!$2:$2,0),0),""))</f>
        <v/>
      </c>
      <c r="AQ444" s="228" t="str">
        <f>IF(AL444="","",VLOOKUP($AK444,AvgYTM!$A$2:$BAY$290988,MATCH(SUBSTITUTE(SUBSTITUTE($AN444,"+",""),"-",""),AvgYTM!$2:$2,0),0))</f>
        <v/>
      </c>
    </row>
    <row r="445" spans="37:43">
      <c r="AK445" s="226" t="str">
        <f>IF(AvgYTM!A430&gt;0,AvgYTM!A430,"")</f>
        <v/>
      </c>
      <c r="AL445" s="227" t="str">
        <f>IF(AK445="","",VLOOKUP($AK445,TPrice!$A$2:$BBB$290988,MATCH($AK$4,TPrice!$2:$2,0),0))</f>
        <v/>
      </c>
      <c r="AM445" s="228" t="str">
        <f>IF(AL445="","",VLOOKUP($AK445,YTM!$A$2:$BBB$290988,MATCH($AK$4,YTM!$2:$2,0),0))</f>
        <v/>
      </c>
      <c r="AN445" s="184" t="str">
        <f>IF(AK445="","",(VLOOKUP($AK445,CRating!$A$2:$BBB$290988,MATCH($AK$4,CRating!$2:$2,0),0)))</f>
        <v/>
      </c>
      <c r="AO445" s="184" t="str">
        <f>IF(AK445="","",INDEX(Ratings!$E$3:$E$20,MATCH(VLOOKUP($AK445,CRating!$A$2:$BBB$290988,MATCH($AK$4,CRating!$2:$2,0),0),Ratings!$F$3:$F$20,0)))</f>
        <v/>
      </c>
      <c r="AP445" s="184" t="str">
        <f>IF(AL445="","",IFERROR(VLOOKUP($AK445,UnitsTraded!$A$2:$BBB$290988,MATCH($AK$4,UnitsTraded!$2:$2,0),0),""))</f>
        <v/>
      </c>
      <c r="AQ445" s="228" t="str">
        <f>IF(AL445="","",VLOOKUP($AK445,AvgYTM!$A$2:$BAY$290988,MATCH(SUBSTITUTE(SUBSTITUTE($AN445,"+",""),"-",""),AvgYTM!$2:$2,0),0))</f>
        <v/>
      </c>
    </row>
    <row r="446" spans="37:43">
      <c r="AK446" s="226" t="str">
        <f>IF(AvgYTM!A431&gt;0,AvgYTM!A431,"")</f>
        <v/>
      </c>
      <c r="AL446" s="227" t="str">
        <f>IF(AK446="","",VLOOKUP($AK446,TPrice!$A$2:$BBB$290988,MATCH($AK$4,TPrice!$2:$2,0),0))</f>
        <v/>
      </c>
      <c r="AM446" s="228" t="str">
        <f>IF(AL446="","",VLOOKUP($AK446,YTM!$A$2:$BBB$290988,MATCH($AK$4,YTM!$2:$2,0),0))</f>
        <v/>
      </c>
      <c r="AN446" s="184" t="str">
        <f>IF(AK446="","",(VLOOKUP($AK446,CRating!$A$2:$BBB$290988,MATCH($AK$4,CRating!$2:$2,0),0)))</f>
        <v/>
      </c>
      <c r="AO446" s="184" t="str">
        <f>IF(AK446="","",INDEX(Ratings!$E$3:$E$20,MATCH(VLOOKUP($AK446,CRating!$A$2:$BBB$290988,MATCH($AK$4,CRating!$2:$2,0),0),Ratings!$F$3:$F$20,0)))</f>
        <v/>
      </c>
      <c r="AP446" s="184" t="str">
        <f>IF(AL446="","",IFERROR(VLOOKUP($AK446,UnitsTraded!$A$2:$BBB$290988,MATCH($AK$4,UnitsTraded!$2:$2,0),0),""))</f>
        <v/>
      </c>
      <c r="AQ446" s="228" t="str">
        <f>IF(AL446="","",VLOOKUP($AK446,AvgYTM!$A$2:$BAY$290988,MATCH(SUBSTITUTE(SUBSTITUTE($AN446,"+",""),"-",""),AvgYTM!$2:$2,0),0))</f>
        <v/>
      </c>
    </row>
    <row r="447" spans="37:43">
      <c r="AK447" s="226" t="str">
        <f>IF(AvgYTM!A432&gt;0,AvgYTM!A432,"")</f>
        <v/>
      </c>
      <c r="AL447" s="227" t="str">
        <f>IF(AK447="","",VLOOKUP($AK447,TPrice!$A$2:$BBB$290988,MATCH($AK$4,TPrice!$2:$2,0),0))</f>
        <v/>
      </c>
      <c r="AM447" s="228" t="str">
        <f>IF(AL447="","",VLOOKUP($AK447,YTM!$A$2:$BBB$290988,MATCH($AK$4,YTM!$2:$2,0),0))</f>
        <v/>
      </c>
      <c r="AN447" s="184" t="str">
        <f>IF(AK447="","",(VLOOKUP($AK447,CRating!$A$2:$BBB$290988,MATCH($AK$4,CRating!$2:$2,0),0)))</f>
        <v/>
      </c>
      <c r="AO447" s="184" t="str">
        <f>IF(AK447="","",INDEX(Ratings!$E$3:$E$20,MATCH(VLOOKUP($AK447,CRating!$A$2:$BBB$290988,MATCH($AK$4,CRating!$2:$2,0),0),Ratings!$F$3:$F$20,0)))</f>
        <v/>
      </c>
      <c r="AP447" s="184" t="str">
        <f>IF(AL447="","",IFERROR(VLOOKUP($AK447,UnitsTraded!$A$2:$BBB$290988,MATCH($AK$4,UnitsTraded!$2:$2,0),0),""))</f>
        <v/>
      </c>
      <c r="AQ447" s="228" t="str">
        <f>IF(AL447="","",VLOOKUP($AK447,AvgYTM!$A$2:$BAY$290988,MATCH(SUBSTITUTE(SUBSTITUTE($AN447,"+",""),"-",""),AvgYTM!$2:$2,0),0))</f>
        <v/>
      </c>
    </row>
    <row r="448" spans="37:43">
      <c r="AK448" s="226" t="str">
        <f>IF(AvgYTM!A433&gt;0,AvgYTM!A433,"")</f>
        <v/>
      </c>
      <c r="AL448" s="227" t="str">
        <f>IF(AK448="","",VLOOKUP($AK448,TPrice!$A$2:$BBB$290988,MATCH($AK$4,TPrice!$2:$2,0),0))</f>
        <v/>
      </c>
      <c r="AM448" s="228" t="str">
        <f>IF(AL448="","",VLOOKUP($AK448,YTM!$A$2:$BBB$290988,MATCH($AK$4,YTM!$2:$2,0),0))</f>
        <v/>
      </c>
      <c r="AN448" s="184" t="str">
        <f>IF(AK448="","",(VLOOKUP($AK448,CRating!$A$2:$BBB$290988,MATCH($AK$4,CRating!$2:$2,0),0)))</f>
        <v/>
      </c>
      <c r="AO448" s="184" t="str">
        <f>IF(AK448="","",INDEX(Ratings!$E$3:$E$20,MATCH(VLOOKUP($AK448,CRating!$A$2:$BBB$290988,MATCH($AK$4,CRating!$2:$2,0),0),Ratings!$F$3:$F$20,0)))</f>
        <v/>
      </c>
      <c r="AP448" s="184" t="str">
        <f>IF(AL448="","",IFERROR(VLOOKUP($AK448,UnitsTraded!$A$2:$BBB$290988,MATCH($AK$4,UnitsTraded!$2:$2,0),0),""))</f>
        <v/>
      </c>
      <c r="AQ448" s="228" t="str">
        <f>IF(AL448="","",VLOOKUP($AK448,AvgYTM!$A$2:$BAY$290988,MATCH(SUBSTITUTE(SUBSTITUTE($AN448,"+",""),"-",""),AvgYTM!$2:$2,0),0))</f>
        <v/>
      </c>
    </row>
    <row r="449" spans="37:43">
      <c r="AK449" s="226" t="str">
        <f>IF(AvgYTM!A434&gt;0,AvgYTM!A434,"")</f>
        <v/>
      </c>
      <c r="AL449" s="227" t="str">
        <f>IF(AK449="","",VLOOKUP($AK449,TPrice!$A$2:$BBB$290988,MATCH($AK$4,TPrice!$2:$2,0),0))</f>
        <v/>
      </c>
      <c r="AM449" s="228" t="str">
        <f>IF(AL449="","",VLOOKUP($AK449,YTM!$A$2:$BBB$290988,MATCH($AK$4,YTM!$2:$2,0),0))</f>
        <v/>
      </c>
      <c r="AN449" s="184" t="str">
        <f>IF(AK449="","",(VLOOKUP($AK449,CRating!$A$2:$BBB$290988,MATCH($AK$4,CRating!$2:$2,0),0)))</f>
        <v/>
      </c>
      <c r="AO449" s="184" t="str">
        <f>IF(AK449="","",INDEX(Ratings!$E$3:$E$20,MATCH(VLOOKUP($AK449,CRating!$A$2:$BBB$290988,MATCH($AK$4,CRating!$2:$2,0),0),Ratings!$F$3:$F$20,0)))</f>
        <v/>
      </c>
      <c r="AP449" s="184" t="str">
        <f>IF(AL449="","",IFERROR(VLOOKUP($AK449,UnitsTraded!$A$2:$BBB$290988,MATCH($AK$4,UnitsTraded!$2:$2,0),0),""))</f>
        <v/>
      </c>
      <c r="AQ449" s="228" t="str">
        <f>IF(AL449="","",VLOOKUP($AK449,AvgYTM!$A$2:$BAY$290988,MATCH(SUBSTITUTE(SUBSTITUTE($AN449,"+",""),"-",""),AvgYTM!$2:$2,0),0))</f>
        <v/>
      </c>
    </row>
    <row r="450" spans="37:43">
      <c r="AK450" s="226" t="str">
        <f>IF(AvgYTM!A435&gt;0,AvgYTM!A435,"")</f>
        <v/>
      </c>
      <c r="AL450" s="227" t="str">
        <f>IF(AK450="","",VLOOKUP($AK450,TPrice!$A$2:$BBB$290988,MATCH($AK$4,TPrice!$2:$2,0),0))</f>
        <v/>
      </c>
      <c r="AM450" s="228" t="str">
        <f>IF(AL450="","",VLOOKUP($AK450,YTM!$A$2:$BBB$290988,MATCH($AK$4,YTM!$2:$2,0),0))</f>
        <v/>
      </c>
      <c r="AN450" s="184" t="str">
        <f>IF(AK450="","",(VLOOKUP($AK450,CRating!$A$2:$BBB$290988,MATCH($AK$4,CRating!$2:$2,0),0)))</f>
        <v/>
      </c>
      <c r="AO450" s="184" t="str">
        <f>IF(AK450="","",INDEX(Ratings!$E$3:$E$20,MATCH(VLOOKUP($AK450,CRating!$A$2:$BBB$290988,MATCH($AK$4,CRating!$2:$2,0),0),Ratings!$F$3:$F$20,0)))</f>
        <v/>
      </c>
      <c r="AP450" s="184" t="str">
        <f>IF(AL450="","",IFERROR(VLOOKUP($AK450,UnitsTraded!$A$2:$BBB$290988,MATCH($AK$4,UnitsTraded!$2:$2,0),0),""))</f>
        <v/>
      </c>
      <c r="AQ450" s="228" t="str">
        <f>IF(AL450="","",VLOOKUP($AK450,AvgYTM!$A$2:$BAY$290988,MATCH(SUBSTITUTE(SUBSTITUTE($AN450,"+",""),"-",""),AvgYTM!$2:$2,0),0))</f>
        <v/>
      </c>
    </row>
    <row r="451" spans="37:43">
      <c r="AK451" s="226" t="str">
        <f>IF(AvgYTM!A436&gt;0,AvgYTM!A436,"")</f>
        <v/>
      </c>
      <c r="AL451" s="227" t="str">
        <f>IF(AK451="","",VLOOKUP($AK451,TPrice!$A$2:$BBB$290988,MATCH($AK$4,TPrice!$2:$2,0),0))</f>
        <v/>
      </c>
      <c r="AM451" s="228" t="str">
        <f>IF(AL451="","",VLOOKUP($AK451,YTM!$A$2:$BBB$290988,MATCH($AK$4,YTM!$2:$2,0),0))</f>
        <v/>
      </c>
      <c r="AN451" s="184" t="str">
        <f>IF(AK451="","",(VLOOKUP($AK451,CRating!$A$2:$BBB$290988,MATCH($AK$4,CRating!$2:$2,0),0)))</f>
        <v/>
      </c>
      <c r="AO451" s="184" t="str">
        <f>IF(AK451="","",INDEX(Ratings!$E$3:$E$20,MATCH(VLOOKUP($AK451,CRating!$A$2:$BBB$290988,MATCH($AK$4,CRating!$2:$2,0),0),Ratings!$F$3:$F$20,0)))</f>
        <v/>
      </c>
      <c r="AP451" s="184" t="str">
        <f>IF(AL451="","",IFERROR(VLOOKUP($AK451,UnitsTraded!$A$2:$BBB$290988,MATCH($AK$4,UnitsTraded!$2:$2,0),0),""))</f>
        <v/>
      </c>
      <c r="AQ451" s="228" t="str">
        <f>IF(AL451="","",VLOOKUP($AK451,AvgYTM!$A$2:$BAY$290988,MATCH(SUBSTITUTE(SUBSTITUTE($AN451,"+",""),"-",""),AvgYTM!$2:$2,0),0))</f>
        <v/>
      </c>
    </row>
    <row r="452" spans="37:43">
      <c r="AK452" s="226" t="str">
        <f>IF(AvgYTM!A437&gt;0,AvgYTM!A437,"")</f>
        <v/>
      </c>
      <c r="AL452" s="227" t="str">
        <f>IF(AK452="","",VLOOKUP($AK452,TPrice!$A$2:$BBB$290988,MATCH($AK$4,TPrice!$2:$2,0),0))</f>
        <v/>
      </c>
      <c r="AM452" s="228" t="str">
        <f>IF(AL452="","",VLOOKUP($AK452,YTM!$A$2:$BBB$290988,MATCH($AK$4,YTM!$2:$2,0),0))</f>
        <v/>
      </c>
      <c r="AN452" s="184" t="str">
        <f>IF(AK452="","",(VLOOKUP($AK452,CRating!$A$2:$BBB$290988,MATCH($AK$4,CRating!$2:$2,0),0)))</f>
        <v/>
      </c>
      <c r="AO452" s="184" t="str">
        <f>IF(AK452="","",INDEX(Ratings!$E$3:$E$20,MATCH(VLOOKUP($AK452,CRating!$A$2:$BBB$290988,MATCH($AK$4,CRating!$2:$2,0),0),Ratings!$F$3:$F$20,0)))</f>
        <v/>
      </c>
      <c r="AP452" s="184" t="str">
        <f>IF(AL452="","",IFERROR(VLOOKUP($AK452,UnitsTraded!$A$2:$BBB$290988,MATCH($AK$4,UnitsTraded!$2:$2,0),0),""))</f>
        <v/>
      </c>
      <c r="AQ452" s="228" t="str">
        <f>IF(AL452="","",VLOOKUP($AK452,AvgYTM!$A$2:$BAY$290988,MATCH(SUBSTITUTE(SUBSTITUTE($AN452,"+",""),"-",""),AvgYTM!$2:$2,0),0))</f>
        <v/>
      </c>
    </row>
    <row r="453" spans="37:43">
      <c r="AK453" s="226" t="str">
        <f>IF(AvgYTM!A438&gt;0,AvgYTM!A438,"")</f>
        <v/>
      </c>
      <c r="AL453" s="227" t="str">
        <f>IF(AK453="","",VLOOKUP($AK453,TPrice!$A$2:$BBB$290988,MATCH($AK$4,TPrice!$2:$2,0),0))</f>
        <v/>
      </c>
      <c r="AM453" s="228" t="str">
        <f>IF(AL453="","",VLOOKUP($AK453,YTM!$A$2:$BBB$290988,MATCH($AK$4,YTM!$2:$2,0),0))</f>
        <v/>
      </c>
      <c r="AN453" s="184" t="str">
        <f>IF(AK453="","",(VLOOKUP($AK453,CRating!$A$2:$BBB$290988,MATCH($AK$4,CRating!$2:$2,0),0)))</f>
        <v/>
      </c>
      <c r="AO453" s="184" t="str">
        <f>IF(AK453="","",INDEX(Ratings!$E$3:$E$20,MATCH(VLOOKUP($AK453,CRating!$A$2:$BBB$290988,MATCH($AK$4,CRating!$2:$2,0),0),Ratings!$F$3:$F$20,0)))</f>
        <v/>
      </c>
      <c r="AP453" s="184" t="str">
        <f>IF(AL453="","",IFERROR(VLOOKUP($AK453,UnitsTraded!$A$2:$BBB$290988,MATCH($AK$4,UnitsTraded!$2:$2,0),0),""))</f>
        <v/>
      </c>
      <c r="AQ453" s="228" t="str">
        <f>IF(AL453="","",VLOOKUP($AK453,AvgYTM!$A$2:$BAY$290988,MATCH(SUBSTITUTE(SUBSTITUTE($AN453,"+",""),"-",""),AvgYTM!$2:$2,0),0))</f>
        <v/>
      </c>
    </row>
    <row r="454" spans="37:43">
      <c r="AK454" s="226" t="str">
        <f>IF(AvgYTM!A439&gt;0,AvgYTM!A439,"")</f>
        <v/>
      </c>
      <c r="AL454" s="227" t="str">
        <f>IF(AK454="","",VLOOKUP($AK454,TPrice!$A$2:$BBB$290988,MATCH($AK$4,TPrice!$2:$2,0),0))</f>
        <v/>
      </c>
      <c r="AM454" s="228" t="str">
        <f>IF(AL454="","",VLOOKUP($AK454,YTM!$A$2:$BBB$290988,MATCH($AK$4,YTM!$2:$2,0),0))</f>
        <v/>
      </c>
      <c r="AN454" s="184" t="str">
        <f>IF(AK454="","",(VLOOKUP($AK454,CRating!$A$2:$BBB$290988,MATCH($AK$4,CRating!$2:$2,0),0)))</f>
        <v/>
      </c>
      <c r="AO454" s="184" t="str">
        <f>IF(AK454="","",INDEX(Ratings!$E$3:$E$20,MATCH(VLOOKUP($AK454,CRating!$A$2:$BBB$290988,MATCH($AK$4,CRating!$2:$2,0),0),Ratings!$F$3:$F$20,0)))</f>
        <v/>
      </c>
      <c r="AP454" s="184" t="str">
        <f>IF(AL454="","",IFERROR(VLOOKUP($AK454,UnitsTraded!$A$2:$BBB$290988,MATCH($AK$4,UnitsTraded!$2:$2,0),0),""))</f>
        <v/>
      </c>
      <c r="AQ454" s="228" t="str">
        <f>IF(AL454="","",VLOOKUP($AK454,AvgYTM!$A$2:$BAY$290988,MATCH(SUBSTITUTE(SUBSTITUTE($AN454,"+",""),"-",""),AvgYTM!$2:$2,0),0))</f>
        <v/>
      </c>
    </row>
    <row r="455" spans="37:43">
      <c r="AK455" s="226" t="str">
        <f>IF(AvgYTM!A440&gt;0,AvgYTM!A440,"")</f>
        <v/>
      </c>
      <c r="AL455" s="227" t="str">
        <f>IF(AK455="","",VLOOKUP($AK455,TPrice!$A$2:$BBB$290988,MATCH($AK$4,TPrice!$2:$2,0),0))</f>
        <v/>
      </c>
      <c r="AM455" s="228" t="str">
        <f>IF(AL455="","",VLOOKUP($AK455,YTM!$A$2:$BBB$290988,MATCH($AK$4,YTM!$2:$2,0),0))</f>
        <v/>
      </c>
      <c r="AN455" s="184" t="str">
        <f>IF(AK455="","",(VLOOKUP($AK455,CRating!$A$2:$BBB$290988,MATCH($AK$4,CRating!$2:$2,0),0)))</f>
        <v/>
      </c>
      <c r="AO455" s="184" t="str">
        <f>IF(AK455="","",INDEX(Ratings!$E$3:$E$20,MATCH(VLOOKUP($AK455,CRating!$A$2:$BBB$290988,MATCH($AK$4,CRating!$2:$2,0),0),Ratings!$F$3:$F$20,0)))</f>
        <v/>
      </c>
      <c r="AP455" s="184" t="str">
        <f>IF(AL455="","",IFERROR(VLOOKUP($AK455,UnitsTraded!$A$2:$BBB$290988,MATCH($AK$4,UnitsTraded!$2:$2,0),0),""))</f>
        <v/>
      </c>
      <c r="AQ455" s="228" t="str">
        <f>IF(AL455="","",VLOOKUP($AK455,AvgYTM!$A$2:$BAY$290988,MATCH(SUBSTITUTE(SUBSTITUTE($AN455,"+",""),"-",""),AvgYTM!$2:$2,0),0))</f>
        <v/>
      </c>
    </row>
    <row r="456" spans="37:43">
      <c r="AK456" s="226" t="str">
        <f>IF(AvgYTM!A441&gt;0,AvgYTM!A441,"")</f>
        <v/>
      </c>
      <c r="AL456" s="227" t="str">
        <f>IF(AK456="","",VLOOKUP($AK456,TPrice!$A$2:$BBB$290988,MATCH($AK$4,TPrice!$2:$2,0),0))</f>
        <v/>
      </c>
      <c r="AM456" s="228" t="str">
        <f>IF(AL456="","",VLOOKUP($AK456,YTM!$A$2:$BBB$290988,MATCH($AK$4,YTM!$2:$2,0),0))</f>
        <v/>
      </c>
      <c r="AN456" s="184" t="str">
        <f>IF(AK456="","",(VLOOKUP($AK456,CRating!$A$2:$BBB$290988,MATCH($AK$4,CRating!$2:$2,0),0)))</f>
        <v/>
      </c>
      <c r="AO456" s="184" t="str">
        <f>IF(AK456="","",INDEX(Ratings!$E$3:$E$20,MATCH(VLOOKUP($AK456,CRating!$A$2:$BBB$290988,MATCH($AK$4,CRating!$2:$2,0),0),Ratings!$F$3:$F$20,0)))</f>
        <v/>
      </c>
      <c r="AP456" s="184" t="str">
        <f>IF(AL456="","",IFERROR(VLOOKUP($AK456,UnitsTraded!$A$2:$BBB$290988,MATCH($AK$4,UnitsTraded!$2:$2,0),0),""))</f>
        <v/>
      </c>
      <c r="AQ456" s="228" t="str">
        <f>IF(AL456="","",VLOOKUP($AK456,AvgYTM!$A$2:$BAY$290988,MATCH(SUBSTITUTE(SUBSTITUTE($AN456,"+",""),"-",""),AvgYTM!$2:$2,0),0))</f>
        <v/>
      </c>
    </row>
    <row r="457" spans="37:43">
      <c r="AK457" s="226" t="str">
        <f>IF(AvgYTM!A442&gt;0,AvgYTM!A442,"")</f>
        <v/>
      </c>
      <c r="AL457" s="227" t="str">
        <f>IF(AK457="","",VLOOKUP($AK457,TPrice!$A$2:$BBB$290988,MATCH($AK$4,TPrice!$2:$2,0),0))</f>
        <v/>
      </c>
      <c r="AM457" s="228" t="str">
        <f>IF(AL457="","",VLOOKUP($AK457,YTM!$A$2:$BBB$290988,MATCH($AK$4,YTM!$2:$2,0),0))</f>
        <v/>
      </c>
      <c r="AN457" s="184" t="str">
        <f>IF(AK457="","",(VLOOKUP($AK457,CRating!$A$2:$BBB$290988,MATCH($AK$4,CRating!$2:$2,0),0)))</f>
        <v/>
      </c>
      <c r="AO457" s="184" t="str">
        <f>IF(AK457="","",INDEX(Ratings!$E$3:$E$20,MATCH(VLOOKUP($AK457,CRating!$A$2:$BBB$290988,MATCH($AK$4,CRating!$2:$2,0),0),Ratings!$F$3:$F$20,0)))</f>
        <v/>
      </c>
      <c r="AP457" s="184" t="str">
        <f>IF(AL457="","",IFERROR(VLOOKUP($AK457,UnitsTraded!$A$2:$BBB$290988,MATCH($AK$4,UnitsTraded!$2:$2,0),0),""))</f>
        <v/>
      </c>
      <c r="AQ457" s="228" t="str">
        <f>IF(AL457="","",VLOOKUP($AK457,AvgYTM!$A$2:$BAY$290988,MATCH(SUBSTITUTE(SUBSTITUTE($AN457,"+",""),"-",""),AvgYTM!$2:$2,0),0))</f>
        <v/>
      </c>
    </row>
    <row r="458" spans="37:43">
      <c r="AK458" s="226" t="str">
        <f>IF(AvgYTM!A443&gt;0,AvgYTM!A443,"")</f>
        <v/>
      </c>
      <c r="AL458" s="227" t="str">
        <f>IF(AK458="","",VLOOKUP($AK458,TPrice!$A$2:$BBB$290988,MATCH($AK$4,TPrice!$2:$2,0),0))</f>
        <v/>
      </c>
      <c r="AM458" s="228" t="str">
        <f>IF(AL458="","",VLOOKUP($AK458,YTM!$A$2:$BBB$290988,MATCH($AK$4,YTM!$2:$2,0),0))</f>
        <v/>
      </c>
      <c r="AN458" s="184" t="str">
        <f>IF(AK458="","",(VLOOKUP($AK458,CRating!$A$2:$BBB$290988,MATCH($AK$4,CRating!$2:$2,0),0)))</f>
        <v/>
      </c>
      <c r="AO458" s="184" t="str">
        <f>IF(AK458="","",INDEX(Ratings!$E$3:$E$20,MATCH(VLOOKUP($AK458,CRating!$A$2:$BBB$290988,MATCH($AK$4,CRating!$2:$2,0),0),Ratings!$F$3:$F$20,0)))</f>
        <v/>
      </c>
      <c r="AP458" s="184" t="str">
        <f>IF(AL458="","",IFERROR(VLOOKUP($AK458,UnitsTraded!$A$2:$BBB$290988,MATCH($AK$4,UnitsTraded!$2:$2,0),0),""))</f>
        <v/>
      </c>
      <c r="AQ458" s="228" t="str">
        <f>IF(AL458="","",VLOOKUP($AK458,AvgYTM!$A$2:$BAY$290988,MATCH(SUBSTITUTE(SUBSTITUTE($AN458,"+",""),"-",""),AvgYTM!$2:$2,0),0))</f>
        <v/>
      </c>
    </row>
    <row r="459" spans="37:43">
      <c r="AK459" s="226" t="str">
        <f>IF(AvgYTM!A444&gt;0,AvgYTM!A444,"")</f>
        <v/>
      </c>
      <c r="AL459" s="227" t="str">
        <f>IF(AK459="","",VLOOKUP($AK459,TPrice!$A$2:$BBB$290988,MATCH($AK$4,TPrice!$2:$2,0),0))</f>
        <v/>
      </c>
      <c r="AM459" s="228" t="str">
        <f>IF(AL459="","",VLOOKUP($AK459,YTM!$A$2:$BBB$290988,MATCH($AK$4,YTM!$2:$2,0),0))</f>
        <v/>
      </c>
      <c r="AN459" s="184" t="str">
        <f>IF(AK459="","",(VLOOKUP($AK459,CRating!$A$2:$BBB$290988,MATCH($AK$4,CRating!$2:$2,0),0)))</f>
        <v/>
      </c>
      <c r="AO459" s="184" t="str">
        <f>IF(AK459="","",INDEX(Ratings!$E$3:$E$20,MATCH(VLOOKUP($AK459,CRating!$A$2:$BBB$290988,MATCH($AK$4,CRating!$2:$2,0),0),Ratings!$F$3:$F$20,0)))</f>
        <v/>
      </c>
      <c r="AP459" s="184" t="str">
        <f>IF(AL459="","",IFERROR(VLOOKUP($AK459,UnitsTraded!$A$2:$BBB$290988,MATCH($AK$4,UnitsTraded!$2:$2,0),0),""))</f>
        <v/>
      </c>
      <c r="AQ459" s="228" t="str">
        <f>IF(AL459="","",VLOOKUP($AK459,AvgYTM!$A$2:$BAY$290988,MATCH(SUBSTITUTE(SUBSTITUTE($AN459,"+",""),"-",""),AvgYTM!$2:$2,0),0))</f>
        <v/>
      </c>
    </row>
    <row r="460" spans="37:43">
      <c r="AK460" s="226" t="str">
        <f>IF(AvgYTM!A445&gt;0,AvgYTM!A445,"")</f>
        <v/>
      </c>
      <c r="AL460" s="227" t="str">
        <f>IF(AK460="","",VLOOKUP($AK460,TPrice!$A$2:$BBB$290988,MATCH($AK$4,TPrice!$2:$2,0),0))</f>
        <v/>
      </c>
      <c r="AM460" s="228" t="str">
        <f>IF(AL460="","",VLOOKUP($AK460,YTM!$A$2:$BBB$290988,MATCH($AK$4,YTM!$2:$2,0),0))</f>
        <v/>
      </c>
      <c r="AN460" s="184" t="str">
        <f>IF(AK460="","",(VLOOKUP($AK460,CRating!$A$2:$BBB$290988,MATCH($AK$4,CRating!$2:$2,0),0)))</f>
        <v/>
      </c>
      <c r="AO460" s="184" t="str">
        <f>IF(AK460="","",INDEX(Ratings!$E$3:$E$20,MATCH(VLOOKUP($AK460,CRating!$A$2:$BBB$290988,MATCH($AK$4,CRating!$2:$2,0),0),Ratings!$F$3:$F$20,0)))</f>
        <v/>
      </c>
      <c r="AP460" s="184" t="str">
        <f>IF(AL460="","",IFERROR(VLOOKUP($AK460,UnitsTraded!$A$2:$BBB$290988,MATCH($AK$4,UnitsTraded!$2:$2,0),0),""))</f>
        <v/>
      </c>
      <c r="AQ460" s="228" t="str">
        <f>IF(AL460="","",VLOOKUP($AK460,AvgYTM!$A$2:$BAY$290988,MATCH(SUBSTITUTE(SUBSTITUTE($AN460,"+",""),"-",""),AvgYTM!$2:$2,0),0))</f>
        <v/>
      </c>
    </row>
    <row r="461" spans="37:43">
      <c r="AK461" s="226" t="str">
        <f>IF(AvgYTM!A446&gt;0,AvgYTM!A446,"")</f>
        <v/>
      </c>
      <c r="AL461" s="227" t="str">
        <f>IF(AK461="","",VLOOKUP($AK461,TPrice!$A$2:$BBB$290988,MATCH($AK$4,TPrice!$2:$2,0),0))</f>
        <v/>
      </c>
      <c r="AM461" s="228" t="str">
        <f>IF(AL461="","",VLOOKUP($AK461,YTM!$A$2:$BBB$290988,MATCH($AK$4,YTM!$2:$2,0),0))</f>
        <v/>
      </c>
      <c r="AN461" s="184" t="str">
        <f>IF(AK461="","",(VLOOKUP($AK461,CRating!$A$2:$BBB$290988,MATCH($AK$4,CRating!$2:$2,0),0)))</f>
        <v/>
      </c>
      <c r="AO461" s="184" t="str">
        <f>IF(AK461="","",INDEX(Ratings!$E$3:$E$20,MATCH(VLOOKUP($AK461,CRating!$A$2:$BBB$290988,MATCH($AK$4,CRating!$2:$2,0),0),Ratings!$F$3:$F$20,0)))</f>
        <v/>
      </c>
      <c r="AP461" s="184" t="str">
        <f>IF(AL461="","",IFERROR(VLOOKUP($AK461,UnitsTraded!$A$2:$BBB$290988,MATCH($AK$4,UnitsTraded!$2:$2,0),0),""))</f>
        <v/>
      </c>
      <c r="AQ461" s="228" t="str">
        <f>IF(AL461="","",VLOOKUP($AK461,AvgYTM!$A$2:$BAY$290988,MATCH(SUBSTITUTE(SUBSTITUTE($AN461,"+",""),"-",""),AvgYTM!$2:$2,0),0))</f>
        <v/>
      </c>
    </row>
    <row r="462" spans="37:43">
      <c r="AK462" s="226" t="str">
        <f>IF(AvgYTM!A447&gt;0,AvgYTM!A447,"")</f>
        <v/>
      </c>
      <c r="AL462" s="227" t="str">
        <f>IF(AK462="","",VLOOKUP($AK462,TPrice!$A$2:$BBB$290988,MATCH($AK$4,TPrice!$2:$2,0),0))</f>
        <v/>
      </c>
      <c r="AM462" s="228" t="str">
        <f>IF(AL462="","",VLOOKUP($AK462,YTM!$A$2:$BBB$290988,MATCH($AK$4,YTM!$2:$2,0),0))</f>
        <v/>
      </c>
      <c r="AN462" s="184" t="str">
        <f>IF(AK462="","",(VLOOKUP($AK462,CRating!$A$2:$BBB$290988,MATCH($AK$4,CRating!$2:$2,0),0)))</f>
        <v/>
      </c>
      <c r="AO462" s="184" t="str">
        <f>IF(AK462="","",INDEX(Ratings!$E$3:$E$20,MATCH(VLOOKUP($AK462,CRating!$A$2:$BBB$290988,MATCH($AK$4,CRating!$2:$2,0),0),Ratings!$F$3:$F$20,0)))</f>
        <v/>
      </c>
      <c r="AP462" s="184" t="str">
        <f>IF(AL462="","",IFERROR(VLOOKUP($AK462,UnitsTraded!$A$2:$BBB$290988,MATCH($AK$4,UnitsTraded!$2:$2,0),0),""))</f>
        <v/>
      </c>
      <c r="AQ462" s="228" t="str">
        <f>IF(AL462="","",VLOOKUP($AK462,AvgYTM!$A$2:$BAY$290988,MATCH(SUBSTITUTE(SUBSTITUTE($AN462,"+",""),"-",""),AvgYTM!$2:$2,0),0))</f>
        <v/>
      </c>
    </row>
    <row r="463" spans="37:43">
      <c r="AK463" s="226" t="str">
        <f>IF(AvgYTM!A448&gt;0,AvgYTM!A448,"")</f>
        <v/>
      </c>
      <c r="AL463" s="227" t="str">
        <f>IF(AK463="","",VLOOKUP($AK463,TPrice!$A$2:$BBB$290988,MATCH($AK$4,TPrice!$2:$2,0),0))</f>
        <v/>
      </c>
      <c r="AM463" s="228" t="str">
        <f>IF(AL463="","",VLOOKUP($AK463,YTM!$A$2:$BBB$290988,MATCH($AK$4,YTM!$2:$2,0),0))</f>
        <v/>
      </c>
      <c r="AN463" s="184" t="str">
        <f>IF(AK463="","",(VLOOKUP($AK463,CRating!$A$2:$BBB$290988,MATCH($AK$4,CRating!$2:$2,0),0)))</f>
        <v/>
      </c>
      <c r="AO463" s="184" t="str">
        <f>IF(AK463="","",INDEX(Ratings!$E$3:$E$20,MATCH(VLOOKUP($AK463,CRating!$A$2:$BBB$290988,MATCH($AK$4,CRating!$2:$2,0),0),Ratings!$F$3:$F$20,0)))</f>
        <v/>
      </c>
      <c r="AP463" s="184" t="str">
        <f>IF(AL463="","",IFERROR(VLOOKUP($AK463,UnitsTraded!$A$2:$BBB$290988,MATCH($AK$4,UnitsTraded!$2:$2,0),0),""))</f>
        <v/>
      </c>
      <c r="AQ463" s="228" t="str">
        <f>IF(AL463="","",VLOOKUP($AK463,AvgYTM!$A$2:$BAY$290988,MATCH(SUBSTITUTE(SUBSTITUTE($AN463,"+",""),"-",""),AvgYTM!$2:$2,0),0))</f>
        <v/>
      </c>
    </row>
    <row r="464" spans="37:43">
      <c r="AK464" s="226" t="str">
        <f>IF(AvgYTM!A449&gt;0,AvgYTM!A449,"")</f>
        <v/>
      </c>
      <c r="AL464" s="227" t="str">
        <f>IF(AK464="","",VLOOKUP($AK464,TPrice!$A$2:$BBB$290988,MATCH($AK$4,TPrice!$2:$2,0),0))</f>
        <v/>
      </c>
      <c r="AM464" s="228" t="str">
        <f>IF(AL464="","",VLOOKUP($AK464,YTM!$A$2:$BBB$290988,MATCH($AK$4,YTM!$2:$2,0),0))</f>
        <v/>
      </c>
      <c r="AN464" s="184" t="str">
        <f>IF(AK464="","",(VLOOKUP($AK464,CRating!$A$2:$BBB$290988,MATCH($AK$4,CRating!$2:$2,0),0)))</f>
        <v/>
      </c>
      <c r="AO464" s="184" t="str">
        <f>IF(AK464="","",INDEX(Ratings!$E$3:$E$20,MATCH(VLOOKUP($AK464,CRating!$A$2:$BBB$290988,MATCH($AK$4,CRating!$2:$2,0),0),Ratings!$F$3:$F$20,0)))</f>
        <v/>
      </c>
      <c r="AP464" s="184" t="str">
        <f>IF(AL464="","",IFERROR(VLOOKUP($AK464,UnitsTraded!$A$2:$BBB$290988,MATCH($AK$4,UnitsTraded!$2:$2,0),0),""))</f>
        <v/>
      </c>
      <c r="AQ464" s="228" t="str">
        <f>IF(AL464="","",VLOOKUP($AK464,AvgYTM!$A$2:$BAY$290988,MATCH(SUBSTITUTE(SUBSTITUTE($AN464,"+",""),"-",""),AvgYTM!$2:$2,0),0))</f>
        <v/>
      </c>
    </row>
    <row r="465" spans="37:43">
      <c r="AK465" s="226" t="str">
        <f>IF(AvgYTM!A450&gt;0,AvgYTM!A450,"")</f>
        <v/>
      </c>
      <c r="AL465" s="227" t="str">
        <f>IF(AK465="","",VLOOKUP($AK465,TPrice!$A$2:$BBB$290988,MATCH($AK$4,TPrice!$2:$2,0),0))</f>
        <v/>
      </c>
      <c r="AM465" s="228" t="str">
        <f>IF(AL465="","",VLOOKUP($AK465,YTM!$A$2:$BBB$290988,MATCH($AK$4,YTM!$2:$2,0),0))</f>
        <v/>
      </c>
      <c r="AN465" s="184" t="str">
        <f>IF(AK465="","",(VLOOKUP($AK465,CRating!$A$2:$BBB$290988,MATCH($AK$4,CRating!$2:$2,0),0)))</f>
        <v/>
      </c>
      <c r="AO465" s="184" t="str">
        <f>IF(AK465="","",INDEX(Ratings!$E$3:$E$20,MATCH(VLOOKUP($AK465,CRating!$A$2:$BBB$290988,MATCH($AK$4,CRating!$2:$2,0),0),Ratings!$F$3:$F$20,0)))</f>
        <v/>
      </c>
      <c r="AP465" s="184" t="str">
        <f>IF(AL465="","",IFERROR(VLOOKUP($AK465,UnitsTraded!$A$2:$BBB$290988,MATCH($AK$4,UnitsTraded!$2:$2,0),0),""))</f>
        <v/>
      </c>
      <c r="AQ465" s="228" t="str">
        <f>IF(AL465="","",VLOOKUP($AK465,AvgYTM!$A$2:$BAY$290988,MATCH(SUBSTITUTE(SUBSTITUTE($AN465,"+",""),"-",""),AvgYTM!$2:$2,0),0))</f>
        <v/>
      </c>
    </row>
    <row r="466" spans="37:43">
      <c r="AK466" s="226" t="str">
        <f>IF(AvgYTM!A451&gt;0,AvgYTM!A451,"")</f>
        <v/>
      </c>
      <c r="AL466" s="227" t="str">
        <f>IF(AK466="","",VLOOKUP($AK466,TPrice!$A$2:$BBB$290988,MATCH($AK$4,TPrice!$2:$2,0),0))</f>
        <v/>
      </c>
      <c r="AM466" s="228" t="str">
        <f>IF(AL466="","",VLOOKUP($AK466,YTM!$A$2:$BBB$290988,MATCH($AK$4,YTM!$2:$2,0),0))</f>
        <v/>
      </c>
      <c r="AN466" s="184" t="str">
        <f>IF(AK466="","",(VLOOKUP($AK466,CRating!$A$2:$BBB$290988,MATCH($AK$4,CRating!$2:$2,0),0)))</f>
        <v/>
      </c>
      <c r="AO466" s="184" t="str">
        <f>IF(AK466="","",INDEX(Ratings!$E$3:$E$20,MATCH(VLOOKUP($AK466,CRating!$A$2:$BBB$290988,MATCH($AK$4,CRating!$2:$2,0),0),Ratings!$F$3:$F$20,0)))</f>
        <v/>
      </c>
      <c r="AP466" s="184" t="str">
        <f>IF(AL466="","",IFERROR(VLOOKUP($AK466,UnitsTraded!$A$2:$BBB$290988,MATCH($AK$4,UnitsTraded!$2:$2,0),0),""))</f>
        <v/>
      </c>
      <c r="AQ466" s="228" t="str">
        <f>IF(AL466="","",VLOOKUP($AK466,AvgYTM!$A$2:$BAY$290988,MATCH(SUBSTITUTE(SUBSTITUTE($AN466,"+",""),"-",""),AvgYTM!$2:$2,0),0))</f>
        <v/>
      </c>
    </row>
    <row r="467" spans="37:43">
      <c r="AK467" s="226" t="str">
        <f>IF(AvgYTM!A452&gt;0,AvgYTM!A452,"")</f>
        <v/>
      </c>
      <c r="AL467" s="227" t="str">
        <f>IF(AK467="","",VLOOKUP($AK467,TPrice!$A$2:$BBB$290988,MATCH($AK$4,TPrice!$2:$2,0),0))</f>
        <v/>
      </c>
      <c r="AM467" s="228" t="str">
        <f>IF(AL467="","",VLOOKUP($AK467,YTM!$A$2:$BBB$290988,MATCH($AK$4,YTM!$2:$2,0),0))</f>
        <v/>
      </c>
      <c r="AN467" s="184" t="str">
        <f>IF(AK467="","",(VLOOKUP($AK467,CRating!$A$2:$BBB$290988,MATCH($AK$4,CRating!$2:$2,0),0)))</f>
        <v/>
      </c>
      <c r="AO467" s="184" t="str">
        <f>IF(AK467="","",INDEX(Ratings!$E$3:$E$20,MATCH(VLOOKUP($AK467,CRating!$A$2:$BBB$290988,MATCH($AK$4,CRating!$2:$2,0),0),Ratings!$F$3:$F$20,0)))</f>
        <v/>
      </c>
      <c r="AP467" s="184" t="str">
        <f>IF(AL467="","",IFERROR(VLOOKUP($AK467,UnitsTraded!$A$2:$BBB$290988,MATCH($AK$4,UnitsTraded!$2:$2,0),0),""))</f>
        <v/>
      </c>
      <c r="AQ467" s="228" t="str">
        <f>IF(AL467="","",VLOOKUP($AK467,AvgYTM!$A$2:$BAY$290988,MATCH(SUBSTITUTE(SUBSTITUTE($AN467,"+",""),"-",""),AvgYTM!$2:$2,0),0))</f>
        <v/>
      </c>
    </row>
    <row r="468" spans="37:43">
      <c r="AK468" s="226" t="str">
        <f>IF(AvgYTM!A453&gt;0,AvgYTM!A453,"")</f>
        <v/>
      </c>
      <c r="AL468" s="227" t="str">
        <f>IF(AK468="","",VLOOKUP($AK468,TPrice!$A$2:$BBB$290988,MATCH($AK$4,TPrice!$2:$2,0),0))</f>
        <v/>
      </c>
      <c r="AM468" s="228" t="str">
        <f>IF(AL468="","",VLOOKUP($AK468,YTM!$A$2:$BBB$290988,MATCH($AK$4,YTM!$2:$2,0),0))</f>
        <v/>
      </c>
      <c r="AN468" s="184" t="str">
        <f>IF(AK468="","",(VLOOKUP($AK468,CRating!$A$2:$BBB$290988,MATCH($AK$4,CRating!$2:$2,0),0)))</f>
        <v/>
      </c>
      <c r="AO468" s="184" t="str">
        <f>IF(AK468="","",INDEX(Ratings!$E$3:$E$20,MATCH(VLOOKUP($AK468,CRating!$A$2:$BBB$290988,MATCH($AK$4,CRating!$2:$2,0),0),Ratings!$F$3:$F$20,0)))</f>
        <v/>
      </c>
      <c r="AP468" s="184" t="str">
        <f>IF(AL468="","",IFERROR(VLOOKUP($AK468,UnitsTraded!$A$2:$BBB$290988,MATCH($AK$4,UnitsTraded!$2:$2,0),0),""))</f>
        <v/>
      </c>
      <c r="AQ468" s="228" t="str">
        <f>IF(AL468="","",VLOOKUP($AK468,AvgYTM!$A$2:$BAY$290988,MATCH(SUBSTITUTE(SUBSTITUTE($AN468,"+",""),"-",""),AvgYTM!$2:$2,0),0))</f>
        <v/>
      </c>
    </row>
    <row r="469" spans="37:43">
      <c r="AK469" s="226" t="str">
        <f>IF(AvgYTM!A454&gt;0,AvgYTM!A454,"")</f>
        <v/>
      </c>
      <c r="AL469" s="227" t="str">
        <f>IF(AK469="","",VLOOKUP($AK469,TPrice!$A$2:$BBB$290988,MATCH($AK$4,TPrice!$2:$2,0),0))</f>
        <v/>
      </c>
      <c r="AM469" s="228" t="str">
        <f>IF(AL469="","",VLOOKUP($AK469,YTM!$A$2:$BBB$290988,MATCH($AK$4,YTM!$2:$2,0),0))</f>
        <v/>
      </c>
      <c r="AN469" s="184" t="str">
        <f>IF(AK469="","",(VLOOKUP($AK469,CRating!$A$2:$BBB$290988,MATCH($AK$4,CRating!$2:$2,0),0)))</f>
        <v/>
      </c>
      <c r="AO469" s="184" t="str">
        <f>IF(AK469="","",INDEX(Ratings!$E$3:$E$20,MATCH(VLOOKUP($AK469,CRating!$A$2:$BBB$290988,MATCH($AK$4,CRating!$2:$2,0),0),Ratings!$F$3:$F$20,0)))</f>
        <v/>
      </c>
      <c r="AP469" s="184" t="str">
        <f>IF(AL469="","",IFERROR(VLOOKUP($AK469,UnitsTraded!$A$2:$BBB$290988,MATCH($AK$4,UnitsTraded!$2:$2,0),0),""))</f>
        <v/>
      </c>
      <c r="AQ469" s="228" t="str">
        <f>IF(AL469="","",VLOOKUP($AK469,AvgYTM!$A$2:$BAY$290988,MATCH(SUBSTITUTE(SUBSTITUTE($AN469,"+",""),"-",""),AvgYTM!$2:$2,0),0))</f>
        <v/>
      </c>
    </row>
    <row r="470" spans="37:43">
      <c r="AK470" s="226" t="str">
        <f>IF(AvgYTM!A455&gt;0,AvgYTM!A455,"")</f>
        <v/>
      </c>
      <c r="AL470" s="227" t="str">
        <f>IF(AK470="","",VLOOKUP($AK470,TPrice!$A$2:$BBB$290988,MATCH($AK$4,TPrice!$2:$2,0),0))</f>
        <v/>
      </c>
      <c r="AM470" s="228" t="str">
        <f>IF(AL470="","",VLOOKUP($AK470,YTM!$A$2:$BBB$290988,MATCH($AK$4,YTM!$2:$2,0),0))</f>
        <v/>
      </c>
      <c r="AN470" s="184" t="str">
        <f>IF(AK470="","",(VLOOKUP($AK470,CRating!$A$2:$BBB$290988,MATCH($AK$4,CRating!$2:$2,0),0)))</f>
        <v/>
      </c>
      <c r="AO470" s="184" t="str">
        <f>IF(AK470="","",INDEX(Ratings!$E$3:$E$20,MATCH(VLOOKUP($AK470,CRating!$A$2:$BBB$290988,MATCH($AK$4,CRating!$2:$2,0),0),Ratings!$F$3:$F$20,0)))</f>
        <v/>
      </c>
      <c r="AP470" s="184" t="str">
        <f>IF(AL470="","",IFERROR(VLOOKUP($AK470,UnitsTraded!$A$2:$BBB$290988,MATCH($AK$4,UnitsTraded!$2:$2,0),0),""))</f>
        <v/>
      </c>
      <c r="AQ470" s="228" t="str">
        <f>IF(AL470="","",VLOOKUP($AK470,AvgYTM!$A$2:$BAY$290988,MATCH(SUBSTITUTE(SUBSTITUTE($AN470,"+",""),"-",""),AvgYTM!$2:$2,0),0))</f>
        <v/>
      </c>
    </row>
    <row r="471" spans="37:43">
      <c r="AK471" s="226" t="str">
        <f>IF(AvgYTM!A456&gt;0,AvgYTM!A456,"")</f>
        <v/>
      </c>
      <c r="AL471" s="227" t="str">
        <f>IF(AK471="","",VLOOKUP($AK471,TPrice!$A$2:$BBB$290988,MATCH($AK$4,TPrice!$2:$2,0),0))</f>
        <v/>
      </c>
      <c r="AM471" s="228" t="str">
        <f>IF(AL471="","",VLOOKUP($AK471,YTM!$A$2:$BBB$290988,MATCH($AK$4,YTM!$2:$2,0),0))</f>
        <v/>
      </c>
      <c r="AN471" s="184" t="str">
        <f>IF(AK471="","",(VLOOKUP($AK471,CRating!$A$2:$BBB$290988,MATCH($AK$4,CRating!$2:$2,0),0)))</f>
        <v/>
      </c>
      <c r="AO471" s="184" t="str">
        <f>IF(AK471="","",INDEX(Ratings!$E$3:$E$20,MATCH(VLOOKUP($AK471,CRating!$A$2:$BBB$290988,MATCH($AK$4,CRating!$2:$2,0),0),Ratings!$F$3:$F$20,0)))</f>
        <v/>
      </c>
      <c r="AP471" s="184" t="str">
        <f>IF(AL471="","",IFERROR(VLOOKUP($AK471,UnitsTraded!$A$2:$BBB$290988,MATCH($AK$4,UnitsTraded!$2:$2,0),0),""))</f>
        <v/>
      </c>
      <c r="AQ471" s="228" t="str">
        <f>IF(AL471="","",VLOOKUP($AK471,AvgYTM!$A$2:$BAY$290988,MATCH(SUBSTITUTE(SUBSTITUTE($AN471,"+",""),"-",""),AvgYTM!$2:$2,0),0))</f>
        <v/>
      </c>
    </row>
    <row r="472" spans="37:43">
      <c r="AK472" s="226" t="str">
        <f>IF(AvgYTM!A457&gt;0,AvgYTM!A457,"")</f>
        <v/>
      </c>
      <c r="AL472" s="227" t="str">
        <f>IF(AK472="","",VLOOKUP($AK472,TPrice!$A$2:$BBB$290988,MATCH($AK$4,TPrice!$2:$2,0),0))</f>
        <v/>
      </c>
      <c r="AM472" s="228" t="str">
        <f>IF(AL472="","",VLOOKUP($AK472,YTM!$A$2:$BBB$290988,MATCH($AK$4,YTM!$2:$2,0),0))</f>
        <v/>
      </c>
      <c r="AN472" s="184" t="str">
        <f>IF(AK472="","",(VLOOKUP($AK472,CRating!$A$2:$BBB$290988,MATCH($AK$4,CRating!$2:$2,0),0)))</f>
        <v/>
      </c>
      <c r="AO472" s="184" t="str">
        <f>IF(AK472="","",INDEX(Ratings!$E$3:$E$20,MATCH(VLOOKUP($AK472,CRating!$A$2:$BBB$290988,MATCH($AK$4,CRating!$2:$2,0),0),Ratings!$F$3:$F$20,0)))</f>
        <v/>
      </c>
      <c r="AP472" s="184" t="str">
        <f>IF(AL472="","",IFERROR(VLOOKUP($AK472,UnitsTraded!$A$2:$BBB$290988,MATCH($AK$4,UnitsTraded!$2:$2,0),0),""))</f>
        <v/>
      </c>
      <c r="AQ472" s="228" t="str">
        <f>IF(AL472="","",VLOOKUP($AK472,AvgYTM!$A$2:$BAY$290988,MATCH(SUBSTITUTE(SUBSTITUTE($AN472,"+",""),"-",""),AvgYTM!$2:$2,0),0))</f>
        <v/>
      </c>
    </row>
    <row r="473" spans="37:43">
      <c r="AK473" s="226" t="str">
        <f>IF(AvgYTM!A458&gt;0,AvgYTM!A458,"")</f>
        <v/>
      </c>
      <c r="AL473" s="227" t="str">
        <f>IF(AK473="","",VLOOKUP($AK473,TPrice!$A$2:$BBB$290988,MATCH($AK$4,TPrice!$2:$2,0),0))</f>
        <v/>
      </c>
      <c r="AM473" s="228" t="str">
        <f>IF(AL473="","",VLOOKUP($AK473,YTM!$A$2:$BBB$290988,MATCH($AK$4,YTM!$2:$2,0),0))</f>
        <v/>
      </c>
      <c r="AN473" s="184" t="str">
        <f>IF(AK473="","",(VLOOKUP($AK473,CRating!$A$2:$BBB$290988,MATCH($AK$4,CRating!$2:$2,0),0)))</f>
        <v/>
      </c>
      <c r="AO473" s="184" t="str">
        <f>IF(AK473="","",INDEX(Ratings!$E$3:$E$20,MATCH(VLOOKUP($AK473,CRating!$A$2:$BBB$290988,MATCH($AK$4,CRating!$2:$2,0),0),Ratings!$F$3:$F$20,0)))</f>
        <v/>
      </c>
      <c r="AP473" s="184" t="str">
        <f>IF(AL473="","",IFERROR(VLOOKUP($AK473,UnitsTraded!$A$2:$BBB$290988,MATCH($AK$4,UnitsTraded!$2:$2,0),0),""))</f>
        <v/>
      </c>
      <c r="AQ473" s="228" t="str">
        <f>IF(AL473="","",VLOOKUP($AK473,AvgYTM!$A$2:$BAY$290988,MATCH(SUBSTITUTE(SUBSTITUTE($AN473,"+",""),"-",""),AvgYTM!$2:$2,0),0))</f>
        <v/>
      </c>
    </row>
    <row r="474" spans="37:43">
      <c r="AK474" s="226" t="str">
        <f>IF(AvgYTM!A459&gt;0,AvgYTM!A459,"")</f>
        <v/>
      </c>
      <c r="AL474" s="227" t="str">
        <f>IF(AK474="","",VLOOKUP($AK474,TPrice!$A$2:$BBB$290988,MATCH($AK$4,TPrice!$2:$2,0),0))</f>
        <v/>
      </c>
      <c r="AM474" s="228" t="str">
        <f>IF(AL474="","",VLOOKUP($AK474,YTM!$A$2:$BBB$290988,MATCH($AK$4,YTM!$2:$2,0),0))</f>
        <v/>
      </c>
      <c r="AN474" s="184" t="str">
        <f>IF(AK474="","",(VLOOKUP($AK474,CRating!$A$2:$BBB$290988,MATCH($AK$4,CRating!$2:$2,0),0)))</f>
        <v/>
      </c>
      <c r="AO474" s="184" t="str">
        <f>IF(AK474="","",INDEX(Ratings!$E$3:$E$20,MATCH(VLOOKUP($AK474,CRating!$A$2:$BBB$290988,MATCH($AK$4,CRating!$2:$2,0),0),Ratings!$F$3:$F$20,0)))</f>
        <v/>
      </c>
      <c r="AP474" s="184" t="str">
        <f>IF(AL474="","",IFERROR(VLOOKUP($AK474,UnitsTraded!$A$2:$BBB$290988,MATCH($AK$4,UnitsTraded!$2:$2,0),0),""))</f>
        <v/>
      </c>
      <c r="AQ474" s="228" t="str">
        <f>IF(AL474="","",VLOOKUP($AK474,AvgYTM!$A$2:$BAY$290988,MATCH(SUBSTITUTE(SUBSTITUTE($AN474,"+",""),"-",""),AvgYTM!$2:$2,0),0))</f>
        <v/>
      </c>
    </row>
    <row r="475" spans="37:43">
      <c r="AK475" s="226" t="str">
        <f>IF(AvgYTM!A460&gt;0,AvgYTM!A460,"")</f>
        <v/>
      </c>
      <c r="AL475" s="227" t="str">
        <f>IF(AK475="","",VLOOKUP($AK475,TPrice!$A$2:$BBB$290988,MATCH($AK$4,TPrice!$2:$2,0),0))</f>
        <v/>
      </c>
      <c r="AM475" s="228" t="str">
        <f>IF(AL475="","",VLOOKUP($AK475,YTM!$A$2:$BBB$290988,MATCH($AK$4,YTM!$2:$2,0),0))</f>
        <v/>
      </c>
      <c r="AN475" s="184" t="str">
        <f>IF(AK475="","",(VLOOKUP($AK475,CRating!$A$2:$BBB$290988,MATCH($AK$4,CRating!$2:$2,0),0)))</f>
        <v/>
      </c>
      <c r="AO475" s="184" t="str">
        <f>IF(AK475="","",INDEX(Ratings!$E$3:$E$20,MATCH(VLOOKUP($AK475,CRating!$A$2:$BBB$290988,MATCH($AK$4,CRating!$2:$2,0),0),Ratings!$F$3:$F$20,0)))</f>
        <v/>
      </c>
      <c r="AP475" s="184" t="str">
        <f>IF(AL475="","",IFERROR(VLOOKUP($AK475,UnitsTraded!$A$2:$BBB$290988,MATCH($AK$4,UnitsTraded!$2:$2,0),0),""))</f>
        <v/>
      </c>
      <c r="AQ475" s="228" t="str">
        <f>IF(AL475="","",VLOOKUP($AK475,AvgYTM!$A$2:$BAY$290988,MATCH(SUBSTITUTE(SUBSTITUTE($AN475,"+",""),"-",""),AvgYTM!$2:$2,0),0))</f>
        <v/>
      </c>
    </row>
    <row r="476" spans="37:43">
      <c r="AK476" s="226" t="str">
        <f>IF(AvgYTM!A461&gt;0,AvgYTM!A461,"")</f>
        <v/>
      </c>
      <c r="AL476" s="227" t="str">
        <f>IF(AK476="","",VLOOKUP($AK476,TPrice!$A$2:$BBB$290988,MATCH($AK$4,TPrice!$2:$2,0),0))</f>
        <v/>
      </c>
      <c r="AM476" s="228" t="str">
        <f>IF(AL476="","",VLOOKUP($AK476,YTM!$A$2:$BBB$290988,MATCH($AK$4,YTM!$2:$2,0),0))</f>
        <v/>
      </c>
      <c r="AN476" s="184" t="str">
        <f>IF(AK476="","",(VLOOKUP($AK476,CRating!$A$2:$BBB$290988,MATCH($AK$4,CRating!$2:$2,0),0)))</f>
        <v/>
      </c>
      <c r="AO476" s="184" t="str">
        <f>IF(AK476="","",INDEX(Ratings!$E$3:$E$20,MATCH(VLOOKUP($AK476,CRating!$A$2:$BBB$290988,MATCH($AK$4,CRating!$2:$2,0),0),Ratings!$F$3:$F$20,0)))</f>
        <v/>
      </c>
      <c r="AP476" s="184" t="str">
        <f>IF(AL476="","",IFERROR(VLOOKUP($AK476,UnitsTraded!$A$2:$BBB$290988,MATCH($AK$4,UnitsTraded!$2:$2,0),0),""))</f>
        <v/>
      </c>
      <c r="AQ476" s="228" t="str">
        <f>IF(AL476="","",VLOOKUP($AK476,AvgYTM!$A$2:$BAY$290988,MATCH(SUBSTITUTE(SUBSTITUTE($AN476,"+",""),"-",""),AvgYTM!$2:$2,0),0))</f>
        <v/>
      </c>
    </row>
    <row r="477" spans="37:43">
      <c r="AK477" s="226" t="str">
        <f>IF(AvgYTM!A462&gt;0,AvgYTM!A462,"")</f>
        <v/>
      </c>
      <c r="AL477" s="227" t="str">
        <f>IF(AK477="","",VLOOKUP($AK477,TPrice!$A$2:$BBB$290988,MATCH($AK$4,TPrice!$2:$2,0),0))</f>
        <v/>
      </c>
      <c r="AM477" s="228" t="str">
        <f>IF(AL477="","",VLOOKUP($AK477,YTM!$A$2:$BBB$290988,MATCH($AK$4,YTM!$2:$2,0),0))</f>
        <v/>
      </c>
      <c r="AN477" s="184" t="str">
        <f>IF(AK477="","",(VLOOKUP($AK477,CRating!$A$2:$BBB$290988,MATCH($AK$4,CRating!$2:$2,0),0)))</f>
        <v/>
      </c>
      <c r="AO477" s="184" t="str">
        <f>IF(AK477="","",INDEX(Ratings!$E$3:$E$20,MATCH(VLOOKUP($AK477,CRating!$A$2:$BBB$290988,MATCH($AK$4,CRating!$2:$2,0),0),Ratings!$F$3:$F$20,0)))</f>
        <v/>
      </c>
      <c r="AP477" s="184" t="str">
        <f>IF(AL477="","",IFERROR(VLOOKUP($AK477,UnitsTraded!$A$2:$BBB$290988,MATCH($AK$4,UnitsTraded!$2:$2,0),0),""))</f>
        <v/>
      </c>
      <c r="AQ477" s="228" t="str">
        <f>IF(AL477="","",VLOOKUP($AK477,AvgYTM!$A$2:$BAY$290988,MATCH(SUBSTITUTE(SUBSTITUTE($AN477,"+",""),"-",""),AvgYTM!$2:$2,0),0))</f>
        <v/>
      </c>
    </row>
    <row r="478" spans="37:43">
      <c r="AK478" s="226" t="str">
        <f>IF(AvgYTM!A463&gt;0,AvgYTM!A463,"")</f>
        <v/>
      </c>
      <c r="AL478" s="227" t="str">
        <f>IF(AK478="","",VLOOKUP($AK478,TPrice!$A$2:$BBB$290988,MATCH($AK$4,TPrice!$2:$2,0),0))</f>
        <v/>
      </c>
      <c r="AM478" s="228" t="str">
        <f>IF(AL478="","",VLOOKUP($AK478,YTM!$A$2:$BBB$290988,MATCH($AK$4,YTM!$2:$2,0),0))</f>
        <v/>
      </c>
      <c r="AN478" s="184" t="str">
        <f>IF(AK478="","",(VLOOKUP($AK478,CRating!$A$2:$BBB$290988,MATCH($AK$4,CRating!$2:$2,0),0)))</f>
        <v/>
      </c>
      <c r="AO478" s="184" t="str">
        <f>IF(AK478="","",INDEX(Ratings!$E$3:$E$20,MATCH(VLOOKUP($AK478,CRating!$A$2:$BBB$290988,MATCH($AK$4,CRating!$2:$2,0),0),Ratings!$F$3:$F$20,0)))</f>
        <v/>
      </c>
      <c r="AP478" s="184" t="str">
        <f>IF(AL478="","",IFERROR(VLOOKUP($AK478,UnitsTraded!$A$2:$BBB$290988,MATCH($AK$4,UnitsTraded!$2:$2,0),0),""))</f>
        <v/>
      </c>
      <c r="AQ478" s="228" t="str">
        <f>IF(AL478="","",VLOOKUP($AK478,AvgYTM!$A$2:$BAY$290988,MATCH(SUBSTITUTE(SUBSTITUTE($AN478,"+",""),"-",""),AvgYTM!$2:$2,0),0))</f>
        <v/>
      </c>
    </row>
    <row r="479" spans="37:43">
      <c r="AK479" s="226" t="str">
        <f>IF(AvgYTM!A464&gt;0,AvgYTM!A464,"")</f>
        <v/>
      </c>
      <c r="AL479" s="227" t="str">
        <f>IF(AK479="","",VLOOKUP($AK479,TPrice!$A$2:$BBB$290988,MATCH($AK$4,TPrice!$2:$2,0),0))</f>
        <v/>
      </c>
      <c r="AM479" s="228" t="str">
        <f>IF(AL479="","",VLOOKUP($AK479,YTM!$A$2:$BBB$290988,MATCH($AK$4,YTM!$2:$2,0),0))</f>
        <v/>
      </c>
      <c r="AN479" s="184" t="str">
        <f>IF(AK479="","",(VLOOKUP($AK479,CRating!$A$2:$BBB$290988,MATCH($AK$4,CRating!$2:$2,0),0)))</f>
        <v/>
      </c>
      <c r="AO479" s="184" t="str">
        <f>IF(AK479="","",INDEX(Ratings!$E$3:$E$20,MATCH(VLOOKUP($AK479,CRating!$A$2:$BBB$290988,MATCH($AK$4,CRating!$2:$2,0),0),Ratings!$F$3:$F$20,0)))</f>
        <v/>
      </c>
      <c r="AP479" s="184" t="str">
        <f>IF(AL479="","",IFERROR(VLOOKUP($AK479,UnitsTraded!$A$2:$BBB$290988,MATCH($AK$4,UnitsTraded!$2:$2,0),0),""))</f>
        <v/>
      </c>
      <c r="AQ479" s="228" t="str">
        <f>IF(AL479="","",VLOOKUP($AK479,AvgYTM!$A$2:$BAY$290988,MATCH(SUBSTITUTE(SUBSTITUTE($AN479,"+",""),"-",""),AvgYTM!$2:$2,0),0))</f>
        <v/>
      </c>
    </row>
    <row r="480" spans="37:43">
      <c r="AK480" s="226" t="str">
        <f>IF(AvgYTM!A465&gt;0,AvgYTM!A465,"")</f>
        <v/>
      </c>
      <c r="AL480" s="227" t="str">
        <f>IF(AK480="","",VLOOKUP($AK480,TPrice!$A$2:$BBB$290988,MATCH($AK$4,TPrice!$2:$2,0),0))</f>
        <v/>
      </c>
      <c r="AM480" s="228" t="str">
        <f>IF(AL480="","",VLOOKUP($AK480,YTM!$A$2:$BBB$290988,MATCH($AK$4,YTM!$2:$2,0),0))</f>
        <v/>
      </c>
      <c r="AN480" s="184" t="str">
        <f>IF(AK480="","",(VLOOKUP($AK480,CRating!$A$2:$BBB$290988,MATCH($AK$4,CRating!$2:$2,0),0)))</f>
        <v/>
      </c>
      <c r="AO480" s="184" t="str">
        <f>IF(AK480="","",INDEX(Ratings!$E$3:$E$20,MATCH(VLOOKUP($AK480,CRating!$A$2:$BBB$290988,MATCH($AK$4,CRating!$2:$2,0),0),Ratings!$F$3:$F$20,0)))</f>
        <v/>
      </c>
      <c r="AP480" s="184" t="str">
        <f>IF(AL480="","",IFERROR(VLOOKUP($AK480,UnitsTraded!$A$2:$BBB$290988,MATCH($AK$4,UnitsTraded!$2:$2,0),0),""))</f>
        <v/>
      </c>
      <c r="AQ480" s="228" t="str">
        <f>IF(AL480="","",VLOOKUP($AK480,AvgYTM!$A$2:$BAY$290988,MATCH(SUBSTITUTE(SUBSTITUTE($AN480,"+",""),"-",""),AvgYTM!$2:$2,0),0))</f>
        <v/>
      </c>
    </row>
    <row r="481" spans="37:43">
      <c r="AK481" s="226" t="str">
        <f>IF(AvgYTM!A466&gt;0,AvgYTM!A466,"")</f>
        <v/>
      </c>
      <c r="AL481" s="227" t="str">
        <f>IF(AK481="","",VLOOKUP($AK481,TPrice!$A$2:$BBB$290988,MATCH($AK$4,TPrice!$2:$2,0),0))</f>
        <v/>
      </c>
      <c r="AM481" s="228" t="str">
        <f>IF(AL481="","",VLOOKUP($AK481,YTM!$A$2:$BBB$290988,MATCH($AK$4,YTM!$2:$2,0),0))</f>
        <v/>
      </c>
      <c r="AN481" s="184" t="str">
        <f>IF(AK481="","",(VLOOKUP($AK481,CRating!$A$2:$BBB$290988,MATCH($AK$4,CRating!$2:$2,0),0)))</f>
        <v/>
      </c>
      <c r="AO481" s="184" t="str">
        <f>IF(AK481="","",INDEX(Ratings!$E$3:$E$20,MATCH(VLOOKUP($AK481,CRating!$A$2:$BBB$290988,MATCH($AK$4,CRating!$2:$2,0),0),Ratings!$F$3:$F$20,0)))</f>
        <v/>
      </c>
      <c r="AP481" s="184" t="str">
        <f>IF(AL481="","",IFERROR(VLOOKUP($AK481,UnitsTraded!$A$2:$BBB$290988,MATCH($AK$4,UnitsTraded!$2:$2,0),0),""))</f>
        <v/>
      </c>
      <c r="AQ481" s="228" t="str">
        <f>IF(AL481="","",VLOOKUP($AK481,AvgYTM!$A$2:$BAY$290988,MATCH(SUBSTITUTE(SUBSTITUTE($AN481,"+",""),"-",""),AvgYTM!$2:$2,0),0))</f>
        <v/>
      </c>
    </row>
    <row r="482" spans="37:43">
      <c r="AK482" s="226" t="str">
        <f>IF(AvgYTM!A467&gt;0,AvgYTM!A467,"")</f>
        <v/>
      </c>
      <c r="AL482" s="227" t="str">
        <f>IF(AK482="","",VLOOKUP($AK482,TPrice!$A$2:$BBB$290988,MATCH($AK$4,TPrice!$2:$2,0),0))</f>
        <v/>
      </c>
      <c r="AM482" s="228" t="str">
        <f>IF(AL482="","",VLOOKUP($AK482,YTM!$A$2:$BBB$290988,MATCH($AK$4,YTM!$2:$2,0),0))</f>
        <v/>
      </c>
      <c r="AN482" s="184" t="str">
        <f>IF(AK482="","",(VLOOKUP($AK482,CRating!$A$2:$BBB$290988,MATCH($AK$4,CRating!$2:$2,0),0)))</f>
        <v/>
      </c>
      <c r="AO482" s="184" t="str">
        <f>IF(AK482="","",INDEX(Ratings!$E$3:$E$20,MATCH(VLOOKUP($AK482,CRating!$A$2:$BBB$290988,MATCH($AK$4,CRating!$2:$2,0),0),Ratings!$F$3:$F$20,0)))</f>
        <v/>
      </c>
      <c r="AP482" s="184" t="str">
        <f>IF(AL482="","",IFERROR(VLOOKUP($AK482,UnitsTraded!$A$2:$BBB$290988,MATCH($AK$4,UnitsTraded!$2:$2,0),0),""))</f>
        <v/>
      </c>
      <c r="AQ482" s="228" t="str">
        <f>IF(AL482="","",VLOOKUP($AK482,AvgYTM!$A$2:$BAY$290988,MATCH(SUBSTITUTE(SUBSTITUTE($AN482,"+",""),"-",""),AvgYTM!$2:$2,0),0))</f>
        <v/>
      </c>
    </row>
    <row r="483" spans="37:43">
      <c r="AK483" s="226" t="str">
        <f>IF(AvgYTM!A468&gt;0,AvgYTM!A468,"")</f>
        <v/>
      </c>
      <c r="AL483" s="227" t="str">
        <f>IF(AK483="","",VLOOKUP($AK483,TPrice!$A$2:$BBB$290988,MATCH($AK$4,TPrice!$2:$2,0),0))</f>
        <v/>
      </c>
      <c r="AM483" s="228" t="str">
        <f>IF(AL483="","",VLOOKUP($AK483,YTM!$A$2:$BBB$290988,MATCH($AK$4,YTM!$2:$2,0),0))</f>
        <v/>
      </c>
      <c r="AN483" s="184" t="str">
        <f>IF(AK483="","",(VLOOKUP($AK483,CRating!$A$2:$BBB$290988,MATCH($AK$4,CRating!$2:$2,0),0)))</f>
        <v/>
      </c>
      <c r="AO483" s="184" t="str">
        <f>IF(AK483="","",INDEX(Ratings!$E$3:$E$20,MATCH(VLOOKUP($AK483,CRating!$A$2:$BBB$290988,MATCH($AK$4,CRating!$2:$2,0),0),Ratings!$F$3:$F$20,0)))</f>
        <v/>
      </c>
      <c r="AP483" s="184" t="str">
        <f>IF(AL483="","",IFERROR(VLOOKUP($AK483,UnitsTraded!$A$2:$BBB$290988,MATCH($AK$4,UnitsTraded!$2:$2,0),0),""))</f>
        <v/>
      </c>
      <c r="AQ483" s="228" t="str">
        <f>IF(AL483="","",VLOOKUP($AK483,AvgYTM!$A$2:$BAY$290988,MATCH(SUBSTITUTE(SUBSTITUTE($AN483,"+",""),"-",""),AvgYTM!$2:$2,0),0))</f>
        <v/>
      </c>
    </row>
    <row r="484" spans="37:43">
      <c r="AK484" s="226" t="str">
        <f>IF(AvgYTM!A469&gt;0,AvgYTM!A469,"")</f>
        <v/>
      </c>
      <c r="AL484" s="227" t="str">
        <f>IF(AK484="","",VLOOKUP($AK484,TPrice!$A$2:$BBB$290988,MATCH($AK$4,TPrice!$2:$2,0),0))</f>
        <v/>
      </c>
      <c r="AM484" s="228" t="str">
        <f>IF(AL484="","",VLOOKUP($AK484,YTM!$A$2:$BBB$290988,MATCH($AK$4,YTM!$2:$2,0),0))</f>
        <v/>
      </c>
      <c r="AN484" s="184" t="str">
        <f>IF(AK484="","",(VLOOKUP($AK484,CRating!$A$2:$BBB$290988,MATCH($AK$4,CRating!$2:$2,0),0)))</f>
        <v/>
      </c>
      <c r="AO484" s="184" t="str">
        <f>IF(AK484="","",INDEX(Ratings!$E$3:$E$20,MATCH(VLOOKUP($AK484,CRating!$A$2:$BBB$290988,MATCH($AK$4,CRating!$2:$2,0),0),Ratings!$F$3:$F$20,0)))</f>
        <v/>
      </c>
      <c r="AP484" s="184" t="str">
        <f>IF(AL484="","",IFERROR(VLOOKUP($AK484,UnitsTraded!$A$2:$BBB$290988,MATCH($AK$4,UnitsTraded!$2:$2,0),0),""))</f>
        <v/>
      </c>
      <c r="AQ484" s="228" t="str">
        <f>IF(AL484="","",VLOOKUP($AK484,AvgYTM!$A$2:$BAY$290988,MATCH(SUBSTITUTE(SUBSTITUTE($AN484,"+",""),"-",""),AvgYTM!$2:$2,0),0))</f>
        <v/>
      </c>
    </row>
    <row r="485" spans="37:43">
      <c r="AK485" s="226" t="str">
        <f>IF(AvgYTM!A470&gt;0,AvgYTM!A470,"")</f>
        <v/>
      </c>
      <c r="AL485" s="227" t="str">
        <f>IF(AK485="","",VLOOKUP($AK485,TPrice!$A$2:$BBB$290988,MATCH($AK$4,TPrice!$2:$2,0),0))</f>
        <v/>
      </c>
      <c r="AM485" s="228" t="str">
        <f>IF(AL485="","",VLOOKUP($AK485,YTM!$A$2:$BBB$290988,MATCH($AK$4,YTM!$2:$2,0),0))</f>
        <v/>
      </c>
      <c r="AN485" s="184" t="str">
        <f>IF(AK485="","",(VLOOKUP($AK485,CRating!$A$2:$BBB$290988,MATCH($AK$4,CRating!$2:$2,0),0)))</f>
        <v/>
      </c>
      <c r="AO485" s="184" t="str">
        <f>IF(AK485="","",INDEX(Ratings!$E$3:$E$20,MATCH(VLOOKUP($AK485,CRating!$A$2:$BBB$290988,MATCH($AK$4,CRating!$2:$2,0),0),Ratings!$F$3:$F$20,0)))</f>
        <v/>
      </c>
      <c r="AP485" s="184" t="str">
        <f>IF(AL485="","",IFERROR(VLOOKUP($AK485,UnitsTraded!$A$2:$BBB$290988,MATCH($AK$4,UnitsTraded!$2:$2,0),0),""))</f>
        <v/>
      </c>
      <c r="AQ485" s="228" t="str">
        <f>IF(AL485="","",VLOOKUP($AK485,AvgYTM!$A$2:$BAY$290988,MATCH(SUBSTITUTE(SUBSTITUTE($AN485,"+",""),"-",""),AvgYTM!$2:$2,0),0))</f>
        <v/>
      </c>
    </row>
    <row r="486" spans="37:43">
      <c r="AK486" s="226" t="str">
        <f>IF(AvgYTM!A471&gt;0,AvgYTM!A471,"")</f>
        <v/>
      </c>
      <c r="AL486" s="227" t="str">
        <f>IF(AK486="","",VLOOKUP($AK486,TPrice!$A$2:$BBB$290988,MATCH($AK$4,TPrice!$2:$2,0),0))</f>
        <v/>
      </c>
      <c r="AM486" s="228" t="str">
        <f>IF(AL486="","",VLOOKUP($AK486,YTM!$A$2:$BBB$290988,MATCH($AK$4,YTM!$2:$2,0),0))</f>
        <v/>
      </c>
      <c r="AN486" s="184" t="str">
        <f>IF(AK486="","",(VLOOKUP($AK486,CRating!$A$2:$BBB$290988,MATCH($AK$4,CRating!$2:$2,0),0)))</f>
        <v/>
      </c>
      <c r="AO486" s="184" t="str">
        <f>IF(AK486="","",INDEX(Ratings!$E$3:$E$20,MATCH(VLOOKUP($AK486,CRating!$A$2:$BBB$290988,MATCH($AK$4,CRating!$2:$2,0),0),Ratings!$F$3:$F$20,0)))</f>
        <v/>
      </c>
      <c r="AP486" s="184" t="str">
        <f>IF(AL486="","",IFERROR(VLOOKUP($AK486,UnitsTraded!$A$2:$BBB$290988,MATCH($AK$4,UnitsTraded!$2:$2,0),0),""))</f>
        <v/>
      </c>
      <c r="AQ486" s="228" t="str">
        <f>IF(AL486="","",VLOOKUP($AK486,AvgYTM!$A$2:$BAY$290988,MATCH(SUBSTITUTE(SUBSTITUTE($AN486,"+",""),"-",""),AvgYTM!$2:$2,0),0))</f>
        <v/>
      </c>
    </row>
  </sheetData>
  <mergeCells count="3">
    <mergeCell ref="B5:C5"/>
    <mergeCell ref="T17:Y17"/>
    <mergeCell ref="AA17:AB17"/>
  </mergeCells>
  <dataValidations count="1">
    <dataValidation type="list" allowBlank="1" showInputMessage="1" showErrorMessage="1" sqref="B5:C5 T5" xr:uid="{92D1CA45-2535-400A-8613-90960214BE9E}">
      <formula1>DebentureList</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30F0A-3ED7-4E02-9D53-CDEC66C982F0}">
  <sheetPr codeName="Sheet10">
    <tabColor rgb="FFFF0000"/>
  </sheetPr>
  <dimension ref="B2:AT115"/>
  <sheetViews>
    <sheetView showGridLines="0" zoomScale="80" zoomScaleNormal="80" workbookViewId="0">
      <pane xSplit="6" ySplit="5" topLeftCell="AH6" activePane="bottomRight" state="frozen"/>
      <selection pane="topRight" activeCell="G1" sqref="G1"/>
      <selection pane="bottomLeft" activeCell="A5" sqref="A5"/>
      <selection pane="bottomRight" activeCell="AJ33" sqref="AJ33"/>
    </sheetView>
  </sheetViews>
  <sheetFormatPr defaultRowHeight="15"/>
  <cols>
    <col min="2" max="2" width="34.140625" bestFit="1" customWidth="1"/>
    <col min="3" max="3" width="20.42578125" bestFit="1" customWidth="1"/>
    <col min="4" max="4" width="1.5703125" bestFit="1" customWidth="1"/>
    <col min="5" max="5" width="46.140625" bestFit="1" customWidth="1"/>
    <col min="6" max="6" width="7.85546875" customWidth="1"/>
    <col min="7" max="7" width="8.85546875" style="178" customWidth="1"/>
    <col min="8" max="8" width="10.5703125" style="178" customWidth="1"/>
    <col min="9" max="9" width="17.5703125" style="178" customWidth="1"/>
    <col min="10" max="10" width="5.140625" style="178" bestFit="1" customWidth="1"/>
    <col min="11" max="11" width="12.42578125" style="178" customWidth="1"/>
    <col min="12" max="12" width="8.5703125" style="178" customWidth="1"/>
    <col min="13" max="13" width="7.5703125" style="178" bestFit="1" customWidth="1"/>
    <col min="14" max="14" width="6.5703125" style="178" customWidth="1"/>
    <col min="15" max="15" width="14.42578125" style="178" customWidth="1"/>
    <col min="16" max="16" width="11.140625" style="178" customWidth="1"/>
    <col min="17" max="17" width="5.5703125" customWidth="1"/>
    <col min="18" max="18" width="8.85546875" customWidth="1"/>
    <col min="19" max="19" width="30.85546875" bestFit="1" customWidth="1"/>
    <col min="20" max="20" width="33.5703125" bestFit="1" customWidth="1"/>
    <col min="21" max="21" width="11.5703125" bestFit="1" customWidth="1"/>
    <col min="22" max="22" width="10.5703125" bestFit="1" customWidth="1"/>
    <col min="23" max="23" width="15.5703125" bestFit="1" customWidth="1"/>
    <col min="24" max="24" width="5.42578125" bestFit="1" customWidth="1"/>
    <col min="25" max="25" width="3.85546875" customWidth="1"/>
    <col min="26" max="26" width="28.85546875" bestFit="1" customWidth="1"/>
    <col min="27" max="27" width="10" bestFit="1" customWidth="1"/>
    <col min="28" max="28" width="3" customWidth="1"/>
    <col min="29" max="29" width="34.140625" style="22" bestFit="1" customWidth="1"/>
    <col min="30" max="30" width="11.5703125" bestFit="1" customWidth="1"/>
    <col min="31" max="31" width="3.5703125" customWidth="1"/>
    <col min="32" max="32" width="8.85546875" bestFit="1" customWidth="1"/>
    <col min="33" max="33" width="15.5703125" bestFit="1" customWidth="1"/>
    <col min="34" max="34" width="11.5703125" bestFit="1" customWidth="1"/>
    <col min="35" max="35" width="16.140625" bestFit="1" customWidth="1"/>
    <col min="36" max="36" width="15.5703125" bestFit="1" customWidth="1"/>
    <col min="37" max="37" width="14.85546875" bestFit="1" customWidth="1"/>
    <col min="38" max="38" width="13" bestFit="1" customWidth="1"/>
    <col min="39" max="39" width="13.42578125" bestFit="1" customWidth="1"/>
    <col min="41" max="41" width="12.42578125" bestFit="1" customWidth="1"/>
    <col min="42" max="42" width="15.42578125" bestFit="1" customWidth="1"/>
    <col min="44" max="44" width="4.42578125" style="172" bestFit="1" customWidth="1"/>
    <col min="45" max="45" width="52.5703125" style="172" bestFit="1" customWidth="1"/>
    <col min="46" max="46" width="6.140625" style="172" bestFit="1" customWidth="1"/>
  </cols>
  <sheetData>
    <row r="2" spans="2:46" ht="15.75">
      <c r="B2" s="33" t="s">
        <v>187</v>
      </c>
    </row>
    <row r="3" spans="2:46" ht="16.5" thickBot="1">
      <c r="B3" s="59">
        <v>45134</v>
      </c>
      <c r="S3" s="11" t="s">
        <v>5</v>
      </c>
      <c r="T3" s="11" t="str">
        <f>B5</f>
        <v>10.25% Nepal SBI Bank Debenture 2083</v>
      </c>
    </row>
    <row r="4" spans="2:46">
      <c r="B4" s="1"/>
      <c r="E4" s="171" t="s">
        <v>1921</v>
      </c>
      <c r="S4" s="10" t="s">
        <v>38</v>
      </c>
      <c r="T4" s="7">
        <f>C6</f>
        <v>44770</v>
      </c>
    </row>
    <row r="5" spans="2:46" ht="24" thickBot="1">
      <c r="B5" s="276" t="s">
        <v>1662</v>
      </c>
      <c r="C5" s="277"/>
      <c r="D5" t="s">
        <v>163</v>
      </c>
      <c r="E5" s="175" t="s">
        <v>2039</v>
      </c>
      <c r="S5" s="10" t="s">
        <v>40</v>
      </c>
      <c r="T5" s="7" t="str">
        <f t="shared" ref="T5:T17" si="0">C7</f>
        <v>12 Shrawan 2079</v>
      </c>
      <c r="AD5" s="20"/>
      <c r="AR5" s="173" t="s">
        <v>55</v>
      </c>
      <c r="AS5" s="173" t="s">
        <v>45</v>
      </c>
      <c r="AT5" s="173" t="s">
        <v>1920</v>
      </c>
    </row>
    <row r="6" spans="2:46">
      <c r="B6" s="10" t="s">
        <v>38</v>
      </c>
      <c r="C6" s="7">
        <f>VLOOKUP($B$5,ListOfDebenture!$C$2:$AH$91,6,0)</f>
        <v>44770</v>
      </c>
      <c r="E6" s="176" t="s">
        <v>1922</v>
      </c>
      <c r="F6" s="179" t="s">
        <v>57</v>
      </c>
      <c r="G6" s="179" t="s">
        <v>15</v>
      </c>
      <c r="H6" s="179" t="s">
        <v>1925</v>
      </c>
      <c r="I6" s="179" t="s">
        <v>49</v>
      </c>
      <c r="J6" s="179" t="s">
        <v>1926</v>
      </c>
      <c r="K6" s="179" t="s">
        <v>1</v>
      </c>
      <c r="L6" s="179" t="s">
        <v>1923</v>
      </c>
      <c r="M6" s="179" t="s">
        <v>1796</v>
      </c>
      <c r="N6" s="179" t="s">
        <v>201</v>
      </c>
      <c r="O6" s="179" t="s">
        <v>1924</v>
      </c>
      <c r="P6" s="179" t="s">
        <v>1927</v>
      </c>
      <c r="Q6" s="179" t="s">
        <v>1928</v>
      </c>
      <c r="S6" s="10" t="s">
        <v>2</v>
      </c>
      <c r="T6" s="10">
        <f t="shared" si="0"/>
        <v>1000</v>
      </c>
      <c r="AA6" s="20"/>
      <c r="AD6" s="141"/>
      <c r="AR6" s="173">
        <v>1</v>
      </c>
      <c r="AS6" s="173" t="str">
        <f t="shared" ref="AS6:AS69" ca="1" si="1">IFERROR(INDEX(DebentureList,AR6),"")</f>
        <v>8.5% Nepal Bank Debenture 2087</v>
      </c>
      <c r="AT6" s="174">
        <f ca="1">IF(ISNUMBER(SEARCH($E$5,AS6)),MAX($AT$5:AT5)+1,0)</f>
        <v>0</v>
      </c>
    </row>
    <row r="7" spans="2:46">
      <c r="B7" s="10" t="s">
        <v>40</v>
      </c>
      <c r="C7" s="32" t="str">
        <f>VLOOKUP($B$5,ListOfDebenture!$C$2:$AH$91,5,0)</f>
        <v>12 Shrawan 2079</v>
      </c>
      <c r="E7" s="183" t="str">
        <f ca="1">IFERROR(INDEX($AS:$AS,MATCH(ROWS($E$6:E6),$AT:$AT,0)),"")</f>
        <v>10.25% Nepal SBI Bank Debenture 2083</v>
      </c>
      <c r="F7" s="177" t="str">
        <f ca="1">IF($E7="","",VLOOKUP($E7,ListOfDebenture!$C$1:$BB$7000,2,0))</f>
        <v>SBID83</v>
      </c>
      <c r="G7" s="180">
        <f ca="1">IF($E7="","",VLOOKUP($E7,ListOfDebenture!$C$1:$BB$7000,9,0))</f>
        <v>0.10249999999999999</v>
      </c>
      <c r="H7" s="181">
        <f ca="1">IF($E7="","",VLOOKUP($E7,ListOfDebenture!$C$1:$BB$7000,16,0))</f>
        <v>2</v>
      </c>
      <c r="I7" s="177" t="str">
        <f ca="1">IF($E7="","",VLOOKUP($E7,ListOfDebenture!$C$1:$BB$7000,17,0))</f>
        <v>Shrawan 1 &amp; Magh 1</v>
      </c>
      <c r="J7" s="181">
        <f ca="1">IF($E7="","",VLOOKUP($E7,ListOfDebenture!$C$1:$BB$7000,18,0))</f>
        <v>3</v>
      </c>
      <c r="K7" s="177" t="str">
        <f ca="1">IF($E7="","",VLOOKUP($E7,ListOfDebenture!$C$1:$BB$7000,15,0))</f>
        <v>[ICRANP] AA</v>
      </c>
      <c r="L7" s="188">
        <f ca="1">IF($E7="","",VLOOKUP($E7,ListOfDebenture!$C$1:$BB$7000,30,0))</f>
        <v>45253</v>
      </c>
      <c r="M7" s="182">
        <f ca="1">IF($E7="","",VLOOKUP($E7,ListOfDebenture!$C$1:$BB$7000,32,0))</f>
        <v>991</v>
      </c>
      <c r="N7" s="180">
        <f ca="1">IF($E7="","",VLOOKUP($E7,ListOfDebenture!$C$1:$BB$7000,33,0))</f>
        <v>0.12636974554309602</v>
      </c>
      <c r="O7" s="188">
        <f ca="1">IF($E7="","",VLOOKUP($E7,ListOfDebenture!$C$1:$BB$7000,13,0))</f>
        <v>46230</v>
      </c>
      <c r="P7" s="180">
        <f ca="1">IF($E7="","",VLOOKUP($E7,Valuations!$D$5:$L$105,8,0))</f>
        <v>0.13682007850152389</v>
      </c>
      <c r="Q7" s="181">
        <f ca="1">IF($E7="","",VLOOKUP($E7,ListOfDebenture!$C$1:$BB$7000,10,0))</f>
        <v>5</v>
      </c>
      <c r="S7" s="10" t="s">
        <v>0</v>
      </c>
      <c r="T7" s="67">
        <f t="shared" si="0"/>
        <v>0.10249999999999999</v>
      </c>
      <c r="Z7" s="140"/>
      <c r="AA7" s="141"/>
      <c r="AD7" s="141"/>
      <c r="AR7" s="173">
        <v>2</v>
      </c>
      <c r="AS7" s="173" t="str">
        <f t="shared" ca="1" si="1"/>
        <v>8% Nabil Debenture 2085</v>
      </c>
      <c r="AT7" s="174">
        <f ca="1">IF(ISNUMBER(SEARCH($E$5,AS7)),MAX($AT$5:AT6)+1,0)</f>
        <v>0</v>
      </c>
    </row>
    <row r="8" spans="2:46">
      <c r="B8" s="10" t="s">
        <v>2</v>
      </c>
      <c r="C8" s="14">
        <f>VLOOKUP($B$5,ListOfDebenture!$C$2:$AH$91,8,0)</f>
        <v>1000</v>
      </c>
      <c r="E8" s="183" t="str">
        <f ca="1">IFERROR(INDEX($AS:$AS,MATCH(ROWS($E$6:E7),$AT:$AT,0)),"")</f>
        <v>10% Nepal SBI Bank Debenture 2086</v>
      </c>
      <c r="F8" s="177" t="str">
        <f ca="1">IF($E8="","",VLOOKUP($E8,ListOfDebenture!$C$1:$BB$7000,2,0))</f>
        <v>SBIBD86</v>
      </c>
      <c r="G8" s="180">
        <f ca="1">IF($E8="","",VLOOKUP($E8,ListOfDebenture!$C$1:$BB$7000,9,0))</f>
        <v>0.1</v>
      </c>
      <c r="H8" s="181">
        <f ca="1">IF($E8="","",VLOOKUP($E8,ListOfDebenture!$C$1:$BB$7000,16,0))</f>
        <v>2</v>
      </c>
      <c r="I8" s="177" t="str">
        <f ca="1">IF($E8="","",VLOOKUP($E8,ListOfDebenture!$C$1:$BB$7000,17,0))</f>
        <v>Shrawan 1 &amp; Magh 1</v>
      </c>
      <c r="J8" s="181">
        <f ca="1">IF($E8="","",VLOOKUP($E8,ListOfDebenture!$C$1:$BB$7000,18,0))</f>
        <v>7</v>
      </c>
      <c r="K8" s="177" t="str">
        <f ca="1">IF($E8="","",VLOOKUP($E8,ListOfDebenture!$C$1:$BB$7000,15,0))</f>
        <v>[ICRANP] AA</v>
      </c>
      <c r="L8" s="188">
        <f ca="1">IF($E8="","",VLOOKUP($E8,ListOfDebenture!$C$1:$BB$7000,30,0))</f>
        <v>45238</v>
      </c>
      <c r="M8" s="182">
        <f ca="1">IF($E8="","",VLOOKUP($E8,ListOfDebenture!$C$1:$BB$7000,32,0))</f>
        <v>883.5</v>
      </c>
      <c r="N8" s="180">
        <f ca="1">IF($E8="","",VLOOKUP($E8,ListOfDebenture!$C$1:$BB$7000,33,0))</f>
        <v>0.13985738583060434</v>
      </c>
      <c r="O8" s="188">
        <f ca="1">IF($E8="","",VLOOKUP($E8,ListOfDebenture!$C$1:$BB$7000,13,0))</f>
        <v>47560</v>
      </c>
      <c r="P8" s="180">
        <f ca="1">IF($E8="","",VLOOKUP($E8,Valuations!$D$5:$L$105,8,0))</f>
        <v>0.13682007850152389</v>
      </c>
      <c r="Q8" s="181">
        <f ca="1">IF($E8="","",VLOOKUP($E8,ListOfDebenture!$C$1:$BB$7000,10,0))</f>
        <v>10</v>
      </c>
      <c r="S8" s="2" t="s">
        <v>190</v>
      </c>
      <c r="T8" s="10">
        <f t="shared" si="0"/>
        <v>5</v>
      </c>
      <c r="Z8" s="140"/>
      <c r="AA8" s="141"/>
      <c r="AD8" s="141"/>
      <c r="AR8" s="173">
        <v>3</v>
      </c>
      <c r="AS8" s="173" t="str">
        <f t="shared" ca="1" si="1"/>
        <v>8.5% Prabhu Bank Debenture 2087</v>
      </c>
      <c r="AT8" s="174">
        <f ca="1">IF(ISNUMBER(SEARCH($E$5,AS8)),MAX($AT$5:AT7)+1,0)</f>
        <v>0</v>
      </c>
    </row>
    <row r="9" spans="2:46">
      <c r="B9" s="10" t="s">
        <v>0</v>
      </c>
      <c r="C9" s="12">
        <f>VLOOKUP($B$5,ListOfDebenture!$C$2:$AH$91,9,0)</f>
        <v>0.10249999999999999</v>
      </c>
      <c r="E9" s="183" t="str">
        <f ca="1">IFERROR(INDEX($AS:$AS,MATCH(ROWS($E$6:E8),$AT:$AT,0)),"")</f>
        <v>9% Nepal SBI Bank Rinpatra 2089</v>
      </c>
      <c r="F9" s="177" t="str">
        <f ca="1">IF($E9="","",VLOOKUP($E9,ListOfDebenture!$C$1:$BB$7000,2,0))</f>
        <v>SBID89</v>
      </c>
      <c r="G9" s="180">
        <f ca="1">IF($E9="","",VLOOKUP($E9,ListOfDebenture!$C$1:$BB$7000,9,0))</f>
        <v>0.09</v>
      </c>
      <c r="H9" s="181">
        <f ca="1">IF($E9="","",VLOOKUP($E9,ListOfDebenture!$C$1:$BB$7000,16,0))</f>
        <v>2</v>
      </c>
      <c r="I9" s="177" t="str">
        <f ca="1">IF($E9="","",VLOOKUP($E9,ListOfDebenture!$C$1:$BB$7000,17,0))</f>
        <v>Shrawan 1 &amp; Magh 1</v>
      </c>
      <c r="J9" s="181">
        <f ca="1">IF($E9="","",VLOOKUP($E9,ListOfDebenture!$C$1:$BB$7000,18,0))</f>
        <v>10</v>
      </c>
      <c r="K9" s="177" t="str">
        <f ca="1">IF($E9="","",VLOOKUP($E9,ListOfDebenture!$C$1:$BB$7000,15,0))</f>
        <v>[ICRANP] AA</v>
      </c>
      <c r="L9" s="188">
        <f ca="1">IF($E9="","",VLOOKUP($E9,ListOfDebenture!$C$1:$BB$7000,30,0))</f>
        <v>0</v>
      </c>
      <c r="M9" s="182" t="str">
        <f ca="1">IF($E9="","",VLOOKUP($E9,ListOfDebenture!$C$1:$BB$7000,32,0))</f>
        <v>N/A</v>
      </c>
      <c r="N9" s="180">
        <f ca="1">IF($E9="","",VLOOKUP($E9,ListOfDebenture!$C$1:$BB$7000,33,0))</f>
        <v>0</v>
      </c>
      <c r="O9" s="188">
        <f ca="1">IF($E9="","",VLOOKUP($E9,ListOfDebenture!$C$1:$BB$7000,13,0))</f>
        <v>48816</v>
      </c>
      <c r="P9" s="180">
        <f ca="1">IF($E9="","",VLOOKUP($E9,Valuations!$D$5:$L$105,8,0))</f>
        <v>0.13682007850152389</v>
      </c>
      <c r="Q9" s="181">
        <f ca="1">IF($E9="","",VLOOKUP($E9,ListOfDebenture!$C$1:$BB$7000,10,0))</f>
        <v>10</v>
      </c>
      <c r="S9" s="2" t="s">
        <v>8</v>
      </c>
      <c r="T9" s="10">
        <f t="shared" si="0"/>
        <v>2</v>
      </c>
      <c r="Z9" s="140"/>
      <c r="AA9" s="141"/>
      <c r="AD9" s="141"/>
      <c r="AR9" s="173">
        <v>4</v>
      </c>
      <c r="AS9" s="173" t="str">
        <f t="shared" ca="1" si="1"/>
        <v>8.5% Sanima Debenture 2087</v>
      </c>
      <c r="AT9" s="174">
        <f ca="1">IF(ISNUMBER(SEARCH($E$5,AS9)),MAX($AT$5:AT8)+1,0)</f>
        <v>0</v>
      </c>
    </row>
    <row r="10" spans="2:46">
      <c r="B10" s="2" t="s">
        <v>190</v>
      </c>
      <c r="C10" s="18">
        <f>VLOOKUP($B$5,ListOfDebenture!$C$2:$AH$91,10,0)</f>
        <v>5</v>
      </c>
      <c r="E10" s="183" t="str">
        <f ca="1">IFERROR(INDEX($AS:$AS,MATCH(ROWS($E$6:E9),$AT:$AT,0)),"")</f>
        <v/>
      </c>
      <c r="F10" s="177" t="str">
        <f ca="1">IF($E10="","",VLOOKUP($E10,ListOfDebenture!$C$1:$BB$7000,2,0))</f>
        <v/>
      </c>
      <c r="G10" s="180" t="str">
        <f ca="1">IF($E10="","",VLOOKUP($E10,ListOfDebenture!$C$1:$BB$7000,9,0))</f>
        <v/>
      </c>
      <c r="H10" s="181" t="str">
        <f ca="1">IF($E10="","",VLOOKUP($E10,ListOfDebenture!$C$1:$BB$7000,16,0))</f>
        <v/>
      </c>
      <c r="I10" s="177" t="str">
        <f ca="1">IF($E10="","",VLOOKUP($E10,ListOfDebenture!$C$1:$BB$7000,17,0))</f>
        <v/>
      </c>
      <c r="J10" s="181" t="str">
        <f ca="1">IF($E10="","",VLOOKUP($E10,ListOfDebenture!$C$1:$BB$7000,18,0))</f>
        <v/>
      </c>
      <c r="K10" s="177" t="str">
        <f ca="1">IF($E10="","",VLOOKUP($E10,ListOfDebenture!$C$1:$BB$7000,15,0))</f>
        <v/>
      </c>
      <c r="L10" s="188" t="str">
        <f ca="1">IF($E10="","",VLOOKUP($E10,ListOfDebenture!$C$1:$BB$7000,30,0))</f>
        <v/>
      </c>
      <c r="M10" s="182" t="str">
        <f ca="1">IF($E10="","",VLOOKUP($E10,ListOfDebenture!$C$1:$BB$7000,32,0))</f>
        <v/>
      </c>
      <c r="N10" s="180" t="str">
        <f ca="1">IF($E10="","",VLOOKUP($E10,ListOfDebenture!$C$1:$BB$7000,33,0))</f>
        <v/>
      </c>
      <c r="O10" s="188" t="str">
        <f ca="1">IF($E10="","",VLOOKUP($E10,ListOfDebenture!$C$1:$BB$7000,13,0))</f>
        <v/>
      </c>
      <c r="P10" s="180" t="str">
        <f ca="1">IF($E10="","",VLOOKUP($E10,Valuations!$D$5:$L$105,8,0))</f>
        <v/>
      </c>
      <c r="Q10" s="181" t="str">
        <f ca="1">IF($E10="","",VLOOKUP($E10,ListOfDebenture!$C$1:$BB$7000,10,0))</f>
        <v/>
      </c>
      <c r="S10" s="2" t="s">
        <v>49</v>
      </c>
      <c r="T10" s="7" t="str">
        <f t="shared" si="0"/>
        <v>Shrawan 1 &amp; Magh 1</v>
      </c>
      <c r="Z10" s="140"/>
      <c r="AA10" s="141"/>
      <c r="AC10"/>
      <c r="AR10" s="173">
        <v>5</v>
      </c>
      <c r="AS10" s="173" t="str">
        <f t="shared" ca="1" si="1"/>
        <v>8.5% Laxmi Bank Debenture 2088</v>
      </c>
      <c r="AT10" s="174">
        <f ca="1">IF(ISNUMBER(SEARCH($E$5,AS10)),MAX($AT$5:AT9)+1,0)</f>
        <v>0</v>
      </c>
    </row>
    <row r="11" spans="2:46">
      <c r="B11" s="2" t="s">
        <v>8</v>
      </c>
      <c r="C11" s="18">
        <f>VLOOKUP($B$5,ListOfDebenture!$C$2:$AH$91,16,0)</f>
        <v>2</v>
      </c>
      <c r="E11" s="183" t="str">
        <f ca="1">IFERROR(INDEX($AS:$AS,MATCH(ROWS($E$6:E10),$AT:$AT,0)),"")</f>
        <v/>
      </c>
      <c r="F11" s="177" t="str">
        <f ca="1">IF($E11="","",VLOOKUP($E11,ListOfDebenture!$C$1:$BB$7000,2,0))</f>
        <v/>
      </c>
      <c r="G11" s="180" t="str">
        <f ca="1">IF($E11="","",VLOOKUP($E11,ListOfDebenture!$C$1:$BB$7000,9,0))</f>
        <v/>
      </c>
      <c r="H11" s="181" t="str">
        <f ca="1">IF($E11="","",VLOOKUP($E11,ListOfDebenture!$C$1:$BB$7000,16,0))</f>
        <v/>
      </c>
      <c r="I11" s="177" t="str">
        <f ca="1">IF($E11="","",VLOOKUP($E11,ListOfDebenture!$C$1:$BB$7000,17,0))</f>
        <v/>
      </c>
      <c r="J11" s="181" t="str">
        <f ca="1">IF($E11="","",VLOOKUP($E11,ListOfDebenture!$C$1:$BB$7000,18,0))</f>
        <v/>
      </c>
      <c r="K11" s="177" t="str">
        <f ca="1">IF($E11="","",VLOOKUP($E11,ListOfDebenture!$C$1:$BB$7000,15,0))</f>
        <v/>
      </c>
      <c r="L11" s="188" t="str">
        <f ca="1">IF($E11="","",VLOOKUP($E11,ListOfDebenture!$C$1:$BB$7000,30,0))</f>
        <v/>
      </c>
      <c r="M11" s="182" t="str">
        <f ca="1">IF($E11="","",VLOOKUP($E11,ListOfDebenture!$C$1:$BB$7000,32,0))</f>
        <v/>
      </c>
      <c r="N11" s="180" t="str">
        <f ca="1">IF($E11="","",VLOOKUP($E11,ListOfDebenture!$C$1:$BB$7000,33,0))</f>
        <v/>
      </c>
      <c r="O11" s="188" t="str">
        <f ca="1">IF($E11="","",VLOOKUP($E11,ListOfDebenture!$C$1:$BB$7000,13,0))</f>
        <v/>
      </c>
      <c r="P11" s="180" t="str">
        <f ca="1">IF($E11="","",VLOOKUP($E11,Valuations!$D$5:$L$105,8,0))</f>
        <v/>
      </c>
      <c r="Q11" s="181" t="str">
        <f ca="1">IF($E11="","",VLOOKUP($E11,ListOfDebenture!$C$1:$BB$7000,10,0))</f>
        <v/>
      </c>
      <c r="S11" s="2" t="s">
        <v>39</v>
      </c>
      <c r="T11" s="7">
        <f t="shared" si="0"/>
        <v>46230</v>
      </c>
      <c r="V11" s="1"/>
      <c r="W11" s="34"/>
      <c r="Z11" s="140"/>
      <c r="AA11" s="141"/>
      <c r="AC11"/>
      <c r="AR11" s="173">
        <v>6</v>
      </c>
      <c r="AS11" s="173" t="str">
        <f t="shared" ca="1" si="1"/>
        <v>NMB Debenture 8.5% -2087/88</v>
      </c>
      <c r="AT11" s="174">
        <f ca="1">IF(ISNUMBER(SEARCH($E$5,AS11)),MAX($AT$5:AT10)+1,0)</f>
        <v>0</v>
      </c>
    </row>
    <row r="12" spans="2:46">
      <c r="B12" s="2" t="s">
        <v>49</v>
      </c>
      <c r="C12" s="2" t="str">
        <f>VLOOKUP($B$5,ListOfDebenture!$C$2:$AH$91,17,0)</f>
        <v>Shrawan 1 &amp; Magh 1</v>
      </c>
      <c r="E12" s="183" t="str">
        <f ca="1">IFERROR(INDEX($AS:$AS,MATCH(ROWS($E$6:E11),$AT:$AT,0)),"")</f>
        <v/>
      </c>
      <c r="F12" s="177" t="str">
        <f ca="1">IF($E12="","",VLOOKUP($E12,ListOfDebenture!$C$1:$BB$7000,2,0))</f>
        <v/>
      </c>
      <c r="G12" s="180" t="str">
        <f ca="1">IF($E12="","",VLOOKUP($E12,ListOfDebenture!$C$1:$BB$7000,9,0))</f>
        <v/>
      </c>
      <c r="H12" s="181" t="str">
        <f ca="1">IF($E12="","",VLOOKUP($E12,ListOfDebenture!$C$1:$BB$7000,16,0))</f>
        <v/>
      </c>
      <c r="I12" s="177" t="str">
        <f ca="1">IF($E12="","",VLOOKUP($E12,ListOfDebenture!$C$1:$BB$7000,17,0))</f>
        <v/>
      </c>
      <c r="J12" s="181" t="str">
        <f ca="1">IF($E12="","",VLOOKUP($E12,ListOfDebenture!$C$1:$BB$7000,18,0))</f>
        <v/>
      </c>
      <c r="K12" s="177" t="str">
        <f ca="1">IF($E12="","",VLOOKUP($E12,ListOfDebenture!$C$1:$BB$7000,15,0))</f>
        <v/>
      </c>
      <c r="L12" s="188" t="str">
        <f ca="1">IF($E12="","",VLOOKUP($E12,ListOfDebenture!$C$1:$BB$7000,30,0))</f>
        <v/>
      </c>
      <c r="M12" s="182" t="str">
        <f ca="1">IF($E12="","",VLOOKUP($E12,ListOfDebenture!$C$1:$BB$7000,32,0))</f>
        <v/>
      </c>
      <c r="N12" s="180" t="str">
        <f ca="1">IF($E12="","",VLOOKUP($E12,ListOfDebenture!$C$1:$BB$7000,33,0))</f>
        <v/>
      </c>
      <c r="O12" s="188" t="str">
        <f ca="1">IF($E12="","",VLOOKUP($E12,ListOfDebenture!$C$1:$BB$7000,13,0))</f>
        <v/>
      </c>
      <c r="P12" s="180" t="str">
        <f ca="1">IF($E12="","",VLOOKUP($E12,Valuations!$D$5:$L$105,8,0))</f>
        <v/>
      </c>
      <c r="Q12" s="181" t="str">
        <f ca="1">IF($E12="","",VLOOKUP($E12,ListOfDebenture!$C$1:$BB$7000,10,0))</f>
        <v/>
      </c>
      <c r="S12" s="2" t="s">
        <v>37</v>
      </c>
      <c r="T12" s="7" t="str">
        <f t="shared" si="0"/>
        <v>11 Shrawan 2083</v>
      </c>
      <c r="W12" s="16"/>
      <c r="Z12" s="140"/>
      <c r="AA12" s="141"/>
      <c r="AC12" s="5"/>
      <c r="AD12" s="31"/>
      <c r="AR12" s="173">
        <v>7</v>
      </c>
      <c r="AS12" s="173" t="str">
        <f t="shared" ca="1" si="1"/>
        <v>8.5% Nepal Investment Bank Bond 2084</v>
      </c>
      <c r="AT12" s="174">
        <f ca="1">IF(ISNUMBER(SEARCH($E$5,AS12)),MAX($AT$5:AT11)+1,0)</f>
        <v>0</v>
      </c>
    </row>
    <row r="13" spans="2:46">
      <c r="B13" s="2" t="s">
        <v>39</v>
      </c>
      <c r="C13" s="6">
        <f>VLOOKUP($B$5,ListOfDebenture!$C$2:$AH$91,13,0)</f>
        <v>46230</v>
      </c>
      <c r="E13" s="183" t="str">
        <f ca="1">IFERROR(INDEX($AS:$AS,MATCH(ROWS($E$6:E12),$AT:$AT,0)),"")</f>
        <v/>
      </c>
      <c r="F13" s="177" t="str">
        <f ca="1">IF($E13="","",VLOOKUP($E13,ListOfDebenture!$C$1:$BB$7000,2,0))</f>
        <v/>
      </c>
      <c r="G13" s="180" t="str">
        <f ca="1">IF($E13="","",VLOOKUP($E13,ListOfDebenture!$C$1:$BB$7000,9,0))</f>
        <v/>
      </c>
      <c r="H13" s="181" t="str">
        <f ca="1">IF($E13="","",VLOOKUP($E13,ListOfDebenture!$C$1:$BB$7000,16,0))</f>
        <v/>
      </c>
      <c r="I13" s="177" t="str">
        <f ca="1">IF($E13="","",VLOOKUP($E13,ListOfDebenture!$C$1:$BB$7000,17,0))</f>
        <v/>
      </c>
      <c r="J13" s="181" t="str">
        <f ca="1">IF($E13="","",VLOOKUP($E13,ListOfDebenture!$C$1:$BB$7000,18,0))</f>
        <v/>
      </c>
      <c r="K13" s="177" t="str">
        <f ca="1">IF($E13="","",VLOOKUP($E13,ListOfDebenture!$C$1:$BB$7000,15,0))</f>
        <v/>
      </c>
      <c r="L13" s="188" t="str">
        <f ca="1">IF($E13="","",VLOOKUP($E13,ListOfDebenture!$C$1:$BB$7000,30,0))</f>
        <v/>
      </c>
      <c r="M13" s="182" t="str">
        <f ca="1">IF($E13="","",VLOOKUP($E13,ListOfDebenture!$C$1:$BB$7000,32,0))</f>
        <v/>
      </c>
      <c r="N13" s="180" t="str">
        <f ca="1">IF($E13="","",VLOOKUP($E13,ListOfDebenture!$C$1:$BB$7000,33,0))</f>
        <v/>
      </c>
      <c r="O13" s="188" t="str">
        <f ca="1">IF($E13="","",VLOOKUP($E13,ListOfDebenture!$C$1:$BB$7000,13,0))</f>
        <v/>
      </c>
      <c r="P13" s="180" t="str">
        <f ca="1">IF($E13="","",VLOOKUP($E13,Valuations!$D$5:$L$105,8,0))</f>
        <v/>
      </c>
      <c r="Q13" s="181" t="str">
        <f ca="1">IF($E13="","",VLOOKUP($E13,ListOfDebenture!$C$1:$BB$7000,10,0))</f>
        <v/>
      </c>
      <c r="S13" s="2" t="s">
        <v>43</v>
      </c>
      <c r="T13" s="10" t="str">
        <f t="shared" si="0"/>
        <v>ICRA Nepal</v>
      </c>
      <c r="W13" s="1"/>
      <c r="Z13" s="140"/>
      <c r="AA13" s="141"/>
      <c r="AC13" s="5"/>
      <c r="AD13" s="31"/>
      <c r="AE13" s="19"/>
      <c r="AF13" s="19"/>
      <c r="AG13" s="19"/>
      <c r="AH13" s="19"/>
      <c r="AR13" s="173">
        <v>8</v>
      </c>
      <c r="AS13" s="173" t="str">
        <f t="shared" ca="1" si="1"/>
        <v>Everest Bank Limited Debenture 2086</v>
      </c>
      <c r="AT13" s="174">
        <f ca="1">IF(ISNUMBER(SEARCH($E$5,AS13)),MAX($AT$5:AT12)+1,0)</f>
        <v>0</v>
      </c>
    </row>
    <row r="14" spans="2:46">
      <c r="B14" s="2" t="s">
        <v>37</v>
      </c>
      <c r="C14" s="184" t="str">
        <f>VLOOKUP($B$5,ListOfDebenture!$C$2:$AH$91,12,0)</f>
        <v>11 Shrawan 2083</v>
      </c>
      <c r="E14" s="183" t="str">
        <f ca="1">IFERROR(INDEX($AS:$AS,MATCH(ROWS($E$6:E13),$AT:$AT,0)),"")</f>
        <v/>
      </c>
      <c r="F14" s="177" t="str">
        <f ca="1">IF($E14="","",VLOOKUP($E14,ListOfDebenture!$C$1:$BB$7000,2,0))</f>
        <v/>
      </c>
      <c r="G14" s="180" t="str">
        <f ca="1">IF($E14="","",VLOOKUP($E14,ListOfDebenture!$C$1:$BB$7000,9,0))</f>
        <v/>
      </c>
      <c r="H14" s="181" t="str">
        <f ca="1">IF($E14="","",VLOOKUP($E14,ListOfDebenture!$C$1:$BB$7000,16,0))</f>
        <v/>
      </c>
      <c r="I14" s="177" t="str">
        <f ca="1">IF($E14="","",VLOOKUP($E14,ListOfDebenture!$C$1:$BB$7000,17,0))</f>
        <v/>
      </c>
      <c r="J14" s="181" t="str">
        <f ca="1">IF($E14="","",VLOOKUP($E14,ListOfDebenture!$C$1:$BB$7000,18,0))</f>
        <v/>
      </c>
      <c r="K14" s="177" t="str">
        <f ca="1">IF($E14="","",VLOOKUP($E14,ListOfDebenture!$C$1:$BB$7000,15,0))</f>
        <v/>
      </c>
      <c r="L14" s="188" t="str">
        <f ca="1">IF($E14="","",VLOOKUP($E14,ListOfDebenture!$C$1:$BB$7000,30,0))</f>
        <v/>
      </c>
      <c r="M14" s="182" t="str">
        <f ca="1">IF($E14="","",VLOOKUP($E14,ListOfDebenture!$C$1:$BB$7000,32,0))</f>
        <v/>
      </c>
      <c r="N14" s="180" t="str">
        <f ca="1">IF($E14="","",VLOOKUP($E14,ListOfDebenture!$C$1:$BB$7000,33,0))</f>
        <v/>
      </c>
      <c r="O14" s="188" t="str">
        <f ca="1">IF($E14="","",VLOOKUP($E14,ListOfDebenture!$C$1:$BB$7000,13,0))</f>
        <v/>
      </c>
      <c r="P14" s="180" t="str">
        <f ca="1">IF($E14="","",VLOOKUP($E14,Valuations!$D$5:$L$105,8,0))</f>
        <v/>
      </c>
      <c r="Q14" s="181" t="str">
        <f ca="1">IF($E14="","",VLOOKUP($E14,ListOfDebenture!$C$1:$BB$7000,10,0))</f>
        <v/>
      </c>
      <c r="S14" s="2" t="s">
        <v>1</v>
      </c>
      <c r="T14" s="10" t="str">
        <f t="shared" si="0"/>
        <v>[ICRANP] AA</v>
      </c>
      <c r="Z14" s="140"/>
      <c r="AA14" s="141"/>
      <c r="AC14" s="5"/>
      <c r="AD14" s="31"/>
      <c r="AE14" s="27"/>
      <c r="AF14" s="19"/>
      <c r="AG14" s="19"/>
      <c r="AH14" s="19"/>
      <c r="AR14" s="173">
        <v>9</v>
      </c>
      <c r="AS14" s="173" t="str">
        <f t="shared" ca="1" si="1"/>
        <v>8.5% BOK Debenture 2086</v>
      </c>
      <c r="AT14" s="174">
        <f ca="1">IF(ISNUMBER(SEARCH($E$5,AS14)),MAX($AT$5:AT13)+1,0)</f>
        <v>0</v>
      </c>
    </row>
    <row r="15" spans="2:46">
      <c r="B15" s="2" t="s">
        <v>43</v>
      </c>
      <c r="C15" s="6" t="str">
        <f>VLOOKUP($B$5,ListOfDebenture!$C$2:$AH$91,14,0)</f>
        <v>ICRA Nepal</v>
      </c>
      <c r="E15" s="183" t="str">
        <f ca="1">IFERROR(INDEX($AS:$AS,MATCH(ROWS($E$6:E14),$AT:$AT,0)),"")</f>
        <v/>
      </c>
      <c r="F15" s="177" t="str">
        <f ca="1">IF($E15="","",VLOOKUP($E15,ListOfDebenture!$C$1:$BB$7000,2,0))</f>
        <v/>
      </c>
      <c r="G15" s="180" t="str">
        <f ca="1">IF($E15="","",VLOOKUP($E15,ListOfDebenture!$C$1:$BB$7000,9,0))</f>
        <v/>
      </c>
      <c r="H15" s="181" t="str">
        <f ca="1">IF($E15="","",VLOOKUP($E15,ListOfDebenture!$C$1:$BB$7000,16,0))</f>
        <v/>
      </c>
      <c r="I15" s="177" t="str">
        <f ca="1">IF($E15="","",VLOOKUP($E15,ListOfDebenture!$C$1:$BB$7000,17,0))</f>
        <v/>
      </c>
      <c r="J15" s="181" t="str">
        <f ca="1">IF($E15="","",VLOOKUP($E15,ListOfDebenture!$C$1:$BB$7000,18,0))</f>
        <v/>
      </c>
      <c r="K15" s="177" t="str">
        <f ca="1">IF($E15="","",VLOOKUP($E15,ListOfDebenture!$C$1:$BB$7000,15,0))</f>
        <v/>
      </c>
      <c r="L15" s="188" t="str">
        <f ca="1">IF($E15="","",VLOOKUP($E15,ListOfDebenture!$C$1:$BB$7000,30,0))</f>
        <v/>
      </c>
      <c r="M15" s="182" t="str">
        <f ca="1">IF($E15="","",VLOOKUP($E15,ListOfDebenture!$C$1:$BB$7000,32,0))</f>
        <v/>
      </c>
      <c r="N15" s="180" t="str">
        <f ca="1">IF($E15="","",VLOOKUP($E15,ListOfDebenture!$C$1:$BB$7000,33,0))</f>
        <v/>
      </c>
      <c r="O15" s="188" t="str">
        <f ca="1">IF($E15="","",VLOOKUP($E15,ListOfDebenture!$C$1:$BB$7000,13,0))</f>
        <v/>
      </c>
      <c r="P15" s="180" t="str">
        <f ca="1">IF($E15="","",VLOOKUP($E15,Valuations!$D$5:$L$105,8,0))</f>
        <v/>
      </c>
      <c r="Q15" s="181" t="str">
        <f ca="1">IF($E15="","",VLOOKUP($E15,ListOfDebenture!$C$1:$BB$7000,10,0))</f>
        <v/>
      </c>
      <c r="S15" s="2" t="s">
        <v>202</v>
      </c>
      <c r="T15" s="7">
        <f t="shared" si="0"/>
        <v>45253</v>
      </c>
      <c r="Z15" s="140"/>
      <c r="AA15" s="141"/>
      <c r="AC15" s="5"/>
      <c r="AD15" s="31"/>
      <c r="AE15" s="27"/>
      <c r="AF15" s="19"/>
      <c r="AG15" s="19"/>
      <c r="AH15" s="19"/>
      <c r="AR15" s="173">
        <v>10</v>
      </c>
      <c r="AS15" s="173" t="str">
        <f t="shared" ca="1" si="1"/>
        <v>8.75% Prime Debenture 2085</v>
      </c>
      <c r="AT15" s="174">
        <f ca="1">IF(ISNUMBER(SEARCH($E$5,AS15)),MAX($AT$5:AT14)+1,0)</f>
        <v>0</v>
      </c>
    </row>
    <row r="16" spans="2:46">
      <c r="B16" s="2" t="s">
        <v>1</v>
      </c>
      <c r="C16" s="6" t="str">
        <f>VLOOKUP($B$5,ListOfDebenture!$C$2:$AH$91,15,0)</f>
        <v>[ICRANP] AA</v>
      </c>
      <c r="E16" s="183" t="str">
        <f ca="1">IFERROR(INDEX($AS:$AS,MATCH(ROWS($E$6:E15),$AT:$AT,0)),"")</f>
        <v/>
      </c>
      <c r="F16" s="177" t="str">
        <f ca="1">IF($E16="","",VLOOKUP($E16,ListOfDebenture!$C$1:$BB$7000,2,0))</f>
        <v/>
      </c>
      <c r="G16" s="180" t="str">
        <f ca="1">IF($E16="","",VLOOKUP($E16,ListOfDebenture!$C$1:$BB$7000,9,0))</f>
        <v/>
      </c>
      <c r="H16" s="181" t="str">
        <f ca="1">IF($E16="","",VLOOKUP($E16,ListOfDebenture!$C$1:$BB$7000,16,0))</f>
        <v/>
      </c>
      <c r="I16" s="177" t="str">
        <f ca="1">IF($E16="","",VLOOKUP($E16,ListOfDebenture!$C$1:$BB$7000,17,0))</f>
        <v/>
      </c>
      <c r="J16" s="181" t="str">
        <f ca="1">IF($E16="","",VLOOKUP($E16,ListOfDebenture!$C$1:$BB$7000,18,0))</f>
        <v/>
      </c>
      <c r="K16" s="177" t="str">
        <f ca="1">IF($E16="","",VLOOKUP($E16,ListOfDebenture!$C$1:$BB$7000,15,0))</f>
        <v/>
      </c>
      <c r="L16" s="188" t="str">
        <f ca="1">IF($E16="","",VLOOKUP($E16,ListOfDebenture!$C$1:$BB$7000,30,0))</f>
        <v/>
      </c>
      <c r="M16" s="182" t="str">
        <f ca="1">IF($E16="","",VLOOKUP($E16,ListOfDebenture!$C$1:$BB$7000,32,0))</f>
        <v/>
      </c>
      <c r="N16" s="180" t="str">
        <f ca="1">IF($E16="","",VLOOKUP($E16,ListOfDebenture!$C$1:$BB$7000,33,0))</f>
        <v/>
      </c>
      <c r="O16" s="188" t="str">
        <f ca="1">IF($E16="","",VLOOKUP($E16,ListOfDebenture!$C$1:$BB$7000,13,0))</f>
        <v/>
      </c>
      <c r="P16" s="180" t="str">
        <f ca="1">IF($E16="","",VLOOKUP($E16,Valuations!$D$5:$L$105,8,0))</f>
        <v/>
      </c>
      <c r="Q16" s="181" t="str">
        <f ca="1">IF($E16="","",VLOOKUP($E16,ListOfDebenture!$C$1:$BB$7000,10,0))</f>
        <v/>
      </c>
      <c r="S16" s="2" t="s">
        <v>1273</v>
      </c>
      <c r="T16" s="10">
        <f t="shared" si="0"/>
        <v>991</v>
      </c>
      <c r="Z16" s="140"/>
      <c r="AA16" s="141"/>
      <c r="AC16" s="5"/>
      <c r="AD16" s="31"/>
      <c r="AE16" s="27"/>
      <c r="AF16" s="19"/>
      <c r="AG16" s="19"/>
      <c r="AH16" s="19"/>
      <c r="AR16" s="173">
        <v>11</v>
      </c>
      <c r="AS16" s="173" t="str">
        <f t="shared" ca="1" si="1"/>
        <v>Global IME Bank Limited Debenture 2086/87</v>
      </c>
      <c r="AT16" s="174">
        <f ca="1">IF(ISNUMBER(SEARCH($E$5,AS16)),MAX($AT$5:AT15)+1,0)</f>
        <v>0</v>
      </c>
    </row>
    <row r="17" spans="2:46">
      <c r="B17" s="2" t="s">
        <v>202</v>
      </c>
      <c r="C17" s="6">
        <f>VLOOKUP($B$5,ListOfDebenture!$C$3:$AAF$97,30,0)</f>
        <v>45253</v>
      </c>
      <c r="E17" s="183" t="str">
        <f ca="1">IFERROR(INDEX($AS:$AS,MATCH(ROWS($E$6:E16),$AT:$AT,0)),"")</f>
        <v/>
      </c>
      <c r="F17" s="177" t="str">
        <f ca="1">IF($E17="","",VLOOKUP($E17,ListOfDebenture!$C$1:$BB$7000,2,0))</f>
        <v/>
      </c>
      <c r="G17" s="180" t="str">
        <f ca="1">IF($E17="","",VLOOKUP($E17,ListOfDebenture!$C$1:$BB$7000,9,0))</f>
        <v/>
      </c>
      <c r="H17" s="181" t="str">
        <f ca="1">IF($E17="","",VLOOKUP($E17,ListOfDebenture!$C$1:$BB$7000,16,0))</f>
        <v/>
      </c>
      <c r="I17" s="177" t="str">
        <f ca="1">IF($E17="","",VLOOKUP($E17,ListOfDebenture!$C$1:$BB$7000,17,0))</f>
        <v/>
      </c>
      <c r="J17" s="181" t="str">
        <f ca="1">IF($E17="","",VLOOKUP($E17,ListOfDebenture!$C$1:$BB$7000,18,0))</f>
        <v/>
      </c>
      <c r="K17" s="177" t="str">
        <f ca="1">IF($E17="","",VLOOKUP($E17,ListOfDebenture!$C$1:$BB$7000,15,0))</f>
        <v/>
      </c>
      <c r="L17" s="188" t="str">
        <f ca="1">IF($E17="","",VLOOKUP($E17,ListOfDebenture!$C$1:$BB$7000,30,0))</f>
        <v/>
      </c>
      <c r="M17" s="182" t="str">
        <f ca="1">IF($E17="","",VLOOKUP($E17,ListOfDebenture!$C$1:$BB$7000,32,0))</f>
        <v/>
      </c>
      <c r="N17" s="180" t="str">
        <f ca="1">IF($E17="","",VLOOKUP($E17,ListOfDebenture!$C$1:$BB$7000,33,0))</f>
        <v/>
      </c>
      <c r="O17" s="188" t="str">
        <f ca="1">IF($E17="","",VLOOKUP($E17,ListOfDebenture!$C$1:$BB$7000,13,0))</f>
        <v/>
      </c>
      <c r="P17" s="180" t="str">
        <f ca="1">IF($E17="","",VLOOKUP($E17,Valuations!$D$5:$L$105,8,0))</f>
        <v/>
      </c>
      <c r="Q17" s="181" t="str">
        <f ca="1">IF($E17="","",VLOOKUP($E17,ListOfDebenture!$C$1:$BB$7000,10,0))</f>
        <v/>
      </c>
      <c r="S17" s="2" t="s">
        <v>122</v>
      </c>
      <c r="T17" s="10">
        <f t="shared" si="0"/>
        <v>3</v>
      </c>
      <c r="AC17" s="5"/>
      <c r="AD17" s="31"/>
      <c r="AE17" s="27"/>
      <c r="AF17" s="19"/>
      <c r="AG17" s="19"/>
      <c r="AH17" s="19"/>
      <c r="AR17" s="173">
        <v>12</v>
      </c>
      <c r="AS17" s="173" t="str">
        <f t="shared" ca="1" si="1"/>
        <v>8.5% SBL Debenture 2084</v>
      </c>
      <c r="AT17" s="174">
        <f ca="1">IF(ISNUMBER(SEARCH($E$5,AS17)),MAX($AT$5:AT16)+1,0)</f>
        <v>0</v>
      </c>
    </row>
    <row r="18" spans="2:46">
      <c r="B18" s="2" t="s">
        <v>1273</v>
      </c>
      <c r="C18" s="185">
        <f>VLOOKUP($B$5,ListOfDebenture!$C$3:$AAH$97,32,0)</f>
        <v>991</v>
      </c>
      <c r="E18" s="183" t="str">
        <f ca="1">IFERROR(INDEX($AS:$AS,MATCH(ROWS($E$6:E17),$AT:$AT,0)),"")</f>
        <v/>
      </c>
      <c r="F18" s="177" t="str">
        <f ca="1">IF($E18="","",VLOOKUP($E18,ListOfDebenture!$C$1:$BB$7000,2,0))</f>
        <v/>
      </c>
      <c r="G18" s="180" t="str">
        <f ca="1">IF($E18="","",VLOOKUP($E18,ListOfDebenture!$C$1:$BB$7000,9,0))</f>
        <v/>
      </c>
      <c r="H18" s="181" t="str">
        <f ca="1">IF($E18="","",VLOOKUP($E18,ListOfDebenture!$C$1:$BB$7000,16,0))</f>
        <v/>
      </c>
      <c r="I18" s="177" t="str">
        <f ca="1">IF($E18="","",VLOOKUP($E18,ListOfDebenture!$C$1:$BB$7000,17,0))</f>
        <v/>
      </c>
      <c r="J18" s="181" t="str">
        <f ca="1">IF($E18="","",VLOOKUP($E18,ListOfDebenture!$C$1:$BB$7000,18,0))</f>
        <v/>
      </c>
      <c r="K18" s="177" t="str">
        <f ca="1">IF($E18="","",VLOOKUP($E18,ListOfDebenture!$C$1:$BB$7000,15,0))</f>
        <v/>
      </c>
      <c r="L18" s="188" t="str">
        <f ca="1">IF($E18="","",VLOOKUP($E18,ListOfDebenture!$C$1:$BB$7000,30,0))</f>
        <v/>
      </c>
      <c r="M18" s="182" t="str">
        <f ca="1">IF($E18="","",VLOOKUP($E18,ListOfDebenture!$C$1:$BB$7000,32,0))</f>
        <v/>
      </c>
      <c r="N18" s="180" t="str">
        <f ca="1">IF($E18="","",VLOOKUP($E18,ListOfDebenture!$C$1:$BB$7000,33,0))</f>
        <v/>
      </c>
      <c r="O18" s="188" t="str">
        <f ca="1">IF($E18="","",VLOOKUP($E18,ListOfDebenture!$C$1:$BB$7000,13,0))</f>
        <v/>
      </c>
      <c r="P18" s="180" t="str">
        <f ca="1">IF($E18="","",VLOOKUP($E18,Valuations!$D$5:$L$105,8,0))</f>
        <v/>
      </c>
      <c r="Q18" s="181" t="str">
        <f ca="1">IF($E18="","",VLOOKUP($E18,ListOfDebenture!$C$1:$BB$7000,10,0))</f>
        <v/>
      </c>
      <c r="AC18" s="21"/>
      <c r="AE18" s="8"/>
      <c r="AF18" s="8"/>
      <c r="AG18" s="8"/>
      <c r="AH18" s="8"/>
      <c r="AR18" s="173">
        <v>13</v>
      </c>
      <c r="AS18" s="173" t="str">
        <f t="shared" ca="1" si="1"/>
        <v>9% Shangri-la Development Bank Debenture 2087</v>
      </c>
      <c r="AT18" s="174">
        <f ca="1">IF(ISNUMBER(SEARCH($E$5,AS18)),MAX($AT$5:AT17)+1,0)</f>
        <v>0</v>
      </c>
    </row>
    <row r="19" spans="2:46" ht="15.75" thickBot="1">
      <c r="B19" s="2" t="s">
        <v>122</v>
      </c>
      <c r="C19" s="61">
        <f>VLOOKUP($B$5,ListOfDebenture!$C$2:$AH$91,18,0)</f>
        <v>3</v>
      </c>
      <c r="E19" s="183" t="str">
        <f ca="1">IFERROR(INDEX($AS:$AS,MATCH(ROWS($E$6:E18),$AT:$AT,0)),"")</f>
        <v/>
      </c>
      <c r="F19" s="177" t="str">
        <f ca="1">IF($E19="","",VLOOKUP($E19,ListOfDebenture!$C$1:$BB$7000,2,0))</f>
        <v/>
      </c>
      <c r="G19" s="180" t="str">
        <f ca="1">IF($E19="","",VLOOKUP($E19,ListOfDebenture!$C$1:$BB$7000,9,0))</f>
        <v/>
      </c>
      <c r="H19" s="181" t="str">
        <f ca="1">IF($E19="","",VLOOKUP($E19,ListOfDebenture!$C$1:$BB$7000,16,0))</f>
        <v/>
      </c>
      <c r="I19" s="177" t="str">
        <f ca="1">IF($E19="","",VLOOKUP($E19,ListOfDebenture!$C$1:$BB$7000,17,0))</f>
        <v/>
      </c>
      <c r="J19" s="181" t="str">
        <f ca="1">IF($E19="","",VLOOKUP($E19,ListOfDebenture!$C$1:$BB$7000,18,0))</f>
        <v/>
      </c>
      <c r="K19" s="177" t="str">
        <f ca="1">IF($E19="","",VLOOKUP($E19,ListOfDebenture!$C$1:$BB$7000,15,0))</f>
        <v/>
      </c>
      <c r="L19" s="188" t="str">
        <f ca="1">IF($E19="","",VLOOKUP($E19,ListOfDebenture!$C$1:$BB$7000,30,0))</f>
        <v/>
      </c>
      <c r="M19" s="182" t="str">
        <f ca="1">IF($E19="","",VLOOKUP($E19,ListOfDebenture!$C$1:$BB$7000,32,0))</f>
        <v/>
      </c>
      <c r="N19" s="180" t="str">
        <f ca="1">IF($E19="","",VLOOKUP($E19,ListOfDebenture!$C$1:$BB$7000,33,0))</f>
        <v/>
      </c>
      <c r="O19" s="188" t="str">
        <f ca="1">IF($E19="","",VLOOKUP($E19,ListOfDebenture!$C$1:$BB$7000,13,0))</f>
        <v/>
      </c>
      <c r="P19" s="180" t="str">
        <f ca="1">IF($E19="","",VLOOKUP($E19,Valuations!$D$5:$L$105,8,0))</f>
        <v/>
      </c>
      <c r="Q19" s="181" t="str">
        <f ca="1">IF($E19="","",VLOOKUP($E19,ListOfDebenture!$C$1:$BB$7000,10,0))</f>
        <v/>
      </c>
      <c r="S19" s="269" t="s">
        <v>19</v>
      </c>
      <c r="T19" s="270"/>
      <c r="U19" s="270"/>
      <c r="V19" s="270"/>
      <c r="W19" s="270"/>
      <c r="X19" s="271"/>
      <c r="Y19" s="19"/>
      <c r="Z19" s="272" t="s">
        <v>31</v>
      </c>
      <c r="AA19" s="272"/>
      <c r="AB19" s="19"/>
      <c r="AC19" s="24" t="s">
        <v>24</v>
      </c>
      <c r="AD19" s="25">
        <f>$T$6*T7/T9</f>
        <v>51.25</v>
      </c>
      <c r="AE19" s="20"/>
      <c r="AF19" s="273" t="s">
        <v>19</v>
      </c>
      <c r="AG19" s="274"/>
      <c r="AH19" s="274"/>
      <c r="AI19" s="274"/>
      <c r="AJ19" s="274"/>
      <c r="AK19" s="274"/>
      <c r="AL19" s="274"/>
      <c r="AM19" s="275"/>
      <c r="AO19" s="204" t="s">
        <v>1285</v>
      </c>
      <c r="AP19" s="209">
        <f ca="1">SUM(AM21:AM1048576)</f>
        <v>927.27590731033104</v>
      </c>
      <c r="AR19" s="173">
        <v>14</v>
      </c>
      <c r="AS19" s="173" t="str">
        <f t="shared" ca="1" si="1"/>
        <v>10% Prime Debenture 2088</v>
      </c>
      <c r="AT19" s="174">
        <f ca="1">IF(ISNUMBER(SEARCH($E$5,AS19)),MAX($AT$5:AT18)+1,0)</f>
        <v>0</v>
      </c>
    </row>
    <row r="20" spans="2:46">
      <c r="E20" s="183" t="str">
        <f ca="1">IFERROR(INDEX($AS:$AS,MATCH(ROWS($E$6:E19),$AT:$AT,0)),"")</f>
        <v/>
      </c>
      <c r="F20" s="177" t="str">
        <f ca="1">IF($E20="","",VLOOKUP($E20,ListOfDebenture!$C$1:$BB$7000,2,0))</f>
        <v/>
      </c>
      <c r="G20" s="180" t="str">
        <f ca="1">IF($E20="","",VLOOKUP($E20,ListOfDebenture!$C$1:$BB$7000,9,0))</f>
        <v/>
      </c>
      <c r="H20" s="181" t="str">
        <f ca="1">IF($E20="","",VLOOKUP($E20,ListOfDebenture!$C$1:$BB$7000,16,0))</f>
        <v/>
      </c>
      <c r="I20" s="177" t="str">
        <f ca="1">IF($E20="","",VLOOKUP($E20,ListOfDebenture!$C$1:$BB$7000,17,0))</f>
        <v/>
      </c>
      <c r="J20" s="181" t="str">
        <f ca="1">IF($E20="","",VLOOKUP($E20,ListOfDebenture!$C$1:$BB$7000,18,0))</f>
        <v/>
      </c>
      <c r="K20" s="177" t="str">
        <f ca="1">IF($E20="","",VLOOKUP($E20,ListOfDebenture!$C$1:$BB$7000,15,0))</f>
        <v/>
      </c>
      <c r="L20" s="188" t="str">
        <f ca="1">IF($E20="","",VLOOKUP($E20,ListOfDebenture!$C$1:$BB$7000,30,0))</f>
        <v/>
      </c>
      <c r="M20" s="182" t="str">
        <f ca="1">IF($E20="","",VLOOKUP($E20,ListOfDebenture!$C$1:$BB$7000,32,0))</f>
        <v/>
      </c>
      <c r="N20" s="180" t="str">
        <f ca="1">IF($E20="","",VLOOKUP($E20,ListOfDebenture!$C$1:$BB$7000,33,0))</f>
        <v/>
      </c>
      <c r="O20" s="188" t="str">
        <f ca="1">IF($E20="","",VLOOKUP($E20,ListOfDebenture!$C$1:$BB$7000,13,0))</f>
        <v/>
      </c>
      <c r="P20" s="180" t="str">
        <f ca="1">IF($E20="","",VLOOKUP($E20,Valuations!$D$5:$L$105,8,0))</f>
        <v/>
      </c>
      <c r="Q20" s="181" t="str">
        <f ca="1">IF($E20="","",VLOOKUP($E20,ListOfDebenture!$C$1:$BB$7000,10,0))</f>
        <v/>
      </c>
      <c r="S20" s="13" t="s">
        <v>14</v>
      </c>
      <c r="T20" s="13" t="s">
        <v>9</v>
      </c>
      <c r="U20" s="13" t="s">
        <v>10</v>
      </c>
      <c r="V20" s="13" t="s">
        <v>14</v>
      </c>
      <c r="W20" s="13" t="s">
        <v>16</v>
      </c>
      <c r="X20" s="13"/>
      <c r="Y20" s="19"/>
      <c r="Z20" s="23" t="s">
        <v>42</v>
      </c>
      <c r="AA20" s="6">
        <f>T11+1</f>
        <v>46231</v>
      </c>
      <c r="AB20" s="19"/>
      <c r="AC20" s="23" t="s">
        <v>25</v>
      </c>
      <c r="AD20" s="28">
        <f>AP21</f>
        <v>0.15925581497904226</v>
      </c>
      <c r="AE20" s="20"/>
      <c r="AF20" s="65" t="s">
        <v>14</v>
      </c>
      <c r="AG20" s="65" t="s">
        <v>9</v>
      </c>
      <c r="AH20" s="65" t="s">
        <v>10</v>
      </c>
      <c r="AI20" s="65" t="s">
        <v>24</v>
      </c>
      <c r="AJ20" s="65" t="s">
        <v>16</v>
      </c>
      <c r="AK20" s="65" t="s">
        <v>1287</v>
      </c>
      <c r="AL20" s="65" t="s">
        <v>1283</v>
      </c>
      <c r="AM20" s="65" t="s">
        <v>1284</v>
      </c>
      <c r="AO20" s="204" t="s">
        <v>1286</v>
      </c>
      <c r="AP20" s="243">
        <f ca="1">C28-AP19</f>
        <v>63.724092689668964</v>
      </c>
      <c r="AR20" s="173">
        <v>15</v>
      </c>
      <c r="AS20" s="173" t="str">
        <f t="shared" ca="1" si="1"/>
        <v>Civil Bank Debenture 2088</v>
      </c>
      <c r="AT20" s="174">
        <f ca="1">IF(ISNUMBER(SEARCH($E$5,AS20)),MAX($AT$5:AT19)+1,0)</f>
        <v>0</v>
      </c>
    </row>
    <row r="21" spans="2:46">
      <c r="B21" s="281" t="s">
        <v>1933</v>
      </c>
      <c r="C21" s="282"/>
      <c r="E21" s="183" t="str">
        <f ca="1">IFERROR(INDEX($AS:$AS,MATCH(ROWS($E$6:E20),$AT:$AT,0)),"")</f>
        <v/>
      </c>
      <c r="F21" s="177" t="str">
        <f ca="1">IF($E21="","",VLOOKUP($E21,ListOfDebenture!$C$1:$BB$7000,2,0))</f>
        <v/>
      </c>
      <c r="G21" s="180" t="str">
        <f ca="1">IF($E21="","",VLOOKUP($E21,ListOfDebenture!$C$1:$BB$7000,9,0))</f>
        <v/>
      </c>
      <c r="H21" s="181" t="str">
        <f ca="1">IF($E21="","",VLOOKUP($E21,ListOfDebenture!$C$1:$BB$7000,16,0))</f>
        <v/>
      </c>
      <c r="I21" s="177" t="str">
        <f ca="1">IF($E21="","",VLOOKUP($E21,ListOfDebenture!$C$1:$BB$7000,17,0))</f>
        <v/>
      </c>
      <c r="J21" s="181" t="str">
        <f ca="1">IF($E21="","",VLOOKUP($E21,ListOfDebenture!$C$1:$BB$7000,18,0))</f>
        <v/>
      </c>
      <c r="K21" s="177" t="str">
        <f ca="1">IF($E21="","",VLOOKUP($E21,ListOfDebenture!$C$1:$BB$7000,15,0))</f>
        <v/>
      </c>
      <c r="L21" s="188" t="str">
        <f ca="1">IF($E21="","",VLOOKUP($E21,ListOfDebenture!$C$1:$BB$7000,30,0))</f>
        <v/>
      </c>
      <c r="M21" s="182" t="str">
        <f ca="1">IF($E21="","",VLOOKUP($E21,ListOfDebenture!$C$1:$BB$7000,32,0))</f>
        <v/>
      </c>
      <c r="N21" s="180" t="str">
        <f ca="1">IF($E21="","",VLOOKUP($E21,ListOfDebenture!$C$1:$BB$7000,33,0))</f>
        <v/>
      </c>
      <c r="O21" s="188" t="str">
        <f ca="1">IF($E21="","",VLOOKUP($E21,ListOfDebenture!$C$1:$BB$7000,13,0))</f>
        <v/>
      </c>
      <c r="P21" s="180" t="str">
        <f ca="1">IF($E21="","",VLOOKUP($E21,Valuations!$D$5:$L$105,8,0))</f>
        <v/>
      </c>
      <c r="Q21" s="181" t="str">
        <f ca="1">IF($E21="","",VLOOKUP($E21,ListOfDebenture!$C$1:$BB$7000,10,0))</f>
        <v/>
      </c>
      <c r="S21" s="2" t="s">
        <v>15</v>
      </c>
      <c r="T21" s="2" t="str">
        <f>IFERROR(VLOOKUP(ROWS($S$21:S21),CouponDates!$A:$AV,MATCH($T$10,CouponDates!$1:$1,0),0),"")</f>
        <v>1 Shrawan 2076</v>
      </c>
      <c r="U21" s="6">
        <f ca="1">IFERROR(VLOOKUP($T21,'Date Reference'!$B:$C,2,0),"")</f>
        <v>43663</v>
      </c>
      <c r="V21" s="17" t="str">
        <f ca="1">IF(U21&lt;$T$11,IF($T$4&lt;43480,$T$6*$T$7/$T$9,IF($T$4&lt;U21,$T$6*$T$7*(U21-$T$4)/365,"Past Date")),"N/A")</f>
        <v>Past Date</v>
      </c>
      <c r="W21" s="17">
        <f ca="1">IF($C$27&lt;U21,V21,0)</f>
        <v>0</v>
      </c>
      <c r="X21" s="18">
        <f t="shared" ref="X21:X84" ca="1" si="2">IF(W21=0,X20+1,0)</f>
        <v>1</v>
      </c>
      <c r="Y21" s="9"/>
      <c r="Z21" s="29" t="s">
        <v>35</v>
      </c>
      <c r="AA21" s="18">
        <f ca="1">AA20-AD22</f>
        <v>1107</v>
      </c>
      <c r="AB21" s="9"/>
      <c r="AC21" s="23" t="s">
        <v>26</v>
      </c>
      <c r="AD21" s="26">
        <f>(1*(1+AD20))^(1/T9)-1</f>
        <v>7.6687426776704815E-2</v>
      </c>
      <c r="AE21" s="20"/>
      <c r="AF21" s="2" t="str">
        <f>S21</f>
        <v>Coupon</v>
      </c>
      <c r="AG21" s="2" t="str">
        <f>T21</f>
        <v>1 Shrawan 2076</v>
      </c>
      <c r="AH21" s="6">
        <f t="shared" ref="AH21:AH84" ca="1" si="3">IF(AI21="N/A",$AA$35,U21)</f>
        <v>43663</v>
      </c>
      <c r="AI21" s="17" t="str">
        <f ca="1">V21</f>
        <v>Past Date</v>
      </c>
      <c r="AJ21" s="17">
        <f t="shared" ref="AJ21:AJ84" ca="1" si="4">IF(AH21=AH20,0,IF(AI21="N/A",IF(AH21=AH22,$AA$40,0),W21))</f>
        <v>0</v>
      </c>
      <c r="AK21" s="17">
        <f ca="1">AJ21</f>
        <v>0</v>
      </c>
      <c r="AL21" s="18">
        <f ca="1">IF(AJ21=0,0,(AH21-$C$27))</f>
        <v>0</v>
      </c>
      <c r="AM21" s="66">
        <f ca="1">AK21/(1+$AP$21)^(AL21/365)</f>
        <v>0</v>
      </c>
      <c r="AO21" s="204" t="s">
        <v>1282</v>
      </c>
      <c r="AP21" s="208">
        <v>0.15925581497904226</v>
      </c>
      <c r="AR21" s="173">
        <v>16</v>
      </c>
      <c r="AS21" s="173" t="str">
        <f t="shared" ca="1" si="1"/>
        <v>10.25% Nepal SBI Bank Debenture 2083</v>
      </c>
      <c r="AT21" s="174">
        <f ca="1">IF(ISNUMBER(SEARCH($E$5,AS21)),MAX($AT$5:AT20)+1,0)</f>
        <v>1</v>
      </c>
    </row>
    <row r="22" spans="2:46" ht="21">
      <c r="B22" s="217" t="s">
        <v>1934</v>
      </c>
      <c r="C22" s="215">
        <v>45503</v>
      </c>
      <c r="E22" s="183" t="str">
        <f ca="1">IFERROR(INDEX($AS:$AS,MATCH(ROWS($E$6:E21),$AT:$AT,0)),"")</f>
        <v/>
      </c>
      <c r="F22" s="177" t="str">
        <f ca="1">IF($E22="","",VLOOKUP($E22,ListOfDebenture!$C$1:$BB$7000,2,0))</f>
        <v/>
      </c>
      <c r="G22" s="180" t="str">
        <f ca="1">IF($E22="","",VLOOKUP($E22,ListOfDebenture!$C$1:$BB$7000,9,0))</f>
        <v/>
      </c>
      <c r="H22" s="181" t="str">
        <f ca="1">IF($E22="","",VLOOKUP($E22,ListOfDebenture!$C$1:$BB$7000,16,0))</f>
        <v/>
      </c>
      <c r="I22" s="177" t="str">
        <f ca="1">IF($E22="","",VLOOKUP($E22,ListOfDebenture!$C$1:$BB$7000,17,0))</f>
        <v/>
      </c>
      <c r="J22" s="181" t="str">
        <f ca="1">IF($E22="","",VLOOKUP($E22,ListOfDebenture!$C$1:$BB$7000,18,0))</f>
        <v/>
      </c>
      <c r="K22" s="177" t="str">
        <f ca="1">IF($E22="","",VLOOKUP($E22,ListOfDebenture!$C$1:$BB$7000,15,0))</f>
        <v/>
      </c>
      <c r="L22" s="188" t="str">
        <f ca="1">IF($E22="","",VLOOKUP($E22,ListOfDebenture!$C$1:$BB$7000,30,0))</f>
        <v/>
      </c>
      <c r="M22" s="182" t="str">
        <f ca="1">IF($E22="","",VLOOKUP($E22,ListOfDebenture!$C$1:$BB$7000,32,0))</f>
        <v/>
      </c>
      <c r="N22" s="180" t="str">
        <f ca="1">IF($E22="","",VLOOKUP($E22,ListOfDebenture!$C$1:$BB$7000,33,0))</f>
        <v/>
      </c>
      <c r="O22" s="188" t="str">
        <f ca="1">IF($E22="","",VLOOKUP($E22,ListOfDebenture!$C$1:$BB$7000,13,0))</f>
        <v/>
      </c>
      <c r="P22" s="180" t="str">
        <f ca="1">IF($E22="","",VLOOKUP($E22,Valuations!$D$5:$L$105,8,0))</f>
        <v/>
      </c>
      <c r="Q22" s="181" t="str">
        <f ca="1">IF($E22="","",VLOOKUP($E22,ListOfDebenture!$C$1:$BB$7000,10,0))</f>
        <v/>
      </c>
      <c r="S22" s="2" t="s">
        <v>15</v>
      </c>
      <c r="T22" s="2" t="str">
        <f>IFERROR(VLOOKUP(ROWS($S$21:S22),CouponDates!$A:$AV,MATCH($T$10,CouponDates!$1:$1,0),0),"")</f>
        <v>1 Magh 2076</v>
      </c>
      <c r="U22" s="6">
        <f ca="1">IFERROR(VLOOKUP($T22,'Date Reference'!$B:$C,2,0),"")</f>
        <v>43845</v>
      </c>
      <c r="V22" s="17" t="str">
        <f ca="1">IF(U22="","N/A",IF(U22&lt;$T$11,IF($T$4&lt;U21,$T$6*$T$7/$T$9,IF($T$4&lt;U22,$T$6*$T$7*(U22-$T$4)/365,"Past Date")),"N/A"))</f>
        <v>Past Date</v>
      </c>
      <c r="W22" s="17">
        <f t="shared" ref="W22:W85" ca="1" si="5">IF($C$27&lt;U22,V22,0)</f>
        <v>0</v>
      </c>
      <c r="X22" s="18">
        <f t="shared" ca="1" si="2"/>
        <v>2</v>
      </c>
      <c r="Y22" s="9"/>
      <c r="Z22" s="18" t="s">
        <v>33</v>
      </c>
      <c r="AA22" s="18">
        <f ca="1">$AA$20-$AD$23</f>
        <v>11</v>
      </c>
      <c r="AB22" s="9"/>
      <c r="AC22" s="23" t="s">
        <v>21</v>
      </c>
      <c r="AD22" s="6">
        <f ca="1">MAX(IF($C$27&lt;$U$21,$T$4,INDEX($U$21:$U$1048576,MATCH(MAX($X$21:$X$1048576),$X$21:$X$1048576,0))),T4)</f>
        <v>45124</v>
      </c>
      <c r="AE22" s="20"/>
      <c r="AF22" s="2" t="str">
        <f t="shared" ref="AF22:AG68" si="6">S22</f>
        <v>Coupon</v>
      </c>
      <c r="AG22" s="2" t="str">
        <f t="shared" si="6"/>
        <v>1 Magh 2076</v>
      </c>
      <c r="AH22" s="6">
        <f t="shared" ca="1" si="3"/>
        <v>43845</v>
      </c>
      <c r="AI22" s="17" t="str">
        <f t="shared" ref="AI22:AI85" ca="1" si="7">V22</f>
        <v>Past Date</v>
      </c>
      <c r="AJ22" s="17">
        <f t="shared" ca="1" si="4"/>
        <v>0</v>
      </c>
      <c r="AK22" s="17">
        <f t="shared" ref="AK22:AK85" ca="1" si="8">AJ22</f>
        <v>0</v>
      </c>
      <c r="AL22" s="18">
        <f t="shared" ref="AL22:AL85" ca="1" si="9">IF(AJ22=0,0,(AH22-$C$27))</f>
        <v>0</v>
      </c>
      <c r="AM22" s="66">
        <f t="shared" ref="AM22:AM85" ca="1" si="10">AK22/(1+$AP$21)^(AL22/365)</f>
        <v>0</v>
      </c>
      <c r="AR22" s="173">
        <v>17</v>
      </c>
      <c r="AS22" s="173" t="str">
        <f t="shared" ca="1" si="1"/>
        <v>10% Nepal SBI Bank Debenture 2086</v>
      </c>
      <c r="AT22" s="174">
        <f ca="1">IF(ISNUMBER(SEARCH($E$5,AS22)),MAX($AT$5:AT21)+1,0)</f>
        <v>2</v>
      </c>
    </row>
    <row r="23" spans="2:46" ht="21">
      <c r="B23" s="217" t="s">
        <v>1790</v>
      </c>
      <c r="C23" s="216">
        <v>850</v>
      </c>
      <c r="E23" s="183" t="str">
        <f ca="1">IFERROR(INDEX($AS:$AS,MATCH(ROWS($E$6:E22),$AT:$AT,0)),"")</f>
        <v/>
      </c>
      <c r="F23" s="177" t="str">
        <f ca="1">IF($E23="","",VLOOKUP($E23,ListOfDebenture!$C$1:$BB$7000,2,0))</f>
        <v/>
      </c>
      <c r="G23" s="180" t="str">
        <f ca="1">IF($E23="","",VLOOKUP($E23,ListOfDebenture!$C$1:$BB$7000,9,0))</f>
        <v/>
      </c>
      <c r="H23" s="181" t="str">
        <f ca="1">IF($E23="","",VLOOKUP($E23,ListOfDebenture!$C$1:$BB$7000,16,0))</f>
        <v/>
      </c>
      <c r="I23" s="177" t="str">
        <f ca="1">IF($E23="","",VLOOKUP($E23,ListOfDebenture!$C$1:$BB$7000,17,0))</f>
        <v/>
      </c>
      <c r="J23" s="181" t="str">
        <f ca="1">IF($E23="","",VLOOKUP($E23,ListOfDebenture!$C$1:$BB$7000,18,0))</f>
        <v/>
      </c>
      <c r="K23" s="177" t="str">
        <f ca="1">IF($E23="","",VLOOKUP($E23,ListOfDebenture!$C$1:$BB$7000,15,0))</f>
        <v/>
      </c>
      <c r="L23" s="188" t="str">
        <f ca="1">IF($E23="","",VLOOKUP($E23,ListOfDebenture!$C$1:$BB$7000,30,0))</f>
        <v/>
      </c>
      <c r="M23" s="182" t="str">
        <f ca="1">IF($E23="","",VLOOKUP($E23,ListOfDebenture!$C$1:$BB$7000,32,0))</f>
        <v/>
      </c>
      <c r="N23" s="180" t="str">
        <f ca="1">IF($E23="","",VLOOKUP($E23,ListOfDebenture!$C$1:$BB$7000,33,0))</f>
        <v/>
      </c>
      <c r="O23" s="188" t="str">
        <f ca="1">IF($E23="","",VLOOKUP($E23,ListOfDebenture!$C$1:$BB$7000,13,0))</f>
        <v/>
      </c>
      <c r="P23" s="180" t="str">
        <f ca="1">IF($E23="","",VLOOKUP($E23,Valuations!$D$5:$L$105,8,0))</f>
        <v/>
      </c>
      <c r="Q23" s="181" t="str">
        <f ca="1">IF($E23="","",VLOOKUP($E23,ListOfDebenture!$C$1:$BB$7000,10,0))</f>
        <v/>
      </c>
      <c r="S23" s="2" t="s">
        <v>15</v>
      </c>
      <c r="T23" s="2" t="str">
        <f>IFERROR(VLOOKUP(ROWS($S$21:S23),CouponDates!$A:$AV,MATCH($T$10,CouponDates!$1:$1,0),0),"")</f>
        <v>1 Shrawan 2077</v>
      </c>
      <c r="U23" s="6">
        <f ca="1">IFERROR(VLOOKUP($T23,'Date Reference'!$B:$C,2,0),"")</f>
        <v>44028</v>
      </c>
      <c r="V23" s="17" t="str">
        <f t="shared" ref="V23:V86" ca="1" si="11">IF(U23="","N/A",IF(U23&lt;$T$11,IF($T$4&lt;U22,$T$6*$T$7/$T$9,IF($T$4&lt;U23,$T$6*$T$7*(U23-$T$4)/365,"Past Date")),"N/A"))</f>
        <v>Past Date</v>
      </c>
      <c r="W23" s="17">
        <f t="shared" ca="1" si="5"/>
        <v>0</v>
      </c>
      <c r="X23" s="18">
        <f t="shared" ca="1" si="2"/>
        <v>3</v>
      </c>
      <c r="Y23" s="9"/>
      <c r="Z23" s="18" t="s">
        <v>32</v>
      </c>
      <c r="AA23" s="17">
        <f ca="1">T9*$AD$19*($AA$20-$AD$23)/365</f>
        <v>3.0890410958904111</v>
      </c>
      <c r="AB23" s="9"/>
      <c r="AC23" s="23" t="s">
        <v>30</v>
      </c>
      <c r="AD23" s="6">
        <f ca="1">INDEX($U$20:$U$1048576,COUNTIF($V$20:$V$1048576,"&gt;0")+COUNTIF($V$20:$V$1048576,"Past Date")+1)</f>
        <v>46220</v>
      </c>
      <c r="AE23" s="20"/>
      <c r="AF23" s="2" t="str">
        <f t="shared" si="6"/>
        <v>Coupon</v>
      </c>
      <c r="AG23" s="2" t="str">
        <f t="shared" si="6"/>
        <v>1 Shrawan 2077</v>
      </c>
      <c r="AH23" s="6">
        <f ca="1">IF(AI23="N/A",$AA$35,U23)</f>
        <v>44028</v>
      </c>
      <c r="AI23" s="17" t="str">
        <f t="shared" ca="1" si="7"/>
        <v>Past Date</v>
      </c>
      <c r="AJ23" s="17">
        <f t="shared" ca="1" si="4"/>
        <v>0</v>
      </c>
      <c r="AK23" s="17">
        <f t="shared" ca="1" si="8"/>
        <v>0</v>
      </c>
      <c r="AL23" s="18">
        <f t="shared" ca="1" si="9"/>
        <v>0</v>
      </c>
      <c r="AM23" s="66">
        <f t="shared" ca="1" si="10"/>
        <v>0</v>
      </c>
      <c r="AR23" s="173">
        <v>18</v>
      </c>
      <c r="AS23" s="173" t="str">
        <f t="shared" ca="1" si="1"/>
        <v>9.5% Manjushree Finance Limited Debenture 2085</v>
      </c>
      <c r="AT23" s="174">
        <f ca="1">IF(ISNUMBER(SEARCH($E$5,AS23)),MAX($AT$5:AT22)+1,0)</f>
        <v>0</v>
      </c>
    </row>
    <row r="24" spans="2:46">
      <c r="E24" s="183" t="str">
        <f ca="1">IFERROR(INDEX($AS:$AS,MATCH(ROWS($E$6:E23),$AT:$AT,0)),"")</f>
        <v/>
      </c>
      <c r="F24" s="177" t="str">
        <f ca="1">IF($E24="","",VLOOKUP($E24,ListOfDebenture!$C$1:$BB$7000,2,0))</f>
        <v/>
      </c>
      <c r="G24" s="180" t="str">
        <f ca="1">IF($E24="","",VLOOKUP($E24,ListOfDebenture!$C$1:$BB$7000,9,0))</f>
        <v/>
      </c>
      <c r="H24" s="181" t="str">
        <f ca="1">IF($E24="","",VLOOKUP($E24,ListOfDebenture!$C$1:$BB$7000,16,0))</f>
        <v/>
      </c>
      <c r="I24" s="177" t="str">
        <f ca="1">IF($E24="","",VLOOKUP($E24,ListOfDebenture!$C$1:$BB$7000,17,0))</f>
        <v/>
      </c>
      <c r="J24" s="181" t="str">
        <f ca="1">IF($E24="","",VLOOKUP($E24,ListOfDebenture!$C$1:$BB$7000,18,0))</f>
        <v/>
      </c>
      <c r="K24" s="177" t="str">
        <f ca="1">IF($E24="","",VLOOKUP($E24,ListOfDebenture!$C$1:$BB$7000,15,0))</f>
        <v/>
      </c>
      <c r="L24" s="188" t="str">
        <f ca="1">IF($E24="","",VLOOKUP($E24,ListOfDebenture!$C$1:$BB$7000,30,0))</f>
        <v/>
      </c>
      <c r="M24" s="182" t="str">
        <f ca="1">IF($E24="","",VLOOKUP($E24,ListOfDebenture!$C$1:$BB$7000,32,0))</f>
        <v/>
      </c>
      <c r="N24" s="180" t="str">
        <f ca="1">IF($E24="","",VLOOKUP($E24,ListOfDebenture!$C$1:$BB$7000,33,0))</f>
        <v/>
      </c>
      <c r="O24" s="188" t="str">
        <f ca="1">IF($E24="","",VLOOKUP($E24,ListOfDebenture!$C$1:$BB$7000,13,0))</f>
        <v/>
      </c>
      <c r="P24" s="180" t="str">
        <f ca="1">IF($E24="","",VLOOKUP($E24,Valuations!$D$5:$L$105,8,0))</f>
        <v/>
      </c>
      <c r="Q24" s="181" t="str">
        <f ca="1">IF($E24="","",VLOOKUP($E24,ListOfDebenture!$C$1:$BB$7000,10,0))</f>
        <v/>
      </c>
      <c r="S24" s="2" t="s">
        <v>15</v>
      </c>
      <c r="T24" s="2" t="str">
        <f>IFERROR(VLOOKUP(ROWS($S$21:S24),CouponDates!$A:$AV,MATCH($T$10,CouponDates!$1:$1,0),0),"")</f>
        <v>1 Magh 2077</v>
      </c>
      <c r="U24" s="6">
        <f ca="1">IFERROR(VLOOKUP($T24,'Date Reference'!$B:$C,2,0),"")</f>
        <v>44210</v>
      </c>
      <c r="V24" s="17" t="str">
        <f t="shared" ca="1" si="11"/>
        <v>Past Date</v>
      </c>
      <c r="W24" s="17">
        <f t="shared" ca="1" si="5"/>
        <v>0</v>
      </c>
      <c r="X24" s="18">
        <f t="shared" ca="1" si="2"/>
        <v>4</v>
      </c>
      <c r="Y24" s="9"/>
      <c r="Z24" s="18" t="s">
        <v>2</v>
      </c>
      <c r="AA24" s="17">
        <f>T6</f>
        <v>1000</v>
      </c>
      <c r="AB24" s="9"/>
      <c r="AC24" s="23" t="s">
        <v>18</v>
      </c>
      <c r="AD24" s="18">
        <f ca="1">$C$27-AD22+1</f>
        <v>130</v>
      </c>
      <c r="AE24" s="20"/>
      <c r="AF24" s="2" t="str">
        <f t="shared" si="6"/>
        <v>Coupon</v>
      </c>
      <c r="AG24" s="2" t="str">
        <f t="shared" si="6"/>
        <v>1 Magh 2077</v>
      </c>
      <c r="AH24" s="6">
        <f t="shared" ca="1" si="3"/>
        <v>44210</v>
      </c>
      <c r="AI24" s="17" t="str">
        <f t="shared" ca="1" si="7"/>
        <v>Past Date</v>
      </c>
      <c r="AJ24" s="17">
        <f t="shared" ca="1" si="4"/>
        <v>0</v>
      </c>
      <c r="AK24" s="17">
        <f t="shared" ca="1" si="8"/>
        <v>0</v>
      </c>
      <c r="AL24" s="18">
        <f t="shared" ca="1" si="9"/>
        <v>0</v>
      </c>
      <c r="AM24" s="66">
        <f t="shared" ca="1" si="10"/>
        <v>0</v>
      </c>
      <c r="AR24" s="173">
        <v>19</v>
      </c>
      <c r="AS24" s="173" t="str">
        <f t="shared" ca="1" si="1"/>
        <v>10% Laxmi Bank Debenture 2086</v>
      </c>
      <c r="AT24" s="174">
        <f ca="1">IF(ISNUMBER(SEARCH($E$5,AS24)),MAX($AT$5:AT23)+1,0)</f>
        <v>0</v>
      </c>
    </row>
    <row r="25" spans="2:46">
      <c r="B25" s="278" t="s">
        <v>1932</v>
      </c>
      <c r="C25" s="279"/>
      <c r="E25" s="183" t="str">
        <f ca="1">IFERROR(INDEX($AS:$AS,MATCH(ROWS($E$6:E24),$AT:$AT,0)),"")</f>
        <v/>
      </c>
      <c r="F25" s="177" t="str">
        <f ca="1">IF($E25="","",VLOOKUP($E25,ListOfDebenture!$C$1:$BB$7000,2,0))</f>
        <v/>
      </c>
      <c r="G25" s="180" t="str">
        <f ca="1">IF($E25="","",VLOOKUP($E25,ListOfDebenture!$C$1:$BB$7000,9,0))</f>
        <v/>
      </c>
      <c r="H25" s="181" t="str">
        <f ca="1">IF($E25="","",VLOOKUP($E25,ListOfDebenture!$C$1:$BB$7000,16,0))</f>
        <v/>
      </c>
      <c r="I25" s="177" t="str">
        <f ca="1">IF($E25="","",VLOOKUP($E25,ListOfDebenture!$C$1:$BB$7000,17,0))</f>
        <v/>
      </c>
      <c r="J25" s="181" t="str">
        <f ca="1">IF($E25="","",VLOOKUP($E25,ListOfDebenture!$C$1:$BB$7000,18,0))</f>
        <v/>
      </c>
      <c r="K25" s="177" t="str">
        <f ca="1">IF($E25="","",VLOOKUP($E25,ListOfDebenture!$C$1:$BB$7000,15,0))</f>
        <v/>
      </c>
      <c r="L25" s="188" t="str">
        <f ca="1">IF($E25="","",VLOOKUP($E25,ListOfDebenture!$C$1:$BB$7000,30,0))</f>
        <v/>
      </c>
      <c r="M25" s="182" t="str">
        <f ca="1">IF($E25="","",VLOOKUP($E25,ListOfDebenture!$C$1:$BB$7000,32,0))</f>
        <v/>
      </c>
      <c r="N25" s="180" t="str">
        <f ca="1">IF($E25="","",VLOOKUP($E25,ListOfDebenture!$C$1:$BB$7000,33,0))</f>
        <v/>
      </c>
      <c r="O25" s="188" t="str">
        <f ca="1">IF($E25="","",VLOOKUP($E25,ListOfDebenture!$C$1:$BB$7000,13,0))</f>
        <v/>
      </c>
      <c r="P25" s="180" t="str">
        <f ca="1">IF($E25="","",VLOOKUP($E25,Valuations!$D$5:$L$105,8,0))</f>
        <v/>
      </c>
      <c r="Q25" s="181" t="str">
        <f ca="1">IF($E25="","",VLOOKUP($E25,ListOfDebenture!$C$1:$BB$7000,10,0))</f>
        <v/>
      </c>
      <c r="S25" s="2" t="s">
        <v>15</v>
      </c>
      <c r="T25" s="2" t="str">
        <f>IFERROR(VLOOKUP(ROWS($S$21:S25),CouponDates!$A:$AV,MATCH($T$10,CouponDates!$1:$1,0),0),"")</f>
        <v>1 Shrawan 2078</v>
      </c>
      <c r="U25" s="6">
        <f ca="1">IFERROR(VLOOKUP($T25,'Date Reference'!$B:$C,2,0),"")</f>
        <v>44393</v>
      </c>
      <c r="V25" s="17" t="str">
        <f t="shared" ca="1" si="11"/>
        <v>Past Date</v>
      </c>
      <c r="W25" s="17">
        <f t="shared" ca="1" si="5"/>
        <v>0</v>
      </c>
      <c r="X25" s="18">
        <f t="shared" ca="1" si="2"/>
        <v>5</v>
      </c>
      <c r="Y25" s="9"/>
      <c r="Z25" s="30" t="s">
        <v>34</v>
      </c>
      <c r="AA25" s="17">
        <f ca="1">SUM(AA23:AA24)</f>
        <v>1003.0890410958904</v>
      </c>
      <c r="AB25" s="9"/>
      <c r="AC25" s="23" t="s">
        <v>20</v>
      </c>
      <c r="AD25" s="18">
        <f ca="1">COUNTIF(W:W,"&gt;0")</f>
        <v>6</v>
      </c>
      <c r="AE25" s="20"/>
      <c r="AF25" s="2" t="str">
        <f t="shared" si="6"/>
        <v>Coupon</v>
      </c>
      <c r="AG25" s="2" t="str">
        <f t="shared" si="6"/>
        <v>1 Shrawan 2078</v>
      </c>
      <c r="AH25" s="6">
        <f t="shared" ca="1" si="3"/>
        <v>44393</v>
      </c>
      <c r="AI25" s="17" t="str">
        <f t="shared" ca="1" si="7"/>
        <v>Past Date</v>
      </c>
      <c r="AJ25" s="17">
        <f t="shared" ca="1" si="4"/>
        <v>0</v>
      </c>
      <c r="AK25" s="17">
        <f t="shared" ca="1" si="8"/>
        <v>0</v>
      </c>
      <c r="AL25" s="18">
        <f t="shared" ca="1" si="9"/>
        <v>0</v>
      </c>
      <c r="AM25" s="66">
        <f t="shared" ca="1" si="10"/>
        <v>0</v>
      </c>
      <c r="AR25" s="173">
        <v>20</v>
      </c>
      <c r="AS25" s="173" t="str">
        <f t="shared" ca="1" si="1"/>
        <v>10.25% Prabhu Bank Debenture 2086</v>
      </c>
      <c r="AT25" s="174">
        <f ca="1">IF(ISNUMBER(SEARCH($E$5,AS25)),MAX($AT$5:AT24)+1,0)</f>
        <v>0</v>
      </c>
    </row>
    <row r="26" spans="2:46" ht="21">
      <c r="B26" s="280" t="s">
        <v>1930</v>
      </c>
      <c r="C26" s="280"/>
      <c r="E26" s="183" t="str">
        <f ca="1">IFERROR(INDEX($AS:$AS,MATCH(ROWS($E$6:E25),$AT:$AT,0)),"")</f>
        <v/>
      </c>
      <c r="F26" s="177" t="str">
        <f ca="1">IF($E26="","",VLOOKUP($E26,ListOfDebenture!$C$1:$BB$7000,2,0))</f>
        <v/>
      </c>
      <c r="G26" s="180" t="str">
        <f ca="1">IF($E26="","",VLOOKUP($E26,ListOfDebenture!$C$1:$BB$7000,9,0))</f>
        <v/>
      </c>
      <c r="H26" s="181" t="str">
        <f ca="1">IF($E26="","",VLOOKUP($E26,ListOfDebenture!$C$1:$BB$7000,16,0))</f>
        <v/>
      </c>
      <c r="I26" s="177" t="str">
        <f ca="1">IF($E26="","",VLOOKUP($E26,ListOfDebenture!$C$1:$BB$7000,17,0))</f>
        <v/>
      </c>
      <c r="J26" s="181" t="str">
        <f ca="1">IF($E26="","",VLOOKUP($E26,ListOfDebenture!$C$1:$BB$7000,18,0))</f>
        <v/>
      </c>
      <c r="K26" s="177" t="str">
        <f ca="1">IF($E26="","",VLOOKUP($E26,ListOfDebenture!$C$1:$BB$7000,15,0))</f>
        <v/>
      </c>
      <c r="L26" s="188" t="str">
        <f ca="1">IF($E26="","",VLOOKUP($E26,ListOfDebenture!$C$1:$BB$7000,30,0))</f>
        <v/>
      </c>
      <c r="M26" s="182" t="str">
        <f ca="1">IF($E26="","",VLOOKUP($E26,ListOfDebenture!$C$1:$BB$7000,32,0))</f>
        <v/>
      </c>
      <c r="N26" s="180" t="str">
        <f ca="1">IF($E26="","",VLOOKUP($E26,ListOfDebenture!$C$1:$BB$7000,33,0))</f>
        <v/>
      </c>
      <c r="O26" s="188" t="str">
        <f ca="1">IF($E26="","",VLOOKUP($E26,ListOfDebenture!$C$1:$BB$7000,13,0))</f>
        <v/>
      </c>
      <c r="P26" s="180" t="str">
        <f ca="1">IF($E26="","",VLOOKUP($E26,Valuations!$D$5:$L$105,8,0))</f>
        <v/>
      </c>
      <c r="Q26" s="181" t="str">
        <f ca="1">IF($E26="","",VLOOKUP($E26,ListOfDebenture!$C$1:$BB$7000,10,0))</f>
        <v/>
      </c>
      <c r="S26" s="2" t="s">
        <v>15</v>
      </c>
      <c r="T26" s="2" t="str">
        <f>IFERROR(VLOOKUP(ROWS($S$21:S26),CouponDates!$A:$AV,MATCH($T$10,CouponDates!$1:$1,0),0),"")</f>
        <v>1 Magh 2078</v>
      </c>
      <c r="U26" s="6">
        <f ca="1">IFERROR(VLOOKUP($T26,'Date Reference'!$B:$C,2,0),"")</f>
        <v>44576</v>
      </c>
      <c r="V26" s="17" t="str">
        <f t="shared" ca="1" si="11"/>
        <v>Past Date</v>
      </c>
      <c r="W26" s="17">
        <f t="shared" ca="1" si="5"/>
        <v>0</v>
      </c>
      <c r="X26" s="18">
        <f t="shared" ca="1" si="2"/>
        <v>6</v>
      </c>
      <c r="Y26" s="9"/>
      <c r="AA26" s="9"/>
      <c r="AB26" s="9"/>
      <c r="AC26" s="23" t="s">
        <v>29</v>
      </c>
      <c r="AD26" s="15">
        <f ca="1">((1-(1/((1+AD21)^AD25)))/AD21)*AD19</f>
        <v>239.32242279244801</v>
      </c>
      <c r="AF26" s="2" t="str">
        <f t="shared" si="6"/>
        <v>Coupon</v>
      </c>
      <c r="AG26" s="2" t="str">
        <f t="shared" si="6"/>
        <v>1 Magh 2078</v>
      </c>
      <c r="AH26" s="6">
        <f t="shared" ca="1" si="3"/>
        <v>44576</v>
      </c>
      <c r="AI26" s="17" t="str">
        <f t="shared" ca="1" si="7"/>
        <v>Past Date</v>
      </c>
      <c r="AJ26" s="17">
        <f t="shared" ca="1" si="4"/>
        <v>0</v>
      </c>
      <c r="AK26" s="17">
        <f t="shared" ca="1" si="8"/>
        <v>0</v>
      </c>
      <c r="AL26" s="18">
        <f t="shared" ca="1" si="9"/>
        <v>0</v>
      </c>
      <c r="AM26" s="66">
        <f t="shared" ca="1" si="10"/>
        <v>0</v>
      </c>
      <c r="AN26" s="20"/>
      <c r="AO26" s="20"/>
      <c r="AR26" s="173">
        <v>21</v>
      </c>
      <c r="AS26" s="173" t="str">
        <f t="shared" ca="1" si="1"/>
        <v>10% NMB Debenture 2085</v>
      </c>
      <c r="AT26" s="174">
        <f ca="1">IF(ISNUMBER(SEARCH($E$5,AS26)),MAX($AT$5:AT25)+1,0)</f>
        <v>0</v>
      </c>
    </row>
    <row r="27" spans="2:46">
      <c r="B27" s="210" t="s">
        <v>1935</v>
      </c>
      <c r="C27" s="214">
        <f>IF($B$26="Market Data",C17,C22)</f>
        <v>45253</v>
      </c>
      <c r="E27" s="183" t="str">
        <f ca="1">IFERROR(INDEX($AS:$AS,MATCH(ROWS($E$6:E26),$AT:$AT,0)),"")</f>
        <v/>
      </c>
      <c r="F27" s="177" t="str">
        <f ca="1">IF($E27="","",VLOOKUP($E27,ListOfDebenture!$C$1:$BB$7000,2,0))</f>
        <v/>
      </c>
      <c r="G27" s="180" t="str">
        <f ca="1">IF($E27="","",VLOOKUP($E27,ListOfDebenture!$C$1:$BB$7000,9,0))</f>
        <v/>
      </c>
      <c r="H27" s="181" t="str">
        <f ca="1">IF($E27="","",VLOOKUP($E27,ListOfDebenture!$C$1:$BB$7000,16,0))</f>
        <v/>
      </c>
      <c r="I27" s="177" t="str">
        <f ca="1">IF($E27="","",VLOOKUP($E27,ListOfDebenture!$C$1:$BB$7000,17,0))</f>
        <v/>
      </c>
      <c r="J27" s="181" t="str">
        <f ca="1">IF($E27="","",VLOOKUP($E27,ListOfDebenture!$C$1:$BB$7000,18,0))</f>
        <v/>
      </c>
      <c r="K27" s="177" t="str">
        <f ca="1">IF($E27="","",VLOOKUP($E27,ListOfDebenture!$C$1:$BB$7000,15,0))</f>
        <v/>
      </c>
      <c r="L27" s="188" t="str">
        <f ca="1">IF($E27="","",VLOOKUP($E27,ListOfDebenture!$C$1:$BB$7000,30,0))</f>
        <v/>
      </c>
      <c r="M27" s="182" t="str">
        <f ca="1">IF($E27="","",VLOOKUP($E27,ListOfDebenture!$C$1:$BB$7000,32,0))</f>
        <v/>
      </c>
      <c r="N27" s="180" t="str">
        <f ca="1">IF($E27="","",VLOOKUP($E27,ListOfDebenture!$C$1:$BB$7000,33,0))</f>
        <v/>
      </c>
      <c r="O27" s="188" t="str">
        <f ca="1">IF($E27="","",VLOOKUP($E27,ListOfDebenture!$C$1:$BB$7000,13,0))</f>
        <v/>
      </c>
      <c r="P27" s="180" t="str">
        <f ca="1">IF($E27="","",VLOOKUP($E27,Valuations!$D$5:$L$105,8,0))</f>
        <v/>
      </c>
      <c r="Q27" s="181" t="str">
        <f ca="1">IF($E27="","",VLOOKUP($E27,ListOfDebenture!$C$1:$BB$7000,10,0))</f>
        <v/>
      </c>
      <c r="S27" s="2" t="s">
        <v>15</v>
      </c>
      <c r="T27" s="2" t="str">
        <f>IFERROR(VLOOKUP(ROWS($S$21:S27),CouponDates!$A:$AV,MATCH($T$10,CouponDates!$1:$1,0),0),"")</f>
        <v>1 Shrawan 2079</v>
      </c>
      <c r="U27" s="6">
        <f ca="1">IFERROR(VLOOKUP($T27,'Date Reference'!$B:$C,2,0),"")</f>
        <v>44759</v>
      </c>
      <c r="V27" s="17" t="str">
        <f t="shared" ca="1" si="11"/>
        <v>Past Date</v>
      </c>
      <c r="W27" s="17">
        <f t="shared" ca="1" si="5"/>
        <v>0</v>
      </c>
      <c r="X27" s="18">
        <f t="shared" ca="1" si="2"/>
        <v>7</v>
      </c>
      <c r="Y27" s="9"/>
      <c r="Z27" s="9"/>
      <c r="AA27" s="9"/>
      <c r="AB27" s="9"/>
      <c r="AC27" s="23" t="s">
        <v>22</v>
      </c>
      <c r="AD27" s="17">
        <f ca="1">AA25/((1+AD20)^(AA21/365))</f>
        <v>640.75445251885799</v>
      </c>
      <c r="AF27" s="2" t="str">
        <f t="shared" si="6"/>
        <v>Coupon</v>
      </c>
      <c r="AG27" s="2" t="str">
        <f t="shared" si="6"/>
        <v>1 Shrawan 2079</v>
      </c>
      <c r="AH27" s="6">
        <f t="shared" ca="1" si="3"/>
        <v>44759</v>
      </c>
      <c r="AI27" s="17" t="str">
        <f t="shared" ca="1" si="7"/>
        <v>Past Date</v>
      </c>
      <c r="AJ27" s="17">
        <f t="shared" ca="1" si="4"/>
        <v>0</v>
      </c>
      <c r="AK27" s="17">
        <f t="shared" ca="1" si="8"/>
        <v>0</v>
      </c>
      <c r="AL27" s="18">
        <f t="shared" ca="1" si="9"/>
        <v>0</v>
      </c>
      <c r="AM27" s="66">
        <f t="shared" ca="1" si="10"/>
        <v>0</v>
      </c>
      <c r="AR27" s="173">
        <v>22</v>
      </c>
      <c r="AS27" s="173" t="str">
        <f t="shared" ca="1" si="1"/>
        <v>10% Nabil Debenture 2082</v>
      </c>
      <c r="AT27" s="174">
        <f ca="1">IF(ISNUMBER(SEARCH($E$5,AS27)),MAX($AT$5:AT26)+1,0)</f>
        <v>0</v>
      </c>
    </row>
    <row r="28" spans="2:46">
      <c r="B28" s="210" t="s">
        <v>1936</v>
      </c>
      <c r="C28" s="211">
        <f>IF($B$26="Market Data",C18,C23)</f>
        <v>991</v>
      </c>
      <c r="E28" s="183" t="str">
        <f ca="1">IFERROR(INDEX($AS:$AS,MATCH(ROWS($E$6:E27),$AT:$AT,0)),"")</f>
        <v/>
      </c>
      <c r="F28" s="177" t="str">
        <f ca="1">IF($E28="","",VLOOKUP($E28,ListOfDebenture!$C$1:$BB$7000,2,0))</f>
        <v/>
      </c>
      <c r="G28" s="180" t="str">
        <f ca="1">IF($E28="","",VLOOKUP($E28,ListOfDebenture!$C$1:$BB$7000,9,0))</f>
        <v/>
      </c>
      <c r="H28" s="181" t="str">
        <f ca="1">IF($E28="","",VLOOKUP($E28,ListOfDebenture!$C$1:$BB$7000,16,0))</f>
        <v/>
      </c>
      <c r="I28" s="177" t="str">
        <f ca="1">IF($E28="","",VLOOKUP($E28,ListOfDebenture!$C$1:$BB$7000,17,0))</f>
        <v/>
      </c>
      <c r="J28" s="181" t="str">
        <f ca="1">IF($E28="","",VLOOKUP($E28,ListOfDebenture!$C$1:$BB$7000,18,0))</f>
        <v/>
      </c>
      <c r="K28" s="177" t="str">
        <f ca="1">IF($E28="","",VLOOKUP($E28,ListOfDebenture!$C$1:$BB$7000,15,0))</f>
        <v/>
      </c>
      <c r="L28" s="188" t="str">
        <f ca="1">IF($E28="","",VLOOKUP($E28,ListOfDebenture!$C$1:$BB$7000,30,0))</f>
        <v/>
      </c>
      <c r="M28" s="182" t="str">
        <f ca="1">IF($E28="","",VLOOKUP($E28,ListOfDebenture!$C$1:$BB$7000,32,0))</f>
        <v/>
      </c>
      <c r="N28" s="180" t="str">
        <f ca="1">IF($E28="","",VLOOKUP($E28,ListOfDebenture!$C$1:$BB$7000,33,0))</f>
        <v/>
      </c>
      <c r="O28" s="188" t="str">
        <f ca="1">IF($E28="","",VLOOKUP($E28,ListOfDebenture!$C$1:$BB$7000,13,0))</f>
        <v/>
      </c>
      <c r="P28" s="180" t="str">
        <f ca="1">IF($E28="","",VLOOKUP($E28,Valuations!$D$5:$L$105,8,0))</f>
        <v/>
      </c>
      <c r="Q28" s="181" t="str">
        <f ca="1">IF($E28="","",VLOOKUP($E28,ListOfDebenture!$C$1:$BB$7000,10,0))</f>
        <v/>
      </c>
      <c r="S28" s="2" t="s">
        <v>15</v>
      </c>
      <c r="T28" s="2" t="str">
        <f>IFERROR(VLOOKUP(ROWS($S$21:S28),CouponDates!$A:$AV,MATCH($T$10,CouponDates!$1:$1,0),0),"")</f>
        <v>1 Magh 2079</v>
      </c>
      <c r="U28" s="6">
        <f ca="1">IFERROR(VLOOKUP($T28,'Date Reference'!$B:$C,2,0),"")</f>
        <v>44941</v>
      </c>
      <c r="V28" s="17">
        <f t="shared" ca="1" si="11"/>
        <v>48.020547945205479</v>
      </c>
      <c r="W28" s="17">
        <f t="shared" ca="1" si="5"/>
        <v>0</v>
      </c>
      <c r="X28" s="18">
        <f t="shared" ca="1" si="2"/>
        <v>8</v>
      </c>
      <c r="Y28" s="9"/>
      <c r="Z28" s="9"/>
      <c r="AA28" s="9"/>
      <c r="AB28" s="9"/>
      <c r="AC28" s="23" t="s">
        <v>23</v>
      </c>
      <c r="AD28" s="15">
        <f ca="1">SUM(AD26:AD27)</f>
        <v>880.07687531130603</v>
      </c>
      <c r="AF28" s="2" t="str">
        <f t="shared" si="6"/>
        <v>Coupon</v>
      </c>
      <c r="AG28" s="2" t="str">
        <f t="shared" si="6"/>
        <v>1 Magh 2079</v>
      </c>
      <c r="AH28" s="6">
        <f t="shared" ca="1" si="3"/>
        <v>44941</v>
      </c>
      <c r="AI28" s="17">
        <f t="shared" ca="1" si="7"/>
        <v>48.020547945205479</v>
      </c>
      <c r="AJ28" s="17">
        <f t="shared" ca="1" si="4"/>
        <v>0</v>
      </c>
      <c r="AK28" s="17">
        <f t="shared" ca="1" si="8"/>
        <v>0</v>
      </c>
      <c r="AL28" s="18">
        <f t="shared" ca="1" si="9"/>
        <v>0</v>
      </c>
      <c r="AM28" s="66">
        <f t="shared" ca="1" si="10"/>
        <v>0</v>
      </c>
      <c r="AR28" s="173">
        <v>23</v>
      </c>
      <c r="AS28" s="173" t="str">
        <f t="shared" ca="1" si="1"/>
        <v>8.75% GARIMA DEBENTURE 2085</v>
      </c>
      <c r="AT28" s="174">
        <f ca="1">IF(ISNUMBER(SEARCH($E$5,AS28)),MAX($AT$5:AT27)+1,0)</f>
        <v>0</v>
      </c>
    </row>
    <row r="29" spans="2:46">
      <c r="E29" s="183" t="str">
        <f ca="1">IFERROR(INDEX($AS:$AS,MATCH(ROWS($E$6:E28),$AT:$AT,0)),"")</f>
        <v/>
      </c>
      <c r="F29" s="177" t="str">
        <f ca="1">IF($E29="","",VLOOKUP($E29,ListOfDebenture!$C$1:$BB$7000,2,0))</f>
        <v/>
      </c>
      <c r="G29" s="180" t="str">
        <f ca="1">IF($E29="","",VLOOKUP($E29,ListOfDebenture!$C$1:$BB$7000,9,0))</f>
        <v/>
      </c>
      <c r="H29" s="181" t="str">
        <f ca="1">IF($E29="","",VLOOKUP($E29,ListOfDebenture!$C$1:$BB$7000,16,0))</f>
        <v/>
      </c>
      <c r="I29" s="177" t="str">
        <f ca="1">IF($E29="","",VLOOKUP($E29,ListOfDebenture!$C$1:$BB$7000,17,0))</f>
        <v/>
      </c>
      <c r="J29" s="181" t="str">
        <f ca="1">IF($E29="","",VLOOKUP($E29,ListOfDebenture!$C$1:$BB$7000,18,0))</f>
        <v/>
      </c>
      <c r="K29" s="177" t="str">
        <f ca="1">IF($E29="","",VLOOKUP($E29,ListOfDebenture!$C$1:$BB$7000,15,0))</f>
        <v/>
      </c>
      <c r="L29" s="188" t="str">
        <f ca="1">IF($E29="","",VLOOKUP($E29,ListOfDebenture!$C$1:$BB$7000,30,0))</f>
        <v/>
      </c>
      <c r="M29" s="182" t="str">
        <f ca="1">IF($E29="","",VLOOKUP($E29,ListOfDebenture!$C$1:$BB$7000,32,0))</f>
        <v/>
      </c>
      <c r="N29" s="180" t="str">
        <f ca="1">IF($E29="","",VLOOKUP($E29,ListOfDebenture!$C$1:$BB$7000,33,0))</f>
        <v/>
      </c>
      <c r="O29" s="188" t="str">
        <f ca="1">IF($E29="","",VLOOKUP($E29,ListOfDebenture!$C$1:$BB$7000,13,0))</f>
        <v/>
      </c>
      <c r="P29" s="180" t="str">
        <f ca="1">IF($E29="","",VLOOKUP($E29,Valuations!$D$5:$L$105,8,0))</f>
        <v/>
      </c>
      <c r="Q29" s="181" t="str">
        <f ca="1">IF($E29="","",VLOOKUP($E29,ListOfDebenture!$C$1:$BB$7000,10,0))</f>
        <v/>
      </c>
      <c r="S29" s="2" t="s">
        <v>15</v>
      </c>
      <c r="T29" s="2" t="str">
        <f>IFERROR(VLOOKUP(ROWS($S$21:S29),CouponDates!$A:$AV,MATCH($T$10,CouponDates!$1:$1,0),0),"")</f>
        <v>1 Shrawan 2080</v>
      </c>
      <c r="U29" s="6">
        <f ca="1">IFERROR(VLOOKUP($T29,'Date Reference'!$B:$C,2,0),"")</f>
        <v>45124</v>
      </c>
      <c r="V29" s="17">
        <f t="shared" ca="1" si="11"/>
        <v>51.25</v>
      </c>
      <c r="W29" s="17">
        <f t="shared" ca="1" si="5"/>
        <v>0</v>
      </c>
      <c r="X29" s="18">
        <f t="shared" ca="1" si="2"/>
        <v>9</v>
      </c>
      <c r="Y29" s="9"/>
      <c r="Z29" s="9"/>
      <c r="AA29" s="9"/>
      <c r="AB29" s="9"/>
      <c r="AC29" s="199" t="s">
        <v>27</v>
      </c>
      <c r="AD29" s="200">
        <f ca="1">$AD$28*(1+$AD$20)^($AD$24/365)</f>
        <v>927.6389689370352</v>
      </c>
      <c r="AF29" s="2" t="str">
        <f t="shared" si="6"/>
        <v>Coupon</v>
      </c>
      <c r="AG29" s="2" t="str">
        <f t="shared" si="6"/>
        <v>1 Shrawan 2080</v>
      </c>
      <c r="AH29" s="6">
        <f t="shared" ca="1" si="3"/>
        <v>45124</v>
      </c>
      <c r="AI29" s="17">
        <f t="shared" ca="1" si="7"/>
        <v>51.25</v>
      </c>
      <c r="AJ29" s="17">
        <f t="shared" ca="1" si="4"/>
        <v>0</v>
      </c>
      <c r="AK29" s="17">
        <f t="shared" ca="1" si="8"/>
        <v>0</v>
      </c>
      <c r="AL29" s="18">
        <f t="shared" ca="1" si="9"/>
        <v>0</v>
      </c>
      <c r="AM29" s="15">
        <f ca="1">AK29/(1+$AP$21)^(AL29/365)</f>
        <v>0</v>
      </c>
      <c r="AR29" s="173">
        <v>24</v>
      </c>
      <c r="AS29" s="173" t="str">
        <f t="shared" ca="1" si="1"/>
        <v>9% NIC Asia Debenture 2081/82</v>
      </c>
      <c r="AT29" s="174">
        <f ca="1">IF(ISNUMBER(SEARCH($E$5,AS29)),MAX($AT$5:AT28)+1,0)</f>
        <v>0</v>
      </c>
    </row>
    <row r="30" spans="2:46">
      <c r="E30" s="183" t="str">
        <f ca="1">IFERROR(INDEX($AS:$AS,MATCH(ROWS($E$6:E29),$AT:$AT,0)),"")</f>
        <v/>
      </c>
      <c r="F30" s="177" t="str">
        <f ca="1">IF($E30="","",VLOOKUP($E30,ListOfDebenture!$C$1:$BB$7000,2,0))</f>
        <v/>
      </c>
      <c r="G30" s="180" t="str">
        <f ca="1">IF($E30="","",VLOOKUP($E30,ListOfDebenture!$C$1:$BB$7000,9,0))</f>
        <v/>
      </c>
      <c r="H30" s="181" t="str">
        <f ca="1">IF($E30="","",VLOOKUP($E30,ListOfDebenture!$C$1:$BB$7000,16,0))</f>
        <v/>
      </c>
      <c r="I30" s="177" t="str">
        <f ca="1">IF($E30="","",VLOOKUP($E30,ListOfDebenture!$C$1:$BB$7000,17,0))</f>
        <v/>
      </c>
      <c r="J30" s="181" t="str">
        <f ca="1">IF($E30="","",VLOOKUP($E30,ListOfDebenture!$C$1:$BB$7000,18,0))</f>
        <v/>
      </c>
      <c r="K30" s="177" t="str">
        <f ca="1">IF($E30="","",VLOOKUP($E30,ListOfDebenture!$C$1:$BB$7000,15,0))</f>
        <v/>
      </c>
      <c r="L30" s="188" t="str">
        <f ca="1">IF($E30="","",VLOOKUP($E30,ListOfDebenture!$C$1:$BB$7000,30,0))</f>
        <v/>
      </c>
      <c r="M30" s="182" t="str">
        <f ca="1">IF($E30="","",VLOOKUP($E30,ListOfDebenture!$C$1:$BB$7000,32,0))</f>
        <v/>
      </c>
      <c r="N30" s="180" t="str">
        <f ca="1">IF($E30="","",VLOOKUP($E30,ListOfDebenture!$C$1:$BB$7000,33,0))</f>
        <v/>
      </c>
      <c r="O30" s="188" t="str">
        <f ca="1">IF($E30="","",VLOOKUP($E30,ListOfDebenture!$C$1:$BB$7000,13,0))</f>
        <v/>
      </c>
      <c r="P30" s="180" t="str">
        <f ca="1">IF($E30="","",VLOOKUP($E30,Valuations!$D$5:$L$105,8,0))</f>
        <v/>
      </c>
      <c r="Q30" s="181" t="str">
        <f ca="1">IF($E30="","",VLOOKUP($E30,ListOfDebenture!$C$1:$BB$7000,10,0))</f>
        <v/>
      </c>
      <c r="S30" s="2" t="s">
        <v>15</v>
      </c>
      <c r="T30" s="2" t="str">
        <f>IFERROR(VLOOKUP(ROWS($S$21:S30),CouponDates!$A:$AV,MATCH($T$10,CouponDates!$1:$1,0),0),"")</f>
        <v>1 Magh 2080</v>
      </c>
      <c r="U30" s="6">
        <f ca="1">IFERROR(VLOOKUP($T30,'Date Reference'!$B:$C,2,0),"")</f>
        <v>45306</v>
      </c>
      <c r="V30" s="17">
        <f t="shared" ca="1" si="11"/>
        <v>51.25</v>
      </c>
      <c r="W30" s="17">
        <f t="shared" ca="1" si="5"/>
        <v>51.25</v>
      </c>
      <c r="X30" s="18">
        <f t="shared" ca="1" si="2"/>
        <v>0</v>
      </c>
      <c r="Y30" s="9"/>
      <c r="Z30" s="9"/>
      <c r="AA30" s="9"/>
      <c r="AB30" s="9"/>
      <c r="AC30" s="24" t="s">
        <v>17</v>
      </c>
      <c r="AD30" s="15">
        <f ca="1">($T$6*$T$7)*AD24/365</f>
        <v>36.506849315068493</v>
      </c>
      <c r="AF30" s="2" t="str">
        <f t="shared" si="6"/>
        <v>Coupon</v>
      </c>
      <c r="AG30" s="2" t="str">
        <f t="shared" si="6"/>
        <v>1 Magh 2080</v>
      </c>
      <c r="AH30" s="6">
        <f t="shared" ca="1" si="3"/>
        <v>45306</v>
      </c>
      <c r="AI30" s="17">
        <f t="shared" ca="1" si="7"/>
        <v>51.25</v>
      </c>
      <c r="AJ30" s="17">
        <f t="shared" ca="1" si="4"/>
        <v>51.25</v>
      </c>
      <c r="AK30" s="17">
        <f t="shared" ca="1" si="8"/>
        <v>51.25</v>
      </c>
      <c r="AL30" s="18">
        <f t="shared" ca="1" si="9"/>
        <v>53</v>
      </c>
      <c r="AM30" s="66">
        <f t="shared" ca="1" si="10"/>
        <v>50.161981787268331</v>
      </c>
      <c r="AR30" s="173">
        <v>25</v>
      </c>
      <c r="AS30" s="173" t="str">
        <f t="shared" ca="1" si="1"/>
        <v>10.25% Citizen Bank Debenture 2086</v>
      </c>
      <c r="AT30" s="174">
        <f ca="1">IF(ISNUMBER(SEARCH($E$5,AS30)),MAX($AT$5:AT29)+1,0)</f>
        <v>0</v>
      </c>
    </row>
    <row r="31" spans="2:46">
      <c r="E31" s="183" t="str">
        <f ca="1">IFERROR(INDEX($AS:$AS,MATCH(ROWS($E$6:E30),$AT:$AT,0)),"")</f>
        <v/>
      </c>
      <c r="F31" s="177" t="str">
        <f ca="1">IF($E31="","",VLOOKUP($E31,ListOfDebenture!$C$1:$BB$7000,2,0))</f>
        <v/>
      </c>
      <c r="G31" s="180" t="str">
        <f ca="1">IF($E31="","",VLOOKUP($E31,ListOfDebenture!$C$1:$BB$7000,9,0))</f>
        <v/>
      </c>
      <c r="H31" s="181" t="str">
        <f ca="1">IF($E31="","",VLOOKUP($E31,ListOfDebenture!$C$1:$BB$7000,16,0))</f>
        <v/>
      </c>
      <c r="I31" s="177" t="str">
        <f ca="1">IF($E31="","",VLOOKUP($E31,ListOfDebenture!$C$1:$BB$7000,17,0))</f>
        <v/>
      </c>
      <c r="J31" s="181" t="str">
        <f ca="1">IF($E31="","",VLOOKUP($E31,ListOfDebenture!$C$1:$BB$7000,18,0))</f>
        <v/>
      </c>
      <c r="K31" s="177" t="str">
        <f ca="1">IF($E31="","",VLOOKUP($E31,ListOfDebenture!$C$1:$BB$7000,15,0))</f>
        <v/>
      </c>
      <c r="L31" s="188" t="str">
        <f ca="1">IF($E31="","",VLOOKUP($E31,ListOfDebenture!$C$1:$BB$7000,30,0))</f>
        <v/>
      </c>
      <c r="M31" s="182" t="str">
        <f ca="1">IF($E31="","",VLOOKUP($E31,ListOfDebenture!$C$1:$BB$7000,32,0))</f>
        <v/>
      </c>
      <c r="N31" s="180" t="str">
        <f ca="1">IF($E31="","",VLOOKUP($E31,ListOfDebenture!$C$1:$BB$7000,33,0))</f>
        <v/>
      </c>
      <c r="O31" s="188" t="str">
        <f ca="1">IF($E31="","",VLOOKUP($E31,ListOfDebenture!$C$1:$BB$7000,13,0))</f>
        <v/>
      </c>
      <c r="P31" s="180" t="str">
        <f ca="1">IF($E31="","",VLOOKUP($E31,Valuations!$D$5:$L$105,8,0))</f>
        <v/>
      </c>
      <c r="Q31" s="181" t="str">
        <f ca="1">IF($E31="","",VLOOKUP($E31,ListOfDebenture!$C$1:$BB$7000,10,0))</f>
        <v/>
      </c>
      <c r="S31" s="2" t="s">
        <v>15</v>
      </c>
      <c r="T31" s="2" t="str">
        <f>IFERROR(VLOOKUP(ROWS($S$21:S31),CouponDates!$A:$AV,MATCH($T$10,CouponDates!$1:$1,0),0),"")</f>
        <v>1 Shrawan 2081</v>
      </c>
      <c r="U31" s="6">
        <f ca="1">IFERROR(VLOOKUP($T31,'Date Reference'!$B:$C,2,0),"")</f>
        <v>45489</v>
      </c>
      <c r="V31" s="17">
        <f t="shared" ca="1" si="11"/>
        <v>51.25</v>
      </c>
      <c r="W31" s="17">
        <f t="shared" ca="1" si="5"/>
        <v>51.25</v>
      </c>
      <c r="X31" s="18">
        <f t="shared" ca="1" si="2"/>
        <v>0</v>
      </c>
      <c r="Y31" s="9"/>
      <c r="Z31" s="9"/>
      <c r="AA31" s="9"/>
      <c r="AB31" s="9"/>
      <c r="AC31" s="23" t="s">
        <v>28</v>
      </c>
      <c r="AD31" s="15">
        <f ca="1">AD29-AD30</f>
        <v>891.13211962196669</v>
      </c>
      <c r="AF31" s="2" t="str">
        <f t="shared" si="6"/>
        <v>Coupon</v>
      </c>
      <c r="AG31" s="2" t="str">
        <f t="shared" si="6"/>
        <v>1 Shrawan 2081</v>
      </c>
      <c r="AH31" s="6">
        <f t="shared" ca="1" si="3"/>
        <v>45489</v>
      </c>
      <c r="AI31" s="17">
        <f t="shared" ca="1" si="7"/>
        <v>51.25</v>
      </c>
      <c r="AJ31" s="17">
        <f t="shared" ca="1" si="4"/>
        <v>51.25</v>
      </c>
      <c r="AK31" s="17">
        <f t="shared" ca="1" si="8"/>
        <v>51.25</v>
      </c>
      <c r="AL31" s="18">
        <f t="shared" ca="1" si="9"/>
        <v>236</v>
      </c>
      <c r="AM31" s="66">
        <f t="shared" ca="1" si="10"/>
        <v>46.579747267566617</v>
      </c>
      <c r="AR31" s="173">
        <v>26</v>
      </c>
      <c r="AS31" s="173" t="str">
        <f t="shared" ca="1" si="1"/>
        <v>10% Sunrise Debenture 2080</v>
      </c>
      <c r="AT31" s="174">
        <f ca="1">IF(ISNUMBER(SEARCH($E$5,AS31)),MAX($AT$5:AT30)+1,0)</f>
        <v>0</v>
      </c>
    </row>
    <row r="32" spans="2:46">
      <c r="B32" s="210" t="s">
        <v>1285</v>
      </c>
      <c r="C32" s="211">
        <f ca="1">AP19</f>
        <v>927.27590731033104</v>
      </c>
      <c r="E32" s="183" t="str">
        <f ca="1">IFERROR(INDEX($AS:$AS,MATCH(ROWS($E$6:E31),$AT:$AT,0)),"")</f>
        <v/>
      </c>
      <c r="F32" s="177" t="str">
        <f ca="1">IF($E32="","",VLOOKUP($E32,ListOfDebenture!$C$1:$BB$7000,2,0))</f>
        <v/>
      </c>
      <c r="G32" s="180" t="str">
        <f ca="1">IF($E32="","",VLOOKUP($E32,ListOfDebenture!$C$1:$BB$7000,9,0))</f>
        <v/>
      </c>
      <c r="H32" s="181" t="str">
        <f ca="1">IF($E32="","",VLOOKUP($E32,ListOfDebenture!$C$1:$BB$7000,16,0))</f>
        <v/>
      </c>
      <c r="I32" s="177" t="str">
        <f ca="1">IF($E32="","",VLOOKUP($E32,ListOfDebenture!$C$1:$BB$7000,17,0))</f>
        <v/>
      </c>
      <c r="J32" s="181" t="str">
        <f ca="1">IF($E32="","",VLOOKUP($E32,ListOfDebenture!$C$1:$BB$7000,18,0))</f>
        <v/>
      </c>
      <c r="K32" s="177" t="str">
        <f ca="1">IF($E32="","",VLOOKUP($E32,ListOfDebenture!$C$1:$BB$7000,15,0))</f>
        <v/>
      </c>
      <c r="L32" s="188" t="str">
        <f ca="1">IF($E32="","",VLOOKUP($E32,ListOfDebenture!$C$1:$BB$7000,30,0))</f>
        <v/>
      </c>
      <c r="M32" s="182" t="str">
        <f ca="1">IF($E32="","",VLOOKUP($E32,ListOfDebenture!$C$1:$BB$7000,32,0))</f>
        <v/>
      </c>
      <c r="N32" s="180" t="str">
        <f ca="1">IF($E32="","",VLOOKUP($E32,ListOfDebenture!$C$1:$BB$7000,33,0))</f>
        <v/>
      </c>
      <c r="O32" s="188" t="str">
        <f ca="1">IF($E32="","",VLOOKUP($E32,ListOfDebenture!$C$1:$BB$7000,13,0))</f>
        <v/>
      </c>
      <c r="P32" s="180" t="str">
        <f ca="1">IF($E32="","",VLOOKUP($E32,Valuations!$D$5:$L$105,8,0))</f>
        <v/>
      </c>
      <c r="Q32" s="181" t="str">
        <f ca="1">IF($E32="","",VLOOKUP($E32,ListOfDebenture!$C$1:$BB$7000,10,0))</f>
        <v/>
      </c>
      <c r="S32" s="2" t="s">
        <v>15</v>
      </c>
      <c r="T32" s="2" t="str">
        <f>IFERROR(VLOOKUP(ROWS($S$21:S32),CouponDates!$A:$AV,MATCH($T$10,CouponDates!$1:$1,0),0),"")</f>
        <v>1 Magh 2081</v>
      </c>
      <c r="U32" s="6">
        <f ca="1">IFERROR(VLOOKUP($T32,'Date Reference'!$B:$C,2,0),"")</f>
        <v>45671</v>
      </c>
      <c r="V32" s="17">
        <f t="shared" ca="1" si="11"/>
        <v>51.25</v>
      </c>
      <c r="W32" s="17">
        <f t="shared" ca="1" si="5"/>
        <v>51.25</v>
      </c>
      <c r="X32" s="18">
        <f t="shared" ca="1" si="2"/>
        <v>0</v>
      </c>
      <c r="Y32" s="9"/>
      <c r="Z32" s="9"/>
      <c r="AA32" s="9"/>
      <c r="AB32" s="9"/>
      <c r="AC32" s="21"/>
      <c r="AD32" s="20"/>
      <c r="AF32" s="2" t="str">
        <f t="shared" si="6"/>
        <v>Coupon</v>
      </c>
      <c r="AG32" s="2" t="str">
        <f t="shared" si="6"/>
        <v>1 Magh 2081</v>
      </c>
      <c r="AH32" s="6">
        <f t="shared" ca="1" si="3"/>
        <v>45671</v>
      </c>
      <c r="AI32" s="17">
        <f t="shared" ca="1" si="7"/>
        <v>51.25</v>
      </c>
      <c r="AJ32" s="17">
        <f t="shared" ca="1" si="4"/>
        <v>51.25</v>
      </c>
      <c r="AK32" s="17">
        <f t="shared" ca="1" si="8"/>
        <v>51.25</v>
      </c>
      <c r="AL32" s="18">
        <f t="shared" ca="1" si="9"/>
        <v>418</v>
      </c>
      <c r="AM32" s="66">
        <f t="shared" ca="1" si="10"/>
        <v>43.2708476758214</v>
      </c>
      <c r="AR32" s="173">
        <v>27</v>
      </c>
      <c r="AS32" s="173" t="str">
        <f t="shared" ca="1" si="1"/>
        <v>Century Debenture 2088</v>
      </c>
      <c r="AT32" s="174">
        <f ca="1">IF(ISNUMBER(SEARCH($E$5,AS32)),MAX($AT$5:AT31)+1,0)</f>
        <v>0</v>
      </c>
    </row>
    <row r="33" spans="2:46">
      <c r="B33" s="210" t="s">
        <v>1286</v>
      </c>
      <c r="C33" s="212">
        <f t="shared" ref="C33:C34" ca="1" si="12">AP20</f>
        <v>63.724092689668964</v>
      </c>
      <c r="E33" s="183" t="str">
        <f ca="1">IFERROR(INDEX($AS:$AS,MATCH(ROWS($E$6:E32),$AT:$AT,0)),"")</f>
        <v/>
      </c>
      <c r="F33" s="177" t="str">
        <f ca="1">IF($E33="","",VLOOKUP($E33,ListOfDebenture!$C$1:$BB$7000,2,0))</f>
        <v/>
      </c>
      <c r="G33" s="180" t="str">
        <f ca="1">IF($E33="","",VLOOKUP($E33,ListOfDebenture!$C$1:$BB$7000,9,0))</f>
        <v/>
      </c>
      <c r="H33" s="181" t="str">
        <f ca="1">IF($E33="","",VLOOKUP($E33,ListOfDebenture!$C$1:$BB$7000,16,0))</f>
        <v/>
      </c>
      <c r="I33" s="177" t="str">
        <f ca="1">IF($E33="","",VLOOKUP($E33,ListOfDebenture!$C$1:$BB$7000,17,0))</f>
        <v/>
      </c>
      <c r="J33" s="181" t="str">
        <f ca="1">IF($E33="","",VLOOKUP($E33,ListOfDebenture!$C$1:$BB$7000,18,0))</f>
        <v/>
      </c>
      <c r="K33" s="177" t="str">
        <f ca="1">IF($E33="","",VLOOKUP($E33,ListOfDebenture!$C$1:$BB$7000,15,0))</f>
        <v/>
      </c>
      <c r="L33" s="188" t="str">
        <f ca="1">IF($E33="","",VLOOKUP($E33,ListOfDebenture!$C$1:$BB$7000,30,0))</f>
        <v/>
      </c>
      <c r="M33" s="182" t="str">
        <f ca="1">IF($E33="","",VLOOKUP($E33,ListOfDebenture!$C$1:$BB$7000,32,0))</f>
        <v/>
      </c>
      <c r="N33" s="180" t="str">
        <f ca="1">IF($E33="","",VLOOKUP($E33,ListOfDebenture!$C$1:$BB$7000,33,0))</f>
        <v/>
      </c>
      <c r="O33" s="188" t="str">
        <f ca="1">IF($E33="","",VLOOKUP($E33,ListOfDebenture!$C$1:$BB$7000,13,0))</f>
        <v/>
      </c>
      <c r="P33" s="180" t="str">
        <f ca="1">IF($E33="","",VLOOKUP($E33,Valuations!$D$5:$L$105,8,0))</f>
        <v/>
      </c>
      <c r="Q33" s="181" t="str">
        <f ca="1">IF($E33="","",VLOOKUP($E33,ListOfDebenture!$C$1:$BB$7000,10,0))</f>
        <v/>
      </c>
      <c r="S33" s="2" t="s">
        <v>15</v>
      </c>
      <c r="T33" s="2" t="str">
        <f>IFERROR(VLOOKUP(ROWS($S$21:S33),CouponDates!$A:$AV,MATCH($T$10,CouponDates!$1:$1,0),0),"")</f>
        <v>1 Shrawan 2082</v>
      </c>
      <c r="U33" s="6">
        <f ca="1">IFERROR(VLOOKUP($T33,'Date Reference'!$B:$C,2,0),"")</f>
        <v>45854</v>
      </c>
      <c r="V33" s="17">
        <f t="shared" ca="1" si="11"/>
        <v>51.25</v>
      </c>
      <c r="W33" s="17">
        <f t="shared" ca="1" si="5"/>
        <v>51.25</v>
      </c>
      <c r="X33" s="18">
        <f t="shared" ca="1" si="2"/>
        <v>0</v>
      </c>
      <c r="Y33" s="9"/>
      <c r="Z33" s="9"/>
      <c r="AA33" s="9"/>
      <c r="AB33" s="9"/>
      <c r="AC33" s="21"/>
      <c r="AD33" s="20"/>
      <c r="AF33" s="2" t="str">
        <f t="shared" si="6"/>
        <v>Coupon</v>
      </c>
      <c r="AG33" s="2" t="str">
        <f t="shared" si="6"/>
        <v>1 Shrawan 2082</v>
      </c>
      <c r="AH33" s="6">
        <f t="shared" ca="1" si="3"/>
        <v>45854</v>
      </c>
      <c r="AI33" s="17">
        <f t="shared" ca="1" si="7"/>
        <v>51.25</v>
      </c>
      <c r="AJ33" s="17">
        <f t="shared" ca="1" si="4"/>
        <v>51.25</v>
      </c>
      <c r="AK33" s="17">
        <f t="shared" ca="1" si="8"/>
        <v>51.25</v>
      </c>
      <c r="AL33" s="18">
        <f t="shared" ca="1" si="9"/>
        <v>601</v>
      </c>
      <c r="AM33" s="66">
        <f t="shared" ca="1" si="10"/>
        <v>40.180732040070652</v>
      </c>
      <c r="AR33" s="173">
        <v>28</v>
      </c>
      <c r="AS33" s="173" t="str">
        <f t="shared" ca="1" si="1"/>
        <v>10.5% Nepal Investment Bank Debenture 2082</v>
      </c>
      <c r="AT33" s="174">
        <f ca="1">IF(ISNUMBER(SEARCH($E$5,AS33)),MAX($AT$5:AT32)+1,0)</f>
        <v>0</v>
      </c>
    </row>
    <row r="34" spans="2:46">
      <c r="B34" s="210" t="s">
        <v>1282</v>
      </c>
      <c r="C34" s="213">
        <f t="shared" si="12"/>
        <v>0.15925581497904226</v>
      </c>
      <c r="E34" s="183" t="str">
        <f ca="1">IFERROR(INDEX($AS:$AS,MATCH(ROWS($E$6:E33),$AT:$AT,0)),"")</f>
        <v/>
      </c>
      <c r="F34" s="177" t="str">
        <f ca="1">IF($E34="","",VLOOKUP($E34,ListOfDebenture!$C$1:$BB$7000,2,0))</f>
        <v/>
      </c>
      <c r="G34" s="180" t="str">
        <f ca="1">IF($E34="","",VLOOKUP($E34,ListOfDebenture!$C$1:$BB$7000,9,0))</f>
        <v/>
      </c>
      <c r="H34" s="181" t="str">
        <f ca="1">IF($E34="","",VLOOKUP($E34,ListOfDebenture!$C$1:$BB$7000,16,0))</f>
        <v/>
      </c>
      <c r="I34" s="177" t="str">
        <f ca="1">IF($E34="","",VLOOKUP($E34,ListOfDebenture!$C$1:$BB$7000,17,0))</f>
        <v/>
      </c>
      <c r="J34" s="181" t="str">
        <f ca="1">IF($E34="","",VLOOKUP($E34,ListOfDebenture!$C$1:$BB$7000,18,0))</f>
        <v/>
      </c>
      <c r="K34" s="177" t="str">
        <f ca="1">IF($E34="","",VLOOKUP($E34,ListOfDebenture!$C$1:$BB$7000,15,0))</f>
        <v/>
      </c>
      <c r="L34" s="188" t="str">
        <f ca="1">IF($E34="","",VLOOKUP($E34,ListOfDebenture!$C$1:$BB$7000,30,0))</f>
        <v/>
      </c>
      <c r="M34" s="182" t="str">
        <f ca="1">IF($E34="","",VLOOKUP($E34,ListOfDebenture!$C$1:$BB$7000,32,0))</f>
        <v/>
      </c>
      <c r="N34" s="180" t="str">
        <f ca="1">IF($E34="","",VLOOKUP($E34,ListOfDebenture!$C$1:$BB$7000,33,0))</f>
        <v/>
      </c>
      <c r="O34" s="188" t="str">
        <f ca="1">IF($E34="","",VLOOKUP($E34,ListOfDebenture!$C$1:$BB$7000,13,0))</f>
        <v/>
      </c>
      <c r="P34" s="180" t="str">
        <f ca="1">IF($E34="","",VLOOKUP($E34,Valuations!$D$5:$L$105,8,0))</f>
        <v/>
      </c>
      <c r="Q34" s="181" t="str">
        <f ca="1">IF($E34="","",VLOOKUP($E34,ListOfDebenture!$C$1:$BB$7000,10,0))</f>
        <v/>
      </c>
      <c r="S34" s="2" t="s">
        <v>15</v>
      </c>
      <c r="T34" s="2" t="str">
        <f>IFERROR(VLOOKUP(ROWS($S$21:S34),CouponDates!$A:$AV,MATCH($T$10,CouponDates!$1:$1,0),0),"")</f>
        <v>1 Magh 2082</v>
      </c>
      <c r="U34" s="6">
        <f ca="1">IFERROR(VLOOKUP($T34,'Date Reference'!$B:$C,2,0),"")</f>
        <v>46036</v>
      </c>
      <c r="V34" s="17">
        <f t="shared" ca="1" si="11"/>
        <v>51.25</v>
      </c>
      <c r="W34" s="17">
        <f t="shared" ca="1" si="5"/>
        <v>51.25</v>
      </c>
      <c r="X34" s="18">
        <f t="shared" ca="1" si="2"/>
        <v>0</v>
      </c>
      <c r="Y34" s="9"/>
      <c r="Z34" s="272" t="s">
        <v>31</v>
      </c>
      <c r="AA34" s="272"/>
      <c r="AB34" s="9"/>
      <c r="AC34"/>
      <c r="AF34" s="2" t="str">
        <f t="shared" si="6"/>
        <v>Coupon</v>
      </c>
      <c r="AG34" s="2" t="str">
        <f t="shared" si="6"/>
        <v>1 Magh 2082</v>
      </c>
      <c r="AH34" s="6">
        <f t="shared" ca="1" si="3"/>
        <v>46036</v>
      </c>
      <c r="AI34" s="17">
        <f t="shared" ca="1" si="7"/>
        <v>51.25</v>
      </c>
      <c r="AJ34" s="17">
        <f t="shared" ca="1" si="4"/>
        <v>51.25</v>
      </c>
      <c r="AK34" s="17">
        <f t="shared" ca="1" si="8"/>
        <v>51.25</v>
      </c>
      <c r="AL34" s="18">
        <f t="shared" ca="1" si="9"/>
        <v>783</v>
      </c>
      <c r="AM34" s="66">
        <f t="shared" ca="1" si="10"/>
        <v>37.326401228018582</v>
      </c>
      <c r="AR34" s="173">
        <v>29</v>
      </c>
      <c r="AS34" s="173" t="str">
        <f t="shared" ca="1" si="1"/>
        <v>10% Himalayan Bank Ltd. Debenture 2083</v>
      </c>
      <c r="AT34" s="174">
        <f ca="1">IF(ISNUMBER(SEARCH($E$5,AS34)),MAX($AT$5:AT33)+1,0)</f>
        <v>0</v>
      </c>
    </row>
    <row r="35" spans="2:46">
      <c r="E35" s="183" t="str">
        <f ca="1">IFERROR(INDEX($AS:$AS,MATCH(ROWS($E$6:E34),$AT:$AT,0)),"")</f>
        <v/>
      </c>
      <c r="F35" s="177" t="str">
        <f ca="1">IF($E35="","",VLOOKUP($E35,ListOfDebenture!$C$1:$BB$7000,2,0))</f>
        <v/>
      </c>
      <c r="G35" s="180" t="str">
        <f ca="1">IF($E35="","",VLOOKUP($E35,ListOfDebenture!$C$1:$BB$7000,9,0))</f>
        <v/>
      </c>
      <c r="H35" s="181" t="str">
        <f ca="1">IF($E35="","",VLOOKUP($E35,ListOfDebenture!$C$1:$BB$7000,16,0))</f>
        <v/>
      </c>
      <c r="I35" s="177" t="str">
        <f ca="1">IF($E35="","",VLOOKUP($E35,ListOfDebenture!$C$1:$BB$7000,17,0))</f>
        <v/>
      </c>
      <c r="J35" s="181" t="str">
        <f ca="1">IF($E35="","",VLOOKUP($E35,ListOfDebenture!$C$1:$BB$7000,18,0))</f>
        <v/>
      </c>
      <c r="K35" s="177" t="str">
        <f ca="1">IF($E35="","",VLOOKUP($E35,ListOfDebenture!$C$1:$BB$7000,15,0))</f>
        <v/>
      </c>
      <c r="L35" s="188" t="str">
        <f ca="1">IF($E35="","",VLOOKUP($E35,ListOfDebenture!$C$1:$BB$7000,30,0))</f>
        <v/>
      </c>
      <c r="M35" s="182" t="str">
        <f ca="1">IF($E35="","",VLOOKUP($E35,ListOfDebenture!$C$1:$BB$7000,32,0))</f>
        <v/>
      </c>
      <c r="N35" s="180" t="str">
        <f ca="1">IF($E35="","",VLOOKUP($E35,ListOfDebenture!$C$1:$BB$7000,33,0))</f>
        <v/>
      </c>
      <c r="O35" s="188" t="str">
        <f ca="1">IF($E35="","",VLOOKUP($E35,ListOfDebenture!$C$1:$BB$7000,13,0))</f>
        <v/>
      </c>
      <c r="P35" s="180" t="str">
        <f ca="1">IF($E35="","",VLOOKUP($E35,Valuations!$D$5:$L$105,8,0))</f>
        <v/>
      </c>
      <c r="Q35" s="181" t="str">
        <f ca="1">IF($E35="","",VLOOKUP($E35,ListOfDebenture!$C$1:$BB$7000,10,0))</f>
        <v/>
      </c>
      <c r="S35" s="2" t="s">
        <v>15</v>
      </c>
      <c r="T35" s="2" t="str">
        <f>IFERROR(VLOOKUP(ROWS($S$21:S35),CouponDates!$A:$AV,MATCH($T$10,CouponDates!$1:$1,0),0),"")</f>
        <v>1 Shrawan 2083</v>
      </c>
      <c r="U35" s="6">
        <f ca="1">IFERROR(VLOOKUP($T35,'Date Reference'!$B:$C,2,0),"")</f>
        <v>46220</v>
      </c>
      <c r="V35" s="17">
        <f t="shared" ca="1" si="11"/>
        <v>51.25</v>
      </c>
      <c r="W35" s="17">
        <f t="shared" ca="1" si="5"/>
        <v>51.25</v>
      </c>
      <c r="X35" s="18">
        <f t="shared" ca="1" si="2"/>
        <v>0</v>
      </c>
      <c r="Y35" s="9"/>
      <c r="Z35" s="23" t="s">
        <v>42</v>
      </c>
      <c r="AA35" s="6">
        <f>T11+1</f>
        <v>46231</v>
      </c>
      <c r="AB35" s="9"/>
      <c r="AD35" s="16"/>
      <c r="AF35" s="2" t="str">
        <f t="shared" si="6"/>
        <v>Coupon</v>
      </c>
      <c r="AG35" s="2" t="str">
        <f t="shared" si="6"/>
        <v>1 Shrawan 2083</v>
      </c>
      <c r="AH35" s="6">
        <f t="shared" ca="1" si="3"/>
        <v>46220</v>
      </c>
      <c r="AI35" s="17">
        <f t="shared" ca="1" si="7"/>
        <v>51.25</v>
      </c>
      <c r="AJ35" s="17">
        <f t="shared" ca="1" si="4"/>
        <v>51.25</v>
      </c>
      <c r="AK35" s="17">
        <f t="shared" ca="1" si="8"/>
        <v>51.25</v>
      </c>
      <c r="AL35" s="18">
        <f t="shared" ca="1" si="9"/>
        <v>967</v>
      </c>
      <c r="AM35" s="66">
        <f t="shared" ca="1" si="10"/>
        <v>34.646768006423706</v>
      </c>
      <c r="AR35" s="173">
        <v>30</v>
      </c>
      <c r="AS35" s="173" t="str">
        <f t="shared" ca="1" si="1"/>
        <v>12% Goodwill Finance Debenture 2083</v>
      </c>
      <c r="AT35" s="174">
        <f ca="1">IF(ISNUMBER(SEARCH($E$5,AS35)),MAX($AT$5:AT34)+1,0)</f>
        <v>0</v>
      </c>
    </row>
    <row r="36" spans="2:46">
      <c r="E36" s="183" t="str">
        <f ca="1">IFERROR(INDEX($AS:$AS,MATCH(ROWS($E$6:E35),$AT:$AT,0)),"")</f>
        <v/>
      </c>
      <c r="F36" s="177" t="str">
        <f ca="1">IF($E36="","",VLOOKUP($E36,ListOfDebenture!$C$1:$BB$7000,2,0))</f>
        <v/>
      </c>
      <c r="G36" s="180" t="str">
        <f ca="1">IF($E36="","",VLOOKUP($E36,ListOfDebenture!$C$1:$BB$7000,9,0))</f>
        <v/>
      </c>
      <c r="H36" s="181" t="str">
        <f ca="1">IF($E36="","",VLOOKUP($E36,ListOfDebenture!$C$1:$BB$7000,16,0))</f>
        <v/>
      </c>
      <c r="I36" s="177" t="str">
        <f ca="1">IF($E36="","",VLOOKUP($E36,ListOfDebenture!$C$1:$BB$7000,17,0))</f>
        <v/>
      </c>
      <c r="J36" s="181" t="str">
        <f ca="1">IF($E36="","",VLOOKUP($E36,ListOfDebenture!$C$1:$BB$7000,18,0))</f>
        <v/>
      </c>
      <c r="K36" s="177" t="str">
        <f ca="1">IF($E36="","",VLOOKUP($E36,ListOfDebenture!$C$1:$BB$7000,15,0))</f>
        <v/>
      </c>
      <c r="L36" s="188" t="str">
        <f ca="1">IF($E36="","",VLOOKUP($E36,ListOfDebenture!$C$1:$BB$7000,30,0))</f>
        <v/>
      </c>
      <c r="M36" s="182" t="str">
        <f ca="1">IF($E36="","",VLOOKUP($E36,ListOfDebenture!$C$1:$BB$7000,32,0))</f>
        <v/>
      </c>
      <c r="N36" s="180" t="str">
        <f ca="1">IF($E36="","",VLOOKUP($E36,ListOfDebenture!$C$1:$BB$7000,33,0))</f>
        <v/>
      </c>
      <c r="O36" s="188" t="str">
        <f ca="1">IF($E36="","",VLOOKUP($E36,ListOfDebenture!$C$1:$BB$7000,13,0))</f>
        <v/>
      </c>
      <c r="P36" s="180" t="str">
        <f ca="1">IF($E36="","",VLOOKUP($E36,Valuations!$D$5:$L$105,8,0))</f>
        <v/>
      </c>
      <c r="Q36" s="181" t="str">
        <f ca="1">IF($E36="","",VLOOKUP($E36,ListOfDebenture!$C$1:$BB$7000,10,0))</f>
        <v/>
      </c>
      <c r="S36" s="2" t="s">
        <v>15</v>
      </c>
      <c r="T36" s="2" t="str">
        <f>IFERROR(VLOOKUP(ROWS($S$21:S36),CouponDates!$A:$AV,MATCH($T$10,CouponDates!$1:$1,0),0),"")</f>
        <v>1 Magh 2083</v>
      </c>
      <c r="U36" s="6">
        <f ca="1">IFERROR(VLOOKUP($T36,'Date Reference'!$B:$C,2,0),"")</f>
        <v>46401</v>
      </c>
      <c r="V36" s="17" t="str">
        <f t="shared" ca="1" si="11"/>
        <v>N/A</v>
      </c>
      <c r="W36" s="17" t="str">
        <f t="shared" ca="1" si="5"/>
        <v>N/A</v>
      </c>
      <c r="X36" s="18">
        <f t="shared" ca="1" si="2"/>
        <v>0</v>
      </c>
      <c r="Y36" s="9"/>
      <c r="Z36" s="29" t="s">
        <v>35</v>
      </c>
      <c r="AA36" s="18">
        <f>AA35-C27</f>
        <v>978</v>
      </c>
      <c r="AB36" s="9"/>
      <c r="AD36" s="16"/>
      <c r="AF36" s="2" t="str">
        <f t="shared" si="6"/>
        <v>Coupon</v>
      </c>
      <c r="AG36" s="2" t="str">
        <f t="shared" si="6"/>
        <v>1 Magh 2083</v>
      </c>
      <c r="AH36" s="6">
        <f t="shared" ca="1" si="3"/>
        <v>46231</v>
      </c>
      <c r="AI36" s="17" t="str">
        <f t="shared" ca="1" si="7"/>
        <v>N/A</v>
      </c>
      <c r="AJ36" s="17">
        <f t="shared" ca="1" si="4"/>
        <v>1003.0890410958904</v>
      </c>
      <c r="AK36" s="17">
        <f t="shared" ca="1" si="8"/>
        <v>1003.0890410958904</v>
      </c>
      <c r="AL36" s="18">
        <f t="shared" ca="1" si="9"/>
        <v>978</v>
      </c>
      <c r="AM36" s="66">
        <f t="shared" ca="1" si="10"/>
        <v>675.10942930516171</v>
      </c>
      <c r="AR36" s="173">
        <v>31</v>
      </c>
      <c r="AS36" s="173" t="str">
        <f t="shared" ca="1" si="1"/>
        <v>10.25% KBL Debenture 2086</v>
      </c>
      <c r="AT36" s="174">
        <f ca="1">IF(ISNUMBER(SEARCH($E$5,AS36)),MAX($AT$5:AT35)+1,0)</f>
        <v>0</v>
      </c>
    </row>
    <row r="37" spans="2:46">
      <c r="S37" s="2" t="s">
        <v>15</v>
      </c>
      <c r="T37" s="2" t="str">
        <f>IFERROR(VLOOKUP(ROWS($S$21:S37),CouponDates!$A:$AV,MATCH($T$10,CouponDates!$1:$1,0),0),"")</f>
        <v>1 Shrawan 2084</v>
      </c>
      <c r="U37" s="6">
        <f ca="1">IFERROR(VLOOKUP($T37,'Date Reference'!$B:$C,2,0),"")</f>
        <v>46585</v>
      </c>
      <c r="V37" s="17" t="str">
        <f t="shared" ca="1" si="11"/>
        <v>N/A</v>
      </c>
      <c r="W37" s="17" t="str">
        <f t="shared" ca="1" si="5"/>
        <v>N/A</v>
      </c>
      <c r="X37" s="18">
        <f t="shared" ca="1" si="2"/>
        <v>0</v>
      </c>
      <c r="Y37" s="9"/>
      <c r="Z37" s="18" t="s">
        <v>33</v>
      </c>
      <c r="AA37" s="18">
        <f ca="1">$AA$35-$AD$23</f>
        <v>11</v>
      </c>
      <c r="AB37" s="9"/>
      <c r="AD37" s="16"/>
      <c r="AF37" s="2" t="str">
        <f t="shared" si="6"/>
        <v>Coupon</v>
      </c>
      <c r="AG37" s="2" t="str">
        <f t="shared" si="6"/>
        <v>1 Shrawan 2084</v>
      </c>
      <c r="AH37" s="6">
        <f t="shared" ca="1" si="3"/>
        <v>46231</v>
      </c>
      <c r="AI37" s="17" t="str">
        <f t="shared" ca="1" si="7"/>
        <v>N/A</v>
      </c>
      <c r="AJ37" s="17">
        <f t="shared" ca="1" si="4"/>
        <v>0</v>
      </c>
      <c r="AK37" s="17">
        <f t="shared" ca="1" si="8"/>
        <v>0</v>
      </c>
      <c r="AL37" s="18">
        <f t="shared" ca="1" si="9"/>
        <v>0</v>
      </c>
      <c r="AM37" s="66">
        <f t="shared" ca="1" si="10"/>
        <v>0</v>
      </c>
      <c r="AR37" s="173">
        <v>32</v>
      </c>
      <c r="AS37" s="173" t="str">
        <f t="shared" ca="1" si="1"/>
        <v>10.25% Sunrise Bank Debenture 2083</v>
      </c>
      <c r="AT37" s="174">
        <f ca="1">IF(ISNUMBER(SEARCH($E$5,AS37)),MAX($AT$5:AT36)+1,0)</f>
        <v>0</v>
      </c>
    </row>
    <row r="38" spans="2:46">
      <c r="S38" s="2" t="s">
        <v>15</v>
      </c>
      <c r="T38" s="2" t="str">
        <f>IFERROR(VLOOKUP(ROWS($S$21:S38),CouponDates!$A:$AV,MATCH($T$10,CouponDates!$1:$1,0),0),"")</f>
        <v>1 Magh 2084</v>
      </c>
      <c r="U38" s="6">
        <f ca="1">IFERROR(VLOOKUP($T38,'Date Reference'!$B:$C,2,0),"")</f>
        <v>46766</v>
      </c>
      <c r="V38" s="17" t="str">
        <f t="shared" ca="1" si="11"/>
        <v>N/A</v>
      </c>
      <c r="W38" s="17" t="str">
        <f t="shared" ca="1" si="5"/>
        <v>N/A</v>
      </c>
      <c r="X38" s="18">
        <f t="shared" ca="1" si="2"/>
        <v>0</v>
      </c>
      <c r="Y38" s="9"/>
      <c r="Z38" s="18" t="s">
        <v>32</v>
      </c>
      <c r="AA38" s="17">
        <f ca="1">T9*AD19*(AA35-AD23)/365</f>
        <v>3.0890410958904111</v>
      </c>
      <c r="AB38" s="9"/>
      <c r="AD38" s="16"/>
      <c r="AF38" s="2" t="str">
        <f t="shared" si="6"/>
        <v>Coupon</v>
      </c>
      <c r="AG38" s="2" t="str">
        <f t="shared" si="6"/>
        <v>1 Magh 2084</v>
      </c>
      <c r="AH38" s="6">
        <f t="shared" ca="1" si="3"/>
        <v>46231</v>
      </c>
      <c r="AI38" s="17" t="str">
        <f t="shared" ca="1" si="7"/>
        <v>N/A</v>
      </c>
      <c r="AJ38" s="17">
        <f t="shared" ca="1" si="4"/>
        <v>0</v>
      </c>
      <c r="AK38" s="17">
        <f t="shared" ca="1" si="8"/>
        <v>0</v>
      </c>
      <c r="AL38" s="18">
        <f t="shared" ca="1" si="9"/>
        <v>0</v>
      </c>
      <c r="AM38" s="66">
        <f t="shared" ca="1" si="10"/>
        <v>0</v>
      </c>
      <c r="AR38" s="173">
        <v>33</v>
      </c>
      <c r="AS38" s="173" t="str">
        <f t="shared" ca="1" si="1"/>
        <v>10.25% Global IME Bank Limited Debenture 2080/81</v>
      </c>
      <c r="AT38" s="174">
        <f ca="1">IF(ISNUMBER(SEARCH($E$5,AS38)),MAX($AT$5:AT37)+1,0)</f>
        <v>0</v>
      </c>
    </row>
    <row r="39" spans="2:46">
      <c r="S39" s="2" t="s">
        <v>15</v>
      </c>
      <c r="T39" s="2" t="str">
        <f>IFERROR(VLOOKUP(ROWS($S$21:S39),CouponDates!$A:$AV,MATCH($T$10,CouponDates!$1:$1,0),0),"")</f>
        <v>1 Shrawan 2085</v>
      </c>
      <c r="U39" s="6">
        <f ca="1">IFERROR(VLOOKUP($T39,'Date Reference'!$B:$C,2,0),"")</f>
        <v>46950</v>
      </c>
      <c r="V39" s="17" t="str">
        <f t="shared" ca="1" si="11"/>
        <v>N/A</v>
      </c>
      <c r="W39" s="17" t="str">
        <f t="shared" ca="1" si="5"/>
        <v>N/A</v>
      </c>
      <c r="X39" s="18">
        <f t="shared" ca="1" si="2"/>
        <v>0</v>
      </c>
      <c r="Y39" s="9"/>
      <c r="Z39" s="18" t="s">
        <v>2</v>
      </c>
      <c r="AA39" s="17">
        <f>T6</f>
        <v>1000</v>
      </c>
      <c r="AB39" s="9"/>
      <c r="AD39" s="16"/>
      <c r="AF39" s="2" t="str">
        <f t="shared" si="6"/>
        <v>Coupon</v>
      </c>
      <c r="AG39" s="2" t="str">
        <f t="shared" si="6"/>
        <v>1 Shrawan 2085</v>
      </c>
      <c r="AH39" s="6">
        <f t="shared" ca="1" si="3"/>
        <v>46231</v>
      </c>
      <c r="AI39" s="17" t="str">
        <f t="shared" ca="1" si="7"/>
        <v>N/A</v>
      </c>
      <c r="AJ39" s="17">
        <f t="shared" ca="1" si="4"/>
        <v>0</v>
      </c>
      <c r="AK39" s="17">
        <f t="shared" ca="1" si="8"/>
        <v>0</v>
      </c>
      <c r="AL39" s="18">
        <f t="shared" ca="1" si="9"/>
        <v>0</v>
      </c>
      <c r="AM39" s="66">
        <f t="shared" ca="1" si="10"/>
        <v>0</v>
      </c>
      <c r="AR39" s="173">
        <v>34</v>
      </c>
      <c r="AS39" s="173" t="str">
        <f t="shared" ca="1" si="1"/>
        <v>10.5% SBL Debenture 2082</v>
      </c>
      <c r="AT39" s="174">
        <f ca="1">IF(ISNUMBER(SEARCH($E$5,AS39)),MAX($AT$5:AT38)+1,0)</f>
        <v>0</v>
      </c>
    </row>
    <row r="40" spans="2:46">
      <c r="S40" s="2" t="s">
        <v>15</v>
      </c>
      <c r="T40" s="2" t="str">
        <f>IFERROR(VLOOKUP(ROWS($S$21:S40),CouponDates!$A:$AV,MATCH($T$10,CouponDates!$1:$1,0),0),"")</f>
        <v>1 Magh 2085</v>
      </c>
      <c r="U40" s="6">
        <f ca="1">IFERROR(VLOOKUP($T40,'Date Reference'!$B:$C,2,0),"")</f>
        <v>47132</v>
      </c>
      <c r="V40" s="17" t="str">
        <f t="shared" ca="1" si="11"/>
        <v>N/A</v>
      </c>
      <c r="W40" s="17" t="str">
        <f t="shared" ca="1" si="5"/>
        <v>N/A</v>
      </c>
      <c r="X40" s="18">
        <f t="shared" ca="1" si="2"/>
        <v>0</v>
      </c>
      <c r="Y40" s="9"/>
      <c r="Z40" s="30" t="s">
        <v>34</v>
      </c>
      <c r="AA40" s="17">
        <f ca="1">SUM(AA38:AA39)</f>
        <v>1003.0890410958904</v>
      </c>
      <c r="AB40" s="9"/>
      <c r="AD40" s="16"/>
      <c r="AF40" s="2" t="str">
        <f t="shared" si="6"/>
        <v>Coupon</v>
      </c>
      <c r="AG40" s="2" t="str">
        <f t="shared" si="6"/>
        <v>1 Magh 2085</v>
      </c>
      <c r="AH40" s="6">
        <f t="shared" ca="1" si="3"/>
        <v>46231</v>
      </c>
      <c r="AI40" s="17" t="str">
        <f t="shared" ca="1" si="7"/>
        <v>N/A</v>
      </c>
      <c r="AJ40" s="17">
        <f t="shared" ca="1" si="4"/>
        <v>0</v>
      </c>
      <c r="AK40" s="17">
        <f t="shared" ca="1" si="8"/>
        <v>0</v>
      </c>
      <c r="AL40" s="18">
        <f t="shared" ca="1" si="9"/>
        <v>0</v>
      </c>
      <c r="AM40" s="66">
        <f t="shared" ca="1" si="10"/>
        <v>0</v>
      </c>
      <c r="AR40" s="173">
        <v>35</v>
      </c>
      <c r="AS40" s="173" t="str">
        <f t="shared" ca="1" si="1"/>
        <v>9.5% NCC Debenture 2086</v>
      </c>
      <c r="AT40" s="174">
        <f ca="1">IF(ISNUMBER(SEARCH($E$5,AS40)),MAX($AT$5:AT39)+1,0)</f>
        <v>0</v>
      </c>
    </row>
    <row r="41" spans="2:46">
      <c r="S41" s="2" t="s">
        <v>15</v>
      </c>
      <c r="T41" s="2" t="str">
        <f>IFERROR(VLOOKUP(ROWS($S$21:S41),CouponDates!$A:$AV,MATCH($T$10,CouponDates!$1:$1,0),0),"")</f>
        <v>1 Shrawan 2086</v>
      </c>
      <c r="U41" s="6">
        <f ca="1">IFERROR(VLOOKUP($T41,'Date Reference'!$B:$C,2,0),"")</f>
        <v>47315</v>
      </c>
      <c r="V41" s="17" t="str">
        <f t="shared" ca="1" si="11"/>
        <v>N/A</v>
      </c>
      <c r="W41" s="17" t="str">
        <f t="shared" ca="1" si="5"/>
        <v>N/A</v>
      </c>
      <c r="X41" s="18">
        <f t="shared" ca="1" si="2"/>
        <v>0</v>
      </c>
      <c r="Y41" s="9"/>
      <c r="Z41" s="18"/>
      <c r="AA41" s="18"/>
      <c r="AB41" s="9"/>
      <c r="AD41" s="16"/>
      <c r="AF41" s="2" t="str">
        <f t="shared" si="6"/>
        <v>Coupon</v>
      </c>
      <c r="AG41" s="2" t="str">
        <f t="shared" si="6"/>
        <v>1 Shrawan 2086</v>
      </c>
      <c r="AH41" s="6">
        <f t="shared" ca="1" si="3"/>
        <v>46231</v>
      </c>
      <c r="AI41" s="17" t="str">
        <f t="shared" ca="1" si="7"/>
        <v>N/A</v>
      </c>
      <c r="AJ41" s="17">
        <f t="shared" ca="1" si="4"/>
        <v>0</v>
      </c>
      <c r="AK41" s="17">
        <f t="shared" ca="1" si="8"/>
        <v>0</v>
      </c>
      <c r="AL41" s="18">
        <f t="shared" ca="1" si="9"/>
        <v>0</v>
      </c>
      <c r="AM41" s="66">
        <f t="shared" ca="1" si="10"/>
        <v>0</v>
      </c>
      <c r="AR41" s="173">
        <v>36</v>
      </c>
      <c r="AS41" s="173" t="str">
        <f t="shared" ca="1" si="1"/>
        <v>10% Prabhu Bank Debenture 2084</v>
      </c>
      <c r="AT41" s="174">
        <f ca="1">IF(ISNUMBER(SEARCH($E$5,AS41)),MAX($AT$5:AT40)+1,0)</f>
        <v>0</v>
      </c>
    </row>
    <row r="42" spans="2:46">
      <c r="S42" s="2" t="s">
        <v>15</v>
      </c>
      <c r="T42" s="2" t="str">
        <f>IFERROR(VLOOKUP(ROWS($S$21:S42),CouponDates!$A:$AV,MATCH($T$10,CouponDates!$1:$1,0),0),"")</f>
        <v>1 Magh 2086</v>
      </c>
      <c r="U42" s="6">
        <f ca="1">IFERROR(VLOOKUP($T42,'Date Reference'!$B:$C,2,0),"")</f>
        <v>47497</v>
      </c>
      <c r="V42" s="17" t="str">
        <f t="shared" ca="1" si="11"/>
        <v>N/A</v>
      </c>
      <c r="W42" s="17" t="str">
        <f t="shared" ca="1" si="5"/>
        <v>N/A</v>
      </c>
      <c r="X42" s="18">
        <f t="shared" ca="1" si="2"/>
        <v>0</v>
      </c>
      <c r="Y42" s="9"/>
      <c r="Z42" s="18" t="s">
        <v>1282</v>
      </c>
      <c r="AA42" s="3">
        <f>AD20</f>
        <v>0.15925581497904226</v>
      </c>
      <c r="AB42" s="9"/>
      <c r="AD42" s="16"/>
      <c r="AF42" s="2" t="str">
        <f t="shared" si="6"/>
        <v>Coupon</v>
      </c>
      <c r="AG42" s="2" t="str">
        <f t="shared" si="6"/>
        <v>1 Magh 2086</v>
      </c>
      <c r="AH42" s="6">
        <f t="shared" ca="1" si="3"/>
        <v>46231</v>
      </c>
      <c r="AI42" s="17" t="str">
        <f t="shared" ca="1" si="7"/>
        <v>N/A</v>
      </c>
      <c r="AJ42" s="17">
        <f t="shared" ca="1" si="4"/>
        <v>0</v>
      </c>
      <c r="AK42" s="17">
        <f t="shared" ca="1" si="8"/>
        <v>0</v>
      </c>
      <c r="AL42" s="18">
        <f t="shared" ca="1" si="9"/>
        <v>0</v>
      </c>
      <c r="AM42" s="66">
        <f t="shared" ca="1" si="10"/>
        <v>0</v>
      </c>
      <c r="AR42" s="173">
        <v>37</v>
      </c>
      <c r="AS42" s="173" t="str">
        <f t="shared" ca="1" si="1"/>
        <v>10.25% NIC Asia Debenture 2083/84</v>
      </c>
      <c r="AT42" s="174">
        <f ca="1">IF(ISNUMBER(SEARCH($E$5,AS42)),MAX($AT$5:AT41)+1,0)</f>
        <v>0</v>
      </c>
    </row>
    <row r="43" spans="2:46">
      <c r="S43" s="2" t="s">
        <v>15</v>
      </c>
      <c r="T43" s="2" t="str">
        <f>IFERROR(VLOOKUP(ROWS($S$21:S43),CouponDates!$A:$AV,MATCH($T$10,CouponDates!$1:$1,0),0),"")</f>
        <v>1 Shrawan 2087</v>
      </c>
      <c r="U43" s="6">
        <f ca="1">IFERROR(VLOOKUP($T43,'Date Reference'!$B:$C,2,0),"")</f>
        <v>47681</v>
      </c>
      <c r="V43" s="17" t="str">
        <f t="shared" ca="1" si="11"/>
        <v>N/A</v>
      </c>
      <c r="W43" s="17" t="str">
        <f t="shared" ca="1" si="5"/>
        <v>N/A</v>
      </c>
      <c r="X43" s="18">
        <f t="shared" ca="1" si="2"/>
        <v>0</v>
      </c>
      <c r="Y43" s="9"/>
      <c r="Z43" s="9"/>
      <c r="AA43" s="9"/>
      <c r="AB43" s="9"/>
      <c r="AF43" s="2" t="str">
        <f t="shared" si="6"/>
        <v>Coupon</v>
      </c>
      <c r="AG43" s="2" t="str">
        <f t="shared" si="6"/>
        <v>1 Shrawan 2087</v>
      </c>
      <c r="AH43" s="6">
        <f t="shared" ca="1" si="3"/>
        <v>46231</v>
      </c>
      <c r="AI43" s="17" t="str">
        <f t="shared" ca="1" si="7"/>
        <v>N/A</v>
      </c>
      <c r="AJ43" s="17">
        <f t="shared" ca="1" si="4"/>
        <v>0</v>
      </c>
      <c r="AK43" s="17">
        <f t="shared" ca="1" si="8"/>
        <v>0</v>
      </c>
      <c r="AL43" s="18">
        <f t="shared" ca="1" si="9"/>
        <v>0</v>
      </c>
      <c r="AM43" s="66">
        <f t="shared" ca="1" si="10"/>
        <v>0</v>
      </c>
      <c r="AR43" s="173">
        <v>38</v>
      </c>
      <c r="AS43" s="173" t="str">
        <f t="shared" ca="1" si="1"/>
        <v>10.25% SBL Debenture 2083</v>
      </c>
      <c r="AT43" s="174">
        <f ca="1">IF(ISNUMBER(SEARCH($E$5,AS43)),MAX($AT$5:AT42)+1,0)</f>
        <v>0</v>
      </c>
    </row>
    <row r="44" spans="2:46">
      <c r="S44" s="2" t="s">
        <v>15</v>
      </c>
      <c r="T44" s="2" t="str">
        <f>IFERROR(VLOOKUP(ROWS($S$21:S44),CouponDates!$A:$AV,MATCH($T$10,CouponDates!$1:$1,0),0),"")</f>
        <v>1 Magh 2087</v>
      </c>
      <c r="U44" s="6">
        <f ca="1">IFERROR(VLOOKUP($T44,'Date Reference'!$B:$C,2,0),"")</f>
        <v>47863</v>
      </c>
      <c r="V44" s="17" t="str">
        <f t="shared" ca="1" si="11"/>
        <v>N/A</v>
      </c>
      <c r="W44" s="17" t="str">
        <f t="shared" ca="1" si="5"/>
        <v>N/A</v>
      </c>
      <c r="X44" s="18">
        <f t="shared" ca="1" si="2"/>
        <v>0</v>
      </c>
      <c r="Y44" s="9"/>
      <c r="Z44" s="9"/>
      <c r="AA44" s="9"/>
      <c r="AB44" s="9"/>
      <c r="AF44" s="2" t="str">
        <f t="shared" si="6"/>
        <v>Coupon</v>
      </c>
      <c r="AG44" s="2" t="str">
        <f t="shared" si="6"/>
        <v>1 Magh 2087</v>
      </c>
      <c r="AH44" s="6">
        <f t="shared" ca="1" si="3"/>
        <v>46231</v>
      </c>
      <c r="AI44" s="17" t="str">
        <f t="shared" ca="1" si="7"/>
        <v>N/A</v>
      </c>
      <c r="AJ44" s="17">
        <f t="shared" ca="1" si="4"/>
        <v>0</v>
      </c>
      <c r="AK44" s="17">
        <f t="shared" ca="1" si="8"/>
        <v>0</v>
      </c>
      <c r="AL44" s="18">
        <f t="shared" ca="1" si="9"/>
        <v>0</v>
      </c>
      <c r="AM44" s="66">
        <f t="shared" ca="1" si="10"/>
        <v>0</v>
      </c>
      <c r="AR44" s="173">
        <v>39</v>
      </c>
      <c r="AS44" s="173" t="str">
        <f t="shared" ca="1" si="1"/>
        <v>10.25% Machhapuchhre Debenture 2085</v>
      </c>
      <c r="AT44" s="174">
        <f ca="1">IF(ISNUMBER(SEARCH($E$5,AS44)),MAX($AT$5:AT43)+1,0)</f>
        <v>0</v>
      </c>
    </row>
    <row r="45" spans="2:46">
      <c r="S45" s="2" t="s">
        <v>15</v>
      </c>
      <c r="T45" s="2" t="str">
        <f>IFERROR(VLOOKUP(ROWS($S$21:S45),CouponDates!$A:$AV,MATCH($T$10,CouponDates!$1:$1,0),0),"")</f>
        <v>1 Shrawan 2088</v>
      </c>
      <c r="U45" s="6">
        <f ca="1">IFERROR(VLOOKUP($T45,'Date Reference'!$B:$C,2,0),"")</f>
        <v>48046</v>
      </c>
      <c r="V45" s="17" t="str">
        <f t="shared" ca="1" si="11"/>
        <v>N/A</v>
      </c>
      <c r="W45" s="17" t="str">
        <f t="shared" ca="1" si="5"/>
        <v>N/A</v>
      </c>
      <c r="X45" s="18">
        <f t="shared" ca="1" si="2"/>
        <v>0</v>
      </c>
      <c r="Y45" s="9"/>
      <c r="Z45" s="9"/>
      <c r="AA45" s="9"/>
      <c r="AB45" s="9"/>
      <c r="AF45" s="2" t="str">
        <f t="shared" si="6"/>
        <v>Coupon</v>
      </c>
      <c r="AG45" s="2" t="str">
        <f t="shared" si="6"/>
        <v>1 Shrawan 2088</v>
      </c>
      <c r="AH45" s="6">
        <f t="shared" ca="1" si="3"/>
        <v>46231</v>
      </c>
      <c r="AI45" s="17" t="str">
        <f t="shared" ca="1" si="7"/>
        <v>N/A</v>
      </c>
      <c r="AJ45" s="17">
        <f t="shared" ca="1" si="4"/>
        <v>0</v>
      </c>
      <c r="AK45" s="17">
        <f t="shared" ca="1" si="8"/>
        <v>0</v>
      </c>
      <c r="AL45" s="18">
        <f t="shared" ca="1" si="9"/>
        <v>0</v>
      </c>
      <c r="AM45" s="66">
        <f t="shared" ca="1" si="10"/>
        <v>0</v>
      </c>
      <c r="AR45" s="173">
        <v>40</v>
      </c>
      <c r="AS45" s="173" t="str">
        <f t="shared" ca="1" si="1"/>
        <v>12% ICFC Finance Limited Debenture 2083</v>
      </c>
      <c r="AT45" s="174">
        <f ca="1">IF(ISNUMBER(SEARCH($E$5,AS45)),MAX($AT$5:AT44)+1,0)</f>
        <v>0</v>
      </c>
    </row>
    <row r="46" spans="2:46">
      <c r="S46" s="2" t="s">
        <v>15</v>
      </c>
      <c r="T46" s="2" t="str">
        <f>IFERROR(VLOOKUP(ROWS($S$21:S46),CouponDates!$A:$AV,MATCH($T$10,CouponDates!$1:$1,0),0),"")</f>
        <v>1 Magh 2088</v>
      </c>
      <c r="U46" s="6">
        <f ca="1">IFERROR(VLOOKUP($T46,'Date Reference'!$B:$C,2,0),"")</f>
        <v>48228</v>
      </c>
      <c r="V46" s="17" t="str">
        <f t="shared" ca="1" si="11"/>
        <v>N/A</v>
      </c>
      <c r="W46" s="17" t="str">
        <f t="shared" ca="1" si="5"/>
        <v>N/A</v>
      </c>
      <c r="X46" s="18">
        <f t="shared" ca="1" si="2"/>
        <v>0</v>
      </c>
      <c r="Y46" s="9"/>
      <c r="Z46" s="9"/>
      <c r="AA46" s="9"/>
      <c r="AB46" s="9"/>
      <c r="AF46" s="2" t="str">
        <f t="shared" si="6"/>
        <v>Coupon</v>
      </c>
      <c r="AG46" s="2" t="str">
        <f t="shared" si="6"/>
        <v>1 Magh 2088</v>
      </c>
      <c r="AH46" s="6">
        <f t="shared" ca="1" si="3"/>
        <v>46231</v>
      </c>
      <c r="AI46" s="17" t="str">
        <f t="shared" ca="1" si="7"/>
        <v>N/A</v>
      </c>
      <c r="AJ46" s="17">
        <f t="shared" ca="1" si="4"/>
        <v>0</v>
      </c>
      <c r="AK46" s="17">
        <f t="shared" ca="1" si="8"/>
        <v>0</v>
      </c>
      <c r="AL46" s="18">
        <f t="shared" ca="1" si="9"/>
        <v>0</v>
      </c>
      <c r="AM46" s="66">
        <f t="shared" ca="1" si="10"/>
        <v>0</v>
      </c>
      <c r="AR46" s="173">
        <v>41</v>
      </c>
      <c r="AS46" s="173" t="str">
        <f t="shared" ca="1" si="1"/>
        <v>10.35% ADBL Debenture 2083</v>
      </c>
      <c r="AT46" s="174">
        <f ca="1">IF(ISNUMBER(SEARCH($E$5,AS46)),MAX($AT$5:AT45)+1,0)</f>
        <v>0</v>
      </c>
    </row>
    <row r="47" spans="2:46">
      <c r="S47" s="2" t="s">
        <v>15</v>
      </c>
      <c r="T47" s="2" t="str">
        <f>IFERROR(VLOOKUP(ROWS($S$21:S47),CouponDates!$A:$AV,MATCH($T$10,CouponDates!$1:$1,0),0),"")</f>
        <v>1 Shrawan 2089</v>
      </c>
      <c r="U47" s="6">
        <f ca="1">IFERROR(VLOOKUP($T47,'Date Reference'!$B:$C,2,0),"")</f>
        <v>48411</v>
      </c>
      <c r="V47" s="17" t="str">
        <f t="shared" ca="1" si="11"/>
        <v>N/A</v>
      </c>
      <c r="W47" s="17" t="str">
        <f t="shared" ca="1" si="5"/>
        <v>N/A</v>
      </c>
      <c r="X47" s="18">
        <f t="shared" ca="1" si="2"/>
        <v>0</v>
      </c>
      <c r="Y47" s="9"/>
      <c r="Z47" s="9"/>
      <c r="AA47" s="9"/>
      <c r="AB47" s="9"/>
      <c r="AF47" s="2" t="str">
        <f t="shared" si="6"/>
        <v>Coupon</v>
      </c>
      <c r="AG47" s="2" t="str">
        <f t="shared" si="6"/>
        <v>1 Shrawan 2089</v>
      </c>
      <c r="AH47" s="6">
        <f t="shared" ca="1" si="3"/>
        <v>46231</v>
      </c>
      <c r="AI47" s="17" t="str">
        <f t="shared" ca="1" si="7"/>
        <v>N/A</v>
      </c>
      <c r="AJ47" s="17">
        <f t="shared" ca="1" si="4"/>
        <v>0</v>
      </c>
      <c r="AK47" s="17">
        <f t="shared" ca="1" si="8"/>
        <v>0</v>
      </c>
      <c r="AL47" s="18">
        <f t="shared" ca="1" si="9"/>
        <v>0</v>
      </c>
      <c r="AM47" s="66">
        <f t="shared" ca="1" si="10"/>
        <v>0</v>
      </c>
      <c r="AR47" s="173">
        <v>42</v>
      </c>
      <c r="AS47" s="173" t="str">
        <f t="shared" ca="1" si="1"/>
        <v>10% Sanima Debenture 2085</v>
      </c>
      <c r="AT47" s="174">
        <f ca="1">IF(ISNUMBER(SEARCH($E$5,AS47)),MAX($AT$5:AT46)+1,0)</f>
        <v>0</v>
      </c>
    </row>
    <row r="48" spans="2:46">
      <c r="S48" s="2" t="s">
        <v>15</v>
      </c>
      <c r="T48" s="2" t="str">
        <f>IFERROR(VLOOKUP(ROWS($S$21:S48),CouponDates!$A:$AV,MATCH($T$10,CouponDates!$1:$1,0),0),"")</f>
        <v>1 Magh 2089</v>
      </c>
      <c r="U48" s="6">
        <f ca="1">IFERROR(VLOOKUP($T48,'Date Reference'!$B:$C,2,0),"")</f>
        <v>48593</v>
      </c>
      <c r="V48" s="17" t="str">
        <f t="shared" ca="1" si="11"/>
        <v>N/A</v>
      </c>
      <c r="W48" s="17" t="str">
        <f t="shared" ca="1" si="5"/>
        <v>N/A</v>
      </c>
      <c r="X48" s="18">
        <f t="shared" ca="1" si="2"/>
        <v>0</v>
      </c>
      <c r="Y48" s="9"/>
      <c r="Z48" s="9"/>
      <c r="AA48" s="9"/>
      <c r="AB48" s="9"/>
      <c r="AF48" s="2" t="str">
        <f t="shared" si="6"/>
        <v>Coupon</v>
      </c>
      <c r="AG48" s="2" t="str">
        <f t="shared" si="6"/>
        <v>1 Magh 2089</v>
      </c>
      <c r="AH48" s="6">
        <f t="shared" ca="1" si="3"/>
        <v>46231</v>
      </c>
      <c r="AI48" s="17" t="str">
        <f t="shared" ca="1" si="7"/>
        <v>N/A</v>
      </c>
      <c r="AJ48" s="17">
        <f t="shared" ca="1" si="4"/>
        <v>0</v>
      </c>
      <c r="AK48" s="17">
        <f t="shared" ca="1" si="8"/>
        <v>0</v>
      </c>
      <c r="AL48" s="18">
        <f t="shared" ca="1" si="9"/>
        <v>0</v>
      </c>
      <c r="AM48" s="66">
        <f t="shared" ca="1" si="10"/>
        <v>0</v>
      </c>
      <c r="AR48" s="173">
        <v>43</v>
      </c>
      <c r="AS48" s="173" t="str">
        <f t="shared" ca="1" si="1"/>
        <v>11% NIC Asia Debenture 2082/83</v>
      </c>
      <c r="AT48" s="174">
        <f ca="1">IF(ISNUMBER(SEARCH($E$5,AS48)),MAX($AT$5:AT47)+1,0)</f>
        <v>0</v>
      </c>
    </row>
    <row r="49" spans="19:46">
      <c r="S49" s="2" t="s">
        <v>15</v>
      </c>
      <c r="T49" s="2" t="str">
        <f>IFERROR(VLOOKUP(ROWS($S$21:S49),CouponDates!$A:$AV,MATCH($T$10,CouponDates!$1:$1,0),0),"")</f>
        <v>1 Shrawan 2090</v>
      </c>
      <c r="U49" s="6">
        <f ca="1">IFERROR(VLOOKUP($T49,'Date Reference'!$B:$C,2,0),"")</f>
        <v>48776</v>
      </c>
      <c r="V49" s="17" t="str">
        <f t="shared" ca="1" si="11"/>
        <v>N/A</v>
      </c>
      <c r="W49" s="17" t="str">
        <f t="shared" ca="1" si="5"/>
        <v>N/A</v>
      </c>
      <c r="X49" s="18">
        <f t="shared" ca="1" si="2"/>
        <v>0</v>
      </c>
      <c r="Y49" s="9"/>
      <c r="Z49" s="9"/>
      <c r="AA49" s="9"/>
      <c r="AB49" s="9"/>
      <c r="AF49" s="2" t="str">
        <f t="shared" si="6"/>
        <v>Coupon</v>
      </c>
      <c r="AG49" s="2" t="str">
        <f t="shared" si="6"/>
        <v>1 Shrawan 2090</v>
      </c>
      <c r="AH49" s="6">
        <f t="shared" ca="1" si="3"/>
        <v>46231</v>
      </c>
      <c r="AI49" s="17" t="str">
        <f t="shared" ca="1" si="7"/>
        <v>N/A</v>
      </c>
      <c r="AJ49" s="17">
        <f t="shared" ca="1" si="4"/>
        <v>0</v>
      </c>
      <c r="AK49" s="17">
        <f t="shared" ca="1" si="8"/>
        <v>0</v>
      </c>
      <c r="AL49" s="18">
        <f t="shared" ca="1" si="9"/>
        <v>0</v>
      </c>
      <c r="AM49" s="66">
        <f t="shared" ca="1" si="10"/>
        <v>0</v>
      </c>
      <c r="AR49" s="173">
        <v>44</v>
      </c>
      <c r="AS49" s="173" t="str">
        <f t="shared" ca="1" si="1"/>
        <v>10.25% NBBL Debenture 2085</v>
      </c>
      <c r="AT49" s="174">
        <f ca="1">IF(ISNUMBER(SEARCH($E$5,AS49)),MAX($AT$5:AT48)+1,0)</f>
        <v>0</v>
      </c>
    </row>
    <row r="50" spans="19:46">
      <c r="S50" s="2" t="s">
        <v>15</v>
      </c>
      <c r="T50" s="2" t="str">
        <f>IFERROR(VLOOKUP(ROWS($S$21:S50),CouponDates!$A:$AV,MATCH($T$10,CouponDates!$1:$1,0),0),"")</f>
        <v>1 Magh 2090</v>
      </c>
      <c r="U50" s="6">
        <f ca="1">IFERROR(VLOOKUP($T50,'Date Reference'!$B:$C,2,0),"")</f>
        <v>48958</v>
      </c>
      <c r="V50" s="17" t="str">
        <f t="shared" ca="1" si="11"/>
        <v>N/A</v>
      </c>
      <c r="W50" s="17" t="str">
        <f t="shared" ca="1" si="5"/>
        <v>N/A</v>
      </c>
      <c r="X50" s="18">
        <f t="shared" ca="1" si="2"/>
        <v>0</v>
      </c>
      <c r="Y50" s="9"/>
      <c r="Z50" s="9"/>
      <c r="AA50" s="9"/>
      <c r="AB50" s="9"/>
      <c r="AF50" s="2" t="str">
        <f t="shared" si="6"/>
        <v>Coupon</v>
      </c>
      <c r="AG50" s="2" t="str">
        <f t="shared" si="6"/>
        <v>1 Magh 2090</v>
      </c>
      <c r="AH50" s="6">
        <f t="shared" ca="1" si="3"/>
        <v>46231</v>
      </c>
      <c r="AI50" s="17" t="str">
        <f t="shared" ca="1" si="7"/>
        <v>N/A</v>
      </c>
      <c r="AJ50" s="17">
        <f t="shared" ca="1" si="4"/>
        <v>0</v>
      </c>
      <c r="AK50" s="17">
        <f t="shared" ca="1" si="8"/>
        <v>0</v>
      </c>
      <c r="AL50" s="18">
        <f t="shared" ca="1" si="9"/>
        <v>0</v>
      </c>
      <c r="AM50" s="66">
        <f t="shared" ca="1" si="10"/>
        <v>0</v>
      </c>
      <c r="AR50" s="173">
        <v>45</v>
      </c>
      <c r="AS50" s="173" t="str">
        <f t="shared" ca="1" si="1"/>
        <v>8.5% RBBL Debenture 2083</v>
      </c>
      <c r="AT50" s="174">
        <f ca="1">IF(ISNUMBER(SEARCH($E$5,AS50)),MAX($AT$5:AT49)+1,0)</f>
        <v>0</v>
      </c>
    </row>
    <row r="51" spans="19:46">
      <c r="S51" s="2" t="s">
        <v>15</v>
      </c>
      <c r="T51" s="2" t="str">
        <f>IFERROR(VLOOKUP(ROWS($S$21:S51),CouponDates!$A:$AV,MATCH($T$10,CouponDates!$1:$1,0),0),"")</f>
        <v>1 Shrawan 2091</v>
      </c>
      <c r="U51" s="6">
        <f ca="1">IFERROR(VLOOKUP($T51,'Date Reference'!$B:$C,2,0),"")</f>
        <v>49142</v>
      </c>
      <c r="V51" s="17" t="str">
        <f t="shared" ca="1" si="11"/>
        <v>N/A</v>
      </c>
      <c r="W51" s="17" t="str">
        <f t="shared" ca="1" si="5"/>
        <v>N/A</v>
      </c>
      <c r="X51" s="18">
        <f t="shared" ca="1" si="2"/>
        <v>0</v>
      </c>
      <c r="Y51" s="9"/>
      <c r="Z51" s="9"/>
      <c r="AA51" s="9"/>
      <c r="AB51" s="9"/>
      <c r="AF51" s="2" t="str">
        <f t="shared" si="6"/>
        <v>Coupon</v>
      </c>
      <c r="AG51" s="2" t="str">
        <f t="shared" si="6"/>
        <v>1 Shrawan 2091</v>
      </c>
      <c r="AH51" s="6">
        <f t="shared" ca="1" si="3"/>
        <v>46231</v>
      </c>
      <c r="AI51" s="17" t="str">
        <f t="shared" ca="1" si="7"/>
        <v>N/A</v>
      </c>
      <c r="AJ51" s="17">
        <f t="shared" ca="1" si="4"/>
        <v>0</v>
      </c>
      <c r="AK51" s="17">
        <f t="shared" ca="1" si="8"/>
        <v>0</v>
      </c>
      <c r="AL51" s="18">
        <f t="shared" ca="1" si="9"/>
        <v>0</v>
      </c>
      <c r="AM51" s="66">
        <f t="shared" ca="1" si="10"/>
        <v>0</v>
      </c>
      <c r="AR51" s="173">
        <v>46</v>
      </c>
      <c r="AS51" s="173" t="str">
        <f t="shared" ca="1" si="1"/>
        <v>10.15% Prime Debenture 2084</v>
      </c>
      <c r="AT51" s="174">
        <f ca="1">IF(ISNUMBER(SEARCH($E$5,AS51)),MAX($AT$5:AT50)+1,0)</f>
        <v>0</v>
      </c>
    </row>
    <row r="52" spans="19:46">
      <c r="S52" s="2" t="s">
        <v>15</v>
      </c>
      <c r="T52" s="2" t="str">
        <f>IFERROR(VLOOKUP(ROWS($S$21:S52),CouponDates!$A:$AV,MATCH($T$10,CouponDates!$1:$1,0),0),"")</f>
        <v>1 Magh 2091</v>
      </c>
      <c r="U52" s="6">
        <f ca="1">IFERROR(VLOOKUP($T52,'Date Reference'!$B:$C,2,0),"")</f>
        <v>49324</v>
      </c>
      <c r="V52" s="17" t="str">
        <f t="shared" ca="1" si="11"/>
        <v>N/A</v>
      </c>
      <c r="W52" s="17" t="str">
        <f t="shared" ca="1" si="5"/>
        <v>N/A</v>
      </c>
      <c r="X52" s="18">
        <f t="shared" ca="1" si="2"/>
        <v>0</v>
      </c>
      <c r="Y52" s="9"/>
      <c r="Z52" s="9"/>
      <c r="AA52" s="9"/>
      <c r="AB52" s="9"/>
      <c r="AF52" s="2" t="str">
        <f t="shared" si="6"/>
        <v>Coupon</v>
      </c>
      <c r="AG52" s="2" t="str">
        <f t="shared" si="6"/>
        <v>1 Magh 2091</v>
      </c>
      <c r="AH52" s="6">
        <f t="shared" ca="1" si="3"/>
        <v>46231</v>
      </c>
      <c r="AI52" s="17" t="str">
        <f t="shared" ca="1" si="7"/>
        <v>N/A</v>
      </c>
      <c r="AJ52" s="17">
        <f t="shared" ca="1" si="4"/>
        <v>0</v>
      </c>
      <c r="AK52" s="17">
        <f t="shared" ca="1" si="8"/>
        <v>0</v>
      </c>
      <c r="AL52" s="18">
        <f t="shared" ca="1" si="9"/>
        <v>0</v>
      </c>
      <c r="AM52" s="66">
        <f t="shared" ca="1" si="10"/>
        <v>0</v>
      </c>
      <c r="AR52" s="173">
        <v>47</v>
      </c>
      <c r="AS52" s="173" t="str">
        <f t="shared" ca="1" si="1"/>
        <v>8.75% Muktinath Debenture 2084/85</v>
      </c>
      <c r="AT52" s="174">
        <f ca="1">IF(ISNUMBER(SEARCH($E$5,AS52)),MAX($AT$5:AT51)+1,0)</f>
        <v>0</v>
      </c>
    </row>
    <row r="53" spans="19:46">
      <c r="S53" s="2" t="s">
        <v>15</v>
      </c>
      <c r="T53" s="2" t="str">
        <f>IFERROR(VLOOKUP(ROWS($S$21:S53),CouponDates!$A:$AV,MATCH($T$10,CouponDates!$1:$1,0),0),"")</f>
        <v>1 Shrawan 2092</v>
      </c>
      <c r="U53" s="6">
        <f ca="1">IFERROR(VLOOKUP($T53,'Date Reference'!$B:$C,2,0),"")</f>
        <v>49507</v>
      </c>
      <c r="V53" s="17" t="str">
        <f t="shared" ca="1" si="11"/>
        <v>N/A</v>
      </c>
      <c r="W53" s="17" t="str">
        <f t="shared" ca="1" si="5"/>
        <v>N/A</v>
      </c>
      <c r="X53" s="18">
        <f t="shared" ca="1" si="2"/>
        <v>0</v>
      </c>
      <c r="Y53" s="9"/>
      <c r="Z53" s="9"/>
      <c r="AA53" s="9"/>
      <c r="AB53" s="9"/>
      <c r="AF53" s="2" t="str">
        <f t="shared" si="6"/>
        <v>Coupon</v>
      </c>
      <c r="AG53" s="2" t="str">
        <f t="shared" si="6"/>
        <v>1 Shrawan 2092</v>
      </c>
      <c r="AH53" s="6">
        <f t="shared" ca="1" si="3"/>
        <v>46231</v>
      </c>
      <c r="AI53" s="17" t="str">
        <f t="shared" ca="1" si="7"/>
        <v>N/A</v>
      </c>
      <c r="AJ53" s="17">
        <f t="shared" ca="1" si="4"/>
        <v>0</v>
      </c>
      <c r="AK53" s="17">
        <f t="shared" ca="1" si="8"/>
        <v>0</v>
      </c>
      <c r="AL53" s="18">
        <f t="shared" ca="1" si="9"/>
        <v>0</v>
      </c>
      <c r="AM53" s="66">
        <f t="shared" ca="1" si="10"/>
        <v>0</v>
      </c>
      <c r="AR53" s="173">
        <v>48</v>
      </c>
      <c r="AS53" s="173" t="str">
        <f t="shared" ca="1" si="1"/>
        <v>10% NIC Asia Debenture 2085/86</v>
      </c>
      <c r="AT53" s="174">
        <f ca="1">IF(ISNUMBER(SEARCH($E$5,AS53)),MAX($AT$5:AT52)+1,0)</f>
        <v>0</v>
      </c>
    </row>
    <row r="54" spans="19:46">
      <c r="S54" s="2" t="s">
        <v>15</v>
      </c>
      <c r="T54" s="2" t="str">
        <f>IFERROR(VLOOKUP(ROWS($S$21:S54),CouponDates!$A:$AV,MATCH($T$10,CouponDates!$1:$1,0),0),"")</f>
        <v>1 Magh 2092</v>
      </c>
      <c r="U54" s="6">
        <f ca="1">IFERROR(VLOOKUP($T54,'Date Reference'!$B:$C,2,0),"")</f>
        <v>49689</v>
      </c>
      <c r="V54" s="17" t="str">
        <f t="shared" ca="1" si="11"/>
        <v>N/A</v>
      </c>
      <c r="W54" s="17" t="str">
        <f t="shared" ca="1" si="5"/>
        <v>N/A</v>
      </c>
      <c r="X54" s="18">
        <f t="shared" ca="1" si="2"/>
        <v>0</v>
      </c>
      <c r="Y54" s="9"/>
      <c r="Z54" s="9"/>
      <c r="AA54" s="9"/>
      <c r="AB54" s="9"/>
      <c r="AF54" s="2" t="str">
        <f t="shared" si="6"/>
        <v>Coupon</v>
      </c>
      <c r="AG54" s="2" t="str">
        <f t="shared" si="6"/>
        <v>1 Magh 2092</v>
      </c>
      <c r="AH54" s="6">
        <f t="shared" ca="1" si="3"/>
        <v>46231</v>
      </c>
      <c r="AI54" s="17" t="str">
        <f t="shared" ca="1" si="7"/>
        <v>N/A</v>
      </c>
      <c r="AJ54" s="17">
        <f t="shared" ca="1" si="4"/>
        <v>0</v>
      </c>
      <c r="AK54" s="17">
        <f t="shared" ca="1" si="8"/>
        <v>0</v>
      </c>
      <c r="AL54" s="18">
        <f t="shared" ca="1" si="9"/>
        <v>0</v>
      </c>
      <c r="AM54" s="66">
        <f t="shared" ca="1" si="10"/>
        <v>0</v>
      </c>
      <c r="AR54" s="173">
        <v>49</v>
      </c>
      <c r="AS54" s="173" t="str">
        <f t="shared" ca="1" si="1"/>
        <v>10.5% HBL Debenture 2086</v>
      </c>
      <c r="AT54" s="174">
        <f ca="1">IF(ISNUMBER(SEARCH($E$5,AS54)),MAX($AT$5:AT53)+1,0)</f>
        <v>0</v>
      </c>
    </row>
    <row r="55" spans="19:46">
      <c r="S55" s="2" t="s">
        <v>15</v>
      </c>
      <c r="T55" s="2" t="str">
        <f>IFERROR(VLOOKUP(ROWS($S$21:S55),CouponDates!$A:$AV,MATCH($T$10,CouponDates!$1:$1,0),0),"")</f>
        <v>1 Shrawan 2093</v>
      </c>
      <c r="U55" s="6">
        <f ca="1">IFERROR(VLOOKUP($T55,'Date Reference'!$B:$C,2,0),"")</f>
        <v>49872</v>
      </c>
      <c r="V55" s="17" t="str">
        <f t="shared" ca="1" si="11"/>
        <v>N/A</v>
      </c>
      <c r="W55" s="17" t="str">
        <f t="shared" ca="1" si="5"/>
        <v>N/A</v>
      </c>
      <c r="X55" s="18">
        <f t="shared" ca="1" si="2"/>
        <v>0</v>
      </c>
      <c r="Y55" s="9"/>
      <c r="Z55" s="9"/>
      <c r="AA55" s="9"/>
      <c r="AB55" s="9"/>
      <c r="AF55" s="2" t="str">
        <f t="shared" si="6"/>
        <v>Coupon</v>
      </c>
      <c r="AG55" s="2" t="str">
        <f t="shared" si="6"/>
        <v>1 Shrawan 2093</v>
      </c>
      <c r="AH55" s="6">
        <f t="shared" ca="1" si="3"/>
        <v>46231</v>
      </c>
      <c r="AI55" s="17" t="str">
        <f t="shared" ca="1" si="7"/>
        <v>N/A</v>
      </c>
      <c r="AJ55" s="17">
        <f t="shared" ca="1" si="4"/>
        <v>0</v>
      </c>
      <c r="AK55" s="17">
        <f t="shared" ca="1" si="8"/>
        <v>0</v>
      </c>
      <c r="AL55" s="18">
        <f t="shared" ca="1" si="9"/>
        <v>0</v>
      </c>
      <c r="AM55" s="66">
        <f t="shared" ca="1" si="10"/>
        <v>0</v>
      </c>
      <c r="AR55" s="173">
        <v>50</v>
      </c>
      <c r="AS55" s="173" t="str">
        <f t="shared" ca="1" si="1"/>
        <v>9% Kamana Sewa Bikas Bank 2087</v>
      </c>
      <c r="AT55" s="174">
        <f ca="1">IF(ISNUMBER(SEARCH($E$5,AS55)),MAX($AT$5:AT54)+1,0)</f>
        <v>0</v>
      </c>
    </row>
    <row r="56" spans="19:46">
      <c r="S56" s="2" t="s">
        <v>15</v>
      </c>
      <c r="T56" s="2" t="str">
        <f>IFERROR(VLOOKUP(ROWS($S$21:S56),CouponDates!$A:$AV,MATCH($T$10,CouponDates!$1:$1,0),0),"")</f>
        <v>1 Magh 2093</v>
      </c>
      <c r="U56" s="6">
        <f ca="1">IFERROR(VLOOKUP($T56,'Date Reference'!$B:$C,2,0),"")</f>
        <v>50054</v>
      </c>
      <c r="V56" s="17" t="str">
        <f t="shared" ca="1" si="11"/>
        <v>N/A</v>
      </c>
      <c r="W56" s="17" t="str">
        <f t="shared" ca="1" si="5"/>
        <v>N/A</v>
      </c>
      <c r="X56" s="18">
        <f t="shared" ca="1" si="2"/>
        <v>0</v>
      </c>
      <c r="Y56" s="9"/>
      <c r="Z56" s="9"/>
      <c r="AA56" s="9"/>
      <c r="AB56" s="9"/>
      <c r="AF56" s="2" t="str">
        <f t="shared" si="6"/>
        <v>Coupon</v>
      </c>
      <c r="AG56" s="2" t="str">
        <f t="shared" si="6"/>
        <v>1 Magh 2093</v>
      </c>
      <c r="AH56" s="6">
        <f t="shared" ca="1" si="3"/>
        <v>46231</v>
      </c>
      <c r="AI56" s="17" t="str">
        <f t="shared" ca="1" si="7"/>
        <v>N/A</v>
      </c>
      <c r="AJ56" s="17">
        <f t="shared" ca="1" si="4"/>
        <v>0</v>
      </c>
      <c r="AK56" s="17">
        <f t="shared" ca="1" si="8"/>
        <v>0</v>
      </c>
      <c r="AL56" s="18">
        <f t="shared" ca="1" si="9"/>
        <v>0</v>
      </c>
      <c r="AM56" s="66">
        <f t="shared" ca="1" si="10"/>
        <v>0</v>
      </c>
      <c r="AR56" s="173">
        <v>51</v>
      </c>
      <c r="AS56" s="173" t="str">
        <f t="shared" ca="1" si="1"/>
        <v>NIC ASIA Bank Rinpatra 2088</v>
      </c>
      <c r="AT56" s="174">
        <f ca="1">IF(ISNUMBER(SEARCH($E$5,AS56)),MAX($AT$5:AT55)+1,0)</f>
        <v>0</v>
      </c>
    </row>
    <row r="57" spans="19:46">
      <c r="S57" s="2" t="s">
        <v>15</v>
      </c>
      <c r="T57" s="2" t="str">
        <f>IFERROR(VLOOKUP(ROWS($S$21:S57),CouponDates!$A:$AV,MATCH($T$10,CouponDates!$1:$1,0),0),"")</f>
        <v>1 Shrawan 2094</v>
      </c>
      <c r="U57" s="6">
        <f ca="1">IFERROR(VLOOKUP($T57,'Date Reference'!$B:$C,2,0),"")</f>
        <v>50238</v>
      </c>
      <c r="V57" s="17" t="str">
        <f t="shared" ca="1" si="11"/>
        <v>N/A</v>
      </c>
      <c r="W57" s="17" t="str">
        <f t="shared" ca="1" si="5"/>
        <v>N/A</v>
      </c>
      <c r="X57" s="18">
        <f t="shared" ca="1" si="2"/>
        <v>0</v>
      </c>
      <c r="Y57" s="9"/>
      <c r="Z57" s="9"/>
      <c r="AA57" s="9"/>
      <c r="AB57" s="9"/>
      <c r="AF57" s="2" t="str">
        <f t="shared" si="6"/>
        <v>Coupon</v>
      </c>
      <c r="AG57" s="2" t="str">
        <f t="shared" si="6"/>
        <v>1 Shrawan 2094</v>
      </c>
      <c r="AH57" s="6">
        <f t="shared" ca="1" si="3"/>
        <v>46231</v>
      </c>
      <c r="AI57" s="17" t="str">
        <f t="shared" ca="1" si="7"/>
        <v>N/A</v>
      </c>
      <c r="AJ57" s="17">
        <f t="shared" ca="1" si="4"/>
        <v>0</v>
      </c>
      <c r="AK57" s="17">
        <f t="shared" ca="1" si="8"/>
        <v>0</v>
      </c>
      <c r="AL57" s="18">
        <f t="shared" ca="1" si="9"/>
        <v>0</v>
      </c>
      <c r="AM57" s="66">
        <f t="shared" ca="1" si="10"/>
        <v>0</v>
      </c>
      <c r="AR57" s="173">
        <v>52</v>
      </c>
      <c r="AS57" s="173" t="str">
        <f t="shared" ca="1" si="1"/>
        <v>9% Jyoti Bikas Bank Limited</v>
      </c>
      <c r="AT57" s="174">
        <f ca="1">IF(ISNUMBER(SEARCH($E$5,AS57)),MAX($AT$5:AT56)+1,0)</f>
        <v>0</v>
      </c>
    </row>
    <row r="58" spans="19:46">
      <c r="S58" s="2" t="s">
        <v>15</v>
      </c>
      <c r="T58" s="2" t="str">
        <f>IFERROR(VLOOKUP(ROWS($S$21:S58),CouponDates!$A:$AV,MATCH($T$10,CouponDates!$1:$1,0),0),"")</f>
        <v>1 Magh 2094</v>
      </c>
      <c r="U58" s="6">
        <f ca="1">IFERROR(VLOOKUP($T58,'Date Reference'!$B:$C,2,0),"")</f>
        <v>50419</v>
      </c>
      <c r="V58" s="17" t="str">
        <f t="shared" ca="1" si="11"/>
        <v>N/A</v>
      </c>
      <c r="W58" s="17" t="str">
        <f t="shared" ca="1" si="5"/>
        <v>N/A</v>
      </c>
      <c r="X58" s="18">
        <f t="shared" ca="1" si="2"/>
        <v>0</v>
      </c>
      <c r="Y58" s="9"/>
      <c r="Z58" s="9"/>
      <c r="AA58" s="9"/>
      <c r="AB58" s="9"/>
      <c r="AF58" s="2" t="str">
        <f t="shared" si="6"/>
        <v>Coupon</v>
      </c>
      <c r="AG58" s="2" t="str">
        <f t="shared" si="6"/>
        <v>1 Magh 2094</v>
      </c>
      <c r="AH58" s="6">
        <f t="shared" ca="1" si="3"/>
        <v>46231</v>
      </c>
      <c r="AI58" s="17" t="str">
        <f t="shared" ca="1" si="7"/>
        <v>N/A</v>
      </c>
      <c r="AJ58" s="17">
        <f t="shared" ca="1" si="4"/>
        <v>0</v>
      </c>
      <c r="AK58" s="17">
        <f t="shared" ca="1" si="8"/>
        <v>0</v>
      </c>
      <c r="AL58" s="18">
        <f t="shared" ca="1" si="9"/>
        <v>0</v>
      </c>
      <c r="AM58" s="66">
        <f t="shared" ca="1" si="10"/>
        <v>0</v>
      </c>
      <c r="AR58" s="173">
        <v>53</v>
      </c>
      <c r="AS58" s="173" t="str">
        <f t="shared" ca="1" si="1"/>
        <v>8.50% Machhapuchchhre Debenture 2087</v>
      </c>
      <c r="AT58" s="174">
        <f ca="1">IF(ISNUMBER(SEARCH($E$5,AS58)),MAX($AT$5:AT57)+1,0)</f>
        <v>0</v>
      </c>
    </row>
    <row r="59" spans="19:46">
      <c r="S59" s="2" t="s">
        <v>15</v>
      </c>
      <c r="T59" s="2" t="str">
        <f>IFERROR(VLOOKUP(ROWS($S$21:S59),CouponDates!$A:$AV,MATCH($T$10,CouponDates!$1:$1,0),0),"")</f>
        <v>1 Shrawan 2095</v>
      </c>
      <c r="U59" s="6">
        <f ca="1">IFERROR(VLOOKUP($T59,'Date Reference'!$B:$C,2,0),"")</f>
        <v>50603</v>
      </c>
      <c r="V59" s="17" t="str">
        <f t="shared" ca="1" si="11"/>
        <v>N/A</v>
      </c>
      <c r="W59" s="17" t="str">
        <f t="shared" ca="1" si="5"/>
        <v>N/A</v>
      </c>
      <c r="X59" s="18">
        <f t="shared" ca="1" si="2"/>
        <v>0</v>
      </c>
      <c r="Y59" s="9"/>
      <c r="Z59" s="9"/>
      <c r="AA59" s="9"/>
      <c r="AB59" s="9"/>
      <c r="AF59" s="2" t="str">
        <f t="shared" si="6"/>
        <v>Coupon</v>
      </c>
      <c r="AG59" s="2" t="str">
        <f t="shared" si="6"/>
        <v>1 Shrawan 2095</v>
      </c>
      <c r="AH59" s="6">
        <f t="shared" ca="1" si="3"/>
        <v>46231</v>
      </c>
      <c r="AI59" s="17" t="str">
        <f t="shared" ca="1" si="7"/>
        <v>N/A</v>
      </c>
      <c r="AJ59" s="17">
        <f t="shared" ca="1" si="4"/>
        <v>0</v>
      </c>
      <c r="AK59" s="17">
        <f t="shared" ca="1" si="8"/>
        <v>0</v>
      </c>
      <c r="AL59" s="18">
        <f t="shared" ca="1" si="9"/>
        <v>0</v>
      </c>
      <c r="AM59" s="66">
        <f t="shared" ca="1" si="10"/>
        <v>0</v>
      </c>
      <c r="AR59" s="173">
        <v>54</v>
      </c>
      <c r="AS59" s="173" t="str">
        <f t="shared" ca="1" si="1"/>
        <v>10.25% Sanima Debenture 2089</v>
      </c>
      <c r="AT59" s="174">
        <f ca="1">IF(ISNUMBER(SEARCH($E$5,AS59)),MAX($AT$5:AT58)+1,0)</f>
        <v>0</v>
      </c>
    </row>
    <row r="60" spans="19:46">
      <c r="S60" s="2" t="s">
        <v>15</v>
      </c>
      <c r="T60" s="2" t="str">
        <f>IFERROR(VLOOKUP(ROWS($S$21:S60),CouponDates!$A:$AV,MATCH($T$10,CouponDates!$1:$1,0),0),"")</f>
        <v>1 Magh 2095</v>
      </c>
      <c r="U60" s="6">
        <f ca="1">IFERROR(VLOOKUP($T60,'Date Reference'!$B:$C,2,0),"")</f>
        <v>50785</v>
      </c>
      <c r="V60" s="17" t="str">
        <f t="shared" ca="1" si="11"/>
        <v>N/A</v>
      </c>
      <c r="W60" s="17" t="str">
        <f t="shared" ca="1" si="5"/>
        <v>N/A</v>
      </c>
      <c r="X60" s="18">
        <f t="shared" ca="1" si="2"/>
        <v>0</v>
      </c>
      <c r="Y60" s="9"/>
      <c r="Z60" s="9"/>
      <c r="AA60" s="9"/>
      <c r="AB60" s="9"/>
      <c r="AF60" s="2" t="str">
        <f t="shared" si="6"/>
        <v>Coupon</v>
      </c>
      <c r="AG60" s="2" t="str">
        <f t="shared" si="6"/>
        <v>1 Magh 2095</v>
      </c>
      <c r="AH60" s="6">
        <f t="shared" ca="1" si="3"/>
        <v>46231</v>
      </c>
      <c r="AI60" s="17" t="str">
        <f t="shared" ca="1" si="7"/>
        <v>N/A</v>
      </c>
      <c r="AJ60" s="17">
        <f t="shared" ca="1" si="4"/>
        <v>0</v>
      </c>
      <c r="AK60" s="17">
        <f t="shared" ca="1" si="8"/>
        <v>0</v>
      </c>
      <c r="AL60" s="18">
        <f t="shared" ca="1" si="9"/>
        <v>0</v>
      </c>
      <c r="AM60" s="66">
        <f t="shared" ca="1" si="10"/>
        <v>0</v>
      </c>
      <c r="AR60" s="173">
        <v>55</v>
      </c>
      <c r="AS60" s="173" t="str">
        <f t="shared" ca="1" si="1"/>
        <v>10.75 % SBL Debenture 2089</v>
      </c>
      <c r="AT60" s="174">
        <f ca="1">IF(ISNUMBER(SEARCH($E$5,AS60)),MAX($AT$5:AT59)+1,0)</f>
        <v>0</v>
      </c>
    </row>
    <row r="61" spans="19:46">
      <c r="S61" s="2" t="s">
        <v>15</v>
      </c>
      <c r="T61" s="2" t="str">
        <f>IFERROR(VLOOKUP(ROWS($S$21:S61),CouponDates!$A:$AV,MATCH($T$10,CouponDates!$1:$1,0),0),"")</f>
        <v>1 Shrawan 2096</v>
      </c>
      <c r="U61" s="6">
        <f ca="1">IFERROR(VLOOKUP($T61,'Date Reference'!$B:$C,2,0),"")</f>
        <v>50968</v>
      </c>
      <c r="V61" s="17" t="str">
        <f t="shared" ca="1" si="11"/>
        <v>N/A</v>
      </c>
      <c r="W61" s="17" t="str">
        <f t="shared" ca="1" si="5"/>
        <v>N/A</v>
      </c>
      <c r="X61" s="18">
        <f t="shared" ca="1" si="2"/>
        <v>0</v>
      </c>
      <c r="Y61" s="9"/>
      <c r="Z61" s="9"/>
      <c r="AA61" s="9"/>
      <c r="AB61" s="9"/>
      <c r="AF61" s="2" t="str">
        <f t="shared" si="6"/>
        <v>Coupon</v>
      </c>
      <c r="AG61" s="2" t="str">
        <f t="shared" si="6"/>
        <v>1 Shrawan 2096</v>
      </c>
      <c r="AH61" s="6">
        <f t="shared" ca="1" si="3"/>
        <v>46231</v>
      </c>
      <c r="AI61" s="17" t="str">
        <f t="shared" ca="1" si="7"/>
        <v>N/A</v>
      </c>
      <c r="AJ61" s="17">
        <f t="shared" ca="1" si="4"/>
        <v>0</v>
      </c>
      <c r="AK61" s="17">
        <f t="shared" ca="1" si="8"/>
        <v>0</v>
      </c>
      <c r="AL61" s="18">
        <f t="shared" ca="1" si="9"/>
        <v>0</v>
      </c>
      <c r="AM61" s="66">
        <f t="shared" ca="1" si="10"/>
        <v>0</v>
      </c>
      <c r="AR61" s="173">
        <v>56</v>
      </c>
      <c r="AS61" s="173" t="str">
        <f t="shared" ca="1" si="1"/>
        <v xml:space="preserve">11% KBL Debenture 2089 </v>
      </c>
      <c r="AT61" s="174">
        <f ca="1">IF(ISNUMBER(SEARCH($E$5,AS61)),MAX($AT$5:AT60)+1,0)</f>
        <v>0</v>
      </c>
    </row>
    <row r="62" spans="19:46">
      <c r="S62" s="2" t="s">
        <v>15</v>
      </c>
      <c r="T62" s="2" t="str">
        <f>IFERROR(VLOOKUP(ROWS($S$21:S62),CouponDates!$A:$AV,MATCH($T$10,CouponDates!$1:$1,0),0),"")</f>
        <v>1 Magh 2096</v>
      </c>
      <c r="U62" s="6">
        <f ca="1">IFERROR(VLOOKUP($T62,'Date Reference'!$B:$C,2,0),"")</f>
        <v>51150</v>
      </c>
      <c r="V62" s="17" t="str">
        <f t="shared" ca="1" si="11"/>
        <v>N/A</v>
      </c>
      <c r="W62" s="17" t="str">
        <f t="shared" ca="1" si="5"/>
        <v>N/A</v>
      </c>
      <c r="X62" s="18">
        <f t="shared" ca="1" si="2"/>
        <v>0</v>
      </c>
      <c r="Y62" s="9"/>
      <c r="Z62" s="9"/>
      <c r="AA62" s="9"/>
      <c r="AB62" s="9"/>
      <c r="AF62" s="2" t="str">
        <f t="shared" si="6"/>
        <v>Coupon</v>
      </c>
      <c r="AG62" s="2" t="str">
        <f t="shared" si="6"/>
        <v>1 Magh 2096</v>
      </c>
      <c r="AH62" s="6">
        <f t="shared" ca="1" si="3"/>
        <v>46231</v>
      </c>
      <c r="AI62" s="17" t="str">
        <f t="shared" ca="1" si="7"/>
        <v>N/A</v>
      </c>
      <c r="AJ62" s="17">
        <f t="shared" ca="1" si="4"/>
        <v>0</v>
      </c>
      <c r="AK62" s="17">
        <f t="shared" ca="1" si="8"/>
        <v>0</v>
      </c>
      <c r="AL62" s="18">
        <f t="shared" ca="1" si="9"/>
        <v>0</v>
      </c>
      <c r="AM62" s="66">
        <f t="shared" ca="1" si="10"/>
        <v>0</v>
      </c>
      <c r="AR62" s="173">
        <v>57</v>
      </c>
      <c r="AS62" s="173" t="str">
        <f t="shared" ca="1" si="1"/>
        <v>BOK Debenture 2086 "KA"</v>
      </c>
      <c r="AT62" s="174">
        <f ca="1">IF(ISNUMBER(SEARCH($E$5,AS62)),MAX($AT$5:AT61)+1,0)</f>
        <v>0</v>
      </c>
    </row>
    <row r="63" spans="19:46">
      <c r="S63" s="2" t="s">
        <v>15</v>
      </c>
      <c r="T63" s="2" t="str">
        <f>IFERROR(VLOOKUP(ROWS($S$21:S63),CouponDates!$A:$AV,MATCH($T$10,CouponDates!$1:$1,0),0),"")</f>
        <v>1 Shrawan 2097</v>
      </c>
      <c r="U63" s="6">
        <f ca="1">IFERROR(VLOOKUP($T63,'Date Reference'!$B:$C,2,0),"")</f>
        <v>51333</v>
      </c>
      <c r="V63" s="17" t="str">
        <f t="shared" ca="1" si="11"/>
        <v>N/A</v>
      </c>
      <c r="W63" s="17" t="str">
        <f t="shared" ca="1" si="5"/>
        <v>N/A</v>
      </c>
      <c r="X63" s="18">
        <f t="shared" ca="1" si="2"/>
        <v>0</v>
      </c>
      <c r="Y63" s="9"/>
      <c r="Z63" s="9"/>
      <c r="AA63" s="9"/>
      <c r="AB63" s="9"/>
      <c r="AF63" s="2" t="str">
        <f t="shared" si="6"/>
        <v>Coupon</v>
      </c>
      <c r="AG63" s="2" t="str">
        <f t="shared" si="6"/>
        <v>1 Shrawan 2097</v>
      </c>
      <c r="AH63" s="6">
        <f t="shared" ca="1" si="3"/>
        <v>46231</v>
      </c>
      <c r="AI63" s="17" t="str">
        <f t="shared" ca="1" si="7"/>
        <v>N/A</v>
      </c>
      <c r="AJ63" s="17">
        <f t="shared" ca="1" si="4"/>
        <v>0</v>
      </c>
      <c r="AK63" s="17">
        <f t="shared" ca="1" si="8"/>
        <v>0</v>
      </c>
      <c r="AL63" s="18">
        <f t="shared" ca="1" si="9"/>
        <v>0</v>
      </c>
      <c r="AM63" s="66">
        <f t="shared" ca="1" si="10"/>
        <v>0</v>
      </c>
      <c r="AR63" s="173">
        <v>58</v>
      </c>
      <c r="AS63" s="173" t="str">
        <f t="shared" ca="1" si="1"/>
        <v>Everest Bank Limited Rinpatra 2085</v>
      </c>
      <c r="AT63" s="174">
        <f ca="1">IF(ISNUMBER(SEARCH($E$5,AS63)),MAX($AT$5:AT62)+1,0)</f>
        <v>0</v>
      </c>
    </row>
    <row r="64" spans="19:46">
      <c r="S64" s="2" t="s">
        <v>15</v>
      </c>
      <c r="T64" s="2" t="str">
        <f>IFERROR(VLOOKUP(ROWS($S$21:S64),CouponDates!$A:$AV,MATCH($T$10,CouponDates!$1:$1,0),0),"")</f>
        <v>1 Magh 2097</v>
      </c>
      <c r="U64" s="6">
        <f ca="1">IFERROR(VLOOKUP($T64,'Date Reference'!$B:$C,2,0),"")</f>
        <v>51515</v>
      </c>
      <c r="V64" s="17" t="str">
        <f t="shared" ca="1" si="11"/>
        <v>N/A</v>
      </c>
      <c r="W64" s="17" t="str">
        <f t="shared" ca="1" si="5"/>
        <v>N/A</v>
      </c>
      <c r="X64" s="18">
        <f t="shared" ca="1" si="2"/>
        <v>0</v>
      </c>
      <c r="Y64" s="9"/>
      <c r="Z64" s="9"/>
      <c r="AA64" s="9"/>
      <c r="AB64" s="9"/>
      <c r="AF64" s="2" t="str">
        <f t="shared" si="6"/>
        <v>Coupon</v>
      </c>
      <c r="AG64" s="2" t="str">
        <f t="shared" si="6"/>
        <v>1 Magh 2097</v>
      </c>
      <c r="AH64" s="6">
        <f t="shared" ca="1" si="3"/>
        <v>46231</v>
      </c>
      <c r="AI64" s="17" t="str">
        <f t="shared" ca="1" si="7"/>
        <v>N/A</v>
      </c>
      <c r="AJ64" s="17">
        <f t="shared" ca="1" si="4"/>
        <v>0</v>
      </c>
      <c r="AK64" s="17">
        <f t="shared" ca="1" si="8"/>
        <v>0</v>
      </c>
      <c r="AL64" s="18">
        <f t="shared" ca="1" si="9"/>
        <v>0</v>
      </c>
      <c r="AM64" s="66">
        <f t="shared" ca="1" si="10"/>
        <v>0</v>
      </c>
      <c r="AR64" s="173">
        <v>59</v>
      </c>
      <c r="AS64" s="173" t="str">
        <f t="shared" ca="1" si="1"/>
        <v>10.30% Standard Chartered Bank Nepal Limited Debenture</v>
      </c>
      <c r="AT64" s="174">
        <f ca="1">IF(ISNUMBER(SEARCH($E$5,AS64)),MAX($AT$5:AT63)+1,0)</f>
        <v>0</v>
      </c>
    </row>
    <row r="65" spans="19:46">
      <c r="S65" s="2" t="s">
        <v>15</v>
      </c>
      <c r="T65" s="2" t="str">
        <f>IFERROR(VLOOKUP(ROWS($S$21:S65),CouponDates!$A:$AV,MATCH($T$10,CouponDates!$1:$1,0),0),"")</f>
        <v>1 Shrawan 2098</v>
      </c>
      <c r="U65" s="6">
        <f ca="1">IFERROR(VLOOKUP($T65,'Date Reference'!$B:$C,2,0),"")</f>
        <v>51699</v>
      </c>
      <c r="V65" s="17" t="str">
        <f t="shared" ca="1" si="11"/>
        <v>N/A</v>
      </c>
      <c r="W65" s="17" t="str">
        <f t="shared" ca="1" si="5"/>
        <v>N/A</v>
      </c>
      <c r="X65" s="18">
        <f t="shared" ca="1" si="2"/>
        <v>0</v>
      </c>
      <c r="Y65" s="9"/>
      <c r="Z65" s="9"/>
      <c r="AA65" s="9"/>
      <c r="AB65" s="9"/>
      <c r="AF65" s="2" t="str">
        <f t="shared" si="6"/>
        <v>Coupon</v>
      </c>
      <c r="AG65" s="2" t="str">
        <f t="shared" si="6"/>
        <v>1 Shrawan 2098</v>
      </c>
      <c r="AH65" s="6">
        <f t="shared" ca="1" si="3"/>
        <v>46231</v>
      </c>
      <c r="AI65" s="17" t="str">
        <f t="shared" ca="1" si="7"/>
        <v>N/A</v>
      </c>
      <c r="AJ65" s="17">
        <f t="shared" ca="1" si="4"/>
        <v>0</v>
      </c>
      <c r="AK65" s="17">
        <f t="shared" ca="1" si="8"/>
        <v>0</v>
      </c>
      <c r="AL65" s="18">
        <f t="shared" ca="1" si="9"/>
        <v>0</v>
      </c>
      <c r="AM65" s="66">
        <f t="shared" ca="1" si="10"/>
        <v>0</v>
      </c>
      <c r="AR65" s="173">
        <v>60</v>
      </c>
      <c r="AS65" s="173" t="str">
        <f t="shared" ca="1" si="1"/>
        <v>NMB Debenture 10.75% -2089/90</v>
      </c>
      <c r="AT65" s="174">
        <f ca="1">IF(ISNUMBER(SEARCH($E$5,AS65)),MAX($AT$5:AT64)+1,0)</f>
        <v>0</v>
      </c>
    </row>
    <row r="66" spans="19:46">
      <c r="S66" s="2" t="s">
        <v>15</v>
      </c>
      <c r="T66" s="2" t="str">
        <f>IFERROR(VLOOKUP(ROWS($S$21:S66),CouponDates!$A:$AV,MATCH($T$10,CouponDates!$1:$1,0),0),"")</f>
        <v>1 Magh 2098</v>
      </c>
      <c r="U66" s="6">
        <f ca="1">IFERROR(VLOOKUP($T66,'Date Reference'!$B:$C,2,0),"")</f>
        <v>51880</v>
      </c>
      <c r="V66" s="17" t="str">
        <f t="shared" ca="1" si="11"/>
        <v>N/A</v>
      </c>
      <c r="W66" s="17" t="str">
        <f t="shared" ca="1" si="5"/>
        <v>N/A</v>
      </c>
      <c r="X66" s="18">
        <f t="shared" ca="1" si="2"/>
        <v>0</v>
      </c>
      <c r="Y66" s="9"/>
      <c r="Z66" s="9"/>
      <c r="AA66" s="9"/>
      <c r="AB66" s="9"/>
      <c r="AF66" s="2" t="str">
        <f t="shared" si="6"/>
        <v>Coupon</v>
      </c>
      <c r="AG66" s="2" t="str">
        <f t="shared" si="6"/>
        <v>1 Magh 2098</v>
      </c>
      <c r="AH66" s="6">
        <f t="shared" ca="1" si="3"/>
        <v>46231</v>
      </c>
      <c r="AI66" s="17" t="str">
        <f t="shared" ca="1" si="7"/>
        <v>N/A</v>
      </c>
      <c r="AJ66" s="17">
        <f t="shared" ca="1" si="4"/>
        <v>0</v>
      </c>
      <c r="AK66" s="17">
        <f t="shared" ca="1" si="8"/>
        <v>0</v>
      </c>
      <c r="AL66" s="18">
        <f t="shared" ca="1" si="9"/>
        <v>0</v>
      </c>
      <c r="AM66" s="66">
        <f t="shared" ca="1" si="10"/>
        <v>0</v>
      </c>
      <c r="AR66" s="173">
        <v>61</v>
      </c>
      <c r="AS66" s="173" t="str">
        <f t="shared" ca="1" si="1"/>
        <v>Global IME Bank Debenture 2084/85</v>
      </c>
      <c r="AT66" s="174">
        <f ca="1">IF(ISNUMBER(SEARCH($E$5,AS66)),MAX($AT$5:AT65)+1,0)</f>
        <v>0</v>
      </c>
    </row>
    <row r="67" spans="19:46">
      <c r="S67" s="2" t="s">
        <v>15</v>
      </c>
      <c r="T67" s="2" t="str">
        <f>IFERROR(VLOOKUP(ROWS($S$21:S67),CouponDates!$A:$AV,MATCH($T$10,CouponDates!$1:$1,0),0),"")</f>
        <v>1 Shrawan 2099</v>
      </c>
      <c r="U67" s="6">
        <f ca="1">IFERROR(VLOOKUP($T67,'Date Reference'!$B:$C,2,0),"")</f>
        <v>52064</v>
      </c>
      <c r="V67" s="17" t="str">
        <f t="shared" ca="1" si="11"/>
        <v>N/A</v>
      </c>
      <c r="W67" s="17" t="str">
        <f t="shared" ca="1" si="5"/>
        <v>N/A</v>
      </c>
      <c r="X67" s="18">
        <f t="shared" ca="1" si="2"/>
        <v>0</v>
      </c>
      <c r="Y67" s="9"/>
      <c r="Z67" s="9"/>
      <c r="AA67" s="9"/>
      <c r="AB67" s="9"/>
      <c r="AF67" s="2" t="str">
        <f t="shared" si="6"/>
        <v>Coupon</v>
      </c>
      <c r="AG67" s="2" t="str">
        <f t="shared" si="6"/>
        <v>1 Shrawan 2099</v>
      </c>
      <c r="AH67" s="6">
        <f t="shared" ca="1" si="3"/>
        <v>46231</v>
      </c>
      <c r="AI67" s="17" t="str">
        <f t="shared" ca="1" si="7"/>
        <v>N/A</v>
      </c>
      <c r="AJ67" s="17">
        <f t="shared" ca="1" si="4"/>
        <v>0</v>
      </c>
      <c r="AK67" s="17">
        <f t="shared" ca="1" si="8"/>
        <v>0</v>
      </c>
      <c r="AL67" s="18">
        <f t="shared" ca="1" si="9"/>
        <v>0</v>
      </c>
      <c r="AM67" s="66">
        <f t="shared" ca="1" si="10"/>
        <v>0</v>
      </c>
      <c r="AR67" s="173">
        <v>62</v>
      </c>
      <c r="AS67" s="173" t="str">
        <f t="shared" ca="1" si="1"/>
        <v>11% Mahalaxmi Debenture 2089</v>
      </c>
      <c r="AT67" s="174">
        <f ca="1">IF(ISNUMBER(SEARCH($E$5,AS67)),MAX($AT$5:AT66)+1,0)</f>
        <v>0</v>
      </c>
    </row>
    <row r="68" spans="19:46">
      <c r="S68" s="2" t="s">
        <v>15</v>
      </c>
      <c r="T68" s="2" t="str">
        <f>IFERROR(VLOOKUP(ROWS($S$21:S68),CouponDates!$A:$AV,MATCH($T$10,CouponDates!$1:$1,0),0),"")</f>
        <v>1 Magh 2099</v>
      </c>
      <c r="U68" s="6">
        <f ca="1">IFERROR(VLOOKUP($T68,'Date Reference'!$B:$C,2,0),"")</f>
        <v>52246</v>
      </c>
      <c r="V68" s="17" t="str">
        <f t="shared" ca="1" si="11"/>
        <v>N/A</v>
      </c>
      <c r="W68" s="17" t="str">
        <f t="shared" ca="1" si="5"/>
        <v>N/A</v>
      </c>
      <c r="X68" s="18">
        <f t="shared" ca="1" si="2"/>
        <v>0</v>
      </c>
      <c r="Y68" s="9"/>
      <c r="Z68" s="9"/>
      <c r="AA68" s="9"/>
      <c r="AB68" s="9"/>
      <c r="AF68" s="2" t="str">
        <f t="shared" si="6"/>
        <v>Coupon</v>
      </c>
      <c r="AG68" s="2" t="str">
        <f t="shared" si="6"/>
        <v>1 Magh 2099</v>
      </c>
      <c r="AH68" s="6">
        <f t="shared" ca="1" si="3"/>
        <v>46231</v>
      </c>
      <c r="AI68" s="17" t="str">
        <f t="shared" ca="1" si="7"/>
        <v>N/A</v>
      </c>
      <c r="AJ68" s="17">
        <f t="shared" ca="1" si="4"/>
        <v>0</v>
      </c>
      <c r="AK68" s="17">
        <f t="shared" ca="1" si="8"/>
        <v>0</v>
      </c>
      <c r="AL68" s="18">
        <f t="shared" ca="1" si="9"/>
        <v>0</v>
      </c>
      <c r="AM68" s="66">
        <f t="shared" ca="1" si="10"/>
        <v>0</v>
      </c>
      <c r="AR68" s="173">
        <v>63</v>
      </c>
      <c r="AS68" s="173" t="str">
        <f t="shared" ca="1" si="1"/>
        <v>11% L.B.B.L. Debenture 2089</v>
      </c>
      <c r="AT68" s="174">
        <f ca="1">IF(ISNUMBER(SEARCH($E$5,AS68)),MAX($AT$5:AT67)+1,0)</f>
        <v>0</v>
      </c>
    </row>
    <row r="69" spans="19:46">
      <c r="S69" s="2" t="s">
        <v>15</v>
      </c>
      <c r="T69" s="2" t="str">
        <f>IFERROR(VLOOKUP(ROWS($S$21:S69),CouponDates!$A:$AV,MATCH($T$10,CouponDates!$1:$1,0),0),"")</f>
        <v>1 Shrawan 2100</v>
      </c>
      <c r="U69" s="6" t="str">
        <f ca="1">IFERROR(VLOOKUP($T69,'Date Reference'!$B:$C,2,0),"")</f>
        <v/>
      </c>
      <c r="V69" s="17" t="str">
        <f t="shared" ca="1" si="11"/>
        <v>N/A</v>
      </c>
      <c r="W69" s="17" t="str">
        <f t="shared" ca="1" si="5"/>
        <v>N/A</v>
      </c>
      <c r="X69" s="18">
        <f t="shared" ca="1" si="2"/>
        <v>0</v>
      </c>
      <c r="Y69" s="9"/>
      <c r="AA69" s="9"/>
      <c r="AF69" s="2" t="str">
        <f t="shared" ref="AF69:AG115" si="13">S69</f>
        <v>Coupon</v>
      </c>
      <c r="AG69" s="2" t="str">
        <f t="shared" si="13"/>
        <v>1 Shrawan 2100</v>
      </c>
      <c r="AH69" s="6">
        <f t="shared" ca="1" si="3"/>
        <v>46231</v>
      </c>
      <c r="AI69" s="17" t="str">
        <f t="shared" ca="1" si="7"/>
        <v>N/A</v>
      </c>
      <c r="AJ69" s="17">
        <f t="shared" ca="1" si="4"/>
        <v>0</v>
      </c>
      <c r="AK69" s="17">
        <f t="shared" ca="1" si="8"/>
        <v>0</v>
      </c>
      <c r="AL69" s="18">
        <f t="shared" ca="1" si="9"/>
        <v>0</v>
      </c>
      <c r="AM69" s="66">
        <f t="shared" ca="1" si="10"/>
        <v>0</v>
      </c>
      <c r="AR69" s="173">
        <v>64</v>
      </c>
      <c r="AS69" s="173" t="str">
        <f t="shared" ca="1" si="1"/>
        <v>9% Nepal SBI Bank Rinpatra 2089</v>
      </c>
      <c r="AT69" s="174">
        <f ca="1">IF(ISNUMBER(SEARCH($E$5,AS69)),MAX($AT$5:AT68)+1,0)</f>
        <v>3</v>
      </c>
    </row>
    <row r="70" spans="19:46">
      <c r="S70" s="2" t="s">
        <v>15</v>
      </c>
      <c r="T70" s="2" t="str">
        <f>IFERROR(VLOOKUP(ROWS($S$21:S70),CouponDates!$A:$AV,MATCH($T$10,CouponDates!$1:$1,0),0),"")</f>
        <v>1 Magh 2100</v>
      </c>
      <c r="U70" s="6" t="str">
        <f ca="1">IFERROR(VLOOKUP($T70,'Date Reference'!$B:$C,2,0),"")</f>
        <v/>
      </c>
      <c r="V70" s="17" t="str">
        <f t="shared" ca="1" si="11"/>
        <v>N/A</v>
      </c>
      <c r="W70" s="17" t="str">
        <f t="shared" ca="1" si="5"/>
        <v>N/A</v>
      </c>
      <c r="X70" s="18">
        <f t="shared" ca="1" si="2"/>
        <v>0</v>
      </c>
      <c r="Y70" s="9"/>
      <c r="AF70" s="2" t="str">
        <f t="shared" si="13"/>
        <v>Coupon</v>
      </c>
      <c r="AG70" s="2" t="str">
        <f t="shared" si="13"/>
        <v>1 Magh 2100</v>
      </c>
      <c r="AH70" s="6">
        <f t="shared" ca="1" si="3"/>
        <v>46231</v>
      </c>
      <c r="AI70" s="17" t="str">
        <f t="shared" ca="1" si="7"/>
        <v>N/A</v>
      </c>
      <c r="AJ70" s="17">
        <f t="shared" ca="1" si="4"/>
        <v>0</v>
      </c>
      <c r="AK70" s="17">
        <f t="shared" ca="1" si="8"/>
        <v>0</v>
      </c>
      <c r="AL70" s="18">
        <f t="shared" ca="1" si="9"/>
        <v>0</v>
      </c>
      <c r="AM70" s="66">
        <f t="shared" ca="1" si="10"/>
        <v>0</v>
      </c>
      <c r="AR70" s="173">
        <v>65</v>
      </c>
      <c r="AS70" s="173" t="str">
        <f t="shared" ref="AS70:AS105" ca="1" si="14">IFERROR(INDEX(DebentureList,AR70),"")</f>
        <v/>
      </c>
      <c r="AT70" s="174">
        <f ca="1">IF(ISNUMBER(SEARCH($E$5,AS70)),MAX($AT$5:AT69)+1,0)</f>
        <v>0</v>
      </c>
    </row>
    <row r="71" spans="19:46">
      <c r="S71" s="2" t="s">
        <v>15</v>
      </c>
      <c r="T71" s="2" t="str">
        <f>IFERROR(VLOOKUP(ROWS($S$21:S71),CouponDates!$A:$AV,MATCH($T$10,CouponDates!$1:$1,0),0),"")</f>
        <v>1 Shrawan 2101</v>
      </c>
      <c r="U71" s="6" t="str">
        <f ca="1">IFERROR(VLOOKUP($T71,'Date Reference'!$B:$C,2,0),"")</f>
        <v/>
      </c>
      <c r="V71" s="17" t="str">
        <f t="shared" ca="1" si="11"/>
        <v>N/A</v>
      </c>
      <c r="W71" s="17" t="str">
        <f t="shared" ca="1" si="5"/>
        <v>N/A</v>
      </c>
      <c r="X71" s="18">
        <f t="shared" ca="1" si="2"/>
        <v>0</v>
      </c>
      <c r="Y71" s="9"/>
      <c r="AF71" s="2" t="str">
        <f t="shared" si="13"/>
        <v>Coupon</v>
      </c>
      <c r="AG71" s="2" t="str">
        <f t="shared" si="13"/>
        <v>1 Shrawan 2101</v>
      </c>
      <c r="AH71" s="6">
        <f t="shared" ca="1" si="3"/>
        <v>46231</v>
      </c>
      <c r="AI71" s="17" t="str">
        <f t="shared" ca="1" si="7"/>
        <v>N/A</v>
      </c>
      <c r="AJ71" s="17">
        <f t="shared" ca="1" si="4"/>
        <v>0</v>
      </c>
      <c r="AK71" s="17">
        <f t="shared" ca="1" si="8"/>
        <v>0</v>
      </c>
      <c r="AL71" s="18">
        <f t="shared" ca="1" si="9"/>
        <v>0</v>
      </c>
      <c r="AM71" s="66">
        <f t="shared" ca="1" si="10"/>
        <v>0</v>
      </c>
      <c r="AR71" s="173">
        <v>66</v>
      </c>
      <c r="AS71" s="173" t="str">
        <f t="shared" ca="1" si="14"/>
        <v/>
      </c>
      <c r="AT71" s="174">
        <f ca="1">IF(ISNUMBER(SEARCH($E$5,AS71)),MAX($AT$5:AT70)+1,0)</f>
        <v>0</v>
      </c>
    </row>
    <row r="72" spans="19:46">
      <c r="S72" s="2" t="s">
        <v>15</v>
      </c>
      <c r="T72" s="2" t="str">
        <f>IFERROR(VLOOKUP(ROWS($S$21:S72),CouponDates!$A:$AV,MATCH($T$10,CouponDates!$1:$1,0),0),"")</f>
        <v>1 Magh 2101</v>
      </c>
      <c r="U72" s="6" t="str">
        <f ca="1">IFERROR(VLOOKUP($T72,'Date Reference'!$B:$C,2,0),"")</f>
        <v/>
      </c>
      <c r="V72" s="17" t="str">
        <f t="shared" ca="1" si="11"/>
        <v>N/A</v>
      </c>
      <c r="W72" s="17" t="str">
        <f t="shared" ca="1" si="5"/>
        <v>N/A</v>
      </c>
      <c r="X72" s="18">
        <f t="shared" ca="1" si="2"/>
        <v>0</v>
      </c>
      <c r="Y72" s="9"/>
      <c r="AF72" s="2" t="str">
        <f t="shared" si="13"/>
        <v>Coupon</v>
      </c>
      <c r="AG72" s="2" t="str">
        <f t="shared" si="13"/>
        <v>1 Magh 2101</v>
      </c>
      <c r="AH72" s="6">
        <f t="shared" ca="1" si="3"/>
        <v>46231</v>
      </c>
      <c r="AI72" s="17" t="str">
        <f t="shared" ca="1" si="7"/>
        <v>N/A</v>
      </c>
      <c r="AJ72" s="17">
        <f t="shared" ca="1" si="4"/>
        <v>0</v>
      </c>
      <c r="AK72" s="17">
        <f t="shared" ca="1" si="8"/>
        <v>0</v>
      </c>
      <c r="AL72" s="18">
        <f t="shared" ca="1" si="9"/>
        <v>0</v>
      </c>
      <c r="AM72" s="66">
        <f t="shared" ca="1" si="10"/>
        <v>0</v>
      </c>
      <c r="AR72" s="173">
        <v>67</v>
      </c>
      <c r="AS72" s="173" t="str">
        <f t="shared" ca="1" si="14"/>
        <v/>
      </c>
      <c r="AT72" s="174">
        <f ca="1">IF(ISNUMBER(SEARCH($E$5,AS72)),MAX($AT$5:AT71)+1,0)</f>
        <v>0</v>
      </c>
    </row>
    <row r="73" spans="19:46">
      <c r="S73" s="2" t="s">
        <v>15</v>
      </c>
      <c r="T73" s="2" t="str">
        <f>IFERROR(VLOOKUP(ROWS($S$21:S73),CouponDates!$A:$AV,MATCH($T$10,CouponDates!$1:$1,0),0),"")</f>
        <v>1 Shrawan 2102</v>
      </c>
      <c r="U73" s="6" t="str">
        <f ca="1">IFERROR(VLOOKUP($T73,'Date Reference'!$B:$C,2,0),"")</f>
        <v/>
      </c>
      <c r="V73" s="17" t="str">
        <f t="shared" ca="1" si="11"/>
        <v>N/A</v>
      </c>
      <c r="W73" s="17" t="str">
        <f t="shared" ca="1" si="5"/>
        <v>N/A</v>
      </c>
      <c r="X73" s="18">
        <f t="shared" ca="1" si="2"/>
        <v>0</v>
      </c>
      <c r="Y73" s="9"/>
      <c r="AE73" s="102"/>
      <c r="AF73" s="2" t="str">
        <f t="shared" si="13"/>
        <v>Coupon</v>
      </c>
      <c r="AG73" s="2" t="str">
        <f t="shared" si="13"/>
        <v>1 Shrawan 2102</v>
      </c>
      <c r="AH73" s="6">
        <f t="shared" ca="1" si="3"/>
        <v>46231</v>
      </c>
      <c r="AI73" s="17" t="str">
        <f t="shared" ca="1" si="7"/>
        <v>N/A</v>
      </c>
      <c r="AJ73" s="17">
        <f t="shared" ca="1" si="4"/>
        <v>0</v>
      </c>
      <c r="AK73" s="17">
        <f t="shared" ca="1" si="8"/>
        <v>0</v>
      </c>
      <c r="AL73" s="18">
        <f t="shared" ca="1" si="9"/>
        <v>0</v>
      </c>
      <c r="AM73" s="66">
        <f t="shared" ca="1" si="10"/>
        <v>0</v>
      </c>
      <c r="AR73" s="173">
        <v>68</v>
      </c>
      <c r="AS73" s="173" t="str">
        <f t="shared" ca="1" si="14"/>
        <v/>
      </c>
      <c r="AT73" s="174">
        <f ca="1">IF(ISNUMBER(SEARCH($E$5,AS73)),MAX($AT$5:AT72)+1,0)</f>
        <v>0</v>
      </c>
    </row>
    <row r="74" spans="19:46">
      <c r="S74" s="2" t="s">
        <v>15</v>
      </c>
      <c r="T74" s="2" t="str">
        <f>IFERROR(VLOOKUP(ROWS($S$21:S74),CouponDates!$A:$AV,MATCH($T$10,CouponDates!$1:$1,0),0),"")</f>
        <v>1 Magh 2102</v>
      </c>
      <c r="U74" s="6" t="str">
        <f ca="1">IFERROR(VLOOKUP($T74,'Date Reference'!$B:$C,2,0),"")</f>
        <v/>
      </c>
      <c r="V74" s="17" t="str">
        <f t="shared" ca="1" si="11"/>
        <v>N/A</v>
      </c>
      <c r="W74" s="17" t="str">
        <f t="shared" ca="1" si="5"/>
        <v>N/A</v>
      </c>
      <c r="X74" s="18">
        <f t="shared" ca="1" si="2"/>
        <v>0</v>
      </c>
      <c r="Y74" s="9"/>
      <c r="AF74" s="2" t="str">
        <f t="shared" si="13"/>
        <v>Coupon</v>
      </c>
      <c r="AG74" s="2" t="str">
        <f t="shared" si="13"/>
        <v>1 Magh 2102</v>
      </c>
      <c r="AH74" s="6">
        <f t="shared" ca="1" si="3"/>
        <v>46231</v>
      </c>
      <c r="AI74" s="17" t="str">
        <f t="shared" ca="1" si="7"/>
        <v>N/A</v>
      </c>
      <c r="AJ74" s="17">
        <f t="shared" ca="1" si="4"/>
        <v>0</v>
      </c>
      <c r="AK74" s="17">
        <f t="shared" ca="1" si="8"/>
        <v>0</v>
      </c>
      <c r="AL74" s="18">
        <f t="shared" ca="1" si="9"/>
        <v>0</v>
      </c>
      <c r="AM74" s="66">
        <f t="shared" ca="1" si="10"/>
        <v>0</v>
      </c>
      <c r="AR74" s="173">
        <v>69</v>
      </c>
      <c r="AS74" s="173" t="str">
        <f t="shared" ca="1" si="14"/>
        <v/>
      </c>
      <c r="AT74" s="174">
        <f ca="1">IF(ISNUMBER(SEARCH($E$5,AS74)),MAX($AT$5:AT73)+1,0)</f>
        <v>0</v>
      </c>
    </row>
    <row r="75" spans="19:46">
      <c r="S75" s="2" t="s">
        <v>15</v>
      </c>
      <c r="T75" s="2" t="str">
        <f>IFERROR(VLOOKUP(ROWS($S$21:S75),CouponDates!$A:$AV,MATCH($T$10,CouponDates!$1:$1,0),0),"")</f>
        <v>1 Shrawan 2103</v>
      </c>
      <c r="U75" s="6" t="str">
        <f ca="1">IFERROR(VLOOKUP($T75,'Date Reference'!$B:$C,2,0),"")</f>
        <v/>
      </c>
      <c r="V75" s="17" t="str">
        <f t="shared" ca="1" si="11"/>
        <v>N/A</v>
      </c>
      <c r="W75" s="17" t="str">
        <f t="shared" ca="1" si="5"/>
        <v>N/A</v>
      </c>
      <c r="X75" s="18">
        <f t="shared" ca="1" si="2"/>
        <v>0</v>
      </c>
      <c r="Y75" s="9"/>
      <c r="AF75" s="2" t="str">
        <f t="shared" si="13"/>
        <v>Coupon</v>
      </c>
      <c r="AG75" s="2" t="str">
        <f t="shared" si="13"/>
        <v>1 Shrawan 2103</v>
      </c>
      <c r="AH75" s="6">
        <f t="shared" ca="1" si="3"/>
        <v>46231</v>
      </c>
      <c r="AI75" s="17" t="str">
        <f t="shared" ca="1" si="7"/>
        <v>N/A</v>
      </c>
      <c r="AJ75" s="17">
        <f t="shared" ca="1" si="4"/>
        <v>0</v>
      </c>
      <c r="AK75" s="17">
        <f t="shared" ca="1" si="8"/>
        <v>0</v>
      </c>
      <c r="AL75" s="18">
        <f t="shared" ca="1" si="9"/>
        <v>0</v>
      </c>
      <c r="AM75" s="66">
        <f t="shared" ca="1" si="10"/>
        <v>0</v>
      </c>
      <c r="AR75" s="173">
        <v>70</v>
      </c>
      <c r="AS75" s="173" t="str">
        <f t="shared" ca="1" si="14"/>
        <v/>
      </c>
      <c r="AT75" s="174">
        <f ca="1">IF(ISNUMBER(SEARCH($E$5,AS75)),MAX($AT$5:AT74)+1,0)</f>
        <v>0</v>
      </c>
    </row>
    <row r="76" spans="19:46">
      <c r="S76" s="2" t="s">
        <v>15</v>
      </c>
      <c r="T76" s="2" t="str">
        <f>IFERROR(VLOOKUP(ROWS($S$21:S76),CouponDates!$A:$AV,MATCH($T$10,CouponDates!$1:$1,0),0),"")</f>
        <v>1 Magh 2103</v>
      </c>
      <c r="U76" s="6" t="str">
        <f ca="1">IFERROR(VLOOKUP($T76,'Date Reference'!$B:$C,2,0),"")</f>
        <v/>
      </c>
      <c r="V76" s="17" t="str">
        <f t="shared" ca="1" si="11"/>
        <v>N/A</v>
      </c>
      <c r="W76" s="17" t="str">
        <f t="shared" ca="1" si="5"/>
        <v>N/A</v>
      </c>
      <c r="X76" s="18">
        <f t="shared" ca="1" si="2"/>
        <v>0</v>
      </c>
      <c r="Y76" s="9"/>
      <c r="AF76" s="2" t="str">
        <f t="shared" si="13"/>
        <v>Coupon</v>
      </c>
      <c r="AG76" s="2" t="str">
        <f t="shared" si="13"/>
        <v>1 Magh 2103</v>
      </c>
      <c r="AH76" s="6">
        <f t="shared" ca="1" si="3"/>
        <v>46231</v>
      </c>
      <c r="AI76" s="17" t="str">
        <f t="shared" ca="1" si="7"/>
        <v>N/A</v>
      </c>
      <c r="AJ76" s="17">
        <f t="shared" ca="1" si="4"/>
        <v>0</v>
      </c>
      <c r="AK76" s="17">
        <f t="shared" ca="1" si="8"/>
        <v>0</v>
      </c>
      <c r="AL76" s="18">
        <f t="shared" ca="1" si="9"/>
        <v>0</v>
      </c>
      <c r="AM76" s="66">
        <f t="shared" ca="1" si="10"/>
        <v>0</v>
      </c>
      <c r="AR76" s="173">
        <v>71</v>
      </c>
      <c r="AS76" s="173" t="str">
        <f t="shared" ca="1" si="14"/>
        <v/>
      </c>
      <c r="AT76" s="174">
        <f ca="1">IF(ISNUMBER(SEARCH($E$5,AS76)),MAX($AT$5:AT75)+1,0)</f>
        <v>0</v>
      </c>
    </row>
    <row r="77" spans="19:46">
      <c r="S77" s="2" t="s">
        <v>15</v>
      </c>
      <c r="T77" s="2" t="str">
        <f>IFERROR(VLOOKUP(ROWS($S$21:S77),CouponDates!$A:$AV,MATCH($T$10,CouponDates!$1:$1,0),0),"")</f>
        <v>1 Shrawan 2104</v>
      </c>
      <c r="U77" s="6" t="str">
        <f ca="1">IFERROR(VLOOKUP($T77,'Date Reference'!$B:$C,2,0),"")</f>
        <v/>
      </c>
      <c r="V77" s="17" t="str">
        <f t="shared" ca="1" si="11"/>
        <v>N/A</v>
      </c>
      <c r="W77" s="17" t="str">
        <f t="shared" ca="1" si="5"/>
        <v>N/A</v>
      </c>
      <c r="X77" s="18">
        <f t="shared" ca="1" si="2"/>
        <v>0</v>
      </c>
      <c r="Y77" s="9"/>
      <c r="AF77" s="2" t="str">
        <f t="shared" si="13"/>
        <v>Coupon</v>
      </c>
      <c r="AG77" s="2" t="str">
        <f t="shared" si="13"/>
        <v>1 Shrawan 2104</v>
      </c>
      <c r="AH77" s="6">
        <f t="shared" ca="1" si="3"/>
        <v>46231</v>
      </c>
      <c r="AI77" s="17" t="str">
        <f t="shared" ca="1" si="7"/>
        <v>N/A</v>
      </c>
      <c r="AJ77" s="17">
        <f t="shared" ca="1" si="4"/>
        <v>0</v>
      </c>
      <c r="AK77" s="17">
        <f t="shared" ca="1" si="8"/>
        <v>0</v>
      </c>
      <c r="AL77" s="18">
        <f t="shared" ca="1" si="9"/>
        <v>0</v>
      </c>
      <c r="AM77" s="66">
        <f t="shared" ca="1" si="10"/>
        <v>0</v>
      </c>
      <c r="AR77" s="173">
        <v>72</v>
      </c>
      <c r="AS77" s="173" t="str">
        <f t="shared" ca="1" si="14"/>
        <v/>
      </c>
      <c r="AT77" s="174">
        <f ca="1">IF(ISNUMBER(SEARCH($E$5,AS77)),MAX($AT$5:AT76)+1,0)</f>
        <v>0</v>
      </c>
    </row>
    <row r="78" spans="19:46">
      <c r="S78" s="2" t="s">
        <v>15</v>
      </c>
      <c r="T78" s="2" t="str">
        <f>IFERROR(VLOOKUP(ROWS($S$21:S78),CouponDates!$A:$AV,MATCH($T$10,CouponDates!$1:$1,0),0),"")</f>
        <v>1 Magh 2104</v>
      </c>
      <c r="U78" s="6" t="str">
        <f ca="1">IFERROR(VLOOKUP($T78,'Date Reference'!$B:$C,2,0),"")</f>
        <v/>
      </c>
      <c r="V78" s="17" t="str">
        <f t="shared" ca="1" si="11"/>
        <v>N/A</v>
      </c>
      <c r="W78" s="17" t="str">
        <f t="shared" ca="1" si="5"/>
        <v>N/A</v>
      </c>
      <c r="X78" s="18">
        <f t="shared" ca="1" si="2"/>
        <v>0</v>
      </c>
      <c r="Y78" s="9"/>
      <c r="AF78" s="2" t="str">
        <f t="shared" si="13"/>
        <v>Coupon</v>
      </c>
      <c r="AG78" s="2" t="str">
        <f t="shared" si="13"/>
        <v>1 Magh 2104</v>
      </c>
      <c r="AH78" s="6">
        <f t="shared" ca="1" si="3"/>
        <v>46231</v>
      </c>
      <c r="AI78" s="17" t="str">
        <f t="shared" ca="1" si="7"/>
        <v>N/A</v>
      </c>
      <c r="AJ78" s="17">
        <f t="shared" ca="1" si="4"/>
        <v>0</v>
      </c>
      <c r="AK78" s="17">
        <f t="shared" ca="1" si="8"/>
        <v>0</v>
      </c>
      <c r="AL78" s="18">
        <f t="shared" ca="1" si="9"/>
        <v>0</v>
      </c>
      <c r="AM78" s="66">
        <f t="shared" ca="1" si="10"/>
        <v>0</v>
      </c>
      <c r="AR78" s="173">
        <v>73</v>
      </c>
      <c r="AS78" s="173" t="str">
        <f t="shared" ca="1" si="14"/>
        <v/>
      </c>
      <c r="AT78" s="174">
        <f ca="1">IF(ISNUMBER(SEARCH($E$5,AS78)),MAX($AT$5:AT77)+1,0)</f>
        <v>0</v>
      </c>
    </row>
    <row r="79" spans="19:46">
      <c r="S79" s="2" t="s">
        <v>15</v>
      </c>
      <c r="T79" s="2" t="str">
        <f>IFERROR(VLOOKUP(ROWS($S$21:S79),CouponDates!$A:$AV,MATCH($T$10,CouponDates!$1:$1,0),0),"")</f>
        <v>1 Shrawan 2105</v>
      </c>
      <c r="U79" s="6" t="str">
        <f ca="1">IFERROR(VLOOKUP($T79,'Date Reference'!$B:$C,2,0),"")</f>
        <v/>
      </c>
      <c r="V79" s="17" t="str">
        <f t="shared" ca="1" si="11"/>
        <v>N/A</v>
      </c>
      <c r="W79" s="17" t="str">
        <f t="shared" ca="1" si="5"/>
        <v>N/A</v>
      </c>
      <c r="X79" s="18">
        <f t="shared" ca="1" si="2"/>
        <v>0</v>
      </c>
      <c r="Y79" s="9"/>
      <c r="AF79" s="2" t="str">
        <f t="shared" si="13"/>
        <v>Coupon</v>
      </c>
      <c r="AG79" s="2" t="str">
        <f t="shared" si="13"/>
        <v>1 Shrawan 2105</v>
      </c>
      <c r="AH79" s="6">
        <f t="shared" ca="1" si="3"/>
        <v>46231</v>
      </c>
      <c r="AI79" s="17" t="str">
        <f t="shared" ca="1" si="7"/>
        <v>N/A</v>
      </c>
      <c r="AJ79" s="17">
        <f t="shared" ca="1" si="4"/>
        <v>0</v>
      </c>
      <c r="AK79" s="17">
        <f t="shared" ca="1" si="8"/>
        <v>0</v>
      </c>
      <c r="AL79" s="18">
        <f t="shared" ca="1" si="9"/>
        <v>0</v>
      </c>
      <c r="AM79" s="66">
        <f t="shared" ca="1" si="10"/>
        <v>0</v>
      </c>
      <c r="AR79" s="173">
        <v>74</v>
      </c>
      <c r="AS79" s="173" t="str">
        <f t="shared" ca="1" si="14"/>
        <v/>
      </c>
      <c r="AT79" s="174">
        <f ca="1">IF(ISNUMBER(SEARCH($E$5,AS79)),MAX($AT$5:AT78)+1,0)</f>
        <v>0</v>
      </c>
    </row>
    <row r="80" spans="19:46">
      <c r="S80" s="2" t="s">
        <v>15</v>
      </c>
      <c r="T80" s="2" t="str">
        <f>IFERROR(VLOOKUP(ROWS($S$21:S80),CouponDates!$A:$AV,MATCH($T$10,CouponDates!$1:$1,0),0),"")</f>
        <v>1 Magh 2105</v>
      </c>
      <c r="U80" s="6" t="str">
        <f ca="1">IFERROR(VLOOKUP($T80,'Date Reference'!$B:$C,2,0),"")</f>
        <v/>
      </c>
      <c r="V80" s="17" t="str">
        <f t="shared" ca="1" si="11"/>
        <v>N/A</v>
      </c>
      <c r="W80" s="17" t="str">
        <f t="shared" ca="1" si="5"/>
        <v>N/A</v>
      </c>
      <c r="X80" s="18">
        <f t="shared" ca="1" si="2"/>
        <v>0</v>
      </c>
      <c r="Y80" s="9"/>
      <c r="AF80" s="2" t="str">
        <f t="shared" si="13"/>
        <v>Coupon</v>
      </c>
      <c r="AG80" s="2" t="str">
        <f t="shared" si="13"/>
        <v>1 Magh 2105</v>
      </c>
      <c r="AH80" s="6">
        <f t="shared" ca="1" si="3"/>
        <v>46231</v>
      </c>
      <c r="AI80" s="17" t="str">
        <f t="shared" ca="1" si="7"/>
        <v>N/A</v>
      </c>
      <c r="AJ80" s="17">
        <f t="shared" ca="1" si="4"/>
        <v>0</v>
      </c>
      <c r="AK80" s="17">
        <f t="shared" ca="1" si="8"/>
        <v>0</v>
      </c>
      <c r="AL80" s="18">
        <f t="shared" ca="1" si="9"/>
        <v>0</v>
      </c>
      <c r="AM80" s="66">
        <f t="shared" ca="1" si="10"/>
        <v>0</v>
      </c>
      <c r="AR80" s="173">
        <v>75</v>
      </c>
      <c r="AS80" s="173" t="str">
        <f t="shared" ca="1" si="14"/>
        <v/>
      </c>
      <c r="AT80" s="174">
        <f ca="1">IF(ISNUMBER(SEARCH($E$5,AS80)),MAX($AT$5:AT79)+1,0)</f>
        <v>0</v>
      </c>
    </row>
    <row r="81" spans="19:46">
      <c r="S81" s="2" t="s">
        <v>15</v>
      </c>
      <c r="T81" s="2" t="str">
        <f>IFERROR(VLOOKUP(ROWS($S$21:S81),CouponDates!$A:$AV,MATCH($T$10,CouponDates!$1:$1,0),0),"")</f>
        <v>1 Shrawan 2106</v>
      </c>
      <c r="U81" s="6" t="str">
        <f ca="1">IFERROR(VLOOKUP($T81,'Date Reference'!$B:$C,2,0),"")</f>
        <v/>
      </c>
      <c r="V81" s="17" t="str">
        <f t="shared" ca="1" si="11"/>
        <v>N/A</v>
      </c>
      <c r="W81" s="17" t="str">
        <f t="shared" ca="1" si="5"/>
        <v>N/A</v>
      </c>
      <c r="X81" s="18">
        <f t="shared" ca="1" si="2"/>
        <v>0</v>
      </c>
      <c r="Y81" s="9"/>
      <c r="AF81" s="2" t="str">
        <f t="shared" si="13"/>
        <v>Coupon</v>
      </c>
      <c r="AG81" s="2" t="str">
        <f t="shared" si="13"/>
        <v>1 Shrawan 2106</v>
      </c>
      <c r="AH81" s="6">
        <f t="shared" ca="1" si="3"/>
        <v>46231</v>
      </c>
      <c r="AI81" s="17" t="str">
        <f t="shared" ca="1" si="7"/>
        <v>N/A</v>
      </c>
      <c r="AJ81" s="17">
        <f t="shared" ca="1" si="4"/>
        <v>0</v>
      </c>
      <c r="AK81" s="17">
        <f t="shared" ca="1" si="8"/>
        <v>0</v>
      </c>
      <c r="AL81" s="18">
        <f t="shared" ca="1" si="9"/>
        <v>0</v>
      </c>
      <c r="AM81" s="66">
        <f t="shared" ca="1" si="10"/>
        <v>0</v>
      </c>
      <c r="AR81" s="173">
        <v>76</v>
      </c>
      <c r="AS81" s="173" t="str">
        <f t="shared" ca="1" si="14"/>
        <v/>
      </c>
      <c r="AT81" s="174">
        <f ca="1">IF(ISNUMBER(SEARCH($E$5,AS81)),MAX($AT$5:AT80)+1,0)</f>
        <v>0</v>
      </c>
    </row>
    <row r="82" spans="19:46">
      <c r="S82" s="2" t="s">
        <v>15</v>
      </c>
      <c r="T82" s="2" t="str">
        <f>IFERROR(VLOOKUP(ROWS($S$21:S82),CouponDates!$A:$AV,MATCH($T$10,CouponDates!$1:$1,0),0),"")</f>
        <v>1 Magh 2106</v>
      </c>
      <c r="U82" s="6" t="str">
        <f ca="1">IFERROR(VLOOKUP($T82,'Date Reference'!$B:$C,2,0),"")</f>
        <v/>
      </c>
      <c r="V82" s="17" t="str">
        <f t="shared" ca="1" si="11"/>
        <v>N/A</v>
      </c>
      <c r="W82" s="17" t="str">
        <f t="shared" ca="1" si="5"/>
        <v>N/A</v>
      </c>
      <c r="X82" s="18">
        <f t="shared" ca="1" si="2"/>
        <v>0</v>
      </c>
      <c r="Y82" s="9"/>
      <c r="AF82" s="2" t="str">
        <f t="shared" si="13"/>
        <v>Coupon</v>
      </c>
      <c r="AG82" s="2" t="str">
        <f t="shared" si="13"/>
        <v>1 Magh 2106</v>
      </c>
      <c r="AH82" s="6">
        <f t="shared" ca="1" si="3"/>
        <v>46231</v>
      </c>
      <c r="AI82" s="17" t="str">
        <f t="shared" ca="1" si="7"/>
        <v>N/A</v>
      </c>
      <c r="AJ82" s="17">
        <f t="shared" ca="1" si="4"/>
        <v>0</v>
      </c>
      <c r="AK82" s="17">
        <f t="shared" ca="1" si="8"/>
        <v>0</v>
      </c>
      <c r="AL82" s="18">
        <f t="shared" ca="1" si="9"/>
        <v>0</v>
      </c>
      <c r="AM82" s="66">
        <f t="shared" ca="1" si="10"/>
        <v>0</v>
      </c>
      <c r="AR82" s="173">
        <v>77</v>
      </c>
      <c r="AS82" s="173" t="str">
        <f t="shared" ca="1" si="14"/>
        <v/>
      </c>
      <c r="AT82" s="174">
        <f ca="1">IF(ISNUMBER(SEARCH($E$5,AS82)),MAX($AT$5:AT81)+1,0)</f>
        <v>0</v>
      </c>
    </row>
    <row r="83" spans="19:46">
      <c r="S83" s="2" t="s">
        <v>15</v>
      </c>
      <c r="T83" s="2" t="str">
        <f>IFERROR(VLOOKUP(ROWS($S$21:S83),CouponDates!$A:$AV,MATCH($T$10,CouponDates!$1:$1,0),0),"")</f>
        <v>1 Shrawan 2107</v>
      </c>
      <c r="U83" s="6" t="str">
        <f ca="1">IFERROR(VLOOKUP($T83,'Date Reference'!$B:$C,2,0),"")</f>
        <v/>
      </c>
      <c r="V83" s="17" t="str">
        <f t="shared" ca="1" si="11"/>
        <v>N/A</v>
      </c>
      <c r="W83" s="17" t="str">
        <f t="shared" ca="1" si="5"/>
        <v>N/A</v>
      </c>
      <c r="X83" s="18">
        <f t="shared" ca="1" si="2"/>
        <v>0</v>
      </c>
      <c r="Y83" s="9"/>
      <c r="AF83" s="2" t="str">
        <f t="shared" si="13"/>
        <v>Coupon</v>
      </c>
      <c r="AG83" s="2" t="str">
        <f t="shared" si="13"/>
        <v>1 Shrawan 2107</v>
      </c>
      <c r="AH83" s="6">
        <f t="shared" ca="1" si="3"/>
        <v>46231</v>
      </c>
      <c r="AI83" s="17" t="str">
        <f t="shared" ca="1" si="7"/>
        <v>N/A</v>
      </c>
      <c r="AJ83" s="17">
        <f t="shared" ca="1" si="4"/>
        <v>0</v>
      </c>
      <c r="AK83" s="17">
        <f t="shared" ca="1" si="8"/>
        <v>0</v>
      </c>
      <c r="AL83" s="18">
        <f t="shared" ca="1" si="9"/>
        <v>0</v>
      </c>
      <c r="AM83" s="66">
        <f t="shared" ca="1" si="10"/>
        <v>0</v>
      </c>
      <c r="AR83" s="173">
        <v>78</v>
      </c>
      <c r="AS83" s="173" t="str">
        <f t="shared" ca="1" si="14"/>
        <v/>
      </c>
      <c r="AT83" s="174">
        <f ca="1">IF(ISNUMBER(SEARCH($E$5,AS83)),MAX($AT$5:AT82)+1,0)</f>
        <v>0</v>
      </c>
    </row>
    <row r="84" spans="19:46">
      <c r="S84" s="2" t="s">
        <v>15</v>
      </c>
      <c r="T84" s="2" t="str">
        <f>IFERROR(VLOOKUP(ROWS($S$21:S84),CouponDates!$A:$AV,MATCH($T$10,CouponDates!$1:$1,0),0),"")</f>
        <v>1 Magh 2107</v>
      </c>
      <c r="U84" s="6" t="str">
        <f ca="1">IFERROR(VLOOKUP($T84,'Date Reference'!$B:$C,2,0),"")</f>
        <v/>
      </c>
      <c r="V84" s="17" t="str">
        <f t="shared" ca="1" si="11"/>
        <v>N/A</v>
      </c>
      <c r="W84" s="17" t="str">
        <f t="shared" ca="1" si="5"/>
        <v>N/A</v>
      </c>
      <c r="X84" s="18">
        <f t="shared" ca="1" si="2"/>
        <v>0</v>
      </c>
      <c r="Y84" s="9"/>
      <c r="AF84" s="2" t="str">
        <f t="shared" si="13"/>
        <v>Coupon</v>
      </c>
      <c r="AG84" s="2" t="str">
        <f t="shared" si="13"/>
        <v>1 Magh 2107</v>
      </c>
      <c r="AH84" s="6">
        <f t="shared" ca="1" si="3"/>
        <v>46231</v>
      </c>
      <c r="AI84" s="17" t="str">
        <f t="shared" ca="1" si="7"/>
        <v>N/A</v>
      </c>
      <c r="AJ84" s="17">
        <f t="shared" ca="1" si="4"/>
        <v>0</v>
      </c>
      <c r="AK84" s="17">
        <f t="shared" ca="1" si="8"/>
        <v>0</v>
      </c>
      <c r="AL84" s="18">
        <f t="shared" ca="1" si="9"/>
        <v>0</v>
      </c>
      <c r="AM84" s="66">
        <f t="shared" ca="1" si="10"/>
        <v>0</v>
      </c>
      <c r="AR84" s="173">
        <v>79</v>
      </c>
      <c r="AS84" s="173" t="str">
        <f t="shared" ca="1" si="14"/>
        <v/>
      </c>
      <c r="AT84" s="174">
        <f ca="1">IF(ISNUMBER(SEARCH($E$5,AS84)),MAX($AT$5:AT83)+1,0)</f>
        <v>0</v>
      </c>
    </row>
    <row r="85" spans="19:46">
      <c r="S85" s="2" t="s">
        <v>15</v>
      </c>
      <c r="T85" s="2" t="str">
        <f>IFERROR(VLOOKUP(ROWS($S$21:S85),CouponDates!$A:$AV,MATCH($T$10,CouponDates!$1:$1,0),0),"")</f>
        <v>1 Shrawan 2108</v>
      </c>
      <c r="U85" s="6" t="str">
        <f ca="1">IFERROR(VLOOKUP($T85,'Date Reference'!$B:$C,2,0),"")</f>
        <v/>
      </c>
      <c r="V85" s="17" t="str">
        <f t="shared" ca="1" si="11"/>
        <v>N/A</v>
      </c>
      <c r="W85" s="17" t="str">
        <f t="shared" ca="1" si="5"/>
        <v>N/A</v>
      </c>
      <c r="X85" s="18">
        <f t="shared" ref="X85:X115" ca="1" si="15">IF(W85=0,X84+1,0)</f>
        <v>0</v>
      </c>
      <c r="Y85" s="9"/>
      <c r="AF85" s="2" t="str">
        <f t="shared" si="13"/>
        <v>Coupon</v>
      </c>
      <c r="AG85" s="2" t="str">
        <f t="shared" si="13"/>
        <v>1 Shrawan 2108</v>
      </c>
      <c r="AH85" s="6">
        <f t="shared" ref="AH85:AH115" ca="1" si="16">IF(AI85="N/A",$AA$35,U85)</f>
        <v>46231</v>
      </c>
      <c r="AI85" s="17" t="str">
        <f t="shared" ca="1" si="7"/>
        <v>N/A</v>
      </c>
      <c r="AJ85" s="17">
        <f t="shared" ref="AJ85:AJ115" ca="1" si="17">IF(AH85=AH84,0,IF(AI85="N/A",IF(AH85=AH86,$AA$40,0),W85))</f>
        <v>0</v>
      </c>
      <c r="AK85" s="17">
        <f t="shared" ca="1" si="8"/>
        <v>0</v>
      </c>
      <c r="AL85" s="18">
        <f t="shared" ca="1" si="9"/>
        <v>0</v>
      </c>
      <c r="AM85" s="66">
        <f t="shared" ca="1" si="10"/>
        <v>0</v>
      </c>
      <c r="AR85" s="173">
        <v>80</v>
      </c>
      <c r="AS85" s="173" t="str">
        <f t="shared" ca="1" si="14"/>
        <v/>
      </c>
      <c r="AT85" s="174">
        <f ca="1">IF(ISNUMBER(SEARCH($E$5,AS85)),MAX($AT$5:AT84)+1,0)</f>
        <v>0</v>
      </c>
    </row>
    <row r="86" spans="19:46">
      <c r="S86" s="2" t="s">
        <v>15</v>
      </c>
      <c r="T86" s="2" t="str">
        <f>IFERROR(VLOOKUP(ROWS($S$21:S86),CouponDates!$A:$AV,MATCH($T$10,CouponDates!$1:$1,0),0),"")</f>
        <v>1 Magh 2108</v>
      </c>
      <c r="U86" s="6" t="str">
        <f ca="1">IFERROR(VLOOKUP($T86,'Date Reference'!$B:$C,2,0),"")</f>
        <v/>
      </c>
      <c r="V86" s="17" t="str">
        <f t="shared" ca="1" si="11"/>
        <v>N/A</v>
      </c>
      <c r="W86" s="17" t="str">
        <f t="shared" ref="W86:W115" ca="1" si="18">IF($C$27&lt;U86,V86,0)</f>
        <v>N/A</v>
      </c>
      <c r="X86" s="18">
        <f t="shared" ca="1" si="15"/>
        <v>0</v>
      </c>
      <c r="Y86" s="9"/>
      <c r="AF86" s="2" t="str">
        <f t="shared" si="13"/>
        <v>Coupon</v>
      </c>
      <c r="AG86" s="2" t="str">
        <f t="shared" si="13"/>
        <v>1 Magh 2108</v>
      </c>
      <c r="AH86" s="6">
        <f t="shared" ca="1" si="16"/>
        <v>46231</v>
      </c>
      <c r="AI86" s="17" t="str">
        <f t="shared" ref="AI86:AI115" ca="1" si="19">V86</f>
        <v>N/A</v>
      </c>
      <c r="AJ86" s="17">
        <f t="shared" ca="1" si="17"/>
        <v>0</v>
      </c>
      <c r="AK86" s="17">
        <f t="shared" ref="AK86:AK115" ca="1" si="20">AJ86</f>
        <v>0</v>
      </c>
      <c r="AL86" s="18">
        <f t="shared" ref="AL86:AL115" ca="1" si="21">IF(AJ86=0,0,(AH86-$C$27))</f>
        <v>0</v>
      </c>
      <c r="AM86" s="66">
        <f t="shared" ref="AM86:AM115" ca="1" si="22">AK86/(1+$AP$21)^(AL86/365)</f>
        <v>0</v>
      </c>
      <c r="AR86" s="173">
        <v>81</v>
      </c>
      <c r="AS86" s="173" t="str">
        <f t="shared" ca="1" si="14"/>
        <v/>
      </c>
      <c r="AT86" s="174">
        <f ca="1">IF(ISNUMBER(SEARCH($E$5,AS86)),MAX($AT$5:AT85)+1,0)</f>
        <v>0</v>
      </c>
    </row>
    <row r="87" spans="19:46">
      <c r="S87" s="2" t="s">
        <v>15</v>
      </c>
      <c r="T87" s="2" t="str">
        <f>IFERROR(VLOOKUP(ROWS($S$21:S87),CouponDates!$A:$AV,MATCH($T$10,CouponDates!$1:$1,0),0),"")</f>
        <v>1 Shrawan 2109</v>
      </c>
      <c r="U87" s="6" t="str">
        <f ca="1">IFERROR(VLOOKUP($T87,'Date Reference'!$B:$C,2,0),"")</f>
        <v/>
      </c>
      <c r="V87" s="17" t="str">
        <f t="shared" ref="V87:V115" ca="1" si="23">IF(U87="","N/A",IF(U87&lt;$T$11,IF($T$4&lt;U86,$T$6*$T$7/$T$9,IF($T$4&lt;U87,$T$6*$T$7*(U87-$T$4)/365,"Past Date")),"N/A"))</f>
        <v>N/A</v>
      </c>
      <c r="W87" s="17" t="str">
        <f t="shared" ca="1" si="18"/>
        <v>N/A</v>
      </c>
      <c r="X87" s="18">
        <f t="shared" ca="1" si="15"/>
        <v>0</v>
      </c>
      <c r="Y87" s="9"/>
      <c r="AF87" s="2" t="str">
        <f t="shared" si="13"/>
        <v>Coupon</v>
      </c>
      <c r="AG87" s="2" t="str">
        <f t="shared" si="13"/>
        <v>1 Shrawan 2109</v>
      </c>
      <c r="AH87" s="6">
        <f t="shared" ca="1" si="16"/>
        <v>46231</v>
      </c>
      <c r="AI87" s="17" t="str">
        <f t="shared" ca="1" si="19"/>
        <v>N/A</v>
      </c>
      <c r="AJ87" s="17">
        <f t="shared" ca="1" si="17"/>
        <v>0</v>
      </c>
      <c r="AK87" s="17">
        <f t="shared" ca="1" si="20"/>
        <v>0</v>
      </c>
      <c r="AL87" s="18">
        <f t="shared" ca="1" si="21"/>
        <v>0</v>
      </c>
      <c r="AM87" s="66">
        <f t="shared" ca="1" si="22"/>
        <v>0</v>
      </c>
      <c r="AR87" s="173">
        <v>82</v>
      </c>
      <c r="AS87" s="173" t="str">
        <f t="shared" ca="1" si="14"/>
        <v/>
      </c>
      <c r="AT87" s="174">
        <f ca="1">IF(ISNUMBER(SEARCH($E$5,AS87)),MAX($AT$5:AT86)+1,0)</f>
        <v>0</v>
      </c>
    </row>
    <row r="88" spans="19:46">
      <c r="S88" s="2" t="s">
        <v>15</v>
      </c>
      <c r="T88" s="2" t="str">
        <f>IFERROR(VLOOKUP(ROWS($S$21:S88),CouponDates!$A:$AV,MATCH($T$10,CouponDates!$1:$1,0),0),"")</f>
        <v>1 Magh 2109</v>
      </c>
      <c r="U88" s="6" t="str">
        <f ca="1">IFERROR(VLOOKUP($T88,'Date Reference'!$B:$C,2,0),"")</f>
        <v/>
      </c>
      <c r="V88" s="17" t="str">
        <f t="shared" ca="1" si="23"/>
        <v>N/A</v>
      </c>
      <c r="W88" s="17" t="str">
        <f t="shared" ca="1" si="18"/>
        <v>N/A</v>
      </c>
      <c r="X88" s="18">
        <f t="shared" ca="1" si="15"/>
        <v>0</v>
      </c>
      <c r="Y88" s="9"/>
      <c r="AF88" s="2" t="str">
        <f t="shared" si="13"/>
        <v>Coupon</v>
      </c>
      <c r="AG88" s="2" t="str">
        <f t="shared" si="13"/>
        <v>1 Magh 2109</v>
      </c>
      <c r="AH88" s="6">
        <f t="shared" ca="1" si="16"/>
        <v>46231</v>
      </c>
      <c r="AI88" s="17" t="str">
        <f t="shared" ca="1" si="19"/>
        <v>N/A</v>
      </c>
      <c r="AJ88" s="17">
        <f t="shared" ca="1" si="17"/>
        <v>0</v>
      </c>
      <c r="AK88" s="17">
        <f t="shared" ca="1" si="20"/>
        <v>0</v>
      </c>
      <c r="AL88" s="18">
        <f t="shared" ca="1" si="21"/>
        <v>0</v>
      </c>
      <c r="AM88" s="66">
        <f t="shared" ca="1" si="22"/>
        <v>0</v>
      </c>
      <c r="AR88" s="173">
        <v>83</v>
      </c>
      <c r="AS88" s="173" t="str">
        <f t="shared" ca="1" si="14"/>
        <v/>
      </c>
      <c r="AT88" s="174">
        <f ca="1">IF(ISNUMBER(SEARCH($E$5,AS88)),MAX($AT$5:AT87)+1,0)</f>
        <v>0</v>
      </c>
    </row>
    <row r="89" spans="19:46">
      <c r="S89" s="2" t="s">
        <v>15</v>
      </c>
      <c r="T89" s="2" t="str">
        <f>IFERROR(VLOOKUP(ROWS($S$21:S89),CouponDates!$A:$AV,MATCH($T$10,CouponDates!$1:$1,0),0),"")</f>
        <v>1 Shrawan 2110</v>
      </c>
      <c r="U89" s="6" t="str">
        <f ca="1">IFERROR(VLOOKUP($T89,'Date Reference'!$B:$C,2,0),"")</f>
        <v/>
      </c>
      <c r="V89" s="17" t="str">
        <f t="shared" ca="1" si="23"/>
        <v>N/A</v>
      </c>
      <c r="W89" s="17" t="str">
        <f t="shared" ca="1" si="18"/>
        <v>N/A</v>
      </c>
      <c r="X89" s="18">
        <f t="shared" ca="1" si="15"/>
        <v>0</v>
      </c>
      <c r="Y89" s="9"/>
      <c r="AF89" s="2" t="str">
        <f t="shared" si="13"/>
        <v>Coupon</v>
      </c>
      <c r="AG89" s="2" t="str">
        <f t="shared" si="13"/>
        <v>1 Shrawan 2110</v>
      </c>
      <c r="AH89" s="6">
        <f t="shared" ca="1" si="16"/>
        <v>46231</v>
      </c>
      <c r="AI89" s="17" t="str">
        <f t="shared" ca="1" si="19"/>
        <v>N/A</v>
      </c>
      <c r="AJ89" s="17">
        <f t="shared" ca="1" si="17"/>
        <v>0</v>
      </c>
      <c r="AK89" s="17">
        <f t="shared" ca="1" si="20"/>
        <v>0</v>
      </c>
      <c r="AL89" s="18">
        <f t="shared" ca="1" si="21"/>
        <v>0</v>
      </c>
      <c r="AM89" s="66">
        <f t="shared" ca="1" si="22"/>
        <v>0</v>
      </c>
      <c r="AR89" s="173">
        <v>84</v>
      </c>
      <c r="AS89" s="173" t="str">
        <f t="shared" ca="1" si="14"/>
        <v/>
      </c>
      <c r="AT89" s="174">
        <f ca="1">IF(ISNUMBER(SEARCH($E$5,AS89)),MAX($AT$5:AT88)+1,0)</f>
        <v>0</v>
      </c>
    </row>
    <row r="90" spans="19:46">
      <c r="S90" s="2" t="s">
        <v>15</v>
      </c>
      <c r="T90" s="2" t="str">
        <f>IFERROR(VLOOKUP(ROWS($S$21:S90),CouponDates!$A:$AV,MATCH($T$10,CouponDates!$1:$1,0),0),"")</f>
        <v>1 Magh 2110</v>
      </c>
      <c r="U90" s="6" t="str">
        <f ca="1">IFERROR(VLOOKUP($T90,'Date Reference'!$B:$C,2,0),"")</f>
        <v/>
      </c>
      <c r="V90" s="17" t="str">
        <f t="shared" ca="1" si="23"/>
        <v>N/A</v>
      </c>
      <c r="W90" s="17" t="str">
        <f t="shared" ca="1" si="18"/>
        <v>N/A</v>
      </c>
      <c r="X90" s="18">
        <f t="shared" ca="1" si="15"/>
        <v>0</v>
      </c>
      <c r="Y90" s="9"/>
      <c r="AF90" s="2" t="str">
        <f t="shared" si="13"/>
        <v>Coupon</v>
      </c>
      <c r="AG90" s="2" t="str">
        <f t="shared" si="13"/>
        <v>1 Magh 2110</v>
      </c>
      <c r="AH90" s="6">
        <f t="shared" ca="1" si="16"/>
        <v>46231</v>
      </c>
      <c r="AI90" s="17" t="str">
        <f t="shared" ca="1" si="19"/>
        <v>N/A</v>
      </c>
      <c r="AJ90" s="17">
        <f t="shared" ca="1" si="17"/>
        <v>0</v>
      </c>
      <c r="AK90" s="17">
        <f t="shared" ca="1" si="20"/>
        <v>0</v>
      </c>
      <c r="AL90" s="18">
        <f t="shared" ca="1" si="21"/>
        <v>0</v>
      </c>
      <c r="AM90" s="66">
        <f t="shared" ca="1" si="22"/>
        <v>0</v>
      </c>
      <c r="AR90" s="173">
        <v>85</v>
      </c>
      <c r="AS90" s="173" t="str">
        <f t="shared" ca="1" si="14"/>
        <v/>
      </c>
      <c r="AT90" s="174">
        <f ca="1">IF(ISNUMBER(SEARCH($E$5,AS90)),MAX($AT$5:AT89)+1,0)</f>
        <v>0</v>
      </c>
    </row>
    <row r="91" spans="19:46">
      <c r="S91" s="2" t="s">
        <v>15</v>
      </c>
      <c r="T91" s="2" t="str">
        <f>IFERROR(VLOOKUP(ROWS($S$21:S91),CouponDates!$A:$AV,MATCH($T$10,CouponDates!$1:$1,0),0),"")</f>
        <v>1 Shrawan 2111</v>
      </c>
      <c r="U91" s="6" t="str">
        <f ca="1">IFERROR(VLOOKUP($T91,'Date Reference'!$B:$C,2,0),"")</f>
        <v/>
      </c>
      <c r="V91" s="17" t="str">
        <f t="shared" ca="1" si="23"/>
        <v>N/A</v>
      </c>
      <c r="W91" s="17" t="str">
        <f t="shared" ca="1" si="18"/>
        <v>N/A</v>
      </c>
      <c r="X91" s="18">
        <f t="shared" ca="1" si="15"/>
        <v>0</v>
      </c>
      <c r="Y91" s="9"/>
      <c r="AF91" s="2" t="str">
        <f t="shared" si="13"/>
        <v>Coupon</v>
      </c>
      <c r="AG91" s="2" t="str">
        <f t="shared" si="13"/>
        <v>1 Shrawan 2111</v>
      </c>
      <c r="AH91" s="6">
        <f t="shared" ca="1" si="16"/>
        <v>46231</v>
      </c>
      <c r="AI91" s="17" t="str">
        <f t="shared" ca="1" si="19"/>
        <v>N/A</v>
      </c>
      <c r="AJ91" s="17">
        <f t="shared" ca="1" si="17"/>
        <v>0</v>
      </c>
      <c r="AK91" s="17">
        <f t="shared" ca="1" si="20"/>
        <v>0</v>
      </c>
      <c r="AL91" s="18">
        <f t="shared" ca="1" si="21"/>
        <v>0</v>
      </c>
      <c r="AM91" s="66">
        <f t="shared" ca="1" si="22"/>
        <v>0</v>
      </c>
      <c r="AR91" s="173">
        <v>86</v>
      </c>
      <c r="AS91" s="173" t="str">
        <f t="shared" ca="1" si="14"/>
        <v/>
      </c>
      <c r="AT91" s="174">
        <f ca="1">IF(ISNUMBER(SEARCH($E$5,AS91)),MAX($AT$5:AT90)+1,0)</f>
        <v>0</v>
      </c>
    </row>
    <row r="92" spans="19:46">
      <c r="S92" s="2" t="s">
        <v>15</v>
      </c>
      <c r="T92" s="2" t="str">
        <f>IFERROR(VLOOKUP(ROWS($S$21:S92),CouponDates!$A:$AV,MATCH($T$10,CouponDates!$1:$1,0),0),"")</f>
        <v>1 Magh 2111</v>
      </c>
      <c r="U92" s="6" t="str">
        <f ca="1">IFERROR(VLOOKUP($T92,'Date Reference'!$B:$C,2,0),"")</f>
        <v/>
      </c>
      <c r="V92" s="17" t="str">
        <f t="shared" ca="1" si="23"/>
        <v>N/A</v>
      </c>
      <c r="W92" s="17" t="str">
        <f t="shared" ca="1" si="18"/>
        <v>N/A</v>
      </c>
      <c r="X92" s="18">
        <f t="shared" ca="1" si="15"/>
        <v>0</v>
      </c>
      <c r="Y92" s="9"/>
      <c r="AF92" s="2" t="str">
        <f t="shared" si="13"/>
        <v>Coupon</v>
      </c>
      <c r="AG92" s="2" t="str">
        <f t="shared" si="13"/>
        <v>1 Magh 2111</v>
      </c>
      <c r="AH92" s="6">
        <f t="shared" ca="1" si="16"/>
        <v>46231</v>
      </c>
      <c r="AI92" s="17" t="str">
        <f t="shared" ca="1" si="19"/>
        <v>N/A</v>
      </c>
      <c r="AJ92" s="17">
        <f t="shared" ca="1" si="17"/>
        <v>0</v>
      </c>
      <c r="AK92" s="17">
        <f t="shared" ca="1" si="20"/>
        <v>0</v>
      </c>
      <c r="AL92" s="18">
        <f t="shared" ca="1" si="21"/>
        <v>0</v>
      </c>
      <c r="AM92" s="66">
        <f t="shared" ca="1" si="22"/>
        <v>0</v>
      </c>
      <c r="AR92" s="173">
        <v>87</v>
      </c>
      <c r="AS92" s="173" t="str">
        <f t="shared" ca="1" si="14"/>
        <v/>
      </c>
      <c r="AT92" s="174">
        <f ca="1">IF(ISNUMBER(SEARCH($E$5,AS92)),MAX($AT$5:AT91)+1,0)</f>
        <v>0</v>
      </c>
    </row>
    <row r="93" spans="19:46">
      <c r="S93" s="2" t="s">
        <v>15</v>
      </c>
      <c r="T93" s="2" t="str">
        <f>IFERROR(VLOOKUP(ROWS($S$21:S93),CouponDates!$A:$AV,MATCH($T$10,CouponDates!$1:$1,0),0),"")</f>
        <v>1 Shrawan 2112</v>
      </c>
      <c r="U93" s="6" t="str">
        <f ca="1">IFERROR(VLOOKUP($T93,'Date Reference'!$B:$C,2,0),"")</f>
        <v/>
      </c>
      <c r="V93" s="17" t="str">
        <f t="shared" ca="1" si="23"/>
        <v>N/A</v>
      </c>
      <c r="W93" s="17" t="str">
        <f t="shared" ca="1" si="18"/>
        <v>N/A</v>
      </c>
      <c r="X93" s="18">
        <f t="shared" ca="1" si="15"/>
        <v>0</v>
      </c>
      <c r="Y93" s="9"/>
      <c r="AF93" s="2" t="str">
        <f t="shared" si="13"/>
        <v>Coupon</v>
      </c>
      <c r="AG93" s="2" t="str">
        <f t="shared" si="13"/>
        <v>1 Shrawan 2112</v>
      </c>
      <c r="AH93" s="6">
        <f t="shared" ca="1" si="16"/>
        <v>46231</v>
      </c>
      <c r="AI93" s="17" t="str">
        <f t="shared" ca="1" si="19"/>
        <v>N/A</v>
      </c>
      <c r="AJ93" s="17">
        <f t="shared" ca="1" si="17"/>
        <v>0</v>
      </c>
      <c r="AK93" s="17">
        <f t="shared" ca="1" si="20"/>
        <v>0</v>
      </c>
      <c r="AL93" s="18">
        <f t="shared" ca="1" si="21"/>
        <v>0</v>
      </c>
      <c r="AM93" s="66">
        <f t="shared" ca="1" si="22"/>
        <v>0</v>
      </c>
      <c r="AR93" s="173">
        <v>88</v>
      </c>
      <c r="AS93" s="173" t="str">
        <f t="shared" ca="1" si="14"/>
        <v/>
      </c>
      <c r="AT93" s="174">
        <f ca="1">IF(ISNUMBER(SEARCH($E$5,AS93)),MAX($AT$5:AT92)+1,0)</f>
        <v>0</v>
      </c>
    </row>
    <row r="94" spans="19:46">
      <c r="S94" s="2" t="s">
        <v>15</v>
      </c>
      <c r="T94" s="2" t="str">
        <f>IFERROR(VLOOKUP(ROWS($S$21:S94),CouponDates!$A:$AV,MATCH($T$10,CouponDates!$1:$1,0),0),"")</f>
        <v>1 Magh 2112</v>
      </c>
      <c r="U94" s="6" t="str">
        <f ca="1">IFERROR(VLOOKUP($T94,'Date Reference'!$B:$C,2,0),"")</f>
        <v/>
      </c>
      <c r="V94" s="17" t="str">
        <f t="shared" ca="1" si="23"/>
        <v>N/A</v>
      </c>
      <c r="W94" s="17" t="str">
        <f t="shared" ca="1" si="18"/>
        <v>N/A</v>
      </c>
      <c r="X94" s="18">
        <f t="shared" ca="1" si="15"/>
        <v>0</v>
      </c>
      <c r="Y94" s="9"/>
      <c r="AF94" s="2" t="str">
        <f t="shared" si="13"/>
        <v>Coupon</v>
      </c>
      <c r="AG94" s="2" t="str">
        <f t="shared" si="13"/>
        <v>1 Magh 2112</v>
      </c>
      <c r="AH94" s="6">
        <f t="shared" ca="1" si="16"/>
        <v>46231</v>
      </c>
      <c r="AI94" s="17" t="str">
        <f t="shared" ca="1" si="19"/>
        <v>N/A</v>
      </c>
      <c r="AJ94" s="17">
        <f t="shared" ca="1" si="17"/>
        <v>0</v>
      </c>
      <c r="AK94" s="17">
        <f t="shared" ca="1" si="20"/>
        <v>0</v>
      </c>
      <c r="AL94" s="18">
        <f t="shared" ca="1" si="21"/>
        <v>0</v>
      </c>
      <c r="AM94" s="66">
        <f t="shared" ca="1" si="22"/>
        <v>0</v>
      </c>
      <c r="AR94" s="173">
        <v>89</v>
      </c>
      <c r="AS94" s="173" t="str">
        <f t="shared" ca="1" si="14"/>
        <v/>
      </c>
      <c r="AT94" s="174">
        <f ca="1">IF(ISNUMBER(SEARCH($E$5,AS94)),MAX($AT$5:AT93)+1,0)</f>
        <v>0</v>
      </c>
    </row>
    <row r="95" spans="19:46">
      <c r="S95" s="2" t="s">
        <v>15</v>
      </c>
      <c r="T95" s="2" t="str">
        <f>IFERROR(VLOOKUP(ROWS($S$21:S95),CouponDates!$A:$AV,MATCH($T$10,CouponDates!$1:$1,0),0),"")</f>
        <v>1 Shrawan 2113</v>
      </c>
      <c r="U95" s="6" t="str">
        <f ca="1">IFERROR(VLOOKUP($T95,'Date Reference'!$B:$C,2,0),"")</f>
        <v/>
      </c>
      <c r="V95" s="17" t="str">
        <f t="shared" ca="1" si="23"/>
        <v>N/A</v>
      </c>
      <c r="W95" s="17" t="str">
        <f t="shared" ca="1" si="18"/>
        <v>N/A</v>
      </c>
      <c r="X95" s="18">
        <f t="shared" ca="1" si="15"/>
        <v>0</v>
      </c>
      <c r="Y95" s="9"/>
      <c r="AF95" s="2" t="str">
        <f t="shared" si="13"/>
        <v>Coupon</v>
      </c>
      <c r="AG95" s="2" t="str">
        <f t="shared" si="13"/>
        <v>1 Shrawan 2113</v>
      </c>
      <c r="AH95" s="6">
        <f t="shared" ca="1" si="16"/>
        <v>46231</v>
      </c>
      <c r="AI95" s="17" t="str">
        <f t="shared" ca="1" si="19"/>
        <v>N/A</v>
      </c>
      <c r="AJ95" s="17">
        <f t="shared" ca="1" si="17"/>
        <v>0</v>
      </c>
      <c r="AK95" s="17">
        <f t="shared" ca="1" si="20"/>
        <v>0</v>
      </c>
      <c r="AL95" s="18">
        <f t="shared" ca="1" si="21"/>
        <v>0</v>
      </c>
      <c r="AM95" s="66">
        <f t="shared" ca="1" si="22"/>
        <v>0</v>
      </c>
      <c r="AR95" s="173">
        <v>90</v>
      </c>
      <c r="AS95" s="173" t="str">
        <f t="shared" ca="1" si="14"/>
        <v/>
      </c>
      <c r="AT95" s="174">
        <f ca="1">IF(ISNUMBER(SEARCH($E$5,AS95)),MAX($AT$5:AT94)+1,0)</f>
        <v>0</v>
      </c>
    </row>
    <row r="96" spans="19:46">
      <c r="S96" s="2" t="s">
        <v>15</v>
      </c>
      <c r="T96" s="2" t="str">
        <f>IFERROR(VLOOKUP(ROWS($S$21:S96),CouponDates!$A:$AV,MATCH($T$10,CouponDates!$1:$1,0),0),"")</f>
        <v>1 Magh 2113</v>
      </c>
      <c r="U96" s="6" t="str">
        <f ca="1">IFERROR(VLOOKUP($T96,'Date Reference'!$B:$C,2,0),"")</f>
        <v/>
      </c>
      <c r="V96" s="17" t="str">
        <f t="shared" ca="1" si="23"/>
        <v>N/A</v>
      </c>
      <c r="W96" s="17" t="str">
        <f t="shared" ca="1" si="18"/>
        <v>N/A</v>
      </c>
      <c r="X96" s="18">
        <f t="shared" ca="1" si="15"/>
        <v>0</v>
      </c>
      <c r="Y96" s="9"/>
      <c r="AF96" s="2" t="str">
        <f t="shared" si="13"/>
        <v>Coupon</v>
      </c>
      <c r="AG96" s="2" t="str">
        <f t="shared" si="13"/>
        <v>1 Magh 2113</v>
      </c>
      <c r="AH96" s="6">
        <f t="shared" ca="1" si="16"/>
        <v>46231</v>
      </c>
      <c r="AI96" s="17" t="str">
        <f t="shared" ca="1" si="19"/>
        <v>N/A</v>
      </c>
      <c r="AJ96" s="17">
        <f t="shared" ca="1" si="17"/>
        <v>0</v>
      </c>
      <c r="AK96" s="17">
        <f t="shared" ca="1" si="20"/>
        <v>0</v>
      </c>
      <c r="AL96" s="18">
        <f t="shared" ca="1" si="21"/>
        <v>0</v>
      </c>
      <c r="AM96" s="66">
        <f t="shared" ca="1" si="22"/>
        <v>0</v>
      </c>
      <c r="AR96" s="173">
        <v>91</v>
      </c>
      <c r="AS96" s="173" t="str">
        <f t="shared" ca="1" si="14"/>
        <v/>
      </c>
      <c r="AT96" s="174">
        <f ca="1">IF(ISNUMBER(SEARCH($E$5,AS96)),MAX($AT$5:AT95)+1,0)</f>
        <v>0</v>
      </c>
    </row>
    <row r="97" spans="19:46">
      <c r="S97" s="2" t="s">
        <v>15</v>
      </c>
      <c r="T97" s="2" t="str">
        <f>IFERROR(VLOOKUP(ROWS($S$21:S97),CouponDates!$A:$AV,MATCH($T$10,CouponDates!$1:$1,0),0),"")</f>
        <v>1 Shrawan 2114</v>
      </c>
      <c r="U97" s="6" t="str">
        <f ca="1">IFERROR(VLOOKUP($T97,'Date Reference'!$B:$C,2,0),"")</f>
        <v/>
      </c>
      <c r="V97" s="17" t="str">
        <f t="shared" ca="1" si="23"/>
        <v>N/A</v>
      </c>
      <c r="W97" s="17" t="str">
        <f t="shared" ca="1" si="18"/>
        <v>N/A</v>
      </c>
      <c r="X97" s="18">
        <f t="shared" ca="1" si="15"/>
        <v>0</v>
      </c>
      <c r="Y97" s="9"/>
      <c r="AF97" s="2" t="str">
        <f t="shared" si="13"/>
        <v>Coupon</v>
      </c>
      <c r="AG97" s="2" t="str">
        <f t="shared" si="13"/>
        <v>1 Shrawan 2114</v>
      </c>
      <c r="AH97" s="6">
        <f t="shared" ca="1" si="16"/>
        <v>46231</v>
      </c>
      <c r="AI97" s="17" t="str">
        <f t="shared" ca="1" si="19"/>
        <v>N/A</v>
      </c>
      <c r="AJ97" s="17">
        <f t="shared" ca="1" si="17"/>
        <v>0</v>
      </c>
      <c r="AK97" s="17">
        <f t="shared" ca="1" si="20"/>
        <v>0</v>
      </c>
      <c r="AL97" s="18">
        <f t="shared" ca="1" si="21"/>
        <v>0</v>
      </c>
      <c r="AM97" s="66">
        <f t="shared" ca="1" si="22"/>
        <v>0</v>
      </c>
      <c r="AR97" s="173">
        <v>92</v>
      </c>
      <c r="AS97" s="173" t="str">
        <f t="shared" ca="1" si="14"/>
        <v/>
      </c>
      <c r="AT97" s="174">
        <f ca="1">IF(ISNUMBER(SEARCH($E$5,AS97)),MAX($AT$5:AT96)+1,0)</f>
        <v>0</v>
      </c>
    </row>
    <row r="98" spans="19:46">
      <c r="S98" s="2" t="s">
        <v>15</v>
      </c>
      <c r="T98" s="2" t="str">
        <f>IFERROR(VLOOKUP(ROWS($S$21:S98),CouponDates!$A:$AV,MATCH($T$10,CouponDates!$1:$1,0),0),"")</f>
        <v>1 Magh 2114</v>
      </c>
      <c r="U98" s="6" t="str">
        <f ca="1">IFERROR(VLOOKUP($T98,'Date Reference'!$B:$C,2,0),"")</f>
        <v/>
      </c>
      <c r="V98" s="17" t="str">
        <f t="shared" ca="1" si="23"/>
        <v>N/A</v>
      </c>
      <c r="W98" s="17" t="str">
        <f t="shared" ca="1" si="18"/>
        <v>N/A</v>
      </c>
      <c r="X98" s="18">
        <f t="shared" ca="1" si="15"/>
        <v>0</v>
      </c>
      <c r="Y98" s="9"/>
      <c r="AF98" s="2" t="str">
        <f t="shared" si="13"/>
        <v>Coupon</v>
      </c>
      <c r="AG98" s="2" t="str">
        <f t="shared" si="13"/>
        <v>1 Magh 2114</v>
      </c>
      <c r="AH98" s="6">
        <f t="shared" ca="1" si="16"/>
        <v>46231</v>
      </c>
      <c r="AI98" s="17" t="str">
        <f t="shared" ca="1" si="19"/>
        <v>N/A</v>
      </c>
      <c r="AJ98" s="17">
        <f t="shared" ca="1" si="17"/>
        <v>0</v>
      </c>
      <c r="AK98" s="17">
        <f t="shared" ca="1" si="20"/>
        <v>0</v>
      </c>
      <c r="AL98" s="18">
        <f t="shared" ca="1" si="21"/>
        <v>0</v>
      </c>
      <c r="AM98" s="66">
        <f t="shared" ca="1" si="22"/>
        <v>0</v>
      </c>
      <c r="AR98" s="173">
        <v>93</v>
      </c>
      <c r="AS98" s="173" t="str">
        <f t="shared" ca="1" si="14"/>
        <v/>
      </c>
      <c r="AT98" s="174">
        <f ca="1">IF(ISNUMBER(SEARCH($E$5,AS98)),MAX($AT$5:AT97)+1,0)</f>
        <v>0</v>
      </c>
    </row>
    <row r="99" spans="19:46">
      <c r="S99" s="2" t="s">
        <v>15</v>
      </c>
      <c r="T99" s="2" t="str">
        <f>IFERROR(VLOOKUP(ROWS($S$21:S99),CouponDates!$A:$AV,MATCH($T$10,CouponDates!$1:$1,0),0),"")</f>
        <v>1 Shrawan 2115</v>
      </c>
      <c r="U99" s="6" t="str">
        <f ca="1">IFERROR(VLOOKUP($T99,'Date Reference'!$B:$C,2,0),"")</f>
        <v/>
      </c>
      <c r="V99" s="17" t="str">
        <f t="shared" ca="1" si="23"/>
        <v>N/A</v>
      </c>
      <c r="W99" s="17" t="str">
        <f t="shared" ca="1" si="18"/>
        <v>N/A</v>
      </c>
      <c r="X99" s="18">
        <f t="shared" ca="1" si="15"/>
        <v>0</v>
      </c>
      <c r="Y99" s="9"/>
      <c r="AF99" s="2" t="str">
        <f t="shared" si="13"/>
        <v>Coupon</v>
      </c>
      <c r="AG99" s="2" t="str">
        <f t="shared" si="13"/>
        <v>1 Shrawan 2115</v>
      </c>
      <c r="AH99" s="6">
        <f t="shared" ca="1" si="16"/>
        <v>46231</v>
      </c>
      <c r="AI99" s="17" t="str">
        <f t="shared" ca="1" si="19"/>
        <v>N/A</v>
      </c>
      <c r="AJ99" s="17">
        <f t="shared" ca="1" si="17"/>
        <v>0</v>
      </c>
      <c r="AK99" s="17">
        <f t="shared" ca="1" si="20"/>
        <v>0</v>
      </c>
      <c r="AL99" s="18">
        <f t="shared" ca="1" si="21"/>
        <v>0</v>
      </c>
      <c r="AM99" s="66">
        <f t="shared" ca="1" si="22"/>
        <v>0</v>
      </c>
      <c r="AR99" s="173">
        <v>94</v>
      </c>
      <c r="AS99" s="173" t="str">
        <f t="shared" ca="1" si="14"/>
        <v/>
      </c>
      <c r="AT99" s="174">
        <f ca="1">IF(ISNUMBER(SEARCH($E$5,AS99)),MAX($AT$5:AT98)+1,0)</f>
        <v>0</v>
      </c>
    </row>
    <row r="100" spans="19:46">
      <c r="S100" s="2" t="s">
        <v>15</v>
      </c>
      <c r="T100" s="2" t="str">
        <f>IFERROR(VLOOKUP(ROWS($S$21:S100),CouponDates!$A:$AV,MATCH($T$10,CouponDates!$1:$1,0),0),"")</f>
        <v>1 Magh 2115</v>
      </c>
      <c r="U100" s="6" t="str">
        <f ca="1">IFERROR(VLOOKUP($T100,'Date Reference'!$B:$C,2,0),"")</f>
        <v/>
      </c>
      <c r="V100" s="17" t="str">
        <f t="shared" ca="1" si="23"/>
        <v>N/A</v>
      </c>
      <c r="W100" s="17" t="str">
        <f t="shared" ca="1" si="18"/>
        <v>N/A</v>
      </c>
      <c r="X100" s="18">
        <f t="shared" ca="1" si="15"/>
        <v>0</v>
      </c>
      <c r="Y100" s="9"/>
      <c r="AF100" s="2" t="str">
        <f t="shared" si="13"/>
        <v>Coupon</v>
      </c>
      <c r="AG100" s="2" t="str">
        <f t="shared" si="13"/>
        <v>1 Magh 2115</v>
      </c>
      <c r="AH100" s="6">
        <f t="shared" ca="1" si="16"/>
        <v>46231</v>
      </c>
      <c r="AI100" s="17" t="str">
        <f t="shared" ca="1" si="19"/>
        <v>N/A</v>
      </c>
      <c r="AJ100" s="17">
        <f t="shared" ca="1" si="17"/>
        <v>0</v>
      </c>
      <c r="AK100" s="17">
        <f t="shared" ca="1" si="20"/>
        <v>0</v>
      </c>
      <c r="AL100" s="18">
        <f t="shared" ca="1" si="21"/>
        <v>0</v>
      </c>
      <c r="AM100" s="66">
        <f t="shared" ca="1" si="22"/>
        <v>0</v>
      </c>
      <c r="AR100" s="173">
        <v>95</v>
      </c>
      <c r="AS100" s="173" t="str">
        <f t="shared" ca="1" si="14"/>
        <v/>
      </c>
      <c r="AT100" s="174">
        <f ca="1">IF(ISNUMBER(SEARCH($E$5,AS100)),MAX($AT$5:AT99)+1,0)</f>
        <v>0</v>
      </c>
    </row>
    <row r="101" spans="19:46">
      <c r="S101" s="2" t="s">
        <v>15</v>
      </c>
      <c r="T101" s="2" t="str">
        <f>IFERROR(VLOOKUP(ROWS($S$21:S101),CouponDates!$A:$AV,MATCH($T$10,CouponDates!$1:$1,0),0),"")</f>
        <v>1 Shrawan 2116</v>
      </c>
      <c r="U101" s="6" t="str">
        <f ca="1">IFERROR(VLOOKUP($T101,'Date Reference'!$B:$C,2,0),"")</f>
        <v/>
      </c>
      <c r="V101" s="17" t="str">
        <f t="shared" ca="1" si="23"/>
        <v>N/A</v>
      </c>
      <c r="W101" s="17" t="str">
        <f t="shared" ca="1" si="18"/>
        <v>N/A</v>
      </c>
      <c r="X101" s="18">
        <f t="shared" ca="1" si="15"/>
        <v>0</v>
      </c>
      <c r="Y101" s="9"/>
      <c r="AF101" s="2" t="str">
        <f t="shared" si="13"/>
        <v>Coupon</v>
      </c>
      <c r="AG101" s="2" t="str">
        <f t="shared" si="13"/>
        <v>1 Shrawan 2116</v>
      </c>
      <c r="AH101" s="6">
        <f t="shared" ca="1" si="16"/>
        <v>46231</v>
      </c>
      <c r="AI101" s="17" t="str">
        <f t="shared" ca="1" si="19"/>
        <v>N/A</v>
      </c>
      <c r="AJ101" s="17">
        <f t="shared" ca="1" si="17"/>
        <v>0</v>
      </c>
      <c r="AK101" s="17">
        <f t="shared" ca="1" si="20"/>
        <v>0</v>
      </c>
      <c r="AL101" s="18">
        <f t="shared" ca="1" si="21"/>
        <v>0</v>
      </c>
      <c r="AM101" s="66">
        <f t="shared" ca="1" si="22"/>
        <v>0</v>
      </c>
      <c r="AR101" s="173">
        <v>96</v>
      </c>
      <c r="AS101" s="173" t="str">
        <f t="shared" ca="1" si="14"/>
        <v/>
      </c>
      <c r="AT101" s="174">
        <f ca="1">IF(ISNUMBER(SEARCH($E$5,AS101)),MAX($AT$5:AT100)+1,0)</f>
        <v>0</v>
      </c>
    </row>
    <row r="102" spans="19:46">
      <c r="S102" s="2" t="s">
        <v>15</v>
      </c>
      <c r="T102" s="2" t="str">
        <f>IFERROR(VLOOKUP(ROWS($S$21:S102),CouponDates!$A:$AV,MATCH($T$10,CouponDates!$1:$1,0),0),"")</f>
        <v>1 Magh 2116</v>
      </c>
      <c r="U102" s="6" t="str">
        <f ca="1">IFERROR(VLOOKUP($T102,'Date Reference'!$B:$C,2,0),"")</f>
        <v/>
      </c>
      <c r="V102" s="17" t="str">
        <f t="shared" ca="1" si="23"/>
        <v>N/A</v>
      </c>
      <c r="W102" s="17" t="str">
        <f t="shared" ca="1" si="18"/>
        <v>N/A</v>
      </c>
      <c r="X102" s="18">
        <f t="shared" ca="1" si="15"/>
        <v>0</v>
      </c>
      <c r="Y102" s="9"/>
      <c r="AF102" s="2" t="str">
        <f t="shared" si="13"/>
        <v>Coupon</v>
      </c>
      <c r="AG102" s="2" t="str">
        <f t="shared" si="13"/>
        <v>1 Magh 2116</v>
      </c>
      <c r="AH102" s="6">
        <f t="shared" ca="1" si="16"/>
        <v>46231</v>
      </c>
      <c r="AI102" s="17" t="str">
        <f t="shared" ca="1" si="19"/>
        <v>N/A</v>
      </c>
      <c r="AJ102" s="17">
        <f t="shared" ca="1" si="17"/>
        <v>0</v>
      </c>
      <c r="AK102" s="17">
        <f t="shared" ca="1" si="20"/>
        <v>0</v>
      </c>
      <c r="AL102" s="18">
        <f t="shared" ca="1" si="21"/>
        <v>0</v>
      </c>
      <c r="AM102" s="66">
        <f t="shared" ca="1" si="22"/>
        <v>0</v>
      </c>
      <c r="AR102" s="173">
        <v>97</v>
      </c>
      <c r="AS102" s="173" t="str">
        <f t="shared" ca="1" si="14"/>
        <v/>
      </c>
      <c r="AT102" s="174">
        <f ca="1">IF(ISNUMBER(SEARCH($E$5,AS102)),MAX($AT$5:AT101)+1,0)</f>
        <v>0</v>
      </c>
    </row>
    <row r="103" spans="19:46">
      <c r="S103" s="2" t="s">
        <v>15</v>
      </c>
      <c r="T103" s="2" t="str">
        <f>IFERROR(VLOOKUP(ROWS($S$21:S103),CouponDates!$A:$AV,MATCH($T$10,CouponDates!$1:$1,0),0),"")</f>
        <v>1 Shrawan 2117</v>
      </c>
      <c r="U103" s="6" t="str">
        <f ca="1">IFERROR(VLOOKUP($T103,'Date Reference'!$B:$C,2,0),"")</f>
        <v/>
      </c>
      <c r="V103" s="17" t="str">
        <f t="shared" ca="1" si="23"/>
        <v>N/A</v>
      </c>
      <c r="W103" s="17" t="str">
        <f t="shared" ca="1" si="18"/>
        <v>N/A</v>
      </c>
      <c r="X103" s="18">
        <f t="shared" ca="1" si="15"/>
        <v>0</v>
      </c>
      <c r="Y103" s="9"/>
      <c r="AF103" s="2" t="str">
        <f t="shared" si="13"/>
        <v>Coupon</v>
      </c>
      <c r="AG103" s="2" t="str">
        <f t="shared" si="13"/>
        <v>1 Shrawan 2117</v>
      </c>
      <c r="AH103" s="6">
        <f t="shared" ca="1" si="16"/>
        <v>46231</v>
      </c>
      <c r="AI103" s="17" t="str">
        <f t="shared" ca="1" si="19"/>
        <v>N/A</v>
      </c>
      <c r="AJ103" s="17">
        <f t="shared" ca="1" si="17"/>
        <v>0</v>
      </c>
      <c r="AK103" s="17">
        <f t="shared" ca="1" si="20"/>
        <v>0</v>
      </c>
      <c r="AL103" s="18">
        <f t="shared" ca="1" si="21"/>
        <v>0</v>
      </c>
      <c r="AM103" s="66">
        <f t="shared" ca="1" si="22"/>
        <v>0</v>
      </c>
      <c r="AR103" s="173">
        <v>98</v>
      </c>
      <c r="AS103" s="173" t="str">
        <f t="shared" ca="1" si="14"/>
        <v/>
      </c>
      <c r="AT103" s="174">
        <f ca="1">IF(ISNUMBER(SEARCH($E$5,AS103)),MAX($AT$5:AT102)+1,0)</f>
        <v>0</v>
      </c>
    </row>
    <row r="104" spans="19:46">
      <c r="S104" s="2" t="s">
        <v>15</v>
      </c>
      <c r="T104" s="2" t="str">
        <f>IFERROR(VLOOKUP(ROWS($S$21:S104),CouponDates!$A:$AV,MATCH($T$10,CouponDates!$1:$1,0),0),"")</f>
        <v>1 Magh 2117</v>
      </c>
      <c r="U104" s="6" t="str">
        <f ca="1">IFERROR(VLOOKUP($T104,'Date Reference'!$B:$C,2,0),"")</f>
        <v/>
      </c>
      <c r="V104" s="17" t="str">
        <f t="shared" ca="1" si="23"/>
        <v>N/A</v>
      </c>
      <c r="W104" s="17" t="str">
        <f t="shared" ca="1" si="18"/>
        <v>N/A</v>
      </c>
      <c r="X104" s="18">
        <f t="shared" ca="1" si="15"/>
        <v>0</v>
      </c>
      <c r="Y104" s="9"/>
      <c r="AF104" s="2" t="str">
        <f t="shared" si="13"/>
        <v>Coupon</v>
      </c>
      <c r="AG104" s="2" t="str">
        <f t="shared" si="13"/>
        <v>1 Magh 2117</v>
      </c>
      <c r="AH104" s="6">
        <f t="shared" ca="1" si="16"/>
        <v>46231</v>
      </c>
      <c r="AI104" s="17" t="str">
        <f t="shared" ca="1" si="19"/>
        <v>N/A</v>
      </c>
      <c r="AJ104" s="17">
        <f t="shared" ca="1" si="17"/>
        <v>0</v>
      </c>
      <c r="AK104" s="17">
        <f t="shared" ca="1" si="20"/>
        <v>0</v>
      </c>
      <c r="AL104" s="18">
        <f t="shared" ca="1" si="21"/>
        <v>0</v>
      </c>
      <c r="AM104" s="66">
        <f t="shared" ca="1" si="22"/>
        <v>0</v>
      </c>
      <c r="AR104" s="173">
        <v>99</v>
      </c>
      <c r="AS104" s="173" t="str">
        <f t="shared" ca="1" si="14"/>
        <v/>
      </c>
      <c r="AT104" s="174">
        <f ca="1">IF(ISNUMBER(SEARCH($E$5,AS104)),MAX($AT$5:AT103)+1,0)</f>
        <v>0</v>
      </c>
    </row>
    <row r="105" spans="19:46">
      <c r="S105" s="2" t="s">
        <v>15</v>
      </c>
      <c r="T105" s="2" t="str">
        <f>IFERROR(VLOOKUP(ROWS($S$21:S105),CouponDates!$A:$AV,MATCH($T$10,CouponDates!$1:$1,0),0),"")</f>
        <v>1 Shrawan 2118</v>
      </c>
      <c r="U105" s="6" t="str">
        <f ca="1">IFERROR(VLOOKUP($T105,'Date Reference'!$B:$C,2,0),"")</f>
        <v/>
      </c>
      <c r="V105" s="17" t="str">
        <f t="shared" ca="1" si="23"/>
        <v>N/A</v>
      </c>
      <c r="W105" s="17" t="str">
        <f t="shared" ca="1" si="18"/>
        <v>N/A</v>
      </c>
      <c r="X105" s="18">
        <f t="shared" ca="1" si="15"/>
        <v>0</v>
      </c>
      <c r="Y105" s="9"/>
      <c r="AF105" s="2" t="str">
        <f t="shared" si="13"/>
        <v>Coupon</v>
      </c>
      <c r="AG105" s="2" t="str">
        <f t="shared" si="13"/>
        <v>1 Shrawan 2118</v>
      </c>
      <c r="AH105" s="6">
        <f t="shared" ca="1" si="16"/>
        <v>46231</v>
      </c>
      <c r="AI105" s="17" t="str">
        <f t="shared" ca="1" si="19"/>
        <v>N/A</v>
      </c>
      <c r="AJ105" s="17">
        <f t="shared" ca="1" si="17"/>
        <v>0</v>
      </c>
      <c r="AK105" s="17">
        <f t="shared" ca="1" si="20"/>
        <v>0</v>
      </c>
      <c r="AL105" s="18">
        <f t="shared" ca="1" si="21"/>
        <v>0</v>
      </c>
      <c r="AM105" s="66">
        <f t="shared" ca="1" si="22"/>
        <v>0</v>
      </c>
      <c r="AR105" s="173">
        <v>100</v>
      </c>
      <c r="AS105" s="173" t="str">
        <f t="shared" ca="1" si="14"/>
        <v/>
      </c>
      <c r="AT105" s="174">
        <f ca="1">IF(ISNUMBER(SEARCH($E$5,AS105)),MAX($AT$5:AT104)+1,0)</f>
        <v>0</v>
      </c>
    </row>
    <row r="106" spans="19:46">
      <c r="S106" s="2" t="s">
        <v>15</v>
      </c>
      <c r="T106" s="2" t="str">
        <f>IFERROR(VLOOKUP(ROWS($S$21:S106),CouponDates!$A:$AV,MATCH($T$10,CouponDates!$1:$1,0),0),"")</f>
        <v>1 Magh 2118</v>
      </c>
      <c r="U106" s="6" t="str">
        <f ca="1">IFERROR(VLOOKUP($T106,'Date Reference'!$B:$C,2,0),"")</f>
        <v/>
      </c>
      <c r="V106" s="17" t="str">
        <f t="shared" ca="1" si="23"/>
        <v>N/A</v>
      </c>
      <c r="W106" s="17" t="str">
        <f t="shared" ca="1" si="18"/>
        <v>N/A</v>
      </c>
      <c r="X106" s="18">
        <f t="shared" ca="1" si="15"/>
        <v>0</v>
      </c>
      <c r="Y106" s="9"/>
      <c r="AF106" s="2" t="str">
        <f t="shared" si="13"/>
        <v>Coupon</v>
      </c>
      <c r="AG106" s="2" t="str">
        <f t="shared" si="13"/>
        <v>1 Magh 2118</v>
      </c>
      <c r="AH106" s="6">
        <f t="shared" ca="1" si="16"/>
        <v>46231</v>
      </c>
      <c r="AI106" s="17" t="str">
        <f t="shared" ca="1" si="19"/>
        <v>N/A</v>
      </c>
      <c r="AJ106" s="17">
        <f t="shared" ca="1" si="17"/>
        <v>0</v>
      </c>
      <c r="AK106" s="17">
        <f t="shared" ca="1" si="20"/>
        <v>0</v>
      </c>
      <c r="AL106" s="18">
        <f t="shared" ca="1" si="21"/>
        <v>0</v>
      </c>
      <c r="AM106" s="66">
        <f t="shared" ca="1" si="22"/>
        <v>0</v>
      </c>
    </row>
    <row r="107" spans="19:46">
      <c r="S107" s="2" t="s">
        <v>15</v>
      </c>
      <c r="T107" s="2" t="str">
        <f>IFERROR(VLOOKUP(ROWS($S$21:S107),CouponDates!$A:$AV,MATCH($T$10,CouponDates!$1:$1,0),0),"")</f>
        <v>1 Shrawan 2119</v>
      </c>
      <c r="U107" s="6" t="str">
        <f ca="1">IFERROR(VLOOKUP($T107,'Date Reference'!$B:$C,2,0),"")</f>
        <v/>
      </c>
      <c r="V107" s="17" t="str">
        <f t="shared" ca="1" si="23"/>
        <v>N/A</v>
      </c>
      <c r="W107" s="17" t="str">
        <f t="shared" ca="1" si="18"/>
        <v>N/A</v>
      </c>
      <c r="X107" s="18">
        <f t="shared" ca="1" si="15"/>
        <v>0</v>
      </c>
      <c r="Y107" s="9"/>
      <c r="AF107" s="2" t="str">
        <f t="shared" si="13"/>
        <v>Coupon</v>
      </c>
      <c r="AG107" s="2" t="str">
        <f t="shared" si="13"/>
        <v>1 Shrawan 2119</v>
      </c>
      <c r="AH107" s="6">
        <f t="shared" ca="1" si="16"/>
        <v>46231</v>
      </c>
      <c r="AI107" s="17" t="str">
        <f t="shared" ca="1" si="19"/>
        <v>N/A</v>
      </c>
      <c r="AJ107" s="17">
        <f t="shared" ca="1" si="17"/>
        <v>0</v>
      </c>
      <c r="AK107" s="17">
        <f t="shared" ca="1" si="20"/>
        <v>0</v>
      </c>
      <c r="AL107" s="18">
        <f t="shared" ca="1" si="21"/>
        <v>0</v>
      </c>
      <c r="AM107" s="66">
        <f t="shared" ca="1" si="22"/>
        <v>0</v>
      </c>
    </row>
    <row r="108" spans="19:46">
      <c r="S108" s="2" t="s">
        <v>15</v>
      </c>
      <c r="T108" s="2" t="str">
        <f>IFERROR(VLOOKUP(ROWS($S$21:S108),CouponDates!$A:$AV,MATCH($T$10,CouponDates!$1:$1,0),0),"")</f>
        <v>1 Magh 2119</v>
      </c>
      <c r="U108" s="6" t="str">
        <f ca="1">IFERROR(VLOOKUP($T108,'Date Reference'!$B:$C,2,0),"")</f>
        <v/>
      </c>
      <c r="V108" s="17" t="str">
        <f t="shared" ca="1" si="23"/>
        <v>N/A</v>
      </c>
      <c r="W108" s="17" t="str">
        <f t="shared" ca="1" si="18"/>
        <v>N/A</v>
      </c>
      <c r="X108" s="18">
        <f t="shared" ca="1" si="15"/>
        <v>0</v>
      </c>
      <c r="Y108" s="9"/>
      <c r="AF108" s="2" t="str">
        <f t="shared" si="13"/>
        <v>Coupon</v>
      </c>
      <c r="AG108" s="2" t="str">
        <f t="shared" si="13"/>
        <v>1 Magh 2119</v>
      </c>
      <c r="AH108" s="6">
        <f t="shared" ca="1" si="16"/>
        <v>46231</v>
      </c>
      <c r="AI108" s="17" t="str">
        <f t="shared" ca="1" si="19"/>
        <v>N/A</v>
      </c>
      <c r="AJ108" s="17">
        <f t="shared" ca="1" si="17"/>
        <v>0</v>
      </c>
      <c r="AK108" s="17">
        <f t="shared" ca="1" si="20"/>
        <v>0</v>
      </c>
      <c r="AL108" s="18">
        <f t="shared" ca="1" si="21"/>
        <v>0</v>
      </c>
      <c r="AM108" s="66">
        <f t="shared" ca="1" si="22"/>
        <v>0</v>
      </c>
    </row>
    <row r="109" spans="19:46">
      <c r="S109" s="2" t="s">
        <v>15</v>
      </c>
      <c r="T109" s="2" t="str">
        <f>IFERROR(VLOOKUP(ROWS($S$21:S109),CouponDates!$A:$AV,MATCH($T$10,CouponDates!$1:$1,0),0),"")</f>
        <v>1 Shrawan 2120</v>
      </c>
      <c r="U109" s="6" t="str">
        <f ca="1">IFERROR(VLOOKUP($T109,'Date Reference'!$B:$C,2,0),"")</f>
        <v/>
      </c>
      <c r="V109" s="17" t="str">
        <f t="shared" ca="1" si="23"/>
        <v>N/A</v>
      </c>
      <c r="W109" s="17" t="str">
        <f t="shared" ca="1" si="18"/>
        <v>N/A</v>
      </c>
      <c r="X109" s="18">
        <f t="shared" ca="1" si="15"/>
        <v>0</v>
      </c>
      <c r="Y109" s="9"/>
      <c r="AF109" s="2" t="str">
        <f t="shared" si="13"/>
        <v>Coupon</v>
      </c>
      <c r="AG109" s="2" t="str">
        <f t="shared" si="13"/>
        <v>1 Shrawan 2120</v>
      </c>
      <c r="AH109" s="6">
        <f t="shared" ca="1" si="16"/>
        <v>46231</v>
      </c>
      <c r="AI109" s="17" t="str">
        <f t="shared" ca="1" si="19"/>
        <v>N/A</v>
      </c>
      <c r="AJ109" s="17">
        <f t="shared" ca="1" si="17"/>
        <v>0</v>
      </c>
      <c r="AK109" s="17">
        <f t="shared" ca="1" si="20"/>
        <v>0</v>
      </c>
      <c r="AL109" s="18">
        <f t="shared" ca="1" si="21"/>
        <v>0</v>
      </c>
      <c r="AM109" s="66">
        <f t="shared" ca="1" si="22"/>
        <v>0</v>
      </c>
    </row>
    <row r="110" spans="19:46">
      <c r="S110" s="2" t="s">
        <v>15</v>
      </c>
      <c r="T110" s="2" t="str">
        <f>IFERROR(VLOOKUP(ROWS($S$21:S110),CouponDates!$A:$AV,MATCH($T$10,CouponDates!$1:$1,0),0),"")</f>
        <v>1 Magh 2120</v>
      </c>
      <c r="U110" s="6" t="str">
        <f ca="1">IFERROR(VLOOKUP($T110,'Date Reference'!$B:$C,2,0),"")</f>
        <v/>
      </c>
      <c r="V110" s="17" t="str">
        <f t="shared" ca="1" si="23"/>
        <v>N/A</v>
      </c>
      <c r="W110" s="17" t="str">
        <f t="shared" ca="1" si="18"/>
        <v>N/A</v>
      </c>
      <c r="X110" s="18">
        <f t="shared" ca="1" si="15"/>
        <v>0</v>
      </c>
      <c r="Y110" s="9"/>
      <c r="AF110" s="2" t="str">
        <f t="shared" si="13"/>
        <v>Coupon</v>
      </c>
      <c r="AG110" s="2" t="str">
        <f t="shared" si="13"/>
        <v>1 Magh 2120</v>
      </c>
      <c r="AH110" s="6">
        <f t="shared" ca="1" si="16"/>
        <v>46231</v>
      </c>
      <c r="AI110" s="17" t="str">
        <f t="shared" ca="1" si="19"/>
        <v>N/A</v>
      </c>
      <c r="AJ110" s="17">
        <f t="shared" ca="1" si="17"/>
        <v>0</v>
      </c>
      <c r="AK110" s="17">
        <f t="shared" ca="1" si="20"/>
        <v>0</v>
      </c>
      <c r="AL110" s="18">
        <f t="shared" ca="1" si="21"/>
        <v>0</v>
      </c>
      <c r="AM110" s="66">
        <f t="shared" ca="1" si="22"/>
        <v>0</v>
      </c>
    </row>
    <row r="111" spans="19:46">
      <c r="S111" s="2" t="s">
        <v>15</v>
      </c>
      <c r="T111" s="2" t="str">
        <f>IFERROR(VLOOKUP(ROWS($S$21:S111),CouponDates!$A:$AV,MATCH($T$10,CouponDates!$1:$1,0),0),"")</f>
        <v>1 Shrawan 2121</v>
      </c>
      <c r="U111" s="6" t="str">
        <f ca="1">IFERROR(VLOOKUP($T111,'Date Reference'!$B:$C,2,0),"")</f>
        <v/>
      </c>
      <c r="V111" s="17" t="str">
        <f t="shared" ca="1" si="23"/>
        <v>N/A</v>
      </c>
      <c r="W111" s="17" t="str">
        <f t="shared" ca="1" si="18"/>
        <v>N/A</v>
      </c>
      <c r="X111" s="18">
        <f t="shared" ca="1" si="15"/>
        <v>0</v>
      </c>
      <c r="Y111" s="9"/>
      <c r="AF111" s="2" t="str">
        <f t="shared" si="13"/>
        <v>Coupon</v>
      </c>
      <c r="AG111" s="2" t="str">
        <f t="shared" si="13"/>
        <v>1 Shrawan 2121</v>
      </c>
      <c r="AH111" s="6">
        <f t="shared" ca="1" si="16"/>
        <v>46231</v>
      </c>
      <c r="AI111" s="17" t="str">
        <f t="shared" ca="1" si="19"/>
        <v>N/A</v>
      </c>
      <c r="AJ111" s="17">
        <f t="shared" ca="1" si="17"/>
        <v>0</v>
      </c>
      <c r="AK111" s="17">
        <f t="shared" ca="1" si="20"/>
        <v>0</v>
      </c>
      <c r="AL111" s="18">
        <f t="shared" ca="1" si="21"/>
        <v>0</v>
      </c>
      <c r="AM111" s="66">
        <f t="shared" ca="1" si="22"/>
        <v>0</v>
      </c>
    </row>
    <row r="112" spans="19:46">
      <c r="S112" s="2" t="s">
        <v>15</v>
      </c>
      <c r="T112" s="2" t="str">
        <f>IFERROR(VLOOKUP(ROWS($S$21:S112),CouponDates!$A:$AV,MATCH($T$10,CouponDates!$1:$1,0),0),"")</f>
        <v>1 Magh 2121</v>
      </c>
      <c r="U112" s="6" t="str">
        <f ca="1">IFERROR(VLOOKUP($T112,'Date Reference'!$B:$C,2,0),"")</f>
        <v/>
      </c>
      <c r="V112" s="17" t="str">
        <f t="shared" ca="1" si="23"/>
        <v>N/A</v>
      </c>
      <c r="W112" s="17" t="str">
        <f t="shared" ca="1" si="18"/>
        <v>N/A</v>
      </c>
      <c r="X112" s="18">
        <f t="shared" ca="1" si="15"/>
        <v>0</v>
      </c>
      <c r="Y112" s="9"/>
      <c r="AF112" s="2" t="str">
        <f t="shared" si="13"/>
        <v>Coupon</v>
      </c>
      <c r="AG112" s="2" t="str">
        <f t="shared" si="13"/>
        <v>1 Magh 2121</v>
      </c>
      <c r="AH112" s="6">
        <f t="shared" ca="1" si="16"/>
        <v>46231</v>
      </c>
      <c r="AI112" s="17" t="str">
        <f t="shared" ca="1" si="19"/>
        <v>N/A</v>
      </c>
      <c r="AJ112" s="17">
        <f t="shared" ca="1" si="17"/>
        <v>0</v>
      </c>
      <c r="AK112" s="17">
        <f t="shared" ca="1" si="20"/>
        <v>0</v>
      </c>
      <c r="AL112" s="18">
        <f t="shared" ca="1" si="21"/>
        <v>0</v>
      </c>
      <c r="AM112" s="66">
        <f t="shared" ca="1" si="22"/>
        <v>0</v>
      </c>
    </row>
    <row r="113" spans="19:39">
      <c r="S113" s="2" t="s">
        <v>15</v>
      </c>
      <c r="T113" s="2" t="str">
        <f>IFERROR(VLOOKUP(ROWS($S$21:S113),CouponDates!$A:$AV,MATCH($T$10,CouponDates!$1:$1,0),0),"")</f>
        <v>1 Shrawan 2122</v>
      </c>
      <c r="U113" s="6" t="str">
        <f ca="1">IFERROR(VLOOKUP($T113,'Date Reference'!$B:$C,2,0),"")</f>
        <v/>
      </c>
      <c r="V113" s="17" t="str">
        <f t="shared" ca="1" si="23"/>
        <v>N/A</v>
      </c>
      <c r="W113" s="17" t="str">
        <f t="shared" ca="1" si="18"/>
        <v>N/A</v>
      </c>
      <c r="X113" s="18">
        <f t="shared" ca="1" si="15"/>
        <v>0</v>
      </c>
      <c r="Y113" s="9"/>
      <c r="AF113" s="2" t="str">
        <f t="shared" si="13"/>
        <v>Coupon</v>
      </c>
      <c r="AG113" s="2" t="str">
        <f t="shared" si="13"/>
        <v>1 Shrawan 2122</v>
      </c>
      <c r="AH113" s="6">
        <f t="shared" ca="1" si="16"/>
        <v>46231</v>
      </c>
      <c r="AI113" s="17" t="str">
        <f t="shared" ca="1" si="19"/>
        <v>N/A</v>
      </c>
      <c r="AJ113" s="17">
        <f t="shared" ca="1" si="17"/>
        <v>0</v>
      </c>
      <c r="AK113" s="17">
        <f t="shared" ca="1" si="20"/>
        <v>0</v>
      </c>
      <c r="AL113" s="18">
        <f t="shared" ca="1" si="21"/>
        <v>0</v>
      </c>
      <c r="AM113" s="66">
        <f t="shared" ca="1" si="22"/>
        <v>0</v>
      </c>
    </row>
    <row r="114" spans="19:39">
      <c r="S114" s="2" t="s">
        <v>15</v>
      </c>
      <c r="T114" s="2" t="str">
        <f>IFERROR(VLOOKUP(ROWS($S$21:S114),CouponDates!$A:$AV,MATCH($T$10,CouponDates!$1:$1,0),0),"")</f>
        <v>1 Magh 2122</v>
      </c>
      <c r="U114" s="6" t="str">
        <f ca="1">IFERROR(VLOOKUP($T114,'Date Reference'!$B:$C,2,0),"")</f>
        <v/>
      </c>
      <c r="V114" s="17" t="str">
        <f t="shared" ca="1" si="23"/>
        <v>N/A</v>
      </c>
      <c r="W114" s="17" t="str">
        <f t="shared" ca="1" si="18"/>
        <v>N/A</v>
      </c>
      <c r="X114" s="18">
        <f t="shared" ca="1" si="15"/>
        <v>0</v>
      </c>
      <c r="Y114" s="9"/>
      <c r="AF114" s="2" t="str">
        <f t="shared" si="13"/>
        <v>Coupon</v>
      </c>
      <c r="AG114" s="2" t="str">
        <f t="shared" si="13"/>
        <v>1 Magh 2122</v>
      </c>
      <c r="AH114" s="6">
        <f t="shared" ca="1" si="16"/>
        <v>46231</v>
      </c>
      <c r="AI114" s="17" t="str">
        <f t="shared" ca="1" si="19"/>
        <v>N/A</v>
      </c>
      <c r="AJ114" s="17">
        <f t="shared" ca="1" si="17"/>
        <v>0</v>
      </c>
      <c r="AK114" s="17">
        <f t="shared" ca="1" si="20"/>
        <v>0</v>
      </c>
      <c r="AL114" s="18">
        <f t="shared" ca="1" si="21"/>
        <v>0</v>
      </c>
      <c r="AM114" s="66">
        <f t="shared" ca="1" si="22"/>
        <v>0</v>
      </c>
    </row>
    <row r="115" spans="19:39">
      <c r="S115" s="2" t="s">
        <v>15</v>
      </c>
      <c r="T115" s="2" t="str">
        <f>IFERROR(VLOOKUP(ROWS($S$21:S115),CouponDates!$A:$AV,MATCH($T$10,CouponDates!$1:$1,0),0),"")</f>
        <v>1 Shrawan 2123</v>
      </c>
      <c r="U115" s="6" t="str">
        <f ca="1">IFERROR(VLOOKUP($T115,'Date Reference'!$B:$C,2,0),"")</f>
        <v/>
      </c>
      <c r="V115" s="17" t="str">
        <f t="shared" ca="1" si="23"/>
        <v>N/A</v>
      </c>
      <c r="W115" s="17" t="str">
        <f t="shared" ca="1" si="18"/>
        <v>N/A</v>
      </c>
      <c r="X115" s="18">
        <f t="shared" ca="1" si="15"/>
        <v>0</v>
      </c>
      <c r="Y115" s="9"/>
      <c r="AF115" s="2" t="str">
        <f t="shared" si="13"/>
        <v>Coupon</v>
      </c>
      <c r="AG115" s="2" t="str">
        <f t="shared" si="13"/>
        <v>1 Shrawan 2123</v>
      </c>
      <c r="AH115" s="6">
        <f t="shared" ca="1" si="16"/>
        <v>46231</v>
      </c>
      <c r="AI115" s="17" t="str">
        <f t="shared" ca="1" si="19"/>
        <v>N/A</v>
      </c>
      <c r="AJ115" s="17">
        <f t="shared" ca="1" si="17"/>
        <v>0</v>
      </c>
      <c r="AK115" s="17">
        <f t="shared" ca="1" si="20"/>
        <v>0</v>
      </c>
      <c r="AL115" s="18">
        <f t="shared" ca="1" si="21"/>
        <v>0</v>
      </c>
      <c r="AM115" s="66">
        <f t="shared" ca="1" si="22"/>
        <v>0</v>
      </c>
    </row>
  </sheetData>
  <mergeCells count="8">
    <mergeCell ref="S19:X19"/>
    <mergeCell ref="Z19:AA19"/>
    <mergeCell ref="AF19:AM19"/>
    <mergeCell ref="Z34:AA34"/>
    <mergeCell ref="B5:C5"/>
    <mergeCell ref="B25:C25"/>
    <mergeCell ref="B26:C26"/>
    <mergeCell ref="B21:C21"/>
  </mergeCells>
  <dataValidations count="1">
    <dataValidation type="list" allowBlank="1" showInputMessage="1" showErrorMessage="1" sqref="B5:C5" xr:uid="{61A580BC-EA64-4B39-AD1A-E93736FAADCA}">
      <formula1>DebentureList</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8399F70-E586-46C7-A0F6-FFF6D10C0ADA}">
          <x14:formula1>
            <xm:f>'Vlook Ref'!$P$1:$P$2</xm:f>
          </x14:formula1>
          <xm:sqref>B26:C26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dimension ref="A1:AV362"/>
  <sheetViews>
    <sheetView showGridLines="0" workbookViewId="0">
      <pane xSplit="1" ySplit="2" topLeftCell="B352" activePane="bottomRight" state="frozen"/>
      <selection activeCell="S27" sqref="S27"/>
      <selection pane="topRight" activeCell="S27" sqref="S27"/>
      <selection pane="bottomLeft" activeCell="S27" sqref="S27"/>
      <selection pane="bottomRight" activeCell="B362" sqref="B362:P362"/>
    </sheetView>
  </sheetViews>
  <sheetFormatPr defaultColWidth="6.42578125" defaultRowHeight="15"/>
  <cols>
    <col min="1" max="1" width="12" style="132" bestFit="1" customWidth="1"/>
    <col min="2" max="2" width="8.5703125" style="133" bestFit="1" customWidth="1"/>
    <col min="3" max="47" width="6.42578125" style="133"/>
    <col min="48" max="16384" width="6.42578125" style="68"/>
  </cols>
  <sheetData>
    <row r="1" spans="1:48">
      <c r="A1" s="130" t="s">
        <v>1631</v>
      </c>
      <c r="B1" s="129">
        <f>IFERROR(AVERAGEIFS(DailyDetails!$J:$J,DailyDetails!$L:$L,"IG",DailyDetails!$E:$E,B$2),"")</f>
        <v>0.20229031022138416</v>
      </c>
      <c r="C1" s="129">
        <f>IFERROR(AVERAGEIFS(DailyDetails!$J:$J,DailyDetails!$L:$L,"IG",DailyDetails!$E:$E,C$2),"")</f>
        <v>0.11272958192359064</v>
      </c>
      <c r="D1" s="129">
        <f>IFERROR(AVERAGEIFS(DailyDetails!$J:$J,DailyDetails!$L:$L,"IG",DailyDetails!$E:$E,D$2),"")</f>
        <v>0.12037803502533251</v>
      </c>
      <c r="E1" s="129">
        <f>IFERROR(AVERAGEIFS(DailyDetails!$J:$J,DailyDetails!$L:$L,"IG",DailyDetails!$E:$E,E$2),"")</f>
        <v>0.12195580393665632</v>
      </c>
      <c r="F1" s="129">
        <f>IFERROR(AVERAGEIFS(DailyDetails!$J:$J,DailyDetails!$L:$L,"IG",DailyDetails!$E:$E,F$2),"")</f>
        <v>0.1360338629026315</v>
      </c>
      <c r="G1" s="129">
        <f>IFERROR(AVERAGEIFS(DailyDetails!$J:$J,DailyDetails!$L:$L,"IG",DailyDetails!$E:$E,G$2),"")</f>
        <v>0.13559570035391527</v>
      </c>
      <c r="H1" s="129">
        <f>IFERROR(AVERAGEIFS(DailyDetails!$J:$J,DailyDetails!$L:$L,"IG",DailyDetails!$E:$E,H$2),"")</f>
        <v>0.14189581590601652</v>
      </c>
      <c r="I1" s="129">
        <f>IFERROR(AVERAGEIFS(DailyDetails!$J:$J,DailyDetails!$L:$L,"IG",DailyDetails!$E:$E,I$2),"")</f>
        <v>0.13539009791997159</v>
      </c>
      <c r="J1" s="129">
        <f>IFERROR(AVERAGEIFS(DailyDetails!$J:$J,DailyDetails!$L:$L,"IG",DailyDetails!$E:$E,J$2),"")</f>
        <v>0.12870570178084006</v>
      </c>
      <c r="K1" s="129" t="str">
        <f>IFERROR(AVERAGEIFS(DailyDetails!$J:$J,DailyDetails!$L:$L,"IG",DailyDetails!$E:$E,K$2),"")</f>
        <v/>
      </c>
      <c r="L1" s="129" t="str">
        <f>IFERROR(AVERAGEIFS(DailyDetails!$J:$J,DailyDetails!$L:$L,"IG",DailyDetails!$E:$E,L$2),"")</f>
        <v/>
      </c>
      <c r="M1" s="129" t="str">
        <f>IFERROR(AVERAGEIFS(DailyDetails!$J:$J,DailyDetails!$L:$L,"IG",DailyDetails!$E:$E,M$2),"")</f>
        <v/>
      </c>
      <c r="N1" s="129" t="str">
        <f>IFERROR(AVERAGEIFS(DailyDetails!$J:$J,DailyDetails!$L:$L,"IG",DailyDetails!$E:$E,N$2),"")</f>
        <v/>
      </c>
      <c r="O1" s="129" t="str">
        <f>IFERROR(AVERAGEIFS(DailyDetails!$J:$J,DailyDetails!$L:$L,"IG",DailyDetails!$E:$E,O$2),"")</f>
        <v/>
      </c>
      <c r="P1" s="129" t="str">
        <f>IFERROR(AVERAGEIFS(DailyDetails!$J:$J,DailyDetails!$L:$L,"IG",DailyDetails!$E:$E,P$2),"")</f>
        <v/>
      </c>
      <c r="Q1"/>
      <c r="R1"/>
      <c r="S1"/>
      <c r="T1"/>
      <c r="U1"/>
      <c r="V1"/>
      <c r="W1"/>
      <c r="X1"/>
      <c r="Y1"/>
      <c r="Z1"/>
      <c r="AA1"/>
      <c r="AB1"/>
      <c r="AC1"/>
      <c r="AD1"/>
      <c r="AE1"/>
      <c r="AF1"/>
      <c r="AG1"/>
      <c r="AH1"/>
      <c r="AI1"/>
      <c r="AJ1"/>
      <c r="AK1"/>
      <c r="AL1"/>
      <c r="AM1"/>
      <c r="AN1"/>
      <c r="AO1"/>
      <c r="AP1"/>
      <c r="AQ1"/>
      <c r="AR1"/>
      <c r="AS1"/>
      <c r="AT1"/>
      <c r="AU1"/>
      <c r="AV1"/>
    </row>
    <row r="2" spans="1:48">
      <c r="A2" s="131" t="s">
        <v>205</v>
      </c>
      <c r="B2" s="123">
        <v>1</v>
      </c>
      <c r="C2" s="123">
        <v>2</v>
      </c>
      <c r="D2" s="123">
        <v>3</v>
      </c>
      <c r="E2" s="123">
        <v>4</v>
      </c>
      <c r="F2" s="123">
        <v>5</v>
      </c>
      <c r="G2" s="123">
        <v>6</v>
      </c>
      <c r="H2" s="123">
        <v>7</v>
      </c>
      <c r="I2" s="123">
        <v>8</v>
      </c>
      <c r="J2" s="123">
        <v>9</v>
      </c>
      <c r="K2" s="123">
        <v>10</v>
      </c>
      <c r="L2" s="123">
        <v>11</v>
      </c>
      <c r="M2" s="123">
        <v>12</v>
      </c>
      <c r="N2" s="123">
        <v>13</v>
      </c>
      <c r="O2" s="123">
        <v>14</v>
      </c>
      <c r="P2" s="123">
        <v>15</v>
      </c>
      <c r="Q2"/>
      <c r="R2"/>
      <c r="S2"/>
      <c r="T2"/>
      <c r="U2"/>
      <c r="V2"/>
      <c r="W2"/>
      <c r="X2"/>
      <c r="Y2"/>
      <c r="Z2"/>
      <c r="AA2"/>
      <c r="AB2"/>
      <c r="AC2"/>
      <c r="AD2"/>
      <c r="AE2"/>
      <c r="AF2"/>
      <c r="AG2"/>
      <c r="AH2"/>
      <c r="AI2"/>
      <c r="AJ2"/>
      <c r="AK2"/>
      <c r="AL2"/>
      <c r="AM2"/>
      <c r="AN2"/>
      <c r="AO2"/>
      <c r="AP2"/>
      <c r="AQ2"/>
      <c r="AR2"/>
      <c r="AS2"/>
      <c r="AT2"/>
      <c r="AU2"/>
      <c r="AV2"/>
    </row>
    <row r="3" spans="1:48">
      <c r="A3" s="132">
        <v>44865</v>
      </c>
      <c r="B3" s="133" t="s">
        <v>1751</v>
      </c>
      <c r="C3" s="133">
        <v>0.13167089011286365</v>
      </c>
      <c r="D3" s="133">
        <v>9.4622531758210032E-2</v>
      </c>
      <c r="E3" s="133">
        <v>0.12689725630120188</v>
      </c>
      <c r="F3" s="133">
        <v>0.11909323327661521</v>
      </c>
      <c r="G3" s="133">
        <v>0.14713097652019319</v>
      </c>
      <c r="H3" s="133">
        <v>0.13726049123268466</v>
      </c>
      <c r="I3" s="133">
        <v>0.12446986607696503</v>
      </c>
      <c r="J3" s="133">
        <v>0.13655768291910678</v>
      </c>
      <c r="K3" s="133">
        <v>0.13886294912989122</v>
      </c>
      <c r="L3" s="133" t="s">
        <v>1751</v>
      </c>
      <c r="M3" s="133" t="s">
        <v>1751</v>
      </c>
      <c r="N3" s="133" t="s">
        <v>1751</v>
      </c>
      <c r="O3" s="133" t="s">
        <v>1751</v>
      </c>
      <c r="P3" s="133" t="s">
        <v>1751</v>
      </c>
      <c r="Q3"/>
      <c r="R3"/>
      <c r="S3"/>
      <c r="T3"/>
      <c r="U3"/>
      <c r="V3"/>
      <c r="W3"/>
      <c r="X3"/>
      <c r="Y3"/>
      <c r="Z3"/>
      <c r="AA3"/>
      <c r="AB3"/>
      <c r="AC3"/>
      <c r="AD3"/>
      <c r="AE3"/>
      <c r="AF3"/>
      <c r="AG3"/>
      <c r="AH3"/>
      <c r="AI3"/>
      <c r="AJ3"/>
      <c r="AK3"/>
      <c r="AL3"/>
      <c r="AM3"/>
      <c r="AN3"/>
      <c r="AO3"/>
      <c r="AP3"/>
      <c r="AQ3"/>
      <c r="AR3"/>
      <c r="AS3"/>
      <c r="AT3"/>
      <c r="AU3"/>
      <c r="AV3"/>
    </row>
    <row r="4" spans="1:48">
      <c r="A4" s="132">
        <v>44866</v>
      </c>
      <c r="B4" s="133" t="s">
        <v>1751</v>
      </c>
      <c r="C4" s="133">
        <v>0.13167089006762356</v>
      </c>
      <c r="D4" s="133">
        <v>9.4622531758209949E-2</v>
      </c>
      <c r="E4" s="133">
        <v>0.12647997445960302</v>
      </c>
      <c r="F4" s="133">
        <v>0.12669034396423365</v>
      </c>
      <c r="G4" s="133">
        <v>0.14293226681392032</v>
      </c>
      <c r="H4" s="133">
        <v>0.14102628514226051</v>
      </c>
      <c r="I4" s="133">
        <v>0.12446986607696503</v>
      </c>
      <c r="J4" s="133">
        <v>0.13781808412955807</v>
      </c>
      <c r="K4" s="133">
        <v>0.1383498635135719</v>
      </c>
      <c r="L4" s="133" t="s">
        <v>1751</v>
      </c>
      <c r="M4" s="133" t="s">
        <v>1751</v>
      </c>
      <c r="N4" s="133" t="s">
        <v>1751</v>
      </c>
      <c r="O4" s="133" t="s">
        <v>1751</v>
      </c>
      <c r="P4" s="133" t="s">
        <v>1751</v>
      </c>
      <c r="Q4"/>
      <c r="R4"/>
      <c r="S4"/>
      <c r="T4"/>
      <c r="U4"/>
      <c r="V4"/>
      <c r="W4"/>
      <c r="X4"/>
      <c r="Y4"/>
      <c r="Z4"/>
      <c r="AA4"/>
      <c r="AB4"/>
      <c r="AC4"/>
      <c r="AD4"/>
      <c r="AE4"/>
      <c r="AF4"/>
      <c r="AG4"/>
      <c r="AH4"/>
      <c r="AI4"/>
      <c r="AJ4"/>
      <c r="AK4"/>
      <c r="AL4"/>
      <c r="AM4"/>
      <c r="AN4"/>
      <c r="AO4"/>
      <c r="AP4"/>
      <c r="AQ4"/>
      <c r="AR4"/>
      <c r="AS4"/>
      <c r="AT4"/>
      <c r="AU4"/>
      <c r="AV4"/>
    </row>
    <row r="5" spans="1:48">
      <c r="A5" s="132">
        <v>44867</v>
      </c>
      <c r="B5" s="133" t="s">
        <v>1751</v>
      </c>
      <c r="C5" s="133">
        <v>0.12588607362836657</v>
      </c>
      <c r="D5" s="133">
        <v>0.10294536662769231</v>
      </c>
      <c r="E5" s="133">
        <v>0.13007685124778562</v>
      </c>
      <c r="F5" s="133">
        <v>0.1266903439642337</v>
      </c>
      <c r="G5" s="133">
        <v>0.1429322668846196</v>
      </c>
      <c r="H5" s="133">
        <v>0.14158354191365358</v>
      </c>
      <c r="I5" s="133">
        <v>0.12446986607696506</v>
      </c>
      <c r="J5" s="133">
        <v>0.13852766334095132</v>
      </c>
      <c r="K5" s="133">
        <v>0.13839713989182487</v>
      </c>
      <c r="L5" s="133" t="s">
        <v>1751</v>
      </c>
      <c r="M5" s="133" t="s">
        <v>1751</v>
      </c>
      <c r="N5" s="133" t="s">
        <v>1751</v>
      </c>
      <c r="O5" s="133" t="s">
        <v>1751</v>
      </c>
      <c r="P5" s="133" t="s">
        <v>1751</v>
      </c>
    </row>
    <row r="6" spans="1:48">
      <c r="A6" s="132">
        <v>44868</v>
      </c>
      <c r="B6" s="133" t="s">
        <v>1751</v>
      </c>
      <c r="C6" s="133">
        <v>0.12588607358313594</v>
      </c>
      <c r="D6" s="133">
        <v>0.10294536662769223</v>
      </c>
      <c r="E6" s="133">
        <v>0.12950814941158795</v>
      </c>
      <c r="F6" s="133">
        <v>0.12669034396423365</v>
      </c>
      <c r="G6" s="133">
        <v>0.14293226688461957</v>
      </c>
      <c r="H6" s="133">
        <v>0.1415909578991642</v>
      </c>
      <c r="I6" s="133">
        <v>0.12446986607696495</v>
      </c>
      <c r="J6" s="133">
        <v>0.1373196498442637</v>
      </c>
      <c r="K6" s="133">
        <v>0.13839713989181732</v>
      </c>
      <c r="L6" s="133" t="s">
        <v>1751</v>
      </c>
      <c r="M6" s="133" t="s">
        <v>1751</v>
      </c>
      <c r="N6" s="133" t="s">
        <v>1751</v>
      </c>
      <c r="O6" s="133" t="s">
        <v>1751</v>
      </c>
      <c r="P6" s="133" t="s">
        <v>1751</v>
      </c>
    </row>
    <row r="7" spans="1:48">
      <c r="A7" s="132">
        <v>44871</v>
      </c>
      <c r="B7" s="133" t="s">
        <v>1751</v>
      </c>
      <c r="C7" s="133">
        <v>0.12588607358508924</v>
      </c>
      <c r="D7" s="133">
        <v>0.10294536662769223</v>
      </c>
      <c r="E7" s="133">
        <v>0.12953779337022697</v>
      </c>
      <c r="F7" s="133">
        <v>0.12669034396423365</v>
      </c>
      <c r="G7" s="133">
        <v>0.14293226677916035</v>
      </c>
      <c r="H7" s="133">
        <v>0.14215793294044377</v>
      </c>
      <c r="I7" s="133">
        <v>0.12427833352548208</v>
      </c>
      <c r="J7" s="133">
        <v>0.13695301565985199</v>
      </c>
      <c r="K7" s="133">
        <v>0.14242193506899686</v>
      </c>
      <c r="L7" s="133" t="s">
        <v>1751</v>
      </c>
      <c r="M7" s="133" t="s">
        <v>1751</v>
      </c>
      <c r="N7" s="133" t="s">
        <v>1751</v>
      </c>
      <c r="O7" s="133" t="s">
        <v>1751</v>
      </c>
      <c r="P7" s="133" t="s">
        <v>1751</v>
      </c>
    </row>
    <row r="8" spans="1:48">
      <c r="A8" s="132">
        <v>44872</v>
      </c>
      <c r="B8" s="133" t="s">
        <v>1751</v>
      </c>
      <c r="C8" s="133">
        <v>0.1258860735850893</v>
      </c>
      <c r="D8" s="133">
        <v>0.11147289802500633</v>
      </c>
      <c r="E8" s="133">
        <v>0.12953779334415533</v>
      </c>
      <c r="F8" s="133">
        <v>0.12669034396423368</v>
      </c>
      <c r="G8" s="133">
        <v>0.14464379882256617</v>
      </c>
      <c r="H8" s="133">
        <v>0.14238938089946465</v>
      </c>
      <c r="I8" s="133">
        <v>0.12427833352548213</v>
      </c>
      <c r="J8" s="133">
        <v>0.13732852507564564</v>
      </c>
      <c r="K8" s="133">
        <v>0.13713941013232683</v>
      </c>
      <c r="L8" s="133" t="s">
        <v>1751</v>
      </c>
      <c r="M8" s="133" t="s">
        <v>1751</v>
      </c>
      <c r="N8" s="133" t="s">
        <v>1751</v>
      </c>
      <c r="O8" s="133" t="s">
        <v>1751</v>
      </c>
      <c r="P8" s="133" t="s">
        <v>1751</v>
      </c>
    </row>
    <row r="9" spans="1:48">
      <c r="A9" s="132">
        <v>44873</v>
      </c>
      <c r="B9" s="133" t="s">
        <v>1751</v>
      </c>
      <c r="C9" s="133">
        <v>0.13241299225610492</v>
      </c>
      <c r="D9" s="133">
        <v>0.1293105181185783</v>
      </c>
      <c r="E9" s="133">
        <v>0.12224945864305752</v>
      </c>
      <c r="F9" s="133">
        <v>0.12669034392833894</v>
      </c>
      <c r="G9" s="133">
        <v>0.14464379882256623</v>
      </c>
      <c r="H9" s="133">
        <v>0.13998988190095277</v>
      </c>
      <c r="I9" s="133">
        <v>0.12427833352548209</v>
      </c>
      <c r="J9" s="133">
        <v>0.13650858350325046</v>
      </c>
      <c r="K9" s="133">
        <v>0.1371394101323278</v>
      </c>
      <c r="L9" s="133" t="s">
        <v>1751</v>
      </c>
      <c r="M9" s="133" t="s">
        <v>1751</v>
      </c>
      <c r="N9" s="133" t="s">
        <v>1751</v>
      </c>
      <c r="O9" s="133" t="s">
        <v>1751</v>
      </c>
      <c r="P9" s="133" t="s">
        <v>1751</v>
      </c>
    </row>
    <row r="10" spans="1:48">
      <c r="A10" s="132">
        <v>44874</v>
      </c>
      <c r="B10" s="133" t="s">
        <v>1751</v>
      </c>
      <c r="C10" s="133">
        <v>0.13462931802804518</v>
      </c>
      <c r="D10" s="133">
        <v>0.13090620314498086</v>
      </c>
      <c r="E10" s="133">
        <v>0.12224945859271634</v>
      </c>
      <c r="F10" s="133">
        <v>0.12669034392833892</v>
      </c>
      <c r="G10" s="133">
        <v>0.14695102068359567</v>
      </c>
      <c r="H10" s="133">
        <v>0.15048081242120254</v>
      </c>
      <c r="I10" s="133">
        <v>0.12428492499237481</v>
      </c>
      <c r="J10" s="133">
        <v>0.1353887022326298</v>
      </c>
      <c r="K10" s="133">
        <v>0.13713941013232783</v>
      </c>
      <c r="L10" s="133" t="s">
        <v>1751</v>
      </c>
      <c r="M10" s="133" t="s">
        <v>1751</v>
      </c>
      <c r="N10" s="133" t="s">
        <v>1751</v>
      </c>
      <c r="O10" s="133" t="s">
        <v>1751</v>
      </c>
      <c r="P10" s="133" t="s">
        <v>1751</v>
      </c>
    </row>
    <row r="11" spans="1:48">
      <c r="A11" s="132">
        <v>44875</v>
      </c>
      <c r="B11" s="133" t="s">
        <v>1751</v>
      </c>
      <c r="C11" s="133">
        <v>0.13369208711806763</v>
      </c>
      <c r="D11" s="133">
        <v>0.133736502728516</v>
      </c>
      <c r="E11" s="133">
        <v>0.12224945861901122</v>
      </c>
      <c r="F11" s="133">
        <v>0.12807470159227616</v>
      </c>
      <c r="G11" s="133">
        <v>0.14859414524697179</v>
      </c>
      <c r="H11" s="133">
        <v>0.15297599194619368</v>
      </c>
      <c r="I11" s="133">
        <v>0.12428492499237484</v>
      </c>
      <c r="J11" s="133">
        <v>0.13553349692737526</v>
      </c>
      <c r="K11" s="133">
        <v>0.14012505053545815</v>
      </c>
      <c r="L11" s="133" t="s">
        <v>1751</v>
      </c>
      <c r="M11" s="133" t="s">
        <v>1751</v>
      </c>
      <c r="N11" s="133" t="s">
        <v>1751</v>
      </c>
      <c r="O11" s="133" t="s">
        <v>1751</v>
      </c>
      <c r="P11" s="133" t="s">
        <v>1751</v>
      </c>
    </row>
    <row r="12" spans="1:48">
      <c r="A12" s="132">
        <v>44878</v>
      </c>
      <c r="B12" s="133" t="s">
        <v>1751</v>
      </c>
      <c r="C12" s="133">
        <v>0.13036012564958849</v>
      </c>
      <c r="D12" s="133">
        <v>0.13373650272851589</v>
      </c>
      <c r="E12" s="133">
        <v>0.12224945848742484</v>
      </c>
      <c r="F12" s="133">
        <v>0.13095706254536357</v>
      </c>
      <c r="G12" s="133">
        <v>0.14998251722571357</v>
      </c>
      <c r="H12" s="133">
        <v>0.15307568406052441</v>
      </c>
      <c r="I12" s="133">
        <v>0.12409998390778465</v>
      </c>
      <c r="J12" s="133">
        <v>0.13560234113023714</v>
      </c>
      <c r="K12" s="133">
        <v>0.14096248923803179</v>
      </c>
      <c r="L12" s="133" t="s">
        <v>1751</v>
      </c>
      <c r="M12" s="133" t="s">
        <v>1751</v>
      </c>
      <c r="N12" s="133" t="s">
        <v>1751</v>
      </c>
      <c r="O12" s="133" t="s">
        <v>1751</v>
      </c>
      <c r="P12" s="133" t="s">
        <v>1751</v>
      </c>
    </row>
    <row r="13" spans="1:48">
      <c r="A13" s="132">
        <v>44879</v>
      </c>
      <c r="B13" s="133" t="s">
        <v>1751</v>
      </c>
      <c r="C13" s="133">
        <v>0.12864534583299081</v>
      </c>
      <c r="D13" s="133">
        <v>0.13612748909784822</v>
      </c>
      <c r="E13" s="133">
        <v>0.12190824545676926</v>
      </c>
      <c r="F13" s="133">
        <v>0.13030140589658551</v>
      </c>
      <c r="G13" s="133">
        <v>0.14979314332417146</v>
      </c>
      <c r="H13" s="133">
        <v>0.15308675094691998</v>
      </c>
      <c r="I13" s="133">
        <v>0.12409998390778472</v>
      </c>
      <c r="J13" s="133">
        <v>0.13565072338744391</v>
      </c>
      <c r="K13" s="133">
        <v>0.14103535537230558</v>
      </c>
      <c r="L13" s="133" t="s">
        <v>1751</v>
      </c>
      <c r="M13" s="133" t="s">
        <v>1751</v>
      </c>
      <c r="N13" s="133" t="s">
        <v>1751</v>
      </c>
      <c r="O13" s="133" t="s">
        <v>1751</v>
      </c>
      <c r="P13" s="133" t="s">
        <v>1751</v>
      </c>
    </row>
    <row r="14" spans="1:48">
      <c r="A14" s="132">
        <v>44880</v>
      </c>
      <c r="B14" s="133" t="s">
        <v>1751</v>
      </c>
      <c r="C14" s="133">
        <v>0.12823174230011455</v>
      </c>
      <c r="D14" s="133">
        <v>0.13519240799700138</v>
      </c>
      <c r="E14" s="133">
        <v>0.12700492030152274</v>
      </c>
      <c r="F14" s="133">
        <v>0.13030140589658551</v>
      </c>
      <c r="G14" s="133">
        <v>0.14979314340630698</v>
      </c>
      <c r="H14" s="133">
        <v>0.15359866837003328</v>
      </c>
      <c r="I14" s="133">
        <v>0.12409998390778462</v>
      </c>
      <c r="J14" s="133">
        <v>0.13649677668153673</v>
      </c>
      <c r="K14" s="133">
        <v>0.13714338587403646</v>
      </c>
      <c r="L14" s="133" t="s">
        <v>1751</v>
      </c>
      <c r="M14" s="133" t="s">
        <v>1751</v>
      </c>
      <c r="N14" s="133" t="s">
        <v>1751</v>
      </c>
      <c r="O14" s="133" t="s">
        <v>1751</v>
      </c>
      <c r="P14" s="133" t="s">
        <v>1751</v>
      </c>
    </row>
    <row r="15" spans="1:48">
      <c r="A15" s="132">
        <v>44881</v>
      </c>
      <c r="B15" s="133" t="s">
        <v>1751</v>
      </c>
      <c r="C15" s="133">
        <v>0.12823174233536075</v>
      </c>
      <c r="D15" s="133">
        <v>0.13378446225718343</v>
      </c>
      <c r="E15" s="133">
        <v>0.12731006300359499</v>
      </c>
      <c r="F15" s="133">
        <v>0.13029446808967401</v>
      </c>
      <c r="G15" s="133">
        <v>0.14868861148496171</v>
      </c>
      <c r="H15" s="133">
        <v>0.15228005402281192</v>
      </c>
      <c r="I15" s="133">
        <v>0.12409998390778462</v>
      </c>
      <c r="J15" s="133">
        <v>0.13693469295614905</v>
      </c>
      <c r="K15" s="133">
        <v>0.13714338587403027</v>
      </c>
      <c r="L15" s="133" t="s">
        <v>1751</v>
      </c>
      <c r="M15" s="133" t="s">
        <v>1751</v>
      </c>
      <c r="N15" s="133" t="s">
        <v>1751</v>
      </c>
      <c r="O15" s="133" t="s">
        <v>1751</v>
      </c>
      <c r="P15" s="133" t="s">
        <v>1751</v>
      </c>
    </row>
    <row r="16" spans="1:48">
      <c r="A16" s="132">
        <v>44882</v>
      </c>
      <c r="B16" s="133" t="s">
        <v>1751</v>
      </c>
      <c r="C16" s="133">
        <v>0.12823174261460751</v>
      </c>
      <c r="D16" s="133">
        <v>0.1337844622571833</v>
      </c>
      <c r="E16" s="133">
        <v>0.1249650280167192</v>
      </c>
      <c r="F16" s="133">
        <v>0.13029446808967401</v>
      </c>
      <c r="G16" s="133">
        <v>0.14868861148496171</v>
      </c>
      <c r="H16" s="133">
        <v>0.1531032620164606</v>
      </c>
      <c r="I16" s="133">
        <v>0.12409998390778462</v>
      </c>
      <c r="J16" s="133">
        <v>0.13694758293832454</v>
      </c>
      <c r="K16" s="133">
        <v>0.13714338587403027</v>
      </c>
      <c r="L16" s="133" t="s">
        <v>1751</v>
      </c>
      <c r="M16" s="133" t="s">
        <v>1751</v>
      </c>
      <c r="N16" s="133" t="s">
        <v>1751</v>
      </c>
      <c r="O16" s="133" t="s">
        <v>1751</v>
      </c>
      <c r="P16" s="133" t="s">
        <v>1751</v>
      </c>
    </row>
    <row r="17" spans="1:16">
      <c r="A17" s="132">
        <v>44883</v>
      </c>
      <c r="B17" s="133" t="s">
        <v>1751</v>
      </c>
      <c r="C17" s="133">
        <v>0.12661693379945818</v>
      </c>
      <c r="D17" s="133">
        <v>0.12896581723373682</v>
      </c>
      <c r="E17" s="133">
        <v>0.12345672974123878</v>
      </c>
      <c r="F17" s="133">
        <v>0.13004312644732191</v>
      </c>
      <c r="G17" s="133">
        <v>0.14868861155506341</v>
      </c>
      <c r="H17" s="133">
        <v>0.15284198993368425</v>
      </c>
      <c r="I17" s="133">
        <v>0.12409998390778468</v>
      </c>
      <c r="J17" s="133">
        <v>0.13613248202591885</v>
      </c>
      <c r="K17" s="133">
        <v>0.13714338587403027</v>
      </c>
      <c r="L17" s="133" t="s">
        <v>1751</v>
      </c>
      <c r="M17" s="133" t="s">
        <v>1751</v>
      </c>
      <c r="N17" s="133" t="s">
        <v>1751</v>
      </c>
      <c r="O17" s="133" t="s">
        <v>1751</v>
      </c>
      <c r="P17" s="133" t="s">
        <v>1751</v>
      </c>
    </row>
    <row r="18" spans="1:16">
      <c r="A18" s="132">
        <v>44888</v>
      </c>
      <c r="B18" s="133" t="s">
        <v>1751</v>
      </c>
      <c r="C18" s="133">
        <v>0.12351065214352173</v>
      </c>
      <c r="D18" s="133">
        <v>0.12896581723373693</v>
      </c>
      <c r="E18" s="133">
        <v>0.12345672974161948</v>
      </c>
      <c r="F18" s="133">
        <v>0.13004312644732191</v>
      </c>
      <c r="G18" s="133">
        <v>0.14868861191521257</v>
      </c>
      <c r="H18" s="133">
        <v>0.15373596099574113</v>
      </c>
      <c r="I18" s="133">
        <v>0.12409998390778468</v>
      </c>
      <c r="J18" s="133">
        <v>0.13613248202591888</v>
      </c>
      <c r="K18" s="133">
        <v>0.13990062825626198</v>
      </c>
      <c r="L18" s="133" t="s">
        <v>1751</v>
      </c>
      <c r="M18" s="133" t="s">
        <v>1751</v>
      </c>
      <c r="N18" s="133" t="s">
        <v>1751</v>
      </c>
      <c r="O18" s="133" t="s">
        <v>1751</v>
      </c>
      <c r="P18" s="133" t="s">
        <v>1751</v>
      </c>
    </row>
    <row r="19" spans="1:16">
      <c r="A19" s="132">
        <v>44889</v>
      </c>
      <c r="B19" s="133" t="s">
        <v>1751</v>
      </c>
      <c r="C19" s="133">
        <v>0.12351065214352168</v>
      </c>
      <c r="D19" s="133">
        <v>0.13348129648263612</v>
      </c>
      <c r="E19" s="133">
        <v>0.12345672977849234</v>
      </c>
      <c r="F19" s="133">
        <v>0.12924556743456428</v>
      </c>
      <c r="G19" s="133">
        <v>0.14696494661606904</v>
      </c>
      <c r="H19" s="133">
        <v>0.14320997990967069</v>
      </c>
      <c r="I19" s="133">
        <v>0.12439407031564814</v>
      </c>
      <c r="J19" s="133">
        <v>0.13678861207217113</v>
      </c>
      <c r="K19" s="133">
        <v>0.13878942604348574</v>
      </c>
      <c r="L19" s="133" t="s">
        <v>1751</v>
      </c>
      <c r="M19" s="133" t="s">
        <v>1751</v>
      </c>
      <c r="N19" s="133" t="s">
        <v>1751</v>
      </c>
      <c r="O19" s="133" t="s">
        <v>1751</v>
      </c>
      <c r="P19" s="133" t="s">
        <v>1751</v>
      </c>
    </row>
    <row r="20" spans="1:16">
      <c r="A20" s="132">
        <v>44892</v>
      </c>
      <c r="B20" s="133" t="s">
        <v>1751</v>
      </c>
      <c r="C20" s="133">
        <v>0.1236694320803565</v>
      </c>
      <c r="D20" s="133">
        <v>0.12691342283057094</v>
      </c>
      <c r="E20" s="133">
        <v>0.12434731247996184</v>
      </c>
      <c r="F20" s="133">
        <v>0.12924556743456422</v>
      </c>
      <c r="G20" s="133">
        <v>0.14696494654472728</v>
      </c>
      <c r="H20" s="133">
        <v>0.14291802798653289</v>
      </c>
      <c r="I20" s="133">
        <v>0.12664500330048106</v>
      </c>
      <c r="J20" s="133">
        <v>0.13711554748150759</v>
      </c>
      <c r="K20" s="133">
        <v>0.1387894260434854</v>
      </c>
      <c r="L20" s="133" t="s">
        <v>1751</v>
      </c>
      <c r="M20" s="133" t="s">
        <v>1751</v>
      </c>
      <c r="N20" s="133" t="s">
        <v>1751</v>
      </c>
      <c r="O20" s="133" t="s">
        <v>1751</v>
      </c>
      <c r="P20" s="133" t="s">
        <v>1751</v>
      </c>
    </row>
    <row r="21" spans="1:16">
      <c r="A21" s="132">
        <v>44893</v>
      </c>
      <c r="B21" s="133" t="s">
        <v>1751</v>
      </c>
      <c r="C21" s="133">
        <v>0.12366943208035622</v>
      </c>
      <c r="D21" s="133">
        <v>0.12692320271085475</v>
      </c>
      <c r="E21" s="133">
        <v>0.12807564402272817</v>
      </c>
      <c r="F21" s="133">
        <v>0.13001373933174112</v>
      </c>
      <c r="G21" s="133">
        <v>0.14696494656225323</v>
      </c>
      <c r="H21" s="133">
        <v>0.1380417093558334</v>
      </c>
      <c r="I21" s="133">
        <v>0.12664500330048106</v>
      </c>
      <c r="J21" s="133">
        <v>0.13692971764506773</v>
      </c>
      <c r="K21" s="133">
        <v>0.1383700200951862</v>
      </c>
      <c r="L21" s="133" t="s">
        <v>1751</v>
      </c>
      <c r="M21" s="133" t="s">
        <v>1751</v>
      </c>
      <c r="N21" s="133" t="s">
        <v>1751</v>
      </c>
      <c r="O21" s="133" t="s">
        <v>1751</v>
      </c>
      <c r="P21" s="133" t="s">
        <v>1751</v>
      </c>
    </row>
    <row r="22" spans="1:16">
      <c r="A22" s="132">
        <v>44894</v>
      </c>
      <c r="B22" s="133" t="s">
        <v>1751</v>
      </c>
      <c r="C22" s="133">
        <v>0.12366943250729688</v>
      </c>
      <c r="D22" s="133">
        <v>0.12692320271085494</v>
      </c>
      <c r="E22" s="133">
        <v>0.13033013563561691</v>
      </c>
      <c r="F22" s="133">
        <v>0.13109545978868567</v>
      </c>
      <c r="G22" s="133">
        <v>0.14521391658382907</v>
      </c>
      <c r="H22" s="133">
        <v>0.13645233547739433</v>
      </c>
      <c r="I22" s="133">
        <v>0.12664500330048106</v>
      </c>
      <c r="J22" s="133">
        <v>0.13705800991490216</v>
      </c>
      <c r="K22" s="133">
        <v>0.13844167346841982</v>
      </c>
      <c r="L22" s="133" t="s">
        <v>1751</v>
      </c>
      <c r="M22" s="133" t="s">
        <v>1751</v>
      </c>
      <c r="N22" s="133" t="s">
        <v>1751</v>
      </c>
      <c r="O22" s="133" t="s">
        <v>1751</v>
      </c>
      <c r="P22" s="133" t="s">
        <v>1751</v>
      </c>
    </row>
    <row r="23" spans="1:16">
      <c r="A23" s="132">
        <v>44895</v>
      </c>
      <c r="B23" s="133" t="s">
        <v>1751</v>
      </c>
      <c r="C23" s="133">
        <v>0.12366943250729691</v>
      </c>
      <c r="D23" s="133">
        <v>0.12692320271085486</v>
      </c>
      <c r="E23" s="133">
        <v>0.13074698585130934</v>
      </c>
      <c r="F23" s="133">
        <v>0.13404752008030449</v>
      </c>
      <c r="G23" s="133">
        <v>0.1440906681973976</v>
      </c>
      <c r="H23" s="133">
        <v>0.13648706424368248</v>
      </c>
      <c r="I23" s="133">
        <v>0.12664500330048123</v>
      </c>
      <c r="J23" s="133">
        <v>0.13706420508645462</v>
      </c>
      <c r="K23" s="133">
        <v>0.14233384289742659</v>
      </c>
      <c r="L23" s="133" t="s">
        <v>1751</v>
      </c>
      <c r="M23" s="133" t="s">
        <v>1751</v>
      </c>
      <c r="N23" s="133" t="s">
        <v>1751</v>
      </c>
      <c r="O23" s="133" t="s">
        <v>1751</v>
      </c>
      <c r="P23" s="133" t="s">
        <v>1751</v>
      </c>
    </row>
    <row r="24" spans="1:16">
      <c r="A24" s="132">
        <v>44896</v>
      </c>
      <c r="B24" s="133" t="s">
        <v>1751</v>
      </c>
      <c r="C24" s="133">
        <v>0.12014298141828234</v>
      </c>
      <c r="D24" s="133">
        <v>0.12692320271085483</v>
      </c>
      <c r="E24" s="133">
        <v>0.13127053215452272</v>
      </c>
      <c r="F24" s="133">
        <v>0.13331872850569446</v>
      </c>
      <c r="G24" s="133">
        <v>0.14409066831427886</v>
      </c>
      <c r="H24" s="133">
        <v>0.13648706425967963</v>
      </c>
      <c r="I24" s="133">
        <v>0.12664500330048106</v>
      </c>
      <c r="J24" s="133">
        <v>0.13712320720254459</v>
      </c>
      <c r="K24" s="133">
        <v>0.14045914363914169</v>
      </c>
      <c r="L24" s="133" t="s">
        <v>1751</v>
      </c>
      <c r="M24" s="133" t="s">
        <v>1751</v>
      </c>
      <c r="N24" s="133" t="s">
        <v>1751</v>
      </c>
      <c r="O24" s="133" t="s">
        <v>1751</v>
      </c>
      <c r="P24" s="133" t="s">
        <v>1751</v>
      </c>
    </row>
    <row r="25" spans="1:16">
      <c r="A25" s="132">
        <v>44899</v>
      </c>
      <c r="B25" s="133" t="s">
        <v>1751</v>
      </c>
      <c r="C25" s="133">
        <v>0.11754189699876486</v>
      </c>
      <c r="D25" s="133">
        <v>0.12664824153050364</v>
      </c>
      <c r="E25" s="133">
        <v>0.13108821275633475</v>
      </c>
      <c r="F25" s="133">
        <v>0.13139522273757806</v>
      </c>
      <c r="G25" s="133">
        <v>0.14409066830523551</v>
      </c>
      <c r="H25" s="133">
        <v>0.13618084212572659</v>
      </c>
      <c r="I25" s="133">
        <v>0.12664500330048106</v>
      </c>
      <c r="J25" s="133">
        <v>0.13707797965671428</v>
      </c>
      <c r="K25" s="133">
        <v>0.14070283648140713</v>
      </c>
      <c r="L25" s="133" t="s">
        <v>1751</v>
      </c>
      <c r="M25" s="133" t="s">
        <v>1751</v>
      </c>
      <c r="N25" s="133" t="s">
        <v>1751</v>
      </c>
      <c r="O25" s="133" t="s">
        <v>1751</v>
      </c>
      <c r="P25" s="133" t="s">
        <v>1751</v>
      </c>
    </row>
    <row r="26" spans="1:16">
      <c r="A26" s="132">
        <v>44900</v>
      </c>
      <c r="B26" s="133" t="s">
        <v>1751</v>
      </c>
      <c r="C26" s="133">
        <v>0.11754189699876488</v>
      </c>
      <c r="D26" s="133">
        <v>0.13022734977670403</v>
      </c>
      <c r="E26" s="133">
        <v>0.13091179746342241</v>
      </c>
      <c r="F26" s="133">
        <v>0.1300135108042807</v>
      </c>
      <c r="G26" s="133">
        <v>0.14468889230653759</v>
      </c>
      <c r="H26" s="133">
        <v>0.13482085318550233</v>
      </c>
      <c r="I26" s="133">
        <v>0.12239793401198068</v>
      </c>
      <c r="J26" s="133">
        <v>0.13756470662790202</v>
      </c>
      <c r="K26" s="133">
        <v>0.14077627509039056</v>
      </c>
      <c r="L26" s="133" t="s">
        <v>1751</v>
      </c>
      <c r="M26" s="133" t="s">
        <v>1751</v>
      </c>
      <c r="N26" s="133" t="s">
        <v>1751</v>
      </c>
      <c r="O26" s="133" t="s">
        <v>1751</v>
      </c>
      <c r="P26" s="133" t="s">
        <v>1751</v>
      </c>
    </row>
    <row r="27" spans="1:16">
      <c r="A27" s="132">
        <v>44901</v>
      </c>
      <c r="B27" s="133" t="s">
        <v>1751</v>
      </c>
      <c r="C27" s="133">
        <v>0.11754189699876484</v>
      </c>
      <c r="D27" s="133">
        <v>0.13022734977670403</v>
      </c>
      <c r="E27" s="133">
        <v>0.13049591043986467</v>
      </c>
      <c r="F27" s="133">
        <v>0.13361369244232732</v>
      </c>
      <c r="G27" s="133">
        <v>0.14468889230653756</v>
      </c>
      <c r="H27" s="133">
        <v>0.13482085317753864</v>
      </c>
      <c r="I27" s="133">
        <v>0.12239989348824686</v>
      </c>
      <c r="J27" s="133">
        <v>0.13752769618979568</v>
      </c>
      <c r="K27" s="133">
        <v>0.14077627509039092</v>
      </c>
      <c r="L27" s="133" t="s">
        <v>1751</v>
      </c>
      <c r="M27" s="133" t="s">
        <v>1751</v>
      </c>
      <c r="N27" s="133" t="s">
        <v>1751</v>
      </c>
      <c r="O27" s="133" t="s">
        <v>1751</v>
      </c>
      <c r="P27" s="133" t="s">
        <v>1751</v>
      </c>
    </row>
    <row r="28" spans="1:16">
      <c r="A28" s="132">
        <v>44902</v>
      </c>
      <c r="B28" s="133" t="s">
        <v>1751</v>
      </c>
      <c r="C28" s="133">
        <v>0.11754189699876484</v>
      </c>
      <c r="D28" s="133">
        <v>0.130227349776704</v>
      </c>
      <c r="E28" s="133">
        <v>0.13061670594433278</v>
      </c>
      <c r="F28" s="133">
        <v>0.13308643596033032</v>
      </c>
      <c r="G28" s="133">
        <v>0.14468889230653756</v>
      </c>
      <c r="H28" s="133">
        <v>0.13482085317753859</v>
      </c>
      <c r="I28" s="133">
        <v>0.12240184395017846</v>
      </c>
      <c r="J28" s="133">
        <v>0.13401555613491278</v>
      </c>
      <c r="K28" s="133">
        <v>0.14077627509039092</v>
      </c>
      <c r="L28" s="133" t="s">
        <v>1751</v>
      </c>
      <c r="M28" s="133" t="s">
        <v>1751</v>
      </c>
      <c r="N28" s="133" t="s">
        <v>1751</v>
      </c>
      <c r="O28" s="133" t="s">
        <v>1751</v>
      </c>
      <c r="P28" s="133" t="s">
        <v>1751</v>
      </c>
    </row>
    <row r="29" spans="1:16">
      <c r="A29" s="132">
        <v>44906</v>
      </c>
      <c r="B29" s="133" t="s">
        <v>1751</v>
      </c>
      <c r="C29" s="133">
        <v>0.11640784927312826</v>
      </c>
      <c r="D29" s="133">
        <v>0.13022734961975665</v>
      </c>
      <c r="E29" s="133">
        <v>0.13532474341990999</v>
      </c>
      <c r="F29" s="133">
        <v>0.1352081332751455</v>
      </c>
      <c r="G29" s="133">
        <v>0.14468889230653756</v>
      </c>
      <c r="H29" s="133">
        <v>0.1348208533221239</v>
      </c>
      <c r="I29" s="133">
        <v>0.12240184395017846</v>
      </c>
      <c r="J29" s="133">
        <v>0.13416600084105521</v>
      </c>
      <c r="K29" s="133">
        <v>0.14077627509039092</v>
      </c>
      <c r="L29" s="133" t="s">
        <v>1751</v>
      </c>
      <c r="M29" s="133" t="s">
        <v>1751</v>
      </c>
      <c r="N29" s="133" t="s">
        <v>1751</v>
      </c>
      <c r="O29" s="133" t="s">
        <v>1751</v>
      </c>
      <c r="P29" s="133" t="s">
        <v>1751</v>
      </c>
    </row>
    <row r="30" spans="1:16">
      <c r="A30" s="132">
        <v>44907</v>
      </c>
      <c r="B30" s="133" t="s">
        <v>1751</v>
      </c>
      <c r="C30" s="133">
        <v>0.11640784927312814</v>
      </c>
      <c r="D30" s="133">
        <v>0.13028119830724755</v>
      </c>
      <c r="E30" s="133">
        <v>0.1364433061292257</v>
      </c>
      <c r="F30" s="133">
        <v>0.13542000469640067</v>
      </c>
      <c r="G30" s="133">
        <v>0.14686305998695945</v>
      </c>
      <c r="H30" s="133">
        <v>0.1348208533221239</v>
      </c>
      <c r="I30" s="133">
        <v>0.12240184395017839</v>
      </c>
      <c r="J30" s="133">
        <v>0.13395568538684174</v>
      </c>
      <c r="K30" s="133">
        <v>0.14372182107214052</v>
      </c>
      <c r="L30" s="133" t="s">
        <v>1751</v>
      </c>
      <c r="M30" s="133" t="s">
        <v>1751</v>
      </c>
      <c r="N30" s="133" t="s">
        <v>1751</v>
      </c>
      <c r="O30" s="133" t="s">
        <v>1751</v>
      </c>
      <c r="P30" s="133" t="s">
        <v>1751</v>
      </c>
    </row>
    <row r="31" spans="1:16">
      <c r="A31" s="132">
        <v>44908</v>
      </c>
      <c r="B31" s="133" t="s">
        <v>1751</v>
      </c>
      <c r="C31" s="133">
        <v>0.11640784927312821</v>
      </c>
      <c r="D31" s="133">
        <v>0.13028119816385103</v>
      </c>
      <c r="E31" s="133">
        <v>0.13174945017709364</v>
      </c>
      <c r="F31" s="133">
        <v>0.13350085164127193</v>
      </c>
      <c r="G31" s="133">
        <v>0.14686305990096341</v>
      </c>
      <c r="H31" s="133">
        <v>0.13482085332212393</v>
      </c>
      <c r="I31" s="133">
        <v>0.1224018439484631</v>
      </c>
      <c r="J31" s="133">
        <v>0.13400589119043199</v>
      </c>
      <c r="K31" s="133">
        <v>0.14478237416938458</v>
      </c>
      <c r="L31" s="133" t="s">
        <v>1751</v>
      </c>
      <c r="M31" s="133" t="s">
        <v>1751</v>
      </c>
      <c r="N31" s="133" t="s">
        <v>1751</v>
      </c>
      <c r="O31" s="133" t="s">
        <v>1751</v>
      </c>
      <c r="P31" s="133" t="s">
        <v>1751</v>
      </c>
    </row>
    <row r="32" spans="1:16">
      <c r="A32" s="132">
        <v>44909</v>
      </c>
      <c r="B32" s="133" t="s">
        <v>1751</v>
      </c>
      <c r="C32" s="133">
        <v>0.11224850598807169</v>
      </c>
      <c r="D32" s="133">
        <v>0.13028119816385103</v>
      </c>
      <c r="E32" s="133">
        <v>0.13135006318767234</v>
      </c>
      <c r="F32" s="133">
        <v>0.13189705028920776</v>
      </c>
      <c r="G32" s="133">
        <v>0.14709293757392455</v>
      </c>
      <c r="H32" s="133">
        <v>0.13482085335918967</v>
      </c>
      <c r="I32" s="133">
        <v>0.12240184394846301</v>
      </c>
      <c r="J32" s="133">
        <v>0.13400589119043199</v>
      </c>
      <c r="K32" s="133">
        <v>0.1443653213364651</v>
      </c>
      <c r="L32" s="133" t="s">
        <v>1751</v>
      </c>
      <c r="M32" s="133" t="s">
        <v>1751</v>
      </c>
      <c r="N32" s="133" t="s">
        <v>1751</v>
      </c>
      <c r="O32" s="133" t="s">
        <v>1751</v>
      </c>
      <c r="P32" s="133" t="s">
        <v>1751</v>
      </c>
    </row>
    <row r="33" spans="1:16">
      <c r="A33" s="132">
        <v>44910</v>
      </c>
      <c r="B33" s="133" t="s">
        <v>1751</v>
      </c>
      <c r="C33" s="133">
        <v>0.11361043077489205</v>
      </c>
      <c r="D33" s="133">
        <v>0.13028119830652826</v>
      </c>
      <c r="E33" s="133">
        <v>0.13135006318767237</v>
      </c>
      <c r="F33" s="133">
        <v>0.12992704449183645</v>
      </c>
      <c r="G33" s="133">
        <v>0.14673372497469919</v>
      </c>
      <c r="H33" s="133">
        <v>0.13482085335918967</v>
      </c>
      <c r="I33" s="133">
        <v>0.12240184394846307</v>
      </c>
      <c r="J33" s="133">
        <v>0.13430625184390491</v>
      </c>
      <c r="K33" s="133">
        <v>0.14436532133646529</v>
      </c>
      <c r="L33" s="133" t="s">
        <v>1751</v>
      </c>
      <c r="M33" s="133" t="s">
        <v>1751</v>
      </c>
      <c r="N33" s="133" t="s">
        <v>1751</v>
      </c>
      <c r="O33" s="133" t="s">
        <v>1751</v>
      </c>
      <c r="P33" s="133" t="s">
        <v>1751</v>
      </c>
    </row>
    <row r="34" spans="1:16">
      <c r="A34" s="132">
        <v>44913</v>
      </c>
      <c r="B34" s="133" t="s">
        <v>1751</v>
      </c>
      <c r="C34" s="133">
        <v>0.11361043077489205</v>
      </c>
      <c r="D34" s="133">
        <v>0.13028119830652823</v>
      </c>
      <c r="E34" s="133">
        <v>0.12999923429712298</v>
      </c>
      <c r="F34" s="133">
        <v>0.12992704449183645</v>
      </c>
      <c r="G34" s="133">
        <v>0.14673372497414769</v>
      </c>
      <c r="H34" s="133">
        <v>0.13474268558401828</v>
      </c>
      <c r="I34" s="133">
        <v>0.12240184394846305</v>
      </c>
      <c r="J34" s="133">
        <v>0.13429317320631559</v>
      </c>
      <c r="K34" s="133">
        <v>0.14467113896281031</v>
      </c>
      <c r="L34" s="133" t="s">
        <v>1751</v>
      </c>
      <c r="M34" s="133" t="s">
        <v>1751</v>
      </c>
      <c r="N34" s="133" t="s">
        <v>1751</v>
      </c>
      <c r="O34" s="133" t="s">
        <v>1751</v>
      </c>
      <c r="P34" s="133" t="s">
        <v>1751</v>
      </c>
    </row>
    <row r="35" spans="1:16">
      <c r="A35" s="132">
        <v>44914</v>
      </c>
      <c r="B35" s="133" t="s">
        <v>1751</v>
      </c>
      <c r="C35" s="133">
        <v>0.11361043077489205</v>
      </c>
      <c r="D35" s="133">
        <v>0.12907342750490181</v>
      </c>
      <c r="E35" s="133">
        <v>0.12999923430787305</v>
      </c>
      <c r="F35" s="133">
        <v>0.13172614187925599</v>
      </c>
      <c r="G35" s="133">
        <v>0.14673372497375728</v>
      </c>
      <c r="H35" s="133">
        <v>0.13498038270546733</v>
      </c>
      <c r="I35" s="133">
        <v>0.12240184394846305</v>
      </c>
      <c r="J35" s="133">
        <v>0.13444529531960228</v>
      </c>
      <c r="K35" s="133">
        <v>0.14450083294955315</v>
      </c>
      <c r="L35" s="133" t="s">
        <v>1751</v>
      </c>
      <c r="M35" s="133" t="s">
        <v>1751</v>
      </c>
      <c r="N35" s="133" t="s">
        <v>1751</v>
      </c>
      <c r="O35" s="133" t="s">
        <v>1751</v>
      </c>
      <c r="P35" s="133" t="s">
        <v>1751</v>
      </c>
    </row>
    <row r="36" spans="1:16">
      <c r="A36" s="132">
        <v>44915</v>
      </c>
      <c r="B36" s="133" t="s">
        <v>1751</v>
      </c>
      <c r="C36" s="133">
        <v>0.11361043077489205</v>
      </c>
      <c r="D36" s="133">
        <v>0.12963697869403962</v>
      </c>
      <c r="E36" s="133">
        <v>0.12968886794099987</v>
      </c>
      <c r="F36" s="133">
        <v>0.1333880261910855</v>
      </c>
      <c r="G36" s="133">
        <v>0.14673372500292703</v>
      </c>
      <c r="H36" s="133">
        <v>0.13832254242535794</v>
      </c>
      <c r="I36" s="133">
        <v>0.12240184394846307</v>
      </c>
      <c r="J36" s="133">
        <v>0.1345330020769642</v>
      </c>
      <c r="K36" s="133">
        <v>0.14188824432377953</v>
      </c>
      <c r="L36" s="133" t="s">
        <v>1751</v>
      </c>
      <c r="M36" s="133" t="s">
        <v>1751</v>
      </c>
      <c r="N36" s="133" t="s">
        <v>1751</v>
      </c>
      <c r="O36" s="133" t="s">
        <v>1751</v>
      </c>
      <c r="P36" s="133" t="s">
        <v>1751</v>
      </c>
    </row>
    <row r="37" spans="1:16">
      <c r="A37" s="132">
        <v>44916</v>
      </c>
      <c r="B37" s="133" t="s">
        <v>1751</v>
      </c>
      <c r="C37" s="133">
        <v>0.11361043077489213</v>
      </c>
      <c r="D37" s="133">
        <v>0.12963697866259508</v>
      </c>
      <c r="E37" s="133">
        <v>0.13054519212947582</v>
      </c>
      <c r="F37" s="133">
        <v>0.13333662545068925</v>
      </c>
      <c r="G37" s="133">
        <v>0.14883525919495386</v>
      </c>
      <c r="H37" s="133">
        <v>0.13622537061366324</v>
      </c>
      <c r="I37" s="133">
        <v>0.12240184394846301</v>
      </c>
      <c r="J37" s="133">
        <v>0.1345559209885164</v>
      </c>
      <c r="K37" s="133">
        <v>0.14196307612295131</v>
      </c>
      <c r="L37" s="133" t="s">
        <v>1751</v>
      </c>
      <c r="M37" s="133" t="s">
        <v>1751</v>
      </c>
      <c r="N37" s="133" t="s">
        <v>1751</v>
      </c>
      <c r="O37" s="133" t="s">
        <v>1751</v>
      </c>
      <c r="P37" s="133" t="s">
        <v>1751</v>
      </c>
    </row>
    <row r="38" spans="1:16">
      <c r="A38" s="132">
        <v>44917</v>
      </c>
      <c r="B38" s="133" t="s">
        <v>1751</v>
      </c>
      <c r="C38" s="133">
        <v>0.11361043077489205</v>
      </c>
      <c r="D38" s="133">
        <v>0.12963697866259505</v>
      </c>
      <c r="E38" s="133">
        <v>0.13054519217890176</v>
      </c>
      <c r="F38" s="133">
        <v>0.13340125627941055</v>
      </c>
      <c r="G38" s="133">
        <v>0.14792998625150652</v>
      </c>
      <c r="H38" s="133">
        <v>0.13466939504992856</v>
      </c>
      <c r="I38" s="133">
        <v>0.12240184394846305</v>
      </c>
      <c r="J38" s="133">
        <v>0.13444268050880256</v>
      </c>
      <c r="K38" s="133">
        <v>0.14196307579003839</v>
      </c>
      <c r="L38" s="133" t="s">
        <v>1751</v>
      </c>
      <c r="M38" s="133" t="s">
        <v>1751</v>
      </c>
      <c r="N38" s="133" t="s">
        <v>1751</v>
      </c>
      <c r="O38" s="133" t="s">
        <v>1751</v>
      </c>
      <c r="P38" s="133" t="s">
        <v>1751</v>
      </c>
    </row>
    <row r="39" spans="1:16">
      <c r="A39" s="132">
        <v>44921</v>
      </c>
      <c r="B39" s="133" t="s">
        <v>1751</v>
      </c>
      <c r="C39" s="133">
        <v>0.12206678867212208</v>
      </c>
      <c r="D39" s="133">
        <v>0.12963697835797183</v>
      </c>
      <c r="E39" s="133">
        <v>0.13261666102638503</v>
      </c>
      <c r="F39" s="133">
        <v>0.13128287806358144</v>
      </c>
      <c r="G39" s="133">
        <v>0.14792998625061038</v>
      </c>
      <c r="H39" s="133">
        <v>0.13761471236391476</v>
      </c>
      <c r="I39" s="133">
        <v>0.12910808367165541</v>
      </c>
      <c r="J39" s="133">
        <v>0.13372321388764621</v>
      </c>
      <c r="K39" s="133">
        <v>0.14196307657531318</v>
      </c>
      <c r="L39" s="133" t="s">
        <v>1751</v>
      </c>
      <c r="M39" s="133" t="s">
        <v>1751</v>
      </c>
      <c r="N39" s="133" t="s">
        <v>1751</v>
      </c>
      <c r="O39" s="133" t="s">
        <v>1751</v>
      </c>
      <c r="P39" s="133" t="s">
        <v>1751</v>
      </c>
    </row>
    <row r="40" spans="1:16">
      <c r="A40" s="132">
        <v>44922</v>
      </c>
      <c r="B40" s="133" t="s">
        <v>1751</v>
      </c>
      <c r="C40" s="133">
        <v>0.12206678861331742</v>
      </c>
      <c r="D40" s="133">
        <v>0.12963697835797172</v>
      </c>
      <c r="E40" s="133">
        <v>0.13454228605119145</v>
      </c>
      <c r="F40" s="133">
        <v>0.12972476807313915</v>
      </c>
      <c r="G40" s="133">
        <v>0.14687231834512812</v>
      </c>
      <c r="H40" s="133">
        <v>0.13831615367957784</v>
      </c>
      <c r="I40" s="133">
        <v>0.12910808367165541</v>
      </c>
      <c r="J40" s="133">
        <v>0.13150522313571394</v>
      </c>
      <c r="K40" s="133">
        <v>0.14241393219689705</v>
      </c>
      <c r="L40" s="133" t="s">
        <v>1751</v>
      </c>
      <c r="M40" s="133" t="s">
        <v>1751</v>
      </c>
      <c r="N40" s="133" t="s">
        <v>1751</v>
      </c>
      <c r="O40" s="133" t="s">
        <v>1751</v>
      </c>
      <c r="P40" s="133" t="s">
        <v>1751</v>
      </c>
    </row>
    <row r="41" spans="1:16">
      <c r="A41" s="132">
        <v>44923</v>
      </c>
      <c r="B41" s="133" t="s">
        <v>1751</v>
      </c>
      <c r="C41" s="133">
        <v>0.12206678904011865</v>
      </c>
      <c r="D41" s="133">
        <v>0.12963697859711423</v>
      </c>
      <c r="E41" s="133">
        <v>0.1316993043523528</v>
      </c>
      <c r="F41" s="133">
        <v>0.13090184136573865</v>
      </c>
      <c r="G41" s="133">
        <v>0.14690584379544069</v>
      </c>
      <c r="H41" s="133">
        <v>0.13832291044618272</v>
      </c>
      <c r="I41" s="133">
        <v>0.12910808364819243</v>
      </c>
      <c r="J41" s="133">
        <v>0.13175612135897308</v>
      </c>
      <c r="K41" s="133">
        <v>0.14248938742719161</v>
      </c>
      <c r="L41" s="133" t="s">
        <v>1751</v>
      </c>
      <c r="M41" s="133" t="s">
        <v>1751</v>
      </c>
      <c r="N41" s="133" t="s">
        <v>1751</v>
      </c>
      <c r="O41" s="133" t="s">
        <v>1751</v>
      </c>
      <c r="P41" s="133" t="s">
        <v>1751</v>
      </c>
    </row>
    <row r="42" spans="1:16">
      <c r="A42" s="132">
        <v>44924</v>
      </c>
      <c r="B42" s="133" t="s">
        <v>1751</v>
      </c>
      <c r="C42" s="133">
        <v>0.12206678904011874</v>
      </c>
      <c r="D42" s="133">
        <v>0.12963697859711432</v>
      </c>
      <c r="E42" s="133">
        <v>0.13169930427638138</v>
      </c>
      <c r="F42" s="133">
        <v>0.1323826856144161</v>
      </c>
      <c r="G42" s="133">
        <v>0.14439657780707146</v>
      </c>
      <c r="H42" s="133">
        <v>0.14654207188459245</v>
      </c>
      <c r="I42" s="133">
        <v>0.12674587124855788</v>
      </c>
      <c r="J42" s="133">
        <v>0.13343472477314142</v>
      </c>
      <c r="K42" s="133">
        <v>0.13846938448211335</v>
      </c>
      <c r="L42" s="133" t="s">
        <v>1751</v>
      </c>
      <c r="M42" s="133" t="s">
        <v>1751</v>
      </c>
      <c r="N42" s="133" t="s">
        <v>1751</v>
      </c>
      <c r="O42" s="133" t="s">
        <v>1751</v>
      </c>
      <c r="P42" s="133" t="s">
        <v>1751</v>
      </c>
    </row>
    <row r="43" spans="1:16">
      <c r="A43" s="132">
        <v>44927</v>
      </c>
      <c r="B43" s="133" t="s">
        <v>1751</v>
      </c>
      <c r="C43" s="133">
        <v>0.12206678904011874</v>
      </c>
      <c r="D43" s="133">
        <v>0.12963697859711432</v>
      </c>
      <c r="E43" s="133">
        <v>0.13169930427638138</v>
      </c>
      <c r="F43" s="133">
        <v>0.13238268561441607</v>
      </c>
      <c r="G43" s="133">
        <v>0.14439657780707094</v>
      </c>
      <c r="H43" s="133">
        <v>0.14654207188459245</v>
      </c>
      <c r="I43" s="133">
        <v>0.12674587124855788</v>
      </c>
      <c r="J43" s="133">
        <v>0.13415396186083303</v>
      </c>
      <c r="K43" s="133" t="s">
        <v>1751</v>
      </c>
      <c r="L43" s="133" t="s">
        <v>1751</v>
      </c>
      <c r="M43" s="133" t="s">
        <v>1751</v>
      </c>
      <c r="N43" s="133" t="s">
        <v>1751</v>
      </c>
      <c r="O43" s="133" t="s">
        <v>1751</v>
      </c>
      <c r="P43" s="133" t="s">
        <v>1751</v>
      </c>
    </row>
    <row r="44" spans="1:16">
      <c r="A44" s="132">
        <v>44928</v>
      </c>
      <c r="B44" s="133" t="s">
        <v>1751</v>
      </c>
      <c r="C44" s="133">
        <v>0.12206678866797094</v>
      </c>
      <c r="D44" s="133">
        <v>0.12963697859711432</v>
      </c>
      <c r="E44" s="133">
        <v>0.13479823546233574</v>
      </c>
      <c r="F44" s="133">
        <v>0.13238268561441607</v>
      </c>
      <c r="G44" s="133">
        <v>0.14316919605813222</v>
      </c>
      <c r="H44" s="133">
        <v>0.14282614229989304</v>
      </c>
      <c r="I44" s="133">
        <v>0.12674587131875245</v>
      </c>
      <c r="J44" s="133">
        <v>0.13429953443407755</v>
      </c>
      <c r="K44" s="133" t="s">
        <v>1751</v>
      </c>
      <c r="L44" s="133" t="s">
        <v>1751</v>
      </c>
      <c r="M44" s="133" t="s">
        <v>1751</v>
      </c>
      <c r="N44" s="133" t="s">
        <v>1751</v>
      </c>
      <c r="O44" s="133" t="s">
        <v>1751</v>
      </c>
      <c r="P44" s="133" t="s">
        <v>1751</v>
      </c>
    </row>
    <row r="45" spans="1:16">
      <c r="A45" s="132">
        <v>44929</v>
      </c>
      <c r="B45" s="133" t="s">
        <v>1751</v>
      </c>
      <c r="C45" s="133">
        <v>0.1220667886679711</v>
      </c>
      <c r="D45" s="133">
        <v>0.12513721246719856</v>
      </c>
      <c r="E45" s="133">
        <v>0.1347982353480271</v>
      </c>
      <c r="F45" s="133">
        <v>0.13075174735323813</v>
      </c>
      <c r="G45" s="133">
        <v>0.14327840397619504</v>
      </c>
      <c r="H45" s="133">
        <v>0.13906865907007787</v>
      </c>
      <c r="I45" s="133">
        <v>0.12764515200682466</v>
      </c>
      <c r="J45" s="133">
        <v>0.1340845817989875</v>
      </c>
      <c r="K45" s="133" t="s">
        <v>1751</v>
      </c>
      <c r="L45" s="133" t="s">
        <v>1751</v>
      </c>
      <c r="M45" s="133" t="s">
        <v>1751</v>
      </c>
      <c r="N45" s="133" t="s">
        <v>1751</v>
      </c>
      <c r="O45" s="133" t="s">
        <v>1751</v>
      </c>
      <c r="P45" s="133" t="s">
        <v>1751</v>
      </c>
    </row>
    <row r="46" spans="1:16">
      <c r="A46" s="132">
        <v>44930</v>
      </c>
      <c r="B46" s="133" t="s">
        <v>1751</v>
      </c>
      <c r="C46" s="133">
        <v>0.12206678866797105</v>
      </c>
      <c r="D46" s="133">
        <v>0.12726561983947013</v>
      </c>
      <c r="E46" s="133">
        <v>0.13480169665269187</v>
      </c>
      <c r="F46" s="133">
        <v>0.12921038222067879</v>
      </c>
      <c r="G46" s="133">
        <v>0.1420991363352842</v>
      </c>
      <c r="H46" s="133">
        <v>0.13906865907007784</v>
      </c>
      <c r="I46" s="133">
        <v>0.12912916106133099</v>
      </c>
      <c r="J46" s="133">
        <v>0.13276737425411375</v>
      </c>
      <c r="K46" s="133" t="s">
        <v>1751</v>
      </c>
      <c r="L46" s="133" t="s">
        <v>1751</v>
      </c>
      <c r="M46" s="133" t="s">
        <v>1751</v>
      </c>
      <c r="N46" s="133" t="s">
        <v>1751</v>
      </c>
      <c r="O46" s="133" t="s">
        <v>1751</v>
      </c>
      <c r="P46" s="133" t="s">
        <v>1751</v>
      </c>
    </row>
    <row r="47" spans="1:16">
      <c r="A47" s="132">
        <v>44931</v>
      </c>
      <c r="B47" s="133" t="s">
        <v>1751</v>
      </c>
      <c r="C47" s="133">
        <v>0.11313867097423294</v>
      </c>
      <c r="D47" s="133">
        <v>0.12726561986699692</v>
      </c>
      <c r="E47" s="133">
        <v>0.13796726117181463</v>
      </c>
      <c r="F47" s="133">
        <v>0.12958856921622847</v>
      </c>
      <c r="G47" s="133">
        <v>0.1427117738698854</v>
      </c>
      <c r="H47" s="133">
        <v>0.13162514517984608</v>
      </c>
      <c r="I47" s="133">
        <v>0.12912916102941954</v>
      </c>
      <c r="J47" s="133">
        <v>0.13294967208184053</v>
      </c>
      <c r="K47" s="133" t="s">
        <v>1751</v>
      </c>
      <c r="L47" s="133" t="s">
        <v>1751</v>
      </c>
      <c r="M47" s="133" t="s">
        <v>1751</v>
      </c>
      <c r="N47" s="133" t="s">
        <v>1751</v>
      </c>
      <c r="O47" s="133" t="s">
        <v>1751</v>
      </c>
      <c r="P47" s="133" t="s">
        <v>1751</v>
      </c>
    </row>
    <row r="48" spans="1:16">
      <c r="A48" s="132">
        <v>44934</v>
      </c>
      <c r="B48" s="133" t="s">
        <v>1751</v>
      </c>
      <c r="C48" s="133">
        <v>0.11313867081497606</v>
      </c>
      <c r="D48" s="133">
        <v>0.12345189712203555</v>
      </c>
      <c r="E48" s="133">
        <v>0.13734581495996431</v>
      </c>
      <c r="F48" s="133">
        <v>0.12799526079502796</v>
      </c>
      <c r="G48" s="133">
        <v>0.1461012142696462</v>
      </c>
      <c r="H48" s="133">
        <v>0.13162514519790158</v>
      </c>
      <c r="I48" s="133">
        <v>0.12912916103859548</v>
      </c>
      <c r="J48" s="133">
        <v>0.1329203432802481</v>
      </c>
      <c r="K48" s="133" t="s">
        <v>1751</v>
      </c>
      <c r="L48" s="133" t="s">
        <v>1751</v>
      </c>
      <c r="M48" s="133" t="s">
        <v>1751</v>
      </c>
      <c r="N48" s="133" t="s">
        <v>1751</v>
      </c>
      <c r="O48" s="133" t="s">
        <v>1751</v>
      </c>
      <c r="P48" s="133" t="s">
        <v>1751</v>
      </c>
    </row>
    <row r="49" spans="1:16">
      <c r="A49" s="132">
        <v>44935</v>
      </c>
      <c r="B49" s="133" t="s">
        <v>1751</v>
      </c>
      <c r="C49" s="133">
        <v>0.11313867081497611</v>
      </c>
      <c r="D49" s="133">
        <v>0.12731738447709637</v>
      </c>
      <c r="E49" s="133">
        <v>0.13540381356608616</v>
      </c>
      <c r="F49" s="133">
        <v>0.12664567941209215</v>
      </c>
      <c r="G49" s="133">
        <v>0.14165666638415222</v>
      </c>
      <c r="H49" s="133">
        <v>0.13015055160731109</v>
      </c>
      <c r="I49" s="133">
        <v>0.12915794244418136</v>
      </c>
      <c r="J49" s="133">
        <v>0.13235146154422675</v>
      </c>
      <c r="K49" s="133" t="s">
        <v>1751</v>
      </c>
      <c r="L49" s="133" t="s">
        <v>1751</v>
      </c>
      <c r="M49" s="133" t="s">
        <v>1751</v>
      </c>
      <c r="N49" s="133" t="s">
        <v>1751</v>
      </c>
      <c r="O49" s="133" t="s">
        <v>1751</v>
      </c>
      <c r="P49" s="133" t="s">
        <v>1751</v>
      </c>
    </row>
    <row r="50" spans="1:16">
      <c r="A50" s="132">
        <v>44936</v>
      </c>
      <c r="B50" s="133" t="s">
        <v>1751</v>
      </c>
      <c r="C50" s="133">
        <v>0.11313867081497611</v>
      </c>
      <c r="D50" s="133">
        <v>0.12731738447709637</v>
      </c>
      <c r="E50" s="133">
        <v>0.13540381356608616</v>
      </c>
      <c r="F50" s="133">
        <v>0.12664567941209215</v>
      </c>
      <c r="G50" s="133">
        <v>0.14165666638415222</v>
      </c>
      <c r="H50" s="133">
        <v>0.13015055160731107</v>
      </c>
      <c r="I50" s="133">
        <v>0.12915794244418141</v>
      </c>
      <c r="J50" s="133">
        <v>0.13235146154422692</v>
      </c>
      <c r="K50" s="133" t="s">
        <v>1751</v>
      </c>
      <c r="L50" s="133" t="s">
        <v>1751</v>
      </c>
      <c r="M50" s="133" t="s">
        <v>1751</v>
      </c>
      <c r="N50" s="133" t="s">
        <v>1751</v>
      </c>
      <c r="O50" s="133" t="s">
        <v>1751</v>
      </c>
      <c r="P50" s="133" t="s">
        <v>1751</v>
      </c>
    </row>
    <row r="51" spans="1:16">
      <c r="A51" s="132">
        <v>44938</v>
      </c>
      <c r="B51" s="133" t="s">
        <v>1751</v>
      </c>
      <c r="C51" s="133">
        <v>0.10411814417949536</v>
      </c>
      <c r="D51" s="133">
        <v>0.12731738447709653</v>
      </c>
      <c r="E51" s="133">
        <v>0.13464351949308492</v>
      </c>
      <c r="F51" s="133">
        <v>0.12846966107069724</v>
      </c>
      <c r="G51" s="133">
        <v>0.13949434648367204</v>
      </c>
      <c r="H51" s="133">
        <v>0.13015055158997307</v>
      </c>
      <c r="I51" s="133">
        <v>0.13036610469750304</v>
      </c>
      <c r="J51" s="133">
        <v>0.13177001048599282</v>
      </c>
      <c r="K51" s="133" t="s">
        <v>1751</v>
      </c>
      <c r="L51" s="133" t="s">
        <v>1751</v>
      </c>
      <c r="M51" s="133" t="s">
        <v>1751</v>
      </c>
      <c r="N51" s="133" t="s">
        <v>1751</v>
      </c>
      <c r="O51" s="133" t="s">
        <v>1751</v>
      </c>
      <c r="P51" s="133" t="s">
        <v>1751</v>
      </c>
    </row>
    <row r="52" spans="1:16">
      <c r="A52" s="132">
        <v>44943</v>
      </c>
      <c r="B52" s="133" t="s">
        <v>1751</v>
      </c>
      <c r="C52" s="133">
        <v>0.11887090416146157</v>
      </c>
      <c r="D52" s="133">
        <v>0.1320166630556999</v>
      </c>
      <c r="E52" s="133">
        <v>0.14091527385720085</v>
      </c>
      <c r="F52" s="133">
        <v>0.13018509847747167</v>
      </c>
      <c r="G52" s="133">
        <v>0.13858783091653909</v>
      </c>
      <c r="H52" s="133">
        <v>0.13176221667869395</v>
      </c>
      <c r="I52" s="133">
        <v>0.13141194390987881</v>
      </c>
      <c r="J52" s="133">
        <v>0.13636004944897512</v>
      </c>
      <c r="K52" s="133" t="s">
        <v>1751</v>
      </c>
      <c r="L52" s="133" t="s">
        <v>1751</v>
      </c>
      <c r="M52" s="133" t="s">
        <v>1751</v>
      </c>
      <c r="N52" s="133" t="s">
        <v>1751</v>
      </c>
      <c r="O52" s="133" t="s">
        <v>1751</v>
      </c>
      <c r="P52" s="133" t="s">
        <v>1751</v>
      </c>
    </row>
    <row r="53" spans="1:16">
      <c r="A53" s="132">
        <v>44944</v>
      </c>
      <c r="B53" s="133" t="s">
        <v>1751</v>
      </c>
      <c r="C53" s="133">
        <v>0.1283084362374825</v>
      </c>
      <c r="D53" s="133">
        <v>0.13201666305570003</v>
      </c>
      <c r="E53" s="133">
        <v>0.14091527385720085</v>
      </c>
      <c r="F53" s="133">
        <v>0.13018509843615444</v>
      </c>
      <c r="G53" s="133">
        <v>0.13858783054475329</v>
      </c>
      <c r="H53" s="133">
        <v>0.13336298563461094</v>
      </c>
      <c r="I53" s="133">
        <v>0.13085531520061561</v>
      </c>
      <c r="J53" s="133">
        <v>0.13877493182015296</v>
      </c>
      <c r="K53" s="133" t="s">
        <v>1751</v>
      </c>
      <c r="L53" s="133" t="s">
        <v>1751</v>
      </c>
      <c r="M53" s="133" t="s">
        <v>1751</v>
      </c>
      <c r="N53" s="133" t="s">
        <v>1751</v>
      </c>
      <c r="O53" s="133" t="s">
        <v>1751</v>
      </c>
      <c r="P53" s="133" t="s">
        <v>1751</v>
      </c>
    </row>
    <row r="54" spans="1:16">
      <c r="A54" s="132">
        <v>44945</v>
      </c>
      <c r="B54" s="133" t="s">
        <v>1751</v>
      </c>
      <c r="C54" s="133">
        <v>0.13793647617305643</v>
      </c>
      <c r="D54" s="133">
        <v>0.13644098452507766</v>
      </c>
      <c r="E54" s="133">
        <v>0.14091527385720087</v>
      </c>
      <c r="F54" s="133">
        <v>0.1301850984361545</v>
      </c>
      <c r="G54" s="133">
        <v>0.13992377398033862</v>
      </c>
      <c r="H54" s="133">
        <v>0.13219776142516351</v>
      </c>
      <c r="I54" s="133">
        <v>0.13053750616151488</v>
      </c>
      <c r="J54" s="133">
        <v>0.14066914902165659</v>
      </c>
      <c r="K54" s="133" t="s">
        <v>1751</v>
      </c>
      <c r="L54" s="133" t="s">
        <v>1751</v>
      </c>
      <c r="M54" s="133" t="s">
        <v>1751</v>
      </c>
      <c r="N54" s="133" t="s">
        <v>1751</v>
      </c>
      <c r="O54" s="133" t="s">
        <v>1751</v>
      </c>
      <c r="P54" s="133" t="s">
        <v>1751</v>
      </c>
    </row>
    <row r="55" spans="1:16">
      <c r="A55" s="132">
        <v>44949</v>
      </c>
      <c r="B55" s="133" t="s">
        <v>1751</v>
      </c>
      <c r="C55" s="133">
        <v>0.13793647617305643</v>
      </c>
      <c r="D55" s="133">
        <v>0.13644098452507775</v>
      </c>
      <c r="E55" s="133">
        <v>0.14384132524681753</v>
      </c>
      <c r="F55" s="133">
        <v>0.13151421679548542</v>
      </c>
      <c r="G55" s="133">
        <v>0.14087126992102966</v>
      </c>
      <c r="H55" s="133">
        <v>0.13329486108419031</v>
      </c>
      <c r="I55" s="133">
        <v>0.13578940304385867</v>
      </c>
      <c r="J55" s="133">
        <v>0.14093980445774196</v>
      </c>
      <c r="K55" s="133" t="s">
        <v>1751</v>
      </c>
      <c r="L55" s="133" t="s">
        <v>1751</v>
      </c>
      <c r="M55" s="133" t="s">
        <v>1751</v>
      </c>
      <c r="N55" s="133" t="s">
        <v>1751</v>
      </c>
      <c r="O55" s="133" t="s">
        <v>1751</v>
      </c>
      <c r="P55" s="133" t="s">
        <v>1751</v>
      </c>
    </row>
    <row r="56" spans="1:16">
      <c r="A56" s="132">
        <v>44950</v>
      </c>
      <c r="B56" s="133" t="s">
        <v>1751</v>
      </c>
      <c r="C56" s="133">
        <v>0.1377176510850292</v>
      </c>
      <c r="D56" s="133">
        <v>0.13549795367820314</v>
      </c>
      <c r="E56" s="133">
        <v>0.14223033752548439</v>
      </c>
      <c r="F56" s="133">
        <v>0.13151421679548542</v>
      </c>
      <c r="G56" s="133">
        <v>0.14087126994731702</v>
      </c>
      <c r="H56" s="133">
        <v>0.13329486107305821</v>
      </c>
      <c r="I56" s="133">
        <v>0.13484897770199905</v>
      </c>
      <c r="J56" s="133">
        <v>0.14029174496989602</v>
      </c>
      <c r="K56" s="133" t="s">
        <v>1751</v>
      </c>
      <c r="L56" s="133" t="s">
        <v>1751</v>
      </c>
      <c r="M56" s="133" t="s">
        <v>1751</v>
      </c>
      <c r="N56" s="133" t="s">
        <v>1751</v>
      </c>
      <c r="O56" s="133" t="s">
        <v>1751</v>
      </c>
      <c r="P56" s="133" t="s">
        <v>1751</v>
      </c>
    </row>
    <row r="57" spans="1:16">
      <c r="A57" s="132">
        <v>44951</v>
      </c>
      <c r="B57" s="133" t="s">
        <v>1751</v>
      </c>
      <c r="C57" s="133">
        <v>0.14582793211424683</v>
      </c>
      <c r="D57" s="133">
        <v>0.14038764322586264</v>
      </c>
      <c r="E57" s="133">
        <v>0.14716528939587828</v>
      </c>
      <c r="F57" s="133">
        <v>0.13151421682090578</v>
      </c>
      <c r="G57" s="133">
        <v>0.14257235809172089</v>
      </c>
      <c r="H57" s="133">
        <v>0.1327742885599538</v>
      </c>
      <c r="I57" s="133">
        <v>0.13614056613870473</v>
      </c>
      <c r="J57" s="133">
        <v>0.13969956127346772</v>
      </c>
      <c r="K57" s="133" t="s">
        <v>1751</v>
      </c>
      <c r="L57" s="133" t="s">
        <v>1751</v>
      </c>
      <c r="M57" s="133" t="s">
        <v>1751</v>
      </c>
      <c r="N57" s="133" t="s">
        <v>1751</v>
      </c>
      <c r="O57" s="133" t="s">
        <v>1751</v>
      </c>
      <c r="P57" s="133" t="s">
        <v>1751</v>
      </c>
    </row>
    <row r="58" spans="1:16">
      <c r="A58" s="132">
        <v>44952</v>
      </c>
      <c r="B58" s="133" t="s">
        <v>1751</v>
      </c>
      <c r="C58" s="133">
        <v>0.14288276314462606</v>
      </c>
      <c r="D58" s="133">
        <v>0.14449666348872331</v>
      </c>
      <c r="E58" s="133">
        <v>0.14788997151231523</v>
      </c>
      <c r="F58" s="133">
        <v>0.13151421682090578</v>
      </c>
      <c r="G58" s="133">
        <v>0.14218388050665523</v>
      </c>
      <c r="H58" s="133">
        <v>0.13277428855995382</v>
      </c>
      <c r="I58" s="133">
        <v>0.13513573350926827</v>
      </c>
      <c r="J58" s="133">
        <v>0.13876270076830027</v>
      </c>
      <c r="K58" s="133" t="s">
        <v>1751</v>
      </c>
      <c r="L58" s="133" t="s">
        <v>1751</v>
      </c>
      <c r="M58" s="133" t="s">
        <v>1751</v>
      </c>
      <c r="N58" s="133" t="s">
        <v>1751</v>
      </c>
      <c r="O58" s="133" t="s">
        <v>1751</v>
      </c>
      <c r="P58" s="133" t="s">
        <v>1751</v>
      </c>
    </row>
    <row r="59" spans="1:16">
      <c r="A59" s="132">
        <v>44955</v>
      </c>
      <c r="B59" s="133" t="s">
        <v>1751</v>
      </c>
      <c r="C59" s="133">
        <v>0.14646710069563817</v>
      </c>
      <c r="D59" s="133">
        <v>0.146325513722776</v>
      </c>
      <c r="E59" s="133">
        <v>0.14847080786340244</v>
      </c>
      <c r="F59" s="133">
        <v>0.13103925478330608</v>
      </c>
      <c r="G59" s="133">
        <v>0.14264482411014401</v>
      </c>
      <c r="H59" s="133">
        <v>0.13227282484803157</v>
      </c>
      <c r="I59" s="133">
        <v>0.13744299912518793</v>
      </c>
      <c r="J59" s="133">
        <v>0.13955925897585872</v>
      </c>
      <c r="K59" s="133" t="s">
        <v>1751</v>
      </c>
      <c r="L59" s="133" t="s">
        <v>1751</v>
      </c>
      <c r="M59" s="133" t="s">
        <v>1751</v>
      </c>
      <c r="N59" s="133" t="s">
        <v>1751</v>
      </c>
      <c r="O59" s="133" t="s">
        <v>1751</v>
      </c>
      <c r="P59" s="133" t="s">
        <v>1751</v>
      </c>
    </row>
    <row r="60" spans="1:16">
      <c r="A60" s="132">
        <v>44956</v>
      </c>
      <c r="B60" s="133" t="s">
        <v>1751</v>
      </c>
      <c r="C60" s="133">
        <v>0.13706279652335415</v>
      </c>
      <c r="D60" s="133">
        <v>0.14153783915207291</v>
      </c>
      <c r="E60" s="133">
        <v>0.14849062174506727</v>
      </c>
      <c r="F60" s="133">
        <v>0.13248316660790355</v>
      </c>
      <c r="G60" s="133">
        <v>0.14265295596728408</v>
      </c>
      <c r="H60" s="133">
        <v>0.13227282480694222</v>
      </c>
      <c r="I60" s="133">
        <v>0.13811827038943306</v>
      </c>
      <c r="J60" s="133">
        <v>0.13969768774887739</v>
      </c>
      <c r="K60" s="133" t="s">
        <v>1751</v>
      </c>
      <c r="L60" s="133" t="s">
        <v>1751</v>
      </c>
      <c r="M60" s="133" t="s">
        <v>1751</v>
      </c>
      <c r="N60" s="133" t="s">
        <v>1751</v>
      </c>
      <c r="O60" s="133" t="s">
        <v>1751</v>
      </c>
      <c r="P60" s="133" t="s">
        <v>1751</v>
      </c>
    </row>
    <row r="61" spans="1:16">
      <c r="A61" s="132">
        <v>44957</v>
      </c>
      <c r="B61" s="133" t="s">
        <v>1751</v>
      </c>
      <c r="C61" s="133">
        <v>0.1388168201942177</v>
      </c>
      <c r="D61" s="133">
        <v>0.13722841196720126</v>
      </c>
      <c r="E61" s="133">
        <v>0.14849062174506733</v>
      </c>
      <c r="F61" s="133">
        <v>0.1324831665761339</v>
      </c>
      <c r="G61" s="133">
        <v>0.14628424470189144</v>
      </c>
      <c r="H61" s="133">
        <v>0.1307185582775422</v>
      </c>
      <c r="I61" s="133">
        <v>0.1381182704172868</v>
      </c>
      <c r="J61" s="133">
        <v>0.14069007032000488</v>
      </c>
      <c r="K61" s="133" t="s">
        <v>1751</v>
      </c>
      <c r="L61" s="133" t="s">
        <v>1751</v>
      </c>
      <c r="M61" s="133" t="s">
        <v>1751</v>
      </c>
      <c r="N61" s="133" t="s">
        <v>1751</v>
      </c>
      <c r="O61" s="133" t="s">
        <v>1751</v>
      </c>
      <c r="P61" s="133" t="s">
        <v>1751</v>
      </c>
    </row>
    <row r="62" spans="1:16">
      <c r="A62" s="132">
        <v>44958</v>
      </c>
      <c r="B62" s="133" t="s">
        <v>1751</v>
      </c>
      <c r="C62" s="133">
        <v>0.13780964451638705</v>
      </c>
      <c r="D62" s="133">
        <v>0.13774437522892419</v>
      </c>
      <c r="E62" s="133">
        <v>0.14802028872833684</v>
      </c>
      <c r="F62" s="133">
        <v>0.13287666738204509</v>
      </c>
      <c r="G62" s="133">
        <v>0.14736697503135077</v>
      </c>
      <c r="H62" s="133">
        <v>0.13071855821961723</v>
      </c>
      <c r="I62" s="133">
        <v>0.13859414864501862</v>
      </c>
      <c r="J62" s="133">
        <v>0.14109824888559261</v>
      </c>
      <c r="K62" s="133" t="s">
        <v>1751</v>
      </c>
      <c r="L62" s="133" t="s">
        <v>1751</v>
      </c>
      <c r="M62" s="133" t="s">
        <v>1751</v>
      </c>
      <c r="N62" s="133" t="s">
        <v>1751</v>
      </c>
      <c r="O62" s="133" t="s">
        <v>1751</v>
      </c>
      <c r="P62" s="133" t="s">
        <v>1751</v>
      </c>
    </row>
    <row r="63" spans="1:16">
      <c r="A63" s="132">
        <v>44959</v>
      </c>
      <c r="B63" s="133" t="s">
        <v>1751</v>
      </c>
      <c r="C63" s="133">
        <v>0.13780964451638708</v>
      </c>
      <c r="D63" s="133">
        <v>0.13774437522892419</v>
      </c>
      <c r="E63" s="133">
        <v>0.14803974623863445</v>
      </c>
      <c r="F63" s="133">
        <v>0.1321588507446618</v>
      </c>
      <c r="G63" s="133">
        <v>0.14819157764263882</v>
      </c>
      <c r="H63" s="133">
        <v>0.13234970305234214</v>
      </c>
      <c r="I63" s="133">
        <v>0.13957677873619914</v>
      </c>
      <c r="J63" s="133">
        <v>0.14182871482515186</v>
      </c>
      <c r="K63" s="133" t="s">
        <v>1751</v>
      </c>
      <c r="L63" s="133" t="s">
        <v>1751</v>
      </c>
      <c r="M63" s="133" t="s">
        <v>1751</v>
      </c>
      <c r="N63" s="133" t="s">
        <v>1751</v>
      </c>
      <c r="O63" s="133" t="s">
        <v>1751</v>
      </c>
      <c r="P63" s="133" t="s">
        <v>1751</v>
      </c>
    </row>
    <row r="64" spans="1:16">
      <c r="A64" s="132">
        <v>44962</v>
      </c>
      <c r="B64" s="133" t="s">
        <v>1751</v>
      </c>
      <c r="C64" s="133">
        <v>0.13989553811830044</v>
      </c>
      <c r="D64" s="133">
        <v>0.13909847111540335</v>
      </c>
      <c r="E64" s="133">
        <v>0.14803974617412113</v>
      </c>
      <c r="F64" s="133">
        <v>0.13215885074466174</v>
      </c>
      <c r="G64" s="133">
        <v>0.14819157682237694</v>
      </c>
      <c r="H64" s="133">
        <v>0.1404126695122957</v>
      </c>
      <c r="I64" s="133">
        <v>0.14051259602960262</v>
      </c>
      <c r="J64" s="133">
        <v>0.14255192800815381</v>
      </c>
      <c r="K64" s="133" t="s">
        <v>1751</v>
      </c>
      <c r="L64" s="133" t="s">
        <v>1751</v>
      </c>
      <c r="M64" s="133" t="s">
        <v>1751</v>
      </c>
      <c r="N64" s="133" t="s">
        <v>1751</v>
      </c>
      <c r="O64" s="133" t="s">
        <v>1751</v>
      </c>
      <c r="P64" s="133" t="s">
        <v>1751</v>
      </c>
    </row>
    <row r="65" spans="1:16">
      <c r="A65" s="132">
        <v>44963</v>
      </c>
      <c r="B65" s="133" t="s">
        <v>1751</v>
      </c>
      <c r="C65" s="133">
        <v>0.1372644183116383</v>
      </c>
      <c r="D65" s="133">
        <v>0.14171416390922581</v>
      </c>
      <c r="E65" s="133">
        <v>0.14907551873518224</v>
      </c>
      <c r="F65" s="133">
        <v>0.13215885073021519</v>
      </c>
      <c r="G65" s="133">
        <v>0.14819157702876812</v>
      </c>
      <c r="H65" s="133">
        <v>0.14129725843019517</v>
      </c>
      <c r="I65" s="133">
        <v>0.14097294827219631</v>
      </c>
      <c r="J65" s="133">
        <v>0.14261558905958932</v>
      </c>
      <c r="K65" s="133" t="s">
        <v>1751</v>
      </c>
      <c r="L65" s="133" t="s">
        <v>1751</v>
      </c>
      <c r="M65" s="133" t="s">
        <v>1751</v>
      </c>
      <c r="N65" s="133" t="s">
        <v>1751</v>
      </c>
      <c r="O65" s="133" t="s">
        <v>1751</v>
      </c>
      <c r="P65" s="133" t="s">
        <v>1751</v>
      </c>
    </row>
    <row r="66" spans="1:16">
      <c r="A66" s="132">
        <v>44964</v>
      </c>
      <c r="B66" s="133" t="s">
        <v>1751</v>
      </c>
      <c r="C66" s="133">
        <v>0.13555704143825617</v>
      </c>
      <c r="D66" s="133">
        <v>0.14171416390922581</v>
      </c>
      <c r="E66" s="133">
        <v>0.15067693892438899</v>
      </c>
      <c r="F66" s="133">
        <v>0.13715619672296642</v>
      </c>
      <c r="G66" s="133">
        <v>0.14819157700100707</v>
      </c>
      <c r="H66" s="133">
        <v>0.14111591530353185</v>
      </c>
      <c r="I66" s="133">
        <v>0.14097294815696051</v>
      </c>
      <c r="J66" s="133">
        <v>0.14195489480858531</v>
      </c>
      <c r="K66" s="133" t="s">
        <v>1751</v>
      </c>
      <c r="L66" s="133" t="s">
        <v>1751</v>
      </c>
      <c r="M66" s="133" t="s">
        <v>1751</v>
      </c>
      <c r="N66" s="133" t="s">
        <v>1751</v>
      </c>
      <c r="O66" s="133" t="s">
        <v>1751</v>
      </c>
      <c r="P66" s="133" t="s">
        <v>1751</v>
      </c>
    </row>
    <row r="67" spans="1:16">
      <c r="A67" s="132">
        <v>44965</v>
      </c>
      <c r="B67" s="133" t="s">
        <v>1751</v>
      </c>
      <c r="C67" s="133">
        <v>0.13555704143825617</v>
      </c>
      <c r="D67" s="133">
        <v>0.14171416390922592</v>
      </c>
      <c r="E67" s="133">
        <v>0.15067693892438905</v>
      </c>
      <c r="F67" s="133">
        <v>0.13570423468481871</v>
      </c>
      <c r="G67" s="133">
        <v>0.14743197214834036</v>
      </c>
      <c r="H67" s="133">
        <v>0.14169120800755988</v>
      </c>
      <c r="I67" s="133">
        <v>0.14097294821266351</v>
      </c>
      <c r="J67" s="133">
        <v>0.14220619923830749</v>
      </c>
      <c r="K67" s="133" t="s">
        <v>1751</v>
      </c>
      <c r="L67" s="133" t="s">
        <v>1751</v>
      </c>
      <c r="M67" s="133" t="s">
        <v>1751</v>
      </c>
      <c r="N67" s="133" t="s">
        <v>1751</v>
      </c>
      <c r="O67" s="133" t="s">
        <v>1751</v>
      </c>
      <c r="P67" s="133" t="s">
        <v>1751</v>
      </c>
    </row>
    <row r="68" spans="1:16">
      <c r="A68" s="132">
        <v>44966</v>
      </c>
      <c r="B68" s="133" t="s">
        <v>1751</v>
      </c>
      <c r="C68" s="133">
        <v>0.12982826484740975</v>
      </c>
      <c r="D68" s="133">
        <v>0.14171416390922592</v>
      </c>
      <c r="E68" s="133">
        <v>0.15037754658343644</v>
      </c>
      <c r="F68" s="133">
        <v>0.13345753087601098</v>
      </c>
      <c r="G68" s="133">
        <v>0.14743197214834036</v>
      </c>
      <c r="H68" s="133">
        <v>0.14021754570132786</v>
      </c>
      <c r="I68" s="133">
        <v>0.14090139935763141</v>
      </c>
      <c r="J68" s="133">
        <v>0.13944006318125277</v>
      </c>
      <c r="K68" s="133" t="s">
        <v>1751</v>
      </c>
      <c r="L68" s="133" t="s">
        <v>1751</v>
      </c>
      <c r="M68" s="133" t="s">
        <v>1751</v>
      </c>
      <c r="N68" s="133" t="s">
        <v>1751</v>
      </c>
      <c r="O68" s="133" t="s">
        <v>1751</v>
      </c>
      <c r="P68" s="133" t="s">
        <v>1751</v>
      </c>
    </row>
    <row r="69" spans="1:16">
      <c r="A69" s="132">
        <v>44967</v>
      </c>
      <c r="B69" s="133" t="s">
        <v>1751</v>
      </c>
      <c r="C69" s="133">
        <v>0.12982826484740975</v>
      </c>
      <c r="D69" s="133">
        <v>0.14171416390922592</v>
      </c>
      <c r="E69" s="133">
        <v>0.15048792760795726</v>
      </c>
      <c r="F69" s="133">
        <v>0.13402530339061192</v>
      </c>
      <c r="G69" s="133">
        <v>0.14710790904951421</v>
      </c>
      <c r="H69" s="133">
        <v>0.14024594231092893</v>
      </c>
      <c r="I69" s="133">
        <v>0.14091630920519718</v>
      </c>
      <c r="J69" s="133">
        <v>0.13834017607783747</v>
      </c>
      <c r="K69" s="133" t="s">
        <v>1751</v>
      </c>
      <c r="L69" s="133" t="s">
        <v>1751</v>
      </c>
      <c r="M69" s="133" t="s">
        <v>1751</v>
      </c>
      <c r="N69" s="133" t="s">
        <v>1751</v>
      </c>
      <c r="O69" s="133" t="s">
        <v>1751</v>
      </c>
      <c r="P69" s="133" t="s">
        <v>1751</v>
      </c>
    </row>
    <row r="70" spans="1:16">
      <c r="A70" s="132">
        <v>44969</v>
      </c>
      <c r="B70" s="133" t="s">
        <v>1751</v>
      </c>
      <c r="C70" s="133">
        <v>0.12982826484740975</v>
      </c>
      <c r="D70" s="133">
        <v>0.14171416390922592</v>
      </c>
      <c r="E70" s="133">
        <v>0.15048792760795726</v>
      </c>
      <c r="F70" s="133">
        <v>0.13402530339061192</v>
      </c>
      <c r="G70" s="133">
        <v>0.14710790904951421</v>
      </c>
      <c r="H70" s="133">
        <v>0.14024594231092893</v>
      </c>
      <c r="I70" s="133">
        <v>0.14091630920519718</v>
      </c>
      <c r="J70" s="133">
        <v>0.13834017607783713</v>
      </c>
      <c r="K70" s="133" t="s">
        <v>1751</v>
      </c>
      <c r="L70" s="133" t="s">
        <v>1751</v>
      </c>
      <c r="M70" s="133" t="s">
        <v>1751</v>
      </c>
      <c r="N70" s="133" t="s">
        <v>1751</v>
      </c>
      <c r="O70" s="133" t="s">
        <v>1751</v>
      </c>
      <c r="P70" s="133" t="s">
        <v>1751</v>
      </c>
    </row>
    <row r="71" spans="1:16">
      <c r="A71" s="132">
        <v>44970</v>
      </c>
      <c r="B71" s="133" t="s">
        <v>1751</v>
      </c>
      <c r="C71" s="133">
        <v>0.12982826484740975</v>
      </c>
      <c r="D71" s="133">
        <v>0.14171416390922592</v>
      </c>
      <c r="E71" s="133">
        <v>0.15048792763225807</v>
      </c>
      <c r="F71" s="133">
        <v>0.13402530339061192</v>
      </c>
      <c r="G71" s="133">
        <v>0.14710790904951421</v>
      </c>
      <c r="H71" s="133">
        <v>0.14024594231092893</v>
      </c>
      <c r="I71" s="133">
        <v>0.14091630920519718</v>
      </c>
      <c r="J71" s="133">
        <v>0.13834017607783711</v>
      </c>
      <c r="K71" s="133" t="s">
        <v>1751</v>
      </c>
      <c r="L71" s="133" t="s">
        <v>1751</v>
      </c>
      <c r="M71" s="133" t="s">
        <v>1751</v>
      </c>
      <c r="N71" s="133" t="s">
        <v>1751</v>
      </c>
      <c r="O71" s="133" t="s">
        <v>1751</v>
      </c>
      <c r="P71" s="133" t="s">
        <v>1751</v>
      </c>
    </row>
    <row r="72" spans="1:16">
      <c r="A72" s="132">
        <v>44970</v>
      </c>
      <c r="B72" s="133" t="s">
        <v>1751</v>
      </c>
      <c r="C72" s="133">
        <v>0.12982826502225434</v>
      </c>
      <c r="D72" s="133">
        <v>0.14171416375606244</v>
      </c>
      <c r="E72" s="133">
        <v>0.15048792764365421</v>
      </c>
      <c r="F72" s="133">
        <v>0.13402530327654175</v>
      </c>
      <c r="G72" s="133">
        <v>0.14710790903977827</v>
      </c>
      <c r="H72" s="133">
        <v>0.14024594230054752</v>
      </c>
      <c r="I72" s="133">
        <v>0.14410591510120607</v>
      </c>
      <c r="J72" s="133">
        <v>0.1307240108081687</v>
      </c>
      <c r="K72" s="133" t="s">
        <v>1751</v>
      </c>
      <c r="L72" s="133" t="s">
        <v>1751</v>
      </c>
      <c r="M72" s="133" t="s">
        <v>1751</v>
      </c>
      <c r="N72" s="133" t="s">
        <v>1751</v>
      </c>
      <c r="O72" s="133" t="s">
        <v>1751</v>
      </c>
      <c r="P72" s="133" t="s">
        <v>1751</v>
      </c>
    </row>
    <row r="73" spans="1:16">
      <c r="A73" s="132">
        <v>44970</v>
      </c>
      <c r="B73" s="133" t="s">
        <v>1751</v>
      </c>
      <c r="C73" s="133">
        <v>0.12982826502225434</v>
      </c>
      <c r="D73" s="133">
        <v>0.14171416375606244</v>
      </c>
      <c r="E73" s="133">
        <v>0.15048792764365421</v>
      </c>
      <c r="F73" s="133">
        <v>0.13402530327654175</v>
      </c>
      <c r="G73" s="133">
        <v>0.14710790903977794</v>
      </c>
      <c r="H73" s="133">
        <v>0.14024594230054752</v>
      </c>
      <c r="I73" s="133">
        <v>0.14410591512396595</v>
      </c>
      <c r="J73" s="133">
        <v>0.13072401252388033</v>
      </c>
      <c r="K73" s="133" t="s">
        <v>1751</v>
      </c>
      <c r="L73" s="133" t="s">
        <v>1751</v>
      </c>
      <c r="M73" s="133" t="s">
        <v>1751</v>
      </c>
      <c r="N73" s="133" t="s">
        <v>1751</v>
      </c>
      <c r="O73" s="133" t="s">
        <v>1751</v>
      </c>
      <c r="P73" s="133" t="s">
        <v>1751</v>
      </c>
    </row>
    <row r="74" spans="1:16">
      <c r="A74" s="132">
        <v>44971</v>
      </c>
      <c r="B74" s="133" t="s">
        <v>1751</v>
      </c>
      <c r="C74" s="133">
        <v>0.13071124114201971</v>
      </c>
      <c r="D74" s="133">
        <v>0.14171416375606244</v>
      </c>
      <c r="E74" s="133">
        <v>0.15048792764365421</v>
      </c>
      <c r="F74" s="133">
        <v>0.13182291429800883</v>
      </c>
      <c r="G74" s="133">
        <v>0.14710790913489344</v>
      </c>
      <c r="H74" s="133">
        <v>0.13922275654531666</v>
      </c>
      <c r="I74" s="133">
        <v>0.14276420159764575</v>
      </c>
      <c r="J74" s="133">
        <v>0.13098236959513876</v>
      </c>
      <c r="K74" s="133" t="s">
        <v>1751</v>
      </c>
      <c r="L74" s="133" t="s">
        <v>1751</v>
      </c>
      <c r="M74" s="133" t="s">
        <v>1751</v>
      </c>
      <c r="N74" s="133" t="s">
        <v>1751</v>
      </c>
      <c r="O74" s="133" t="s">
        <v>1751</v>
      </c>
      <c r="P74" s="133" t="s">
        <v>1751</v>
      </c>
    </row>
    <row r="75" spans="1:16">
      <c r="A75" s="132">
        <v>44972</v>
      </c>
      <c r="B75" s="133" t="s">
        <v>1751</v>
      </c>
      <c r="C75" s="133">
        <v>0.13215875103838184</v>
      </c>
      <c r="D75" s="133">
        <v>0.14171416375606244</v>
      </c>
      <c r="E75" s="133">
        <v>0.1510153760600195</v>
      </c>
      <c r="F75" s="133">
        <v>0.13182291429800874</v>
      </c>
      <c r="G75" s="133">
        <v>0.15366534560353953</v>
      </c>
      <c r="H75" s="133">
        <v>0.13922275649827257</v>
      </c>
      <c r="I75" s="133">
        <v>0.14277270598499159</v>
      </c>
      <c r="J75" s="133">
        <v>0.13227030020896974</v>
      </c>
      <c r="K75" s="133" t="s">
        <v>1751</v>
      </c>
      <c r="L75" s="133" t="s">
        <v>1751</v>
      </c>
      <c r="M75" s="133" t="s">
        <v>1751</v>
      </c>
      <c r="N75" s="133" t="s">
        <v>1751</v>
      </c>
      <c r="O75" s="133" t="s">
        <v>1751</v>
      </c>
      <c r="P75" s="133" t="s">
        <v>1751</v>
      </c>
    </row>
    <row r="76" spans="1:16">
      <c r="A76" s="132">
        <v>44973</v>
      </c>
      <c r="B76" s="133" t="s">
        <v>1751</v>
      </c>
      <c r="C76" s="133">
        <v>0.13215875103838173</v>
      </c>
      <c r="D76" s="133">
        <v>0.14162970517676729</v>
      </c>
      <c r="E76" s="133">
        <v>0.15101537604882714</v>
      </c>
      <c r="F76" s="133">
        <v>0.1333922533612579</v>
      </c>
      <c r="G76" s="133">
        <v>0.15332185867478329</v>
      </c>
      <c r="H76" s="133">
        <v>0.14102764402759838</v>
      </c>
      <c r="I76" s="133">
        <v>0.14333415646747172</v>
      </c>
      <c r="J76" s="133">
        <v>0.13225523320025545</v>
      </c>
      <c r="K76" s="133" t="s">
        <v>1751</v>
      </c>
      <c r="L76" s="133" t="s">
        <v>1751</v>
      </c>
      <c r="M76" s="133" t="s">
        <v>1751</v>
      </c>
      <c r="N76" s="133" t="s">
        <v>1751</v>
      </c>
      <c r="O76" s="133" t="s">
        <v>1751</v>
      </c>
      <c r="P76" s="133" t="s">
        <v>1751</v>
      </c>
    </row>
    <row r="77" spans="1:16">
      <c r="A77" s="132">
        <v>44974</v>
      </c>
      <c r="B77" s="133" t="s">
        <v>1751</v>
      </c>
      <c r="C77" s="133">
        <v>0.1279427635265733</v>
      </c>
      <c r="D77" s="133">
        <v>0.14162970517676729</v>
      </c>
      <c r="E77" s="133">
        <v>0.15101537604882714</v>
      </c>
      <c r="F77" s="133">
        <v>0.1333922533612579</v>
      </c>
      <c r="G77" s="133">
        <v>0.15332185867478371</v>
      </c>
      <c r="H77" s="133">
        <v>0.14102764402759838</v>
      </c>
      <c r="I77" s="133">
        <v>0.14333415646747172</v>
      </c>
      <c r="J77" s="133">
        <v>0.13225523320025545</v>
      </c>
      <c r="K77" s="133" t="s">
        <v>1751</v>
      </c>
      <c r="L77" s="133" t="s">
        <v>1751</v>
      </c>
      <c r="M77" s="133" t="s">
        <v>1751</v>
      </c>
      <c r="N77" s="133" t="s">
        <v>1751</v>
      </c>
      <c r="O77" s="133" t="s">
        <v>1751</v>
      </c>
      <c r="P77" s="133" t="s">
        <v>1751</v>
      </c>
    </row>
    <row r="78" spans="1:16">
      <c r="A78" s="132">
        <v>44975</v>
      </c>
      <c r="B78" s="133" t="s">
        <v>1751</v>
      </c>
      <c r="C78" s="133">
        <v>0.1279427635265733</v>
      </c>
      <c r="D78" s="133">
        <v>0.14162970517676729</v>
      </c>
      <c r="E78" s="133">
        <v>0.15101537604882714</v>
      </c>
      <c r="F78" s="133">
        <v>0.1333922533612579</v>
      </c>
      <c r="G78" s="133">
        <v>0.15332185867478329</v>
      </c>
      <c r="H78" s="133">
        <v>0.14102764402759838</v>
      </c>
      <c r="I78" s="133">
        <v>0.14333415646747172</v>
      </c>
      <c r="J78" s="133">
        <v>0.13225523320025545</v>
      </c>
      <c r="K78" s="133" t="s">
        <v>1751</v>
      </c>
      <c r="L78" s="133" t="s">
        <v>1751</v>
      </c>
      <c r="M78" s="133" t="s">
        <v>1751</v>
      </c>
      <c r="N78" s="133" t="s">
        <v>1751</v>
      </c>
      <c r="O78" s="133" t="s">
        <v>1751</v>
      </c>
      <c r="P78" s="133" t="s">
        <v>1751</v>
      </c>
    </row>
    <row r="79" spans="1:16">
      <c r="A79" s="132">
        <v>44976</v>
      </c>
      <c r="B79" s="133" t="s">
        <v>1751</v>
      </c>
      <c r="C79" s="133">
        <v>0.1279427635265733</v>
      </c>
      <c r="D79" s="133">
        <v>0.14162970517676729</v>
      </c>
      <c r="E79" s="133">
        <v>0.15101537604882714</v>
      </c>
      <c r="F79" s="133">
        <v>0.1333922533612579</v>
      </c>
      <c r="G79" s="133">
        <v>0.15332185867478371</v>
      </c>
      <c r="H79" s="133">
        <v>0.14102764402759838</v>
      </c>
      <c r="I79" s="133">
        <v>0.14333415646747172</v>
      </c>
      <c r="J79" s="133">
        <v>0.13225523320025545</v>
      </c>
      <c r="K79" s="133" t="s">
        <v>1751</v>
      </c>
      <c r="L79" s="133" t="s">
        <v>1751</v>
      </c>
      <c r="M79" s="133" t="s">
        <v>1751</v>
      </c>
      <c r="N79" s="133" t="s">
        <v>1751</v>
      </c>
      <c r="O79" s="133" t="s">
        <v>1751</v>
      </c>
      <c r="P79" s="133" t="s">
        <v>1751</v>
      </c>
    </row>
    <row r="80" spans="1:16">
      <c r="A80" s="132">
        <v>44977</v>
      </c>
      <c r="B80" s="133" t="s">
        <v>1751</v>
      </c>
      <c r="C80" s="133">
        <v>0.12794276352657349</v>
      </c>
      <c r="D80" s="133">
        <v>0.1367926509004177</v>
      </c>
      <c r="E80" s="133">
        <v>0.15140500913489213</v>
      </c>
      <c r="F80" s="133">
        <v>0.1333922533612579</v>
      </c>
      <c r="G80" s="133">
        <v>0.15424298430274574</v>
      </c>
      <c r="H80" s="133">
        <v>0.14102764402759835</v>
      </c>
      <c r="I80" s="133">
        <v>0.14333415645516706</v>
      </c>
      <c r="J80" s="133">
        <v>0.1325493455953787</v>
      </c>
      <c r="K80" s="133" t="s">
        <v>1751</v>
      </c>
      <c r="L80" s="133" t="s">
        <v>1751</v>
      </c>
      <c r="M80" s="133" t="s">
        <v>1751</v>
      </c>
      <c r="N80" s="133" t="s">
        <v>1751</v>
      </c>
      <c r="O80" s="133" t="s">
        <v>1751</v>
      </c>
      <c r="P80" s="133" t="s">
        <v>1751</v>
      </c>
    </row>
    <row r="81" spans="1:16">
      <c r="A81" s="132">
        <v>44978</v>
      </c>
      <c r="B81" s="133" t="s">
        <v>1751</v>
      </c>
      <c r="C81" s="133">
        <v>0.12794276352657349</v>
      </c>
      <c r="D81" s="133">
        <v>0.1367926509004177</v>
      </c>
      <c r="E81" s="133">
        <v>0.15140500913489213</v>
      </c>
      <c r="F81" s="133">
        <v>0.1333922533612579</v>
      </c>
      <c r="G81" s="133">
        <v>0.15424298430274619</v>
      </c>
      <c r="H81" s="133">
        <v>0.14102764402759835</v>
      </c>
      <c r="I81" s="133">
        <v>0.14333415645516706</v>
      </c>
      <c r="J81" s="133">
        <v>0.1325493455953787</v>
      </c>
      <c r="K81" s="133" t="s">
        <v>1751</v>
      </c>
      <c r="L81" s="133" t="s">
        <v>1751</v>
      </c>
      <c r="M81" s="133" t="s">
        <v>1751</v>
      </c>
      <c r="N81" s="133" t="s">
        <v>1751</v>
      </c>
      <c r="O81" s="133" t="s">
        <v>1751</v>
      </c>
      <c r="P81" s="133" t="s">
        <v>1751</v>
      </c>
    </row>
    <row r="82" spans="1:16">
      <c r="A82" s="132">
        <v>44979</v>
      </c>
      <c r="B82" s="133" t="s">
        <v>1751</v>
      </c>
      <c r="C82" s="133">
        <v>0.12794276352657341</v>
      </c>
      <c r="D82" s="133">
        <v>0.1417382717075617</v>
      </c>
      <c r="E82" s="133">
        <v>0.15405065928743616</v>
      </c>
      <c r="F82" s="133">
        <v>0.13117561157550386</v>
      </c>
      <c r="G82" s="133">
        <v>0.15497426368071415</v>
      </c>
      <c r="H82" s="133">
        <v>0.14273482755839392</v>
      </c>
      <c r="I82" s="133">
        <v>0.14344228485719868</v>
      </c>
      <c r="J82" s="133">
        <v>0.13401336953204906</v>
      </c>
      <c r="K82" s="133" t="s">
        <v>1751</v>
      </c>
      <c r="L82" s="133" t="s">
        <v>1751</v>
      </c>
      <c r="M82" s="133" t="s">
        <v>1751</v>
      </c>
      <c r="N82" s="133" t="s">
        <v>1751</v>
      </c>
      <c r="O82" s="133" t="s">
        <v>1751</v>
      </c>
      <c r="P82" s="133" t="s">
        <v>1751</v>
      </c>
    </row>
    <row r="83" spans="1:16">
      <c r="A83" s="132">
        <v>44980</v>
      </c>
      <c r="B83" s="133" t="s">
        <v>1751</v>
      </c>
      <c r="C83" s="133">
        <v>0.12507074007440633</v>
      </c>
      <c r="D83" s="133">
        <v>0.14173827170756176</v>
      </c>
      <c r="E83" s="133">
        <v>0.154679396811088</v>
      </c>
      <c r="F83" s="133">
        <v>0.13117561157550395</v>
      </c>
      <c r="G83" s="133">
        <v>0.15369813898918755</v>
      </c>
      <c r="H83" s="133">
        <v>0.14273482754331521</v>
      </c>
      <c r="I83" s="133">
        <v>0.14344228485909308</v>
      </c>
      <c r="J83" s="133">
        <v>0.13450823842080448</v>
      </c>
      <c r="K83" s="133" t="s">
        <v>1751</v>
      </c>
      <c r="L83" s="133" t="s">
        <v>1751</v>
      </c>
      <c r="M83" s="133" t="s">
        <v>1751</v>
      </c>
      <c r="N83" s="133" t="s">
        <v>1751</v>
      </c>
      <c r="O83" s="133" t="s">
        <v>1751</v>
      </c>
      <c r="P83" s="133" t="s">
        <v>1751</v>
      </c>
    </row>
    <row r="84" spans="1:16">
      <c r="A84" s="132">
        <v>44981</v>
      </c>
      <c r="B84" s="133" t="s">
        <v>1751</v>
      </c>
      <c r="C84" s="133">
        <v>0.12507074007440633</v>
      </c>
      <c r="D84" s="133">
        <v>0.14173827170756176</v>
      </c>
      <c r="E84" s="133">
        <v>0.154679396811088</v>
      </c>
      <c r="F84" s="133">
        <v>0.13117561157550395</v>
      </c>
      <c r="G84" s="133">
        <v>0.15369813898918755</v>
      </c>
      <c r="H84" s="133">
        <v>0.14273482754331521</v>
      </c>
      <c r="I84" s="133">
        <v>0.14344228485909308</v>
      </c>
      <c r="J84" s="133">
        <v>0.13450823842085086</v>
      </c>
      <c r="K84" s="133" t="s">
        <v>1751</v>
      </c>
      <c r="L84" s="133" t="s">
        <v>1751</v>
      </c>
      <c r="M84" s="133" t="s">
        <v>1751</v>
      </c>
      <c r="N84" s="133" t="s">
        <v>1751</v>
      </c>
      <c r="O84" s="133" t="s">
        <v>1751</v>
      </c>
      <c r="P84" s="133" t="s">
        <v>1751</v>
      </c>
    </row>
    <row r="85" spans="1:16">
      <c r="A85" s="132">
        <v>44982</v>
      </c>
      <c r="B85" s="133" t="s">
        <v>1751</v>
      </c>
      <c r="C85" s="133">
        <v>0.12507074007440633</v>
      </c>
      <c r="D85" s="133">
        <v>0.14173827170756176</v>
      </c>
      <c r="E85" s="133">
        <v>0.154679396811088</v>
      </c>
      <c r="F85" s="133">
        <v>0.13117561157550395</v>
      </c>
      <c r="G85" s="133">
        <v>0.15369813898918755</v>
      </c>
      <c r="H85" s="133">
        <v>0.14273482754331521</v>
      </c>
      <c r="I85" s="133">
        <v>0.14344228485909308</v>
      </c>
      <c r="J85" s="133">
        <v>0.13450823842085086</v>
      </c>
      <c r="K85" s="133" t="s">
        <v>1751</v>
      </c>
      <c r="L85" s="133" t="s">
        <v>1751</v>
      </c>
      <c r="M85" s="133" t="s">
        <v>1751</v>
      </c>
      <c r="N85" s="133" t="s">
        <v>1751</v>
      </c>
      <c r="O85" s="133" t="s">
        <v>1751</v>
      </c>
      <c r="P85" s="133" t="s">
        <v>1751</v>
      </c>
    </row>
    <row r="86" spans="1:16">
      <c r="A86" s="132">
        <v>44983</v>
      </c>
      <c r="B86" s="133" t="s">
        <v>1751</v>
      </c>
      <c r="C86" s="133">
        <v>0.12507074007440638</v>
      </c>
      <c r="D86" s="133">
        <v>0.14076321031572137</v>
      </c>
      <c r="E86" s="133">
        <v>0.15426251277364461</v>
      </c>
      <c r="F86" s="133">
        <v>0.133426344791167</v>
      </c>
      <c r="G86" s="133">
        <v>0.15066699392725741</v>
      </c>
      <c r="H86" s="133">
        <v>0.14273482759147552</v>
      </c>
      <c r="I86" s="133">
        <v>0.14332228691776197</v>
      </c>
      <c r="J86" s="133">
        <v>0.13458922174261842</v>
      </c>
      <c r="K86" s="133" t="s">
        <v>1751</v>
      </c>
      <c r="L86" s="133" t="s">
        <v>1751</v>
      </c>
      <c r="M86" s="133" t="s">
        <v>1751</v>
      </c>
      <c r="N86" s="133" t="s">
        <v>1751</v>
      </c>
      <c r="O86" s="133" t="s">
        <v>1751</v>
      </c>
      <c r="P86" s="133" t="s">
        <v>1751</v>
      </c>
    </row>
    <row r="87" spans="1:16">
      <c r="A87" s="132">
        <v>44984</v>
      </c>
      <c r="B87" s="133" t="s">
        <v>1751</v>
      </c>
      <c r="C87" s="133">
        <v>0.1230664368556859</v>
      </c>
      <c r="D87" s="133">
        <v>0.14209901515855128</v>
      </c>
      <c r="E87" s="133">
        <v>0.15473165525380941</v>
      </c>
      <c r="F87" s="133">
        <v>0.13581685949330938</v>
      </c>
      <c r="G87" s="133">
        <v>0.14924722999129622</v>
      </c>
      <c r="H87" s="133">
        <v>0.14273482760300368</v>
      </c>
      <c r="I87" s="133">
        <v>0.14304058261105188</v>
      </c>
      <c r="J87" s="133">
        <v>0.13524500791382554</v>
      </c>
      <c r="K87" s="133" t="s">
        <v>1751</v>
      </c>
      <c r="L87" s="133" t="s">
        <v>1751</v>
      </c>
      <c r="M87" s="133" t="s">
        <v>1751</v>
      </c>
      <c r="N87" s="133" t="s">
        <v>1751</v>
      </c>
      <c r="O87" s="133" t="s">
        <v>1751</v>
      </c>
      <c r="P87" s="133" t="s">
        <v>1751</v>
      </c>
    </row>
    <row r="88" spans="1:16">
      <c r="A88" s="132">
        <v>44985</v>
      </c>
      <c r="B88" s="133" t="s">
        <v>1751</v>
      </c>
      <c r="C88" s="133">
        <v>0.12306643685568588</v>
      </c>
      <c r="D88" s="133">
        <v>0.14209901515855139</v>
      </c>
      <c r="E88" s="133">
        <v>0.15704221622818076</v>
      </c>
      <c r="F88" s="133">
        <v>0.13804926657585603</v>
      </c>
      <c r="G88" s="133">
        <v>0.14852022217396452</v>
      </c>
      <c r="H88" s="133">
        <v>0.14429900844241164</v>
      </c>
      <c r="I88" s="133">
        <v>0.14304058267915787</v>
      </c>
      <c r="J88" s="133">
        <v>0.13507574627503149</v>
      </c>
      <c r="K88" s="133" t="s">
        <v>1751</v>
      </c>
      <c r="L88" s="133" t="s">
        <v>1751</v>
      </c>
      <c r="M88" s="133" t="s">
        <v>1751</v>
      </c>
      <c r="N88" s="133" t="s">
        <v>1751</v>
      </c>
      <c r="O88" s="133" t="s">
        <v>1751</v>
      </c>
      <c r="P88" s="133" t="s">
        <v>1751</v>
      </c>
    </row>
    <row r="89" spans="1:16">
      <c r="A89" s="132">
        <v>44986</v>
      </c>
      <c r="B89" s="133" t="s">
        <v>1751</v>
      </c>
      <c r="C89" s="133">
        <v>0.12911066062521404</v>
      </c>
      <c r="D89" s="133">
        <v>0.14209901515855128</v>
      </c>
      <c r="E89" s="133">
        <v>0.15522015263630937</v>
      </c>
      <c r="F89" s="133">
        <v>0.13804926657585606</v>
      </c>
      <c r="G89" s="133">
        <v>0.14907101617169638</v>
      </c>
      <c r="H89" s="133">
        <v>0.13376609861289668</v>
      </c>
      <c r="I89" s="133">
        <v>0.14204804426224421</v>
      </c>
      <c r="J89" s="133">
        <v>0.14156696911424857</v>
      </c>
      <c r="K89" s="133" t="s">
        <v>1751</v>
      </c>
      <c r="L89" s="133" t="s">
        <v>1751</v>
      </c>
      <c r="M89" s="133" t="s">
        <v>1751</v>
      </c>
      <c r="N89" s="133" t="s">
        <v>1751</v>
      </c>
      <c r="O89" s="133" t="s">
        <v>1751</v>
      </c>
      <c r="P89" s="133" t="s">
        <v>1751</v>
      </c>
    </row>
    <row r="90" spans="1:16">
      <c r="A90" s="132">
        <v>44987</v>
      </c>
      <c r="B90" s="133" t="s">
        <v>1751</v>
      </c>
      <c r="C90" s="133">
        <v>0.12911066062521404</v>
      </c>
      <c r="D90" s="133">
        <v>0.14209901515855128</v>
      </c>
      <c r="E90" s="133">
        <v>0.15523031391703176</v>
      </c>
      <c r="F90" s="133">
        <v>0.13589521580587485</v>
      </c>
      <c r="G90" s="133">
        <v>0.15002017806633411</v>
      </c>
      <c r="H90" s="133">
        <v>0.13388681102486802</v>
      </c>
      <c r="I90" s="133">
        <v>0.14200482316380955</v>
      </c>
      <c r="J90" s="133">
        <v>0.14100629128684056</v>
      </c>
      <c r="K90" s="133" t="s">
        <v>1751</v>
      </c>
      <c r="L90" s="133" t="s">
        <v>1751</v>
      </c>
      <c r="M90" s="133" t="s">
        <v>1751</v>
      </c>
      <c r="N90" s="133" t="s">
        <v>1751</v>
      </c>
      <c r="O90" s="133" t="s">
        <v>1751</v>
      </c>
      <c r="P90" s="133" t="s">
        <v>1751</v>
      </c>
    </row>
    <row r="91" spans="1:16">
      <c r="A91" s="132">
        <v>44987</v>
      </c>
      <c r="B91" s="133" t="s">
        <v>1751</v>
      </c>
      <c r="C91" s="133">
        <v>0.12911066062521404</v>
      </c>
      <c r="D91" s="133">
        <v>0.14209901515855128</v>
      </c>
      <c r="E91" s="133">
        <v>0.15523031391703176</v>
      </c>
      <c r="F91" s="133">
        <v>0.13589521580587485</v>
      </c>
      <c r="G91" s="133">
        <v>0.15002017806633411</v>
      </c>
      <c r="H91" s="133">
        <v>0.13388681102486802</v>
      </c>
      <c r="I91" s="133">
        <v>0.14200482316380958</v>
      </c>
      <c r="J91" s="133">
        <v>0.14100629128684056</v>
      </c>
      <c r="K91" s="133" t="s">
        <v>1751</v>
      </c>
      <c r="L91" s="133" t="s">
        <v>1751</v>
      </c>
      <c r="M91" s="133" t="s">
        <v>1751</v>
      </c>
      <c r="N91" s="133" t="s">
        <v>1751</v>
      </c>
      <c r="O91" s="133" t="s">
        <v>1751</v>
      </c>
      <c r="P91" s="133" t="s">
        <v>1751</v>
      </c>
    </row>
    <row r="92" spans="1:16">
      <c r="A92" s="132">
        <v>44988</v>
      </c>
      <c r="B92" s="133" t="s">
        <v>1751</v>
      </c>
      <c r="C92" s="133">
        <v>0.12911066062521404</v>
      </c>
      <c r="D92" s="133">
        <v>0.14903968370547738</v>
      </c>
      <c r="E92" s="133">
        <v>0.15523031391703176</v>
      </c>
      <c r="F92" s="133">
        <v>0.13589521580587485</v>
      </c>
      <c r="G92" s="133">
        <v>0.15002017806633411</v>
      </c>
      <c r="H92" s="133">
        <v>0.13388681102486802</v>
      </c>
      <c r="I92" s="133">
        <v>0.14200482316380958</v>
      </c>
      <c r="J92" s="133">
        <v>0.14100629128684056</v>
      </c>
      <c r="K92" s="133" t="s">
        <v>1751</v>
      </c>
      <c r="L92" s="133" t="s">
        <v>1751</v>
      </c>
      <c r="M92" s="133" t="s">
        <v>1751</v>
      </c>
      <c r="N92" s="133" t="s">
        <v>1751</v>
      </c>
      <c r="O92" s="133" t="s">
        <v>1751</v>
      </c>
      <c r="P92" s="133" t="s">
        <v>1751</v>
      </c>
    </row>
    <row r="93" spans="1:16">
      <c r="A93" s="132">
        <v>44989</v>
      </c>
      <c r="B93" s="133" t="s">
        <v>1751</v>
      </c>
      <c r="C93" s="133">
        <v>0.12911066062521404</v>
      </c>
      <c r="D93" s="133">
        <v>0.14903968370547738</v>
      </c>
      <c r="E93" s="133">
        <v>0.15523031391703176</v>
      </c>
      <c r="F93" s="133">
        <v>0.13589521580587485</v>
      </c>
      <c r="G93" s="133">
        <v>0.15002017806633411</v>
      </c>
      <c r="H93" s="133">
        <v>0.13388681102486802</v>
      </c>
      <c r="I93" s="133">
        <v>0.14200482316380958</v>
      </c>
      <c r="J93" s="133">
        <v>0.14100629128684056</v>
      </c>
      <c r="K93" s="133" t="s">
        <v>1751</v>
      </c>
      <c r="L93" s="133" t="s">
        <v>1751</v>
      </c>
      <c r="M93" s="133" t="s">
        <v>1751</v>
      </c>
      <c r="N93" s="133" t="s">
        <v>1751</v>
      </c>
      <c r="O93" s="133" t="s">
        <v>1751</v>
      </c>
      <c r="P93" s="133" t="s">
        <v>1751</v>
      </c>
    </row>
    <row r="94" spans="1:16">
      <c r="A94" s="132">
        <v>44990</v>
      </c>
      <c r="B94" s="133" t="s">
        <v>1751</v>
      </c>
      <c r="C94" s="133">
        <v>0.12948648613002342</v>
      </c>
      <c r="D94" s="133">
        <v>0.14903968370547735</v>
      </c>
      <c r="E94" s="133">
        <v>0.15398488097105426</v>
      </c>
      <c r="F94" s="133">
        <v>0.14349329266388047</v>
      </c>
      <c r="G94" s="133">
        <v>0.14953791847217102</v>
      </c>
      <c r="H94" s="133">
        <v>0.13517234862069949</v>
      </c>
      <c r="I94" s="133">
        <v>0.13827732427640324</v>
      </c>
      <c r="J94" s="133">
        <v>0.14145333986012129</v>
      </c>
      <c r="K94" s="133" t="s">
        <v>1751</v>
      </c>
      <c r="L94" s="133" t="s">
        <v>1751</v>
      </c>
      <c r="M94" s="133" t="s">
        <v>1751</v>
      </c>
      <c r="N94" s="133" t="s">
        <v>1751</v>
      </c>
      <c r="O94" s="133" t="s">
        <v>1751</v>
      </c>
      <c r="P94" s="133" t="s">
        <v>1751</v>
      </c>
    </row>
    <row r="95" spans="1:16">
      <c r="A95" s="132">
        <v>44991</v>
      </c>
      <c r="B95" s="133" t="s">
        <v>1751</v>
      </c>
      <c r="C95" s="133">
        <v>0.12948648613002342</v>
      </c>
      <c r="D95" s="133">
        <v>0.14903968370547735</v>
      </c>
      <c r="E95" s="133">
        <v>0.15398488097105426</v>
      </c>
      <c r="F95" s="133">
        <v>0.14349329266388047</v>
      </c>
      <c r="G95" s="133">
        <v>0.14953791847217099</v>
      </c>
      <c r="H95" s="133">
        <v>0.13517234862069946</v>
      </c>
      <c r="I95" s="133">
        <v>0.13827732427640324</v>
      </c>
      <c r="J95" s="133">
        <v>0.14145333986012129</v>
      </c>
      <c r="K95" s="133" t="s">
        <v>1751</v>
      </c>
      <c r="L95" s="133" t="s">
        <v>1751</v>
      </c>
      <c r="M95" s="133" t="s">
        <v>1751</v>
      </c>
      <c r="N95" s="133" t="s">
        <v>1751</v>
      </c>
      <c r="O95" s="133" t="s">
        <v>1751</v>
      </c>
      <c r="P95" s="133" t="s">
        <v>1751</v>
      </c>
    </row>
    <row r="96" spans="1:16">
      <c r="A96" s="132">
        <v>44992</v>
      </c>
      <c r="B96" s="133" t="s">
        <v>1751</v>
      </c>
      <c r="C96" s="133">
        <v>0.125939565623605</v>
      </c>
      <c r="D96" s="133">
        <v>0.14903968370547735</v>
      </c>
      <c r="E96" s="133">
        <v>0.15485974556922061</v>
      </c>
      <c r="F96" s="133">
        <v>0.14163316570486523</v>
      </c>
      <c r="G96" s="133">
        <v>0.15156946398958887</v>
      </c>
      <c r="H96" s="133">
        <v>0.13340248750410338</v>
      </c>
      <c r="I96" s="133">
        <v>0.13827732414992958</v>
      </c>
      <c r="J96" s="133">
        <v>0.14053549610410329</v>
      </c>
      <c r="K96" s="133" t="s">
        <v>1751</v>
      </c>
      <c r="L96" s="133" t="s">
        <v>1751</v>
      </c>
      <c r="M96" s="133" t="s">
        <v>1751</v>
      </c>
      <c r="N96" s="133" t="s">
        <v>1751</v>
      </c>
      <c r="O96" s="133" t="s">
        <v>1751</v>
      </c>
      <c r="P96" s="133" t="s">
        <v>1751</v>
      </c>
    </row>
    <row r="97" spans="1:16">
      <c r="A97" s="132">
        <v>44993</v>
      </c>
      <c r="B97" s="133" t="s">
        <v>1751</v>
      </c>
      <c r="C97" s="133">
        <v>0.125939565623605</v>
      </c>
      <c r="D97" s="133">
        <v>0.14903968370547735</v>
      </c>
      <c r="E97" s="133">
        <v>0.15485974556922061</v>
      </c>
      <c r="F97" s="133">
        <v>0.14163316570486523</v>
      </c>
      <c r="G97" s="133">
        <v>0.1515694639895889</v>
      </c>
      <c r="H97" s="133">
        <v>0.13340248750410338</v>
      </c>
      <c r="I97" s="133">
        <v>0.13827732414992958</v>
      </c>
      <c r="J97" s="133">
        <v>0.14053549610400773</v>
      </c>
      <c r="K97" s="133" t="s">
        <v>1751</v>
      </c>
      <c r="L97" s="133" t="s">
        <v>1751</v>
      </c>
      <c r="M97" s="133" t="s">
        <v>1751</v>
      </c>
      <c r="N97" s="133" t="s">
        <v>1751</v>
      </c>
      <c r="O97" s="133" t="s">
        <v>1751</v>
      </c>
      <c r="P97" s="133" t="s">
        <v>1751</v>
      </c>
    </row>
    <row r="98" spans="1:16">
      <c r="A98" s="132">
        <v>44994</v>
      </c>
      <c r="B98" s="133" t="s">
        <v>1751</v>
      </c>
      <c r="C98" s="133">
        <v>0.12602398347728347</v>
      </c>
      <c r="D98" s="133">
        <v>0.14903968370547746</v>
      </c>
      <c r="E98" s="133">
        <v>0.15485974561280103</v>
      </c>
      <c r="F98" s="133">
        <v>0.14163316576201015</v>
      </c>
      <c r="G98" s="133">
        <v>0.14641890088771436</v>
      </c>
      <c r="H98" s="133">
        <v>0.13199441661316791</v>
      </c>
      <c r="I98" s="133">
        <v>0.13699302354131451</v>
      </c>
      <c r="J98" s="133">
        <v>0.13966822044694779</v>
      </c>
      <c r="K98" s="133" t="s">
        <v>1751</v>
      </c>
      <c r="L98" s="133" t="s">
        <v>1751</v>
      </c>
      <c r="M98" s="133" t="s">
        <v>1751</v>
      </c>
      <c r="N98" s="133" t="s">
        <v>1751</v>
      </c>
      <c r="O98" s="133" t="s">
        <v>1751</v>
      </c>
      <c r="P98" s="133" t="s">
        <v>1751</v>
      </c>
    </row>
    <row r="99" spans="1:16">
      <c r="A99" s="132">
        <v>44995</v>
      </c>
      <c r="B99" s="133" t="s">
        <v>1751</v>
      </c>
      <c r="C99" s="133">
        <v>0.12602398347728347</v>
      </c>
      <c r="D99" s="133">
        <v>0.14903968370547746</v>
      </c>
      <c r="E99" s="133">
        <v>0.15485974561280103</v>
      </c>
      <c r="F99" s="133">
        <v>0.14163316576201015</v>
      </c>
      <c r="G99" s="133">
        <v>0.14641890088771434</v>
      </c>
      <c r="H99" s="133">
        <v>0.13199441661316791</v>
      </c>
      <c r="I99" s="133">
        <v>0.13699302354131451</v>
      </c>
      <c r="J99" s="133">
        <v>0.13966822044694785</v>
      </c>
      <c r="K99" s="133" t="s">
        <v>1751</v>
      </c>
      <c r="L99" s="133" t="s">
        <v>1751</v>
      </c>
      <c r="M99" s="133" t="s">
        <v>1751</v>
      </c>
      <c r="N99" s="133" t="s">
        <v>1751</v>
      </c>
      <c r="O99" s="133" t="s">
        <v>1751</v>
      </c>
      <c r="P99" s="133" t="s">
        <v>1751</v>
      </c>
    </row>
    <row r="100" spans="1:16">
      <c r="A100" s="132">
        <v>44996</v>
      </c>
      <c r="B100" s="133" t="s">
        <v>1751</v>
      </c>
      <c r="C100" s="133">
        <v>0.12602398347728347</v>
      </c>
      <c r="D100" s="133">
        <v>0.14903968370547746</v>
      </c>
      <c r="E100" s="133">
        <v>0.14956182171302301</v>
      </c>
      <c r="F100" s="133">
        <v>0.15356260948583778</v>
      </c>
      <c r="G100" s="133">
        <v>0.14641890088771436</v>
      </c>
      <c r="H100" s="133">
        <v>0.13199441661316791</v>
      </c>
      <c r="I100" s="133">
        <v>0.13699302354131451</v>
      </c>
      <c r="J100" s="133">
        <v>0.13966822044694779</v>
      </c>
      <c r="K100" s="133" t="s">
        <v>1751</v>
      </c>
      <c r="L100" s="133" t="s">
        <v>1751</v>
      </c>
      <c r="M100" s="133" t="s">
        <v>1751</v>
      </c>
      <c r="N100" s="133" t="s">
        <v>1751</v>
      </c>
      <c r="O100" s="133" t="s">
        <v>1751</v>
      </c>
      <c r="P100" s="133" t="s">
        <v>1751</v>
      </c>
    </row>
    <row r="101" spans="1:16">
      <c r="A101" s="132">
        <v>44997</v>
      </c>
      <c r="B101" s="133" t="s">
        <v>1751</v>
      </c>
      <c r="C101" s="133">
        <v>0.12335869850266346</v>
      </c>
      <c r="D101" s="133">
        <v>0.13949247065778783</v>
      </c>
      <c r="E101" s="133">
        <v>0.14862926996134468</v>
      </c>
      <c r="F101" s="133">
        <v>0.15356260948583775</v>
      </c>
      <c r="G101" s="133">
        <v>0.14306423581025438</v>
      </c>
      <c r="H101" s="133">
        <v>0.13219585469085637</v>
      </c>
      <c r="I101" s="133">
        <v>0.13699302354131446</v>
      </c>
      <c r="J101" s="133">
        <v>0.14087705515249557</v>
      </c>
      <c r="K101" s="133" t="s">
        <v>1751</v>
      </c>
      <c r="L101" s="133" t="s">
        <v>1751</v>
      </c>
      <c r="M101" s="133" t="s">
        <v>1751</v>
      </c>
      <c r="N101" s="133" t="s">
        <v>1751</v>
      </c>
      <c r="O101" s="133" t="s">
        <v>1751</v>
      </c>
      <c r="P101" s="133" t="s">
        <v>1751</v>
      </c>
    </row>
    <row r="102" spans="1:16">
      <c r="A102" s="132">
        <v>44998</v>
      </c>
      <c r="B102" s="133" t="s">
        <v>1751</v>
      </c>
      <c r="C102" s="133">
        <v>0.12335869850266334</v>
      </c>
      <c r="D102" s="133">
        <v>0.12992899238282912</v>
      </c>
      <c r="E102" s="133">
        <v>0.14851544268397499</v>
      </c>
      <c r="F102" s="133">
        <v>0.14139059791127018</v>
      </c>
      <c r="G102" s="133">
        <v>0.14424510767021084</v>
      </c>
      <c r="H102" s="133">
        <v>0.13219867032911259</v>
      </c>
      <c r="I102" s="133">
        <v>0.13699302354131448</v>
      </c>
      <c r="J102" s="133">
        <v>0.14053110214720457</v>
      </c>
      <c r="K102" s="133" t="s">
        <v>1751</v>
      </c>
      <c r="L102" s="133" t="s">
        <v>1751</v>
      </c>
      <c r="M102" s="133" t="s">
        <v>1751</v>
      </c>
      <c r="N102" s="133" t="s">
        <v>1751</v>
      </c>
      <c r="O102" s="133" t="s">
        <v>1751</v>
      </c>
      <c r="P102" s="133" t="s">
        <v>1751</v>
      </c>
    </row>
    <row r="103" spans="1:16">
      <c r="A103" s="132">
        <v>44999</v>
      </c>
      <c r="B103" s="133" t="s">
        <v>1751</v>
      </c>
      <c r="C103" s="133">
        <v>0.13027808642597366</v>
      </c>
      <c r="D103" s="133">
        <v>0.12992899238282915</v>
      </c>
      <c r="E103" s="133">
        <v>0.14540208351177569</v>
      </c>
      <c r="F103" s="133">
        <v>0.14139059786673555</v>
      </c>
      <c r="G103" s="133">
        <v>0.14425202822775715</v>
      </c>
      <c r="H103" s="133">
        <v>0.13268898065386153</v>
      </c>
      <c r="I103" s="133">
        <v>0.13699302354905654</v>
      </c>
      <c r="J103" s="133">
        <v>0.14059517749375866</v>
      </c>
      <c r="K103" s="133" t="s">
        <v>1751</v>
      </c>
      <c r="L103" s="133" t="s">
        <v>1751</v>
      </c>
      <c r="M103" s="133" t="s">
        <v>1751</v>
      </c>
      <c r="N103" s="133" t="s">
        <v>1751</v>
      </c>
      <c r="O103" s="133" t="s">
        <v>1751</v>
      </c>
      <c r="P103" s="133" t="s">
        <v>1751</v>
      </c>
    </row>
    <row r="104" spans="1:16">
      <c r="A104" s="132">
        <v>45000</v>
      </c>
      <c r="B104" s="133" t="s">
        <v>1751</v>
      </c>
      <c r="C104" s="133">
        <v>0.1302780864259736</v>
      </c>
      <c r="D104" s="133">
        <v>0.12992899238282923</v>
      </c>
      <c r="E104" s="133">
        <v>0.14540208351177569</v>
      </c>
      <c r="F104" s="133">
        <v>0.14139059788889788</v>
      </c>
      <c r="G104" s="133">
        <v>0.14425202822770181</v>
      </c>
      <c r="H104" s="133">
        <v>0.13269193741455643</v>
      </c>
      <c r="I104" s="133">
        <v>0.13838820481402364</v>
      </c>
      <c r="J104" s="133">
        <v>0.13998571850924019</v>
      </c>
      <c r="K104" s="133" t="s">
        <v>1751</v>
      </c>
      <c r="L104" s="133" t="s">
        <v>1751</v>
      </c>
      <c r="M104" s="133" t="s">
        <v>1751</v>
      </c>
      <c r="N104" s="133" t="s">
        <v>1751</v>
      </c>
      <c r="O104" s="133" t="s">
        <v>1751</v>
      </c>
      <c r="P104" s="133" t="s">
        <v>1751</v>
      </c>
    </row>
    <row r="105" spans="1:16">
      <c r="A105" s="132">
        <v>45001</v>
      </c>
      <c r="B105" s="133" t="s">
        <v>1751</v>
      </c>
      <c r="C105" s="133">
        <v>0.12962745126963779</v>
      </c>
      <c r="D105" s="133">
        <v>0.12992899238282915</v>
      </c>
      <c r="E105" s="133">
        <v>0.14453595357901777</v>
      </c>
      <c r="F105" s="133">
        <v>0.14141652488813708</v>
      </c>
      <c r="G105" s="133">
        <v>0.14366399387187306</v>
      </c>
      <c r="H105" s="133">
        <v>0.13244988328934076</v>
      </c>
      <c r="I105" s="133">
        <v>0.13737679845397277</v>
      </c>
      <c r="J105" s="133">
        <v>0.13956817155461557</v>
      </c>
      <c r="K105" s="133" t="s">
        <v>1751</v>
      </c>
      <c r="L105" s="133" t="s">
        <v>1751</v>
      </c>
      <c r="M105" s="133" t="s">
        <v>1751</v>
      </c>
      <c r="N105" s="133" t="s">
        <v>1751</v>
      </c>
      <c r="O105" s="133" t="s">
        <v>1751</v>
      </c>
      <c r="P105" s="133" t="s">
        <v>1751</v>
      </c>
    </row>
    <row r="106" spans="1:16">
      <c r="A106" s="132">
        <v>45002</v>
      </c>
      <c r="B106" s="133" t="s">
        <v>1751</v>
      </c>
      <c r="C106" s="133">
        <v>0.12962745126963779</v>
      </c>
      <c r="D106" s="133">
        <v>0.12992899238282915</v>
      </c>
      <c r="E106" s="133">
        <v>0.14453595357901777</v>
      </c>
      <c r="F106" s="133">
        <v>0.14141652488813705</v>
      </c>
      <c r="G106" s="133">
        <v>0.14366399387187309</v>
      </c>
      <c r="H106" s="133">
        <v>0.13244988328934079</v>
      </c>
      <c r="I106" s="133">
        <v>0.13737679845397285</v>
      </c>
      <c r="J106" s="133">
        <v>0.13956817155437221</v>
      </c>
      <c r="K106" s="133" t="s">
        <v>1751</v>
      </c>
      <c r="L106" s="133" t="s">
        <v>1751</v>
      </c>
      <c r="M106" s="133" t="s">
        <v>1751</v>
      </c>
      <c r="N106" s="133" t="s">
        <v>1751</v>
      </c>
      <c r="O106" s="133" t="s">
        <v>1751</v>
      </c>
      <c r="P106" s="133" t="s">
        <v>1751</v>
      </c>
    </row>
    <row r="107" spans="1:16">
      <c r="A107" s="132">
        <v>45003</v>
      </c>
      <c r="B107" s="133" t="s">
        <v>1751</v>
      </c>
      <c r="C107" s="133">
        <v>0.12962745126963779</v>
      </c>
      <c r="D107" s="133">
        <v>0.12992899238282915</v>
      </c>
      <c r="E107" s="133">
        <v>0.14453595357901777</v>
      </c>
      <c r="F107" s="133">
        <v>0.14141652488813705</v>
      </c>
      <c r="G107" s="133">
        <v>0.14366399387187312</v>
      </c>
      <c r="H107" s="133">
        <v>0.13244988328934079</v>
      </c>
      <c r="I107" s="133">
        <v>0.13737679845397285</v>
      </c>
      <c r="J107" s="133">
        <v>0.13956817155437221</v>
      </c>
      <c r="K107" s="133" t="s">
        <v>1751</v>
      </c>
      <c r="L107" s="133" t="s">
        <v>1751</v>
      </c>
      <c r="M107" s="133" t="s">
        <v>1751</v>
      </c>
      <c r="N107" s="133" t="s">
        <v>1751</v>
      </c>
      <c r="O107" s="133" t="s">
        <v>1751</v>
      </c>
      <c r="P107" s="133" t="s">
        <v>1751</v>
      </c>
    </row>
    <row r="108" spans="1:16">
      <c r="A108" s="132">
        <v>45004</v>
      </c>
      <c r="B108" s="133" t="s">
        <v>1751</v>
      </c>
      <c r="C108" s="133">
        <v>0.13642487645059442</v>
      </c>
      <c r="D108" s="133">
        <v>0.12992899238282912</v>
      </c>
      <c r="E108" s="133">
        <v>0.14389310664898067</v>
      </c>
      <c r="F108" s="133">
        <v>0.14141652488010181</v>
      </c>
      <c r="G108" s="133">
        <v>0.14368473369983581</v>
      </c>
      <c r="H108" s="133">
        <v>0.13229488917123067</v>
      </c>
      <c r="I108" s="133">
        <v>0.13740923707929678</v>
      </c>
      <c r="J108" s="133">
        <v>0.14051724776656144</v>
      </c>
      <c r="K108" s="133" t="s">
        <v>1751</v>
      </c>
      <c r="L108" s="133" t="s">
        <v>1751</v>
      </c>
      <c r="M108" s="133" t="s">
        <v>1751</v>
      </c>
      <c r="N108" s="133" t="s">
        <v>1751</v>
      </c>
      <c r="O108" s="133" t="s">
        <v>1751</v>
      </c>
      <c r="P108" s="133" t="s">
        <v>1751</v>
      </c>
    </row>
    <row r="109" spans="1:16">
      <c r="A109" s="132">
        <v>45005</v>
      </c>
      <c r="B109" s="133" t="s">
        <v>1751</v>
      </c>
      <c r="C109" s="133">
        <v>0.1364248764505944</v>
      </c>
      <c r="D109" s="133">
        <v>0.12992899238282909</v>
      </c>
      <c r="E109" s="133">
        <v>0.14328286910721594</v>
      </c>
      <c r="F109" s="133">
        <v>0.14141652488010176</v>
      </c>
      <c r="G109" s="133">
        <v>0.14425566346747579</v>
      </c>
      <c r="H109" s="133">
        <v>0.13148484275356573</v>
      </c>
      <c r="I109" s="133">
        <v>0.13832935701785523</v>
      </c>
      <c r="J109" s="133">
        <v>0.14022868423661405</v>
      </c>
      <c r="K109" s="133" t="s">
        <v>1751</v>
      </c>
      <c r="L109" s="133" t="s">
        <v>1751</v>
      </c>
      <c r="M109" s="133" t="s">
        <v>1751</v>
      </c>
      <c r="N109" s="133" t="s">
        <v>1751</v>
      </c>
      <c r="O109" s="133" t="s">
        <v>1751</v>
      </c>
      <c r="P109" s="133" t="s">
        <v>1751</v>
      </c>
    </row>
    <row r="110" spans="1:16">
      <c r="A110" s="132">
        <v>45006</v>
      </c>
      <c r="B110" s="133" t="s">
        <v>1751</v>
      </c>
      <c r="C110" s="133">
        <v>0.1364248764505944</v>
      </c>
      <c r="D110" s="133">
        <v>0.12992899238282909</v>
      </c>
      <c r="E110" s="133">
        <v>0.14328286910721594</v>
      </c>
      <c r="F110" s="133">
        <v>0.14141652488010176</v>
      </c>
      <c r="G110" s="133">
        <v>0.14425566346747587</v>
      </c>
      <c r="H110" s="133">
        <v>0.13148484275356576</v>
      </c>
      <c r="I110" s="133">
        <v>0.13832935701785523</v>
      </c>
      <c r="J110" s="133">
        <v>0.14022868423661405</v>
      </c>
      <c r="K110" s="133" t="s">
        <v>1751</v>
      </c>
      <c r="L110" s="133" t="s">
        <v>1751</v>
      </c>
      <c r="M110" s="133" t="s">
        <v>1751</v>
      </c>
      <c r="N110" s="133" t="s">
        <v>1751</v>
      </c>
      <c r="O110" s="133" t="s">
        <v>1751</v>
      </c>
      <c r="P110" s="133" t="s">
        <v>1751</v>
      </c>
    </row>
    <row r="111" spans="1:16">
      <c r="A111" s="132">
        <v>45007</v>
      </c>
      <c r="B111" s="133" t="s">
        <v>1751</v>
      </c>
      <c r="C111" s="133">
        <v>0.13642487645059445</v>
      </c>
      <c r="D111" s="133">
        <v>0.12440596994594545</v>
      </c>
      <c r="E111" s="133">
        <v>0.14324622255781594</v>
      </c>
      <c r="F111" s="133">
        <v>0.13968945154530363</v>
      </c>
      <c r="G111" s="133">
        <v>0.1341365865261962</v>
      </c>
      <c r="H111" s="133">
        <v>0.13160052518241799</v>
      </c>
      <c r="I111" s="133">
        <v>0.13691119210595235</v>
      </c>
      <c r="J111" s="133">
        <v>0.13959653295502186</v>
      </c>
      <c r="K111" s="133" t="s">
        <v>1751</v>
      </c>
      <c r="L111" s="133" t="s">
        <v>1751</v>
      </c>
      <c r="M111" s="133" t="s">
        <v>1751</v>
      </c>
      <c r="N111" s="133" t="s">
        <v>1751</v>
      </c>
      <c r="O111" s="133" t="s">
        <v>1751</v>
      </c>
      <c r="P111" s="133" t="s">
        <v>1751</v>
      </c>
    </row>
    <row r="112" spans="1:16">
      <c r="A112" s="132">
        <v>45008</v>
      </c>
      <c r="B112" s="133" t="s">
        <v>1751</v>
      </c>
      <c r="C112" s="133">
        <v>0.13642487645059445</v>
      </c>
      <c r="D112" s="133">
        <v>0.11581306877078862</v>
      </c>
      <c r="E112" s="133">
        <v>0.14356273830774022</v>
      </c>
      <c r="F112" s="133">
        <v>0.13968945154934279</v>
      </c>
      <c r="G112" s="133">
        <v>0.13543311944252226</v>
      </c>
      <c r="H112" s="133">
        <v>0.13199813801248006</v>
      </c>
      <c r="I112" s="133">
        <v>0.13691119219141151</v>
      </c>
      <c r="J112" s="133">
        <v>0.14043231558585409</v>
      </c>
      <c r="K112" s="133" t="s">
        <v>1751</v>
      </c>
      <c r="L112" s="133" t="s">
        <v>1751</v>
      </c>
      <c r="M112" s="133" t="s">
        <v>1751</v>
      </c>
      <c r="N112" s="133" t="s">
        <v>1751</v>
      </c>
      <c r="O112" s="133" t="s">
        <v>1751</v>
      </c>
      <c r="P112" s="133" t="s">
        <v>1751</v>
      </c>
    </row>
    <row r="113" spans="1:16">
      <c r="A113" s="132">
        <v>45009</v>
      </c>
      <c r="B113" s="133" t="s">
        <v>1751</v>
      </c>
      <c r="C113" s="133">
        <v>0.13642487645059445</v>
      </c>
      <c r="D113" s="133">
        <v>0.11581306877078862</v>
      </c>
      <c r="E113" s="133">
        <v>0.14356273830774022</v>
      </c>
      <c r="F113" s="133">
        <v>0.13968945154934279</v>
      </c>
      <c r="G113" s="133">
        <v>0.13543311944252226</v>
      </c>
      <c r="H113" s="133">
        <v>0.13199813801248006</v>
      </c>
      <c r="I113" s="133">
        <v>0.13691119219141151</v>
      </c>
      <c r="J113" s="133">
        <v>0.14043231558585409</v>
      </c>
      <c r="K113" s="133" t="s">
        <v>1751</v>
      </c>
      <c r="L113" s="133" t="s">
        <v>1751</v>
      </c>
      <c r="M113" s="133" t="s">
        <v>1751</v>
      </c>
      <c r="N113" s="133" t="s">
        <v>1751</v>
      </c>
      <c r="O113" s="133" t="s">
        <v>1751</v>
      </c>
      <c r="P113" s="133" t="s">
        <v>1751</v>
      </c>
    </row>
    <row r="114" spans="1:16">
      <c r="A114" s="132">
        <v>45010</v>
      </c>
      <c r="B114" s="133" t="s">
        <v>1751</v>
      </c>
      <c r="C114" s="133">
        <v>0.13642487645059445</v>
      </c>
      <c r="D114" s="133">
        <v>0.11581306877078862</v>
      </c>
      <c r="E114" s="133">
        <v>0.14356273830774022</v>
      </c>
      <c r="F114" s="133">
        <v>0.13968945154934279</v>
      </c>
      <c r="G114" s="133">
        <v>0.13543311944252226</v>
      </c>
      <c r="H114" s="133">
        <v>0.13199813801248006</v>
      </c>
      <c r="I114" s="133">
        <v>0.13691119219141151</v>
      </c>
      <c r="J114" s="133">
        <v>0.14043231558585409</v>
      </c>
      <c r="K114" s="133" t="s">
        <v>1751</v>
      </c>
      <c r="L114" s="133" t="s">
        <v>1751</v>
      </c>
      <c r="M114" s="133" t="s">
        <v>1751</v>
      </c>
      <c r="N114" s="133" t="s">
        <v>1751</v>
      </c>
      <c r="O114" s="133" t="s">
        <v>1751</v>
      </c>
      <c r="P114" s="133" t="s">
        <v>1751</v>
      </c>
    </row>
    <row r="115" spans="1:16">
      <c r="A115" s="132">
        <v>45011</v>
      </c>
      <c r="B115" s="133" t="s">
        <v>1751</v>
      </c>
      <c r="C115" s="133">
        <v>0.13174754084566956</v>
      </c>
      <c r="D115" s="133">
        <v>0.11581306877078862</v>
      </c>
      <c r="E115" s="133">
        <v>0.14360673477062424</v>
      </c>
      <c r="F115" s="133">
        <v>0.14148470939996302</v>
      </c>
      <c r="G115" s="133">
        <v>0.13386217923969529</v>
      </c>
      <c r="H115" s="133">
        <v>0.13137212793472391</v>
      </c>
      <c r="I115" s="133">
        <v>0.13691119219200376</v>
      </c>
      <c r="J115" s="133">
        <v>0.14083984332721988</v>
      </c>
      <c r="K115" s="133" t="s">
        <v>1751</v>
      </c>
      <c r="L115" s="133" t="s">
        <v>1751</v>
      </c>
      <c r="M115" s="133" t="s">
        <v>1751</v>
      </c>
      <c r="N115" s="133" t="s">
        <v>1751</v>
      </c>
      <c r="O115" s="133" t="s">
        <v>1751</v>
      </c>
      <c r="P115" s="133" t="s">
        <v>1751</v>
      </c>
    </row>
    <row r="116" spans="1:16">
      <c r="A116" s="132">
        <v>45012</v>
      </c>
      <c r="B116" s="133" t="s">
        <v>1751</v>
      </c>
      <c r="C116" s="133">
        <v>0.13174754084566956</v>
      </c>
      <c r="D116" s="133">
        <v>0.11581306877078862</v>
      </c>
      <c r="E116" s="133">
        <v>0.14343632419850108</v>
      </c>
      <c r="F116" s="133">
        <v>0.14148470939996302</v>
      </c>
      <c r="G116" s="133">
        <v>0.1348462280816361</v>
      </c>
      <c r="H116" s="133">
        <v>0.13137212793612205</v>
      </c>
      <c r="I116" s="133">
        <v>0.13691119219200382</v>
      </c>
      <c r="J116" s="133">
        <v>0.13992090853224826</v>
      </c>
      <c r="K116" s="133" t="s">
        <v>1751</v>
      </c>
      <c r="L116" s="133" t="s">
        <v>1751</v>
      </c>
      <c r="M116" s="133" t="s">
        <v>1751</v>
      </c>
      <c r="N116" s="133" t="s">
        <v>1751</v>
      </c>
      <c r="O116" s="133" t="s">
        <v>1751</v>
      </c>
      <c r="P116" s="133" t="s">
        <v>1751</v>
      </c>
    </row>
    <row r="117" spans="1:16">
      <c r="A117" s="132">
        <v>45013</v>
      </c>
      <c r="B117" s="133" t="s">
        <v>1751</v>
      </c>
      <c r="C117" s="133">
        <v>0.13174754084566956</v>
      </c>
      <c r="D117" s="133">
        <v>0.11581306877078862</v>
      </c>
      <c r="E117" s="133">
        <v>0.14236430350882787</v>
      </c>
      <c r="F117" s="133">
        <v>0.14148470945830494</v>
      </c>
      <c r="G117" s="133">
        <v>0.13612275372743496</v>
      </c>
      <c r="H117" s="133">
        <v>0.13077048340142747</v>
      </c>
      <c r="I117" s="133">
        <v>0.13737526389628721</v>
      </c>
      <c r="J117" s="133">
        <v>0.14071635596646309</v>
      </c>
      <c r="K117" s="133" t="s">
        <v>1751</v>
      </c>
      <c r="L117" s="133" t="s">
        <v>1751</v>
      </c>
      <c r="M117" s="133" t="s">
        <v>1751</v>
      </c>
      <c r="N117" s="133" t="s">
        <v>1751</v>
      </c>
      <c r="O117" s="133" t="s">
        <v>1751</v>
      </c>
      <c r="P117" s="133" t="s">
        <v>1751</v>
      </c>
    </row>
    <row r="118" spans="1:16">
      <c r="A118" s="132">
        <v>45014</v>
      </c>
      <c r="B118" s="133" t="s">
        <v>1751</v>
      </c>
      <c r="C118" s="133">
        <v>0.13174754084566956</v>
      </c>
      <c r="D118" s="133">
        <v>0.11581306877078862</v>
      </c>
      <c r="E118" s="133">
        <v>0.1433059285570446</v>
      </c>
      <c r="F118" s="133">
        <v>0.1414847094578521</v>
      </c>
      <c r="G118" s="133">
        <v>0.1373764913276046</v>
      </c>
      <c r="H118" s="133">
        <v>0.1307794778869969</v>
      </c>
      <c r="I118" s="133">
        <v>0.13737526389055191</v>
      </c>
      <c r="J118" s="133">
        <v>0.14101030552129432</v>
      </c>
      <c r="K118" s="133" t="s">
        <v>1751</v>
      </c>
      <c r="L118" s="133" t="s">
        <v>1751</v>
      </c>
      <c r="M118" s="133" t="s">
        <v>1751</v>
      </c>
      <c r="N118" s="133" t="s">
        <v>1751</v>
      </c>
      <c r="O118" s="133" t="s">
        <v>1751</v>
      </c>
      <c r="P118" s="133" t="s">
        <v>1751</v>
      </c>
    </row>
    <row r="119" spans="1:16">
      <c r="A119" s="132">
        <v>45015</v>
      </c>
      <c r="B119" s="133" t="s">
        <v>1751</v>
      </c>
      <c r="C119" s="133">
        <v>0.13174754084566956</v>
      </c>
      <c r="D119" s="133">
        <v>0.11581306896826478</v>
      </c>
      <c r="E119" s="133">
        <v>0.14218635693018292</v>
      </c>
      <c r="F119" s="133">
        <v>0.13961243484509114</v>
      </c>
      <c r="G119" s="133">
        <v>0.13867640402665946</v>
      </c>
      <c r="H119" s="133">
        <v>0.13118073386686965</v>
      </c>
      <c r="I119" s="133">
        <v>0.13737526389055191</v>
      </c>
      <c r="J119" s="133">
        <v>0.14114522216698228</v>
      </c>
      <c r="K119" s="133" t="s">
        <v>1751</v>
      </c>
      <c r="L119" s="133" t="s">
        <v>1751</v>
      </c>
      <c r="M119" s="133" t="s">
        <v>1751</v>
      </c>
      <c r="N119" s="133" t="s">
        <v>1751</v>
      </c>
      <c r="O119" s="133" t="s">
        <v>1751</v>
      </c>
      <c r="P119" s="133" t="s">
        <v>1751</v>
      </c>
    </row>
    <row r="120" spans="1:16">
      <c r="A120" s="132">
        <v>45016</v>
      </c>
      <c r="B120" s="133" t="s">
        <v>1751</v>
      </c>
      <c r="C120" s="133">
        <v>0.13174754084566956</v>
      </c>
      <c r="D120" s="133">
        <v>0.11581306896826478</v>
      </c>
      <c r="E120" s="133">
        <v>0.14218635693018292</v>
      </c>
      <c r="F120" s="133">
        <v>0.13961243484509114</v>
      </c>
      <c r="G120" s="133">
        <v>0.13867640402665943</v>
      </c>
      <c r="H120" s="133">
        <v>0.13118073386686965</v>
      </c>
      <c r="I120" s="133">
        <v>0.13737526389055191</v>
      </c>
      <c r="J120" s="133">
        <v>0.14114522216698228</v>
      </c>
      <c r="K120" s="133" t="s">
        <v>1751</v>
      </c>
      <c r="L120" s="133" t="s">
        <v>1751</v>
      </c>
      <c r="M120" s="133" t="s">
        <v>1751</v>
      </c>
      <c r="N120" s="133" t="s">
        <v>1751</v>
      </c>
      <c r="O120" s="133" t="s">
        <v>1751</v>
      </c>
      <c r="P120" s="133" t="s">
        <v>1751</v>
      </c>
    </row>
    <row r="121" spans="1:16">
      <c r="A121" s="132">
        <v>45017</v>
      </c>
      <c r="B121" s="133" t="s">
        <v>1751</v>
      </c>
      <c r="C121" s="133">
        <v>0.13174754084566956</v>
      </c>
      <c r="D121" s="133">
        <v>0.11581306896826478</v>
      </c>
      <c r="E121" s="133">
        <v>0.14218635693018292</v>
      </c>
      <c r="F121" s="133">
        <v>0.13961243484509114</v>
      </c>
      <c r="G121" s="133">
        <v>0.13867640402665943</v>
      </c>
      <c r="H121" s="133">
        <v>0.13645805004561751</v>
      </c>
      <c r="I121" s="133">
        <v>0.13737526389055191</v>
      </c>
      <c r="J121" s="133">
        <v>0.14114522216698228</v>
      </c>
      <c r="K121" s="133" t="s">
        <v>1751</v>
      </c>
      <c r="L121" s="133" t="s">
        <v>1751</v>
      </c>
      <c r="M121" s="133" t="s">
        <v>1751</v>
      </c>
      <c r="N121" s="133" t="s">
        <v>1751</v>
      </c>
      <c r="O121" s="133" t="s">
        <v>1751</v>
      </c>
      <c r="P121" s="133" t="s">
        <v>1751</v>
      </c>
    </row>
    <row r="122" spans="1:16">
      <c r="A122" s="132">
        <v>45018</v>
      </c>
      <c r="B122" s="133" t="s">
        <v>1751</v>
      </c>
      <c r="C122" s="133">
        <v>0.13174754084566956</v>
      </c>
      <c r="D122" s="133">
        <v>0.11581306896826478</v>
      </c>
      <c r="E122" s="133">
        <v>0.14218635697664381</v>
      </c>
      <c r="F122" s="133">
        <v>0.13975947154993532</v>
      </c>
      <c r="G122" s="133">
        <v>0.13765629421561693</v>
      </c>
      <c r="H122" s="133">
        <v>0.13832387972096616</v>
      </c>
      <c r="I122" s="133">
        <v>0.13737526389055188</v>
      </c>
      <c r="J122" s="133">
        <v>0.13658087800731322</v>
      </c>
      <c r="K122" s="133" t="s">
        <v>1751</v>
      </c>
      <c r="L122" s="133" t="s">
        <v>1751</v>
      </c>
      <c r="M122" s="133" t="s">
        <v>1751</v>
      </c>
      <c r="N122" s="133" t="s">
        <v>1751</v>
      </c>
      <c r="O122" s="133" t="s">
        <v>1751</v>
      </c>
      <c r="P122" s="133" t="s">
        <v>1751</v>
      </c>
    </row>
    <row r="123" spans="1:16">
      <c r="A123" s="132">
        <v>45019</v>
      </c>
      <c r="B123" s="133" t="s">
        <v>1751</v>
      </c>
      <c r="C123" s="133">
        <v>0.13567452686139828</v>
      </c>
      <c r="D123" s="133">
        <v>0.11581306896826478</v>
      </c>
      <c r="E123" s="133">
        <v>0.14266146294866747</v>
      </c>
      <c r="F123" s="133">
        <v>0.13865082178581711</v>
      </c>
      <c r="G123" s="133">
        <v>0.1383145154724485</v>
      </c>
      <c r="H123" s="133">
        <v>0.13846260535314719</v>
      </c>
      <c r="I123" s="133">
        <v>0.13631164325287615</v>
      </c>
      <c r="J123" s="133">
        <v>0.13820468957170642</v>
      </c>
      <c r="K123" s="133" t="s">
        <v>1751</v>
      </c>
      <c r="L123" s="133" t="s">
        <v>1751</v>
      </c>
      <c r="M123" s="133" t="s">
        <v>1751</v>
      </c>
      <c r="N123" s="133" t="s">
        <v>1751</v>
      </c>
      <c r="O123" s="133" t="s">
        <v>1751</v>
      </c>
      <c r="P123" s="133" t="s">
        <v>1751</v>
      </c>
    </row>
    <row r="124" spans="1:16">
      <c r="A124" s="132">
        <v>45020</v>
      </c>
      <c r="B124" s="133" t="s">
        <v>1751</v>
      </c>
      <c r="C124" s="133">
        <v>0.13567452686139833</v>
      </c>
      <c r="D124" s="133">
        <v>0.12508289629392513</v>
      </c>
      <c r="E124" s="133">
        <v>0.14249223281340262</v>
      </c>
      <c r="F124" s="133">
        <v>0.13923868982122198</v>
      </c>
      <c r="G124" s="133">
        <v>0.14066826961540332</v>
      </c>
      <c r="H124" s="133">
        <v>0.13757431432663464</v>
      </c>
      <c r="I124" s="133">
        <v>0.13633522248139202</v>
      </c>
      <c r="J124" s="133">
        <v>0.14148771309172006</v>
      </c>
      <c r="K124" s="133" t="s">
        <v>1751</v>
      </c>
      <c r="L124" s="133" t="s">
        <v>1751</v>
      </c>
      <c r="M124" s="133" t="s">
        <v>1751</v>
      </c>
      <c r="N124" s="133" t="s">
        <v>1751</v>
      </c>
      <c r="O124" s="133" t="s">
        <v>1751</v>
      </c>
      <c r="P124" s="133" t="s">
        <v>1751</v>
      </c>
    </row>
    <row r="125" spans="1:16">
      <c r="A125" s="132">
        <v>45021</v>
      </c>
      <c r="B125" s="133" t="s">
        <v>1751</v>
      </c>
      <c r="C125" s="133">
        <v>0.13567452686139828</v>
      </c>
      <c r="D125" s="133">
        <v>0.12509538587324334</v>
      </c>
      <c r="E125" s="133">
        <v>0.14180871025706451</v>
      </c>
      <c r="F125" s="133">
        <v>0.14093680639996764</v>
      </c>
      <c r="G125" s="133">
        <v>0.14088548126524039</v>
      </c>
      <c r="H125" s="133">
        <v>0.13685565601601632</v>
      </c>
      <c r="I125" s="133">
        <v>0.13633522257595476</v>
      </c>
      <c r="J125" s="133">
        <v>0.14130766407201895</v>
      </c>
      <c r="K125" s="133" t="s">
        <v>1751</v>
      </c>
      <c r="L125" s="133" t="s">
        <v>1751</v>
      </c>
      <c r="M125" s="133" t="s">
        <v>1751</v>
      </c>
      <c r="N125" s="133" t="s">
        <v>1751</v>
      </c>
      <c r="O125" s="133" t="s">
        <v>1751</v>
      </c>
      <c r="P125" s="133" t="s">
        <v>1751</v>
      </c>
    </row>
    <row r="126" spans="1:16">
      <c r="A126" s="132">
        <v>45022</v>
      </c>
      <c r="B126" s="133" t="s">
        <v>1751</v>
      </c>
      <c r="C126" s="133">
        <v>0.13567452686139833</v>
      </c>
      <c r="D126" s="133">
        <v>0.12697250928561904</v>
      </c>
      <c r="E126" s="133">
        <v>0.14117058994377782</v>
      </c>
      <c r="F126" s="133">
        <v>0.14093680642925074</v>
      </c>
      <c r="G126" s="133">
        <v>0.14227278513939054</v>
      </c>
      <c r="H126" s="133">
        <v>0.13153936725401866</v>
      </c>
      <c r="I126" s="133">
        <v>0.13743556999353679</v>
      </c>
      <c r="J126" s="133">
        <v>0.1422772956303974</v>
      </c>
      <c r="K126" s="133" t="s">
        <v>1751</v>
      </c>
      <c r="L126" s="133" t="s">
        <v>1751</v>
      </c>
      <c r="M126" s="133" t="s">
        <v>1751</v>
      </c>
      <c r="N126" s="133" t="s">
        <v>1751</v>
      </c>
      <c r="O126" s="133" t="s">
        <v>1751</v>
      </c>
      <c r="P126" s="133" t="s">
        <v>1751</v>
      </c>
    </row>
    <row r="127" spans="1:16">
      <c r="A127" s="132">
        <v>45023</v>
      </c>
      <c r="B127" s="133" t="s">
        <v>1751</v>
      </c>
      <c r="C127" s="133">
        <v>0.13567452686139833</v>
      </c>
      <c r="D127" s="133">
        <v>0.12697250928561904</v>
      </c>
      <c r="E127" s="133">
        <v>0.13482409592891359</v>
      </c>
      <c r="F127" s="133">
        <v>0.14093680642925074</v>
      </c>
      <c r="G127" s="133">
        <v>0.14227278513939062</v>
      </c>
      <c r="H127" s="133">
        <v>0.13153936725401866</v>
      </c>
      <c r="I127" s="133">
        <v>0.13822961053077576</v>
      </c>
      <c r="J127" s="133">
        <v>0.14262866734043292</v>
      </c>
      <c r="K127" s="133" t="s">
        <v>1751</v>
      </c>
      <c r="L127" s="133" t="s">
        <v>1751</v>
      </c>
      <c r="M127" s="133" t="s">
        <v>1751</v>
      </c>
      <c r="N127" s="133" t="s">
        <v>1751</v>
      </c>
      <c r="O127" s="133" t="s">
        <v>1751</v>
      </c>
      <c r="P127" s="133" t="s">
        <v>1751</v>
      </c>
    </row>
    <row r="128" spans="1:16">
      <c r="A128" s="132">
        <v>45024</v>
      </c>
      <c r="B128" s="133" t="s">
        <v>1751</v>
      </c>
      <c r="C128" s="133">
        <v>0.13567452686139833</v>
      </c>
      <c r="D128" s="133">
        <v>0.12697250928561904</v>
      </c>
      <c r="E128" s="133">
        <v>0.13482409592891359</v>
      </c>
      <c r="F128" s="133">
        <v>0.14093680642925074</v>
      </c>
      <c r="G128" s="133">
        <v>0.14227278513939062</v>
      </c>
      <c r="H128" s="133">
        <v>0.13153936725401866</v>
      </c>
      <c r="I128" s="133">
        <v>0.13822961053077576</v>
      </c>
      <c r="J128" s="133">
        <v>0.14262866734043289</v>
      </c>
      <c r="K128" s="133" t="s">
        <v>1751</v>
      </c>
      <c r="L128" s="133" t="s">
        <v>1751</v>
      </c>
      <c r="M128" s="133" t="s">
        <v>1751</v>
      </c>
      <c r="N128" s="133" t="s">
        <v>1751</v>
      </c>
      <c r="O128" s="133" t="s">
        <v>1751</v>
      </c>
      <c r="P128" s="133" t="s">
        <v>1751</v>
      </c>
    </row>
    <row r="129" spans="1:16">
      <c r="A129" s="132">
        <v>45025</v>
      </c>
      <c r="B129" s="133" t="s">
        <v>1751</v>
      </c>
      <c r="C129" s="133">
        <v>0.13567452686139833</v>
      </c>
      <c r="D129" s="133">
        <v>0.13162682378098711</v>
      </c>
      <c r="E129" s="133">
        <v>0.13696315357820621</v>
      </c>
      <c r="F129" s="133">
        <v>0.14279909214499517</v>
      </c>
      <c r="G129" s="133">
        <v>0.14082438200002817</v>
      </c>
      <c r="H129" s="133">
        <v>0.12714837737668852</v>
      </c>
      <c r="I129" s="133">
        <v>0.13890551918859798</v>
      </c>
      <c r="J129" s="133">
        <v>0.14206625380977875</v>
      </c>
      <c r="K129" s="133" t="s">
        <v>1751</v>
      </c>
      <c r="L129" s="133" t="s">
        <v>1751</v>
      </c>
      <c r="M129" s="133" t="s">
        <v>1751</v>
      </c>
      <c r="N129" s="133" t="s">
        <v>1751</v>
      </c>
      <c r="O129" s="133" t="s">
        <v>1751</v>
      </c>
      <c r="P129" s="133" t="s">
        <v>1751</v>
      </c>
    </row>
    <row r="130" spans="1:16">
      <c r="A130" s="132">
        <v>45026</v>
      </c>
      <c r="B130" s="133">
        <v>0.12874740450760216</v>
      </c>
      <c r="C130" s="133">
        <v>0.13913808803829641</v>
      </c>
      <c r="D130" s="133">
        <v>0.13216195424477906</v>
      </c>
      <c r="E130" s="133">
        <v>0.1370562178208109</v>
      </c>
      <c r="F130" s="133">
        <v>0.14279909214452316</v>
      </c>
      <c r="G130" s="133">
        <v>0.14158013466899227</v>
      </c>
      <c r="H130" s="133">
        <v>0.12258688441850739</v>
      </c>
      <c r="I130" s="133">
        <v>0.1389100666087584</v>
      </c>
      <c r="J130" s="133">
        <v>0.14176307869623989</v>
      </c>
      <c r="K130" s="133" t="s">
        <v>1751</v>
      </c>
      <c r="L130" s="133" t="s">
        <v>1751</v>
      </c>
      <c r="M130" s="133" t="s">
        <v>1751</v>
      </c>
      <c r="N130" s="133" t="s">
        <v>1751</v>
      </c>
      <c r="O130" s="133" t="s">
        <v>1751</v>
      </c>
      <c r="P130" s="133" t="s">
        <v>1751</v>
      </c>
    </row>
    <row r="131" spans="1:16">
      <c r="A131" s="132">
        <v>45027</v>
      </c>
      <c r="B131" s="133">
        <v>0.13487439806481955</v>
      </c>
      <c r="C131" s="133">
        <v>0.13913808803829641</v>
      </c>
      <c r="D131" s="133">
        <v>0.13216195424477906</v>
      </c>
      <c r="E131" s="133">
        <v>0.13706403035760115</v>
      </c>
      <c r="F131" s="133">
        <v>0.14279909214452316</v>
      </c>
      <c r="G131" s="133">
        <v>0.1414508487827465</v>
      </c>
      <c r="H131" s="133">
        <v>0.12261473160680871</v>
      </c>
      <c r="I131" s="133">
        <v>0.13812107820796529</v>
      </c>
      <c r="J131" s="133">
        <v>0.14433499973456188</v>
      </c>
      <c r="K131" s="133" t="s">
        <v>1751</v>
      </c>
      <c r="L131" s="133" t="s">
        <v>1751</v>
      </c>
      <c r="M131" s="133" t="s">
        <v>1751</v>
      </c>
      <c r="N131" s="133" t="s">
        <v>1751</v>
      </c>
      <c r="O131" s="133" t="s">
        <v>1751</v>
      </c>
      <c r="P131" s="133" t="s">
        <v>1751</v>
      </c>
    </row>
    <row r="132" spans="1:16">
      <c r="A132" s="132">
        <v>45028</v>
      </c>
      <c r="B132" s="133">
        <v>0.13487439806481955</v>
      </c>
      <c r="C132" s="133">
        <v>0.13913808824002183</v>
      </c>
      <c r="D132" s="133">
        <v>0.12213194977592851</v>
      </c>
      <c r="E132" s="133">
        <v>0.13172344861969484</v>
      </c>
      <c r="F132" s="133">
        <v>0.14279909208623814</v>
      </c>
      <c r="G132" s="133">
        <v>0.14010705223372363</v>
      </c>
      <c r="H132" s="133">
        <v>0.12336650774636992</v>
      </c>
      <c r="I132" s="133">
        <v>0.13418819791640235</v>
      </c>
      <c r="J132" s="133">
        <v>0.14022697191382955</v>
      </c>
      <c r="K132" s="133" t="s">
        <v>1751</v>
      </c>
      <c r="L132" s="133" t="s">
        <v>1751</v>
      </c>
      <c r="M132" s="133" t="s">
        <v>1751</v>
      </c>
      <c r="N132" s="133" t="s">
        <v>1751</v>
      </c>
      <c r="O132" s="133" t="s">
        <v>1751</v>
      </c>
      <c r="P132" s="133" t="s">
        <v>1751</v>
      </c>
    </row>
    <row r="133" spans="1:16">
      <c r="A133" s="132">
        <v>45029</v>
      </c>
      <c r="B133" s="133">
        <v>0.11196374325912768</v>
      </c>
      <c r="C133" s="133">
        <v>0.13913808824002177</v>
      </c>
      <c r="D133" s="133">
        <v>0.12193040303621223</v>
      </c>
      <c r="E133" s="133">
        <v>0.12490575715231217</v>
      </c>
      <c r="F133" s="133">
        <v>0.14279909208623814</v>
      </c>
      <c r="G133" s="133">
        <v>0.13424886154731125</v>
      </c>
      <c r="H133" s="133">
        <v>0.12425915129037142</v>
      </c>
      <c r="I133" s="133">
        <v>0.13410537395789013</v>
      </c>
      <c r="J133" s="133">
        <v>0.13975107066622564</v>
      </c>
      <c r="K133" s="133" t="s">
        <v>1751</v>
      </c>
      <c r="L133" s="133" t="s">
        <v>1751</v>
      </c>
      <c r="M133" s="133" t="s">
        <v>1751</v>
      </c>
      <c r="N133" s="133" t="s">
        <v>1751</v>
      </c>
      <c r="O133" s="133" t="s">
        <v>1751</v>
      </c>
      <c r="P133" s="133" t="s">
        <v>1751</v>
      </c>
    </row>
    <row r="134" spans="1:16">
      <c r="A134" s="132">
        <v>45030</v>
      </c>
      <c r="B134" s="133">
        <v>0.11196374325912768</v>
      </c>
      <c r="C134" s="133">
        <v>0.13913808824002177</v>
      </c>
      <c r="D134" s="133">
        <v>0.12193040303621223</v>
      </c>
      <c r="E134" s="133">
        <v>0.12490575715231217</v>
      </c>
      <c r="F134" s="133">
        <v>0.14279909208623814</v>
      </c>
      <c r="G134" s="133">
        <v>0.13298379932620755</v>
      </c>
      <c r="H134" s="133">
        <v>0.12425915129037142</v>
      </c>
      <c r="I134" s="133">
        <v>0.1341053739578901</v>
      </c>
      <c r="J134" s="133">
        <v>0.1376664258267434</v>
      </c>
      <c r="K134" s="133" t="s">
        <v>1751</v>
      </c>
      <c r="L134" s="133" t="s">
        <v>1751</v>
      </c>
      <c r="M134" s="133" t="s">
        <v>1751</v>
      </c>
      <c r="N134" s="133" t="s">
        <v>1751</v>
      </c>
      <c r="O134" s="133" t="s">
        <v>1751</v>
      </c>
      <c r="P134" s="133" t="s">
        <v>1751</v>
      </c>
    </row>
    <row r="135" spans="1:16">
      <c r="A135" s="132">
        <v>45031</v>
      </c>
      <c r="B135" s="133">
        <v>0.11196374325912768</v>
      </c>
      <c r="C135" s="133">
        <v>0.13913808824002177</v>
      </c>
      <c r="D135" s="133">
        <v>0.12193040303621223</v>
      </c>
      <c r="E135" s="133">
        <v>0.12490575715231217</v>
      </c>
      <c r="F135" s="133">
        <v>0.14279909208623814</v>
      </c>
      <c r="G135" s="133">
        <v>0.13298379932620291</v>
      </c>
      <c r="H135" s="133">
        <v>0.12425915129037142</v>
      </c>
      <c r="I135" s="133">
        <v>0.1341053739578901</v>
      </c>
      <c r="J135" s="133">
        <v>0.13766642510353047</v>
      </c>
      <c r="K135" s="133" t="s">
        <v>1751</v>
      </c>
      <c r="L135" s="133" t="s">
        <v>1751</v>
      </c>
      <c r="M135" s="133" t="s">
        <v>1751</v>
      </c>
      <c r="N135" s="133" t="s">
        <v>1751</v>
      </c>
      <c r="O135" s="133" t="s">
        <v>1751</v>
      </c>
      <c r="P135" s="133" t="s">
        <v>1751</v>
      </c>
    </row>
    <row r="136" spans="1:16">
      <c r="A136" s="132">
        <v>45032</v>
      </c>
      <c r="B136" s="133">
        <v>0.11196374325912768</v>
      </c>
      <c r="C136" s="133">
        <v>0.13913808824002177</v>
      </c>
      <c r="D136" s="133">
        <v>0.12193040303621223</v>
      </c>
      <c r="E136" s="133">
        <v>0.12358299894464791</v>
      </c>
      <c r="F136" s="133">
        <v>0.14294056709721323</v>
      </c>
      <c r="G136" s="133">
        <v>0.13474506174685688</v>
      </c>
      <c r="H136" s="133">
        <v>0.12462985621860785</v>
      </c>
      <c r="I136" s="133">
        <v>0.13411796585542263</v>
      </c>
      <c r="J136" s="133">
        <v>0.1351607304801182</v>
      </c>
      <c r="K136" s="133" t="s">
        <v>1751</v>
      </c>
      <c r="L136" s="133" t="s">
        <v>1751</v>
      </c>
      <c r="M136" s="133" t="s">
        <v>1751</v>
      </c>
      <c r="N136" s="133" t="s">
        <v>1751</v>
      </c>
      <c r="O136" s="133" t="s">
        <v>1751</v>
      </c>
      <c r="P136" s="133" t="s">
        <v>1751</v>
      </c>
    </row>
    <row r="137" spans="1:16">
      <c r="A137" s="132">
        <v>45033</v>
      </c>
      <c r="B137" s="133">
        <v>0.11196374325912764</v>
      </c>
      <c r="C137" s="133">
        <v>0.14036461077328449</v>
      </c>
      <c r="D137" s="133">
        <v>0.1174833693082882</v>
      </c>
      <c r="E137" s="133">
        <v>0.12290113763380334</v>
      </c>
      <c r="F137" s="133">
        <v>0.14110145628937518</v>
      </c>
      <c r="G137" s="133">
        <v>0.13443080496751322</v>
      </c>
      <c r="H137" s="133">
        <v>0.12605764745963974</v>
      </c>
      <c r="I137" s="133">
        <v>0.13411684180001268</v>
      </c>
      <c r="J137" s="133">
        <v>0.13273347715769721</v>
      </c>
      <c r="K137" s="133" t="s">
        <v>1751</v>
      </c>
      <c r="L137" s="133" t="s">
        <v>1751</v>
      </c>
      <c r="M137" s="133" t="s">
        <v>1751</v>
      </c>
      <c r="N137" s="133" t="s">
        <v>1751</v>
      </c>
      <c r="O137" s="133" t="s">
        <v>1751</v>
      </c>
      <c r="P137" s="133" t="s">
        <v>1751</v>
      </c>
    </row>
    <row r="138" spans="1:16">
      <c r="A138" s="132">
        <v>45034</v>
      </c>
      <c r="B138" s="133">
        <v>0.11196374325912763</v>
      </c>
      <c r="C138" s="133">
        <v>0.14036461077328452</v>
      </c>
      <c r="D138" s="133">
        <v>0.11748336930828825</v>
      </c>
      <c r="E138" s="133">
        <v>0.12303706488153993</v>
      </c>
      <c r="F138" s="133">
        <v>0.13879497095596824</v>
      </c>
      <c r="G138" s="133">
        <v>0.13365674273112649</v>
      </c>
      <c r="H138" s="133">
        <v>0.12594825596346967</v>
      </c>
      <c r="I138" s="133">
        <v>0.13380927323126865</v>
      </c>
      <c r="J138" s="133">
        <v>0.13154196116415259</v>
      </c>
      <c r="K138" s="133" t="s">
        <v>1751</v>
      </c>
      <c r="L138" s="133" t="s">
        <v>1751</v>
      </c>
      <c r="M138" s="133" t="s">
        <v>1751</v>
      </c>
      <c r="N138" s="133" t="s">
        <v>1751</v>
      </c>
      <c r="O138" s="133" t="s">
        <v>1751</v>
      </c>
      <c r="P138" s="133" t="s">
        <v>1751</v>
      </c>
    </row>
    <row r="139" spans="1:16">
      <c r="A139" s="132">
        <v>45035</v>
      </c>
      <c r="B139" s="133">
        <v>0.11196374325912768</v>
      </c>
      <c r="C139" s="133">
        <v>0.15139582207619823</v>
      </c>
      <c r="D139" s="133">
        <v>0.12127434800462319</v>
      </c>
      <c r="E139" s="133">
        <v>0.1241712280331783</v>
      </c>
      <c r="F139" s="133">
        <v>0.13716138012687121</v>
      </c>
      <c r="G139" s="133">
        <v>0.13522951222590521</v>
      </c>
      <c r="H139" s="133">
        <v>0.12570380502654896</v>
      </c>
      <c r="I139" s="133">
        <v>0.12896975008829875</v>
      </c>
      <c r="J139" s="133">
        <v>0.13261484999736919</v>
      </c>
      <c r="K139" s="133" t="s">
        <v>1751</v>
      </c>
      <c r="L139" s="133" t="s">
        <v>1751</v>
      </c>
      <c r="M139" s="133" t="s">
        <v>1751</v>
      </c>
      <c r="N139" s="133" t="s">
        <v>1751</v>
      </c>
      <c r="O139" s="133" t="s">
        <v>1751</v>
      </c>
      <c r="P139" s="133" t="s">
        <v>1751</v>
      </c>
    </row>
    <row r="140" spans="1:16">
      <c r="A140" s="132">
        <v>45036</v>
      </c>
      <c r="B140" s="133">
        <v>0.11196374325912774</v>
      </c>
      <c r="C140" s="133">
        <v>0.15187509888168987</v>
      </c>
      <c r="D140" s="133">
        <v>0.12559585987517585</v>
      </c>
      <c r="E140" s="133">
        <v>0.1242421178274849</v>
      </c>
      <c r="F140" s="133">
        <v>0.13659201332847726</v>
      </c>
      <c r="G140" s="133">
        <v>0.13507175455371162</v>
      </c>
      <c r="H140" s="133">
        <v>0.12646690729134127</v>
      </c>
      <c r="I140" s="133">
        <v>0.12715954918949685</v>
      </c>
      <c r="J140" s="133">
        <v>0.1327923666432459</v>
      </c>
      <c r="K140" s="133" t="s">
        <v>1751</v>
      </c>
      <c r="L140" s="133" t="s">
        <v>1751</v>
      </c>
      <c r="M140" s="133" t="s">
        <v>1751</v>
      </c>
      <c r="N140" s="133" t="s">
        <v>1751</v>
      </c>
      <c r="O140" s="133" t="s">
        <v>1751</v>
      </c>
      <c r="P140" s="133" t="s">
        <v>1751</v>
      </c>
    </row>
    <row r="141" spans="1:16">
      <c r="A141" s="132">
        <v>45037</v>
      </c>
      <c r="B141" s="133">
        <v>0.11196374325912774</v>
      </c>
      <c r="C141" s="133">
        <v>0.15187509888168987</v>
      </c>
      <c r="D141" s="133">
        <v>0.12559585987517585</v>
      </c>
      <c r="E141" s="133">
        <v>0.1242421178274849</v>
      </c>
      <c r="F141" s="133">
        <v>0.13659201332847734</v>
      </c>
      <c r="G141" s="133">
        <v>0.13507175455371129</v>
      </c>
      <c r="H141" s="133">
        <v>0.12646690731488078</v>
      </c>
      <c r="I141" s="133">
        <v>0.12715954918949679</v>
      </c>
      <c r="J141" s="133">
        <v>0.13279236667319397</v>
      </c>
      <c r="K141" s="133" t="s">
        <v>1751</v>
      </c>
      <c r="L141" s="133" t="s">
        <v>1751</v>
      </c>
      <c r="M141" s="133" t="s">
        <v>1751</v>
      </c>
      <c r="N141" s="133" t="s">
        <v>1751</v>
      </c>
      <c r="O141" s="133" t="s">
        <v>1751</v>
      </c>
      <c r="P141" s="133" t="s">
        <v>1751</v>
      </c>
    </row>
    <row r="142" spans="1:16">
      <c r="A142" s="132">
        <v>45038</v>
      </c>
      <c r="B142" s="133">
        <v>0.11196374325912774</v>
      </c>
      <c r="C142" s="133">
        <v>0.15187509888168987</v>
      </c>
      <c r="D142" s="133">
        <v>0.12559585987517585</v>
      </c>
      <c r="E142" s="133">
        <v>0.1242421178274849</v>
      </c>
      <c r="F142" s="133">
        <v>0.13659201332847734</v>
      </c>
      <c r="G142" s="133">
        <v>0.13715336715157686</v>
      </c>
      <c r="H142" s="133">
        <v>0.12646690731488078</v>
      </c>
      <c r="I142" s="133">
        <v>0.12715954918949679</v>
      </c>
      <c r="J142" s="133">
        <v>0.13279236667319397</v>
      </c>
      <c r="K142" s="133" t="s">
        <v>1751</v>
      </c>
      <c r="L142" s="133" t="s">
        <v>1751</v>
      </c>
      <c r="M142" s="133" t="s">
        <v>1751</v>
      </c>
      <c r="N142" s="133" t="s">
        <v>1751</v>
      </c>
      <c r="O142" s="133" t="s">
        <v>1751</v>
      </c>
      <c r="P142" s="133" t="s">
        <v>1751</v>
      </c>
    </row>
    <row r="143" spans="1:16">
      <c r="A143" s="132">
        <v>45039</v>
      </c>
      <c r="B143" s="133">
        <v>0.11196374325912747</v>
      </c>
      <c r="C143" s="133">
        <v>0.15187509888168987</v>
      </c>
      <c r="D143" s="133">
        <v>0.1224869776246709</v>
      </c>
      <c r="E143" s="133">
        <v>0.12424848457097371</v>
      </c>
      <c r="F143" s="133">
        <v>0.137194296362107</v>
      </c>
      <c r="G143" s="133">
        <v>0.13719868688452591</v>
      </c>
      <c r="H143" s="133">
        <v>0.1264669073444484</v>
      </c>
      <c r="I143" s="133">
        <v>0.12715954919053088</v>
      </c>
      <c r="J143" s="133">
        <v>0.13443994073249807</v>
      </c>
      <c r="K143" s="133" t="s">
        <v>1751</v>
      </c>
      <c r="L143" s="133" t="s">
        <v>1751</v>
      </c>
      <c r="M143" s="133" t="s">
        <v>1751</v>
      </c>
      <c r="N143" s="133" t="s">
        <v>1751</v>
      </c>
      <c r="O143" s="133" t="s">
        <v>1751</v>
      </c>
      <c r="P143" s="133" t="s">
        <v>1751</v>
      </c>
    </row>
    <row r="144" spans="1:16">
      <c r="A144" s="132">
        <v>45040</v>
      </c>
      <c r="B144" s="133">
        <v>0.11793073119482143</v>
      </c>
      <c r="C144" s="133">
        <v>0.15187509888168979</v>
      </c>
      <c r="D144" s="133">
        <v>0.1224869776246709</v>
      </c>
      <c r="E144" s="133">
        <v>0.1242506020528404</v>
      </c>
      <c r="F144" s="133">
        <v>0.13720252597726576</v>
      </c>
      <c r="G144" s="133">
        <v>0.13720278415616044</v>
      </c>
      <c r="H144" s="133">
        <v>0.12590120155560039</v>
      </c>
      <c r="I144" s="133">
        <v>0.12814324220694343</v>
      </c>
      <c r="J144" s="133">
        <v>0.13425913211597423</v>
      </c>
      <c r="K144" s="133" t="s">
        <v>1751</v>
      </c>
      <c r="L144" s="133" t="s">
        <v>1751</v>
      </c>
      <c r="M144" s="133" t="s">
        <v>1751</v>
      </c>
      <c r="N144" s="133" t="s">
        <v>1751</v>
      </c>
      <c r="O144" s="133" t="s">
        <v>1751</v>
      </c>
      <c r="P144" s="133" t="s">
        <v>1751</v>
      </c>
    </row>
    <row r="145" spans="1:16">
      <c r="A145" s="132">
        <v>45041</v>
      </c>
      <c r="B145" s="133">
        <v>0.11793073119482143</v>
      </c>
      <c r="C145" s="133">
        <v>0.15187509888168976</v>
      </c>
      <c r="D145" s="133">
        <v>0.12248697749731371</v>
      </c>
      <c r="E145" s="133">
        <v>0.12425371171798301</v>
      </c>
      <c r="F145" s="133">
        <v>0.13523900103895531</v>
      </c>
      <c r="G145" s="133">
        <v>0.13733878101124036</v>
      </c>
      <c r="H145" s="133">
        <v>0.12590856271884049</v>
      </c>
      <c r="I145" s="133">
        <v>0.129014036127266</v>
      </c>
      <c r="J145" s="133">
        <v>0.13578307047535182</v>
      </c>
      <c r="K145" s="133" t="s">
        <v>1751</v>
      </c>
      <c r="L145" s="133" t="s">
        <v>1751</v>
      </c>
      <c r="M145" s="133" t="s">
        <v>1751</v>
      </c>
      <c r="N145" s="133" t="s">
        <v>1751</v>
      </c>
      <c r="O145" s="133" t="s">
        <v>1751</v>
      </c>
      <c r="P145" s="133" t="s">
        <v>1751</v>
      </c>
    </row>
    <row r="146" spans="1:16">
      <c r="A146" s="132">
        <v>45042</v>
      </c>
      <c r="B146" s="133">
        <v>0.11793073119482132</v>
      </c>
      <c r="C146" s="133">
        <v>0.15187509888168982</v>
      </c>
      <c r="D146" s="133">
        <v>0.12236730717751981</v>
      </c>
      <c r="E146" s="133">
        <v>0.12425582437081888</v>
      </c>
      <c r="F146" s="133">
        <v>0.13523900100792283</v>
      </c>
      <c r="G146" s="133">
        <v>0.13532931369471693</v>
      </c>
      <c r="H146" s="133">
        <v>0.12590827888054915</v>
      </c>
      <c r="I146" s="133">
        <v>0.12886988800826141</v>
      </c>
      <c r="J146" s="133">
        <v>0.13664809679346154</v>
      </c>
      <c r="K146" s="133" t="s">
        <v>1751</v>
      </c>
      <c r="L146" s="133" t="s">
        <v>1751</v>
      </c>
      <c r="M146" s="133" t="s">
        <v>1751</v>
      </c>
      <c r="N146" s="133" t="s">
        <v>1751</v>
      </c>
      <c r="O146" s="133" t="s">
        <v>1751</v>
      </c>
      <c r="P146" s="133" t="s">
        <v>1751</v>
      </c>
    </row>
    <row r="147" spans="1:16">
      <c r="A147" s="132">
        <v>45043</v>
      </c>
      <c r="B147" s="133">
        <v>0.11793073119482139</v>
      </c>
      <c r="C147" s="133">
        <v>0.15187509852862574</v>
      </c>
      <c r="D147" s="133">
        <v>0.11931019406385593</v>
      </c>
      <c r="E147" s="133">
        <v>0.12367935968075318</v>
      </c>
      <c r="F147" s="133">
        <v>0.13548761854621955</v>
      </c>
      <c r="G147" s="133">
        <v>0.13501227278682601</v>
      </c>
      <c r="H147" s="133">
        <v>0.12592389047456928</v>
      </c>
      <c r="I147" s="133">
        <v>0.13107912554987752</v>
      </c>
      <c r="J147" s="133">
        <v>0.13155915059855386</v>
      </c>
      <c r="K147" s="133" t="s">
        <v>1751</v>
      </c>
      <c r="L147" s="133" t="s">
        <v>1751</v>
      </c>
      <c r="M147" s="133" t="s">
        <v>1751</v>
      </c>
      <c r="N147" s="133" t="s">
        <v>1751</v>
      </c>
      <c r="O147" s="133" t="s">
        <v>1751</v>
      </c>
      <c r="P147" s="133" t="s">
        <v>1751</v>
      </c>
    </row>
    <row r="148" spans="1:16">
      <c r="A148" s="132">
        <v>45044</v>
      </c>
      <c r="B148" s="133">
        <v>0.11793073119482139</v>
      </c>
      <c r="C148" s="133">
        <v>0.15187509852862574</v>
      </c>
      <c r="D148" s="133">
        <v>0.11931019406385593</v>
      </c>
      <c r="E148" s="133">
        <v>0.12367935968075318</v>
      </c>
      <c r="F148" s="133">
        <v>0.13548761854621955</v>
      </c>
      <c r="G148" s="133">
        <v>0.13501227278682601</v>
      </c>
      <c r="H148" s="133">
        <v>0.12592389047456928</v>
      </c>
      <c r="I148" s="133">
        <v>0.13107912554987752</v>
      </c>
      <c r="J148" s="133">
        <v>0.13155915059855383</v>
      </c>
      <c r="K148" s="133" t="s">
        <v>1751</v>
      </c>
      <c r="L148" s="133" t="s">
        <v>1751</v>
      </c>
      <c r="M148" s="133" t="s">
        <v>1751</v>
      </c>
      <c r="N148" s="133" t="s">
        <v>1751</v>
      </c>
      <c r="O148" s="133" t="s">
        <v>1751</v>
      </c>
      <c r="P148" s="133" t="s">
        <v>1751</v>
      </c>
    </row>
    <row r="149" spans="1:16">
      <c r="A149" s="132">
        <v>45045</v>
      </c>
      <c r="B149" s="133">
        <v>0.11793073119482139</v>
      </c>
      <c r="C149" s="133">
        <v>0.15187509852862574</v>
      </c>
      <c r="D149" s="133">
        <v>0.11931019406385593</v>
      </c>
      <c r="E149" s="133">
        <v>0.12367935968075318</v>
      </c>
      <c r="F149" s="133">
        <v>0.13548761854621955</v>
      </c>
      <c r="G149" s="133">
        <v>0.13501227278682601</v>
      </c>
      <c r="H149" s="133">
        <v>0.12592389047456928</v>
      </c>
      <c r="I149" s="133">
        <v>0.13107912554987752</v>
      </c>
      <c r="J149" s="133">
        <v>0.13155915059855386</v>
      </c>
      <c r="K149" s="133" t="s">
        <v>1751</v>
      </c>
      <c r="L149" s="133" t="s">
        <v>1751</v>
      </c>
      <c r="M149" s="133" t="s">
        <v>1751</v>
      </c>
      <c r="N149" s="133" t="s">
        <v>1751</v>
      </c>
      <c r="O149" s="133" t="s">
        <v>1751</v>
      </c>
      <c r="P149" s="133" t="s">
        <v>1751</v>
      </c>
    </row>
    <row r="150" spans="1:16">
      <c r="A150" s="132">
        <v>45046</v>
      </c>
      <c r="B150" s="133">
        <v>0.1179307311948212</v>
      </c>
      <c r="C150" s="133">
        <v>0.15187509852862563</v>
      </c>
      <c r="D150" s="133">
        <v>0.11900586131663471</v>
      </c>
      <c r="E150" s="133">
        <v>0.12467996551867337</v>
      </c>
      <c r="F150" s="133">
        <v>0.13548761853962882</v>
      </c>
      <c r="G150" s="133">
        <v>0.13619554966426531</v>
      </c>
      <c r="H150" s="133">
        <v>0.12556893996441795</v>
      </c>
      <c r="I150" s="133">
        <v>0.13144607693107441</v>
      </c>
      <c r="J150" s="133">
        <v>0.12965539273952881</v>
      </c>
      <c r="K150" s="133" t="s">
        <v>1751</v>
      </c>
      <c r="L150" s="133" t="s">
        <v>1751</v>
      </c>
      <c r="M150" s="133" t="s">
        <v>1751</v>
      </c>
      <c r="N150" s="133" t="s">
        <v>1751</v>
      </c>
      <c r="O150" s="133" t="s">
        <v>1751</v>
      </c>
      <c r="P150" s="133" t="s">
        <v>1751</v>
      </c>
    </row>
    <row r="151" spans="1:16">
      <c r="A151" s="132">
        <v>45047</v>
      </c>
      <c r="B151" s="133">
        <v>0.1179307311948212</v>
      </c>
      <c r="C151" s="133">
        <v>0.15187509852862563</v>
      </c>
      <c r="D151" s="133">
        <v>0.11900586131663471</v>
      </c>
      <c r="E151" s="133">
        <v>0.12467996551867337</v>
      </c>
      <c r="F151" s="133">
        <v>0.13548761853962882</v>
      </c>
      <c r="G151" s="133">
        <v>0.13619554966426589</v>
      </c>
      <c r="H151" s="133">
        <v>0.12556893996441795</v>
      </c>
      <c r="I151" s="133">
        <v>0.13144607693107441</v>
      </c>
      <c r="J151" s="133">
        <v>0.12965539272187421</v>
      </c>
      <c r="K151" s="133" t="s">
        <v>1751</v>
      </c>
      <c r="L151" s="133" t="s">
        <v>1751</v>
      </c>
      <c r="M151" s="133" t="s">
        <v>1751</v>
      </c>
      <c r="N151" s="133" t="s">
        <v>1751</v>
      </c>
      <c r="O151" s="133" t="s">
        <v>1751</v>
      </c>
      <c r="P151" s="133" t="s">
        <v>1751</v>
      </c>
    </row>
    <row r="152" spans="1:16">
      <c r="A152" s="132">
        <v>45048</v>
      </c>
      <c r="B152" s="133">
        <v>0.1179307311948212</v>
      </c>
      <c r="C152" s="133">
        <v>0.12531617716412641</v>
      </c>
      <c r="D152" s="133">
        <v>0.11900586131663471</v>
      </c>
      <c r="E152" s="133">
        <v>0.12467996548984335</v>
      </c>
      <c r="F152" s="133">
        <v>0.1336640206307432</v>
      </c>
      <c r="G152" s="133">
        <v>0.1355575864618998</v>
      </c>
      <c r="H152" s="133">
        <v>0.12628504835480639</v>
      </c>
      <c r="I152" s="133">
        <v>0.12941994525749206</v>
      </c>
      <c r="J152" s="133">
        <v>0.13032838623424256</v>
      </c>
      <c r="K152" s="133" t="s">
        <v>1751</v>
      </c>
      <c r="L152" s="133" t="s">
        <v>1751</v>
      </c>
      <c r="M152" s="133" t="s">
        <v>1751</v>
      </c>
      <c r="N152" s="133" t="s">
        <v>1751</v>
      </c>
      <c r="O152" s="133" t="s">
        <v>1751</v>
      </c>
      <c r="P152" s="133" t="s">
        <v>1751</v>
      </c>
    </row>
    <row r="153" spans="1:16">
      <c r="A153" s="132">
        <v>45049</v>
      </c>
      <c r="B153" s="133">
        <v>0.1179307311948212</v>
      </c>
      <c r="C153" s="133">
        <v>0.12531617716412641</v>
      </c>
      <c r="D153" s="133">
        <v>0.11900586131663471</v>
      </c>
      <c r="E153" s="133">
        <v>0.12467996547886133</v>
      </c>
      <c r="F153" s="133">
        <v>0.13367225182714107</v>
      </c>
      <c r="G153" s="133">
        <v>0.13556491781323596</v>
      </c>
      <c r="H153" s="133">
        <v>0.12623202773553824</v>
      </c>
      <c r="I153" s="133">
        <v>0.13012353059741993</v>
      </c>
      <c r="J153" s="133">
        <v>0.1302352783239723</v>
      </c>
      <c r="K153" s="133" t="s">
        <v>1751</v>
      </c>
      <c r="L153" s="133" t="s">
        <v>1751</v>
      </c>
      <c r="M153" s="133" t="s">
        <v>1751</v>
      </c>
      <c r="N153" s="133" t="s">
        <v>1751</v>
      </c>
      <c r="O153" s="133" t="s">
        <v>1751</v>
      </c>
      <c r="P153" s="133" t="s">
        <v>1751</v>
      </c>
    </row>
    <row r="154" spans="1:16">
      <c r="A154" s="132">
        <v>45050</v>
      </c>
      <c r="B154" s="133">
        <v>0.11793073119482139</v>
      </c>
      <c r="C154" s="133">
        <v>0.12531805641810834</v>
      </c>
      <c r="D154" s="133">
        <v>0.11549416692332734</v>
      </c>
      <c r="E154" s="133">
        <v>0.12738339170937835</v>
      </c>
      <c r="F154" s="133">
        <v>0.14553933457667789</v>
      </c>
      <c r="G154" s="133">
        <v>0.13585417438883571</v>
      </c>
      <c r="H154" s="133">
        <v>0.12600096549255335</v>
      </c>
      <c r="I154" s="133">
        <v>0.12734678113697367</v>
      </c>
      <c r="J154" s="133">
        <v>0.13224627332248742</v>
      </c>
      <c r="K154" s="133" t="s">
        <v>1751</v>
      </c>
      <c r="L154" s="133" t="s">
        <v>1751</v>
      </c>
      <c r="M154" s="133" t="s">
        <v>1751</v>
      </c>
      <c r="N154" s="133" t="s">
        <v>1751</v>
      </c>
      <c r="O154" s="133" t="s">
        <v>1751</v>
      </c>
      <c r="P154" s="133" t="s">
        <v>1751</v>
      </c>
    </row>
    <row r="155" spans="1:16">
      <c r="A155" s="132">
        <v>45051</v>
      </c>
      <c r="B155" s="133">
        <v>0.11793073119482139</v>
      </c>
      <c r="C155" s="133">
        <v>0.12531805641810834</v>
      </c>
      <c r="D155" s="133">
        <v>0.11549416692332734</v>
      </c>
      <c r="E155" s="133">
        <v>0.12738339170937835</v>
      </c>
      <c r="F155" s="133">
        <v>0.14553933457667789</v>
      </c>
      <c r="G155" s="133">
        <v>0.13585417438883568</v>
      </c>
      <c r="H155" s="133">
        <v>0.12600096549255335</v>
      </c>
      <c r="I155" s="133">
        <v>0.12734678113697367</v>
      </c>
      <c r="J155" s="133">
        <v>0.13224627332248712</v>
      </c>
      <c r="K155" s="133" t="s">
        <v>1751</v>
      </c>
      <c r="L155" s="133" t="s">
        <v>1751</v>
      </c>
      <c r="M155" s="133" t="s">
        <v>1751</v>
      </c>
      <c r="N155" s="133" t="s">
        <v>1751</v>
      </c>
      <c r="O155" s="133" t="s">
        <v>1751</v>
      </c>
      <c r="P155" s="133" t="s">
        <v>1751</v>
      </c>
    </row>
    <row r="156" spans="1:16">
      <c r="A156" s="132">
        <v>45052</v>
      </c>
      <c r="B156" s="133">
        <v>0.11793073119482139</v>
      </c>
      <c r="C156" s="133">
        <v>0.12531805641810834</v>
      </c>
      <c r="D156" s="133">
        <v>0.11549416692332734</v>
      </c>
      <c r="E156" s="133">
        <v>0.12738339170937835</v>
      </c>
      <c r="F156" s="133">
        <v>0.14553933457667789</v>
      </c>
      <c r="G156" s="133">
        <v>0.13585417438883568</v>
      </c>
      <c r="H156" s="133">
        <v>0.12600096549255335</v>
      </c>
      <c r="I156" s="133">
        <v>0.12734678113697367</v>
      </c>
      <c r="J156" s="133">
        <v>0.13224627332248712</v>
      </c>
      <c r="K156" s="133" t="s">
        <v>1751</v>
      </c>
      <c r="L156" s="133" t="s">
        <v>1751</v>
      </c>
      <c r="M156" s="133" t="s">
        <v>1751</v>
      </c>
      <c r="N156" s="133" t="s">
        <v>1751</v>
      </c>
      <c r="O156" s="133" t="s">
        <v>1751</v>
      </c>
      <c r="P156" s="133" t="s">
        <v>1751</v>
      </c>
    </row>
    <row r="157" spans="1:16">
      <c r="A157" s="132">
        <v>45053</v>
      </c>
      <c r="B157" s="133">
        <v>0.12848346402978938</v>
      </c>
      <c r="C157" s="133">
        <v>0.12531805588958772</v>
      </c>
      <c r="D157" s="133">
        <v>0.11549351060434299</v>
      </c>
      <c r="E157" s="133">
        <v>0.12738339170937832</v>
      </c>
      <c r="F157" s="133">
        <v>0.14807852930819282</v>
      </c>
      <c r="G157" s="133">
        <v>0.13586570574275253</v>
      </c>
      <c r="H157" s="133">
        <v>0.12671504430495717</v>
      </c>
      <c r="I157" s="133">
        <v>0.12678119388985212</v>
      </c>
      <c r="J157" s="133">
        <v>0.13560800369594636</v>
      </c>
      <c r="K157" s="133" t="s">
        <v>1751</v>
      </c>
      <c r="L157" s="133" t="s">
        <v>1751</v>
      </c>
      <c r="M157" s="133" t="s">
        <v>1751</v>
      </c>
      <c r="N157" s="133" t="s">
        <v>1751</v>
      </c>
      <c r="O157" s="133" t="s">
        <v>1751</v>
      </c>
      <c r="P157" s="133" t="s">
        <v>1751</v>
      </c>
    </row>
    <row r="158" spans="1:16">
      <c r="A158" s="132">
        <v>45054</v>
      </c>
      <c r="B158" s="133">
        <v>0.12848346402978944</v>
      </c>
      <c r="C158" s="133">
        <v>0.12531805585213596</v>
      </c>
      <c r="D158" s="133">
        <v>0.11530109693324009</v>
      </c>
      <c r="E158" s="133">
        <v>0.12604293286777835</v>
      </c>
      <c r="F158" s="133">
        <v>0.14807852930689702</v>
      </c>
      <c r="G158" s="133">
        <v>0.13380288683649777</v>
      </c>
      <c r="H158" s="133">
        <v>0.12564594806149162</v>
      </c>
      <c r="I158" s="133">
        <v>0.12690708107919049</v>
      </c>
      <c r="J158" s="133">
        <v>0.1358530265145512</v>
      </c>
      <c r="K158" s="133" t="s">
        <v>1751</v>
      </c>
      <c r="L158" s="133" t="s">
        <v>1751</v>
      </c>
      <c r="M158" s="133" t="s">
        <v>1751</v>
      </c>
      <c r="N158" s="133" t="s">
        <v>1751</v>
      </c>
      <c r="O158" s="133" t="s">
        <v>1751</v>
      </c>
      <c r="P158" s="133" t="s">
        <v>1751</v>
      </c>
    </row>
    <row r="159" spans="1:16">
      <c r="A159" s="132">
        <v>45055</v>
      </c>
      <c r="B159" s="133">
        <v>0.12848346402978944</v>
      </c>
      <c r="C159" s="133">
        <v>0.12531805597076212</v>
      </c>
      <c r="D159" s="133">
        <v>0.11530490405358829</v>
      </c>
      <c r="E159" s="133">
        <v>0.1248228036894892</v>
      </c>
      <c r="F159" s="133">
        <v>0.14807852930042753</v>
      </c>
      <c r="G159" s="133">
        <v>0.13414738749075303</v>
      </c>
      <c r="H159" s="133">
        <v>0.1256459480702681</v>
      </c>
      <c r="I159" s="133">
        <v>0.12681185060967387</v>
      </c>
      <c r="J159" s="133">
        <v>0.13522199202919802</v>
      </c>
      <c r="K159" s="133" t="s">
        <v>1751</v>
      </c>
      <c r="L159" s="133" t="s">
        <v>1751</v>
      </c>
      <c r="M159" s="133" t="s">
        <v>1751</v>
      </c>
      <c r="N159" s="133" t="s">
        <v>1751</v>
      </c>
      <c r="O159" s="133" t="s">
        <v>1751</v>
      </c>
      <c r="P159" s="133" t="s">
        <v>1751</v>
      </c>
    </row>
    <row r="160" spans="1:16">
      <c r="A160" s="132">
        <v>45056</v>
      </c>
      <c r="B160" s="133">
        <v>0.11849693854497</v>
      </c>
      <c r="C160" s="133">
        <v>0.12531805599702051</v>
      </c>
      <c r="D160" s="133">
        <v>0.11770322096320449</v>
      </c>
      <c r="E160" s="133">
        <v>0.12536719791276965</v>
      </c>
      <c r="F160" s="133">
        <v>0.14740212990998819</v>
      </c>
      <c r="G160" s="133">
        <v>0.13498237128402035</v>
      </c>
      <c r="H160" s="133">
        <v>0.12564594807026805</v>
      </c>
      <c r="I160" s="133">
        <v>0.12979896629590967</v>
      </c>
      <c r="J160" s="133">
        <v>0.1355262324538612</v>
      </c>
      <c r="K160" s="133" t="s">
        <v>1751</v>
      </c>
      <c r="L160" s="133" t="s">
        <v>1751</v>
      </c>
      <c r="M160" s="133" t="s">
        <v>1751</v>
      </c>
      <c r="N160" s="133" t="s">
        <v>1751</v>
      </c>
      <c r="O160" s="133" t="s">
        <v>1751</v>
      </c>
      <c r="P160" s="133" t="s">
        <v>1751</v>
      </c>
    </row>
    <row r="161" spans="1:16">
      <c r="A161" s="132">
        <v>45057</v>
      </c>
      <c r="B161" s="133">
        <v>0.11849693854496995</v>
      </c>
      <c r="C161" s="133">
        <v>0.11973509464722942</v>
      </c>
      <c r="D161" s="133">
        <v>0.11770202221425502</v>
      </c>
      <c r="E161" s="133">
        <v>0.12648663763224427</v>
      </c>
      <c r="F161" s="133">
        <v>0.14740212990998819</v>
      </c>
      <c r="G161" s="133">
        <v>0.1349863266284462</v>
      </c>
      <c r="H161" s="133">
        <v>0.12564594806923882</v>
      </c>
      <c r="I161" s="133">
        <v>0.12904412380204533</v>
      </c>
      <c r="J161" s="133">
        <v>0.13510236798272701</v>
      </c>
      <c r="K161" s="133" t="s">
        <v>1751</v>
      </c>
      <c r="L161" s="133" t="s">
        <v>1751</v>
      </c>
      <c r="M161" s="133" t="s">
        <v>1751</v>
      </c>
      <c r="N161" s="133" t="s">
        <v>1751</v>
      </c>
      <c r="O161" s="133" t="s">
        <v>1751</v>
      </c>
      <c r="P161" s="133" t="s">
        <v>1751</v>
      </c>
    </row>
    <row r="162" spans="1:16">
      <c r="A162" s="132">
        <v>45058</v>
      </c>
      <c r="B162" s="133">
        <v>0.11849693854496995</v>
      </c>
      <c r="C162" s="133">
        <v>0.11973509464722942</v>
      </c>
      <c r="D162" s="133">
        <v>0.11770202221425502</v>
      </c>
      <c r="E162" s="133">
        <v>0.12648663763224427</v>
      </c>
      <c r="F162" s="133">
        <v>0.14740212990998819</v>
      </c>
      <c r="G162" s="133">
        <v>0.13498632662844573</v>
      </c>
      <c r="H162" s="133">
        <v>0.12564594806923882</v>
      </c>
      <c r="I162" s="133">
        <v>0.12904412380204533</v>
      </c>
      <c r="J162" s="133">
        <v>0.13510236786112151</v>
      </c>
      <c r="K162" s="133" t="s">
        <v>1751</v>
      </c>
      <c r="L162" s="133" t="s">
        <v>1751</v>
      </c>
      <c r="M162" s="133" t="s">
        <v>1751</v>
      </c>
      <c r="N162" s="133" t="s">
        <v>1751</v>
      </c>
      <c r="O162" s="133" t="s">
        <v>1751</v>
      </c>
      <c r="P162" s="133" t="s">
        <v>1751</v>
      </c>
    </row>
    <row r="163" spans="1:16">
      <c r="A163" s="132">
        <v>45059</v>
      </c>
      <c r="B163" s="133">
        <v>0.11109094320351166</v>
      </c>
      <c r="C163" s="133">
        <v>0.13578524143240547</v>
      </c>
      <c r="D163" s="133">
        <v>0.11770202221425502</v>
      </c>
      <c r="E163" s="133">
        <v>0.12368610446034888</v>
      </c>
      <c r="F163" s="133">
        <v>0.14740212990998819</v>
      </c>
      <c r="G163" s="133">
        <v>0.13498632662844573</v>
      </c>
      <c r="H163" s="133">
        <v>0.12564594806923882</v>
      </c>
      <c r="I163" s="133">
        <v>0.12904412380204533</v>
      </c>
      <c r="J163" s="133">
        <v>0.13510236786112151</v>
      </c>
      <c r="K163" s="133" t="s">
        <v>1751</v>
      </c>
      <c r="L163" s="133" t="s">
        <v>1751</v>
      </c>
      <c r="M163" s="133" t="s">
        <v>1751</v>
      </c>
      <c r="N163" s="133" t="s">
        <v>1751</v>
      </c>
      <c r="O163" s="133" t="s">
        <v>1751</v>
      </c>
      <c r="P163" s="133" t="s">
        <v>1751</v>
      </c>
    </row>
    <row r="164" spans="1:16">
      <c r="A164" s="132">
        <v>45060</v>
      </c>
      <c r="B164" s="133">
        <v>0.11109094310227242</v>
      </c>
      <c r="C164" s="133">
        <v>0.13578524143240547</v>
      </c>
      <c r="D164" s="133">
        <v>0.11770087748365418</v>
      </c>
      <c r="E164" s="133">
        <v>0.12368610443552415</v>
      </c>
      <c r="F164" s="133">
        <v>0.14740212990998824</v>
      </c>
      <c r="G164" s="133">
        <v>0.1385468991518346</v>
      </c>
      <c r="H164" s="133">
        <v>0.12521977840011014</v>
      </c>
      <c r="I164" s="133">
        <v>0.12991048486007004</v>
      </c>
      <c r="J164" s="133">
        <v>0.13557214299350712</v>
      </c>
      <c r="K164" s="133" t="s">
        <v>1751</v>
      </c>
      <c r="L164" s="133" t="s">
        <v>1751</v>
      </c>
      <c r="M164" s="133" t="s">
        <v>1751</v>
      </c>
      <c r="N164" s="133" t="s">
        <v>1751</v>
      </c>
      <c r="O164" s="133" t="s">
        <v>1751</v>
      </c>
      <c r="P164" s="133" t="s">
        <v>1751</v>
      </c>
    </row>
    <row r="165" spans="1:16">
      <c r="A165" s="132">
        <v>45061</v>
      </c>
      <c r="B165" s="133">
        <v>0.11440015686746149</v>
      </c>
      <c r="C165" s="133">
        <v>0.13578524143240525</v>
      </c>
      <c r="D165" s="133">
        <v>0.11770044866206428</v>
      </c>
      <c r="E165" s="133">
        <v>0.12780654392244367</v>
      </c>
      <c r="F165" s="133">
        <v>0.14927374855411044</v>
      </c>
      <c r="G165" s="133">
        <v>0.13685495917713547</v>
      </c>
      <c r="H165" s="133">
        <v>0.12640309877022152</v>
      </c>
      <c r="I165" s="133">
        <v>0.12992214964432272</v>
      </c>
      <c r="J165" s="133">
        <v>0.13450160094486899</v>
      </c>
      <c r="K165" s="133" t="s">
        <v>1751</v>
      </c>
      <c r="L165" s="133" t="s">
        <v>1751</v>
      </c>
      <c r="M165" s="133" t="s">
        <v>1751</v>
      </c>
      <c r="N165" s="133" t="s">
        <v>1751</v>
      </c>
      <c r="O165" s="133" t="s">
        <v>1751</v>
      </c>
      <c r="P165" s="133" t="s">
        <v>1751</v>
      </c>
    </row>
    <row r="166" spans="1:16">
      <c r="A166" s="132">
        <v>45062</v>
      </c>
      <c r="B166" s="133">
        <v>0.1104953476390195</v>
      </c>
      <c r="C166" s="133">
        <v>0.14468377966657622</v>
      </c>
      <c r="D166" s="133">
        <v>0.11769999607605273</v>
      </c>
      <c r="E166" s="133">
        <v>0.12597692452308012</v>
      </c>
      <c r="F166" s="133">
        <v>0.14776976491531477</v>
      </c>
      <c r="G166" s="133">
        <v>0.13549867589478468</v>
      </c>
      <c r="H166" s="133">
        <v>0.12592671648769718</v>
      </c>
      <c r="I166" s="133">
        <v>0.13063913056618268</v>
      </c>
      <c r="J166" s="133">
        <v>0.13338300729923888</v>
      </c>
      <c r="K166" s="133" t="s">
        <v>1751</v>
      </c>
      <c r="L166" s="133" t="s">
        <v>1751</v>
      </c>
      <c r="M166" s="133" t="s">
        <v>1751</v>
      </c>
      <c r="N166" s="133" t="s">
        <v>1751</v>
      </c>
      <c r="O166" s="133" t="s">
        <v>1751</v>
      </c>
      <c r="P166" s="133" t="s">
        <v>1751</v>
      </c>
    </row>
    <row r="167" spans="1:16">
      <c r="A167" s="132">
        <v>45063</v>
      </c>
      <c r="B167" s="133">
        <v>0.10738113759164375</v>
      </c>
      <c r="C167" s="133">
        <v>0.14468377966657617</v>
      </c>
      <c r="D167" s="133">
        <v>0.11980726632663691</v>
      </c>
      <c r="E167" s="133">
        <v>0.12743907288367481</v>
      </c>
      <c r="F167" s="133">
        <v>0.14778203137733048</v>
      </c>
      <c r="G167" s="133">
        <v>0.13549867591609249</v>
      </c>
      <c r="H167" s="133">
        <v>0.12592671649267323</v>
      </c>
      <c r="I167" s="133">
        <v>0.13039990799528739</v>
      </c>
      <c r="J167" s="133">
        <v>0.13445796006633187</v>
      </c>
      <c r="K167" s="133" t="s">
        <v>1751</v>
      </c>
      <c r="L167" s="133" t="s">
        <v>1751</v>
      </c>
      <c r="M167" s="133" t="s">
        <v>1751</v>
      </c>
      <c r="N167" s="133" t="s">
        <v>1751</v>
      </c>
      <c r="O167" s="133" t="s">
        <v>1751</v>
      </c>
      <c r="P167" s="133" t="s">
        <v>1751</v>
      </c>
    </row>
    <row r="168" spans="1:16">
      <c r="A168" s="132">
        <v>45064</v>
      </c>
      <c r="B168" s="133">
        <v>0.11448406893118587</v>
      </c>
      <c r="C168" s="133">
        <v>0.14468377966657617</v>
      </c>
      <c r="D168" s="133">
        <v>0.11769901926748826</v>
      </c>
      <c r="E168" s="133">
        <v>0.12150358915018143</v>
      </c>
      <c r="F168" s="133">
        <v>0.14622216972250129</v>
      </c>
      <c r="G168" s="133">
        <v>0.13549867589042588</v>
      </c>
      <c r="H168" s="133">
        <v>0.12640596360098325</v>
      </c>
      <c r="I168" s="133">
        <v>0.13040107951716345</v>
      </c>
      <c r="J168" s="133">
        <v>0.13374808203642832</v>
      </c>
      <c r="K168" s="133" t="s">
        <v>1751</v>
      </c>
      <c r="L168" s="133" t="s">
        <v>1751</v>
      </c>
      <c r="M168" s="133" t="s">
        <v>1751</v>
      </c>
      <c r="N168" s="133" t="s">
        <v>1751</v>
      </c>
      <c r="O168" s="133" t="s">
        <v>1751</v>
      </c>
      <c r="P168" s="133" t="s">
        <v>1751</v>
      </c>
    </row>
    <row r="169" spans="1:16">
      <c r="A169" s="132">
        <v>45065</v>
      </c>
      <c r="B169" s="133">
        <v>0.11448406893118587</v>
      </c>
      <c r="C169" s="133">
        <v>0.14468377966657617</v>
      </c>
      <c r="D169" s="133">
        <v>0.11769901926748826</v>
      </c>
      <c r="E169" s="133">
        <v>0.12150358915018143</v>
      </c>
      <c r="F169" s="133">
        <v>0.14622216972250129</v>
      </c>
      <c r="G169" s="133">
        <v>0.13549867589042591</v>
      </c>
      <c r="H169" s="133">
        <v>0.12449573005544379</v>
      </c>
      <c r="I169" s="133">
        <v>0.13040107951716345</v>
      </c>
      <c r="J169" s="133">
        <v>0.13374808160556975</v>
      </c>
      <c r="K169" s="133" t="s">
        <v>1751</v>
      </c>
      <c r="L169" s="133" t="s">
        <v>1751</v>
      </c>
      <c r="M169" s="133" t="s">
        <v>1751</v>
      </c>
      <c r="N169" s="133" t="s">
        <v>1751</v>
      </c>
      <c r="O169" s="133" t="s">
        <v>1751</v>
      </c>
      <c r="P169" s="133" t="s">
        <v>1751</v>
      </c>
    </row>
    <row r="170" spans="1:16">
      <c r="A170" s="132">
        <v>45066</v>
      </c>
      <c r="B170" s="133">
        <v>0.11448406893118587</v>
      </c>
      <c r="C170" s="133">
        <v>0.14468377966657617</v>
      </c>
      <c r="D170" s="133">
        <v>0.11769901926748826</v>
      </c>
      <c r="E170" s="133">
        <v>0.11789670437627428</v>
      </c>
      <c r="F170" s="133">
        <v>0.14622216972250129</v>
      </c>
      <c r="G170" s="133">
        <v>0.13549867589042591</v>
      </c>
      <c r="H170" s="133">
        <v>0.12449573005544379</v>
      </c>
      <c r="I170" s="133">
        <v>0.13040107951716345</v>
      </c>
      <c r="J170" s="133">
        <v>0.13374808160556975</v>
      </c>
      <c r="K170" s="133" t="s">
        <v>1751</v>
      </c>
      <c r="L170" s="133" t="s">
        <v>1751</v>
      </c>
      <c r="M170" s="133" t="s">
        <v>1751</v>
      </c>
      <c r="N170" s="133" t="s">
        <v>1751</v>
      </c>
      <c r="O170" s="133" t="s">
        <v>1751</v>
      </c>
      <c r="P170" s="133" t="s">
        <v>1751</v>
      </c>
    </row>
    <row r="171" spans="1:16">
      <c r="A171" s="132">
        <v>45067</v>
      </c>
      <c r="B171" s="133">
        <v>9.8543334493142412E-2</v>
      </c>
      <c r="C171" s="133">
        <v>0.14468377966657631</v>
      </c>
      <c r="D171" s="133">
        <v>0.1156068059631733</v>
      </c>
      <c r="E171" s="133">
        <v>0.11791437040293581</v>
      </c>
      <c r="F171" s="133">
        <v>0.14622216972921531</v>
      </c>
      <c r="G171" s="133">
        <v>0.13658729087467919</v>
      </c>
      <c r="H171" s="133">
        <v>0.12559214429163804</v>
      </c>
      <c r="I171" s="133">
        <v>0.12988078558144558</v>
      </c>
      <c r="J171" s="133">
        <v>0.13450430225369051</v>
      </c>
      <c r="K171" s="133" t="s">
        <v>1751</v>
      </c>
      <c r="L171" s="133" t="s">
        <v>1751</v>
      </c>
      <c r="M171" s="133" t="s">
        <v>1751</v>
      </c>
      <c r="N171" s="133" t="s">
        <v>1751</v>
      </c>
      <c r="O171" s="133" t="s">
        <v>1751</v>
      </c>
      <c r="P171" s="133" t="s">
        <v>1751</v>
      </c>
    </row>
    <row r="172" spans="1:16">
      <c r="A172" s="132">
        <v>45068</v>
      </c>
      <c r="B172" s="133">
        <v>9.8543334493142426E-2</v>
      </c>
      <c r="C172" s="133">
        <v>0.1326529262948552</v>
      </c>
      <c r="D172" s="133">
        <v>0.1137937347636637</v>
      </c>
      <c r="E172" s="133">
        <v>0.11767915731358644</v>
      </c>
      <c r="F172" s="133">
        <v>0.14622216972921531</v>
      </c>
      <c r="G172" s="133">
        <v>0.13659604338489684</v>
      </c>
      <c r="H172" s="133">
        <v>0.12587729924915245</v>
      </c>
      <c r="I172" s="133">
        <v>0.12983373404215878</v>
      </c>
      <c r="J172" s="133">
        <v>0.13455840842128752</v>
      </c>
      <c r="K172" s="133" t="s">
        <v>1751</v>
      </c>
      <c r="L172" s="133" t="s">
        <v>1751</v>
      </c>
      <c r="M172" s="133" t="s">
        <v>1751</v>
      </c>
      <c r="N172" s="133" t="s">
        <v>1751</v>
      </c>
      <c r="O172" s="133" t="s">
        <v>1751</v>
      </c>
      <c r="P172" s="133" t="s">
        <v>1751</v>
      </c>
    </row>
    <row r="173" spans="1:16">
      <c r="A173" s="132">
        <v>45069</v>
      </c>
      <c r="B173" s="133">
        <v>9.8543334494229501E-2</v>
      </c>
      <c r="C173" s="133">
        <v>0.11835294312616203</v>
      </c>
      <c r="D173" s="133">
        <v>0.11573150758682677</v>
      </c>
      <c r="E173" s="133">
        <v>0.11798428646306469</v>
      </c>
      <c r="F173" s="133">
        <v>0.14622216972921526</v>
      </c>
      <c r="G173" s="133">
        <v>0.13663135651824879</v>
      </c>
      <c r="H173" s="133">
        <v>0.12587729921888349</v>
      </c>
      <c r="I173" s="133">
        <v>0.1302324699128791</v>
      </c>
      <c r="J173" s="133">
        <v>0.13516223679525446</v>
      </c>
      <c r="K173" s="133" t="s">
        <v>1751</v>
      </c>
      <c r="L173" s="133" t="s">
        <v>1751</v>
      </c>
      <c r="M173" s="133" t="s">
        <v>1751</v>
      </c>
      <c r="N173" s="133" t="s">
        <v>1751</v>
      </c>
      <c r="O173" s="133" t="s">
        <v>1751</v>
      </c>
      <c r="P173" s="133" t="s">
        <v>1751</v>
      </c>
    </row>
    <row r="174" spans="1:16">
      <c r="A174" s="132">
        <v>45070</v>
      </c>
      <c r="B174" s="133">
        <v>9.8543334502379828E-2</v>
      </c>
      <c r="C174" s="133">
        <v>0.118352943126162</v>
      </c>
      <c r="D174" s="133">
        <v>0.11580709349722712</v>
      </c>
      <c r="E174" s="133">
        <v>0.11668390421752041</v>
      </c>
      <c r="F174" s="133">
        <v>0.1462913628309554</v>
      </c>
      <c r="G174" s="133">
        <v>0.13664114983374448</v>
      </c>
      <c r="H174" s="133">
        <v>0.125685952649673</v>
      </c>
      <c r="I174" s="133">
        <v>0.13206035291877649</v>
      </c>
      <c r="J174" s="133">
        <v>0.13530985126558484</v>
      </c>
      <c r="K174" s="133" t="s">
        <v>1751</v>
      </c>
      <c r="L174" s="133" t="s">
        <v>1751</v>
      </c>
      <c r="M174" s="133" t="s">
        <v>1751</v>
      </c>
      <c r="N174" s="133" t="s">
        <v>1751</v>
      </c>
      <c r="O174" s="133" t="s">
        <v>1751</v>
      </c>
      <c r="P174" s="133" t="s">
        <v>1751</v>
      </c>
    </row>
    <row r="175" spans="1:16">
      <c r="A175" s="132">
        <v>45071</v>
      </c>
      <c r="B175" s="133">
        <v>9.8543334502379828E-2</v>
      </c>
      <c r="C175" s="133">
        <v>0.118352943126162</v>
      </c>
      <c r="D175" s="133">
        <v>0.11580709349722712</v>
      </c>
      <c r="E175" s="133">
        <v>0.11668390421752041</v>
      </c>
      <c r="F175" s="133">
        <v>0.1462913628309554</v>
      </c>
      <c r="G175" s="133">
        <v>0.13664114983374448</v>
      </c>
      <c r="H175" s="133">
        <v>0.125685952649673</v>
      </c>
      <c r="I175" s="133">
        <v>0.13147324461550988</v>
      </c>
      <c r="J175" s="133">
        <v>0.13714966538300347</v>
      </c>
      <c r="K175" s="133" t="s">
        <v>1751</v>
      </c>
      <c r="L175" s="133" t="s">
        <v>1751</v>
      </c>
      <c r="M175" s="133" t="s">
        <v>1751</v>
      </c>
      <c r="N175" s="133" t="s">
        <v>1751</v>
      </c>
      <c r="O175" s="133" t="s">
        <v>1751</v>
      </c>
      <c r="P175" s="133" t="s">
        <v>1751</v>
      </c>
    </row>
    <row r="176" spans="1:16">
      <c r="A176" s="132">
        <v>45072</v>
      </c>
      <c r="B176" s="133">
        <v>9.8543334502379828E-2</v>
      </c>
      <c r="C176" s="133">
        <v>0.118352943126162</v>
      </c>
      <c r="D176" s="133">
        <v>0.11580709349722712</v>
      </c>
      <c r="E176" s="133">
        <v>0.11780992909280369</v>
      </c>
      <c r="F176" s="133">
        <v>0.1462913628309554</v>
      </c>
      <c r="G176" s="133">
        <v>0.13664114983374448</v>
      </c>
      <c r="H176" s="133">
        <v>0.125685952649673</v>
      </c>
      <c r="I176" s="133">
        <v>0.13231610920674364</v>
      </c>
      <c r="J176" s="133">
        <v>0.13679416672887793</v>
      </c>
      <c r="K176" s="133" t="s">
        <v>1751</v>
      </c>
      <c r="L176" s="133" t="s">
        <v>1751</v>
      </c>
      <c r="M176" s="133" t="s">
        <v>1751</v>
      </c>
      <c r="N176" s="133" t="s">
        <v>1751</v>
      </c>
      <c r="O176" s="133" t="s">
        <v>1751</v>
      </c>
      <c r="P176" s="133" t="s">
        <v>1751</v>
      </c>
    </row>
    <row r="177" spans="1:16">
      <c r="A177" s="132">
        <v>45073</v>
      </c>
      <c r="B177" s="133">
        <v>9.8543334502379828E-2</v>
      </c>
      <c r="C177" s="133">
        <v>0.118352943126162</v>
      </c>
      <c r="D177" s="133">
        <v>0.11580709349722712</v>
      </c>
      <c r="E177" s="133">
        <v>0.11780992909280369</v>
      </c>
      <c r="F177" s="133">
        <v>0.1462913628309554</v>
      </c>
      <c r="G177" s="133">
        <v>0.13664114983374448</v>
      </c>
      <c r="H177" s="133">
        <v>0.125685952649673</v>
      </c>
      <c r="I177" s="133">
        <v>0.13231610920674364</v>
      </c>
      <c r="J177" s="133">
        <v>0.13679416672887801</v>
      </c>
      <c r="K177" s="133" t="s">
        <v>1751</v>
      </c>
      <c r="L177" s="133" t="s">
        <v>1751</v>
      </c>
      <c r="M177" s="133" t="s">
        <v>1751</v>
      </c>
      <c r="N177" s="133" t="s">
        <v>1751</v>
      </c>
      <c r="O177" s="133" t="s">
        <v>1751</v>
      </c>
      <c r="P177" s="133" t="s">
        <v>1751</v>
      </c>
    </row>
    <row r="178" spans="1:16">
      <c r="A178" s="132">
        <v>45074</v>
      </c>
      <c r="B178" s="133">
        <v>9.8409095009255265E-2</v>
      </c>
      <c r="C178" s="133">
        <v>0.11835294312616193</v>
      </c>
      <c r="D178" s="133">
        <v>0.11543025311998811</v>
      </c>
      <c r="E178" s="133">
        <v>0.11964436009937822</v>
      </c>
      <c r="F178" s="133">
        <v>0.14809392466431043</v>
      </c>
      <c r="G178" s="133">
        <v>0.13762523609517519</v>
      </c>
      <c r="H178" s="133">
        <v>0.1246481188818153</v>
      </c>
      <c r="I178" s="133">
        <v>0.1308800459098215</v>
      </c>
      <c r="J178" s="133">
        <v>0.13703467383093051</v>
      </c>
      <c r="K178" s="133" t="s">
        <v>1751</v>
      </c>
      <c r="L178" s="133" t="s">
        <v>1751</v>
      </c>
      <c r="M178" s="133" t="s">
        <v>1751</v>
      </c>
      <c r="N178" s="133" t="s">
        <v>1751</v>
      </c>
      <c r="O178" s="133" t="s">
        <v>1751</v>
      </c>
      <c r="P178" s="133" t="s">
        <v>1751</v>
      </c>
    </row>
    <row r="179" spans="1:16">
      <c r="A179" s="132">
        <v>45075</v>
      </c>
      <c r="B179" s="133">
        <v>9.8409095009255265E-2</v>
      </c>
      <c r="C179" s="133">
        <v>0.11835294312616193</v>
      </c>
      <c r="D179" s="133">
        <v>0.11543025311998811</v>
      </c>
      <c r="E179" s="133">
        <v>0.11964436009937822</v>
      </c>
      <c r="F179" s="133">
        <v>0.14809392466431043</v>
      </c>
      <c r="G179" s="133">
        <v>0.13762523609517502</v>
      </c>
      <c r="H179" s="133">
        <v>0.12464811888181529</v>
      </c>
      <c r="I179" s="133">
        <v>0.1308800459098215</v>
      </c>
      <c r="J179" s="133">
        <v>0.13703467462189314</v>
      </c>
      <c r="K179" s="133" t="s">
        <v>1751</v>
      </c>
      <c r="L179" s="133" t="s">
        <v>1751</v>
      </c>
      <c r="M179" s="133" t="s">
        <v>1751</v>
      </c>
      <c r="N179" s="133" t="s">
        <v>1751</v>
      </c>
      <c r="O179" s="133" t="s">
        <v>1751</v>
      </c>
      <c r="P179" s="133" t="s">
        <v>1751</v>
      </c>
    </row>
    <row r="180" spans="1:16">
      <c r="A180" s="132">
        <v>45076</v>
      </c>
      <c r="B180" s="133">
        <v>9.840909500697495E-2</v>
      </c>
      <c r="C180" s="133">
        <v>0.11835294312616196</v>
      </c>
      <c r="D180" s="133">
        <v>0.1137561025921123</v>
      </c>
      <c r="E180" s="133">
        <v>0.11733771380571813</v>
      </c>
      <c r="F180" s="133">
        <v>0.14811862071488499</v>
      </c>
      <c r="G180" s="133">
        <v>0.13551250406613785</v>
      </c>
      <c r="H180" s="133">
        <v>0.12506479374410376</v>
      </c>
      <c r="I180" s="133">
        <v>0.13050252712014951</v>
      </c>
      <c r="J180" s="133">
        <v>0.13708106609082804</v>
      </c>
      <c r="K180" s="133" t="s">
        <v>1751</v>
      </c>
      <c r="L180" s="133" t="s">
        <v>1751</v>
      </c>
      <c r="M180" s="133" t="s">
        <v>1751</v>
      </c>
      <c r="N180" s="133" t="s">
        <v>1751</v>
      </c>
      <c r="O180" s="133" t="s">
        <v>1751</v>
      </c>
      <c r="P180" s="133" t="s">
        <v>1751</v>
      </c>
    </row>
    <row r="181" spans="1:16">
      <c r="A181" s="132">
        <v>45077</v>
      </c>
      <c r="B181" s="133">
        <v>9.8409095006974992E-2</v>
      </c>
      <c r="C181" s="133">
        <v>0.11835294312616196</v>
      </c>
      <c r="D181" s="133">
        <v>0.11323279557180765</v>
      </c>
      <c r="E181" s="133">
        <v>0.11764316114526988</v>
      </c>
      <c r="F181" s="133">
        <v>0.14811862059712716</v>
      </c>
      <c r="G181" s="133">
        <v>0.13692003889809926</v>
      </c>
      <c r="H181" s="133">
        <v>0.12426182925067542</v>
      </c>
      <c r="I181" s="133">
        <v>0.13150419286146953</v>
      </c>
      <c r="J181" s="133">
        <v>0.13796693068123703</v>
      </c>
      <c r="K181" s="133" t="s">
        <v>1751</v>
      </c>
      <c r="L181" s="133" t="s">
        <v>1751</v>
      </c>
      <c r="M181" s="133" t="s">
        <v>1751</v>
      </c>
      <c r="N181" s="133" t="s">
        <v>1751</v>
      </c>
      <c r="O181" s="133" t="s">
        <v>1751</v>
      </c>
      <c r="P181" s="133" t="s">
        <v>1751</v>
      </c>
    </row>
    <row r="182" spans="1:16">
      <c r="A182" s="132">
        <v>45078</v>
      </c>
      <c r="B182" s="133">
        <v>9.0696109422627069E-2</v>
      </c>
      <c r="C182" s="133">
        <v>0.11835294312616193</v>
      </c>
      <c r="D182" s="133">
        <v>0.10562594812022558</v>
      </c>
      <c r="E182" s="133">
        <v>0.11227312065549984</v>
      </c>
      <c r="F182" s="133">
        <v>0.14991473807032837</v>
      </c>
      <c r="G182" s="133">
        <v>0.13676340293294359</v>
      </c>
      <c r="H182" s="133">
        <v>0.12426182926031289</v>
      </c>
      <c r="I182" s="133">
        <v>0.13129270005153862</v>
      </c>
      <c r="J182" s="133">
        <v>0.13721624871108631</v>
      </c>
      <c r="K182" s="133" t="s">
        <v>1751</v>
      </c>
      <c r="L182" s="133" t="s">
        <v>1751</v>
      </c>
      <c r="M182" s="133" t="s">
        <v>1751</v>
      </c>
      <c r="N182" s="133" t="s">
        <v>1751</v>
      </c>
      <c r="O182" s="133" t="s">
        <v>1751</v>
      </c>
      <c r="P182" s="133" t="s">
        <v>1751</v>
      </c>
    </row>
    <row r="183" spans="1:16">
      <c r="A183" s="132">
        <v>45079</v>
      </c>
      <c r="B183" s="133">
        <v>9.0696109422627069E-2</v>
      </c>
      <c r="C183" s="133">
        <v>0.11835294312616193</v>
      </c>
      <c r="D183" s="133">
        <v>0.10562594812022558</v>
      </c>
      <c r="E183" s="133">
        <v>0.11227312065549984</v>
      </c>
      <c r="F183" s="133">
        <v>0.14991473807032837</v>
      </c>
      <c r="G183" s="133">
        <v>0.13676340293294353</v>
      </c>
      <c r="H183" s="133">
        <v>0.12426182926031289</v>
      </c>
      <c r="I183" s="133">
        <v>0.13129270005153862</v>
      </c>
      <c r="J183" s="133">
        <v>0.1372162487110864</v>
      </c>
      <c r="K183" s="133" t="s">
        <v>1751</v>
      </c>
      <c r="L183" s="133" t="s">
        <v>1751</v>
      </c>
      <c r="M183" s="133" t="s">
        <v>1751</v>
      </c>
      <c r="N183" s="133" t="s">
        <v>1751</v>
      </c>
      <c r="O183" s="133" t="s">
        <v>1751</v>
      </c>
      <c r="P183" s="133" t="s">
        <v>1751</v>
      </c>
    </row>
    <row r="184" spans="1:16">
      <c r="A184" s="132">
        <v>45080</v>
      </c>
      <c r="B184" s="133">
        <v>9.0696109422627069E-2</v>
      </c>
      <c r="C184" s="133">
        <v>0.11835294312616193</v>
      </c>
      <c r="D184" s="133">
        <v>0.10562594812022558</v>
      </c>
      <c r="E184" s="133">
        <v>0.11227312065549984</v>
      </c>
      <c r="F184" s="133">
        <v>0.14991473807032837</v>
      </c>
      <c r="G184" s="133">
        <v>0.13676340293294356</v>
      </c>
      <c r="H184" s="133">
        <v>0.12426182926031289</v>
      </c>
      <c r="I184" s="133">
        <v>0.13129270005153862</v>
      </c>
      <c r="J184" s="133">
        <v>0.1372162487110864</v>
      </c>
      <c r="K184" s="133" t="s">
        <v>1751</v>
      </c>
      <c r="L184" s="133" t="s">
        <v>1751</v>
      </c>
      <c r="M184" s="133" t="s">
        <v>1751</v>
      </c>
      <c r="N184" s="133" t="s">
        <v>1751</v>
      </c>
      <c r="O184" s="133" t="s">
        <v>1751</v>
      </c>
      <c r="P184" s="133" t="s">
        <v>1751</v>
      </c>
    </row>
    <row r="185" spans="1:16">
      <c r="A185" s="132">
        <v>45081</v>
      </c>
      <c r="B185" s="133">
        <v>8.1587146058827789E-2</v>
      </c>
      <c r="C185" s="133">
        <v>0.11835294312616193</v>
      </c>
      <c r="D185" s="133">
        <v>0.10562594812022558</v>
      </c>
      <c r="E185" s="133">
        <v>0.11325550741733952</v>
      </c>
      <c r="F185" s="133">
        <v>0.14979176806842751</v>
      </c>
      <c r="G185" s="133">
        <v>0.13678161313424966</v>
      </c>
      <c r="H185" s="133">
        <v>0.12372394652802783</v>
      </c>
      <c r="I185" s="133">
        <v>0.13198155144955481</v>
      </c>
      <c r="J185" s="133">
        <v>0.13738702302168604</v>
      </c>
      <c r="K185" s="133" t="s">
        <v>1751</v>
      </c>
      <c r="L185" s="133" t="s">
        <v>1751</v>
      </c>
      <c r="M185" s="133" t="s">
        <v>1751</v>
      </c>
      <c r="N185" s="133" t="s">
        <v>1751</v>
      </c>
      <c r="O185" s="133" t="s">
        <v>1751</v>
      </c>
      <c r="P185" s="133" t="s">
        <v>1751</v>
      </c>
    </row>
    <row r="186" spans="1:16">
      <c r="A186" s="132">
        <v>45082</v>
      </c>
      <c r="B186" s="133">
        <v>9.0463940364971768E-2</v>
      </c>
      <c r="C186" s="133">
        <v>0.12185996970934887</v>
      </c>
      <c r="D186" s="133">
        <v>0.11062324082302223</v>
      </c>
      <c r="E186" s="133">
        <v>0.11436849790148318</v>
      </c>
      <c r="F186" s="133">
        <v>0.14962452534759307</v>
      </c>
      <c r="G186" s="133">
        <v>0.13752992750220291</v>
      </c>
      <c r="H186" s="133">
        <v>0.12488706506699147</v>
      </c>
      <c r="I186" s="133">
        <v>0.13162189267436114</v>
      </c>
      <c r="J186" s="133">
        <v>0.1379581948561657</v>
      </c>
      <c r="K186" s="133" t="s">
        <v>1751</v>
      </c>
      <c r="L186" s="133" t="s">
        <v>1751</v>
      </c>
      <c r="M186" s="133" t="s">
        <v>1751</v>
      </c>
      <c r="N186" s="133" t="s">
        <v>1751</v>
      </c>
      <c r="O186" s="133" t="s">
        <v>1751</v>
      </c>
      <c r="P186" s="133" t="s">
        <v>1751</v>
      </c>
    </row>
    <row r="187" spans="1:16">
      <c r="A187" s="132">
        <v>45083</v>
      </c>
      <c r="B187" s="133">
        <v>9.6572523272972277E-2</v>
      </c>
      <c r="C187" s="133">
        <v>0.1218599697093489</v>
      </c>
      <c r="D187" s="133">
        <v>0.11542780412752941</v>
      </c>
      <c r="E187" s="133">
        <v>0.11529048702983524</v>
      </c>
      <c r="F187" s="133">
        <v>0.1467390063138671</v>
      </c>
      <c r="G187" s="133">
        <v>0.13747293727664353</v>
      </c>
      <c r="H187" s="133">
        <v>0.12528645363284804</v>
      </c>
      <c r="I187" s="133">
        <v>0.1324482269347666</v>
      </c>
      <c r="J187" s="133">
        <v>0.13829076629728906</v>
      </c>
      <c r="K187" s="133" t="s">
        <v>1751</v>
      </c>
      <c r="L187" s="133" t="s">
        <v>1751</v>
      </c>
      <c r="M187" s="133" t="s">
        <v>1751</v>
      </c>
      <c r="N187" s="133" t="s">
        <v>1751</v>
      </c>
      <c r="O187" s="133" t="s">
        <v>1751</v>
      </c>
      <c r="P187" s="133" t="s">
        <v>1751</v>
      </c>
    </row>
    <row r="188" spans="1:16">
      <c r="A188" s="132">
        <v>45084</v>
      </c>
      <c r="B188" s="133">
        <v>9.6572523525954371E-2</v>
      </c>
      <c r="C188" s="133">
        <v>0.12185996970934902</v>
      </c>
      <c r="D188" s="133">
        <v>0.11542780412752945</v>
      </c>
      <c r="E188" s="133">
        <v>0.11529048702833955</v>
      </c>
      <c r="F188" s="133">
        <v>0.14680333078617319</v>
      </c>
      <c r="G188" s="133">
        <v>0.13747696786761859</v>
      </c>
      <c r="H188" s="133">
        <v>0.12528645364685895</v>
      </c>
      <c r="I188" s="133">
        <v>0.13411983792095059</v>
      </c>
      <c r="J188" s="133">
        <v>0.13862588507746745</v>
      </c>
      <c r="K188" s="133" t="s">
        <v>1751</v>
      </c>
      <c r="L188" s="133" t="s">
        <v>1751</v>
      </c>
      <c r="M188" s="133" t="s">
        <v>1751</v>
      </c>
      <c r="N188" s="133" t="s">
        <v>1751</v>
      </c>
      <c r="O188" s="133" t="s">
        <v>1751</v>
      </c>
      <c r="P188" s="133" t="s">
        <v>1751</v>
      </c>
    </row>
    <row r="189" spans="1:16">
      <c r="A189" s="132">
        <v>45085</v>
      </c>
      <c r="B189" s="133">
        <v>0.10937009427819633</v>
      </c>
      <c r="C189" s="133">
        <v>0.1218599697093489</v>
      </c>
      <c r="D189" s="133">
        <v>0.11519236492741694</v>
      </c>
      <c r="E189" s="133">
        <v>0.11622031435424211</v>
      </c>
      <c r="F189" s="133">
        <v>0.14680333075326077</v>
      </c>
      <c r="G189" s="133">
        <v>0.13683145212661058</v>
      </c>
      <c r="H189" s="133">
        <v>0.12462683248962843</v>
      </c>
      <c r="I189" s="133">
        <v>0.13396726605970546</v>
      </c>
      <c r="J189" s="133">
        <v>0.1380283239503429</v>
      </c>
      <c r="K189" s="133" t="s">
        <v>1751</v>
      </c>
      <c r="L189" s="133" t="s">
        <v>1751</v>
      </c>
      <c r="M189" s="133" t="s">
        <v>1751</v>
      </c>
      <c r="N189" s="133" t="s">
        <v>1751</v>
      </c>
      <c r="O189" s="133" t="s">
        <v>1751</v>
      </c>
      <c r="P189" s="133" t="s">
        <v>1751</v>
      </c>
    </row>
    <row r="190" spans="1:16">
      <c r="A190" s="132">
        <v>45086</v>
      </c>
      <c r="B190" s="133">
        <v>0.10937009427819633</v>
      </c>
      <c r="C190" s="133">
        <v>0.1218599697093489</v>
      </c>
      <c r="D190" s="133">
        <v>0.11519236492741694</v>
      </c>
      <c r="E190" s="133">
        <v>0.11622031435424211</v>
      </c>
      <c r="F190" s="133">
        <v>0.14680333075326074</v>
      </c>
      <c r="G190" s="133">
        <v>0.13683145212661052</v>
      </c>
      <c r="H190" s="133">
        <v>0.1246268324896284</v>
      </c>
      <c r="I190" s="133">
        <v>0.13396726605970549</v>
      </c>
      <c r="J190" s="133">
        <v>0.13802832395034295</v>
      </c>
      <c r="K190" s="133" t="s">
        <v>1751</v>
      </c>
      <c r="L190" s="133" t="s">
        <v>1751</v>
      </c>
      <c r="M190" s="133" t="s">
        <v>1751</v>
      </c>
      <c r="N190" s="133" t="s">
        <v>1751</v>
      </c>
      <c r="O190" s="133" t="s">
        <v>1751</v>
      </c>
      <c r="P190" s="133" t="s">
        <v>1751</v>
      </c>
    </row>
    <row r="191" spans="1:16">
      <c r="A191" s="132">
        <v>45087</v>
      </c>
      <c r="B191" s="133">
        <v>0.10937009427819633</v>
      </c>
      <c r="C191" s="133">
        <v>0.1218599697093489</v>
      </c>
      <c r="D191" s="133">
        <v>0.11519236492741694</v>
      </c>
      <c r="E191" s="133">
        <v>0.11622031435424211</v>
      </c>
      <c r="F191" s="133">
        <v>0.14680333075326074</v>
      </c>
      <c r="G191" s="133">
        <v>0.13683145212661052</v>
      </c>
      <c r="H191" s="133">
        <v>0.1246268324896284</v>
      </c>
      <c r="I191" s="133">
        <v>0.13396726605970549</v>
      </c>
      <c r="J191" s="133">
        <v>0.13802832395034292</v>
      </c>
      <c r="K191" s="133" t="s">
        <v>1751</v>
      </c>
      <c r="L191" s="133" t="s">
        <v>1751</v>
      </c>
      <c r="M191" s="133" t="s">
        <v>1751</v>
      </c>
      <c r="N191" s="133" t="s">
        <v>1751</v>
      </c>
      <c r="O191" s="133" t="s">
        <v>1751</v>
      </c>
      <c r="P191" s="133" t="s">
        <v>1751</v>
      </c>
    </row>
    <row r="192" spans="1:16">
      <c r="A192" s="132">
        <v>45088</v>
      </c>
      <c r="B192" s="133">
        <v>0.11412421758968917</v>
      </c>
      <c r="C192" s="133">
        <v>0.12185996970934911</v>
      </c>
      <c r="D192" s="133">
        <v>0.11519236492741694</v>
      </c>
      <c r="E192" s="133">
        <v>0.11696032892041236</v>
      </c>
      <c r="F192" s="133">
        <v>0.14680333074763646</v>
      </c>
      <c r="G192" s="133">
        <v>0.13686707255694425</v>
      </c>
      <c r="H192" s="133">
        <v>0.12462683249011548</v>
      </c>
      <c r="I192" s="133">
        <v>0.13385148925820251</v>
      </c>
      <c r="J192" s="133">
        <v>0.13779595538882083</v>
      </c>
      <c r="K192" s="133" t="s">
        <v>1751</v>
      </c>
      <c r="L192" s="133" t="s">
        <v>1751</v>
      </c>
      <c r="M192" s="133" t="s">
        <v>1751</v>
      </c>
      <c r="N192" s="133" t="s">
        <v>1751</v>
      </c>
      <c r="O192" s="133" t="s">
        <v>1751</v>
      </c>
      <c r="P192" s="133" t="s">
        <v>1751</v>
      </c>
    </row>
    <row r="193" spans="1:16">
      <c r="A193" s="132">
        <v>45089</v>
      </c>
      <c r="B193" s="133">
        <v>0.11070757105513798</v>
      </c>
      <c r="C193" s="133">
        <v>0.12218019279359355</v>
      </c>
      <c r="D193" s="133">
        <v>0.10001764712095404</v>
      </c>
      <c r="E193" s="133">
        <v>0.11438195333756725</v>
      </c>
      <c r="F193" s="133">
        <v>0.14827912713735564</v>
      </c>
      <c r="G193" s="133">
        <v>0.12791620123160771</v>
      </c>
      <c r="H193" s="133">
        <v>0.1218296995625809</v>
      </c>
      <c r="I193" s="133">
        <v>0.13088270807567559</v>
      </c>
      <c r="J193" s="133">
        <v>0.13715596696942786</v>
      </c>
      <c r="K193" s="133" t="s">
        <v>1751</v>
      </c>
      <c r="L193" s="133" t="s">
        <v>1751</v>
      </c>
      <c r="M193" s="133" t="s">
        <v>1751</v>
      </c>
      <c r="N193" s="133" t="s">
        <v>1751</v>
      </c>
      <c r="O193" s="133" t="s">
        <v>1751</v>
      </c>
      <c r="P193" s="133" t="s">
        <v>1751</v>
      </c>
    </row>
    <row r="194" spans="1:16">
      <c r="A194" s="132">
        <v>45090</v>
      </c>
      <c r="B194" s="133">
        <v>0.11070757105513779</v>
      </c>
      <c r="C194" s="133">
        <v>0.12218019279359357</v>
      </c>
      <c r="D194" s="133">
        <v>0.10001764712095407</v>
      </c>
      <c r="E194" s="133">
        <v>0.1145613440738459</v>
      </c>
      <c r="F194" s="133">
        <v>0.1482914719931816</v>
      </c>
      <c r="G194" s="133">
        <v>0.12783978190101067</v>
      </c>
      <c r="H194" s="133">
        <v>0.12189419870359879</v>
      </c>
      <c r="I194" s="133">
        <v>0.13043455809197632</v>
      </c>
      <c r="J194" s="133">
        <v>0.13641189792128805</v>
      </c>
      <c r="K194" s="133" t="s">
        <v>1751</v>
      </c>
      <c r="L194" s="133" t="s">
        <v>1751</v>
      </c>
      <c r="M194" s="133" t="s">
        <v>1751</v>
      </c>
      <c r="N194" s="133" t="s">
        <v>1751</v>
      </c>
      <c r="O194" s="133" t="s">
        <v>1751</v>
      </c>
      <c r="P194" s="133" t="s">
        <v>1751</v>
      </c>
    </row>
    <row r="195" spans="1:16">
      <c r="A195" s="132">
        <v>45091</v>
      </c>
      <c r="B195" s="133">
        <v>9.9267761777806413E-2</v>
      </c>
      <c r="C195" s="133">
        <v>0.1221801927935935</v>
      </c>
      <c r="D195" s="133">
        <v>0.10650491050237487</v>
      </c>
      <c r="E195" s="133">
        <v>0.11586328029291204</v>
      </c>
      <c r="F195" s="133">
        <v>0.14829147191858172</v>
      </c>
      <c r="G195" s="133">
        <v>0.12775142960479233</v>
      </c>
      <c r="H195" s="133">
        <v>0.12150395198011961</v>
      </c>
      <c r="I195" s="133">
        <v>0.12912102675553341</v>
      </c>
      <c r="J195" s="133">
        <v>0.13437969439779504</v>
      </c>
      <c r="K195" s="133" t="s">
        <v>1751</v>
      </c>
      <c r="L195" s="133" t="s">
        <v>1751</v>
      </c>
      <c r="M195" s="133" t="s">
        <v>1751</v>
      </c>
      <c r="N195" s="133" t="s">
        <v>1751</v>
      </c>
      <c r="O195" s="133" t="s">
        <v>1751</v>
      </c>
      <c r="P195" s="133" t="s">
        <v>1751</v>
      </c>
    </row>
    <row r="196" spans="1:16">
      <c r="A196" s="132">
        <v>45092</v>
      </c>
      <c r="B196" s="133">
        <v>9.9267762213677391E-2</v>
      </c>
      <c r="C196" s="133">
        <v>0.1221801927935935</v>
      </c>
      <c r="D196" s="133">
        <v>0.10650491083870792</v>
      </c>
      <c r="E196" s="133">
        <v>0.11503530339753236</v>
      </c>
      <c r="F196" s="133">
        <v>0.14829147191858172</v>
      </c>
      <c r="G196" s="133">
        <v>0.12855146398784997</v>
      </c>
      <c r="H196" s="133">
        <v>0.12093936247683146</v>
      </c>
      <c r="I196" s="133">
        <v>0.12920832236195323</v>
      </c>
      <c r="J196" s="133">
        <v>0.13119132602361383</v>
      </c>
      <c r="K196" s="133" t="s">
        <v>1751</v>
      </c>
      <c r="L196" s="133" t="s">
        <v>1751</v>
      </c>
      <c r="M196" s="133" t="s">
        <v>1751</v>
      </c>
      <c r="N196" s="133" t="s">
        <v>1751</v>
      </c>
      <c r="O196" s="133" t="s">
        <v>1751</v>
      </c>
      <c r="P196" s="133" t="s">
        <v>1751</v>
      </c>
    </row>
    <row r="197" spans="1:16">
      <c r="A197" s="132">
        <v>45093</v>
      </c>
      <c r="B197" s="133">
        <v>9.9267762213677391E-2</v>
      </c>
      <c r="C197" s="133">
        <v>0.1221801927935935</v>
      </c>
      <c r="D197" s="133">
        <v>0.10650491083870792</v>
      </c>
      <c r="E197" s="133">
        <v>0.11503530339753236</v>
      </c>
      <c r="F197" s="133">
        <v>0.14153636600206529</v>
      </c>
      <c r="G197" s="133">
        <v>0.12855146398784997</v>
      </c>
      <c r="H197" s="133">
        <v>0.12093936247683146</v>
      </c>
      <c r="I197" s="133">
        <v>0.12920832236195323</v>
      </c>
      <c r="J197" s="133">
        <v>0.13119132602361383</v>
      </c>
      <c r="K197" s="133" t="s">
        <v>1751</v>
      </c>
      <c r="L197" s="133" t="s">
        <v>1751</v>
      </c>
      <c r="M197" s="133" t="s">
        <v>1751</v>
      </c>
      <c r="N197" s="133" t="s">
        <v>1751</v>
      </c>
      <c r="O197" s="133" t="s">
        <v>1751</v>
      </c>
      <c r="P197" s="133" t="s">
        <v>1751</v>
      </c>
    </row>
    <row r="198" spans="1:16">
      <c r="A198" s="132">
        <v>45094</v>
      </c>
      <c r="B198" s="133">
        <v>9.9267762213677391E-2</v>
      </c>
      <c r="C198" s="133">
        <v>0.1221801927935935</v>
      </c>
      <c r="D198" s="133">
        <v>0.10650491083870792</v>
      </c>
      <c r="E198" s="133">
        <v>0.11503530339753236</v>
      </c>
      <c r="F198" s="133">
        <v>0.14153636600206529</v>
      </c>
      <c r="G198" s="133">
        <v>0.12855146398784997</v>
      </c>
      <c r="H198" s="133">
        <v>0.12093936247683146</v>
      </c>
      <c r="I198" s="133">
        <v>0.12920832236195323</v>
      </c>
      <c r="J198" s="133">
        <v>0.13119132602361383</v>
      </c>
      <c r="K198" s="133" t="s">
        <v>1751</v>
      </c>
      <c r="L198" s="133" t="s">
        <v>1751</v>
      </c>
      <c r="M198" s="133" t="s">
        <v>1751</v>
      </c>
      <c r="N198" s="133" t="s">
        <v>1751</v>
      </c>
      <c r="O198" s="133" t="s">
        <v>1751</v>
      </c>
      <c r="P198" s="133" t="s">
        <v>1751</v>
      </c>
    </row>
    <row r="199" spans="1:16">
      <c r="A199" s="132">
        <v>45095</v>
      </c>
      <c r="B199" s="133">
        <v>0.1587448763682166</v>
      </c>
      <c r="C199" s="133">
        <v>0.13702620002694429</v>
      </c>
      <c r="D199" s="133">
        <v>0.13324069801976213</v>
      </c>
      <c r="E199" s="133">
        <v>0.12672154870200697</v>
      </c>
      <c r="F199" s="133">
        <v>0.15407507017085981</v>
      </c>
      <c r="G199" s="133">
        <v>0.13628859179882685</v>
      </c>
      <c r="H199" s="133">
        <v>0.12891806102128284</v>
      </c>
      <c r="I199" s="133">
        <v>0.13597055806715674</v>
      </c>
      <c r="J199" s="133">
        <v>0.13540674411203352</v>
      </c>
      <c r="K199" s="133" t="s">
        <v>1751</v>
      </c>
      <c r="L199" s="133" t="s">
        <v>1751</v>
      </c>
      <c r="M199" s="133" t="s">
        <v>1751</v>
      </c>
      <c r="N199" s="133" t="s">
        <v>1751</v>
      </c>
      <c r="O199" s="133" t="s">
        <v>1751</v>
      </c>
      <c r="P199" s="133" t="s">
        <v>1751</v>
      </c>
    </row>
    <row r="200" spans="1:16">
      <c r="A200" s="132">
        <v>45096</v>
      </c>
      <c r="B200" s="133">
        <v>0.16278757953146372</v>
      </c>
      <c r="C200" s="133">
        <v>0.13702620002694429</v>
      </c>
      <c r="D200" s="133">
        <v>0.13183392643013614</v>
      </c>
      <c r="E200" s="133">
        <v>0.12763280575633471</v>
      </c>
      <c r="F200" s="133">
        <v>0.15407506988381847</v>
      </c>
      <c r="G200" s="133">
        <v>0.13872485795127065</v>
      </c>
      <c r="H200" s="133">
        <v>0.12893070160998882</v>
      </c>
      <c r="I200" s="133">
        <v>0.13562307691180306</v>
      </c>
      <c r="J200" s="133">
        <v>0.13589001944377002</v>
      </c>
      <c r="K200" s="133" t="s">
        <v>1751</v>
      </c>
      <c r="L200" s="133" t="s">
        <v>1751</v>
      </c>
      <c r="M200" s="133" t="s">
        <v>1751</v>
      </c>
      <c r="N200" s="133" t="s">
        <v>1751</v>
      </c>
      <c r="O200" s="133" t="s">
        <v>1751</v>
      </c>
      <c r="P200" s="133" t="s">
        <v>1751</v>
      </c>
    </row>
    <row r="201" spans="1:16">
      <c r="A201" s="132">
        <v>45097</v>
      </c>
      <c r="B201" s="133">
        <v>0.16278757953146372</v>
      </c>
      <c r="C201" s="133">
        <v>0.13702620002694457</v>
      </c>
      <c r="D201" s="133">
        <v>0.13183392643013622</v>
      </c>
      <c r="E201" s="133">
        <v>0.12763280570893323</v>
      </c>
      <c r="F201" s="133">
        <v>0.15489904815532857</v>
      </c>
      <c r="G201" s="133">
        <v>0.13870410124883475</v>
      </c>
      <c r="H201" s="133">
        <v>0.12893070160960265</v>
      </c>
      <c r="I201" s="133">
        <v>0.13609503234808903</v>
      </c>
      <c r="J201" s="133">
        <v>0.13569879580844191</v>
      </c>
      <c r="K201" s="133" t="s">
        <v>1751</v>
      </c>
      <c r="L201" s="133" t="s">
        <v>1751</v>
      </c>
      <c r="M201" s="133" t="s">
        <v>1751</v>
      </c>
      <c r="N201" s="133" t="s">
        <v>1751</v>
      </c>
      <c r="O201" s="133" t="s">
        <v>1751</v>
      </c>
      <c r="P201" s="133" t="s">
        <v>1751</v>
      </c>
    </row>
    <row r="202" spans="1:16">
      <c r="A202" s="132">
        <v>45098</v>
      </c>
      <c r="B202" s="133">
        <v>0.16278757953146372</v>
      </c>
      <c r="C202" s="133">
        <v>0.13702620002694429</v>
      </c>
      <c r="D202" s="133">
        <v>0.13090700099356525</v>
      </c>
      <c r="E202" s="133">
        <v>0.1275490636570224</v>
      </c>
      <c r="F202" s="133">
        <v>0.1548990481553284</v>
      </c>
      <c r="G202" s="133">
        <v>0.13809711036640807</v>
      </c>
      <c r="H202" s="133">
        <v>0.12827900158669284</v>
      </c>
      <c r="I202" s="133">
        <v>0.13708417411149995</v>
      </c>
      <c r="J202" s="133">
        <v>0.13554171063286291</v>
      </c>
      <c r="K202" s="133" t="s">
        <v>1751</v>
      </c>
      <c r="L202" s="133" t="s">
        <v>1751</v>
      </c>
      <c r="M202" s="133" t="s">
        <v>1751</v>
      </c>
      <c r="N202" s="133" t="s">
        <v>1751</v>
      </c>
      <c r="O202" s="133" t="s">
        <v>1751</v>
      </c>
      <c r="P202" s="133" t="s">
        <v>1751</v>
      </c>
    </row>
    <row r="203" spans="1:16">
      <c r="A203" s="132">
        <v>45099</v>
      </c>
      <c r="B203" s="133">
        <v>0.16278757953146378</v>
      </c>
      <c r="C203" s="133">
        <v>0.13702620002694457</v>
      </c>
      <c r="D203" s="133">
        <v>0.13055053053510221</v>
      </c>
      <c r="E203" s="133">
        <v>0.12777753784495599</v>
      </c>
      <c r="F203" s="133">
        <v>0.15979138932332493</v>
      </c>
      <c r="G203" s="133">
        <v>0.13867028498477293</v>
      </c>
      <c r="H203" s="133">
        <v>0.12797955565654567</v>
      </c>
      <c r="I203" s="133">
        <v>0.13761537990779926</v>
      </c>
      <c r="J203" s="133">
        <v>0.13554171048814279</v>
      </c>
      <c r="K203" s="133" t="s">
        <v>1751</v>
      </c>
      <c r="L203" s="133" t="s">
        <v>1751</v>
      </c>
      <c r="M203" s="133" t="s">
        <v>1751</v>
      </c>
      <c r="N203" s="133" t="s">
        <v>1751</v>
      </c>
      <c r="O203" s="133" t="s">
        <v>1751</v>
      </c>
      <c r="P203" s="133" t="s">
        <v>1751</v>
      </c>
    </row>
    <row r="204" spans="1:16">
      <c r="A204" s="132">
        <v>45100</v>
      </c>
      <c r="B204" s="133">
        <v>0.16278757953146378</v>
      </c>
      <c r="C204" s="133">
        <v>0.13702620002694457</v>
      </c>
      <c r="D204" s="133">
        <v>0.13055053053510221</v>
      </c>
      <c r="E204" s="133">
        <v>0.12777753784495599</v>
      </c>
      <c r="F204" s="133">
        <v>0.1597913893233249</v>
      </c>
      <c r="G204" s="133">
        <v>0.13867028498477288</v>
      </c>
      <c r="H204" s="133">
        <v>0.1279795556565457</v>
      </c>
      <c r="I204" s="133">
        <v>0.13761537990779929</v>
      </c>
      <c r="J204" s="133">
        <v>0.13554171069652715</v>
      </c>
      <c r="K204" s="133" t="s">
        <v>1751</v>
      </c>
      <c r="L204" s="133" t="s">
        <v>1751</v>
      </c>
      <c r="M204" s="133" t="s">
        <v>1751</v>
      </c>
      <c r="N204" s="133" t="s">
        <v>1751</v>
      </c>
      <c r="O204" s="133" t="s">
        <v>1751</v>
      </c>
      <c r="P204" s="133" t="s">
        <v>1751</v>
      </c>
    </row>
    <row r="205" spans="1:16">
      <c r="A205" s="132">
        <v>45101</v>
      </c>
      <c r="B205" s="133">
        <v>0.16278757953146378</v>
      </c>
      <c r="C205" s="133">
        <v>0.13702620002694457</v>
      </c>
      <c r="D205" s="133">
        <v>0.13055053053510221</v>
      </c>
      <c r="E205" s="133">
        <v>0.12777753784495599</v>
      </c>
      <c r="F205" s="133">
        <v>0.1597913893233249</v>
      </c>
      <c r="G205" s="133">
        <v>0.13867028498477288</v>
      </c>
      <c r="H205" s="133">
        <v>0.1279795556565457</v>
      </c>
      <c r="I205" s="133">
        <v>0.13761537990779929</v>
      </c>
      <c r="J205" s="133">
        <v>0.13554171069652715</v>
      </c>
      <c r="K205" s="133" t="s">
        <v>1751</v>
      </c>
      <c r="L205" s="133" t="s">
        <v>1751</v>
      </c>
      <c r="M205" s="133" t="s">
        <v>1751</v>
      </c>
      <c r="N205" s="133" t="s">
        <v>1751</v>
      </c>
      <c r="O205" s="133" t="s">
        <v>1751</v>
      </c>
      <c r="P205" s="133" t="s">
        <v>1751</v>
      </c>
    </row>
    <row r="206" spans="1:16">
      <c r="A206" s="132">
        <v>45102</v>
      </c>
      <c r="B206" s="133">
        <v>0.16278757953146367</v>
      </c>
      <c r="C206" s="133">
        <v>0.13702619992980317</v>
      </c>
      <c r="D206" s="133">
        <v>0.13055053053510215</v>
      </c>
      <c r="E206" s="133">
        <v>0.13179000172973035</v>
      </c>
      <c r="F206" s="133">
        <v>0.16012238628860409</v>
      </c>
      <c r="G206" s="133">
        <v>0.13893382643980801</v>
      </c>
      <c r="H206" s="133">
        <v>0.12740764623515047</v>
      </c>
      <c r="I206" s="133">
        <v>0.13695390875791116</v>
      </c>
      <c r="J206" s="133">
        <v>0.13451710698192609</v>
      </c>
      <c r="K206" s="133" t="s">
        <v>1751</v>
      </c>
      <c r="L206" s="133" t="s">
        <v>1751</v>
      </c>
      <c r="M206" s="133" t="s">
        <v>1751</v>
      </c>
      <c r="N206" s="133" t="s">
        <v>1751</v>
      </c>
      <c r="O206" s="133" t="s">
        <v>1751</v>
      </c>
      <c r="P206" s="133" t="s">
        <v>1751</v>
      </c>
    </row>
    <row r="207" spans="1:16">
      <c r="A207" s="132">
        <v>45103</v>
      </c>
      <c r="B207" s="133">
        <v>0.16278757953146378</v>
      </c>
      <c r="C207" s="133">
        <v>0.13702619992980317</v>
      </c>
      <c r="D207" s="133">
        <v>0.12893971689908909</v>
      </c>
      <c r="E207" s="133">
        <v>0.13111886407062254</v>
      </c>
      <c r="F207" s="133">
        <v>0.16012238627423953</v>
      </c>
      <c r="G207" s="133">
        <v>0.13793548385078883</v>
      </c>
      <c r="H207" s="133">
        <v>0.12858036730193931</v>
      </c>
      <c r="I207" s="133">
        <v>0.1366203159381261</v>
      </c>
      <c r="J207" s="133">
        <v>0.13590313394203477</v>
      </c>
      <c r="K207" s="133" t="s">
        <v>1751</v>
      </c>
      <c r="L207" s="133" t="s">
        <v>1751</v>
      </c>
      <c r="M207" s="133" t="s">
        <v>1751</v>
      </c>
      <c r="N207" s="133" t="s">
        <v>1751</v>
      </c>
      <c r="O207" s="133" t="s">
        <v>1751</v>
      </c>
      <c r="P207" s="133" t="s">
        <v>1751</v>
      </c>
    </row>
    <row r="208" spans="1:16">
      <c r="A208" s="132">
        <v>45104</v>
      </c>
      <c r="B208" s="133">
        <v>0.16278757955251119</v>
      </c>
      <c r="C208" s="133">
        <v>0.13702619992980319</v>
      </c>
      <c r="D208" s="133">
        <v>0.12899822864446295</v>
      </c>
      <c r="E208" s="133">
        <v>0.13111886404193898</v>
      </c>
      <c r="F208" s="133">
        <v>0.15686048347454862</v>
      </c>
      <c r="G208" s="133">
        <v>0.13827143732576577</v>
      </c>
      <c r="H208" s="133">
        <v>0.12856826118341566</v>
      </c>
      <c r="I208" s="133">
        <v>0.13692954917796851</v>
      </c>
      <c r="J208" s="133">
        <v>0.13593732929795285</v>
      </c>
      <c r="K208" s="133" t="s">
        <v>1751</v>
      </c>
      <c r="L208" s="133" t="s">
        <v>1751</v>
      </c>
      <c r="M208" s="133" t="s">
        <v>1751</v>
      </c>
      <c r="N208" s="133" t="s">
        <v>1751</v>
      </c>
      <c r="O208" s="133" t="s">
        <v>1751</v>
      </c>
      <c r="P208" s="133" t="s">
        <v>1751</v>
      </c>
    </row>
    <row r="209" spans="1:16">
      <c r="A209" s="132">
        <v>45105</v>
      </c>
      <c r="B209" s="133">
        <v>0.16278757955251116</v>
      </c>
      <c r="C209" s="133">
        <v>0.13702619992980317</v>
      </c>
      <c r="D209" s="133">
        <v>0.13104040961745297</v>
      </c>
      <c r="E209" s="133">
        <v>0.13275416753124378</v>
      </c>
      <c r="F209" s="133">
        <v>0.15372944347620898</v>
      </c>
      <c r="G209" s="133">
        <v>0.14101507100399424</v>
      </c>
      <c r="H209" s="133">
        <v>0.12881150293107321</v>
      </c>
      <c r="I209" s="133">
        <v>0.13550271288139226</v>
      </c>
      <c r="J209" s="133">
        <v>0.13779338293162416</v>
      </c>
      <c r="K209" s="133" t="s">
        <v>1751</v>
      </c>
      <c r="L209" s="133" t="s">
        <v>1751</v>
      </c>
      <c r="M209" s="133" t="s">
        <v>1751</v>
      </c>
      <c r="N209" s="133" t="s">
        <v>1751</v>
      </c>
      <c r="O209" s="133" t="s">
        <v>1751</v>
      </c>
      <c r="P209" s="133" t="s">
        <v>1751</v>
      </c>
    </row>
    <row r="210" spans="1:16">
      <c r="A210" s="132">
        <v>45106</v>
      </c>
      <c r="B210" s="133">
        <v>0.16278757955251116</v>
      </c>
      <c r="C210" s="133">
        <v>0.13702619992980317</v>
      </c>
      <c r="D210" s="133">
        <v>0.13104040961745297</v>
      </c>
      <c r="E210" s="133">
        <v>0.13275416753124378</v>
      </c>
      <c r="F210" s="133">
        <v>0.15372944347620898</v>
      </c>
      <c r="G210" s="133">
        <v>0.14101507100399424</v>
      </c>
      <c r="H210" s="133">
        <v>0.12881150293107319</v>
      </c>
      <c r="I210" s="133">
        <v>0.13550271288139226</v>
      </c>
      <c r="J210" s="133">
        <v>0.13779338293162419</v>
      </c>
      <c r="K210" s="133" t="s">
        <v>1751</v>
      </c>
      <c r="L210" s="133" t="s">
        <v>1751</v>
      </c>
      <c r="M210" s="133" t="s">
        <v>1751</v>
      </c>
      <c r="N210" s="133" t="s">
        <v>1751</v>
      </c>
      <c r="O210" s="133" t="s">
        <v>1751</v>
      </c>
      <c r="P210" s="133" t="s">
        <v>1751</v>
      </c>
    </row>
    <row r="211" spans="1:16">
      <c r="A211" s="132">
        <v>45107</v>
      </c>
      <c r="B211" s="133">
        <v>0.16278757955251116</v>
      </c>
      <c r="C211" s="133">
        <v>0.13702619992980317</v>
      </c>
      <c r="D211" s="133">
        <v>0.13104040961745297</v>
      </c>
      <c r="E211" s="133">
        <v>0.13275416753124378</v>
      </c>
      <c r="F211" s="133">
        <v>0.15372944347620898</v>
      </c>
      <c r="G211" s="133">
        <v>0.14101507100399424</v>
      </c>
      <c r="H211" s="133">
        <v>0.12881150293107319</v>
      </c>
      <c r="I211" s="133">
        <v>0.13550271288139226</v>
      </c>
      <c r="J211" s="133">
        <v>0.13779338293162419</v>
      </c>
      <c r="K211" s="133" t="s">
        <v>1751</v>
      </c>
      <c r="L211" s="133" t="s">
        <v>1751</v>
      </c>
      <c r="M211" s="133" t="s">
        <v>1751</v>
      </c>
      <c r="N211" s="133" t="s">
        <v>1751</v>
      </c>
      <c r="O211" s="133" t="s">
        <v>1751</v>
      </c>
      <c r="P211" s="133" t="s">
        <v>1751</v>
      </c>
    </row>
    <row r="212" spans="1:16">
      <c r="A212" s="132">
        <v>45108</v>
      </c>
      <c r="B212" s="133">
        <v>0.16278757955251116</v>
      </c>
      <c r="C212" s="133">
        <v>0.13702619992980317</v>
      </c>
      <c r="D212" s="133">
        <v>0.13104040961745297</v>
      </c>
      <c r="E212" s="133">
        <v>0.13275416753124378</v>
      </c>
      <c r="F212" s="133">
        <v>0.15372944347620898</v>
      </c>
      <c r="G212" s="133">
        <v>0.14101507100399424</v>
      </c>
      <c r="H212" s="133">
        <v>0.12881150293107319</v>
      </c>
      <c r="I212" s="133">
        <v>0.13550271288139226</v>
      </c>
      <c r="J212" s="133">
        <v>0.13779338293162419</v>
      </c>
      <c r="K212" s="133" t="s">
        <v>1751</v>
      </c>
      <c r="L212" s="133" t="s">
        <v>1751</v>
      </c>
      <c r="M212" s="133" t="s">
        <v>1751</v>
      </c>
      <c r="N212" s="133" t="s">
        <v>1751</v>
      </c>
      <c r="O212" s="133" t="s">
        <v>1751</v>
      </c>
      <c r="P212" s="133" t="s">
        <v>1751</v>
      </c>
    </row>
    <row r="213" spans="1:16">
      <c r="A213" s="132">
        <v>45109</v>
      </c>
      <c r="B213" s="133">
        <v>0.16278757955251116</v>
      </c>
      <c r="C213" s="133">
        <v>0.109304290087735</v>
      </c>
      <c r="D213" s="133">
        <v>0.12167769221832851</v>
      </c>
      <c r="E213" s="133">
        <v>0.13271809001875431</v>
      </c>
      <c r="F213" s="133">
        <v>0.15609400675933011</v>
      </c>
      <c r="G213" s="133">
        <v>0.14127654388420111</v>
      </c>
      <c r="H213" s="133">
        <v>0.12604348029666965</v>
      </c>
      <c r="I213" s="133">
        <v>0.13292253211584401</v>
      </c>
      <c r="J213" s="133">
        <v>0.13478870890531891</v>
      </c>
      <c r="K213" s="133" t="s">
        <v>1751</v>
      </c>
      <c r="L213" s="133" t="s">
        <v>1751</v>
      </c>
      <c r="M213" s="133" t="s">
        <v>1751</v>
      </c>
      <c r="N213" s="133" t="s">
        <v>1751</v>
      </c>
      <c r="O213" s="133" t="s">
        <v>1751</v>
      </c>
      <c r="P213" s="133" t="s">
        <v>1751</v>
      </c>
    </row>
    <row r="214" spans="1:16">
      <c r="A214" s="132">
        <v>45110</v>
      </c>
      <c r="B214" s="133">
        <v>0.15991659744024575</v>
      </c>
      <c r="C214" s="133">
        <v>0.10930429008773512</v>
      </c>
      <c r="D214" s="133">
        <v>0.12029686429597858</v>
      </c>
      <c r="E214" s="133">
        <v>0.13271809001452722</v>
      </c>
      <c r="F214" s="133">
        <v>0.15294998628825038</v>
      </c>
      <c r="G214" s="133">
        <v>0.14127192638363328</v>
      </c>
      <c r="H214" s="133">
        <v>0.12655159499590815</v>
      </c>
      <c r="I214" s="133">
        <v>0.13273821879397907</v>
      </c>
      <c r="J214" s="133">
        <v>0.13285734682087916</v>
      </c>
      <c r="K214" s="133" t="s">
        <v>1751</v>
      </c>
      <c r="L214" s="133" t="s">
        <v>1751</v>
      </c>
      <c r="M214" s="133" t="s">
        <v>1751</v>
      </c>
      <c r="N214" s="133" t="s">
        <v>1751</v>
      </c>
      <c r="O214" s="133" t="s">
        <v>1751</v>
      </c>
      <c r="P214" s="133" t="s">
        <v>1751</v>
      </c>
    </row>
    <row r="215" spans="1:16">
      <c r="A215" s="132">
        <v>45111</v>
      </c>
      <c r="B215" s="133">
        <v>0.164627164898455</v>
      </c>
      <c r="C215" s="133">
        <v>0.10930429008773512</v>
      </c>
      <c r="D215" s="133">
        <v>0.1254626407129027</v>
      </c>
      <c r="E215" s="133">
        <v>0.13190587966260769</v>
      </c>
      <c r="F215" s="133">
        <v>0.14992690151686827</v>
      </c>
      <c r="G215" s="133">
        <v>0.13219027842163997</v>
      </c>
      <c r="H215" s="133">
        <v>0.13295102248216623</v>
      </c>
      <c r="I215" s="133">
        <v>0.13199183374015211</v>
      </c>
      <c r="J215" s="133">
        <v>0.13080068528883948</v>
      </c>
      <c r="K215" s="133" t="s">
        <v>1751</v>
      </c>
      <c r="L215" s="133" t="s">
        <v>1751</v>
      </c>
      <c r="M215" s="133" t="s">
        <v>1751</v>
      </c>
      <c r="N215" s="133" t="s">
        <v>1751</v>
      </c>
      <c r="O215" s="133" t="s">
        <v>1751</v>
      </c>
      <c r="P215" s="133" t="s">
        <v>1751</v>
      </c>
    </row>
    <row r="216" spans="1:16">
      <c r="A216" s="132">
        <v>45112</v>
      </c>
      <c r="B216" s="133">
        <v>0.164627164898455</v>
      </c>
      <c r="C216" s="133">
        <v>0.10930429008773512</v>
      </c>
      <c r="D216" s="133">
        <v>0.12458781716310652</v>
      </c>
      <c r="E216" s="133">
        <v>0.13103970408514831</v>
      </c>
      <c r="F216" s="133">
        <v>0.14992690178714052</v>
      </c>
      <c r="G216" s="133">
        <v>0.13193350297730153</v>
      </c>
      <c r="H216" s="133">
        <v>0.13284946012456275</v>
      </c>
      <c r="I216" s="133">
        <v>0.13125260617010154</v>
      </c>
      <c r="J216" s="133">
        <v>0.1337664206149049</v>
      </c>
      <c r="K216" s="133" t="s">
        <v>1751</v>
      </c>
      <c r="L216" s="133" t="s">
        <v>1751</v>
      </c>
      <c r="M216" s="133" t="s">
        <v>1751</v>
      </c>
      <c r="N216" s="133" t="s">
        <v>1751</v>
      </c>
      <c r="O216" s="133" t="s">
        <v>1751</v>
      </c>
      <c r="P216" s="133" t="s">
        <v>1751</v>
      </c>
    </row>
    <row r="217" spans="1:16">
      <c r="A217" s="132">
        <v>45113</v>
      </c>
      <c r="B217" s="133">
        <v>0.17180031949477809</v>
      </c>
      <c r="C217" s="133">
        <v>0.12642850093007332</v>
      </c>
      <c r="D217" s="133">
        <v>0.12973894846861442</v>
      </c>
      <c r="E217" s="133">
        <v>0.13134568233302613</v>
      </c>
      <c r="F217" s="133">
        <v>0.14905164201451368</v>
      </c>
      <c r="G217" s="133">
        <v>0.1325739043341998</v>
      </c>
      <c r="H217" s="133">
        <v>0.13292694191379534</v>
      </c>
      <c r="I217" s="133">
        <v>0.13158248038719275</v>
      </c>
      <c r="J217" s="133">
        <v>0.13425467076895803</v>
      </c>
      <c r="K217" s="133" t="s">
        <v>1751</v>
      </c>
      <c r="L217" s="133" t="s">
        <v>1751</v>
      </c>
      <c r="M217" s="133" t="s">
        <v>1751</v>
      </c>
      <c r="N217" s="133" t="s">
        <v>1751</v>
      </c>
      <c r="O217" s="133" t="s">
        <v>1751</v>
      </c>
      <c r="P217" s="133" t="s">
        <v>1751</v>
      </c>
    </row>
    <row r="218" spans="1:16">
      <c r="A218" s="132">
        <v>45114</v>
      </c>
      <c r="B218" s="133">
        <v>0.17180031949477809</v>
      </c>
      <c r="C218" s="133">
        <v>0.12642850093007332</v>
      </c>
      <c r="D218" s="133">
        <v>0.12973894846861442</v>
      </c>
      <c r="E218" s="133">
        <v>0.13134568233302613</v>
      </c>
      <c r="F218" s="133">
        <v>0.14905164201451371</v>
      </c>
      <c r="G218" s="133">
        <v>0.13257390433420119</v>
      </c>
      <c r="H218" s="133">
        <v>0.132926941950267</v>
      </c>
      <c r="I218" s="133">
        <v>0.1315824803871927</v>
      </c>
      <c r="J218" s="133">
        <v>0.13425467021371829</v>
      </c>
      <c r="K218" s="133" t="s">
        <v>1751</v>
      </c>
      <c r="L218" s="133" t="s">
        <v>1751</v>
      </c>
      <c r="M218" s="133" t="s">
        <v>1751</v>
      </c>
      <c r="N218" s="133" t="s">
        <v>1751</v>
      </c>
      <c r="O218" s="133" t="s">
        <v>1751</v>
      </c>
      <c r="P218" s="133" t="s">
        <v>1751</v>
      </c>
    </row>
    <row r="219" spans="1:16">
      <c r="A219" s="132">
        <v>45115</v>
      </c>
      <c r="B219" s="133">
        <v>0.17180031949477809</v>
      </c>
      <c r="C219" s="133">
        <v>0.12642850093007332</v>
      </c>
      <c r="D219" s="133">
        <v>0.12973894846861442</v>
      </c>
      <c r="E219" s="133">
        <v>0.13134568233302613</v>
      </c>
      <c r="F219" s="133">
        <v>0.14905164201451371</v>
      </c>
      <c r="G219" s="133">
        <v>0.13257390433420119</v>
      </c>
      <c r="H219" s="133">
        <v>0.132926941950267</v>
      </c>
      <c r="I219" s="133">
        <v>0.1315824803871927</v>
      </c>
      <c r="J219" s="133">
        <v>0.13425467021371823</v>
      </c>
      <c r="K219" s="133" t="s">
        <v>1751</v>
      </c>
      <c r="L219" s="133" t="s">
        <v>1751</v>
      </c>
      <c r="M219" s="133" t="s">
        <v>1751</v>
      </c>
      <c r="N219" s="133" t="s">
        <v>1751</v>
      </c>
      <c r="O219" s="133" t="s">
        <v>1751</v>
      </c>
      <c r="P219" s="133" t="s">
        <v>1751</v>
      </c>
    </row>
    <row r="220" spans="1:16">
      <c r="A220" s="132">
        <v>45116</v>
      </c>
      <c r="B220" s="133">
        <v>0.15668306393910855</v>
      </c>
      <c r="C220" s="133">
        <v>0.11774742028157069</v>
      </c>
      <c r="D220" s="133">
        <v>0.11745368736842149</v>
      </c>
      <c r="E220" s="133">
        <v>0.12261242701864263</v>
      </c>
      <c r="F220" s="133">
        <v>0.14905164201451371</v>
      </c>
      <c r="G220" s="133">
        <v>0.12651801919296496</v>
      </c>
      <c r="H220" s="133">
        <v>0.1259712546664799</v>
      </c>
      <c r="I220" s="133">
        <v>0.12882431232260694</v>
      </c>
      <c r="J220" s="133">
        <v>0.13052388143612173</v>
      </c>
      <c r="K220" s="133" t="s">
        <v>1751</v>
      </c>
      <c r="L220" s="133" t="s">
        <v>1751</v>
      </c>
      <c r="M220" s="133" t="s">
        <v>1751</v>
      </c>
      <c r="N220" s="133" t="s">
        <v>1751</v>
      </c>
      <c r="O220" s="133" t="s">
        <v>1751</v>
      </c>
      <c r="P220" s="133" t="s">
        <v>1751</v>
      </c>
    </row>
    <row r="221" spans="1:16">
      <c r="A221" s="132">
        <v>45117</v>
      </c>
      <c r="B221" s="133">
        <v>0.15668306384905586</v>
      </c>
      <c r="C221" s="133">
        <v>0.1020467626854034</v>
      </c>
      <c r="D221" s="133">
        <v>0.11291033154407094</v>
      </c>
      <c r="E221" s="133">
        <v>0.12037712245494911</v>
      </c>
      <c r="F221" s="133">
        <v>0.14905164197586412</v>
      </c>
      <c r="G221" s="133">
        <v>0.12489543041075934</v>
      </c>
      <c r="H221" s="133">
        <v>0.12465721728726527</v>
      </c>
      <c r="I221" s="133">
        <v>0.12848754340423194</v>
      </c>
      <c r="J221" s="133">
        <v>0.13099100483940468</v>
      </c>
      <c r="K221" s="133" t="s">
        <v>1751</v>
      </c>
      <c r="L221" s="133" t="s">
        <v>1751</v>
      </c>
      <c r="M221" s="133" t="s">
        <v>1751</v>
      </c>
      <c r="N221" s="133" t="s">
        <v>1751</v>
      </c>
      <c r="O221" s="133" t="s">
        <v>1751</v>
      </c>
      <c r="P221" s="133" t="s">
        <v>1751</v>
      </c>
    </row>
    <row r="222" spans="1:16">
      <c r="A222" s="132">
        <v>45118</v>
      </c>
      <c r="B222" s="133">
        <v>0.14321845643763248</v>
      </c>
      <c r="C222" s="133">
        <v>0.10204676250911728</v>
      </c>
      <c r="D222" s="133">
        <v>0.10966136858839844</v>
      </c>
      <c r="E222" s="133">
        <v>0.11184883563353441</v>
      </c>
      <c r="F222" s="133">
        <v>0.14905164184992767</v>
      </c>
      <c r="G222" s="133">
        <v>0.1236255762880025</v>
      </c>
      <c r="H222" s="133">
        <v>0.12464839333822979</v>
      </c>
      <c r="I222" s="133">
        <v>0.13009948594498108</v>
      </c>
      <c r="J222" s="133">
        <v>0.13025883714589326</v>
      </c>
      <c r="K222" s="133" t="s">
        <v>1751</v>
      </c>
      <c r="L222" s="133" t="s">
        <v>1751</v>
      </c>
      <c r="M222" s="133" t="s">
        <v>1751</v>
      </c>
      <c r="N222" s="133" t="s">
        <v>1751</v>
      </c>
      <c r="O222" s="133" t="s">
        <v>1751</v>
      </c>
      <c r="P222" s="133" t="s">
        <v>1751</v>
      </c>
    </row>
    <row r="223" spans="1:16">
      <c r="A223" s="132">
        <v>45119</v>
      </c>
      <c r="B223" s="133">
        <v>0.1285240532756082</v>
      </c>
      <c r="C223" s="133">
        <v>0.11881615845067713</v>
      </c>
      <c r="D223" s="133">
        <v>0.10965930293263726</v>
      </c>
      <c r="E223" s="133">
        <v>0.1082335724013704</v>
      </c>
      <c r="F223" s="133">
        <v>0.14421898654307014</v>
      </c>
      <c r="G223" s="133">
        <v>0.11808306469390985</v>
      </c>
      <c r="H223" s="133">
        <v>0.12134847553626213</v>
      </c>
      <c r="I223" s="133">
        <v>0.12778844819775584</v>
      </c>
      <c r="J223" s="133">
        <v>0.13021174391355</v>
      </c>
      <c r="K223" s="133" t="s">
        <v>1751</v>
      </c>
      <c r="L223" s="133" t="s">
        <v>1751</v>
      </c>
      <c r="M223" s="133" t="s">
        <v>1751</v>
      </c>
      <c r="N223" s="133" t="s">
        <v>1751</v>
      </c>
      <c r="O223" s="133" t="s">
        <v>1751</v>
      </c>
      <c r="P223" s="133" t="s">
        <v>1751</v>
      </c>
    </row>
    <row r="224" spans="1:16">
      <c r="A224" s="132">
        <v>45120</v>
      </c>
      <c r="B224" s="133">
        <v>0.10624203492821871</v>
      </c>
      <c r="C224" s="133">
        <v>0.11881615850161303</v>
      </c>
      <c r="D224" s="133">
        <v>0.11301523043799616</v>
      </c>
      <c r="E224" s="133">
        <v>0.10074310526998345</v>
      </c>
      <c r="F224" s="133">
        <v>0.14183880887213429</v>
      </c>
      <c r="G224" s="133">
        <v>0.10863666366520786</v>
      </c>
      <c r="H224" s="133">
        <v>0.11686761509729834</v>
      </c>
      <c r="I224" s="133">
        <v>0.12496276469499001</v>
      </c>
      <c r="J224" s="133">
        <v>0.1227924950580815</v>
      </c>
      <c r="K224" s="133" t="s">
        <v>1751</v>
      </c>
      <c r="L224" s="133" t="s">
        <v>1751</v>
      </c>
      <c r="M224" s="133" t="s">
        <v>1751</v>
      </c>
      <c r="N224" s="133" t="s">
        <v>1751</v>
      </c>
      <c r="O224" s="133" t="s">
        <v>1751</v>
      </c>
      <c r="P224" s="133" t="s">
        <v>1751</v>
      </c>
    </row>
    <row r="225" spans="1:16">
      <c r="A225" s="132">
        <v>45121</v>
      </c>
      <c r="B225" s="133">
        <v>0.10624203492821871</v>
      </c>
      <c r="C225" s="133">
        <v>0.11881615850161303</v>
      </c>
      <c r="D225" s="133">
        <v>0.11301523043799616</v>
      </c>
      <c r="E225" s="133">
        <v>0.10074310526998345</v>
      </c>
      <c r="F225" s="133">
        <v>0.14183880887213429</v>
      </c>
      <c r="G225" s="133">
        <v>0.10863666366520679</v>
      </c>
      <c r="H225" s="133">
        <v>0.11686761509729834</v>
      </c>
      <c r="I225" s="133">
        <v>0.12496276469499001</v>
      </c>
      <c r="J225" s="133">
        <v>0.1227924917089024</v>
      </c>
      <c r="K225" s="133" t="s">
        <v>1751</v>
      </c>
      <c r="L225" s="133" t="s">
        <v>1751</v>
      </c>
      <c r="M225" s="133" t="s">
        <v>1751</v>
      </c>
      <c r="N225" s="133" t="s">
        <v>1751</v>
      </c>
      <c r="O225" s="133" t="s">
        <v>1751</v>
      </c>
      <c r="P225" s="133" t="s">
        <v>1751</v>
      </c>
    </row>
    <row r="226" spans="1:16">
      <c r="A226" s="132">
        <v>45122</v>
      </c>
      <c r="B226" s="133">
        <v>0.10624203492821871</v>
      </c>
      <c r="C226" s="133">
        <v>0.11881615850161303</v>
      </c>
      <c r="D226" s="133">
        <v>0.11301523043799616</v>
      </c>
      <c r="E226" s="133">
        <v>0.10074310526998345</v>
      </c>
      <c r="F226" s="133">
        <v>0.14183880887213429</v>
      </c>
      <c r="G226" s="133">
        <v>0.10863666366520677</v>
      </c>
      <c r="H226" s="133">
        <v>0.11686761509729834</v>
      </c>
      <c r="I226" s="133">
        <v>0.12496276469499004</v>
      </c>
      <c r="J226" s="133">
        <v>0.12279249170890238</v>
      </c>
      <c r="K226" s="133" t="s">
        <v>1751</v>
      </c>
      <c r="L226" s="133" t="s">
        <v>1751</v>
      </c>
      <c r="M226" s="133" t="s">
        <v>1751</v>
      </c>
      <c r="N226" s="133" t="s">
        <v>1751</v>
      </c>
      <c r="O226" s="133" t="s">
        <v>1751</v>
      </c>
      <c r="P226" s="133" t="s">
        <v>1751</v>
      </c>
    </row>
    <row r="227" spans="1:16">
      <c r="A227" s="132">
        <v>45123</v>
      </c>
      <c r="B227" s="133">
        <v>0.10624203470075506</v>
      </c>
      <c r="C227" s="133">
        <v>0.11881615850161309</v>
      </c>
      <c r="D227" s="133">
        <v>9.1416757801205617E-2</v>
      </c>
      <c r="E227" s="133">
        <v>9.5855678153312945E-2</v>
      </c>
      <c r="F227" s="133">
        <v>0.14201140474248541</v>
      </c>
      <c r="G227" s="133">
        <v>0.10419606541394917</v>
      </c>
      <c r="H227" s="133">
        <v>0.11414604502834702</v>
      </c>
      <c r="I227" s="133">
        <v>0.12326117767829997</v>
      </c>
      <c r="J227" s="133">
        <v>0.12414321392933897</v>
      </c>
      <c r="K227" s="133" t="s">
        <v>1751</v>
      </c>
      <c r="L227" s="133" t="s">
        <v>1751</v>
      </c>
      <c r="M227" s="133" t="s">
        <v>1751</v>
      </c>
      <c r="N227" s="133" t="s">
        <v>1751</v>
      </c>
      <c r="O227" s="133" t="s">
        <v>1751</v>
      </c>
      <c r="P227" s="133" t="s">
        <v>1751</v>
      </c>
    </row>
    <row r="228" spans="1:16">
      <c r="A228" s="132">
        <v>45124</v>
      </c>
      <c r="B228" s="133">
        <v>0.10624203469166639</v>
      </c>
      <c r="C228" s="133">
        <v>0.11881615850161309</v>
      </c>
      <c r="D228" s="133">
        <v>9.1416757801205617E-2</v>
      </c>
      <c r="E228" s="133">
        <v>9.5855678153312945E-2</v>
      </c>
      <c r="F228" s="133">
        <v>0.13328780012558689</v>
      </c>
      <c r="G228" s="133">
        <v>0.1014502895125743</v>
      </c>
      <c r="H228" s="133">
        <v>0.1139506599132417</v>
      </c>
      <c r="I228" s="133">
        <v>0.12186250477234423</v>
      </c>
      <c r="J228" s="133">
        <v>0.12160445552618589</v>
      </c>
      <c r="K228" s="133" t="s">
        <v>1751</v>
      </c>
      <c r="L228" s="133" t="s">
        <v>1751</v>
      </c>
      <c r="M228" s="133" t="s">
        <v>1751</v>
      </c>
      <c r="N228" s="133" t="s">
        <v>1751</v>
      </c>
      <c r="O228" s="133" t="s">
        <v>1751</v>
      </c>
      <c r="P228" s="133" t="s">
        <v>1751</v>
      </c>
    </row>
    <row r="229" spans="1:16">
      <c r="A229" s="132">
        <v>45125</v>
      </c>
      <c r="B229" s="133">
        <v>0.10624203507855623</v>
      </c>
      <c r="C229" s="133">
        <v>0.1188161585016129</v>
      </c>
      <c r="D229" s="133">
        <v>9.1416757801205631E-2</v>
      </c>
      <c r="E229" s="133">
        <v>9.1606311808461294E-2</v>
      </c>
      <c r="F229" s="133">
        <v>0.13328780012558697</v>
      </c>
      <c r="G229" s="133">
        <v>0.10037037799012419</v>
      </c>
      <c r="H229" s="133">
        <v>0.1133879091221283</v>
      </c>
      <c r="I229" s="133">
        <v>0.12085568838474102</v>
      </c>
      <c r="J229" s="133">
        <v>0.12160445426718497</v>
      </c>
      <c r="K229" s="133" t="s">
        <v>1751</v>
      </c>
      <c r="L229" s="133" t="s">
        <v>1751</v>
      </c>
      <c r="M229" s="133" t="s">
        <v>1751</v>
      </c>
      <c r="N229" s="133" t="s">
        <v>1751</v>
      </c>
      <c r="O229" s="133" t="s">
        <v>1751</v>
      </c>
      <c r="P229" s="133" t="s">
        <v>1751</v>
      </c>
    </row>
    <row r="230" spans="1:16">
      <c r="A230" s="132">
        <v>45126</v>
      </c>
      <c r="B230" s="133">
        <v>0.1062420348483776</v>
      </c>
      <c r="C230" s="133">
        <v>0.1188161585016129</v>
      </c>
      <c r="D230" s="133">
        <v>9.1416757801205603E-2</v>
      </c>
      <c r="E230" s="133">
        <v>9.160631180846128E-2</v>
      </c>
      <c r="F230" s="133">
        <v>0.13921494752371943</v>
      </c>
      <c r="G230" s="133">
        <v>9.9260897782420282E-2</v>
      </c>
      <c r="H230" s="133">
        <v>0.11340084427662638</v>
      </c>
      <c r="I230" s="133">
        <v>0.12239828339875168</v>
      </c>
      <c r="J230" s="133">
        <v>0.12561767376427002</v>
      </c>
      <c r="K230" s="133" t="s">
        <v>1751</v>
      </c>
      <c r="L230" s="133" t="s">
        <v>1751</v>
      </c>
      <c r="M230" s="133" t="s">
        <v>1751</v>
      </c>
      <c r="N230" s="133" t="s">
        <v>1751</v>
      </c>
      <c r="O230" s="133" t="s">
        <v>1751</v>
      </c>
      <c r="P230" s="133" t="s">
        <v>1751</v>
      </c>
    </row>
    <row r="231" spans="1:16">
      <c r="A231" s="132">
        <v>45127</v>
      </c>
      <c r="B231" s="133">
        <v>0.1062420348483776</v>
      </c>
      <c r="C231" s="133">
        <v>0.11881615850161316</v>
      </c>
      <c r="D231" s="133">
        <v>9.1416757801205631E-2</v>
      </c>
      <c r="E231" s="133">
        <v>9.2717656577618185E-2</v>
      </c>
      <c r="F231" s="133">
        <v>0.14224121158631578</v>
      </c>
      <c r="G231" s="133">
        <v>9.9298459694465283E-2</v>
      </c>
      <c r="H231" s="133">
        <v>0.11290416834860191</v>
      </c>
      <c r="I231" s="133">
        <v>0.12164075033290854</v>
      </c>
      <c r="J231" s="133">
        <v>0.12755458548458015</v>
      </c>
      <c r="K231" s="133" t="s">
        <v>1751</v>
      </c>
      <c r="L231" s="133" t="s">
        <v>1751</v>
      </c>
      <c r="M231" s="133" t="s">
        <v>1751</v>
      </c>
      <c r="N231" s="133" t="s">
        <v>1751</v>
      </c>
      <c r="O231" s="133" t="s">
        <v>1751</v>
      </c>
      <c r="P231" s="133" t="s">
        <v>1751</v>
      </c>
    </row>
    <row r="232" spans="1:16">
      <c r="A232" s="132">
        <v>45128</v>
      </c>
      <c r="B232" s="133">
        <v>0.1062420348483776</v>
      </c>
      <c r="C232" s="133">
        <v>0.11881615850161316</v>
      </c>
      <c r="D232" s="133">
        <v>9.1416757801205631E-2</v>
      </c>
      <c r="E232" s="133">
        <v>9.2717656577618185E-2</v>
      </c>
      <c r="F232" s="133">
        <v>0.14224121158631578</v>
      </c>
      <c r="G232" s="133">
        <v>9.929845969446531E-2</v>
      </c>
      <c r="H232" s="133">
        <v>0.11290416834860191</v>
      </c>
      <c r="I232" s="133">
        <v>0.12164075033290854</v>
      </c>
      <c r="J232" s="133">
        <v>0.12755458548983609</v>
      </c>
      <c r="K232" s="133" t="s">
        <v>1751</v>
      </c>
      <c r="L232" s="133" t="s">
        <v>1751</v>
      </c>
      <c r="M232" s="133" t="s">
        <v>1751</v>
      </c>
      <c r="N232" s="133" t="s">
        <v>1751</v>
      </c>
      <c r="O232" s="133" t="s">
        <v>1751</v>
      </c>
      <c r="P232" s="133" t="s">
        <v>1751</v>
      </c>
    </row>
    <row r="233" spans="1:16">
      <c r="A233" s="132">
        <v>45129</v>
      </c>
      <c r="B233" s="133">
        <v>0.1062420348483776</v>
      </c>
      <c r="C233" s="133">
        <v>0.11881615850161316</v>
      </c>
      <c r="D233" s="133">
        <v>9.1416757801205631E-2</v>
      </c>
      <c r="E233" s="133">
        <v>9.2717656577618185E-2</v>
      </c>
      <c r="F233" s="133">
        <v>0.14224121158631578</v>
      </c>
      <c r="G233" s="133">
        <v>9.9298459694465338E-2</v>
      </c>
      <c r="H233" s="133">
        <v>0.11290416834860191</v>
      </c>
      <c r="I233" s="133">
        <v>0.12164075033290854</v>
      </c>
      <c r="J233" s="133">
        <v>0.127554585489836</v>
      </c>
      <c r="K233" s="133" t="s">
        <v>1751</v>
      </c>
      <c r="L233" s="133" t="s">
        <v>1751</v>
      </c>
      <c r="M233" s="133" t="s">
        <v>1751</v>
      </c>
      <c r="N233" s="133" t="s">
        <v>1751</v>
      </c>
      <c r="O233" s="133" t="s">
        <v>1751</v>
      </c>
      <c r="P233" s="133" t="s">
        <v>1751</v>
      </c>
    </row>
    <row r="234" spans="1:16">
      <c r="A234" s="132">
        <v>45130</v>
      </c>
      <c r="B234" s="133">
        <v>0.10624203478923841</v>
      </c>
      <c r="C234" s="133">
        <v>0.1188161585016129</v>
      </c>
      <c r="D234" s="133">
        <v>9.1416757801205603E-2</v>
      </c>
      <c r="E234" s="133">
        <v>9.3840212141235474E-2</v>
      </c>
      <c r="F234" s="133">
        <v>0.14240319643803748</v>
      </c>
      <c r="G234" s="133">
        <v>9.9348654500134553E-2</v>
      </c>
      <c r="H234" s="133">
        <v>0.11298810843311881</v>
      </c>
      <c r="I234" s="133">
        <v>0.12159499317453022</v>
      </c>
      <c r="J234" s="133">
        <v>0.12915435772207678</v>
      </c>
      <c r="K234" s="133" t="s">
        <v>1751</v>
      </c>
      <c r="L234" s="133" t="s">
        <v>1751</v>
      </c>
      <c r="M234" s="133" t="s">
        <v>1751</v>
      </c>
      <c r="N234" s="133" t="s">
        <v>1751</v>
      </c>
      <c r="O234" s="133" t="s">
        <v>1751</v>
      </c>
      <c r="P234" s="133" t="s">
        <v>1751</v>
      </c>
    </row>
    <row r="235" spans="1:16">
      <c r="A235" s="132">
        <v>45131</v>
      </c>
      <c r="B235" s="133">
        <v>0.10624203475490612</v>
      </c>
      <c r="C235" s="133">
        <v>0.1188161585016129</v>
      </c>
      <c r="D235" s="133">
        <v>9.1416757801205631E-2</v>
      </c>
      <c r="E235" s="133">
        <v>9.4766077587465219E-2</v>
      </c>
      <c r="F235" s="133">
        <v>0.1407521587382688</v>
      </c>
      <c r="G235" s="133">
        <v>9.9361245957760094E-2</v>
      </c>
      <c r="H235" s="133">
        <v>0.11254364386267453</v>
      </c>
      <c r="I235" s="133">
        <v>0.12297923767547851</v>
      </c>
      <c r="J235" s="133">
        <v>0.12607565617979147</v>
      </c>
      <c r="K235" s="133" t="s">
        <v>1751</v>
      </c>
      <c r="L235" s="133" t="s">
        <v>1751</v>
      </c>
      <c r="M235" s="133" t="s">
        <v>1751</v>
      </c>
      <c r="N235" s="133" t="s">
        <v>1751</v>
      </c>
      <c r="O235" s="133" t="s">
        <v>1751</v>
      </c>
      <c r="P235" s="133" t="s">
        <v>1751</v>
      </c>
    </row>
    <row r="236" spans="1:16">
      <c r="A236" s="132">
        <v>45132</v>
      </c>
      <c r="B236" s="133">
        <v>0.106242034754906</v>
      </c>
      <c r="C236" s="133">
        <v>0.1188161585016129</v>
      </c>
      <c r="D236" s="133">
        <v>9.1416757924881242E-2</v>
      </c>
      <c r="E236" s="133">
        <v>9.3082128608336825E-2</v>
      </c>
      <c r="F236" s="133">
        <v>0.14401584429757971</v>
      </c>
      <c r="G236" s="133">
        <v>0.10222277132987408</v>
      </c>
      <c r="H236" s="133">
        <v>0.11301352096609245</v>
      </c>
      <c r="I236" s="133">
        <v>0.1230508976983936</v>
      </c>
      <c r="J236" s="133">
        <v>0.12757115172311628</v>
      </c>
      <c r="K236" s="133" t="s">
        <v>1751</v>
      </c>
      <c r="L236" s="133" t="s">
        <v>1751</v>
      </c>
      <c r="M236" s="133" t="s">
        <v>1751</v>
      </c>
      <c r="N236" s="133" t="s">
        <v>1751</v>
      </c>
      <c r="O236" s="133" t="s">
        <v>1751</v>
      </c>
      <c r="P236" s="133" t="s">
        <v>1751</v>
      </c>
    </row>
    <row r="237" spans="1:16">
      <c r="A237" s="132">
        <v>45133</v>
      </c>
      <c r="B237" s="133">
        <v>0.106242034754906</v>
      </c>
      <c r="C237" s="133">
        <v>0.1188161585016129</v>
      </c>
      <c r="D237" s="133">
        <v>9.1416757924881284E-2</v>
      </c>
      <c r="E237" s="133">
        <v>9.3082128608336839E-2</v>
      </c>
      <c r="F237" s="133">
        <v>0.14411099795459043</v>
      </c>
      <c r="G237" s="133">
        <v>0.10222277131793274</v>
      </c>
      <c r="H237" s="133">
        <v>0.11302625066185214</v>
      </c>
      <c r="I237" s="133">
        <v>0.12321254733835746</v>
      </c>
      <c r="J237" s="133">
        <v>0.12759288045161082</v>
      </c>
      <c r="K237" s="133" t="s">
        <v>1751</v>
      </c>
      <c r="L237" s="133" t="s">
        <v>1751</v>
      </c>
      <c r="M237" s="133" t="s">
        <v>1751</v>
      </c>
      <c r="N237" s="133" t="s">
        <v>1751</v>
      </c>
      <c r="O237" s="133" t="s">
        <v>1751</v>
      </c>
      <c r="P237" s="133" t="s">
        <v>1751</v>
      </c>
    </row>
    <row r="238" spans="1:16">
      <c r="A238" s="132">
        <v>45134</v>
      </c>
      <c r="B238" s="133">
        <v>0.10624203475490596</v>
      </c>
      <c r="C238" s="133">
        <v>0.11881615850161287</v>
      </c>
      <c r="D238" s="133">
        <v>8.0525731005310477E-2</v>
      </c>
      <c r="E238" s="133">
        <v>8.8248354889228525E-2</v>
      </c>
      <c r="F238" s="133">
        <v>0.14416839032159995</v>
      </c>
      <c r="G238" s="133">
        <v>0.10019588992734228</v>
      </c>
      <c r="H238" s="133">
        <v>0.11287939345340653</v>
      </c>
      <c r="I238" s="133">
        <v>0.12355003247198944</v>
      </c>
      <c r="J238" s="133">
        <v>0.12759288045057499</v>
      </c>
      <c r="K238" s="133" t="s">
        <v>1751</v>
      </c>
      <c r="L238" s="133" t="s">
        <v>1751</v>
      </c>
      <c r="M238" s="133" t="s">
        <v>1751</v>
      </c>
      <c r="N238" s="133" t="s">
        <v>1751</v>
      </c>
      <c r="O238" s="133" t="s">
        <v>1751</v>
      </c>
      <c r="P238" s="133" t="s">
        <v>1751</v>
      </c>
    </row>
    <row r="239" spans="1:16">
      <c r="A239" s="132">
        <v>45135</v>
      </c>
      <c r="B239" s="133">
        <v>0.10624203475490596</v>
      </c>
      <c r="C239" s="133">
        <v>0.11881615850161287</v>
      </c>
      <c r="D239" s="133">
        <v>9.228490624405089E-2</v>
      </c>
      <c r="E239" s="133">
        <v>8.2632058164793715E-2</v>
      </c>
      <c r="F239" s="133">
        <v>0.14416839032159995</v>
      </c>
      <c r="G239" s="133">
        <v>0.10019588992734162</v>
      </c>
      <c r="H239" s="133">
        <v>0.11287939345340653</v>
      </c>
      <c r="I239" s="133">
        <v>0.1240979745811575</v>
      </c>
      <c r="J239" s="133">
        <v>0.12615630689725257</v>
      </c>
      <c r="K239" s="133" t="s">
        <v>1751</v>
      </c>
      <c r="L239" s="133" t="s">
        <v>1751</v>
      </c>
      <c r="M239" s="133" t="s">
        <v>1751</v>
      </c>
      <c r="N239" s="133" t="s">
        <v>1751</v>
      </c>
      <c r="O239" s="133" t="s">
        <v>1751</v>
      </c>
      <c r="P239" s="133" t="s">
        <v>1751</v>
      </c>
    </row>
    <row r="240" spans="1:16">
      <c r="A240" s="132">
        <v>45136</v>
      </c>
      <c r="B240" s="133">
        <v>0.10624203475490596</v>
      </c>
      <c r="C240" s="133">
        <v>0.11881615850161287</v>
      </c>
      <c r="D240" s="133">
        <v>9.228490624405089E-2</v>
      </c>
      <c r="E240" s="133">
        <v>8.2632058164793715E-2</v>
      </c>
      <c r="F240" s="133">
        <v>0.14416839032159995</v>
      </c>
      <c r="G240" s="133">
        <v>0.10019588992734164</v>
      </c>
      <c r="H240" s="133">
        <v>0.11287939345340653</v>
      </c>
      <c r="I240" s="133">
        <v>0.1240979745811575</v>
      </c>
      <c r="J240" s="133">
        <v>0.1261563068972526</v>
      </c>
      <c r="K240" s="133" t="s">
        <v>1751</v>
      </c>
      <c r="L240" s="133" t="s">
        <v>1751</v>
      </c>
      <c r="M240" s="133" t="s">
        <v>1751</v>
      </c>
      <c r="N240" s="133" t="s">
        <v>1751</v>
      </c>
      <c r="O240" s="133" t="s">
        <v>1751</v>
      </c>
      <c r="P240" s="133" t="s">
        <v>1751</v>
      </c>
    </row>
    <row r="241" spans="1:16">
      <c r="A241" s="132">
        <v>45137</v>
      </c>
      <c r="B241" s="133">
        <v>8.8955522315724178E-2</v>
      </c>
      <c r="C241" s="133">
        <v>0.11881615849749318</v>
      </c>
      <c r="D241" s="133">
        <v>8.0525730794342623E-2</v>
      </c>
      <c r="E241" s="133">
        <v>8.930704205513891E-2</v>
      </c>
      <c r="F241" s="133">
        <v>0.14160157429478401</v>
      </c>
      <c r="G241" s="133">
        <v>0.10046846586884009</v>
      </c>
      <c r="H241" s="133">
        <v>0.10983478967102002</v>
      </c>
      <c r="I241" s="133">
        <v>0.12319017998896009</v>
      </c>
      <c r="J241" s="133">
        <v>0.12801842450301137</v>
      </c>
      <c r="K241" s="133" t="s">
        <v>1751</v>
      </c>
      <c r="L241" s="133" t="s">
        <v>1751</v>
      </c>
      <c r="M241" s="133" t="s">
        <v>1751</v>
      </c>
      <c r="N241" s="133" t="s">
        <v>1751</v>
      </c>
      <c r="O241" s="133" t="s">
        <v>1751</v>
      </c>
      <c r="P241" s="133" t="s">
        <v>1751</v>
      </c>
    </row>
    <row r="242" spans="1:16">
      <c r="A242" s="132">
        <v>45138</v>
      </c>
      <c r="B242" s="133">
        <v>0.1035910423960533</v>
      </c>
      <c r="C242" s="133">
        <v>0.11881615849749318</v>
      </c>
      <c r="D242" s="133">
        <v>9.4402280206932365E-2</v>
      </c>
      <c r="E242" s="133">
        <v>8.2632058285201496E-2</v>
      </c>
      <c r="F242" s="133">
        <v>0.14160157430410172</v>
      </c>
      <c r="G242" s="133">
        <v>0.10046846584715589</v>
      </c>
      <c r="H242" s="133">
        <v>0.11050525287317446</v>
      </c>
      <c r="I242" s="133">
        <v>0.1238650330446982</v>
      </c>
      <c r="J242" s="133">
        <v>0.12615630840144168</v>
      </c>
      <c r="K242" s="133" t="s">
        <v>1751</v>
      </c>
      <c r="L242" s="133" t="s">
        <v>1751</v>
      </c>
      <c r="M242" s="133" t="s">
        <v>1751</v>
      </c>
      <c r="N242" s="133" t="s">
        <v>1751</v>
      </c>
      <c r="O242" s="133" t="s">
        <v>1751</v>
      </c>
      <c r="P242" s="133" t="s">
        <v>1751</v>
      </c>
    </row>
    <row r="243" spans="1:16">
      <c r="A243" s="132">
        <v>45139</v>
      </c>
      <c r="B243" s="133">
        <v>0.11422939860372444</v>
      </c>
      <c r="C243" s="133">
        <v>0.11881615849749318</v>
      </c>
      <c r="D243" s="133">
        <v>9.4826702056138135E-2</v>
      </c>
      <c r="E243" s="133">
        <v>8.2632058285201385E-2</v>
      </c>
      <c r="F243" s="133">
        <v>0.13917570920212999</v>
      </c>
      <c r="G243" s="133">
        <v>0.10046846584205427</v>
      </c>
      <c r="H243" s="133">
        <v>0.11050525283280518</v>
      </c>
      <c r="I243" s="133">
        <v>0.12394044503250141</v>
      </c>
      <c r="J243" s="133">
        <v>0.12501827512636851</v>
      </c>
      <c r="K243" s="133" t="s">
        <v>1751</v>
      </c>
      <c r="L243" s="133" t="s">
        <v>1751</v>
      </c>
      <c r="M243" s="133" t="s">
        <v>1751</v>
      </c>
      <c r="N243" s="133" t="s">
        <v>1751</v>
      </c>
      <c r="O243" s="133" t="s">
        <v>1751</v>
      </c>
      <c r="P243" s="133" t="s">
        <v>1751</v>
      </c>
    </row>
    <row r="244" spans="1:16">
      <c r="A244" s="132">
        <v>45140</v>
      </c>
      <c r="B244" s="133">
        <v>0.11398749168731029</v>
      </c>
      <c r="C244" s="133">
        <v>0.11881615849749318</v>
      </c>
      <c r="D244" s="133">
        <v>9.4283933297005393E-2</v>
      </c>
      <c r="E244" s="133">
        <v>8.2632058285201385E-2</v>
      </c>
      <c r="F244" s="133">
        <v>0.14012935421264341</v>
      </c>
      <c r="G244" s="133">
        <v>0.10046846586323559</v>
      </c>
      <c r="H244" s="133">
        <v>0.11050525288758829</v>
      </c>
      <c r="I244" s="133">
        <v>0.12526454979652293</v>
      </c>
      <c r="J244" s="133">
        <v>0.12530491269670557</v>
      </c>
      <c r="K244" s="133" t="s">
        <v>1751</v>
      </c>
      <c r="L244" s="133" t="s">
        <v>1751</v>
      </c>
      <c r="M244" s="133" t="s">
        <v>1751</v>
      </c>
      <c r="N244" s="133" t="s">
        <v>1751</v>
      </c>
      <c r="O244" s="133" t="s">
        <v>1751</v>
      </c>
      <c r="P244" s="133" t="s">
        <v>1751</v>
      </c>
    </row>
    <row r="245" spans="1:16">
      <c r="A245" s="132">
        <v>45141</v>
      </c>
      <c r="B245" s="133">
        <v>0.11398749168730998</v>
      </c>
      <c r="C245" s="133">
        <v>0.11881615849749327</v>
      </c>
      <c r="D245" s="133">
        <v>9.3501093608650249E-2</v>
      </c>
      <c r="E245" s="133">
        <v>8.2632058276451509E-2</v>
      </c>
      <c r="F245" s="133">
        <v>0.14012935421013484</v>
      </c>
      <c r="G245" s="133">
        <v>0.10052765409910565</v>
      </c>
      <c r="H245" s="133">
        <v>0.1105052528889473</v>
      </c>
      <c r="I245" s="133">
        <v>0.12537136681405286</v>
      </c>
      <c r="J245" s="133">
        <v>0.12530491268810126</v>
      </c>
      <c r="K245" s="133" t="s">
        <v>1751</v>
      </c>
      <c r="L245" s="133" t="s">
        <v>1751</v>
      </c>
      <c r="M245" s="133" t="s">
        <v>1751</v>
      </c>
      <c r="N245" s="133" t="s">
        <v>1751</v>
      </c>
      <c r="O245" s="133" t="s">
        <v>1751</v>
      </c>
      <c r="P245" s="133" t="s">
        <v>1751</v>
      </c>
    </row>
    <row r="246" spans="1:16">
      <c r="A246" s="132">
        <v>45142</v>
      </c>
      <c r="B246" s="133">
        <v>0.11398749168730998</v>
      </c>
      <c r="C246" s="133">
        <v>0.11881615849749327</v>
      </c>
      <c r="D246" s="133">
        <v>9.3501093608650249E-2</v>
      </c>
      <c r="E246" s="133">
        <v>8.2632058276451509E-2</v>
      </c>
      <c r="F246" s="133">
        <v>0.14012935421013484</v>
      </c>
      <c r="G246" s="133">
        <v>0.10052765409910565</v>
      </c>
      <c r="H246" s="133">
        <v>0.1105052528889473</v>
      </c>
      <c r="I246" s="133">
        <v>0.12537136681405286</v>
      </c>
      <c r="J246" s="133">
        <v>0.12530491268810126</v>
      </c>
      <c r="K246" s="133" t="s">
        <v>1751</v>
      </c>
      <c r="L246" s="133" t="s">
        <v>1751</v>
      </c>
      <c r="M246" s="133" t="s">
        <v>1751</v>
      </c>
      <c r="N246" s="133" t="s">
        <v>1751</v>
      </c>
      <c r="O246" s="133" t="s">
        <v>1751</v>
      </c>
      <c r="P246" s="133" t="s">
        <v>1751</v>
      </c>
    </row>
    <row r="247" spans="1:16">
      <c r="A247" s="132">
        <v>45143</v>
      </c>
      <c r="B247" s="133">
        <v>0.11398749168730998</v>
      </c>
      <c r="C247" s="133">
        <v>0.11881615849749327</v>
      </c>
      <c r="D247" s="133">
        <v>9.3501093608650249E-2</v>
      </c>
      <c r="E247" s="133">
        <v>8.2632058276451509E-2</v>
      </c>
      <c r="F247" s="133">
        <v>0.14012935421013484</v>
      </c>
      <c r="G247" s="133">
        <v>0.10052765409910565</v>
      </c>
      <c r="H247" s="133">
        <v>0.1105052528889473</v>
      </c>
      <c r="I247" s="133">
        <v>0.12537136681405286</v>
      </c>
      <c r="J247" s="133">
        <v>0.12530491268810126</v>
      </c>
      <c r="K247" s="133" t="s">
        <v>1751</v>
      </c>
      <c r="L247" s="133" t="s">
        <v>1751</v>
      </c>
      <c r="M247" s="133" t="s">
        <v>1751</v>
      </c>
      <c r="N247" s="133" t="s">
        <v>1751</v>
      </c>
      <c r="O247" s="133" t="s">
        <v>1751</v>
      </c>
      <c r="P247" s="133" t="s">
        <v>1751</v>
      </c>
    </row>
    <row r="248" spans="1:16">
      <c r="A248" s="132">
        <v>45144</v>
      </c>
      <c r="B248" s="133">
        <v>0.11398749168730996</v>
      </c>
      <c r="C248" s="133">
        <v>0.11881615849749341</v>
      </c>
      <c r="D248" s="133">
        <v>9.1909791105679733E-2</v>
      </c>
      <c r="E248" s="133">
        <v>8.2632058315269555E-2</v>
      </c>
      <c r="F248" s="133">
        <v>0.13721852811244517</v>
      </c>
      <c r="G248" s="133">
        <v>9.9823186098966135E-2</v>
      </c>
      <c r="H248" s="133">
        <v>0.1091101652886903</v>
      </c>
      <c r="I248" s="133">
        <v>0.12640857565805069</v>
      </c>
      <c r="J248" s="133">
        <v>0.12336353782563729</v>
      </c>
      <c r="K248" s="133" t="s">
        <v>1751</v>
      </c>
      <c r="L248" s="133" t="s">
        <v>1751</v>
      </c>
      <c r="M248" s="133" t="s">
        <v>1751</v>
      </c>
      <c r="N248" s="133" t="s">
        <v>1751</v>
      </c>
      <c r="O248" s="133" t="s">
        <v>1751</v>
      </c>
      <c r="P248" s="133" t="s">
        <v>1751</v>
      </c>
    </row>
    <row r="249" spans="1:16">
      <c r="A249" s="132">
        <v>45145</v>
      </c>
      <c r="B249" s="133">
        <v>0.11706728373234926</v>
      </c>
      <c r="C249" s="133">
        <v>0.11881615849749341</v>
      </c>
      <c r="D249" s="133">
        <v>9.1909791105679789E-2</v>
      </c>
      <c r="E249" s="133">
        <v>8.2632058315269541E-2</v>
      </c>
      <c r="F249" s="133">
        <v>0.14022086392179856</v>
      </c>
      <c r="G249" s="133">
        <v>9.9823186098966107E-2</v>
      </c>
      <c r="H249" s="133">
        <v>0.10911016527935916</v>
      </c>
      <c r="I249" s="133">
        <v>0.12651096780933788</v>
      </c>
      <c r="J249" s="133">
        <v>0.12336353770180153</v>
      </c>
      <c r="K249" s="133" t="s">
        <v>1751</v>
      </c>
      <c r="L249" s="133" t="s">
        <v>1751</v>
      </c>
      <c r="M249" s="133" t="s">
        <v>1751</v>
      </c>
      <c r="N249" s="133" t="s">
        <v>1751</v>
      </c>
      <c r="O249" s="133" t="s">
        <v>1751</v>
      </c>
      <c r="P249" s="133" t="s">
        <v>1751</v>
      </c>
    </row>
    <row r="250" spans="1:16">
      <c r="A250" s="132">
        <v>45146</v>
      </c>
      <c r="B250" s="133">
        <v>0.15926428105715348</v>
      </c>
      <c r="C250" s="133">
        <v>0.11881615849749341</v>
      </c>
      <c r="D250" s="133">
        <v>9.1980713869140265E-2</v>
      </c>
      <c r="E250" s="133">
        <v>8.2632058316001636E-2</v>
      </c>
      <c r="F250" s="133">
        <v>0.13955232073052548</v>
      </c>
      <c r="G250" s="133">
        <v>0.10059432526561118</v>
      </c>
      <c r="H250" s="133">
        <v>0.10911016529628943</v>
      </c>
      <c r="I250" s="133">
        <v>0.12722278802956027</v>
      </c>
      <c r="J250" s="133">
        <v>0.12336353791037377</v>
      </c>
      <c r="K250" s="133" t="s">
        <v>1751</v>
      </c>
      <c r="L250" s="133" t="s">
        <v>1751</v>
      </c>
      <c r="M250" s="133" t="s">
        <v>1751</v>
      </c>
      <c r="N250" s="133" t="s">
        <v>1751</v>
      </c>
      <c r="O250" s="133" t="s">
        <v>1751</v>
      </c>
      <c r="P250" s="133" t="s">
        <v>1751</v>
      </c>
    </row>
    <row r="251" spans="1:16">
      <c r="A251" s="132">
        <v>45147</v>
      </c>
      <c r="B251" s="133">
        <v>0.15357708270162879</v>
      </c>
      <c r="C251" s="133">
        <v>0.11881615849749341</v>
      </c>
      <c r="D251" s="133">
        <v>9.1980713884821097E-2</v>
      </c>
      <c r="E251" s="133">
        <v>8.2632058316001622E-2</v>
      </c>
      <c r="F251" s="133">
        <v>0.13843219183465949</v>
      </c>
      <c r="G251" s="133">
        <v>0.10059432526561123</v>
      </c>
      <c r="H251" s="133">
        <v>0.10930922080217179</v>
      </c>
      <c r="I251" s="133">
        <v>0.12805280211961911</v>
      </c>
      <c r="J251" s="133">
        <v>0.12755687367878538</v>
      </c>
      <c r="K251" s="133" t="s">
        <v>1751</v>
      </c>
      <c r="L251" s="133" t="s">
        <v>1751</v>
      </c>
      <c r="M251" s="133" t="s">
        <v>1751</v>
      </c>
      <c r="N251" s="133" t="s">
        <v>1751</v>
      </c>
      <c r="O251" s="133" t="s">
        <v>1751</v>
      </c>
      <c r="P251" s="133" t="s">
        <v>1751</v>
      </c>
    </row>
    <row r="252" spans="1:16">
      <c r="A252" s="132">
        <v>45148</v>
      </c>
      <c r="B252" s="133">
        <v>0.15357708270162884</v>
      </c>
      <c r="C252" s="133">
        <v>0.11881615849749341</v>
      </c>
      <c r="D252" s="133">
        <v>9.1980713985321899E-2</v>
      </c>
      <c r="E252" s="133">
        <v>8.2632058316001622E-2</v>
      </c>
      <c r="F252" s="133">
        <v>0.13903681095013576</v>
      </c>
      <c r="G252" s="133">
        <v>0.10059432528932323</v>
      </c>
      <c r="H252" s="133">
        <v>0.10834975429093537</v>
      </c>
      <c r="I252" s="133">
        <v>0.13254502791669964</v>
      </c>
      <c r="J252" s="133">
        <v>0.12650049375101141</v>
      </c>
      <c r="K252" s="133" t="s">
        <v>1751</v>
      </c>
      <c r="L252" s="133" t="s">
        <v>1751</v>
      </c>
      <c r="M252" s="133" t="s">
        <v>1751</v>
      </c>
      <c r="N252" s="133" t="s">
        <v>1751</v>
      </c>
      <c r="O252" s="133" t="s">
        <v>1751</v>
      </c>
      <c r="P252" s="133" t="s">
        <v>1751</v>
      </c>
    </row>
    <row r="253" spans="1:16">
      <c r="A253" s="132">
        <v>45149</v>
      </c>
      <c r="B253" s="133">
        <v>0.15357708270162884</v>
      </c>
      <c r="C253" s="133">
        <v>0.11881615849749341</v>
      </c>
      <c r="D253" s="133">
        <v>9.1980713985321899E-2</v>
      </c>
      <c r="E253" s="133">
        <v>8.2632058316001622E-2</v>
      </c>
      <c r="F253" s="133">
        <v>0.13903681095013576</v>
      </c>
      <c r="G253" s="133">
        <v>0.10059432528932323</v>
      </c>
      <c r="H253" s="133">
        <v>0.10834975429093537</v>
      </c>
      <c r="I253" s="133">
        <v>0.13254502791669964</v>
      </c>
      <c r="J253" s="133">
        <v>0.12650049375101141</v>
      </c>
      <c r="K253" s="133" t="s">
        <v>1751</v>
      </c>
      <c r="L253" s="133" t="s">
        <v>1751</v>
      </c>
      <c r="M253" s="133" t="s">
        <v>1751</v>
      </c>
      <c r="N253" s="133" t="s">
        <v>1751</v>
      </c>
      <c r="O253" s="133" t="s">
        <v>1751</v>
      </c>
      <c r="P253" s="133" t="s">
        <v>1751</v>
      </c>
    </row>
    <row r="254" spans="1:16">
      <c r="A254" s="132">
        <v>45150</v>
      </c>
      <c r="B254" s="133">
        <v>0.15357708270162884</v>
      </c>
      <c r="C254" s="133" t="s">
        <v>1751</v>
      </c>
      <c r="D254" s="133">
        <v>9.1980713985321899E-2</v>
      </c>
      <c r="E254" s="133">
        <v>8.2632058316001622E-2</v>
      </c>
      <c r="F254" s="133">
        <v>0.13903681095013576</v>
      </c>
      <c r="G254" s="133">
        <v>0.10059432528932323</v>
      </c>
      <c r="H254" s="133">
        <v>0.10834975429093537</v>
      </c>
      <c r="I254" s="133">
        <v>0.13254502791669964</v>
      </c>
      <c r="J254" s="133">
        <v>0.12650049375101141</v>
      </c>
      <c r="K254" s="133" t="s">
        <v>1751</v>
      </c>
      <c r="L254" s="133" t="s">
        <v>1751</v>
      </c>
      <c r="M254" s="133" t="s">
        <v>1751</v>
      </c>
      <c r="N254" s="133" t="s">
        <v>1751</v>
      </c>
      <c r="O254" s="133" t="s">
        <v>1751</v>
      </c>
      <c r="P254" s="133" t="s">
        <v>1751</v>
      </c>
    </row>
    <row r="255" spans="1:16">
      <c r="A255" s="132">
        <v>45151</v>
      </c>
      <c r="B255" s="133">
        <v>0.15357708270162876</v>
      </c>
      <c r="C255" s="133" t="s">
        <v>1751</v>
      </c>
      <c r="D255" s="133">
        <v>9.5559255147841471E-2</v>
      </c>
      <c r="E255" s="133">
        <v>8.1980719906194696E-2</v>
      </c>
      <c r="F255" s="133">
        <v>0.13903681095013568</v>
      </c>
      <c r="G255" s="133">
        <v>0.10059432526851277</v>
      </c>
      <c r="H255" s="133">
        <v>0.10882645095581955</v>
      </c>
      <c r="I255" s="133">
        <v>0.13288191141851</v>
      </c>
      <c r="J255" s="133">
        <v>0.1265004936234165</v>
      </c>
      <c r="K255" s="133" t="s">
        <v>1751</v>
      </c>
      <c r="L255" s="133" t="s">
        <v>1751</v>
      </c>
      <c r="M255" s="133" t="s">
        <v>1751</v>
      </c>
      <c r="N255" s="133" t="s">
        <v>1751</v>
      </c>
      <c r="O255" s="133" t="s">
        <v>1751</v>
      </c>
      <c r="P255" s="133" t="s">
        <v>1751</v>
      </c>
    </row>
    <row r="256" spans="1:16">
      <c r="A256" s="132">
        <v>45152</v>
      </c>
      <c r="B256" s="133">
        <v>0.15590926012741696</v>
      </c>
      <c r="C256" s="133" t="s">
        <v>1751</v>
      </c>
      <c r="D256" s="133">
        <v>0.10836733512755038</v>
      </c>
      <c r="E256" s="133">
        <v>8.1980719978500607E-2</v>
      </c>
      <c r="F256" s="133">
        <v>0.12153721142459857</v>
      </c>
      <c r="G256" s="133">
        <v>0.10452789330832306</v>
      </c>
      <c r="H256" s="133">
        <v>0.10846510174048754</v>
      </c>
      <c r="I256" s="133">
        <v>0.13376747899654653</v>
      </c>
      <c r="J256" s="133">
        <v>0.12902911382732235</v>
      </c>
      <c r="K256" s="133" t="s">
        <v>1751</v>
      </c>
      <c r="L256" s="133" t="s">
        <v>1751</v>
      </c>
      <c r="M256" s="133" t="s">
        <v>1751</v>
      </c>
      <c r="N256" s="133" t="s">
        <v>1751</v>
      </c>
      <c r="O256" s="133" t="s">
        <v>1751</v>
      </c>
      <c r="P256" s="133" t="s">
        <v>1751</v>
      </c>
    </row>
    <row r="257" spans="1:16">
      <c r="A257" s="132">
        <v>45153</v>
      </c>
      <c r="B257" s="133">
        <v>0.15590926012741707</v>
      </c>
      <c r="C257" s="133">
        <v>9.2065346113151786E-2</v>
      </c>
      <c r="D257" s="133">
        <v>0.1106963872747576</v>
      </c>
      <c r="E257" s="133">
        <v>8.8713751921059292E-2</v>
      </c>
      <c r="F257" s="133">
        <v>0.12153721136604632</v>
      </c>
      <c r="G257" s="133">
        <v>0.11285745202357794</v>
      </c>
      <c r="H257" s="133">
        <v>0.10868149330646504</v>
      </c>
      <c r="I257" s="133">
        <v>0.12818429166004189</v>
      </c>
      <c r="J257" s="133">
        <v>0.12902911382732241</v>
      </c>
      <c r="K257" s="133" t="s">
        <v>1751</v>
      </c>
      <c r="L257" s="133" t="s">
        <v>1751</v>
      </c>
      <c r="M257" s="133" t="s">
        <v>1751</v>
      </c>
      <c r="N257" s="133" t="s">
        <v>1751</v>
      </c>
      <c r="O257" s="133" t="s">
        <v>1751</v>
      </c>
      <c r="P257" s="133" t="s">
        <v>1751</v>
      </c>
    </row>
    <row r="258" spans="1:16">
      <c r="A258" s="132">
        <v>45154</v>
      </c>
      <c r="B258" s="133">
        <v>0.15590926012741707</v>
      </c>
      <c r="C258" s="133">
        <v>9.2065346113151786E-2</v>
      </c>
      <c r="D258" s="133">
        <v>0.11285672553692401</v>
      </c>
      <c r="E258" s="133">
        <v>8.9063370629000146E-2</v>
      </c>
      <c r="F258" s="133">
        <v>0.14371862064376495</v>
      </c>
      <c r="G258" s="133">
        <v>0.10759101047841504</v>
      </c>
      <c r="H258" s="133">
        <v>0.11212318140102129</v>
      </c>
      <c r="I258" s="133">
        <v>0.12868370534748025</v>
      </c>
      <c r="J258" s="133">
        <v>0.12916576716486422</v>
      </c>
      <c r="K258" s="133" t="s">
        <v>1751</v>
      </c>
      <c r="L258" s="133" t="s">
        <v>1751</v>
      </c>
      <c r="M258" s="133" t="s">
        <v>1751</v>
      </c>
      <c r="N258" s="133" t="s">
        <v>1751</v>
      </c>
      <c r="O258" s="133" t="s">
        <v>1751</v>
      </c>
      <c r="P258" s="133" t="s">
        <v>1751</v>
      </c>
    </row>
    <row r="259" spans="1:16">
      <c r="A259" s="132">
        <v>45155</v>
      </c>
      <c r="B259" s="133">
        <v>0.15590926012741713</v>
      </c>
      <c r="C259" s="133">
        <v>9.2065346113152105E-2</v>
      </c>
      <c r="D259" s="133">
        <v>0.10849894055027719</v>
      </c>
      <c r="E259" s="133">
        <v>8.9063370591452265E-2</v>
      </c>
      <c r="F259" s="133">
        <v>0.14390803934176946</v>
      </c>
      <c r="G259" s="133">
        <v>0.10759101043371515</v>
      </c>
      <c r="H259" s="133">
        <v>0.11375280088399917</v>
      </c>
      <c r="I259" s="133">
        <v>0.12835294779523346</v>
      </c>
      <c r="J259" s="133">
        <v>0.1292342123586098</v>
      </c>
      <c r="K259" s="133" t="s">
        <v>1751</v>
      </c>
      <c r="L259" s="133" t="s">
        <v>1751</v>
      </c>
      <c r="M259" s="133" t="s">
        <v>1751</v>
      </c>
      <c r="N259" s="133" t="s">
        <v>1751</v>
      </c>
      <c r="O259" s="133" t="s">
        <v>1751</v>
      </c>
      <c r="P259" s="133" t="s">
        <v>1751</v>
      </c>
    </row>
    <row r="260" spans="1:16">
      <c r="A260" s="132">
        <v>45156</v>
      </c>
      <c r="B260" s="133">
        <v>0.15590926012741713</v>
      </c>
      <c r="C260" s="133">
        <v>9.2065346113152105E-2</v>
      </c>
      <c r="D260" s="133">
        <v>0.10849894055027719</v>
      </c>
      <c r="E260" s="133">
        <v>8.9063370591452265E-2</v>
      </c>
      <c r="F260" s="133">
        <v>0.14390803934176946</v>
      </c>
      <c r="G260" s="133">
        <v>0.10759101043371515</v>
      </c>
      <c r="H260" s="133">
        <v>0.11375280088399917</v>
      </c>
      <c r="I260" s="133">
        <v>0.12835294779523346</v>
      </c>
      <c r="J260" s="133">
        <v>0.1292342123586098</v>
      </c>
      <c r="K260" s="133" t="s">
        <v>1751</v>
      </c>
      <c r="L260" s="133" t="s">
        <v>1751</v>
      </c>
      <c r="M260" s="133" t="s">
        <v>1751</v>
      </c>
      <c r="N260" s="133" t="s">
        <v>1751</v>
      </c>
      <c r="O260" s="133" t="s">
        <v>1751</v>
      </c>
      <c r="P260" s="133" t="s">
        <v>1751</v>
      </c>
    </row>
    <row r="261" spans="1:16">
      <c r="A261" s="132">
        <v>45157</v>
      </c>
      <c r="B261" s="133">
        <v>0.15590926012741713</v>
      </c>
      <c r="C261" s="133">
        <v>9.2065346113152105E-2</v>
      </c>
      <c r="D261" s="133">
        <v>0.10849894055027719</v>
      </c>
      <c r="E261" s="133">
        <v>8.9063370591452265E-2</v>
      </c>
      <c r="F261" s="133">
        <v>0.14390803934176946</v>
      </c>
      <c r="G261" s="133">
        <v>0.10759101043371515</v>
      </c>
      <c r="H261" s="133">
        <v>0.11375280088399917</v>
      </c>
      <c r="I261" s="133">
        <v>0.12835294779523346</v>
      </c>
      <c r="J261" s="133">
        <v>0.1292342123586098</v>
      </c>
      <c r="K261" s="133" t="s">
        <v>1751</v>
      </c>
      <c r="L261" s="133" t="s">
        <v>1751</v>
      </c>
      <c r="M261" s="133" t="s">
        <v>1751</v>
      </c>
      <c r="N261" s="133" t="s">
        <v>1751</v>
      </c>
      <c r="O261" s="133" t="s">
        <v>1751</v>
      </c>
      <c r="P261" s="133" t="s">
        <v>1751</v>
      </c>
    </row>
    <row r="262" spans="1:16">
      <c r="A262" s="132">
        <v>45158</v>
      </c>
      <c r="B262" s="133">
        <v>0.15590926012741713</v>
      </c>
      <c r="C262" s="133">
        <v>9.2065346113152105E-2</v>
      </c>
      <c r="D262" s="133">
        <v>0.10849894048677038</v>
      </c>
      <c r="E262" s="133">
        <v>9.0933822075943124E-2</v>
      </c>
      <c r="F262" s="133">
        <v>0.14457516656696881</v>
      </c>
      <c r="G262" s="133">
        <v>0.10759101045677154</v>
      </c>
      <c r="H262" s="133">
        <v>0.11439678802505963</v>
      </c>
      <c r="I262" s="133">
        <v>0.12802169010825168</v>
      </c>
      <c r="J262" s="133">
        <v>0.12939423722402224</v>
      </c>
      <c r="K262" s="133" t="s">
        <v>1751</v>
      </c>
      <c r="L262" s="133" t="s">
        <v>1751</v>
      </c>
      <c r="M262" s="133" t="s">
        <v>1751</v>
      </c>
      <c r="N262" s="133" t="s">
        <v>1751</v>
      </c>
      <c r="O262" s="133" t="s">
        <v>1751</v>
      </c>
      <c r="P262" s="133" t="s">
        <v>1751</v>
      </c>
    </row>
    <row r="263" spans="1:16">
      <c r="A263" s="132">
        <v>45159</v>
      </c>
      <c r="B263" s="133">
        <v>0.17069301493590047</v>
      </c>
      <c r="C263" s="133">
        <v>9.2065345872990895E-2</v>
      </c>
      <c r="D263" s="133">
        <v>0.10849894040278402</v>
      </c>
      <c r="E263" s="133">
        <v>9.8542418125159098E-2</v>
      </c>
      <c r="F263" s="133">
        <v>0.14285462247990241</v>
      </c>
      <c r="G263" s="133">
        <v>0.10537938276639085</v>
      </c>
      <c r="H263" s="133">
        <v>0.11439678799705626</v>
      </c>
      <c r="I263" s="133">
        <v>0.12794386928097054</v>
      </c>
      <c r="J263" s="133">
        <v>0.12939423703868172</v>
      </c>
      <c r="K263" s="133" t="s">
        <v>1751</v>
      </c>
      <c r="L263" s="133" t="s">
        <v>1751</v>
      </c>
      <c r="M263" s="133" t="s">
        <v>1751</v>
      </c>
      <c r="N263" s="133" t="s">
        <v>1751</v>
      </c>
      <c r="O263" s="133" t="s">
        <v>1751</v>
      </c>
      <c r="P263" s="133" t="s">
        <v>1751</v>
      </c>
    </row>
    <row r="264" spans="1:16">
      <c r="A264" s="132">
        <v>45160</v>
      </c>
      <c r="B264" s="133">
        <v>0.17069301493590031</v>
      </c>
      <c r="C264" s="133">
        <v>9.206534587299102E-2</v>
      </c>
      <c r="D264" s="133">
        <v>0.10873946118530925</v>
      </c>
      <c r="E264" s="133">
        <v>0.10296645062646295</v>
      </c>
      <c r="F264" s="133">
        <v>0.13897732557585299</v>
      </c>
      <c r="G264" s="133">
        <v>0.10537938280056178</v>
      </c>
      <c r="H264" s="133">
        <v>0.11439678799246597</v>
      </c>
      <c r="I264" s="133">
        <v>0.12815645988792873</v>
      </c>
      <c r="J264" s="133">
        <v>0.13186615296120055</v>
      </c>
      <c r="K264" s="133" t="s">
        <v>1751</v>
      </c>
      <c r="L264" s="133" t="s">
        <v>1751</v>
      </c>
      <c r="M264" s="133" t="s">
        <v>1751</v>
      </c>
      <c r="N264" s="133" t="s">
        <v>1751</v>
      </c>
      <c r="O264" s="133" t="s">
        <v>1751</v>
      </c>
      <c r="P264" s="133" t="s">
        <v>1751</v>
      </c>
    </row>
    <row r="265" spans="1:16">
      <c r="A265" s="132">
        <v>45161</v>
      </c>
      <c r="B265" s="133">
        <v>0.17069301493590036</v>
      </c>
      <c r="C265" s="133">
        <v>9.2065345872990922E-2</v>
      </c>
      <c r="D265" s="133">
        <v>0.10873946122264511</v>
      </c>
      <c r="E265" s="133">
        <v>0.10223217556736559</v>
      </c>
      <c r="F265" s="133">
        <v>0.13772680983946659</v>
      </c>
      <c r="G265" s="133">
        <v>0.10693766970697619</v>
      </c>
      <c r="H265" s="133">
        <v>0.11644652438818444</v>
      </c>
      <c r="I265" s="133">
        <v>0.13038739304995722</v>
      </c>
      <c r="J265" s="133">
        <v>0.12784577074482983</v>
      </c>
      <c r="K265" s="133" t="s">
        <v>1751</v>
      </c>
      <c r="L265" s="133" t="s">
        <v>1751</v>
      </c>
      <c r="M265" s="133" t="s">
        <v>1751</v>
      </c>
      <c r="N265" s="133" t="s">
        <v>1751</v>
      </c>
      <c r="O265" s="133" t="s">
        <v>1751</v>
      </c>
      <c r="P265" s="133" t="s">
        <v>1751</v>
      </c>
    </row>
    <row r="266" spans="1:16">
      <c r="A266" s="132">
        <v>45162</v>
      </c>
      <c r="B266" s="133">
        <v>0.15628380790563101</v>
      </c>
      <c r="C266" s="133">
        <v>9.2065345872990909E-2</v>
      </c>
      <c r="D266" s="133">
        <v>0.11028545328608218</v>
      </c>
      <c r="E266" s="133">
        <v>0.10375440127185316</v>
      </c>
      <c r="F266" s="133">
        <v>0.13772680983830213</v>
      </c>
      <c r="G266" s="133">
        <v>0.10693766974127605</v>
      </c>
      <c r="H266" s="133">
        <v>0.11621643683819653</v>
      </c>
      <c r="I266" s="133">
        <v>0.1312343581161538</v>
      </c>
      <c r="J266" s="133">
        <v>0.12387110672709602</v>
      </c>
      <c r="K266" s="133" t="s">
        <v>1751</v>
      </c>
      <c r="L266" s="133" t="s">
        <v>1751</v>
      </c>
      <c r="M266" s="133" t="s">
        <v>1751</v>
      </c>
      <c r="N266" s="133" t="s">
        <v>1751</v>
      </c>
      <c r="O266" s="133" t="s">
        <v>1751</v>
      </c>
      <c r="P266" s="133" t="s">
        <v>1751</v>
      </c>
    </row>
    <row r="267" spans="1:16">
      <c r="A267" s="132">
        <v>45163</v>
      </c>
      <c r="B267" s="133">
        <v>0.15628380790563101</v>
      </c>
      <c r="C267" s="133">
        <v>9.2065345872990909E-2</v>
      </c>
      <c r="D267" s="133">
        <v>0.10622020636161507</v>
      </c>
      <c r="E267" s="133">
        <v>0.10732180343898663</v>
      </c>
      <c r="F267" s="133">
        <v>0.13772680983830218</v>
      </c>
      <c r="G267" s="133">
        <v>0.10693766974127608</v>
      </c>
      <c r="H267" s="133">
        <v>0.11621643683819656</v>
      </c>
      <c r="I267" s="133">
        <v>0.13123435811615386</v>
      </c>
      <c r="J267" s="133">
        <v>0.12387110672709602</v>
      </c>
      <c r="K267" s="133" t="s">
        <v>1751</v>
      </c>
      <c r="L267" s="133" t="s">
        <v>1751</v>
      </c>
      <c r="M267" s="133" t="s">
        <v>1751</v>
      </c>
      <c r="N267" s="133" t="s">
        <v>1751</v>
      </c>
      <c r="O267" s="133" t="s">
        <v>1751</v>
      </c>
      <c r="P267" s="133" t="s">
        <v>1751</v>
      </c>
    </row>
    <row r="268" spans="1:16">
      <c r="A268" s="132">
        <v>45164</v>
      </c>
      <c r="B268" s="133">
        <v>0.15628380790563101</v>
      </c>
      <c r="C268" s="133">
        <v>9.2065345872990909E-2</v>
      </c>
      <c r="D268" s="133">
        <v>0.10622020636161507</v>
      </c>
      <c r="E268" s="133">
        <v>0.10732180343898663</v>
      </c>
      <c r="F268" s="133">
        <v>0.13772680983830218</v>
      </c>
      <c r="G268" s="133">
        <v>0.10693766974127608</v>
      </c>
      <c r="H268" s="133">
        <v>0.11621643683819656</v>
      </c>
      <c r="I268" s="133">
        <v>0.13123435811615386</v>
      </c>
      <c r="J268" s="133">
        <v>0.12387110672709602</v>
      </c>
      <c r="K268" s="133" t="s">
        <v>1751</v>
      </c>
      <c r="L268" s="133" t="s">
        <v>1751</v>
      </c>
      <c r="M268" s="133" t="s">
        <v>1751</v>
      </c>
      <c r="N268" s="133" t="s">
        <v>1751</v>
      </c>
      <c r="O268" s="133" t="s">
        <v>1751</v>
      </c>
      <c r="P268" s="133" t="s">
        <v>1751</v>
      </c>
    </row>
    <row r="269" spans="1:16">
      <c r="A269" s="132">
        <v>45165</v>
      </c>
      <c r="B269" s="133">
        <v>0.15260750249810959</v>
      </c>
      <c r="C269" s="133">
        <v>9.2065346171414403E-2</v>
      </c>
      <c r="D269" s="133">
        <v>0.10563004786289143</v>
      </c>
      <c r="E269" s="133">
        <v>0.11981422992661769</v>
      </c>
      <c r="F269" s="133">
        <v>0.13583490954285438</v>
      </c>
      <c r="G269" s="133">
        <v>0.10723232873820601</v>
      </c>
      <c r="H269" s="133">
        <v>0.1238448490894561</v>
      </c>
      <c r="I269" s="133">
        <v>0.13193702979900129</v>
      </c>
      <c r="J269" s="133">
        <v>0.12820835980659323</v>
      </c>
      <c r="K269" s="133" t="s">
        <v>1751</v>
      </c>
      <c r="L269" s="133" t="s">
        <v>1751</v>
      </c>
      <c r="M269" s="133" t="s">
        <v>1751</v>
      </c>
      <c r="N269" s="133" t="s">
        <v>1751</v>
      </c>
      <c r="O269" s="133" t="s">
        <v>1751</v>
      </c>
      <c r="P269" s="133" t="s">
        <v>1751</v>
      </c>
    </row>
    <row r="270" spans="1:16">
      <c r="A270" s="132">
        <v>45166</v>
      </c>
      <c r="B270" s="133">
        <v>0.14919421168264088</v>
      </c>
      <c r="C270" s="133">
        <v>9.2065346171414361E-2</v>
      </c>
      <c r="D270" s="133">
        <v>0.10753714456662752</v>
      </c>
      <c r="E270" s="133">
        <v>0.11630377016175703</v>
      </c>
      <c r="F270" s="133">
        <v>0.13392267800426197</v>
      </c>
      <c r="G270" s="133">
        <v>0.1072323286844578</v>
      </c>
      <c r="H270" s="133">
        <v>0.12331844431507977</v>
      </c>
      <c r="I270" s="133">
        <v>0.1311429425995502</v>
      </c>
      <c r="J270" s="133">
        <v>0.12994634482919715</v>
      </c>
      <c r="K270" s="133" t="s">
        <v>1751</v>
      </c>
      <c r="L270" s="133" t="s">
        <v>1751</v>
      </c>
      <c r="M270" s="133" t="s">
        <v>1751</v>
      </c>
      <c r="N270" s="133" t="s">
        <v>1751</v>
      </c>
      <c r="O270" s="133" t="s">
        <v>1751</v>
      </c>
      <c r="P270" s="133" t="s">
        <v>1751</v>
      </c>
    </row>
    <row r="271" spans="1:16">
      <c r="A271" s="132">
        <v>45167</v>
      </c>
      <c r="B271" s="133">
        <v>0.1491942116826408</v>
      </c>
      <c r="C271" s="133">
        <v>9.2065346171414375E-2</v>
      </c>
      <c r="D271" s="133">
        <v>9.7457703574598403E-2</v>
      </c>
      <c r="E271" s="133">
        <v>0.11704035746480566</v>
      </c>
      <c r="F271" s="133">
        <v>0.13481847754819079</v>
      </c>
      <c r="G271" s="133">
        <v>0.10723232868851229</v>
      </c>
      <c r="H271" s="133">
        <v>0.12439951814132054</v>
      </c>
      <c r="I271" s="133">
        <v>0.13111336992831807</v>
      </c>
      <c r="J271" s="133">
        <v>0.13006178164966234</v>
      </c>
      <c r="K271" s="133" t="s">
        <v>1751</v>
      </c>
      <c r="L271" s="133" t="s">
        <v>1751</v>
      </c>
      <c r="M271" s="133" t="s">
        <v>1751</v>
      </c>
      <c r="N271" s="133" t="s">
        <v>1751</v>
      </c>
      <c r="O271" s="133" t="s">
        <v>1751</v>
      </c>
      <c r="P271" s="133" t="s">
        <v>1751</v>
      </c>
    </row>
    <row r="272" spans="1:16">
      <c r="A272" s="132">
        <v>45168</v>
      </c>
      <c r="B272" s="133">
        <v>0.13519257233043733</v>
      </c>
      <c r="C272" s="133">
        <v>9.2065346171414375E-2</v>
      </c>
      <c r="D272" s="133">
        <v>9.6579314093812235E-2</v>
      </c>
      <c r="E272" s="133">
        <v>0.11522398403168181</v>
      </c>
      <c r="F272" s="133">
        <v>0.13481847741532926</v>
      </c>
      <c r="G272" s="133">
        <v>0.10723232867965368</v>
      </c>
      <c r="H272" s="133">
        <v>0.12442100725336321</v>
      </c>
      <c r="I272" s="133">
        <v>0.13045432215039393</v>
      </c>
      <c r="J272" s="133">
        <v>0.13138153073468059</v>
      </c>
      <c r="K272" s="133" t="s">
        <v>1751</v>
      </c>
      <c r="L272" s="133" t="s">
        <v>1751</v>
      </c>
      <c r="M272" s="133" t="s">
        <v>1751</v>
      </c>
      <c r="N272" s="133" t="s">
        <v>1751</v>
      </c>
      <c r="O272" s="133" t="s">
        <v>1751</v>
      </c>
      <c r="P272" s="133" t="s">
        <v>1751</v>
      </c>
    </row>
    <row r="273" spans="1:16">
      <c r="A273" s="132">
        <v>45169</v>
      </c>
      <c r="B273" s="133">
        <v>0.13519257233043733</v>
      </c>
      <c r="C273" s="133">
        <v>9.2065346171414375E-2</v>
      </c>
      <c r="D273" s="133">
        <v>9.6579314093812235E-2</v>
      </c>
      <c r="E273" s="133">
        <v>0.11522398403168181</v>
      </c>
      <c r="F273" s="133">
        <v>0.13481847741532929</v>
      </c>
      <c r="G273" s="133">
        <v>0.10723232867965368</v>
      </c>
      <c r="H273" s="133">
        <v>0.13010662230251061</v>
      </c>
      <c r="I273" s="133">
        <v>0.13045432215039393</v>
      </c>
      <c r="J273" s="133">
        <v>0.13138153073468059</v>
      </c>
      <c r="K273" s="133" t="s">
        <v>1751</v>
      </c>
      <c r="L273" s="133" t="s">
        <v>1751</v>
      </c>
      <c r="M273" s="133" t="s">
        <v>1751</v>
      </c>
      <c r="N273" s="133" t="s">
        <v>1751</v>
      </c>
      <c r="O273" s="133" t="s">
        <v>1751</v>
      </c>
      <c r="P273" s="133" t="s">
        <v>1751</v>
      </c>
    </row>
    <row r="274" spans="1:16">
      <c r="A274" s="132">
        <v>45170</v>
      </c>
      <c r="B274" s="133">
        <v>0.13519257233043733</v>
      </c>
      <c r="C274" s="133">
        <v>9.2065346171414375E-2</v>
      </c>
      <c r="D274" s="133">
        <v>9.6579314093812235E-2</v>
      </c>
      <c r="E274" s="133">
        <v>0.11522398403168181</v>
      </c>
      <c r="F274" s="133">
        <v>0.13481847741532929</v>
      </c>
      <c r="G274" s="133">
        <v>0.10723232867965368</v>
      </c>
      <c r="H274" s="133">
        <v>0.13010662230251061</v>
      </c>
      <c r="I274" s="133">
        <v>0.13045432215039393</v>
      </c>
      <c r="J274" s="133">
        <v>0.13138153073468059</v>
      </c>
      <c r="K274" s="133" t="s">
        <v>1751</v>
      </c>
      <c r="L274" s="133" t="s">
        <v>1751</v>
      </c>
      <c r="M274" s="133" t="s">
        <v>1751</v>
      </c>
      <c r="N274" s="133" t="s">
        <v>1751</v>
      </c>
      <c r="O274" s="133" t="s">
        <v>1751</v>
      </c>
      <c r="P274" s="133" t="s">
        <v>1751</v>
      </c>
    </row>
    <row r="275" spans="1:16">
      <c r="A275" s="132">
        <v>45171</v>
      </c>
      <c r="B275" s="133">
        <v>0.13519257233043733</v>
      </c>
      <c r="C275" s="133">
        <v>9.2065346171414375E-2</v>
      </c>
      <c r="D275" s="133">
        <v>9.6579314093812235E-2</v>
      </c>
      <c r="E275" s="133">
        <v>0.11522398403168181</v>
      </c>
      <c r="F275" s="133">
        <v>0.13481847741532929</v>
      </c>
      <c r="G275" s="133">
        <v>0.10723232867965368</v>
      </c>
      <c r="H275" s="133">
        <v>0.13010662230251061</v>
      </c>
      <c r="I275" s="133">
        <v>0.13045432215039393</v>
      </c>
      <c r="J275" s="133">
        <v>0.13138153073468059</v>
      </c>
      <c r="K275" s="133" t="s">
        <v>1751</v>
      </c>
      <c r="L275" s="133" t="s">
        <v>1751</v>
      </c>
      <c r="M275" s="133" t="s">
        <v>1751</v>
      </c>
      <c r="N275" s="133" t="s">
        <v>1751</v>
      </c>
      <c r="O275" s="133" t="s">
        <v>1751</v>
      </c>
      <c r="P275" s="133" t="s">
        <v>1751</v>
      </c>
    </row>
    <row r="276" spans="1:16">
      <c r="A276" s="132">
        <v>45172</v>
      </c>
      <c r="B276" s="133">
        <v>0.13519257233043733</v>
      </c>
      <c r="C276" s="133">
        <v>9.2065346171414375E-2</v>
      </c>
      <c r="D276" s="133">
        <v>9.5835104766962678E-2</v>
      </c>
      <c r="E276" s="133">
        <v>0.11789527026486775</v>
      </c>
      <c r="F276" s="133">
        <v>0.13458937113111347</v>
      </c>
      <c r="G276" s="133">
        <v>0.10723232865489285</v>
      </c>
      <c r="H276" s="133">
        <v>0.13052225356642999</v>
      </c>
      <c r="I276" s="133">
        <v>0.12946831669677358</v>
      </c>
      <c r="J276" s="133">
        <v>0.1304100338776556</v>
      </c>
      <c r="K276" s="133" t="s">
        <v>1751</v>
      </c>
      <c r="L276" s="133" t="s">
        <v>1751</v>
      </c>
      <c r="M276" s="133" t="s">
        <v>1751</v>
      </c>
      <c r="N276" s="133" t="s">
        <v>1751</v>
      </c>
      <c r="O276" s="133" t="s">
        <v>1751</v>
      </c>
      <c r="P276" s="133" t="s">
        <v>1751</v>
      </c>
    </row>
    <row r="277" spans="1:16">
      <c r="A277" s="132">
        <v>45173</v>
      </c>
      <c r="B277" s="133">
        <v>0.13519257233043733</v>
      </c>
      <c r="C277" s="133">
        <v>9.2065346171414375E-2</v>
      </c>
      <c r="D277" s="133">
        <v>9.583510476696265E-2</v>
      </c>
      <c r="E277" s="133">
        <v>0.11789527026486775</v>
      </c>
      <c r="F277" s="133">
        <v>0.13462723417238018</v>
      </c>
      <c r="G277" s="133">
        <v>0.10723232865489285</v>
      </c>
      <c r="H277" s="133">
        <v>0.13052225363292935</v>
      </c>
      <c r="I277" s="133">
        <v>0.12980638632268995</v>
      </c>
      <c r="J277" s="133">
        <v>0.13041003396051382</v>
      </c>
      <c r="K277" s="133" t="s">
        <v>1751</v>
      </c>
      <c r="L277" s="133" t="s">
        <v>1751</v>
      </c>
      <c r="M277" s="133" t="s">
        <v>1751</v>
      </c>
      <c r="N277" s="133" t="s">
        <v>1751</v>
      </c>
      <c r="O277" s="133" t="s">
        <v>1751</v>
      </c>
      <c r="P277" s="133" t="s">
        <v>1751</v>
      </c>
    </row>
    <row r="278" spans="1:16">
      <c r="A278" s="132">
        <v>45174</v>
      </c>
      <c r="B278" s="133">
        <v>0.13519257233043733</v>
      </c>
      <c r="C278" s="133">
        <v>0.11143947466894941</v>
      </c>
      <c r="D278" s="133">
        <v>9.4117103818683975E-2</v>
      </c>
      <c r="E278" s="133">
        <v>0.11789527026486783</v>
      </c>
      <c r="F278" s="133">
        <v>0.13528838564657386</v>
      </c>
      <c r="G278" s="133">
        <v>0.10815415108195263</v>
      </c>
      <c r="H278" s="133">
        <v>0.13068111846540323</v>
      </c>
      <c r="I278" s="133">
        <v>0.13083904555602996</v>
      </c>
      <c r="J278" s="133">
        <v>0.13041003392652345</v>
      </c>
      <c r="K278" s="133" t="s">
        <v>1751</v>
      </c>
      <c r="L278" s="133" t="s">
        <v>1751</v>
      </c>
      <c r="M278" s="133" t="s">
        <v>1751</v>
      </c>
      <c r="N278" s="133" t="s">
        <v>1751</v>
      </c>
      <c r="O278" s="133" t="s">
        <v>1751</v>
      </c>
      <c r="P278" s="133" t="s">
        <v>1751</v>
      </c>
    </row>
    <row r="279" spans="1:16">
      <c r="A279" s="132">
        <v>45175</v>
      </c>
      <c r="B279" s="133">
        <v>0.13519257233043733</v>
      </c>
      <c r="C279" s="133">
        <v>0.11143947466894941</v>
      </c>
      <c r="D279" s="133">
        <v>9.4117103818683975E-2</v>
      </c>
      <c r="E279" s="133">
        <v>0.11789527026486783</v>
      </c>
      <c r="F279" s="133">
        <v>0.13528838564657386</v>
      </c>
      <c r="G279" s="133">
        <v>0.10815415108195263</v>
      </c>
      <c r="H279" s="133">
        <v>0.13068111846540323</v>
      </c>
      <c r="I279" s="133">
        <v>0.13083904555602996</v>
      </c>
      <c r="J279" s="133">
        <v>0.13041003392652345</v>
      </c>
      <c r="K279" s="133" t="s">
        <v>1751</v>
      </c>
      <c r="L279" s="133" t="s">
        <v>1751</v>
      </c>
      <c r="M279" s="133" t="s">
        <v>1751</v>
      </c>
      <c r="N279" s="133" t="s">
        <v>1751</v>
      </c>
      <c r="O279" s="133" t="s">
        <v>1751</v>
      </c>
      <c r="P279" s="133" t="s">
        <v>1751</v>
      </c>
    </row>
    <row r="280" spans="1:16">
      <c r="A280" s="132">
        <v>45176</v>
      </c>
      <c r="B280" s="133">
        <v>0.13719476064853425</v>
      </c>
      <c r="C280" s="133">
        <v>0.11143947466894946</v>
      </c>
      <c r="D280" s="133">
        <v>9.8083583479460376E-2</v>
      </c>
      <c r="E280" s="133">
        <v>0.11768682536635509</v>
      </c>
      <c r="F280" s="133">
        <v>0.13528838568644738</v>
      </c>
      <c r="G280" s="133">
        <v>0.12096605585392949</v>
      </c>
      <c r="H280" s="133">
        <v>0.13325219532002125</v>
      </c>
      <c r="I280" s="133">
        <v>0.13527892073644598</v>
      </c>
      <c r="J280" s="133">
        <v>0.1324859048962426</v>
      </c>
      <c r="K280" s="133" t="s">
        <v>1751</v>
      </c>
      <c r="L280" s="133" t="s">
        <v>1751</v>
      </c>
      <c r="M280" s="133" t="s">
        <v>1751</v>
      </c>
      <c r="N280" s="133" t="s">
        <v>1751</v>
      </c>
      <c r="O280" s="133" t="s">
        <v>1751</v>
      </c>
      <c r="P280" s="133" t="s">
        <v>1751</v>
      </c>
    </row>
    <row r="281" spans="1:16">
      <c r="A281" s="132">
        <v>45177</v>
      </c>
      <c r="B281" s="133">
        <v>0.13719476064853425</v>
      </c>
      <c r="C281" s="133">
        <v>0.11143947466894946</v>
      </c>
      <c r="D281" s="133">
        <v>9.8083583479460376E-2</v>
      </c>
      <c r="E281" s="133">
        <v>0.11768682536635509</v>
      </c>
      <c r="F281" s="133">
        <v>0.13528838568644738</v>
      </c>
      <c r="G281" s="133">
        <v>0.12096605585392949</v>
      </c>
      <c r="H281" s="133">
        <v>0.13325219532002125</v>
      </c>
      <c r="I281" s="133">
        <v>0.13527892073644598</v>
      </c>
      <c r="J281" s="133">
        <v>0.1324859048962426</v>
      </c>
      <c r="K281" s="133" t="s">
        <v>1751</v>
      </c>
      <c r="L281" s="133" t="s">
        <v>1751</v>
      </c>
      <c r="M281" s="133" t="s">
        <v>1751</v>
      </c>
      <c r="N281" s="133" t="s">
        <v>1751</v>
      </c>
      <c r="O281" s="133" t="s">
        <v>1751</v>
      </c>
      <c r="P281" s="133" t="s">
        <v>1751</v>
      </c>
    </row>
    <row r="282" spans="1:16">
      <c r="A282" s="132">
        <v>45178</v>
      </c>
      <c r="B282" s="133">
        <v>0.13719476064853425</v>
      </c>
      <c r="C282" s="133">
        <v>0.11143947466894946</v>
      </c>
      <c r="D282" s="133">
        <v>9.8083583479460376E-2</v>
      </c>
      <c r="E282" s="133">
        <v>0.11768682536635509</v>
      </c>
      <c r="F282" s="133">
        <v>0.13528838568644738</v>
      </c>
      <c r="G282" s="133">
        <v>0.12096605585392949</v>
      </c>
      <c r="H282" s="133">
        <v>0.13325219532002125</v>
      </c>
      <c r="I282" s="133">
        <v>0.13527892073644598</v>
      </c>
      <c r="J282" s="133">
        <v>0.1324859048962426</v>
      </c>
      <c r="K282" s="133" t="s">
        <v>1751</v>
      </c>
      <c r="L282" s="133" t="s">
        <v>1751</v>
      </c>
      <c r="M282" s="133" t="s">
        <v>1751</v>
      </c>
      <c r="N282" s="133" t="s">
        <v>1751</v>
      </c>
      <c r="O282" s="133" t="s">
        <v>1751</v>
      </c>
      <c r="P282" s="133" t="s">
        <v>1751</v>
      </c>
    </row>
    <row r="283" spans="1:16">
      <c r="A283" s="132">
        <v>45179</v>
      </c>
      <c r="B283" s="133">
        <v>0.13719476064853425</v>
      </c>
      <c r="C283" s="133">
        <v>0.11143947466894932</v>
      </c>
      <c r="D283" s="133">
        <v>9.8343259570002159E-2</v>
      </c>
      <c r="E283" s="133">
        <v>0.11781430580974572</v>
      </c>
      <c r="F283" s="133">
        <v>0.13523116528233869</v>
      </c>
      <c r="G283" s="133">
        <v>0.12096605585392954</v>
      </c>
      <c r="H283" s="133">
        <v>0.13334146098612432</v>
      </c>
      <c r="I283" s="133">
        <v>0.13546184856442178</v>
      </c>
      <c r="J283" s="133">
        <v>0.13262991615520603</v>
      </c>
      <c r="K283" s="133" t="s">
        <v>1751</v>
      </c>
      <c r="L283" s="133" t="s">
        <v>1751</v>
      </c>
      <c r="M283" s="133" t="s">
        <v>1751</v>
      </c>
      <c r="N283" s="133" t="s">
        <v>1751</v>
      </c>
      <c r="O283" s="133" t="s">
        <v>1751</v>
      </c>
      <c r="P283" s="133" t="s">
        <v>1751</v>
      </c>
    </row>
    <row r="284" spans="1:16">
      <c r="A284" s="132">
        <v>45180</v>
      </c>
      <c r="B284" s="133">
        <v>0.13719476064853431</v>
      </c>
      <c r="C284" s="133">
        <v>0.11143947466894943</v>
      </c>
      <c r="D284" s="133">
        <v>9.8343259691906479E-2</v>
      </c>
      <c r="E284" s="133">
        <v>0.11921677831267091</v>
      </c>
      <c r="F284" s="133">
        <v>0.13651762917922641</v>
      </c>
      <c r="G284" s="133">
        <v>0.12222246225065732</v>
      </c>
      <c r="H284" s="133">
        <v>0.13350341134927687</v>
      </c>
      <c r="I284" s="133">
        <v>0.13652754065264325</v>
      </c>
      <c r="J284" s="133">
        <v>0.13262991628482784</v>
      </c>
      <c r="K284" s="133" t="s">
        <v>1751</v>
      </c>
      <c r="L284" s="133" t="s">
        <v>1751</v>
      </c>
      <c r="M284" s="133" t="s">
        <v>1751</v>
      </c>
      <c r="N284" s="133" t="s">
        <v>1751</v>
      </c>
      <c r="O284" s="133" t="s">
        <v>1751</v>
      </c>
      <c r="P284" s="133" t="s">
        <v>1751</v>
      </c>
    </row>
    <row r="285" spans="1:16">
      <c r="A285" s="132">
        <v>45181</v>
      </c>
      <c r="B285" s="133">
        <v>0.13719476064853417</v>
      </c>
      <c r="C285" s="133">
        <v>0.11143947466894945</v>
      </c>
      <c r="D285" s="133">
        <v>0.10144818373477016</v>
      </c>
      <c r="E285" s="133">
        <v>0.11926102420388658</v>
      </c>
      <c r="F285" s="133">
        <v>0.13651762915376189</v>
      </c>
      <c r="G285" s="133">
        <v>0.12222246229032348</v>
      </c>
      <c r="H285" s="133">
        <v>0.13350341135635191</v>
      </c>
      <c r="I285" s="133">
        <v>0.13669660079575757</v>
      </c>
      <c r="J285" s="133">
        <v>0.13099556466964177</v>
      </c>
      <c r="K285" s="133" t="s">
        <v>1751</v>
      </c>
      <c r="L285" s="133" t="s">
        <v>1751</v>
      </c>
      <c r="M285" s="133" t="s">
        <v>1751</v>
      </c>
      <c r="N285" s="133" t="s">
        <v>1751</v>
      </c>
      <c r="O285" s="133" t="s">
        <v>1751</v>
      </c>
      <c r="P285" s="133" t="s">
        <v>1751</v>
      </c>
    </row>
    <row r="286" spans="1:16">
      <c r="A286" s="132">
        <v>45182</v>
      </c>
      <c r="B286" s="133">
        <v>0.13719476064853431</v>
      </c>
      <c r="C286" s="133">
        <v>0.11143947466894943</v>
      </c>
      <c r="D286" s="133">
        <v>0.10150453985522172</v>
      </c>
      <c r="E286" s="133">
        <v>0.11926102420388658</v>
      </c>
      <c r="F286" s="133">
        <v>0.13677724213125309</v>
      </c>
      <c r="G286" s="133">
        <v>0.12222246229032348</v>
      </c>
      <c r="H286" s="133">
        <v>0.13356243714355517</v>
      </c>
      <c r="I286" s="133">
        <v>0.13673092809830473</v>
      </c>
      <c r="J286" s="133">
        <v>0.13099556466964177</v>
      </c>
      <c r="K286" s="133" t="s">
        <v>1751</v>
      </c>
      <c r="L286" s="133" t="s">
        <v>1751</v>
      </c>
      <c r="M286" s="133" t="s">
        <v>1751</v>
      </c>
      <c r="N286" s="133" t="s">
        <v>1751</v>
      </c>
      <c r="O286" s="133" t="s">
        <v>1751</v>
      </c>
      <c r="P286" s="133" t="s">
        <v>1751</v>
      </c>
    </row>
    <row r="287" spans="1:16">
      <c r="A287" s="132">
        <v>45183</v>
      </c>
      <c r="B287" s="133">
        <v>0.10490567729427186</v>
      </c>
      <c r="C287" s="133">
        <v>0.11143947466894943</v>
      </c>
      <c r="D287" s="133">
        <v>0.10150453985522172</v>
      </c>
      <c r="E287" s="133">
        <v>0.11926102420388658</v>
      </c>
      <c r="F287" s="133">
        <v>0.13677724213125309</v>
      </c>
      <c r="G287" s="133">
        <v>0.12222246229032348</v>
      </c>
      <c r="H287" s="133">
        <v>0.13356243714355517</v>
      </c>
      <c r="I287" s="133">
        <v>0.13673092809272169</v>
      </c>
      <c r="J287" s="133">
        <v>0.13099556466964177</v>
      </c>
      <c r="K287" s="133" t="s">
        <v>1751</v>
      </c>
      <c r="L287" s="133" t="s">
        <v>1751</v>
      </c>
      <c r="M287" s="133" t="s">
        <v>1751</v>
      </c>
      <c r="N287" s="133" t="s">
        <v>1751</v>
      </c>
      <c r="O287" s="133" t="s">
        <v>1751</v>
      </c>
      <c r="P287" s="133" t="s">
        <v>1751</v>
      </c>
    </row>
    <row r="288" spans="1:16">
      <c r="A288" s="132">
        <v>45183</v>
      </c>
      <c r="B288" s="133">
        <v>0.10490567729427186</v>
      </c>
      <c r="C288" s="133">
        <v>0.11143947466894943</v>
      </c>
      <c r="D288" s="133">
        <v>0.10150453985522173</v>
      </c>
      <c r="E288" s="133">
        <v>0.11926102420388664</v>
      </c>
      <c r="F288" s="133">
        <v>0.13677724213125309</v>
      </c>
      <c r="G288" s="133">
        <v>0.12222246229032348</v>
      </c>
      <c r="H288" s="133">
        <v>0.13356243714355517</v>
      </c>
      <c r="I288" s="133">
        <v>0.13673092809272169</v>
      </c>
      <c r="J288" s="133">
        <v>0.13099556466964177</v>
      </c>
      <c r="K288" s="133" t="s">
        <v>1751</v>
      </c>
      <c r="L288" s="133" t="s">
        <v>1751</v>
      </c>
      <c r="M288" s="133" t="s">
        <v>1751</v>
      </c>
      <c r="N288" s="133" t="s">
        <v>1751</v>
      </c>
      <c r="O288" s="133" t="s">
        <v>1751</v>
      </c>
      <c r="P288" s="133" t="s">
        <v>1751</v>
      </c>
    </row>
    <row r="289" spans="1:16">
      <c r="A289" s="132">
        <v>45184</v>
      </c>
      <c r="B289" s="133">
        <v>0.10490567729427186</v>
      </c>
      <c r="C289" s="133">
        <v>0.11143947466894943</v>
      </c>
      <c r="D289" s="133">
        <v>0.10150453985522172</v>
      </c>
      <c r="E289" s="133">
        <v>0.11926102420388658</v>
      </c>
      <c r="F289" s="133">
        <v>0.13677724213125306</v>
      </c>
      <c r="G289" s="133">
        <v>0.12222246229032348</v>
      </c>
      <c r="H289" s="133">
        <v>0.13356243714355517</v>
      </c>
      <c r="I289" s="133">
        <v>0.13673092809272169</v>
      </c>
      <c r="J289" s="133">
        <v>0.13099556466964177</v>
      </c>
      <c r="K289" s="133" t="s">
        <v>1751</v>
      </c>
      <c r="L289" s="133" t="s">
        <v>1751</v>
      </c>
      <c r="M289" s="133" t="s">
        <v>1751</v>
      </c>
      <c r="N289" s="133" t="s">
        <v>1751</v>
      </c>
      <c r="O289" s="133" t="s">
        <v>1751</v>
      </c>
      <c r="P289" s="133" t="s">
        <v>1751</v>
      </c>
    </row>
    <row r="290" spans="1:16">
      <c r="A290" s="132">
        <v>45185</v>
      </c>
      <c r="B290" s="133">
        <v>0.10490567729427186</v>
      </c>
      <c r="C290" s="133">
        <v>0.11143947466894943</v>
      </c>
      <c r="D290" s="133">
        <v>0.10150453985522172</v>
      </c>
      <c r="E290" s="133">
        <v>0.11926102420388658</v>
      </c>
      <c r="F290" s="133">
        <v>0.13677724213125309</v>
      </c>
      <c r="G290" s="133">
        <v>0.12222246229032348</v>
      </c>
      <c r="H290" s="133">
        <v>0.13356243714355517</v>
      </c>
      <c r="I290" s="133">
        <v>0.13673092809272169</v>
      </c>
      <c r="J290" s="133">
        <v>0.13099556466964177</v>
      </c>
      <c r="K290" s="133" t="s">
        <v>1751</v>
      </c>
      <c r="L290" s="133" t="s">
        <v>1751</v>
      </c>
      <c r="M290" s="133" t="s">
        <v>1751</v>
      </c>
      <c r="N290" s="133" t="s">
        <v>1751</v>
      </c>
      <c r="O290" s="133" t="s">
        <v>1751</v>
      </c>
      <c r="P290" s="133" t="s">
        <v>1751</v>
      </c>
    </row>
    <row r="291" spans="1:16">
      <c r="A291" s="132">
        <v>45186</v>
      </c>
      <c r="B291" s="133">
        <v>0.10490567729427186</v>
      </c>
      <c r="C291" s="133">
        <v>0.11143947466894948</v>
      </c>
      <c r="D291" s="133">
        <v>0.1063713403401637</v>
      </c>
      <c r="E291" s="133">
        <v>0.12216437602866816</v>
      </c>
      <c r="F291" s="133">
        <v>0.13687469098824817</v>
      </c>
      <c r="G291" s="133">
        <v>0.12222246223184863</v>
      </c>
      <c r="H291" s="133">
        <v>0.13201497305381407</v>
      </c>
      <c r="I291" s="133">
        <v>0.13716483252402023</v>
      </c>
      <c r="J291" s="133">
        <v>0.13058191917656156</v>
      </c>
      <c r="K291" s="133" t="s">
        <v>1751</v>
      </c>
      <c r="L291" s="133" t="s">
        <v>1751</v>
      </c>
      <c r="M291" s="133" t="s">
        <v>1751</v>
      </c>
      <c r="N291" s="133" t="s">
        <v>1751</v>
      </c>
      <c r="O291" s="133" t="s">
        <v>1751</v>
      </c>
      <c r="P291" s="133" t="s">
        <v>1751</v>
      </c>
    </row>
    <row r="292" spans="1:16">
      <c r="A292" s="132">
        <v>45187</v>
      </c>
      <c r="B292" s="133">
        <v>0.1516813717409074</v>
      </c>
      <c r="C292" s="133">
        <v>0.11143947466894948</v>
      </c>
      <c r="D292" s="133">
        <v>0.10637134020350521</v>
      </c>
      <c r="E292" s="133">
        <v>0.12216437602866816</v>
      </c>
      <c r="F292" s="133">
        <v>0.13687469098074445</v>
      </c>
      <c r="G292" s="133">
        <v>0.12089576710930927</v>
      </c>
      <c r="H292" s="133">
        <v>0.13201497305381413</v>
      </c>
      <c r="I292" s="133">
        <v>0.1377749923246607</v>
      </c>
      <c r="J292" s="133">
        <v>0.12687412200575829</v>
      </c>
      <c r="K292" s="133" t="s">
        <v>1751</v>
      </c>
      <c r="L292" s="133" t="s">
        <v>1751</v>
      </c>
      <c r="M292" s="133" t="s">
        <v>1751</v>
      </c>
      <c r="N292" s="133" t="s">
        <v>1751</v>
      </c>
      <c r="O292" s="133" t="s">
        <v>1751</v>
      </c>
      <c r="P292" s="133" t="s">
        <v>1751</v>
      </c>
    </row>
    <row r="293" spans="1:16">
      <c r="A293" s="132">
        <v>45188</v>
      </c>
      <c r="B293" s="133">
        <v>0.15168137174090746</v>
      </c>
      <c r="C293" s="133">
        <v>0.11143947466894948</v>
      </c>
      <c r="D293" s="133">
        <v>0.10637134005051664</v>
      </c>
      <c r="E293" s="133">
        <v>0.12216437602866821</v>
      </c>
      <c r="F293" s="133">
        <v>0.13523190255448472</v>
      </c>
      <c r="G293" s="133">
        <v>0.12089576710930923</v>
      </c>
      <c r="H293" s="133">
        <v>0.13077014538461729</v>
      </c>
      <c r="I293" s="133">
        <v>0.13780146557340309</v>
      </c>
      <c r="J293" s="133">
        <v>0.12687412200575823</v>
      </c>
      <c r="K293" s="133" t="s">
        <v>1751</v>
      </c>
      <c r="L293" s="133" t="s">
        <v>1751</v>
      </c>
      <c r="M293" s="133" t="s">
        <v>1751</v>
      </c>
      <c r="N293" s="133" t="s">
        <v>1751</v>
      </c>
      <c r="O293" s="133" t="s">
        <v>1751</v>
      </c>
      <c r="P293" s="133" t="s">
        <v>1751</v>
      </c>
    </row>
    <row r="294" spans="1:16">
      <c r="A294" s="132">
        <v>45189</v>
      </c>
      <c r="B294" s="133">
        <v>0.15168137174090746</v>
      </c>
      <c r="C294" s="133">
        <v>7.6803027977350405E-2</v>
      </c>
      <c r="D294" s="133">
        <v>0.13847371943289929</v>
      </c>
      <c r="E294" s="133">
        <v>0.12216437602866821</v>
      </c>
      <c r="F294" s="133">
        <v>0.13523190255448472</v>
      </c>
      <c r="G294" s="133">
        <v>0.12089576710930923</v>
      </c>
      <c r="H294" s="133">
        <v>0.13077014538461729</v>
      </c>
      <c r="I294" s="133">
        <v>0.13780146557340311</v>
      </c>
      <c r="J294" s="133">
        <v>0.12687412200575823</v>
      </c>
      <c r="K294" s="133" t="s">
        <v>1751</v>
      </c>
      <c r="L294" s="133" t="s">
        <v>1751</v>
      </c>
      <c r="M294" s="133" t="s">
        <v>1751</v>
      </c>
      <c r="N294" s="133" t="s">
        <v>1751</v>
      </c>
      <c r="O294" s="133" t="s">
        <v>1751</v>
      </c>
      <c r="P294" s="133" t="s">
        <v>1751</v>
      </c>
    </row>
    <row r="295" spans="1:16">
      <c r="A295" s="132">
        <v>45190</v>
      </c>
      <c r="B295" s="133">
        <v>0.1516813717409074</v>
      </c>
      <c r="C295" s="133">
        <v>7.6803027977350377E-2</v>
      </c>
      <c r="D295" s="133">
        <v>0.13486693790384874</v>
      </c>
      <c r="E295" s="133">
        <v>0.12051218620160697</v>
      </c>
      <c r="F295" s="133">
        <v>0.13553002562526681</v>
      </c>
      <c r="G295" s="133">
        <v>0.12089576710930926</v>
      </c>
      <c r="H295" s="133">
        <v>0.13389641058861301</v>
      </c>
      <c r="I295" s="133">
        <v>0.13815004380419549</v>
      </c>
      <c r="J295" s="133">
        <v>0.1313070424587475</v>
      </c>
      <c r="K295" s="133" t="s">
        <v>1751</v>
      </c>
      <c r="L295" s="133" t="s">
        <v>1751</v>
      </c>
      <c r="M295" s="133" t="s">
        <v>1751</v>
      </c>
      <c r="N295" s="133" t="s">
        <v>1751</v>
      </c>
      <c r="O295" s="133" t="s">
        <v>1751</v>
      </c>
      <c r="P295" s="133" t="s">
        <v>1751</v>
      </c>
    </row>
    <row r="296" spans="1:16">
      <c r="A296" s="132">
        <v>45191</v>
      </c>
      <c r="B296" s="133">
        <v>0.1516813717409074</v>
      </c>
      <c r="C296" s="133">
        <v>7.6803027977350377E-2</v>
      </c>
      <c r="D296" s="133">
        <v>0.13486693790384874</v>
      </c>
      <c r="E296" s="133">
        <v>0.12051218620160697</v>
      </c>
      <c r="F296" s="133">
        <v>0.13553002562526681</v>
      </c>
      <c r="G296" s="133">
        <v>0.12089576710930926</v>
      </c>
      <c r="H296" s="133">
        <v>0.13389641058861301</v>
      </c>
      <c r="I296" s="133">
        <v>0.13815004380419549</v>
      </c>
      <c r="J296" s="133">
        <v>0.1313070424587475</v>
      </c>
      <c r="K296" s="133" t="s">
        <v>1751</v>
      </c>
      <c r="L296" s="133" t="s">
        <v>1751</v>
      </c>
      <c r="M296" s="133" t="s">
        <v>1751</v>
      </c>
      <c r="N296" s="133" t="s">
        <v>1751</v>
      </c>
      <c r="O296" s="133" t="s">
        <v>1751</v>
      </c>
      <c r="P296" s="133" t="s">
        <v>1751</v>
      </c>
    </row>
    <row r="297" spans="1:16">
      <c r="A297" s="132">
        <v>45192</v>
      </c>
      <c r="B297" s="133">
        <v>0.1516813717409074</v>
      </c>
      <c r="C297" s="133">
        <v>7.6803027977350377E-2</v>
      </c>
      <c r="D297" s="133">
        <v>0.13486693790384874</v>
      </c>
      <c r="E297" s="133">
        <v>0.12051218620160697</v>
      </c>
      <c r="F297" s="133">
        <v>0.13553002562526681</v>
      </c>
      <c r="G297" s="133">
        <v>0.12089576710930926</v>
      </c>
      <c r="H297" s="133">
        <v>0.13389641058861301</v>
      </c>
      <c r="I297" s="133">
        <v>0.13815004380419549</v>
      </c>
      <c r="J297" s="133">
        <v>0.1313070424587475</v>
      </c>
      <c r="K297" s="133" t="s">
        <v>1751</v>
      </c>
      <c r="L297" s="133" t="s">
        <v>1751</v>
      </c>
      <c r="M297" s="133" t="s">
        <v>1751</v>
      </c>
      <c r="N297" s="133" t="s">
        <v>1751</v>
      </c>
      <c r="O297" s="133" t="s">
        <v>1751</v>
      </c>
      <c r="P297" s="133" t="s">
        <v>1751</v>
      </c>
    </row>
    <row r="298" spans="1:16">
      <c r="A298" s="132">
        <v>45193</v>
      </c>
      <c r="B298" s="133">
        <v>0.15168137174090746</v>
      </c>
      <c r="C298" s="133">
        <v>7.6803027977350377E-2</v>
      </c>
      <c r="D298" s="133">
        <v>0.13642285993184267</v>
      </c>
      <c r="E298" s="133">
        <v>0.11862597982088101</v>
      </c>
      <c r="F298" s="133">
        <v>0.13985807974963682</v>
      </c>
      <c r="G298" s="133">
        <v>0.12089576705623727</v>
      </c>
      <c r="H298" s="133">
        <v>0.13558237257071504</v>
      </c>
      <c r="I298" s="133">
        <v>0.13892789473843745</v>
      </c>
      <c r="J298" s="133">
        <v>0.129570534086241</v>
      </c>
      <c r="K298" s="133" t="s">
        <v>1751</v>
      </c>
      <c r="L298" s="133" t="s">
        <v>1751</v>
      </c>
      <c r="M298" s="133" t="s">
        <v>1751</v>
      </c>
      <c r="N298" s="133" t="s">
        <v>1751</v>
      </c>
      <c r="O298" s="133" t="s">
        <v>1751</v>
      </c>
      <c r="P298" s="133" t="s">
        <v>1751</v>
      </c>
    </row>
    <row r="299" spans="1:16">
      <c r="A299" s="132">
        <v>45194</v>
      </c>
      <c r="B299" s="133">
        <v>0.1516813717409074</v>
      </c>
      <c r="C299" s="133">
        <v>8.8539743070768062E-2</v>
      </c>
      <c r="D299" s="133">
        <v>0.13650985041421954</v>
      </c>
      <c r="E299" s="133">
        <v>0.12077249203695122</v>
      </c>
      <c r="F299" s="133">
        <v>0.13989878494344254</v>
      </c>
      <c r="G299" s="133">
        <v>0.12089576705623734</v>
      </c>
      <c r="H299" s="133">
        <v>0.13558237256778785</v>
      </c>
      <c r="I299" s="133">
        <v>0.13882580368620542</v>
      </c>
      <c r="J299" s="133">
        <v>0.1312649831382654</v>
      </c>
      <c r="K299" s="133" t="s">
        <v>1751</v>
      </c>
      <c r="L299" s="133" t="s">
        <v>1751</v>
      </c>
      <c r="M299" s="133" t="s">
        <v>1751</v>
      </c>
      <c r="N299" s="133" t="s">
        <v>1751</v>
      </c>
      <c r="O299" s="133" t="s">
        <v>1751</v>
      </c>
      <c r="P299" s="133" t="s">
        <v>1751</v>
      </c>
    </row>
    <row r="300" spans="1:16">
      <c r="A300" s="132">
        <v>45195</v>
      </c>
      <c r="B300" s="133">
        <v>0.15168137174090746</v>
      </c>
      <c r="C300" s="133">
        <v>8.2106324404370795E-2</v>
      </c>
      <c r="D300" s="133">
        <v>0.1357244763519091</v>
      </c>
      <c r="E300" s="133">
        <v>0.12000136051371141</v>
      </c>
      <c r="F300" s="133">
        <v>0.13942645693204669</v>
      </c>
      <c r="G300" s="133">
        <v>0.12089576709516192</v>
      </c>
      <c r="H300" s="133">
        <v>0.13405833404048059</v>
      </c>
      <c r="I300" s="133">
        <v>0.13892710395802876</v>
      </c>
      <c r="J300" s="133">
        <v>0.13145306999232464</v>
      </c>
      <c r="K300" s="133" t="s">
        <v>1751</v>
      </c>
      <c r="L300" s="133" t="s">
        <v>1751</v>
      </c>
      <c r="M300" s="133" t="s">
        <v>1751</v>
      </c>
      <c r="N300" s="133" t="s">
        <v>1751</v>
      </c>
      <c r="O300" s="133" t="s">
        <v>1751</v>
      </c>
      <c r="P300" s="133" t="s">
        <v>1751</v>
      </c>
    </row>
    <row r="301" spans="1:16">
      <c r="A301" s="132">
        <v>45196</v>
      </c>
      <c r="B301" s="133">
        <v>0.1516813717409074</v>
      </c>
      <c r="C301" s="133">
        <v>8.210632440437074E-2</v>
      </c>
      <c r="D301" s="133">
        <v>0.13763865994590804</v>
      </c>
      <c r="E301" s="133">
        <v>0.11827411132822467</v>
      </c>
      <c r="F301" s="133">
        <v>0.13933898214472562</v>
      </c>
      <c r="G301" s="133">
        <v>0.15038030044142869</v>
      </c>
      <c r="H301" s="133">
        <v>0.13567138532930054</v>
      </c>
      <c r="I301" s="133">
        <v>0.13910340204876362</v>
      </c>
      <c r="J301" s="133">
        <v>0.13145306996141856</v>
      </c>
      <c r="K301" s="133" t="s">
        <v>1751</v>
      </c>
      <c r="L301" s="133" t="s">
        <v>1751</v>
      </c>
      <c r="M301" s="133" t="s">
        <v>1751</v>
      </c>
      <c r="N301" s="133" t="s">
        <v>1751</v>
      </c>
      <c r="O301" s="133" t="s">
        <v>1751</v>
      </c>
      <c r="P301" s="133" t="s">
        <v>1751</v>
      </c>
    </row>
    <row r="302" spans="1:16">
      <c r="A302" s="132">
        <v>45197</v>
      </c>
      <c r="B302" s="133">
        <v>0.1516813717409074</v>
      </c>
      <c r="C302" s="133">
        <v>8.210632440437074E-2</v>
      </c>
      <c r="D302" s="133">
        <v>0.13763865994590804</v>
      </c>
      <c r="E302" s="133">
        <v>0.11827411132822467</v>
      </c>
      <c r="F302" s="133">
        <v>0.13933898214472562</v>
      </c>
      <c r="G302" s="133">
        <v>0.15038030044142869</v>
      </c>
      <c r="H302" s="133">
        <v>0.13567138532930054</v>
      </c>
      <c r="I302" s="133">
        <v>0.13910340204876362</v>
      </c>
      <c r="J302" s="133">
        <v>0.13145306996141856</v>
      </c>
      <c r="K302" s="133" t="s">
        <v>1751</v>
      </c>
      <c r="L302" s="133" t="s">
        <v>1751</v>
      </c>
      <c r="M302" s="133" t="s">
        <v>1751</v>
      </c>
      <c r="N302" s="133" t="s">
        <v>1751</v>
      </c>
      <c r="O302" s="133" t="s">
        <v>1751</v>
      </c>
      <c r="P302" s="133" t="s">
        <v>1751</v>
      </c>
    </row>
    <row r="303" spans="1:16">
      <c r="A303" s="132">
        <v>45198</v>
      </c>
      <c r="B303" s="133">
        <v>0.1516813717409074</v>
      </c>
      <c r="C303" s="133">
        <v>0.12204606752299034</v>
      </c>
      <c r="D303" s="133">
        <v>0.13763865994590804</v>
      </c>
      <c r="E303" s="133">
        <v>0.11827411132822467</v>
      </c>
      <c r="F303" s="133">
        <v>0.13933898214472562</v>
      </c>
      <c r="G303" s="133">
        <v>0.15038030044142869</v>
      </c>
      <c r="H303" s="133">
        <v>0.13567138532930054</v>
      </c>
      <c r="I303" s="133">
        <v>0.13910340204876362</v>
      </c>
      <c r="J303" s="133">
        <v>0.13145306996141856</v>
      </c>
      <c r="K303" s="133" t="s">
        <v>1751</v>
      </c>
      <c r="L303" s="133" t="s">
        <v>1751</v>
      </c>
      <c r="M303" s="133" t="s">
        <v>1751</v>
      </c>
      <c r="N303" s="133" t="s">
        <v>1751</v>
      </c>
      <c r="O303" s="133" t="s">
        <v>1751</v>
      </c>
      <c r="P303" s="133" t="s">
        <v>1751</v>
      </c>
    </row>
    <row r="304" spans="1:16">
      <c r="A304" s="132">
        <v>45199</v>
      </c>
      <c r="B304" s="133">
        <v>0.1516813717409074</v>
      </c>
      <c r="C304" s="133">
        <v>0.12204606752299034</v>
      </c>
      <c r="D304" s="133">
        <v>0.13763865994590804</v>
      </c>
      <c r="E304" s="133">
        <v>0.11827411132822467</v>
      </c>
      <c r="F304" s="133">
        <v>0.13933898214472562</v>
      </c>
      <c r="G304" s="133">
        <v>0.15038030044142869</v>
      </c>
      <c r="H304" s="133">
        <v>0.13567138532930054</v>
      </c>
      <c r="I304" s="133">
        <v>0.13910340204876362</v>
      </c>
      <c r="J304" s="133">
        <v>0.13145306996141856</v>
      </c>
      <c r="K304" s="133" t="s">
        <v>1751</v>
      </c>
      <c r="L304" s="133" t="s">
        <v>1751</v>
      </c>
      <c r="M304" s="133" t="s">
        <v>1751</v>
      </c>
      <c r="N304" s="133" t="s">
        <v>1751</v>
      </c>
      <c r="O304" s="133" t="s">
        <v>1751</v>
      </c>
      <c r="P304" s="133" t="s">
        <v>1751</v>
      </c>
    </row>
    <row r="305" spans="1:16">
      <c r="A305" s="132">
        <v>45200</v>
      </c>
      <c r="B305" s="133">
        <v>0.1516813717409074</v>
      </c>
      <c r="C305" s="133">
        <v>0.12204606752299027</v>
      </c>
      <c r="D305" s="133">
        <v>0.13703622191264475</v>
      </c>
      <c r="E305" s="133">
        <v>0.12084825133084476</v>
      </c>
      <c r="F305" s="133">
        <v>0.1401444555642555</v>
      </c>
      <c r="G305" s="133">
        <v>0.15038030044142869</v>
      </c>
      <c r="H305" s="133">
        <v>0.1356713852580396</v>
      </c>
      <c r="I305" s="133">
        <v>0.13849238158332758</v>
      </c>
      <c r="J305" s="133">
        <v>0.13174069573568284</v>
      </c>
      <c r="K305" s="133" t="s">
        <v>1751</v>
      </c>
      <c r="L305" s="133" t="s">
        <v>1751</v>
      </c>
      <c r="M305" s="133" t="s">
        <v>1751</v>
      </c>
      <c r="N305" s="133" t="s">
        <v>1751</v>
      </c>
      <c r="O305" s="133" t="s">
        <v>1751</v>
      </c>
      <c r="P305" s="133" t="s">
        <v>1751</v>
      </c>
    </row>
    <row r="306" spans="1:16">
      <c r="A306" s="132">
        <v>45201</v>
      </c>
      <c r="B306" s="133">
        <v>0.15259153230860861</v>
      </c>
      <c r="C306" s="133">
        <v>0.12204606752299027</v>
      </c>
      <c r="D306" s="133">
        <v>0.13228730074416162</v>
      </c>
      <c r="E306" s="133">
        <v>0.12122500074116049</v>
      </c>
      <c r="F306" s="133">
        <v>0.14017270050805181</v>
      </c>
      <c r="G306" s="133">
        <v>0.15038030044142869</v>
      </c>
      <c r="H306" s="133">
        <v>0.13567138527244707</v>
      </c>
      <c r="I306" s="133">
        <v>0.13863371026371624</v>
      </c>
      <c r="J306" s="133">
        <v>0.12960131957981008</v>
      </c>
      <c r="K306" s="133" t="s">
        <v>1751</v>
      </c>
      <c r="L306" s="133" t="s">
        <v>1751</v>
      </c>
      <c r="M306" s="133" t="s">
        <v>1751</v>
      </c>
      <c r="N306" s="133" t="s">
        <v>1751</v>
      </c>
      <c r="O306" s="133" t="s">
        <v>1751</v>
      </c>
      <c r="P306" s="133" t="s">
        <v>1751</v>
      </c>
    </row>
    <row r="307" spans="1:16">
      <c r="A307" s="132">
        <v>45202</v>
      </c>
      <c r="B307" s="133">
        <v>0.15259153230860861</v>
      </c>
      <c r="C307" s="133">
        <v>0.14240657590270656</v>
      </c>
      <c r="D307" s="133">
        <v>0.13335101223664619</v>
      </c>
      <c r="E307" s="133">
        <v>0.12122500074116049</v>
      </c>
      <c r="F307" s="133">
        <v>0.14017270046732977</v>
      </c>
      <c r="G307" s="133">
        <v>0.15038030044142858</v>
      </c>
      <c r="H307" s="133">
        <v>0.13567138523840541</v>
      </c>
      <c r="I307" s="133">
        <v>0.13962400599926175</v>
      </c>
      <c r="J307" s="133">
        <v>0.12960131956410054</v>
      </c>
      <c r="K307" s="133" t="s">
        <v>1751</v>
      </c>
      <c r="L307" s="133" t="s">
        <v>1751</v>
      </c>
      <c r="M307" s="133" t="s">
        <v>1751</v>
      </c>
      <c r="N307" s="133" t="s">
        <v>1751</v>
      </c>
      <c r="O307" s="133" t="s">
        <v>1751</v>
      </c>
      <c r="P307" s="133" t="s">
        <v>1751</v>
      </c>
    </row>
    <row r="308" spans="1:16">
      <c r="A308" s="132">
        <v>45203</v>
      </c>
      <c r="B308" s="133">
        <v>0.16309372687900092</v>
      </c>
      <c r="C308" s="133">
        <v>0.15772526632787948</v>
      </c>
      <c r="D308" s="133">
        <v>0.13304108154395206</v>
      </c>
      <c r="E308" s="133">
        <v>0.11885840675320315</v>
      </c>
      <c r="F308" s="133">
        <v>0.14238292384691198</v>
      </c>
      <c r="G308" s="133">
        <v>0.15038030040620168</v>
      </c>
      <c r="H308" s="133">
        <v>0.13567138525469349</v>
      </c>
      <c r="I308" s="133">
        <v>0.13802684410320221</v>
      </c>
      <c r="J308" s="133">
        <v>0.1307400762841226</v>
      </c>
      <c r="K308" s="133" t="s">
        <v>1751</v>
      </c>
      <c r="L308" s="133" t="s">
        <v>1751</v>
      </c>
      <c r="M308" s="133" t="s">
        <v>1751</v>
      </c>
      <c r="N308" s="133" t="s">
        <v>1751</v>
      </c>
      <c r="O308" s="133" t="s">
        <v>1751</v>
      </c>
      <c r="P308" s="133" t="s">
        <v>1751</v>
      </c>
    </row>
    <row r="309" spans="1:16">
      <c r="A309" s="132">
        <v>45204</v>
      </c>
      <c r="B309" s="133">
        <v>0.17600978733571407</v>
      </c>
      <c r="C309" s="133">
        <v>0.15772526632787948</v>
      </c>
      <c r="D309" s="133">
        <v>0.1324125048887726</v>
      </c>
      <c r="E309" s="133">
        <v>0.11885840675320308</v>
      </c>
      <c r="F309" s="133">
        <v>0.14303109290259075</v>
      </c>
      <c r="G309" s="133">
        <v>0.15038030040620168</v>
      </c>
      <c r="H309" s="133">
        <v>0.13567138527088948</v>
      </c>
      <c r="I309" s="133">
        <v>0.13891236159002887</v>
      </c>
      <c r="J309" s="133">
        <v>0.13074007646677796</v>
      </c>
      <c r="K309" s="133" t="s">
        <v>1751</v>
      </c>
      <c r="L309" s="133" t="s">
        <v>1751</v>
      </c>
      <c r="M309" s="133" t="s">
        <v>1751</v>
      </c>
      <c r="N309" s="133" t="s">
        <v>1751</v>
      </c>
      <c r="O309" s="133" t="s">
        <v>1751</v>
      </c>
      <c r="P309" s="133" t="s">
        <v>1751</v>
      </c>
    </row>
    <row r="310" spans="1:16">
      <c r="A310" s="132">
        <v>45205</v>
      </c>
      <c r="B310" s="133">
        <v>0.17600978733571407</v>
      </c>
      <c r="C310" s="133">
        <v>0.15772526632787948</v>
      </c>
      <c r="D310" s="133">
        <v>0.1324125048887726</v>
      </c>
      <c r="E310" s="133">
        <v>0.11885840675320308</v>
      </c>
      <c r="F310" s="133">
        <v>0.14303109290259075</v>
      </c>
      <c r="G310" s="133">
        <v>0.15038030040620168</v>
      </c>
      <c r="H310" s="133">
        <v>0.13567138527088948</v>
      </c>
      <c r="I310" s="133">
        <v>0.13891236159002887</v>
      </c>
      <c r="J310" s="133">
        <v>0.13074007646677796</v>
      </c>
      <c r="K310" s="133" t="s">
        <v>1751</v>
      </c>
      <c r="L310" s="133" t="s">
        <v>1751</v>
      </c>
      <c r="M310" s="133" t="s">
        <v>1751</v>
      </c>
      <c r="N310" s="133" t="s">
        <v>1751</v>
      </c>
      <c r="O310" s="133" t="s">
        <v>1751</v>
      </c>
      <c r="P310" s="133" t="s">
        <v>1751</v>
      </c>
    </row>
    <row r="311" spans="1:16">
      <c r="A311" s="132">
        <v>45206</v>
      </c>
      <c r="B311" s="133">
        <v>0.17600978733571407</v>
      </c>
      <c r="C311" s="133">
        <v>0.15772526632787948</v>
      </c>
      <c r="D311" s="133">
        <v>0.1324125048887726</v>
      </c>
      <c r="E311" s="133">
        <v>0.11885840675320308</v>
      </c>
      <c r="F311" s="133">
        <v>0.14303109290259075</v>
      </c>
      <c r="G311" s="133">
        <v>0.15038030040620168</v>
      </c>
      <c r="H311" s="133">
        <v>0.13567138527088948</v>
      </c>
      <c r="I311" s="133">
        <v>0.13891236159002887</v>
      </c>
      <c r="J311" s="133">
        <v>0.13074007646677796</v>
      </c>
      <c r="K311" s="133" t="s">
        <v>1751</v>
      </c>
      <c r="L311" s="133" t="s">
        <v>1751</v>
      </c>
      <c r="M311" s="133" t="s">
        <v>1751</v>
      </c>
      <c r="N311" s="133" t="s">
        <v>1751</v>
      </c>
      <c r="O311" s="133" t="s">
        <v>1751</v>
      </c>
      <c r="P311" s="133" t="s">
        <v>1751</v>
      </c>
    </row>
    <row r="312" spans="1:16">
      <c r="A312" s="132">
        <v>45207</v>
      </c>
      <c r="B312" s="133">
        <v>0.17600978733571426</v>
      </c>
      <c r="C312" s="133">
        <v>0.1577252661400157</v>
      </c>
      <c r="D312" s="133">
        <v>0.13241250484386874</v>
      </c>
      <c r="E312" s="133">
        <v>0.1238357766180849</v>
      </c>
      <c r="F312" s="133">
        <v>0.14558034432555456</v>
      </c>
      <c r="G312" s="133">
        <v>0.14024435871915791</v>
      </c>
      <c r="H312" s="133">
        <v>0.13448329307913054</v>
      </c>
      <c r="I312" s="133">
        <v>0.13967498513895751</v>
      </c>
      <c r="J312" s="133">
        <v>0.13074007626725762</v>
      </c>
      <c r="K312" s="133" t="s">
        <v>1751</v>
      </c>
      <c r="L312" s="133" t="s">
        <v>1751</v>
      </c>
      <c r="M312" s="133" t="s">
        <v>1751</v>
      </c>
      <c r="N312" s="133" t="s">
        <v>1751</v>
      </c>
      <c r="O312" s="133" t="s">
        <v>1751</v>
      </c>
      <c r="P312" s="133" t="s">
        <v>1751</v>
      </c>
    </row>
    <row r="313" spans="1:16">
      <c r="A313" s="132">
        <v>45208</v>
      </c>
      <c r="B313" s="133">
        <v>0.15577417678930444</v>
      </c>
      <c r="C313" s="133">
        <v>0.10728118431437228</v>
      </c>
      <c r="D313" s="133">
        <v>0.12885499636509828</v>
      </c>
      <c r="E313" s="133">
        <v>0.12293350041996359</v>
      </c>
      <c r="F313" s="133">
        <v>0.14372881445643101</v>
      </c>
      <c r="G313" s="133">
        <v>0.14024435871915786</v>
      </c>
      <c r="H313" s="133">
        <v>0.13501405761300098</v>
      </c>
      <c r="I313" s="133">
        <v>0.13888052201776052</v>
      </c>
      <c r="J313" s="133">
        <v>0.13074007640224558</v>
      </c>
      <c r="K313" s="133" t="s">
        <v>1751</v>
      </c>
      <c r="L313" s="133" t="s">
        <v>1751</v>
      </c>
      <c r="M313" s="133" t="s">
        <v>1751</v>
      </c>
      <c r="N313" s="133" t="s">
        <v>1751</v>
      </c>
      <c r="O313" s="133" t="s">
        <v>1751</v>
      </c>
      <c r="P313" s="133" t="s">
        <v>1751</v>
      </c>
    </row>
    <row r="314" spans="1:16">
      <c r="A314" s="132">
        <v>45209</v>
      </c>
      <c r="B314" s="133">
        <v>0.17774854923339312</v>
      </c>
      <c r="C314" s="133">
        <v>0.1072811846945268</v>
      </c>
      <c r="D314" s="133">
        <v>0.12885499646267209</v>
      </c>
      <c r="E314" s="133">
        <v>0.12474251242852566</v>
      </c>
      <c r="F314" s="133">
        <v>0.14372881442084337</v>
      </c>
      <c r="G314" s="133">
        <v>0.14982970537045015</v>
      </c>
      <c r="H314" s="133">
        <v>0.13501405761300098</v>
      </c>
      <c r="I314" s="133">
        <v>0.13825455163942812</v>
      </c>
      <c r="J314" s="133">
        <v>0.13074007626729736</v>
      </c>
      <c r="K314" s="133" t="s">
        <v>1751</v>
      </c>
      <c r="L314" s="133" t="s">
        <v>1751</v>
      </c>
      <c r="M314" s="133" t="s">
        <v>1751</v>
      </c>
      <c r="N314" s="133" t="s">
        <v>1751</v>
      </c>
      <c r="O314" s="133" t="s">
        <v>1751</v>
      </c>
      <c r="P314" s="133" t="s">
        <v>1751</v>
      </c>
    </row>
    <row r="315" spans="1:16">
      <c r="A315" s="132">
        <v>45210</v>
      </c>
      <c r="B315" s="133">
        <v>0.17855019716724563</v>
      </c>
      <c r="C315" s="133">
        <v>0.10728118475229398</v>
      </c>
      <c r="D315" s="133">
        <v>0.12885499641484471</v>
      </c>
      <c r="E315" s="133">
        <v>0.12474251242852574</v>
      </c>
      <c r="F315" s="133">
        <v>0.14381238027967796</v>
      </c>
      <c r="G315" s="133">
        <v>0.149710338684345</v>
      </c>
      <c r="H315" s="133">
        <v>0.13484634391136496</v>
      </c>
      <c r="I315" s="133">
        <v>0.13858567798495891</v>
      </c>
      <c r="J315" s="133">
        <v>0.13527568935889978</v>
      </c>
      <c r="K315" s="133" t="s">
        <v>1751</v>
      </c>
      <c r="L315" s="133" t="s">
        <v>1751</v>
      </c>
      <c r="M315" s="133" t="s">
        <v>1751</v>
      </c>
      <c r="N315" s="133" t="s">
        <v>1751</v>
      </c>
      <c r="O315" s="133" t="s">
        <v>1751</v>
      </c>
      <c r="P315" s="133" t="s">
        <v>1751</v>
      </c>
    </row>
    <row r="316" spans="1:16">
      <c r="A316" s="132">
        <v>45211</v>
      </c>
      <c r="B316" s="133">
        <v>0.17738979590383197</v>
      </c>
      <c r="C316" s="133">
        <v>0.13214249164065883</v>
      </c>
      <c r="D316" s="133">
        <v>0.13445988611932919</v>
      </c>
      <c r="E316" s="133">
        <v>0.12850564327244185</v>
      </c>
      <c r="F316" s="133">
        <v>0.14789523498545881</v>
      </c>
      <c r="G316" s="133">
        <v>0.148184306808051</v>
      </c>
      <c r="H316" s="133">
        <v>0.13779210980646001</v>
      </c>
      <c r="I316" s="133">
        <v>0.13891359637258127</v>
      </c>
      <c r="J316" s="133">
        <v>0.13527568936258233</v>
      </c>
      <c r="K316" s="133" t="s">
        <v>1751</v>
      </c>
      <c r="L316" s="133" t="s">
        <v>1751</v>
      </c>
      <c r="M316" s="133" t="s">
        <v>1751</v>
      </c>
      <c r="N316" s="133" t="s">
        <v>1751</v>
      </c>
      <c r="O316" s="133" t="s">
        <v>1751</v>
      </c>
      <c r="P316" s="133" t="s">
        <v>1751</v>
      </c>
    </row>
    <row r="317" spans="1:16">
      <c r="A317" s="132">
        <v>45212</v>
      </c>
      <c r="B317" s="133">
        <v>0.17738979590383197</v>
      </c>
      <c r="C317" s="133">
        <v>0.13214249164065883</v>
      </c>
      <c r="D317" s="133">
        <v>0.13445988611932919</v>
      </c>
      <c r="E317" s="133">
        <v>0.12850564327244185</v>
      </c>
      <c r="F317" s="133">
        <v>0.14789523498545884</v>
      </c>
      <c r="G317" s="133">
        <v>0.148184306808051</v>
      </c>
      <c r="H317" s="133">
        <v>0.13779210980646001</v>
      </c>
      <c r="I317" s="133">
        <v>0.13891359637258124</v>
      </c>
      <c r="J317" s="133">
        <v>0.13527568936258233</v>
      </c>
      <c r="K317" s="133" t="s">
        <v>1751</v>
      </c>
      <c r="L317" s="133" t="s">
        <v>1751</v>
      </c>
      <c r="M317" s="133" t="s">
        <v>1751</v>
      </c>
      <c r="N317" s="133" t="s">
        <v>1751</v>
      </c>
      <c r="O317" s="133" t="s">
        <v>1751</v>
      </c>
      <c r="P317" s="133" t="s">
        <v>1751</v>
      </c>
    </row>
    <row r="318" spans="1:16">
      <c r="A318" s="132">
        <v>45213</v>
      </c>
      <c r="B318" s="133">
        <v>0.17738979590383197</v>
      </c>
      <c r="C318" s="133">
        <v>0.13214249164065883</v>
      </c>
      <c r="D318" s="133">
        <v>0.13445988611932919</v>
      </c>
      <c r="E318" s="133">
        <v>0.12850564327244185</v>
      </c>
      <c r="F318" s="133">
        <v>0.14789523498545884</v>
      </c>
      <c r="G318" s="133">
        <v>0.148184306808051</v>
      </c>
      <c r="H318" s="133">
        <v>0.13779210980646001</v>
      </c>
      <c r="I318" s="133">
        <v>0.13891359637258124</v>
      </c>
      <c r="J318" s="133">
        <v>0.13527568936258233</v>
      </c>
      <c r="K318" s="133" t="s">
        <v>1751</v>
      </c>
      <c r="L318" s="133" t="s">
        <v>1751</v>
      </c>
      <c r="M318" s="133" t="s">
        <v>1751</v>
      </c>
      <c r="N318" s="133" t="s">
        <v>1751</v>
      </c>
      <c r="O318" s="133" t="s">
        <v>1751</v>
      </c>
      <c r="P318" s="133" t="s">
        <v>1751</v>
      </c>
    </row>
    <row r="319" spans="1:16">
      <c r="A319" s="132">
        <v>45214</v>
      </c>
      <c r="B319" s="133">
        <v>0.177389795903832</v>
      </c>
      <c r="C319" s="133">
        <v>0.13214249164065883</v>
      </c>
      <c r="D319" s="133">
        <v>0.13445988611932919</v>
      </c>
      <c r="E319" s="133">
        <v>0.12850564327244185</v>
      </c>
      <c r="F319" s="133">
        <v>0.14789523498545884</v>
      </c>
      <c r="G319" s="133">
        <v>0.148184306808051</v>
      </c>
      <c r="H319" s="133">
        <v>0.13779210980646001</v>
      </c>
      <c r="I319" s="133">
        <v>0.13891359637258124</v>
      </c>
      <c r="J319" s="133">
        <v>0.13527568936258233</v>
      </c>
      <c r="K319" s="133" t="s">
        <v>1751</v>
      </c>
      <c r="L319" s="133" t="s">
        <v>1751</v>
      </c>
      <c r="M319" s="133" t="s">
        <v>1751</v>
      </c>
      <c r="N319" s="133" t="s">
        <v>1751</v>
      </c>
      <c r="O319" s="133" t="s">
        <v>1751</v>
      </c>
      <c r="P319" s="133" t="s">
        <v>1751</v>
      </c>
    </row>
    <row r="320" spans="1:16">
      <c r="A320" s="132">
        <v>45215</v>
      </c>
      <c r="B320" s="133">
        <v>0.177389795903832</v>
      </c>
      <c r="C320" s="133">
        <v>0.1321424911814662</v>
      </c>
      <c r="D320" s="133">
        <v>0.13864601515025318</v>
      </c>
      <c r="E320" s="133">
        <v>0.12850564327244188</v>
      </c>
      <c r="F320" s="133">
        <v>0.14789523510351665</v>
      </c>
      <c r="G320" s="133">
        <v>0.15015940596483474</v>
      </c>
      <c r="H320" s="133">
        <v>0.13779210977468792</v>
      </c>
      <c r="I320" s="133">
        <v>0.13974895165250517</v>
      </c>
      <c r="J320" s="133">
        <v>0.13141277037238341</v>
      </c>
      <c r="K320" s="133" t="s">
        <v>1751</v>
      </c>
      <c r="L320" s="133" t="s">
        <v>1751</v>
      </c>
      <c r="M320" s="133" t="s">
        <v>1751</v>
      </c>
      <c r="N320" s="133" t="s">
        <v>1751</v>
      </c>
      <c r="O320" s="133" t="s">
        <v>1751</v>
      </c>
      <c r="P320" s="133" t="s">
        <v>1751</v>
      </c>
    </row>
    <row r="321" spans="1:16">
      <c r="A321" s="132">
        <v>45216</v>
      </c>
      <c r="B321" s="133">
        <v>0.17738979590383186</v>
      </c>
      <c r="C321" s="133">
        <v>0.14478011613188896</v>
      </c>
      <c r="D321" s="133">
        <v>0.12967699699234819</v>
      </c>
      <c r="E321" s="133">
        <v>0.12850564327244179</v>
      </c>
      <c r="F321" s="133">
        <v>0.13519149166697839</v>
      </c>
      <c r="G321" s="133">
        <v>0.15466195274785044</v>
      </c>
      <c r="H321" s="133">
        <v>0.13814741049372586</v>
      </c>
      <c r="I321" s="133">
        <v>0.13935555888155635</v>
      </c>
      <c r="J321" s="133">
        <v>0.13003741128664628</v>
      </c>
      <c r="K321" s="133" t="s">
        <v>1751</v>
      </c>
      <c r="L321" s="133" t="s">
        <v>1751</v>
      </c>
      <c r="M321" s="133" t="s">
        <v>1751</v>
      </c>
      <c r="N321" s="133" t="s">
        <v>1751</v>
      </c>
      <c r="O321" s="133" t="s">
        <v>1751</v>
      </c>
      <c r="P321" s="133" t="s">
        <v>1751</v>
      </c>
    </row>
    <row r="322" spans="1:16">
      <c r="A322" s="132">
        <v>45217</v>
      </c>
      <c r="B322" s="133">
        <v>0.17738979590383189</v>
      </c>
      <c r="C322" s="133">
        <v>0.15176671689821031</v>
      </c>
      <c r="D322" s="133">
        <v>0.12967699709195118</v>
      </c>
      <c r="E322" s="133">
        <v>0.12850564327244179</v>
      </c>
      <c r="F322" s="133">
        <v>0.1366314017297976</v>
      </c>
      <c r="G322" s="133">
        <v>0.15434835848861478</v>
      </c>
      <c r="H322" s="133">
        <v>0.13972763067839306</v>
      </c>
      <c r="I322" s="133">
        <v>0.13972566148081891</v>
      </c>
      <c r="J322" s="133">
        <v>0.11988479051048169</v>
      </c>
      <c r="K322" s="133" t="s">
        <v>1751</v>
      </c>
      <c r="L322" s="133" t="s">
        <v>1751</v>
      </c>
      <c r="M322" s="133" t="s">
        <v>1751</v>
      </c>
      <c r="N322" s="133" t="s">
        <v>1751</v>
      </c>
      <c r="O322" s="133" t="s">
        <v>1751</v>
      </c>
      <c r="P322" s="133" t="s">
        <v>1751</v>
      </c>
    </row>
    <row r="323" spans="1:16">
      <c r="A323" s="132">
        <v>45218</v>
      </c>
      <c r="B323" s="133">
        <v>0.17738979590383197</v>
      </c>
      <c r="C323" s="133">
        <v>0.14224075334907155</v>
      </c>
      <c r="D323" s="133">
        <v>0.1296769970497697</v>
      </c>
      <c r="E323" s="133">
        <v>0.12702015760262275</v>
      </c>
      <c r="F323" s="133">
        <v>0.13832058307013861</v>
      </c>
      <c r="G323" s="133">
        <v>0.14887173821920199</v>
      </c>
      <c r="H323" s="133">
        <v>0.13972763067839308</v>
      </c>
      <c r="I323" s="133">
        <v>0.13845846949368756</v>
      </c>
      <c r="J323" s="133">
        <v>0.12405074992071788</v>
      </c>
      <c r="K323" s="133" t="s">
        <v>1751</v>
      </c>
      <c r="L323" s="133" t="s">
        <v>1751</v>
      </c>
      <c r="M323" s="133" t="s">
        <v>1751</v>
      </c>
      <c r="N323" s="133" t="s">
        <v>1751</v>
      </c>
      <c r="O323" s="133" t="s">
        <v>1751</v>
      </c>
      <c r="P323" s="133" t="s">
        <v>1751</v>
      </c>
    </row>
    <row r="324" spans="1:16">
      <c r="A324" s="132">
        <v>45219</v>
      </c>
      <c r="B324" s="133">
        <v>0.17738979590383197</v>
      </c>
      <c r="C324" s="133">
        <v>0.14224075334907155</v>
      </c>
      <c r="D324" s="133">
        <v>0.1296769970497697</v>
      </c>
      <c r="E324" s="133">
        <v>0.12702015760262275</v>
      </c>
      <c r="F324" s="133">
        <v>0.13832058307013861</v>
      </c>
      <c r="G324" s="133">
        <v>0.14887173821920199</v>
      </c>
      <c r="H324" s="133">
        <v>0.13972763067839308</v>
      </c>
      <c r="I324" s="133">
        <v>0.13845846949368756</v>
      </c>
      <c r="J324" s="133">
        <v>0.12405074992071788</v>
      </c>
      <c r="K324" s="133" t="s">
        <v>1751</v>
      </c>
      <c r="L324" s="133" t="s">
        <v>1751</v>
      </c>
      <c r="M324" s="133" t="s">
        <v>1751</v>
      </c>
      <c r="N324" s="133" t="s">
        <v>1751</v>
      </c>
      <c r="O324" s="133" t="s">
        <v>1751</v>
      </c>
      <c r="P324" s="133" t="s">
        <v>1751</v>
      </c>
    </row>
    <row r="325" spans="1:16">
      <c r="A325" s="132">
        <v>45220</v>
      </c>
      <c r="B325" s="133">
        <v>0.17738979590383197</v>
      </c>
      <c r="C325" s="133">
        <v>0.14224075334907155</v>
      </c>
      <c r="D325" s="133">
        <v>0.1296769970497697</v>
      </c>
      <c r="E325" s="133">
        <v>0.12702015760262275</v>
      </c>
      <c r="F325" s="133">
        <v>0.13832058307013861</v>
      </c>
      <c r="G325" s="133">
        <v>0.14887173821920199</v>
      </c>
      <c r="H325" s="133">
        <v>0.13972763067839308</v>
      </c>
      <c r="I325" s="133">
        <v>0.13845846949368756</v>
      </c>
      <c r="J325" s="133">
        <v>0.12405074992071788</v>
      </c>
      <c r="K325" s="133" t="s">
        <v>1751</v>
      </c>
      <c r="L325" s="133" t="s">
        <v>1751</v>
      </c>
      <c r="M325" s="133" t="s">
        <v>1751</v>
      </c>
      <c r="N325" s="133" t="s">
        <v>1751</v>
      </c>
      <c r="O325" s="133" t="s">
        <v>1751</v>
      </c>
      <c r="P325" s="133" t="s">
        <v>1751</v>
      </c>
    </row>
    <row r="326" spans="1:16">
      <c r="A326" s="132">
        <v>45221</v>
      </c>
      <c r="B326" s="133">
        <v>0.17738979590383197</v>
      </c>
      <c r="C326" s="133">
        <v>0.14224075334907155</v>
      </c>
      <c r="D326" s="133">
        <v>0.1296769970497697</v>
      </c>
      <c r="E326" s="133">
        <v>0.12702015760262275</v>
      </c>
      <c r="F326" s="133">
        <v>0.13832058307013861</v>
      </c>
      <c r="G326" s="133">
        <v>0.14887173821920199</v>
      </c>
      <c r="H326" s="133">
        <v>0.13972763067839308</v>
      </c>
      <c r="I326" s="133">
        <v>0.13845846949368756</v>
      </c>
      <c r="J326" s="133">
        <v>0.12405074992071788</v>
      </c>
      <c r="K326" s="133" t="s">
        <v>1751</v>
      </c>
      <c r="L326" s="133" t="s">
        <v>1751</v>
      </c>
      <c r="M326" s="133" t="s">
        <v>1751</v>
      </c>
      <c r="N326" s="133" t="s">
        <v>1751</v>
      </c>
      <c r="O326" s="133" t="s">
        <v>1751</v>
      </c>
      <c r="P326" s="133" t="s">
        <v>1751</v>
      </c>
    </row>
    <row r="327" spans="1:16">
      <c r="A327" s="132">
        <v>45222</v>
      </c>
      <c r="B327" s="133">
        <v>0.17738979590383197</v>
      </c>
      <c r="C327" s="133">
        <v>0.14224075334907155</v>
      </c>
      <c r="D327" s="133">
        <v>0.1296769970497697</v>
      </c>
      <c r="E327" s="133">
        <v>0.12702015760262275</v>
      </c>
      <c r="F327" s="133">
        <v>0.13832058307013861</v>
      </c>
      <c r="G327" s="133">
        <v>0.14887173821920199</v>
      </c>
      <c r="H327" s="133">
        <v>0.13972763067839308</v>
      </c>
      <c r="I327" s="133">
        <v>0.13845846949368756</v>
      </c>
      <c r="J327" s="133">
        <v>0.12405074992071788</v>
      </c>
      <c r="K327" s="133" t="s">
        <v>1751</v>
      </c>
      <c r="L327" s="133" t="s">
        <v>1751</v>
      </c>
      <c r="M327" s="133" t="s">
        <v>1751</v>
      </c>
      <c r="N327" s="133" t="s">
        <v>1751</v>
      </c>
      <c r="O327" s="133" t="s">
        <v>1751</v>
      </c>
      <c r="P327" s="133" t="s">
        <v>1751</v>
      </c>
    </row>
    <row r="328" spans="1:16">
      <c r="A328" s="132">
        <v>45223</v>
      </c>
      <c r="B328" s="133">
        <v>0.17738979590383197</v>
      </c>
      <c r="C328" s="133">
        <v>0.14224075334907155</v>
      </c>
      <c r="D328" s="133">
        <v>0.1296769970497697</v>
      </c>
      <c r="E328" s="133">
        <v>0.12702015760262275</v>
      </c>
      <c r="F328" s="133">
        <v>0.13832058307013861</v>
      </c>
      <c r="G328" s="133">
        <v>0.14887173821920199</v>
      </c>
      <c r="H328" s="133">
        <v>0.13972763067839308</v>
      </c>
      <c r="I328" s="133">
        <v>0.13845846949368756</v>
      </c>
      <c r="J328" s="133">
        <v>0.12405074992071788</v>
      </c>
      <c r="K328" s="133" t="s">
        <v>1751</v>
      </c>
      <c r="L328" s="133" t="s">
        <v>1751</v>
      </c>
      <c r="M328" s="133" t="s">
        <v>1751</v>
      </c>
      <c r="N328" s="133" t="s">
        <v>1751</v>
      </c>
      <c r="O328" s="133" t="s">
        <v>1751</v>
      </c>
      <c r="P328" s="133" t="s">
        <v>1751</v>
      </c>
    </row>
    <row r="329" spans="1:16">
      <c r="A329" s="132">
        <v>45224</v>
      </c>
      <c r="B329" s="133">
        <v>0.17738979590383197</v>
      </c>
      <c r="C329" s="133">
        <v>0.14224075334907155</v>
      </c>
      <c r="D329" s="133">
        <v>0.1296769970497697</v>
      </c>
      <c r="E329" s="133">
        <v>0.12702015760262275</v>
      </c>
      <c r="F329" s="133">
        <v>0.13832058307013861</v>
      </c>
      <c r="G329" s="133">
        <v>0.14887173821920199</v>
      </c>
      <c r="H329" s="133">
        <v>0.13972763067839308</v>
      </c>
      <c r="I329" s="133">
        <v>0.13845846949368756</v>
      </c>
      <c r="J329" s="133">
        <v>0.12405074992071788</v>
      </c>
      <c r="K329" s="133" t="s">
        <v>1751</v>
      </c>
      <c r="L329" s="133" t="s">
        <v>1751</v>
      </c>
      <c r="M329" s="133" t="s">
        <v>1751</v>
      </c>
      <c r="N329" s="133" t="s">
        <v>1751</v>
      </c>
      <c r="O329" s="133" t="s">
        <v>1751</v>
      </c>
      <c r="P329" s="133" t="s">
        <v>1751</v>
      </c>
    </row>
    <row r="330" spans="1:16">
      <c r="A330" s="132">
        <v>45225</v>
      </c>
      <c r="B330" s="133">
        <v>0.17738979590383197</v>
      </c>
      <c r="C330" s="133">
        <v>0.14224075334907155</v>
      </c>
      <c r="D330" s="133">
        <v>0.1296769970497697</v>
      </c>
      <c r="E330" s="133">
        <v>0.12702015760262275</v>
      </c>
      <c r="F330" s="133">
        <v>0.13832058307013861</v>
      </c>
      <c r="G330" s="133">
        <v>0.14887173821920199</v>
      </c>
      <c r="H330" s="133">
        <v>0.13972763067839308</v>
      </c>
      <c r="I330" s="133">
        <v>0.13845846949368756</v>
      </c>
      <c r="J330" s="133">
        <v>0.12405074992071788</v>
      </c>
      <c r="K330" s="133" t="s">
        <v>1751</v>
      </c>
      <c r="L330" s="133" t="s">
        <v>1751</v>
      </c>
      <c r="M330" s="133" t="s">
        <v>1751</v>
      </c>
      <c r="N330" s="133" t="s">
        <v>1751</v>
      </c>
      <c r="O330" s="133" t="s">
        <v>1751</v>
      </c>
      <c r="P330" s="133" t="s">
        <v>1751</v>
      </c>
    </row>
    <row r="331" spans="1:16">
      <c r="A331" s="132">
        <v>45226</v>
      </c>
      <c r="B331" s="133">
        <v>0.17738979590383197</v>
      </c>
      <c r="C331" s="133">
        <v>0.14224075334907155</v>
      </c>
      <c r="D331" s="133">
        <v>0.1296769970497697</v>
      </c>
      <c r="E331" s="133">
        <v>0.12702015760262275</v>
      </c>
      <c r="F331" s="133">
        <v>0.13832058307013861</v>
      </c>
      <c r="G331" s="133">
        <v>0.14887173821920199</v>
      </c>
      <c r="H331" s="133">
        <v>0.13972763067839308</v>
      </c>
      <c r="I331" s="133">
        <v>0.13845846949368756</v>
      </c>
      <c r="J331" s="133">
        <v>0.12405074992071788</v>
      </c>
      <c r="K331" s="133" t="s">
        <v>1751</v>
      </c>
      <c r="L331" s="133" t="s">
        <v>1751</v>
      </c>
      <c r="M331" s="133" t="s">
        <v>1751</v>
      </c>
      <c r="N331" s="133" t="s">
        <v>1751</v>
      </c>
      <c r="O331" s="133" t="s">
        <v>1751</v>
      </c>
      <c r="P331" s="133" t="s">
        <v>1751</v>
      </c>
    </row>
    <row r="332" spans="1:16">
      <c r="A332" s="132">
        <v>45227</v>
      </c>
      <c r="B332" s="133">
        <v>0.17738979590383197</v>
      </c>
      <c r="C332" s="133">
        <v>0.14224075334907155</v>
      </c>
      <c r="D332" s="133">
        <v>0.1296769970497697</v>
      </c>
      <c r="E332" s="133">
        <v>0.12702015760262275</v>
      </c>
      <c r="F332" s="133">
        <v>0.13832058307013861</v>
      </c>
      <c r="G332" s="133">
        <v>0.14887173821920199</v>
      </c>
      <c r="H332" s="133">
        <v>0.13972763067839308</v>
      </c>
      <c r="I332" s="133">
        <v>0.13845846949368756</v>
      </c>
      <c r="J332" s="133">
        <v>0.12405074992071788</v>
      </c>
      <c r="K332" s="133" t="s">
        <v>1751</v>
      </c>
      <c r="L332" s="133" t="s">
        <v>1751</v>
      </c>
      <c r="M332" s="133" t="s">
        <v>1751</v>
      </c>
      <c r="N332" s="133" t="s">
        <v>1751</v>
      </c>
      <c r="O332" s="133" t="s">
        <v>1751</v>
      </c>
      <c r="P332" s="133" t="s">
        <v>1751</v>
      </c>
    </row>
    <row r="333" spans="1:16">
      <c r="A333" s="132">
        <v>45228</v>
      </c>
      <c r="B333" s="133">
        <v>0.1773897959038318</v>
      </c>
      <c r="C333" s="133">
        <v>0.14851141757320085</v>
      </c>
      <c r="D333" s="133">
        <v>0.12967699723572723</v>
      </c>
      <c r="E333" s="133">
        <v>0.12702015760262275</v>
      </c>
      <c r="F333" s="133">
        <v>0.13827194964384038</v>
      </c>
      <c r="G333" s="133">
        <v>0.14929851195158855</v>
      </c>
      <c r="H333" s="133">
        <v>0.14007958459814773</v>
      </c>
      <c r="I333" s="133">
        <v>0.13784023746760724</v>
      </c>
      <c r="J333" s="133">
        <v>0.1261272740291908</v>
      </c>
      <c r="K333" s="133" t="s">
        <v>1751</v>
      </c>
      <c r="L333" s="133" t="s">
        <v>1751</v>
      </c>
      <c r="M333" s="133" t="s">
        <v>1751</v>
      </c>
      <c r="N333" s="133" t="s">
        <v>1751</v>
      </c>
      <c r="O333" s="133" t="s">
        <v>1751</v>
      </c>
      <c r="P333" s="133" t="s">
        <v>1751</v>
      </c>
    </row>
    <row r="334" spans="1:16">
      <c r="A334" s="132">
        <v>45229</v>
      </c>
      <c r="B334" s="133">
        <v>0.17738979590383169</v>
      </c>
      <c r="C334" s="133">
        <v>0.14347117696826583</v>
      </c>
      <c r="D334" s="133">
        <v>0.12967699693010437</v>
      </c>
      <c r="E334" s="133">
        <v>0.12702015760262272</v>
      </c>
      <c r="F334" s="133">
        <v>0.13827194966797218</v>
      </c>
      <c r="G334" s="133">
        <v>0.15019068499238536</v>
      </c>
      <c r="H334" s="133">
        <v>0.13950405139108799</v>
      </c>
      <c r="I334" s="133">
        <v>0.13775387188301791</v>
      </c>
      <c r="J334" s="133">
        <v>0.1296339939840106</v>
      </c>
      <c r="K334" s="133" t="s">
        <v>1751</v>
      </c>
      <c r="L334" s="133" t="s">
        <v>1751</v>
      </c>
      <c r="M334" s="133" t="s">
        <v>1751</v>
      </c>
      <c r="N334" s="133" t="s">
        <v>1751</v>
      </c>
      <c r="O334" s="133" t="s">
        <v>1751</v>
      </c>
      <c r="P334" s="133" t="s">
        <v>1751</v>
      </c>
    </row>
    <row r="335" spans="1:16">
      <c r="A335" s="132">
        <v>45230</v>
      </c>
      <c r="B335" s="133">
        <v>0.17826774070845708</v>
      </c>
      <c r="C335" s="133">
        <v>0.14347117696764</v>
      </c>
      <c r="D335" s="133">
        <v>0.12967699705140862</v>
      </c>
      <c r="E335" s="133">
        <v>0.12702015756674553</v>
      </c>
      <c r="F335" s="133">
        <v>0.13919085232477177</v>
      </c>
      <c r="G335" s="133">
        <v>0.15024286566521206</v>
      </c>
      <c r="H335" s="133">
        <v>0.13487350775554374</v>
      </c>
      <c r="I335" s="133">
        <v>0.13855070675184517</v>
      </c>
      <c r="J335" s="133">
        <v>0.12560566038088875</v>
      </c>
      <c r="K335" s="133" t="s">
        <v>1751</v>
      </c>
      <c r="L335" s="133" t="s">
        <v>1751</v>
      </c>
      <c r="M335" s="133" t="s">
        <v>1751</v>
      </c>
      <c r="N335" s="133" t="s">
        <v>1751</v>
      </c>
      <c r="O335" s="133" t="s">
        <v>1751</v>
      </c>
      <c r="P335" s="133" t="s">
        <v>1751</v>
      </c>
    </row>
    <row r="336" spans="1:16">
      <c r="A336" s="132">
        <v>45231</v>
      </c>
      <c r="B336" s="133">
        <v>0.18585541671269368</v>
      </c>
      <c r="C336" s="133">
        <v>0.14724328782571416</v>
      </c>
      <c r="D336" s="133">
        <v>0.12967699702903207</v>
      </c>
      <c r="E336" s="133">
        <v>0.12973132125411632</v>
      </c>
      <c r="F336" s="133">
        <v>0.1376027448015428</v>
      </c>
      <c r="G336" s="133">
        <v>0.1483736757897578</v>
      </c>
      <c r="H336" s="133">
        <v>0.13799212985099496</v>
      </c>
      <c r="I336" s="133">
        <v>0.13692731293505589</v>
      </c>
      <c r="J336" s="133">
        <v>0.12560566046872673</v>
      </c>
      <c r="K336" s="133" t="s">
        <v>1751</v>
      </c>
      <c r="L336" s="133" t="s">
        <v>1751</v>
      </c>
      <c r="M336" s="133" t="s">
        <v>1751</v>
      </c>
      <c r="N336" s="133" t="s">
        <v>1751</v>
      </c>
      <c r="O336" s="133" t="s">
        <v>1751</v>
      </c>
      <c r="P336" s="133" t="s">
        <v>1751</v>
      </c>
    </row>
    <row r="337" spans="1:16">
      <c r="A337" s="132">
        <v>45232</v>
      </c>
      <c r="B337" s="133">
        <v>0.18585541671269368</v>
      </c>
      <c r="C337" s="133">
        <v>0.14676095910105505</v>
      </c>
      <c r="D337" s="133">
        <v>0.14079833037242062</v>
      </c>
      <c r="E337" s="133">
        <v>0.12973132125411632</v>
      </c>
      <c r="F337" s="133">
        <v>0.1376027448015428</v>
      </c>
      <c r="G337" s="133">
        <v>0.14842601498678826</v>
      </c>
      <c r="H337" s="133">
        <v>0.13803645733513253</v>
      </c>
      <c r="I337" s="133">
        <v>0.13666664364303982</v>
      </c>
      <c r="J337" s="133">
        <v>0.12573935857006954</v>
      </c>
      <c r="K337" s="133" t="s">
        <v>1751</v>
      </c>
      <c r="L337" s="133" t="s">
        <v>1751</v>
      </c>
      <c r="M337" s="133" t="s">
        <v>1751</v>
      </c>
      <c r="N337" s="133" t="s">
        <v>1751</v>
      </c>
      <c r="O337" s="133" t="s">
        <v>1751</v>
      </c>
      <c r="P337" s="133" t="s">
        <v>1751</v>
      </c>
    </row>
    <row r="338" spans="1:16">
      <c r="A338" s="132">
        <v>45233</v>
      </c>
      <c r="B338" s="133">
        <v>0.18585541671269368</v>
      </c>
      <c r="C338" s="133">
        <v>0.14676095910105505</v>
      </c>
      <c r="D338" s="133">
        <v>0.14079833037242062</v>
      </c>
      <c r="E338" s="133">
        <v>0.12973132125411632</v>
      </c>
      <c r="F338" s="133">
        <v>0.1376027448015428</v>
      </c>
      <c r="G338" s="133">
        <v>0.14842601498678817</v>
      </c>
      <c r="H338" s="133">
        <v>0.13803645733513256</v>
      </c>
      <c r="I338" s="133">
        <v>0.13666664364303979</v>
      </c>
      <c r="J338" s="133">
        <v>0.12573935857006954</v>
      </c>
      <c r="K338" s="133" t="s">
        <v>1751</v>
      </c>
      <c r="L338" s="133" t="s">
        <v>1751</v>
      </c>
      <c r="M338" s="133" t="s">
        <v>1751</v>
      </c>
      <c r="N338" s="133" t="s">
        <v>1751</v>
      </c>
      <c r="O338" s="133" t="s">
        <v>1751</v>
      </c>
      <c r="P338" s="133" t="s">
        <v>1751</v>
      </c>
    </row>
    <row r="339" spans="1:16">
      <c r="A339" s="132">
        <v>45233</v>
      </c>
      <c r="B339" s="133">
        <v>0.18585541671269368</v>
      </c>
      <c r="C339" s="133">
        <v>0.14676095910105505</v>
      </c>
      <c r="D339" s="133">
        <v>0.14079833037242062</v>
      </c>
      <c r="E339" s="133">
        <v>0.12973132125411632</v>
      </c>
      <c r="F339" s="133">
        <v>0.1376027448015428</v>
      </c>
      <c r="G339" s="133">
        <v>0.14842601498678817</v>
      </c>
      <c r="H339" s="133">
        <v>0.13803645733513256</v>
      </c>
      <c r="I339" s="133">
        <v>0.13666664364303979</v>
      </c>
      <c r="J339" s="133">
        <v>0.12573935857006954</v>
      </c>
      <c r="K339" s="133" t="s">
        <v>1751</v>
      </c>
      <c r="L339" s="133" t="s">
        <v>1751</v>
      </c>
      <c r="M339" s="133" t="s">
        <v>1751</v>
      </c>
      <c r="N339" s="133" t="s">
        <v>1751</v>
      </c>
      <c r="O339" s="133" t="s">
        <v>1751</v>
      </c>
      <c r="P339" s="133" t="s">
        <v>1751</v>
      </c>
    </row>
    <row r="340" spans="1:16">
      <c r="A340" s="132">
        <v>45234</v>
      </c>
      <c r="B340" s="133">
        <v>0.18585541671269368</v>
      </c>
      <c r="C340" s="133">
        <v>0.14676095910105505</v>
      </c>
      <c r="D340" s="133">
        <v>0.14079833037242062</v>
      </c>
      <c r="E340" s="133">
        <v>0.12973132125411632</v>
      </c>
      <c r="F340" s="133">
        <v>0.1376027448015428</v>
      </c>
      <c r="G340" s="133">
        <v>0.14842601498678817</v>
      </c>
      <c r="H340" s="133">
        <v>0.13803645733513256</v>
      </c>
      <c r="I340" s="133">
        <v>0.13666664364303979</v>
      </c>
      <c r="J340" s="133">
        <v>0.12573935857006954</v>
      </c>
      <c r="K340" s="133" t="s">
        <v>1751</v>
      </c>
      <c r="L340" s="133" t="s">
        <v>1751</v>
      </c>
      <c r="M340" s="133" t="s">
        <v>1751</v>
      </c>
      <c r="N340" s="133" t="s">
        <v>1751</v>
      </c>
      <c r="O340" s="133" t="s">
        <v>1751</v>
      </c>
      <c r="P340" s="133" t="s">
        <v>1751</v>
      </c>
    </row>
    <row r="341" spans="1:16">
      <c r="A341" s="132">
        <v>45235</v>
      </c>
      <c r="B341" s="133">
        <v>0.2185251895056039</v>
      </c>
      <c r="C341" s="133">
        <v>0.15023055545502037</v>
      </c>
      <c r="D341" s="133">
        <v>0.14079833054003038</v>
      </c>
      <c r="E341" s="133">
        <v>0.13204136072434158</v>
      </c>
      <c r="F341" s="133">
        <v>0.13575100274104873</v>
      </c>
      <c r="G341" s="133">
        <v>0.13940021431025637</v>
      </c>
      <c r="H341" s="133">
        <v>0.13681923326514678</v>
      </c>
      <c r="I341" s="133">
        <v>0.13754251246461552</v>
      </c>
      <c r="J341" s="133">
        <v>0.12852191195259444</v>
      </c>
      <c r="K341" s="133" t="s">
        <v>1751</v>
      </c>
      <c r="L341" s="133" t="s">
        <v>1751</v>
      </c>
      <c r="M341" s="133" t="s">
        <v>1751</v>
      </c>
      <c r="N341" s="133" t="s">
        <v>1751</v>
      </c>
      <c r="O341" s="133" t="s">
        <v>1751</v>
      </c>
      <c r="P341" s="133" t="s">
        <v>1751</v>
      </c>
    </row>
    <row r="342" spans="1:16">
      <c r="A342" s="132">
        <v>45236</v>
      </c>
      <c r="B342" s="133">
        <v>0.21852518950560393</v>
      </c>
      <c r="C342" s="133">
        <v>0.15023055545502045</v>
      </c>
      <c r="D342" s="133">
        <v>0.14199650998338464</v>
      </c>
      <c r="E342" s="133">
        <v>0.13059799401198502</v>
      </c>
      <c r="F342" s="133">
        <v>0.13902826068271298</v>
      </c>
      <c r="G342" s="133">
        <v>0.13775253138869989</v>
      </c>
      <c r="H342" s="133">
        <v>0.13681923334565027</v>
      </c>
      <c r="I342" s="133">
        <v>0.13775625584914572</v>
      </c>
      <c r="J342" s="133">
        <v>0.12852191195259449</v>
      </c>
      <c r="K342" s="133" t="s">
        <v>1751</v>
      </c>
      <c r="L342" s="133" t="s">
        <v>1751</v>
      </c>
      <c r="M342" s="133" t="s">
        <v>1751</v>
      </c>
      <c r="N342" s="133" t="s">
        <v>1751</v>
      </c>
      <c r="O342" s="133" t="s">
        <v>1751</v>
      </c>
      <c r="P342" s="133" t="s">
        <v>1751</v>
      </c>
    </row>
    <row r="343" spans="1:16">
      <c r="A343" s="132">
        <v>45237</v>
      </c>
      <c r="B343" s="133">
        <v>0.21496160672712916</v>
      </c>
      <c r="C343" s="133">
        <v>0.15023055545502048</v>
      </c>
      <c r="D343" s="133">
        <v>0.14199651009616485</v>
      </c>
      <c r="E343" s="133">
        <v>0.13077151122633218</v>
      </c>
      <c r="F343" s="133">
        <v>0.14039576921017122</v>
      </c>
      <c r="G343" s="133">
        <v>0.13775253141198018</v>
      </c>
      <c r="H343" s="133">
        <v>0.13681923334565024</v>
      </c>
      <c r="I343" s="133">
        <v>0.13768412981069675</v>
      </c>
      <c r="J343" s="133">
        <v>0.12764767744728406</v>
      </c>
      <c r="K343" s="133" t="s">
        <v>1751</v>
      </c>
      <c r="L343" s="133" t="s">
        <v>1751</v>
      </c>
      <c r="M343" s="133" t="s">
        <v>1751</v>
      </c>
      <c r="N343" s="133" t="s">
        <v>1751</v>
      </c>
      <c r="O343" s="133" t="s">
        <v>1751</v>
      </c>
      <c r="P343" s="133" t="s">
        <v>1751</v>
      </c>
    </row>
    <row r="344" spans="1:16">
      <c r="A344" s="132">
        <v>45238</v>
      </c>
      <c r="B344" s="133">
        <v>0.20243212558112966</v>
      </c>
      <c r="C344" s="133">
        <v>0.15023055589613832</v>
      </c>
      <c r="D344" s="133">
        <v>0.14199651009616485</v>
      </c>
      <c r="E344" s="133">
        <v>0.13328025414250974</v>
      </c>
      <c r="F344" s="133">
        <v>0.14039576921017125</v>
      </c>
      <c r="G344" s="133">
        <v>0.13760513517252959</v>
      </c>
      <c r="H344" s="133">
        <v>0.14337146773486489</v>
      </c>
      <c r="I344" s="133">
        <v>0.13818687959655362</v>
      </c>
      <c r="J344" s="133">
        <v>0.12764767744590086</v>
      </c>
      <c r="K344" s="133" t="s">
        <v>1751</v>
      </c>
      <c r="L344" s="133" t="s">
        <v>1751</v>
      </c>
      <c r="M344" s="133" t="s">
        <v>1751</v>
      </c>
      <c r="N344" s="133" t="s">
        <v>1751</v>
      </c>
      <c r="O344" s="133" t="s">
        <v>1751</v>
      </c>
      <c r="P344" s="133" t="s">
        <v>1751</v>
      </c>
    </row>
    <row r="345" spans="1:16">
      <c r="A345" s="132">
        <v>45239</v>
      </c>
      <c r="B345" s="133">
        <v>0.20243212558112966</v>
      </c>
      <c r="C345" s="133">
        <v>0.15023055553954207</v>
      </c>
      <c r="D345" s="133">
        <v>0.14199651013502665</v>
      </c>
      <c r="E345" s="133">
        <v>0.135575191028939</v>
      </c>
      <c r="F345" s="133">
        <v>0.1385670449433479</v>
      </c>
      <c r="G345" s="133">
        <v>0.1392631123710921</v>
      </c>
      <c r="H345" s="133">
        <v>0.14337146773486498</v>
      </c>
      <c r="I345" s="133">
        <v>0.13866554474581422</v>
      </c>
      <c r="J345" s="133">
        <v>0.12369037647103248</v>
      </c>
      <c r="K345" s="133" t="s">
        <v>1751</v>
      </c>
      <c r="L345" s="133" t="s">
        <v>1751</v>
      </c>
      <c r="M345" s="133" t="s">
        <v>1751</v>
      </c>
      <c r="N345" s="133" t="s">
        <v>1751</v>
      </c>
      <c r="O345" s="133" t="s">
        <v>1751</v>
      </c>
      <c r="P345" s="133" t="s">
        <v>1751</v>
      </c>
    </row>
    <row r="346" spans="1:16">
      <c r="A346" s="132">
        <v>45240</v>
      </c>
      <c r="B346" s="133">
        <v>0.20243212558112966</v>
      </c>
      <c r="C346" s="133">
        <v>0.15023055553954207</v>
      </c>
      <c r="D346" s="133">
        <v>0.14199651013502665</v>
      </c>
      <c r="E346" s="133">
        <v>0.135575191028939</v>
      </c>
      <c r="F346" s="133">
        <v>0.1385670449433479</v>
      </c>
      <c r="G346" s="133">
        <v>0.1392631123710921</v>
      </c>
      <c r="H346" s="133">
        <v>0.14337146773486498</v>
      </c>
      <c r="I346" s="133">
        <v>0.13866554474581422</v>
      </c>
      <c r="J346" s="133">
        <v>0.12369037647103248</v>
      </c>
      <c r="K346" s="133" t="s">
        <v>1751</v>
      </c>
      <c r="L346" s="133" t="s">
        <v>1751</v>
      </c>
      <c r="M346" s="133" t="s">
        <v>1751</v>
      </c>
      <c r="N346" s="133" t="s">
        <v>1751</v>
      </c>
      <c r="O346" s="133" t="s">
        <v>1751</v>
      </c>
      <c r="P346" s="133" t="s">
        <v>1751</v>
      </c>
    </row>
    <row r="347" spans="1:16">
      <c r="A347" s="132">
        <v>45241</v>
      </c>
      <c r="B347" s="133">
        <v>0.20243212558112966</v>
      </c>
      <c r="C347" s="133">
        <v>0.15023055553954207</v>
      </c>
      <c r="D347" s="133">
        <v>0.14199651013502665</v>
      </c>
      <c r="E347" s="133">
        <v>0.135575191028939</v>
      </c>
      <c r="F347" s="133">
        <v>0.1385670449433479</v>
      </c>
      <c r="G347" s="133">
        <v>0.1392631123710921</v>
      </c>
      <c r="H347" s="133">
        <v>0.14337146773486498</v>
      </c>
      <c r="I347" s="133">
        <v>0.13866554474581422</v>
      </c>
      <c r="J347" s="133">
        <v>0.12369037647103248</v>
      </c>
      <c r="K347" s="133" t="s">
        <v>1751</v>
      </c>
      <c r="L347" s="133" t="s">
        <v>1751</v>
      </c>
      <c r="M347" s="133" t="s">
        <v>1751</v>
      </c>
      <c r="N347" s="133" t="s">
        <v>1751</v>
      </c>
      <c r="O347" s="133" t="s">
        <v>1751</v>
      </c>
      <c r="P347" s="133" t="s">
        <v>1751</v>
      </c>
    </row>
    <row r="348" spans="1:16">
      <c r="A348" s="132">
        <v>45242</v>
      </c>
      <c r="B348" s="133">
        <v>0.20243212558112966</v>
      </c>
      <c r="C348" s="133">
        <v>0.15023055553954207</v>
      </c>
      <c r="D348" s="133">
        <v>0.15974706493665999</v>
      </c>
      <c r="E348" s="133">
        <v>0.14156562319311899</v>
      </c>
      <c r="F348" s="133">
        <v>0.1385670449433479</v>
      </c>
      <c r="G348" s="133">
        <v>0.1392631123710921</v>
      </c>
      <c r="H348" s="133">
        <v>0.14337146773486498</v>
      </c>
      <c r="I348" s="133">
        <v>0.13866554474581422</v>
      </c>
      <c r="J348" s="133">
        <v>0.12369037647103248</v>
      </c>
      <c r="K348" s="133" t="s">
        <v>1751</v>
      </c>
      <c r="L348" s="133" t="s">
        <v>1751</v>
      </c>
      <c r="M348" s="133" t="s">
        <v>1751</v>
      </c>
      <c r="N348" s="133" t="s">
        <v>1751</v>
      </c>
      <c r="O348" s="133" t="s">
        <v>1751</v>
      </c>
      <c r="P348" s="133" t="s">
        <v>1751</v>
      </c>
    </row>
    <row r="349" spans="1:16">
      <c r="A349" s="132">
        <v>45243</v>
      </c>
      <c r="B349" s="133">
        <v>0.20243212558112966</v>
      </c>
      <c r="C349" s="133">
        <v>0.15023055553954207</v>
      </c>
      <c r="D349" s="133">
        <v>0.15974706493665999</v>
      </c>
      <c r="E349" s="133">
        <v>0.14156562319311899</v>
      </c>
      <c r="F349" s="133">
        <v>0.1385670449433479</v>
      </c>
      <c r="G349" s="133">
        <v>0.1392631123710921</v>
      </c>
      <c r="H349" s="133">
        <v>0.14337146773486498</v>
      </c>
      <c r="I349" s="133">
        <v>0.13866554474581422</v>
      </c>
      <c r="J349" s="133">
        <v>0.12369037647103248</v>
      </c>
      <c r="K349" s="133" t="s">
        <v>1751</v>
      </c>
      <c r="L349" s="133" t="s">
        <v>1751</v>
      </c>
      <c r="M349" s="133" t="s">
        <v>1751</v>
      </c>
      <c r="N349" s="133" t="s">
        <v>1751</v>
      </c>
      <c r="O349" s="133" t="s">
        <v>1751</v>
      </c>
      <c r="P349" s="133" t="s">
        <v>1751</v>
      </c>
    </row>
    <row r="350" spans="1:16">
      <c r="A350" s="132">
        <v>45244</v>
      </c>
      <c r="B350" s="133">
        <v>0.20243212558112966</v>
      </c>
      <c r="C350" s="133">
        <v>0.15023055553954207</v>
      </c>
      <c r="D350" s="133">
        <v>0.15974706493665999</v>
      </c>
      <c r="E350" s="133">
        <v>0.14156562319311899</v>
      </c>
      <c r="F350" s="133">
        <v>0.1385670449433479</v>
      </c>
      <c r="G350" s="133">
        <v>0.1392631123710921</v>
      </c>
      <c r="H350" s="133">
        <v>0.14337146773486498</v>
      </c>
      <c r="I350" s="133">
        <v>0.13866554474581422</v>
      </c>
      <c r="J350" s="133">
        <v>0.12369037647103248</v>
      </c>
      <c r="K350" s="133" t="s">
        <v>1751</v>
      </c>
      <c r="L350" s="133" t="s">
        <v>1751</v>
      </c>
      <c r="M350" s="133" t="s">
        <v>1751</v>
      </c>
      <c r="N350" s="133" t="s">
        <v>1751</v>
      </c>
      <c r="O350" s="133" t="s">
        <v>1751</v>
      </c>
      <c r="P350" s="133" t="s">
        <v>1751</v>
      </c>
    </row>
    <row r="351" spans="1:16">
      <c r="A351" s="132">
        <v>45245</v>
      </c>
      <c r="B351" s="133">
        <v>0.20243212558112966</v>
      </c>
      <c r="C351" s="133">
        <v>0.15023055553954207</v>
      </c>
      <c r="D351" s="133">
        <v>0.15974706493665999</v>
      </c>
      <c r="E351" s="133">
        <v>0.14156562319311899</v>
      </c>
      <c r="F351" s="133">
        <v>0.1385670449433479</v>
      </c>
      <c r="G351" s="133">
        <v>0.1392631123710921</v>
      </c>
      <c r="H351" s="133">
        <v>0.14337146773486498</v>
      </c>
      <c r="I351" s="133">
        <v>0.13866554474581422</v>
      </c>
      <c r="J351" s="133">
        <v>0.12369037647103248</v>
      </c>
      <c r="K351" s="133" t="s">
        <v>1751</v>
      </c>
      <c r="L351" s="133" t="s">
        <v>1751</v>
      </c>
      <c r="M351" s="133" t="s">
        <v>1751</v>
      </c>
      <c r="N351" s="133" t="s">
        <v>1751</v>
      </c>
      <c r="O351" s="133" t="s">
        <v>1751</v>
      </c>
      <c r="P351" s="133" t="s">
        <v>1751</v>
      </c>
    </row>
    <row r="352" spans="1:16">
      <c r="A352" s="132">
        <v>45246</v>
      </c>
      <c r="B352" s="133">
        <v>0.20243212558112966</v>
      </c>
      <c r="C352" s="133">
        <v>0.15023055553954207</v>
      </c>
      <c r="D352" s="133">
        <v>0.15974706493665999</v>
      </c>
      <c r="E352" s="133">
        <v>0.14156562319311899</v>
      </c>
      <c r="F352" s="133">
        <v>0.1385670449433479</v>
      </c>
      <c r="G352" s="133">
        <v>0.1392631123710921</v>
      </c>
      <c r="H352" s="133">
        <v>0.14337146773486498</v>
      </c>
      <c r="I352" s="133">
        <v>0.13866554474581422</v>
      </c>
      <c r="J352" s="133">
        <v>0.12369037647103248</v>
      </c>
      <c r="K352" s="133" t="s">
        <v>1751</v>
      </c>
      <c r="L352" s="133" t="s">
        <v>1751</v>
      </c>
      <c r="M352" s="133" t="s">
        <v>1751</v>
      </c>
      <c r="N352" s="133" t="s">
        <v>1751</v>
      </c>
      <c r="O352" s="133" t="s">
        <v>1751</v>
      </c>
      <c r="P352" s="133" t="s">
        <v>1751</v>
      </c>
    </row>
    <row r="353" spans="1:16">
      <c r="A353" s="132">
        <v>45247</v>
      </c>
      <c r="B353" s="133">
        <v>0.20243212558112966</v>
      </c>
      <c r="C353" s="133">
        <v>0.15023055553954207</v>
      </c>
      <c r="D353" s="133">
        <v>0.15974706493665999</v>
      </c>
      <c r="E353" s="133">
        <v>0.14156562319311899</v>
      </c>
      <c r="F353" s="133">
        <v>0.1385670449433479</v>
      </c>
      <c r="G353" s="133">
        <v>0.1392631123710921</v>
      </c>
      <c r="H353" s="133">
        <v>0.14337146773486498</v>
      </c>
      <c r="I353" s="133">
        <v>0.13866554474581422</v>
      </c>
      <c r="J353" s="133">
        <v>0.12369037647103248</v>
      </c>
      <c r="K353" s="133" t="s">
        <v>1751</v>
      </c>
      <c r="L353" s="133" t="s">
        <v>1751</v>
      </c>
      <c r="M353" s="133" t="s">
        <v>1751</v>
      </c>
      <c r="N353" s="133" t="s">
        <v>1751</v>
      </c>
      <c r="O353" s="133" t="s">
        <v>1751</v>
      </c>
      <c r="P353" s="133" t="s">
        <v>1751</v>
      </c>
    </row>
    <row r="354" spans="1:16">
      <c r="A354" s="132">
        <v>45248</v>
      </c>
      <c r="B354" s="133">
        <v>0.20243212558112966</v>
      </c>
      <c r="C354" s="133">
        <v>0.15023055553954207</v>
      </c>
      <c r="D354" s="133">
        <v>0.15974706493665999</v>
      </c>
      <c r="E354" s="133">
        <v>0.14156562319311899</v>
      </c>
      <c r="F354" s="133">
        <v>0.1385670449433479</v>
      </c>
      <c r="G354" s="133">
        <v>0.1392631123710921</v>
      </c>
      <c r="H354" s="133">
        <v>0.14337146773486498</v>
      </c>
      <c r="I354" s="133">
        <v>0.13866554474581422</v>
      </c>
      <c r="J354" s="133">
        <v>0.12369037647103248</v>
      </c>
      <c r="K354" s="133" t="s">
        <v>1751</v>
      </c>
      <c r="L354" s="133" t="s">
        <v>1751</v>
      </c>
      <c r="M354" s="133" t="s">
        <v>1751</v>
      </c>
      <c r="N354" s="133" t="s">
        <v>1751</v>
      </c>
      <c r="O354" s="133" t="s">
        <v>1751</v>
      </c>
      <c r="P354" s="133" t="s">
        <v>1751</v>
      </c>
    </row>
    <row r="355" spans="1:16">
      <c r="A355" s="132">
        <v>45249</v>
      </c>
      <c r="B355" s="133">
        <v>0.20243212558112966</v>
      </c>
      <c r="C355" s="133">
        <v>0.15023055553954207</v>
      </c>
      <c r="D355" s="133">
        <v>0.15974706493665999</v>
      </c>
      <c r="E355" s="133">
        <v>0.14156562319311899</v>
      </c>
      <c r="F355" s="133">
        <v>0.1385670449433479</v>
      </c>
      <c r="G355" s="133">
        <v>0.1392631123710921</v>
      </c>
      <c r="H355" s="133">
        <v>0.14337146773486498</v>
      </c>
      <c r="I355" s="133">
        <v>0.13866554474581422</v>
      </c>
      <c r="J355" s="133">
        <v>0.12369037647103248</v>
      </c>
      <c r="K355" s="133" t="s">
        <v>1751</v>
      </c>
      <c r="L355" s="133" t="s">
        <v>1751</v>
      </c>
      <c r="M355" s="133" t="s">
        <v>1751</v>
      </c>
      <c r="N355" s="133" t="s">
        <v>1751</v>
      </c>
      <c r="O355" s="133" t="s">
        <v>1751</v>
      </c>
      <c r="P355" s="133" t="s">
        <v>1751</v>
      </c>
    </row>
    <row r="356" spans="1:16">
      <c r="A356" s="132">
        <v>45250</v>
      </c>
      <c r="B356" s="133">
        <v>0.20243212558112975</v>
      </c>
      <c r="C356" s="133">
        <v>0.14519556803440908</v>
      </c>
      <c r="D356" s="133">
        <v>0.15974706487851709</v>
      </c>
      <c r="E356" s="133">
        <v>0.14156562319311894</v>
      </c>
      <c r="F356" s="133">
        <v>0.14049766097559982</v>
      </c>
      <c r="G356" s="133">
        <v>0.13932487542451089</v>
      </c>
      <c r="H356" s="133">
        <v>0.1408423607526344</v>
      </c>
      <c r="I356" s="133">
        <v>0.13863408941580521</v>
      </c>
      <c r="J356" s="133">
        <v>0.12739172170028726</v>
      </c>
      <c r="K356" s="133" t="s">
        <v>1751</v>
      </c>
      <c r="L356" s="133" t="s">
        <v>1751</v>
      </c>
      <c r="M356" s="133" t="s">
        <v>1751</v>
      </c>
      <c r="N356" s="133" t="s">
        <v>1751</v>
      </c>
      <c r="O356" s="133" t="s">
        <v>1751</v>
      </c>
      <c r="P356" s="133" t="s">
        <v>1751</v>
      </c>
    </row>
    <row r="357" spans="1:16">
      <c r="A357" s="132">
        <v>45251</v>
      </c>
      <c r="B357" s="133">
        <v>0.2111103366778842</v>
      </c>
      <c r="C357" s="133">
        <v>0.13053182638201788</v>
      </c>
      <c r="D357" s="133">
        <v>0.15287790491784081</v>
      </c>
      <c r="E357" s="133">
        <v>0.13738769470552992</v>
      </c>
      <c r="F357" s="133">
        <v>0.13714715022317917</v>
      </c>
      <c r="G357" s="133">
        <v>0.13554109196213993</v>
      </c>
      <c r="H357" s="133">
        <v>0.14084236070139192</v>
      </c>
      <c r="I357" s="133">
        <v>0.13735890593848282</v>
      </c>
      <c r="J357" s="133">
        <v>0.12861239743102504</v>
      </c>
      <c r="K357" s="133" t="s">
        <v>1751</v>
      </c>
      <c r="L357" s="133" t="s">
        <v>1751</v>
      </c>
      <c r="M357" s="133" t="s">
        <v>1751</v>
      </c>
      <c r="N357" s="133" t="s">
        <v>1751</v>
      </c>
      <c r="O357" s="133" t="s">
        <v>1751</v>
      </c>
      <c r="P357" s="133" t="s">
        <v>1751</v>
      </c>
    </row>
    <row r="358" spans="1:16">
      <c r="A358" s="132">
        <v>45252</v>
      </c>
      <c r="B358" s="133">
        <v>0.20387940396071974</v>
      </c>
      <c r="C358" s="133">
        <v>0.11558269453763784</v>
      </c>
      <c r="D358" s="133">
        <v>0.12719111355673762</v>
      </c>
      <c r="E358" s="133">
        <v>0.12170763060073966</v>
      </c>
      <c r="F358" s="133">
        <v>0.1358912511177012</v>
      </c>
      <c r="G358" s="133">
        <v>0.1339239930730568</v>
      </c>
      <c r="H358" s="133">
        <v>0.14084236079392892</v>
      </c>
      <c r="I358" s="133">
        <v>0.13671458967899708</v>
      </c>
      <c r="J358" s="133">
        <v>0.13288709521616432</v>
      </c>
      <c r="K358" s="133" t="s">
        <v>1751</v>
      </c>
      <c r="L358" s="133" t="s">
        <v>1751</v>
      </c>
      <c r="M358" s="133" t="s">
        <v>1751</v>
      </c>
      <c r="N358" s="133" t="s">
        <v>1751</v>
      </c>
      <c r="O358" s="133" t="s">
        <v>1751</v>
      </c>
      <c r="P358" s="133" t="s">
        <v>1751</v>
      </c>
    </row>
    <row r="359" spans="1:16">
      <c r="A359" s="132">
        <v>45253</v>
      </c>
      <c r="B359" s="133">
        <v>0.20387940400256993</v>
      </c>
      <c r="C359" s="133">
        <v>0.11244983372988246</v>
      </c>
      <c r="D359" s="133">
        <v>0.11871848510300649</v>
      </c>
      <c r="E359" s="133">
        <v>0.12195580387339222</v>
      </c>
      <c r="F359" s="133">
        <v>0.13389984855803427</v>
      </c>
      <c r="G359" s="133">
        <v>0.13290498404655712</v>
      </c>
      <c r="H359" s="133">
        <v>0.14189581590601652</v>
      </c>
      <c r="I359" s="133">
        <v>0.13498205979144365</v>
      </c>
      <c r="J359" s="133">
        <v>0.13288709533216689</v>
      </c>
      <c r="K359" s="133" t="s">
        <v>1751</v>
      </c>
      <c r="L359" s="133" t="s">
        <v>1751</v>
      </c>
      <c r="M359" s="133" t="s">
        <v>1751</v>
      </c>
      <c r="N359" s="133" t="s">
        <v>1751</v>
      </c>
      <c r="O359" s="133" t="s">
        <v>1751</v>
      </c>
      <c r="P359" s="133" t="s">
        <v>1751</v>
      </c>
    </row>
    <row r="360" spans="1:16">
      <c r="A360" s="132">
        <v>45254</v>
      </c>
      <c r="B360" s="133">
        <v>0.20387940400256993</v>
      </c>
      <c r="C360" s="133">
        <v>0.11244983372988246</v>
      </c>
      <c r="D360" s="133">
        <v>0.11871848510300649</v>
      </c>
      <c r="E360" s="133">
        <v>0.12195580387339222</v>
      </c>
      <c r="F360" s="133">
        <v>0.13389984855803427</v>
      </c>
      <c r="G360" s="133">
        <v>0.13290498404655712</v>
      </c>
      <c r="H360" s="133">
        <v>0.14189581590601652</v>
      </c>
      <c r="I360" s="133">
        <v>0.13498205979144362</v>
      </c>
      <c r="J360" s="133">
        <v>0.13288709533216689</v>
      </c>
      <c r="K360" s="133" t="s">
        <v>1751</v>
      </c>
      <c r="L360" s="133" t="s">
        <v>1751</v>
      </c>
      <c r="M360" s="133" t="s">
        <v>1751</v>
      </c>
      <c r="N360" s="133" t="s">
        <v>1751</v>
      </c>
      <c r="O360" s="133" t="s">
        <v>1751</v>
      </c>
      <c r="P360" s="133" t="s">
        <v>1751</v>
      </c>
    </row>
    <row r="361" spans="1:16">
      <c r="A361" s="132">
        <v>45255</v>
      </c>
      <c r="B361" s="133">
        <v>0.20387940400256993</v>
      </c>
      <c r="C361" s="133">
        <v>0.11244983372988246</v>
      </c>
      <c r="D361" s="133">
        <v>0.11871848510300649</v>
      </c>
      <c r="E361" s="133">
        <v>0.12195580387339222</v>
      </c>
      <c r="F361" s="133">
        <v>0.13389984855803427</v>
      </c>
      <c r="G361" s="133">
        <v>0.13290498404655712</v>
      </c>
      <c r="H361" s="133">
        <v>0.14189581590601652</v>
      </c>
      <c r="I361" s="133">
        <v>0.13498205979144362</v>
      </c>
      <c r="J361" s="133">
        <v>0.13288709533216689</v>
      </c>
      <c r="K361" s="133" t="s">
        <v>1751</v>
      </c>
      <c r="L361" s="133" t="s">
        <v>1751</v>
      </c>
      <c r="M361" s="133" t="s">
        <v>1751</v>
      </c>
      <c r="N361" s="133" t="s">
        <v>1751</v>
      </c>
      <c r="O361" s="133" t="s">
        <v>1751</v>
      </c>
      <c r="P361" s="133" t="s">
        <v>1751</v>
      </c>
    </row>
    <row r="362" spans="1:16">
      <c r="A362" s="132">
        <v>45256</v>
      </c>
      <c r="B362" s="133">
        <v>0.20229031022138416</v>
      </c>
      <c r="C362" s="133">
        <v>0.11272958192359064</v>
      </c>
      <c r="D362" s="133">
        <v>0.12037803502533251</v>
      </c>
      <c r="E362" s="133">
        <v>0.12195580393665632</v>
      </c>
      <c r="F362" s="133">
        <v>0.1360338629026315</v>
      </c>
      <c r="G362" s="133">
        <v>0.13559570035391527</v>
      </c>
      <c r="H362" s="133">
        <v>0.14189581590601652</v>
      </c>
      <c r="I362" s="133">
        <v>0.13539009791997159</v>
      </c>
      <c r="J362" s="133">
        <v>0.12870570178084006</v>
      </c>
      <c r="K362" s="133" t="s">
        <v>1751</v>
      </c>
      <c r="L362" s="133" t="s">
        <v>1751</v>
      </c>
      <c r="M362" s="133" t="s">
        <v>1751</v>
      </c>
      <c r="N362" s="133" t="s">
        <v>1751</v>
      </c>
      <c r="O362" s="133" t="s">
        <v>1751</v>
      </c>
      <c r="P362" s="133" t="s">
        <v>1751</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90853-915F-4540-931E-B02EF2A7A5BB}">
  <sheetPr codeName="Sheet25"/>
  <dimension ref="A1:BJ358"/>
  <sheetViews>
    <sheetView showGridLines="0" workbookViewId="0">
      <pane xSplit="1" ySplit="2" topLeftCell="B348" activePane="bottomRight" state="frozen"/>
      <selection activeCell="S27" sqref="S27"/>
      <selection pane="topRight" activeCell="S27" sqref="S27"/>
      <selection pane="bottomLeft" activeCell="S27" sqref="S27"/>
      <selection pane="bottomRight" activeCell="B358" sqref="B358:P358"/>
    </sheetView>
  </sheetViews>
  <sheetFormatPr defaultColWidth="6.42578125" defaultRowHeight="15"/>
  <cols>
    <col min="1" max="1" width="12" style="132" bestFit="1" customWidth="1"/>
    <col min="2" max="2" width="8.5703125" style="133" bestFit="1" customWidth="1"/>
    <col min="3" max="47" width="6.42578125" style="133"/>
    <col min="48" max="16384" width="6.42578125" style="68"/>
  </cols>
  <sheetData>
    <row r="1" spans="1:62">
      <c r="A1" s="130" t="s">
        <v>1631</v>
      </c>
      <c r="B1" s="129" t="str">
        <f>IFERROR(AVERAGEIFS(DailyDetails!$J:$J,DailyDetails!$L:$L,"HY",DailyDetails!$E:$E,B$2),"")</f>
        <v/>
      </c>
      <c r="C1" s="129" t="str">
        <f>IFERROR(AVERAGEIFS(DailyDetails!$J:$J,DailyDetails!$L:$L,"HY",DailyDetails!$E:$E,C$2),"")</f>
        <v/>
      </c>
      <c r="D1" s="129" t="str">
        <f>IFERROR(AVERAGEIFS(DailyDetails!$J:$J,DailyDetails!$L:$L,"HY",DailyDetails!$E:$E,D$2),"")</f>
        <v/>
      </c>
      <c r="E1" s="129">
        <f>IFERROR(AVERAGEIFS(DailyDetails!$J:$J,DailyDetails!$L:$L,"HY",DailyDetails!$E:$E,E$2),"")</f>
        <v>0.10915686059905993</v>
      </c>
      <c r="F1" s="129" t="str">
        <f>IFERROR(AVERAGEIFS(DailyDetails!$J:$J,DailyDetails!$L:$L,"HY",DailyDetails!$E:$E,F$2),"")</f>
        <v/>
      </c>
      <c r="G1" s="129">
        <f>IFERROR(AVERAGEIFS(DailyDetails!$J:$J,DailyDetails!$L:$L,"HY",DailyDetails!$E:$E,G$2),"")</f>
        <v>0.1352443136658644</v>
      </c>
      <c r="H1" s="129" t="str">
        <f>IFERROR(AVERAGEIFS(DailyDetails!$J:$J,DailyDetails!$L:$L,"HY",DailyDetails!$E:$E,H$2),"")</f>
        <v/>
      </c>
      <c r="I1" s="129">
        <f>IFERROR(AVERAGEIFS(DailyDetails!$J:$J,DailyDetails!$L:$L,"HY",DailyDetails!$E:$E,I$2),"")</f>
        <v>0.14112308897134163</v>
      </c>
      <c r="J1" s="129" t="str">
        <f>IFERROR(AVERAGEIFS(DailyDetails!$J:$J,DailyDetails!$L:$L,"HY",DailyDetails!$E:$E,J$2),"")</f>
        <v/>
      </c>
      <c r="K1" s="129" t="str">
        <f>IFERROR(AVERAGEIFS(DailyDetails!$J:$J,DailyDetails!$L:$L,"HY",DailyDetails!$E:$E,K$2),"")</f>
        <v/>
      </c>
      <c r="L1" s="129" t="str">
        <f>IFERROR(AVERAGEIFS(DailyDetails!$J:$J,DailyDetails!$L:$L,"HY",DailyDetails!$E:$E,L$2),"")</f>
        <v/>
      </c>
      <c r="M1" s="129" t="str">
        <f>IFERROR(AVERAGEIFS(DailyDetails!$J:$J,DailyDetails!$L:$L,"HY",DailyDetails!$E:$E,M$2),"")</f>
        <v/>
      </c>
      <c r="N1" s="129" t="str">
        <f>IFERROR(AVERAGEIFS(DailyDetails!$J:$J,DailyDetails!$L:$L,"HY",DailyDetails!$E:$E,N$2),"")</f>
        <v/>
      </c>
      <c r="O1" s="129" t="str">
        <f>IFERROR(AVERAGEIFS(DailyDetails!$J:$J,DailyDetails!$L:$L,"HY",DailyDetails!$E:$E,O$2),"")</f>
        <v/>
      </c>
      <c r="P1" s="129" t="str">
        <f>IFERROR(AVERAGEIFS(DailyDetails!$J:$J,DailyDetails!$L:$L,"HY",DailyDetails!$E:$E,P$2),"")</f>
        <v/>
      </c>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row>
    <row r="2" spans="1:62">
      <c r="A2" s="131" t="s">
        <v>205</v>
      </c>
      <c r="B2" s="123">
        <v>1</v>
      </c>
      <c r="C2" s="123">
        <v>2</v>
      </c>
      <c r="D2" s="123">
        <v>3</v>
      </c>
      <c r="E2" s="123">
        <v>4</v>
      </c>
      <c r="F2" s="123">
        <v>5</v>
      </c>
      <c r="G2" s="123">
        <v>6</v>
      </c>
      <c r="H2" s="123">
        <v>7</v>
      </c>
      <c r="I2" s="123">
        <v>8</v>
      </c>
      <c r="J2" s="123">
        <v>9</v>
      </c>
      <c r="K2" s="123">
        <v>10</v>
      </c>
      <c r="L2" s="123">
        <v>11</v>
      </c>
      <c r="M2" s="123">
        <v>12</v>
      </c>
      <c r="N2" s="123">
        <v>13</v>
      </c>
      <c r="O2" s="123">
        <v>14</v>
      </c>
      <c r="P2" s="123">
        <v>15</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row>
    <row r="3" spans="1:62">
      <c r="A3" s="132">
        <v>44865</v>
      </c>
      <c r="B3" s="133" t="s">
        <v>1751</v>
      </c>
      <c r="C3" s="133" t="s">
        <v>1751</v>
      </c>
      <c r="D3" s="133" t="s">
        <v>1751</v>
      </c>
      <c r="E3" s="133" t="s">
        <v>1751</v>
      </c>
      <c r="F3" s="133">
        <v>0.12222670920653</v>
      </c>
      <c r="G3" s="133" t="s">
        <v>1751</v>
      </c>
      <c r="H3" s="133">
        <v>0.14248852310819049</v>
      </c>
      <c r="I3" s="133" t="s">
        <v>1751</v>
      </c>
      <c r="J3" s="133">
        <v>0.13501464073391475</v>
      </c>
      <c r="K3" s="133" t="s">
        <v>1751</v>
      </c>
      <c r="L3" s="133" t="s">
        <v>1751</v>
      </c>
      <c r="M3" s="133" t="s">
        <v>1751</v>
      </c>
      <c r="N3" s="133" t="s">
        <v>1751</v>
      </c>
      <c r="O3" s="133" t="s">
        <v>1751</v>
      </c>
      <c r="P3" s="133" t="s">
        <v>1751</v>
      </c>
    </row>
    <row r="4" spans="1:62">
      <c r="A4" s="132">
        <v>44866</v>
      </c>
      <c r="B4" s="133" t="s">
        <v>1751</v>
      </c>
      <c r="C4" s="133" t="s">
        <v>1751</v>
      </c>
      <c r="D4" s="133" t="s">
        <v>1751</v>
      </c>
      <c r="E4" s="133" t="s">
        <v>1751</v>
      </c>
      <c r="F4" s="133">
        <v>0.12222670920653</v>
      </c>
      <c r="G4" s="133" t="s">
        <v>1751</v>
      </c>
      <c r="H4" s="133">
        <v>0.14516435837649561</v>
      </c>
      <c r="I4" s="133" t="s">
        <v>1751</v>
      </c>
      <c r="J4" s="133">
        <v>0.13501464064683269</v>
      </c>
      <c r="K4" s="133" t="s">
        <v>1751</v>
      </c>
      <c r="L4" s="133" t="s">
        <v>1751</v>
      </c>
      <c r="M4" s="133" t="s">
        <v>1751</v>
      </c>
      <c r="N4" s="133" t="s">
        <v>1751</v>
      </c>
      <c r="O4" s="133" t="s">
        <v>1751</v>
      </c>
      <c r="P4" s="133" t="s">
        <v>1751</v>
      </c>
    </row>
    <row r="5" spans="1:62">
      <c r="A5" s="132">
        <v>44867</v>
      </c>
      <c r="B5" s="133" t="s">
        <v>1751</v>
      </c>
      <c r="C5" s="133" t="s">
        <v>1751</v>
      </c>
      <c r="D5" s="133" t="s">
        <v>1751</v>
      </c>
      <c r="E5" s="133" t="s">
        <v>1751</v>
      </c>
      <c r="F5" s="133">
        <v>0.12222670920652998</v>
      </c>
      <c r="G5" s="133" t="s">
        <v>1751</v>
      </c>
      <c r="H5" s="133">
        <v>0.14516435837649558</v>
      </c>
      <c r="I5" s="133" t="s">
        <v>1751</v>
      </c>
      <c r="J5" s="133">
        <v>0.13856863880824272</v>
      </c>
      <c r="K5" s="133" t="s">
        <v>1751</v>
      </c>
      <c r="L5" s="133" t="s">
        <v>1751</v>
      </c>
      <c r="M5" s="133" t="s">
        <v>1751</v>
      </c>
      <c r="N5" s="133" t="s">
        <v>1751</v>
      </c>
      <c r="O5" s="133" t="s">
        <v>1751</v>
      </c>
      <c r="P5" s="133" t="s">
        <v>1751</v>
      </c>
    </row>
    <row r="6" spans="1:62">
      <c r="A6" s="132">
        <v>44868</v>
      </c>
      <c r="B6" s="133" t="s">
        <v>1751</v>
      </c>
      <c r="C6" s="133" t="s">
        <v>1751</v>
      </c>
      <c r="D6" s="133" t="s">
        <v>1751</v>
      </c>
      <c r="E6" s="133" t="s">
        <v>1751</v>
      </c>
      <c r="F6" s="133">
        <v>0.1222267092065311</v>
      </c>
      <c r="G6" s="133" t="s">
        <v>1751</v>
      </c>
      <c r="H6" s="133">
        <v>0.14516435837649561</v>
      </c>
      <c r="I6" s="133" t="s">
        <v>1751</v>
      </c>
      <c r="J6" s="133">
        <v>0.13856863880824272</v>
      </c>
      <c r="K6" s="133" t="s">
        <v>1751</v>
      </c>
      <c r="L6" s="133" t="s">
        <v>1751</v>
      </c>
      <c r="M6" s="133" t="s">
        <v>1751</v>
      </c>
      <c r="N6" s="133" t="s">
        <v>1751</v>
      </c>
      <c r="O6" s="133" t="s">
        <v>1751</v>
      </c>
      <c r="P6" s="133" t="s">
        <v>1751</v>
      </c>
    </row>
    <row r="7" spans="1:62">
      <c r="A7" s="132">
        <v>44871</v>
      </c>
      <c r="B7" s="133" t="s">
        <v>1751</v>
      </c>
      <c r="C7" s="133" t="s">
        <v>1751</v>
      </c>
      <c r="D7" s="133" t="s">
        <v>1751</v>
      </c>
      <c r="E7" s="133" t="s">
        <v>1751</v>
      </c>
      <c r="F7" s="133">
        <v>0.12222670920653107</v>
      </c>
      <c r="G7" s="133" t="s">
        <v>1751</v>
      </c>
      <c r="H7" s="133">
        <v>0.14516435837649561</v>
      </c>
      <c r="I7" s="133" t="s">
        <v>1751</v>
      </c>
      <c r="J7" s="133">
        <v>0.14255389524534043</v>
      </c>
      <c r="K7" s="133" t="s">
        <v>1751</v>
      </c>
      <c r="L7" s="133" t="s">
        <v>1751</v>
      </c>
      <c r="M7" s="133" t="s">
        <v>1751</v>
      </c>
      <c r="N7" s="133" t="s">
        <v>1751</v>
      </c>
      <c r="O7" s="133" t="s">
        <v>1751</v>
      </c>
      <c r="P7" s="133" t="s">
        <v>1751</v>
      </c>
    </row>
    <row r="8" spans="1:62">
      <c r="A8" s="132">
        <v>44872</v>
      </c>
      <c r="B8" s="133" t="s">
        <v>1751</v>
      </c>
      <c r="C8" s="133" t="s">
        <v>1751</v>
      </c>
      <c r="D8" s="133" t="s">
        <v>1751</v>
      </c>
      <c r="E8" s="133" t="s">
        <v>1751</v>
      </c>
      <c r="F8" s="133">
        <v>0.12222670920653107</v>
      </c>
      <c r="G8" s="133" t="s">
        <v>1751</v>
      </c>
      <c r="H8" s="133">
        <v>0.14516435837649558</v>
      </c>
      <c r="I8" s="133" t="s">
        <v>1751</v>
      </c>
      <c r="J8" s="133">
        <v>0.14255389524534043</v>
      </c>
      <c r="K8" s="133" t="s">
        <v>1751</v>
      </c>
      <c r="L8" s="133" t="s">
        <v>1751</v>
      </c>
      <c r="M8" s="133" t="s">
        <v>1751</v>
      </c>
      <c r="N8" s="133" t="s">
        <v>1751</v>
      </c>
      <c r="O8" s="133" t="s">
        <v>1751</v>
      </c>
      <c r="P8" s="133" t="s">
        <v>1751</v>
      </c>
    </row>
    <row r="9" spans="1:62">
      <c r="A9" s="132">
        <v>44873</v>
      </c>
      <c r="B9" s="133" t="s">
        <v>1751</v>
      </c>
      <c r="C9" s="133" t="s">
        <v>1751</v>
      </c>
      <c r="D9" s="133" t="s">
        <v>1751</v>
      </c>
      <c r="E9" s="133" t="s">
        <v>1751</v>
      </c>
      <c r="F9" s="133">
        <v>0.11594982703595748</v>
      </c>
      <c r="G9" s="133" t="s">
        <v>1751</v>
      </c>
      <c r="H9" s="133">
        <v>0.14380526841671731</v>
      </c>
      <c r="I9" s="133" t="s">
        <v>1751</v>
      </c>
      <c r="J9" s="133">
        <v>0.14413408144107448</v>
      </c>
      <c r="K9" s="133" t="s">
        <v>1751</v>
      </c>
      <c r="L9" s="133" t="s">
        <v>1751</v>
      </c>
      <c r="M9" s="133" t="s">
        <v>1751</v>
      </c>
      <c r="N9" s="133" t="s">
        <v>1751</v>
      </c>
      <c r="O9" s="133" t="s">
        <v>1751</v>
      </c>
      <c r="P9" s="133" t="s">
        <v>1751</v>
      </c>
    </row>
    <row r="10" spans="1:62">
      <c r="A10" s="132">
        <v>44874</v>
      </c>
      <c r="B10" s="133" t="s">
        <v>1751</v>
      </c>
      <c r="C10" s="133" t="s">
        <v>1751</v>
      </c>
      <c r="D10" s="133" t="s">
        <v>1751</v>
      </c>
      <c r="E10" s="133" t="s">
        <v>1751</v>
      </c>
      <c r="F10" s="133">
        <v>0.11594982703595745</v>
      </c>
      <c r="G10" s="133" t="s">
        <v>1751</v>
      </c>
      <c r="H10" s="133">
        <v>0.14380526841671726</v>
      </c>
      <c r="I10" s="133" t="s">
        <v>1751</v>
      </c>
      <c r="J10" s="133">
        <v>0.14413408144107448</v>
      </c>
      <c r="K10" s="133" t="s">
        <v>1751</v>
      </c>
      <c r="L10" s="133" t="s">
        <v>1751</v>
      </c>
      <c r="M10" s="133" t="s">
        <v>1751</v>
      </c>
      <c r="N10" s="133" t="s">
        <v>1751</v>
      </c>
      <c r="O10" s="133" t="s">
        <v>1751</v>
      </c>
      <c r="P10" s="133" t="s">
        <v>1751</v>
      </c>
    </row>
    <row r="11" spans="1:62">
      <c r="A11" s="132">
        <v>44875</v>
      </c>
      <c r="B11" s="133" t="s">
        <v>1751</v>
      </c>
      <c r="C11" s="133" t="s">
        <v>1751</v>
      </c>
      <c r="D11" s="133" t="s">
        <v>1751</v>
      </c>
      <c r="E11" s="133" t="s">
        <v>1751</v>
      </c>
      <c r="F11" s="133">
        <v>0.11594982703595749</v>
      </c>
      <c r="G11" s="133" t="s">
        <v>1751</v>
      </c>
      <c r="H11" s="133">
        <v>0.14380526846307076</v>
      </c>
      <c r="I11" s="133" t="s">
        <v>1751</v>
      </c>
      <c r="J11" s="133">
        <v>0.1441340814343457</v>
      </c>
      <c r="K11" s="133" t="s">
        <v>1751</v>
      </c>
      <c r="L11" s="133" t="s">
        <v>1751</v>
      </c>
      <c r="M11" s="133" t="s">
        <v>1751</v>
      </c>
      <c r="N11" s="133" t="s">
        <v>1751</v>
      </c>
      <c r="O11" s="133" t="s">
        <v>1751</v>
      </c>
      <c r="P11" s="133" t="s">
        <v>1751</v>
      </c>
    </row>
    <row r="12" spans="1:62">
      <c r="A12" s="132">
        <v>44878</v>
      </c>
      <c r="B12" s="133" t="s">
        <v>1751</v>
      </c>
      <c r="C12" s="133" t="s">
        <v>1751</v>
      </c>
      <c r="D12" s="133" t="s">
        <v>1751</v>
      </c>
      <c r="E12" s="133" t="s">
        <v>1751</v>
      </c>
      <c r="F12" s="133">
        <v>0.11594982703595746</v>
      </c>
      <c r="G12" s="133" t="s">
        <v>1751</v>
      </c>
      <c r="H12" s="133">
        <v>0.14833888180535629</v>
      </c>
      <c r="I12" s="133" t="s">
        <v>1751</v>
      </c>
      <c r="J12" s="133">
        <v>0.14413408143434572</v>
      </c>
      <c r="K12" s="133" t="s">
        <v>1751</v>
      </c>
      <c r="L12" s="133" t="s">
        <v>1751</v>
      </c>
      <c r="M12" s="133" t="s">
        <v>1751</v>
      </c>
      <c r="N12" s="133" t="s">
        <v>1751</v>
      </c>
      <c r="O12" s="133" t="s">
        <v>1751</v>
      </c>
      <c r="P12" s="133" t="s">
        <v>1751</v>
      </c>
    </row>
    <row r="13" spans="1:62">
      <c r="A13" s="132">
        <v>44879</v>
      </c>
      <c r="B13" s="133" t="s">
        <v>1751</v>
      </c>
      <c r="C13" s="133" t="s">
        <v>1751</v>
      </c>
      <c r="D13" s="133" t="s">
        <v>1751</v>
      </c>
      <c r="E13" s="133" t="s">
        <v>1751</v>
      </c>
      <c r="F13" s="133">
        <v>0.11594982703595745</v>
      </c>
      <c r="G13" s="133" t="s">
        <v>1751</v>
      </c>
      <c r="H13" s="133">
        <v>0.14833888185767932</v>
      </c>
      <c r="I13" s="133" t="s">
        <v>1751</v>
      </c>
      <c r="J13" s="133">
        <v>0.14413408143434567</v>
      </c>
      <c r="K13" s="133" t="s">
        <v>1751</v>
      </c>
      <c r="L13" s="133" t="s">
        <v>1751</v>
      </c>
      <c r="M13" s="133" t="s">
        <v>1751</v>
      </c>
      <c r="N13" s="133" t="s">
        <v>1751</v>
      </c>
      <c r="O13" s="133" t="s">
        <v>1751</v>
      </c>
      <c r="P13" s="133" t="s">
        <v>1751</v>
      </c>
    </row>
    <row r="14" spans="1:62">
      <c r="A14" s="132">
        <v>44880</v>
      </c>
      <c r="B14" s="133" t="s">
        <v>1751</v>
      </c>
      <c r="C14" s="133" t="s">
        <v>1751</v>
      </c>
      <c r="D14" s="133" t="s">
        <v>1751</v>
      </c>
      <c r="E14" s="133" t="s">
        <v>1751</v>
      </c>
      <c r="F14" s="133">
        <v>0.11594982703595749</v>
      </c>
      <c r="G14" s="133" t="s">
        <v>1751</v>
      </c>
      <c r="H14" s="133">
        <v>0.14833888185767924</v>
      </c>
      <c r="I14" s="133" t="s">
        <v>1751</v>
      </c>
      <c r="J14" s="133">
        <v>0.14413408143434567</v>
      </c>
      <c r="K14" s="133" t="s">
        <v>1751</v>
      </c>
      <c r="L14" s="133" t="s">
        <v>1751</v>
      </c>
      <c r="M14" s="133" t="s">
        <v>1751</v>
      </c>
      <c r="N14" s="133" t="s">
        <v>1751</v>
      </c>
      <c r="O14" s="133" t="s">
        <v>1751</v>
      </c>
      <c r="P14" s="133" t="s">
        <v>1751</v>
      </c>
    </row>
    <row r="15" spans="1:62">
      <c r="A15" s="132">
        <v>44881</v>
      </c>
      <c r="B15" s="133" t="s">
        <v>1751</v>
      </c>
      <c r="C15" s="133" t="s">
        <v>1751</v>
      </c>
      <c r="D15" s="133" t="s">
        <v>1751</v>
      </c>
      <c r="E15" s="133" t="s">
        <v>1751</v>
      </c>
      <c r="F15" s="133">
        <v>0.11594982703595758</v>
      </c>
      <c r="G15" s="133" t="s">
        <v>1751</v>
      </c>
      <c r="H15" s="133">
        <v>0.14833888185767916</v>
      </c>
      <c r="I15" s="133" t="s">
        <v>1751</v>
      </c>
      <c r="J15" s="133">
        <v>0.1441340814343457</v>
      </c>
      <c r="K15" s="133" t="s">
        <v>1751</v>
      </c>
      <c r="L15" s="133" t="s">
        <v>1751</v>
      </c>
      <c r="M15" s="133" t="s">
        <v>1751</v>
      </c>
      <c r="N15" s="133" t="s">
        <v>1751</v>
      </c>
      <c r="O15" s="133" t="s">
        <v>1751</v>
      </c>
      <c r="P15" s="133" t="s">
        <v>1751</v>
      </c>
    </row>
    <row r="16" spans="1:62">
      <c r="A16" s="132">
        <v>44882</v>
      </c>
      <c r="B16" s="133" t="s">
        <v>1751</v>
      </c>
      <c r="C16" s="133" t="s">
        <v>1751</v>
      </c>
      <c r="D16" s="133" t="s">
        <v>1751</v>
      </c>
      <c r="E16" s="133" t="s">
        <v>1751</v>
      </c>
      <c r="F16" s="133">
        <v>0.11594982703595745</v>
      </c>
      <c r="G16" s="133" t="s">
        <v>1751</v>
      </c>
      <c r="H16" s="133">
        <v>0.14833888185767918</v>
      </c>
      <c r="I16" s="133" t="s">
        <v>1751</v>
      </c>
      <c r="J16" s="133">
        <v>0.14413408143434578</v>
      </c>
      <c r="K16" s="133" t="s">
        <v>1751</v>
      </c>
      <c r="L16" s="133" t="s">
        <v>1751</v>
      </c>
      <c r="M16" s="133" t="s">
        <v>1751</v>
      </c>
      <c r="N16" s="133" t="s">
        <v>1751</v>
      </c>
      <c r="O16" s="133" t="s">
        <v>1751</v>
      </c>
      <c r="P16" s="133" t="s">
        <v>1751</v>
      </c>
    </row>
    <row r="17" spans="1:16">
      <c r="A17" s="132">
        <v>44883</v>
      </c>
      <c r="B17" s="133" t="s">
        <v>1751</v>
      </c>
      <c r="C17" s="133" t="s">
        <v>1751</v>
      </c>
      <c r="D17" s="133" t="s">
        <v>1751</v>
      </c>
      <c r="E17" s="133" t="s">
        <v>1751</v>
      </c>
      <c r="F17" s="133">
        <v>0.11594982703595749</v>
      </c>
      <c r="G17" s="133" t="s">
        <v>1751</v>
      </c>
      <c r="H17" s="133">
        <v>0.14833888185767918</v>
      </c>
      <c r="I17" s="133" t="s">
        <v>1751</v>
      </c>
      <c r="J17" s="133">
        <v>0.14413408143434564</v>
      </c>
      <c r="K17" s="133" t="s">
        <v>1751</v>
      </c>
      <c r="L17" s="133" t="s">
        <v>1751</v>
      </c>
      <c r="M17" s="133" t="s">
        <v>1751</v>
      </c>
      <c r="N17" s="133" t="s">
        <v>1751</v>
      </c>
      <c r="O17" s="133" t="s">
        <v>1751</v>
      </c>
      <c r="P17" s="133" t="s">
        <v>1751</v>
      </c>
    </row>
    <row r="18" spans="1:16">
      <c r="A18" s="132">
        <v>44888</v>
      </c>
      <c r="B18" s="133" t="s">
        <v>1751</v>
      </c>
      <c r="C18" s="133" t="s">
        <v>1751</v>
      </c>
      <c r="D18" s="133" t="s">
        <v>1751</v>
      </c>
      <c r="E18" s="133" t="s">
        <v>1751</v>
      </c>
      <c r="F18" s="133">
        <v>0.11594982696020861</v>
      </c>
      <c r="G18" s="133" t="s">
        <v>1751</v>
      </c>
      <c r="H18" s="133">
        <v>0.14833888185767916</v>
      </c>
      <c r="I18" s="133" t="s">
        <v>1751</v>
      </c>
      <c r="J18" s="133">
        <v>0.14413408122428872</v>
      </c>
      <c r="K18" s="133" t="s">
        <v>1751</v>
      </c>
      <c r="L18" s="133" t="s">
        <v>1751</v>
      </c>
      <c r="M18" s="133" t="s">
        <v>1751</v>
      </c>
      <c r="N18" s="133" t="s">
        <v>1751</v>
      </c>
      <c r="O18" s="133" t="s">
        <v>1751</v>
      </c>
      <c r="P18" s="133" t="s">
        <v>1751</v>
      </c>
    </row>
    <row r="19" spans="1:16">
      <c r="A19" s="132">
        <v>44889</v>
      </c>
      <c r="B19" s="133" t="s">
        <v>1751</v>
      </c>
      <c r="C19" s="133" t="s">
        <v>1751</v>
      </c>
      <c r="D19" s="133" t="s">
        <v>1751</v>
      </c>
      <c r="E19" s="133" t="s">
        <v>1751</v>
      </c>
      <c r="F19" s="133">
        <v>0.11594982703595744</v>
      </c>
      <c r="G19" s="133" t="s">
        <v>1751</v>
      </c>
      <c r="H19" s="133">
        <v>0.14833888168778828</v>
      </c>
      <c r="I19" s="133" t="s">
        <v>1751</v>
      </c>
      <c r="J19" s="133">
        <v>0.1441340812242887</v>
      </c>
      <c r="K19" s="133" t="s">
        <v>1751</v>
      </c>
      <c r="L19" s="133" t="s">
        <v>1751</v>
      </c>
      <c r="M19" s="133" t="s">
        <v>1751</v>
      </c>
      <c r="N19" s="133" t="s">
        <v>1751</v>
      </c>
      <c r="O19" s="133" t="s">
        <v>1751</v>
      </c>
      <c r="P19" s="133" t="s">
        <v>1751</v>
      </c>
    </row>
    <row r="20" spans="1:16">
      <c r="A20" s="132">
        <v>44892</v>
      </c>
      <c r="B20" s="133" t="s">
        <v>1751</v>
      </c>
      <c r="C20" s="133" t="s">
        <v>1751</v>
      </c>
      <c r="D20" s="133" t="s">
        <v>1751</v>
      </c>
      <c r="E20" s="133" t="s">
        <v>1751</v>
      </c>
      <c r="F20" s="133">
        <v>0.11594982703595758</v>
      </c>
      <c r="G20" s="133" t="s">
        <v>1751</v>
      </c>
      <c r="H20" s="133">
        <v>0.14833888168778828</v>
      </c>
      <c r="I20" s="133" t="s">
        <v>1751</v>
      </c>
      <c r="J20" s="133">
        <v>0.14413408122428872</v>
      </c>
      <c r="K20" s="133" t="s">
        <v>1751</v>
      </c>
      <c r="L20" s="133" t="s">
        <v>1751</v>
      </c>
      <c r="M20" s="133" t="s">
        <v>1751</v>
      </c>
      <c r="N20" s="133" t="s">
        <v>1751</v>
      </c>
      <c r="O20" s="133" t="s">
        <v>1751</v>
      </c>
      <c r="P20" s="133" t="s">
        <v>1751</v>
      </c>
    </row>
    <row r="21" spans="1:16">
      <c r="A21" s="132">
        <v>44893</v>
      </c>
      <c r="B21" s="133" t="s">
        <v>1751</v>
      </c>
      <c r="C21" s="133" t="s">
        <v>1751</v>
      </c>
      <c r="D21" s="133" t="s">
        <v>1751</v>
      </c>
      <c r="E21" s="133" t="s">
        <v>1751</v>
      </c>
      <c r="F21" s="133">
        <v>0.11594982703595745</v>
      </c>
      <c r="G21" s="133" t="s">
        <v>1751</v>
      </c>
      <c r="H21" s="133">
        <v>0.14833888168778833</v>
      </c>
      <c r="I21" s="133" t="s">
        <v>1751</v>
      </c>
      <c r="J21" s="133">
        <v>0.14413408122428867</v>
      </c>
      <c r="K21" s="133" t="s">
        <v>1751</v>
      </c>
      <c r="L21" s="133" t="s">
        <v>1751</v>
      </c>
      <c r="M21" s="133" t="s">
        <v>1751</v>
      </c>
      <c r="N21" s="133" t="s">
        <v>1751</v>
      </c>
      <c r="O21" s="133" t="s">
        <v>1751</v>
      </c>
      <c r="P21" s="133" t="s">
        <v>1751</v>
      </c>
    </row>
    <row r="22" spans="1:16">
      <c r="A22" s="132">
        <v>44894</v>
      </c>
      <c r="B22" s="133" t="s">
        <v>1751</v>
      </c>
      <c r="C22" s="133" t="s">
        <v>1751</v>
      </c>
      <c r="D22" s="133" t="s">
        <v>1751</v>
      </c>
      <c r="E22" s="133" t="s">
        <v>1751</v>
      </c>
      <c r="F22" s="133">
        <v>0.11594982703595741</v>
      </c>
      <c r="G22" s="133" t="s">
        <v>1751</v>
      </c>
      <c r="H22" s="133">
        <v>0.14833888202022005</v>
      </c>
      <c r="I22" s="133" t="s">
        <v>1751</v>
      </c>
      <c r="J22" s="133">
        <v>0.1441340812242887</v>
      </c>
      <c r="K22" s="133" t="s">
        <v>1751</v>
      </c>
      <c r="L22" s="133" t="s">
        <v>1751</v>
      </c>
      <c r="M22" s="133" t="s">
        <v>1751</v>
      </c>
      <c r="N22" s="133" t="s">
        <v>1751</v>
      </c>
      <c r="O22" s="133" t="s">
        <v>1751</v>
      </c>
      <c r="P22" s="133" t="s">
        <v>1751</v>
      </c>
    </row>
    <row r="23" spans="1:16">
      <c r="A23" s="132">
        <v>44895</v>
      </c>
      <c r="B23" s="133" t="s">
        <v>1751</v>
      </c>
      <c r="C23" s="133" t="s">
        <v>1751</v>
      </c>
      <c r="D23" s="133" t="s">
        <v>1751</v>
      </c>
      <c r="E23" s="133" t="s">
        <v>1751</v>
      </c>
      <c r="F23" s="133">
        <v>0.11594982703595755</v>
      </c>
      <c r="G23" s="133" t="s">
        <v>1751</v>
      </c>
      <c r="H23" s="133">
        <v>0.14833888202022003</v>
      </c>
      <c r="I23" s="133" t="s">
        <v>1751</v>
      </c>
      <c r="J23" s="133">
        <v>0.1441340812242887</v>
      </c>
      <c r="K23" s="133" t="s">
        <v>1751</v>
      </c>
      <c r="L23" s="133" t="s">
        <v>1751</v>
      </c>
      <c r="M23" s="133" t="s">
        <v>1751</v>
      </c>
      <c r="N23" s="133" t="s">
        <v>1751</v>
      </c>
      <c r="O23" s="133" t="s">
        <v>1751</v>
      </c>
      <c r="P23" s="133" t="s">
        <v>1751</v>
      </c>
    </row>
    <row r="24" spans="1:16">
      <c r="A24" s="132">
        <v>44896</v>
      </c>
      <c r="B24" s="133" t="s">
        <v>1751</v>
      </c>
      <c r="C24" s="133" t="s">
        <v>1751</v>
      </c>
      <c r="D24" s="133" t="s">
        <v>1751</v>
      </c>
      <c r="E24" s="133" t="s">
        <v>1751</v>
      </c>
      <c r="F24" s="133">
        <v>0.11594982703595752</v>
      </c>
      <c r="G24" s="133" t="s">
        <v>1751</v>
      </c>
      <c r="H24" s="133">
        <v>0.14864743105859288</v>
      </c>
      <c r="I24" s="133" t="s">
        <v>1751</v>
      </c>
      <c r="J24" s="133">
        <v>0.14413408122428878</v>
      </c>
      <c r="K24" s="133" t="s">
        <v>1751</v>
      </c>
      <c r="L24" s="133" t="s">
        <v>1751</v>
      </c>
      <c r="M24" s="133" t="s">
        <v>1751</v>
      </c>
      <c r="N24" s="133" t="s">
        <v>1751</v>
      </c>
      <c r="O24" s="133" t="s">
        <v>1751</v>
      </c>
      <c r="P24" s="133" t="s">
        <v>1751</v>
      </c>
    </row>
    <row r="25" spans="1:16">
      <c r="A25" s="132">
        <v>44899</v>
      </c>
      <c r="B25" s="133" t="s">
        <v>1751</v>
      </c>
      <c r="C25" s="133" t="s">
        <v>1751</v>
      </c>
      <c r="D25" s="133" t="s">
        <v>1751</v>
      </c>
      <c r="E25" s="133" t="s">
        <v>1751</v>
      </c>
      <c r="F25" s="133">
        <v>0.1159498270359576</v>
      </c>
      <c r="G25" s="133" t="s">
        <v>1751</v>
      </c>
      <c r="H25" s="133">
        <v>0.14864743105859285</v>
      </c>
      <c r="I25" s="133" t="s">
        <v>1751</v>
      </c>
      <c r="J25" s="133">
        <v>0.14413408122428878</v>
      </c>
      <c r="K25" s="133" t="s">
        <v>1751</v>
      </c>
      <c r="L25" s="133" t="s">
        <v>1751</v>
      </c>
      <c r="M25" s="133" t="s">
        <v>1751</v>
      </c>
      <c r="N25" s="133" t="s">
        <v>1751</v>
      </c>
      <c r="O25" s="133" t="s">
        <v>1751</v>
      </c>
      <c r="P25" s="133" t="s">
        <v>1751</v>
      </c>
    </row>
    <row r="26" spans="1:16">
      <c r="A26" s="132">
        <v>44900</v>
      </c>
      <c r="B26" s="133" t="s">
        <v>1751</v>
      </c>
      <c r="C26" s="133" t="s">
        <v>1751</v>
      </c>
      <c r="D26" s="133" t="s">
        <v>1751</v>
      </c>
      <c r="E26" s="133" t="s">
        <v>1751</v>
      </c>
      <c r="F26" s="133">
        <v>0.1189636095967147</v>
      </c>
      <c r="G26" s="133" t="s">
        <v>1751</v>
      </c>
      <c r="H26" s="133">
        <v>0.14864743105859277</v>
      </c>
      <c r="I26" s="133" t="s">
        <v>1751</v>
      </c>
      <c r="J26" s="133">
        <v>0.14413408122428856</v>
      </c>
      <c r="K26" s="133" t="s">
        <v>1751</v>
      </c>
      <c r="L26" s="133" t="s">
        <v>1751</v>
      </c>
      <c r="M26" s="133" t="s">
        <v>1751</v>
      </c>
      <c r="N26" s="133" t="s">
        <v>1751</v>
      </c>
      <c r="O26" s="133" t="s">
        <v>1751</v>
      </c>
      <c r="P26" s="133" t="s">
        <v>1751</v>
      </c>
    </row>
    <row r="27" spans="1:16">
      <c r="A27" s="132">
        <v>44901</v>
      </c>
      <c r="B27" s="133" t="s">
        <v>1751</v>
      </c>
      <c r="C27" s="133" t="s">
        <v>1751</v>
      </c>
      <c r="D27" s="133" t="s">
        <v>1751</v>
      </c>
      <c r="E27" s="133" t="s">
        <v>1751</v>
      </c>
      <c r="F27" s="133">
        <v>0.12214930494445947</v>
      </c>
      <c r="G27" s="133" t="s">
        <v>1751</v>
      </c>
      <c r="H27" s="133">
        <v>0.14864743105859282</v>
      </c>
      <c r="I27" s="133" t="s">
        <v>1751</v>
      </c>
      <c r="J27" s="133">
        <v>0.14413408122428856</v>
      </c>
      <c r="K27" s="133" t="s">
        <v>1751</v>
      </c>
      <c r="L27" s="133" t="s">
        <v>1751</v>
      </c>
      <c r="M27" s="133" t="s">
        <v>1751</v>
      </c>
      <c r="N27" s="133" t="s">
        <v>1751</v>
      </c>
      <c r="O27" s="133" t="s">
        <v>1751</v>
      </c>
      <c r="P27" s="133" t="s">
        <v>1751</v>
      </c>
    </row>
    <row r="28" spans="1:16">
      <c r="A28" s="132">
        <v>44902</v>
      </c>
      <c r="B28" s="133" t="s">
        <v>1751</v>
      </c>
      <c r="C28" s="133" t="s">
        <v>1751</v>
      </c>
      <c r="D28" s="133" t="s">
        <v>1751</v>
      </c>
      <c r="E28" s="133" t="s">
        <v>1751</v>
      </c>
      <c r="F28" s="133">
        <v>0.12182580343250624</v>
      </c>
      <c r="G28" s="133" t="s">
        <v>1751</v>
      </c>
      <c r="H28" s="133">
        <v>0.14864743105859282</v>
      </c>
      <c r="I28" s="133" t="s">
        <v>1751</v>
      </c>
      <c r="J28" s="133">
        <v>0.14413408122428856</v>
      </c>
      <c r="K28" s="133" t="s">
        <v>1751</v>
      </c>
      <c r="L28" s="133" t="s">
        <v>1751</v>
      </c>
      <c r="M28" s="133" t="s">
        <v>1751</v>
      </c>
      <c r="N28" s="133" t="s">
        <v>1751</v>
      </c>
      <c r="O28" s="133" t="s">
        <v>1751</v>
      </c>
      <c r="P28" s="133" t="s">
        <v>1751</v>
      </c>
    </row>
    <row r="29" spans="1:16">
      <c r="A29" s="132">
        <v>44906</v>
      </c>
      <c r="B29" s="133" t="s">
        <v>1751</v>
      </c>
      <c r="C29" s="133" t="s">
        <v>1751</v>
      </c>
      <c r="D29" s="133" t="s">
        <v>1751</v>
      </c>
      <c r="E29" s="133" t="s">
        <v>1751</v>
      </c>
      <c r="F29" s="133">
        <v>0.12059688526357831</v>
      </c>
      <c r="G29" s="133" t="s">
        <v>1751</v>
      </c>
      <c r="H29" s="133">
        <v>0.14864743105859282</v>
      </c>
      <c r="I29" s="133" t="s">
        <v>1751</v>
      </c>
      <c r="J29" s="133" t="s">
        <v>1751</v>
      </c>
      <c r="K29" s="133" t="s">
        <v>1751</v>
      </c>
      <c r="L29" s="133" t="s">
        <v>1751</v>
      </c>
      <c r="M29" s="133" t="s">
        <v>1751</v>
      </c>
      <c r="N29" s="133" t="s">
        <v>1751</v>
      </c>
      <c r="O29" s="133" t="s">
        <v>1751</v>
      </c>
      <c r="P29" s="133" t="s">
        <v>1751</v>
      </c>
    </row>
    <row r="30" spans="1:16">
      <c r="A30" s="132">
        <v>44907</v>
      </c>
      <c r="B30" s="133" t="s">
        <v>1751</v>
      </c>
      <c r="C30" s="133" t="s">
        <v>1751</v>
      </c>
      <c r="D30" s="133" t="s">
        <v>1751</v>
      </c>
      <c r="E30" s="133" t="s">
        <v>1751</v>
      </c>
      <c r="F30" s="133">
        <v>0.1205968852635783</v>
      </c>
      <c r="G30" s="133" t="s">
        <v>1751</v>
      </c>
      <c r="H30" s="133">
        <v>0.14864743105859277</v>
      </c>
      <c r="I30" s="133" t="s">
        <v>1751</v>
      </c>
      <c r="J30" s="133" t="s">
        <v>1751</v>
      </c>
      <c r="K30" s="133" t="s">
        <v>1751</v>
      </c>
      <c r="L30" s="133" t="s">
        <v>1751</v>
      </c>
      <c r="M30" s="133" t="s">
        <v>1751</v>
      </c>
      <c r="N30" s="133" t="s">
        <v>1751</v>
      </c>
      <c r="O30" s="133" t="s">
        <v>1751</v>
      </c>
      <c r="P30" s="133" t="s">
        <v>1751</v>
      </c>
    </row>
    <row r="31" spans="1:16">
      <c r="A31" s="132">
        <v>44908</v>
      </c>
      <c r="B31" s="133" t="s">
        <v>1751</v>
      </c>
      <c r="C31" s="133" t="s">
        <v>1751</v>
      </c>
      <c r="D31" s="133" t="s">
        <v>1751</v>
      </c>
      <c r="E31" s="133" t="s">
        <v>1751</v>
      </c>
      <c r="F31" s="133">
        <v>0.12059688526357827</v>
      </c>
      <c r="G31" s="133" t="s">
        <v>1751</v>
      </c>
      <c r="H31" s="133">
        <v>0.14864743105859285</v>
      </c>
      <c r="I31" s="133" t="s">
        <v>1751</v>
      </c>
      <c r="J31" s="133">
        <v>0.14418626295286405</v>
      </c>
      <c r="K31" s="133" t="s">
        <v>1751</v>
      </c>
      <c r="L31" s="133" t="s">
        <v>1751</v>
      </c>
      <c r="M31" s="133" t="s">
        <v>1751</v>
      </c>
      <c r="N31" s="133" t="s">
        <v>1751</v>
      </c>
      <c r="O31" s="133" t="s">
        <v>1751</v>
      </c>
      <c r="P31" s="133" t="s">
        <v>1751</v>
      </c>
    </row>
    <row r="32" spans="1:16">
      <c r="A32" s="132">
        <v>44909</v>
      </c>
      <c r="B32" s="133" t="s">
        <v>1751</v>
      </c>
      <c r="C32" s="133" t="s">
        <v>1751</v>
      </c>
      <c r="D32" s="133" t="s">
        <v>1751</v>
      </c>
      <c r="E32" s="133" t="s">
        <v>1751</v>
      </c>
      <c r="F32" s="133">
        <v>0.12059688526357827</v>
      </c>
      <c r="G32" s="133" t="s">
        <v>1751</v>
      </c>
      <c r="H32" s="133">
        <v>0.14864743098998501</v>
      </c>
      <c r="I32" s="133" t="s">
        <v>1751</v>
      </c>
      <c r="J32" s="133">
        <v>0.14418626295286405</v>
      </c>
      <c r="K32" s="133" t="s">
        <v>1751</v>
      </c>
      <c r="L32" s="133" t="s">
        <v>1751</v>
      </c>
      <c r="M32" s="133" t="s">
        <v>1751</v>
      </c>
      <c r="N32" s="133" t="s">
        <v>1751</v>
      </c>
      <c r="O32" s="133" t="s">
        <v>1751</v>
      </c>
      <c r="P32" s="133" t="s">
        <v>1751</v>
      </c>
    </row>
    <row r="33" spans="1:16">
      <c r="A33" s="132">
        <v>44910</v>
      </c>
      <c r="B33" s="133" t="s">
        <v>1751</v>
      </c>
      <c r="C33" s="133" t="s">
        <v>1751</v>
      </c>
      <c r="D33" s="133" t="s">
        <v>1751</v>
      </c>
      <c r="E33" s="133" t="s">
        <v>1751</v>
      </c>
      <c r="F33" s="133">
        <v>0.12059688526357827</v>
      </c>
      <c r="G33" s="133" t="s">
        <v>1751</v>
      </c>
      <c r="H33" s="133">
        <v>0.14864743098998501</v>
      </c>
      <c r="I33" s="133" t="s">
        <v>1751</v>
      </c>
      <c r="J33" s="133">
        <v>0.14418626295286405</v>
      </c>
      <c r="K33" s="133" t="s">
        <v>1751</v>
      </c>
      <c r="L33" s="133" t="s">
        <v>1751</v>
      </c>
      <c r="M33" s="133" t="s">
        <v>1751</v>
      </c>
      <c r="N33" s="133" t="s">
        <v>1751</v>
      </c>
      <c r="O33" s="133" t="s">
        <v>1751</v>
      </c>
      <c r="P33" s="133" t="s">
        <v>1751</v>
      </c>
    </row>
    <row r="34" spans="1:16">
      <c r="A34" s="132">
        <v>44913</v>
      </c>
      <c r="B34" s="133" t="s">
        <v>1751</v>
      </c>
      <c r="C34" s="133" t="s">
        <v>1751</v>
      </c>
      <c r="D34" s="133" t="s">
        <v>1751</v>
      </c>
      <c r="E34" s="133" t="s">
        <v>1751</v>
      </c>
      <c r="F34" s="133">
        <v>0.12059688526357827</v>
      </c>
      <c r="G34" s="133" t="s">
        <v>1751</v>
      </c>
      <c r="H34" s="133">
        <v>0.14864743098998512</v>
      </c>
      <c r="I34" s="133" t="s">
        <v>1751</v>
      </c>
      <c r="J34" s="133">
        <v>0.14425937414950857</v>
      </c>
      <c r="K34" s="133" t="s">
        <v>1751</v>
      </c>
      <c r="L34" s="133" t="s">
        <v>1751</v>
      </c>
      <c r="M34" s="133" t="s">
        <v>1751</v>
      </c>
      <c r="N34" s="133" t="s">
        <v>1751</v>
      </c>
      <c r="O34" s="133" t="s">
        <v>1751</v>
      </c>
      <c r="P34" s="133" t="s">
        <v>1751</v>
      </c>
    </row>
    <row r="35" spans="1:16">
      <c r="A35" s="132">
        <v>44914</v>
      </c>
      <c r="B35" s="133" t="s">
        <v>1751</v>
      </c>
      <c r="C35" s="133" t="s">
        <v>1751</v>
      </c>
      <c r="D35" s="133" t="s">
        <v>1751</v>
      </c>
      <c r="E35" s="133" t="s">
        <v>1751</v>
      </c>
      <c r="F35" s="133">
        <v>0.12373734463850977</v>
      </c>
      <c r="G35" s="133" t="s">
        <v>1751</v>
      </c>
      <c r="H35" s="133">
        <v>0.14864743098998512</v>
      </c>
      <c r="I35" s="133" t="s">
        <v>1751</v>
      </c>
      <c r="J35" s="133">
        <v>0.14498085237611066</v>
      </c>
      <c r="K35" s="133" t="s">
        <v>1751</v>
      </c>
      <c r="L35" s="133" t="s">
        <v>1751</v>
      </c>
      <c r="M35" s="133" t="s">
        <v>1751</v>
      </c>
      <c r="N35" s="133" t="s">
        <v>1751</v>
      </c>
      <c r="O35" s="133" t="s">
        <v>1751</v>
      </c>
      <c r="P35" s="133" t="s">
        <v>1751</v>
      </c>
    </row>
    <row r="36" spans="1:16">
      <c r="A36" s="132">
        <v>44915</v>
      </c>
      <c r="B36" s="133" t="s">
        <v>1751</v>
      </c>
      <c r="C36" s="133" t="s">
        <v>1751</v>
      </c>
      <c r="D36" s="133" t="s">
        <v>1751</v>
      </c>
      <c r="E36" s="133" t="s">
        <v>1751</v>
      </c>
      <c r="F36" s="133">
        <v>0.12373734463850994</v>
      </c>
      <c r="G36" s="133" t="s">
        <v>1751</v>
      </c>
      <c r="H36" s="133">
        <v>0.14864743098998509</v>
      </c>
      <c r="I36" s="133" t="s">
        <v>1751</v>
      </c>
      <c r="J36" s="133">
        <v>0.14446229953689635</v>
      </c>
      <c r="K36" s="133" t="s">
        <v>1751</v>
      </c>
      <c r="L36" s="133" t="s">
        <v>1751</v>
      </c>
      <c r="M36" s="133" t="s">
        <v>1751</v>
      </c>
      <c r="N36" s="133" t="s">
        <v>1751</v>
      </c>
      <c r="O36" s="133" t="s">
        <v>1751</v>
      </c>
      <c r="P36" s="133" t="s">
        <v>1751</v>
      </c>
    </row>
    <row r="37" spans="1:16">
      <c r="A37" s="132">
        <v>44916</v>
      </c>
      <c r="B37" s="133" t="s">
        <v>1751</v>
      </c>
      <c r="C37" s="133" t="s">
        <v>1751</v>
      </c>
      <c r="D37" s="133" t="s">
        <v>1751</v>
      </c>
      <c r="E37" s="133" t="s">
        <v>1751</v>
      </c>
      <c r="F37" s="133">
        <v>0.12373734463850984</v>
      </c>
      <c r="G37" s="133" t="s">
        <v>1751</v>
      </c>
      <c r="H37" s="133">
        <v>0.14864743096690106</v>
      </c>
      <c r="I37" s="133" t="s">
        <v>1751</v>
      </c>
      <c r="J37" s="133">
        <v>0.14446229953689635</v>
      </c>
      <c r="K37" s="133" t="s">
        <v>1751</v>
      </c>
      <c r="L37" s="133" t="s">
        <v>1751</v>
      </c>
      <c r="M37" s="133" t="s">
        <v>1751</v>
      </c>
      <c r="N37" s="133" t="s">
        <v>1751</v>
      </c>
      <c r="O37" s="133" t="s">
        <v>1751</v>
      </c>
      <c r="P37" s="133" t="s">
        <v>1751</v>
      </c>
    </row>
    <row r="38" spans="1:16">
      <c r="A38" s="132">
        <v>44917</v>
      </c>
      <c r="B38" s="133" t="s">
        <v>1751</v>
      </c>
      <c r="C38" s="133" t="s">
        <v>1751</v>
      </c>
      <c r="D38" s="133" t="s">
        <v>1751</v>
      </c>
      <c r="E38" s="133" t="s">
        <v>1751</v>
      </c>
      <c r="F38" s="133">
        <v>0.1141561871026165</v>
      </c>
      <c r="G38" s="133" t="s">
        <v>1751</v>
      </c>
      <c r="H38" s="133">
        <v>0.14864743096690103</v>
      </c>
      <c r="I38" s="133" t="s">
        <v>1751</v>
      </c>
      <c r="J38" s="133">
        <v>0.14446229953689635</v>
      </c>
      <c r="K38" s="133" t="s">
        <v>1751</v>
      </c>
      <c r="L38" s="133" t="s">
        <v>1751</v>
      </c>
      <c r="M38" s="133" t="s">
        <v>1751</v>
      </c>
      <c r="N38" s="133" t="s">
        <v>1751</v>
      </c>
      <c r="O38" s="133" t="s">
        <v>1751</v>
      </c>
      <c r="P38" s="133" t="s">
        <v>1751</v>
      </c>
    </row>
    <row r="39" spans="1:16">
      <c r="A39" s="132">
        <v>44921</v>
      </c>
      <c r="B39" s="133" t="s">
        <v>1751</v>
      </c>
      <c r="C39" s="133" t="s">
        <v>1751</v>
      </c>
      <c r="D39" s="133" t="s">
        <v>1751</v>
      </c>
      <c r="E39" s="133" t="s">
        <v>1751</v>
      </c>
      <c r="F39" s="133">
        <v>0.10795143273778361</v>
      </c>
      <c r="G39" s="133" t="s">
        <v>1751</v>
      </c>
      <c r="H39" s="133">
        <v>0.14864743096690103</v>
      </c>
      <c r="I39" s="133" t="s">
        <v>1751</v>
      </c>
      <c r="J39" s="133">
        <v>0.14059166191563588</v>
      </c>
      <c r="K39" s="133" t="s">
        <v>1751</v>
      </c>
      <c r="L39" s="133" t="s">
        <v>1751</v>
      </c>
      <c r="M39" s="133" t="s">
        <v>1751</v>
      </c>
      <c r="N39" s="133" t="s">
        <v>1751</v>
      </c>
      <c r="O39" s="133" t="s">
        <v>1751</v>
      </c>
      <c r="P39" s="133" t="s">
        <v>1751</v>
      </c>
    </row>
    <row r="40" spans="1:16">
      <c r="A40" s="132">
        <v>44922</v>
      </c>
      <c r="B40" s="133" t="s">
        <v>1751</v>
      </c>
      <c r="C40" s="133" t="s">
        <v>1751</v>
      </c>
      <c r="D40" s="133" t="s">
        <v>1751</v>
      </c>
      <c r="E40" s="133" t="s">
        <v>1751</v>
      </c>
      <c r="F40" s="133">
        <v>0.10162898257611611</v>
      </c>
      <c r="G40" s="133" t="s">
        <v>1751</v>
      </c>
      <c r="H40" s="133">
        <v>0.14448594304560378</v>
      </c>
      <c r="I40" s="133" t="s">
        <v>1751</v>
      </c>
      <c r="J40" s="133">
        <v>0.14060016653597218</v>
      </c>
      <c r="K40" s="133" t="s">
        <v>1751</v>
      </c>
      <c r="L40" s="133" t="s">
        <v>1751</v>
      </c>
      <c r="M40" s="133" t="s">
        <v>1751</v>
      </c>
      <c r="N40" s="133" t="s">
        <v>1751</v>
      </c>
      <c r="O40" s="133" t="s">
        <v>1751</v>
      </c>
      <c r="P40" s="133" t="s">
        <v>1751</v>
      </c>
    </row>
    <row r="41" spans="1:16">
      <c r="A41" s="132">
        <v>44923</v>
      </c>
      <c r="B41" s="133" t="s">
        <v>1751</v>
      </c>
      <c r="C41" s="133" t="s">
        <v>1751</v>
      </c>
      <c r="D41" s="133" t="s">
        <v>1751</v>
      </c>
      <c r="E41" s="133" t="s">
        <v>1751</v>
      </c>
      <c r="F41" s="133">
        <v>0.10162898257611609</v>
      </c>
      <c r="G41" s="133" t="s">
        <v>1751</v>
      </c>
      <c r="H41" s="133">
        <v>0.1444859430456038</v>
      </c>
      <c r="I41" s="133" t="s">
        <v>1751</v>
      </c>
      <c r="J41" s="133">
        <v>0.14060016653597235</v>
      </c>
      <c r="K41" s="133" t="s">
        <v>1751</v>
      </c>
      <c r="L41" s="133" t="s">
        <v>1751</v>
      </c>
      <c r="M41" s="133" t="s">
        <v>1751</v>
      </c>
      <c r="N41" s="133" t="s">
        <v>1751</v>
      </c>
      <c r="O41" s="133" t="s">
        <v>1751</v>
      </c>
      <c r="P41" s="133" t="s">
        <v>1751</v>
      </c>
    </row>
    <row r="42" spans="1:16">
      <c r="A42" s="132">
        <v>44924</v>
      </c>
      <c r="B42" s="133" t="s">
        <v>1751</v>
      </c>
      <c r="C42" s="133" t="s">
        <v>1751</v>
      </c>
      <c r="D42" s="133" t="s">
        <v>1751</v>
      </c>
      <c r="E42" s="133" t="s">
        <v>1751</v>
      </c>
      <c r="F42" s="133">
        <v>0.1017131758853393</v>
      </c>
      <c r="G42" s="133" t="s">
        <v>1751</v>
      </c>
      <c r="H42" s="133">
        <v>0.13966603046287457</v>
      </c>
      <c r="I42" s="133" t="s">
        <v>1751</v>
      </c>
      <c r="J42" s="133">
        <v>0.14064243215178712</v>
      </c>
      <c r="K42" s="133" t="s">
        <v>1751</v>
      </c>
      <c r="L42" s="133" t="s">
        <v>1751</v>
      </c>
      <c r="M42" s="133" t="s">
        <v>1751</v>
      </c>
      <c r="N42" s="133" t="s">
        <v>1751</v>
      </c>
      <c r="O42" s="133" t="s">
        <v>1751</v>
      </c>
      <c r="P42" s="133" t="s">
        <v>1751</v>
      </c>
    </row>
    <row r="43" spans="1:16">
      <c r="A43" s="132">
        <v>44927</v>
      </c>
      <c r="B43" s="133" t="s">
        <v>1751</v>
      </c>
      <c r="C43" s="133" t="s">
        <v>1751</v>
      </c>
      <c r="D43" s="133" t="s">
        <v>1751</v>
      </c>
      <c r="E43" s="133" t="s">
        <v>1751</v>
      </c>
      <c r="F43" s="133">
        <v>0.10171317588533929</v>
      </c>
      <c r="G43" s="133" t="s">
        <v>1751</v>
      </c>
      <c r="H43" s="133">
        <v>0.13966603046287457</v>
      </c>
      <c r="I43" s="133" t="s">
        <v>1751</v>
      </c>
      <c r="J43" s="133">
        <v>0.14064243215178712</v>
      </c>
      <c r="K43" s="133" t="s">
        <v>1751</v>
      </c>
      <c r="L43" s="133" t="s">
        <v>1751</v>
      </c>
      <c r="M43" s="133" t="s">
        <v>1751</v>
      </c>
      <c r="N43" s="133" t="s">
        <v>1751</v>
      </c>
      <c r="O43" s="133" t="s">
        <v>1751</v>
      </c>
      <c r="P43" s="133" t="s">
        <v>1751</v>
      </c>
    </row>
    <row r="44" spans="1:16">
      <c r="A44" s="132">
        <v>44928</v>
      </c>
      <c r="B44" s="133" t="s">
        <v>1751</v>
      </c>
      <c r="C44" s="133" t="s">
        <v>1751</v>
      </c>
      <c r="D44" s="133" t="s">
        <v>1751</v>
      </c>
      <c r="E44" s="133" t="s">
        <v>1751</v>
      </c>
      <c r="F44" s="133">
        <v>0.10171317588533929</v>
      </c>
      <c r="G44" s="133" t="s">
        <v>1751</v>
      </c>
      <c r="H44" s="133">
        <v>0.13966603046287457</v>
      </c>
      <c r="I44" s="133" t="s">
        <v>1751</v>
      </c>
      <c r="J44" s="133">
        <v>0.14064243231000942</v>
      </c>
      <c r="K44" s="133" t="s">
        <v>1751</v>
      </c>
      <c r="L44" s="133" t="s">
        <v>1751</v>
      </c>
      <c r="M44" s="133" t="s">
        <v>1751</v>
      </c>
      <c r="N44" s="133" t="s">
        <v>1751</v>
      </c>
      <c r="O44" s="133" t="s">
        <v>1751</v>
      </c>
      <c r="P44" s="133" t="s">
        <v>1751</v>
      </c>
    </row>
    <row r="45" spans="1:16">
      <c r="A45" s="132">
        <v>44929</v>
      </c>
      <c r="B45" s="133" t="s">
        <v>1751</v>
      </c>
      <c r="C45" s="133" t="s">
        <v>1751</v>
      </c>
      <c r="D45" s="133" t="s">
        <v>1751</v>
      </c>
      <c r="E45" s="133" t="s">
        <v>1751</v>
      </c>
      <c r="F45" s="133">
        <v>0.1017131758853393</v>
      </c>
      <c r="G45" s="133" t="s">
        <v>1751</v>
      </c>
      <c r="H45" s="133">
        <v>0.14427791820788249</v>
      </c>
      <c r="I45" s="133" t="s">
        <v>1751</v>
      </c>
      <c r="J45" s="133">
        <v>0.14064243229321596</v>
      </c>
      <c r="K45" s="133" t="s">
        <v>1751</v>
      </c>
      <c r="L45" s="133" t="s">
        <v>1751</v>
      </c>
      <c r="M45" s="133" t="s">
        <v>1751</v>
      </c>
      <c r="N45" s="133" t="s">
        <v>1751</v>
      </c>
      <c r="O45" s="133" t="s">
        <v>1751</v>
      </c>
      <c r="P45" s="133" t="s">
        <v>1751</v>
      </c>
    </row>
    <row r="46" spans="1:16">
      <c r="A46" s="132">
        <v>44930</v>
      </c>
      <c r="B46" s="133" t="s">
        <v>1751</v>
      </c>
      <c r="C46" s="133" t="s">
        <v>1751</v>
      </c>
      <c r="D46" s="133" t="s">
        <v>1751</v>
      </c>
      <c r="E46" s="133" t="s">
        <v>1751</v>
      </c>
      <c r="F46" s="133">
        <v>0.10171317588533926</v>
      </c>
      <c r="G46" s="133" t="s">
        <v>1751</v>
      </c>
      <c r="H46" s="133">
        <v>0.13940784280777382</v>
      </c>
      <c r="I46" s="133" t="s">
        <v>1751</v>
      </c>
      <c r="J46" s="133">
        <v>0.13676967592353548</v>
      </c>
      <c r="K46" s="133" t="s">
        <v>1751</v>
      </c>
      <c r="L46" s="133" t="s">
        <v>1751</v>
      </c>
      <c r="M46" s="133" t="s">
        <v>1751</v>
      </c>
      <c r="N46" s="133" t="s">
        <v>1751</v>
      </c>
      <c r="O46" s="133" t="s">
        <v>1751</v>
      </c>
      <c r="P46" s="133" t="s">
        <v>1751</v>
      </c>
    </row>
    <row r="47" spans="1:16">
      <c r="A47" s="132">
        <v>44931</v>
      </c>
      <c r="B47" s="133" t="s">
        <v>1751</v>
      </c>
      <c r="C47" s="133" t="s">
        <v>1751</v>
      </c>
      <c r="D47" s="133" t="s">
        <v>1751</v>
      </c>
      <c r="E47" s="133" t="s">
        <v>1751</v>
      </c>
      <c r="F47" s="133">
        <v>0.1017131758853393</v>
      </c>
      <c r="G47" s="133" t="s">
        <v>1751</v>
      </c>
      <c r="H47" s="133">
        <v>0.1394078428077738</v>
      </c>
      <c r="I47" s="133" t="s">
        <v>1751</v>
      </c>
      <c r="J47" s="133">
        <v>0.13676967592353539</v>
      </c>
      <c r="K47" s="133" t="s">
        <v>1751</v>
      </c>
      <c r="L47" s="133" t="s">
        <v>1751</v>
      </c>
      <c r="M47" s="133" t="s">
        <v>1751</v>
      </c>
      <c r="N47" s="133" t="s">
        <v>1751</v>
      </c>
      <c r="O47" s="133" t="s">
        <v>1751</v>
      </c>
      <c r="P47" s="133" t="s">
        <v>1751</v>
      </c>
    </row>
    <row r="48" spans="1:16">
      <c r="A48" s="132">
        <v>44934</v>
      </c>
      <c r="B48" s="133" t="s">
        <v>1751</v>
      </c>
      <c r="C48" s="133" t="s">
        <v>1751</v>
      </c>
      <c r="D48" s="133" t="s">
        <v>1751</v>
      </c>
      <c r="E48" s="133" t="s">
        <v>1751</v>
      </c>
      <c r="F48" s="133">
        <v>0.1017131758853394</v>
      </c>
      <c r="G48" s="133" t="s">
        <v>1751</v>
      </c>
      <c r="H48" s="133">
        <v>0.1394078428077738</v>
      </c>
      <c r="I48" s="133" t="s">
        <v>1751</v>
      </c>
      <c r="J48" s="133">
        <v>0.13676967592353539</v>
      </c>
      <c r="K48" s="133" t="s">
        <v>1751</v>
      </c>
      <c r="L48" s="133" t="s">
        <v>1751</v>
      </c>
      <c r="M48" s="133" t="s">
        <v>1751</v>
      </c>
      <c r="N48" s="133" t="s">
        <v>1751</v>
      </c>
      <c r="O48" s="133" t="s">
        <v>1751</v>
      </c>
      <c r="P48" s="133" t="s">
        <v>1751</v>
      </c>
    </row>
    <row r="49" spans="1:16">
      <c r="A49" s="132">
        <v>44935</v>
      </c>
      <c r="B49" s="133" t="s">
        <v>1751</v>
      </c>
      <c r="C49" s="133" t="s">
        <v>1751</v>
      </c>
      <c r="D49" s="133" t="s">
        <v>1751</v>
      </c>
      <c r="E49" s="133" t="s">
        <v>1751</v>
      </c>
      <c r="F49" s="133">
        <v>9.5149101192423396E-2</v>
      </c>
      <c r="G49" s="133" t="s">
        <v>1751</v>
      </c>
      <c r="H49" s="133">
        <v>0.13462230354101948</v>
      </c>
      <c r="I49" s="133" t="s">
        <v>1751</v>
      </c>
      <c r="J49" s="133">
        <v>0.13701534331958456</v>
      </c>
      <c r="K49" s="133" t="s">
        <v>1751</v>
      </c>
      <c r="L49" s="133" t="s">
        <v>1751</v>
      </c>
      <c r="M49" s="133" t="s">
        <v>1751</v>
      </c>
      <c r="N49" s="133" t="s">
        <v>1751</v>
      </c>
      <c r="O49" s="133" t="s">
        <v>1751</v>
      </c>
      <c r="P49" s="133" t="s">
        <v>1751</v>
      </c>
    </row>
    <row r="50" spans="1:16">
      <c r="A50" s="132">
        <v>44936</v>
      </c>
      <c r="B50" s="133" t="s">
        <v>1751</v>
      </c>
      <c r="C50" s="133" t="s">
        <v>1751</v>
      </c>
      <c r="D50" s="133" t="s">
        <v>1751</v>
      </c>
      <c r="E50" s="133" t="s">
        <v>1751</v>
      </c>
      <c r="F50" s="133">
        <v>9.5149101192423424E-2</v>
      </c>
      <c r="G50" s="133" t="s">
        <v>1751</v>
      </c>
      <c r="H50" s="133">
        <v>0.13462230354101948</v>
      </c>
      <c r="I50" s="133" t="s">
        <v>1751</v>
      </c>
      <c r="J50" s="133">
        <v>0.13701534331958465</v>
      </c>
      <c r="K50" s="133" t="s">
        <v>1751</v>
      </c>
      <c r="L50" s="133" t="s">
        <v>1751</v>
      </c>
      <c r="M50" s="133" t="s">
        <v>1751</v>
      </c>
      <c r="N50" s="133" t="s">
        <v>1751</v>
      </c>
      <c r="O50" s="133" t="s">
        <v>1751</v>
      </c>
      <c r="P50" s="133" t="s">
        <v>1751</v>
      </c>
    </row>
    <row r="51" spans="1:16">
      <c r="A51" s="132">
        <v>44938</v>
      </c>
      <c r="B51" s="133" t="s">
        <v>1751</v>
      </c>
      <c r="C51" s="133" t="s">
        <v>1751</v>
      </c>
      <c r="D51" s="133" t="s">
        <v>1751</v>
      </c>
      <c r="E51" s="133" t="s">
        <v>1751</v>
      </c>
      <c r="F51" s="133">
        <v>8.8957188571499826E-2</v>
      </c>
      <c r="G51" s="133" t="s">
        <v>1751</v>
      </c>
      <c r="H51" s="133">
        <v>0.13462230354101956</v>
      </c>
      <c r="I51" s="133" t="s">
        <v>1751</v>
      </c>
      <c r="J51" s="133">
        <v>0.13315680485319881</v>
      </c>
      <c r="K51" s="133" t="s">
        <v>1751</v>
      </c>
      <c r="L51" s="133" t="s">
        <v>1751</v>
      </c>
      <c r="M51" s="133" t="s">
        <v>1751</v>
      </c>
      <c r="N51" s="133" t="s">
        <v>1751</v>
      </c>
      <c r="O51" s="133" t="s">
        <v>1751</v>
      </c>
      <c r="P51" s="133" t="s">
        <v>1751</v>
      </c>
    </row>
    <row r="52" spans="1:16">
      <c r="A52" s="132">
        <v>44943</v>
      </c>
      <c r="B52" s="133" t="s">
        <v>1751</v>
      </c>
      <c r="C52" s="133" t="s">
        <v>1751</v>
      </c>
      <c r="D52" s="133" t="s">
        <v>1751</v>
      </c>
      <c r="E52" s="133" t="s">
        <v>1751</v>
      </c>
      <c r="F52" s="133">
        <v>8.8957188571499812E-2</v>
      </c>
      <c r="G52" s="133" t="s">
        <v>1751</v>
      </c>
      <c r="H52" s="133">
        <v>0.13462230352506094</v>
      </c>
      <c r="I52" s="133" t="s">
        <v>1751</v>
      </c>
      <c r="J52" s="133">
        <v>0.13315680496800036</v>
      </c>
      <c r="K52" s="133" t="s">
        <v>1751</v>
      </c>
      <c r="L52" s="133" t="s">
        <v>1751</v>
      </c>
      <c r="M52" s="133" t="s">
        <v>1751</v>
      </c>
      <c r="N52" s="133" t="s">
        <v>1751</v>
      </c>
      <c r="O52" s="133" t="s">
        <v>1751</v>
      </c>
      <c r="P52" s="133" t="s">
        <v>1751</v>
      </c>
    </row>
    <row r="53" spans="1:16">
      <c r="A53" s="132">
        <v>44944</v>
      </c>
      <c r="B53" s="133" t="s">
        <v>1751</v>
      </c>
      <c r="C53" s="133" t="s">
        <v>1751</v>
      </c>
      <c r="D53" s="133" t="s">
        <v>1751</v>
      </c>
      <c r="E53" s="133" t="s">
        <v>1751</v>
      </c>
      <c r="F53" s="133">
        <v>8.8957188571499687E-2</v>
      </c>
      <c r="G53" s="133" t="s">
        <v>1751</v>
      </c>
      <c r="H53" s="133">
        <v>0.13462230352506091</v>
      </c>
      <c r="I53" s="133" t="s">
        <v>1751</v>
      </c>
      <c r="J53" s="133">
        <v>0.13315680474857874</v>
      </c>
      <c r="K53" s="133" t="s">
        <v>1751</v>
      </c>
      <c r="L53" s="133" t="s">
        <v>1751</v>
      </c>
      <c r="M53" s="133" t="s">
        <v>1751</v>
      </c>
      <c r="N53" s="133" t="s">
        <v>1751</v>
      </c>
      <c r="O53" s="133" t="s">
        <v>1751</v>
      </c>
      <c r="P53" s="133" t="s">
        <v>1751</v>
      </c>
    </row>
    <row r="54" spans="1:16">
      <c r="A54" s="132">
        <v>44945</v>
      </c>
      <c r="B54" s="133" t="s">
        <v>1751</v>
      </c>
      <c r="C54" s="133" t="s">
        <v>1751</v>
      </c>
      <c r="D54" s="133" t="s">
        <v>1751</v>
      </c>
      <c r="E54" s="133" t="s">
        <v>1751</v>
      </c>
      <c r="F54" s="133">
        <v>8.8957188571499632E-2</v>
      </c>
      <c r="G54" s="133" t="s">
        <v>1751</v>
      </c>
      <c r="H54" s="133">
        <v>0.13462230352506094</v>
      </c>
      <c r="I54" s="133" t="s">
        <v>1751</v>
      </c>
      <c r="J54" s="133">
        <v>0.13315680505222138</v>
      </c>
      <c r="K54" s="133" t="s">
        <v>1751</v>
      </c>
      <c r="L54" s="133" t="s">
        <v>1751</v>
      </c>
      <c r="M54" s="133" t="s">
        <v>1751</v>
      </c>
      <c r="N54" s="133" t="s">
        <v>1751</v>
      </c>
      <c r="O54" s="133" t="s">
        <v>1751</v>
      </c>
      <c r="P54" s="133" t="s">
        <v>1751</v>
      </c>
    </row>
    <row r="55" spans="1:16">
      <c r="A55" s="132">
        <v>44949</v>
      </c>
      <c r="B55" s="133" t="s">
        <v>1751</v>
      </c>
      <c r="C55" s="133" t="s">
        <v>1751</v>
      </c>
      <c r="D55" s="133" t="s">
        <v>1751</v>
      </c>
      <c r="E55" s="133" t="s">
        <v>1751</v>
      </c>
      <c r="F55" s="133">
        <v>8.8957188571499701E-2</v>
      </c>
      <c r="G55" s="133" t="s">
        <v>1751</v>
      </c>
      <c r="H55" s="133">
        <v>0.13952692863778701</v>
      </c>
      <c r="I55" s="133" t="s">
        <v>1751</v>
      </c>
      <c r="J55" s="133">
        <v>0.13868649441862546</v>
      </c>
      <c r="K55" s="133" t="s">
        <v>1751</v>
      </c>
      <c r="L55" s="133" t="s">
        <v>1751</v>
      </c>
      <c r="M55" s="133" t="s">
        <v>1751</v>
      </c>
      <c r="N55" s="133" t="s">
        <v>1751</v>
      </c>
      <c r="O55" s="133" t="s">
        <v>1751</v>
      </c>
      <c r="P55" s="133" t="s">
        <v>1751</v>
      </c>
    </row>
    <row r="56" spans="1:16">
      <c r="A56" s="132">
        <v>44950</v>
      </c>
      <c r="B56" s="133" t="s">
        <v>1751</v>
      </c>
      <c r="C56" s="133" t="s">
        <v>1751</v>
      </c>
      <c r="D56" s="133" t="s">
        <v>1751</v>
      </c>
      <c r="E56" s="133" t="s">
        <v>1751</v>
      </c>
      <c r="F56" s="133">
        <v>8.895718857149984E-2</v>
      </c>
      <c r="G56" s="133" t="s">
        <v>1751</v>
      </c>
      <c r="H56" s="133">
        <v>0.13952692863778701</v>
      </c>
      <c r="I56" s="133" t="s">
        <v>1751</v>
      </c>
      <c r="J56" s="133">
        <v>0.13868649441862557</v>
      </c>
      <c r="K56" s="133" t="s">
        <v>1751</v>
      </c>
      <c r="L56" s="133" t="s">
        <v>1751</v>
      </c>
      <c r="M56" s="133" t="s">
        <v>1751</v>
      </c>
      <c r="N56" s="133" t="s">
        <v>1751</v>
      </c>
      <c r="O56" s="133" t="s">
        <v>1751</v>
      </c>
      <c r="P56" s="133" t="s">
        <v>1751</v>
      </c>
    </row>
    <row r="57" spans="1:16">
      <c r="A57" s="132">
        <v>44951</v>
      </c>
      <c r="B57" s="133" t="s">
        <v>1751</v>
      </c>
      <c r="C57" s="133" t="s">
        <v>1751</v>
      </c>
      <c r="D57" s="133" t="s">
        <v>1751</v>
      </c>
      <c r="E57" s="133" t="s">
        <v>1751</v>
      </c>
      <c r="F57" s="133">
        <v>8.8957188571499812E-2</v>
      </c>
      <c r="G57" s="133" t="s">
        <v>1751</v>
      </c>
      <c r="H57" s="133">
        <v>0.13952692863778698</v>
      </c>
      <c r="I57" s="133" t="s">
        <v>1751</v>
      </c>
      <c r="J57" s="133">
        <v>0.13870973361736716</v>
      </c>
      <c r="K57" s="133" t="s">
        <v>1751</v>
      </c>
      <c r="L57" s="133" t="s">
        <v>1751</v>
      </c>
      <c r="M57" s="133" t="s">
        <v>1751</v>
      </c>
      <c r="N57" s="133" t="s">
        <v>1751</v>
      </c>
      <c r="O57" s="133" t="s">
        <v>1751</v>
      </c>
      <c r="P57" s="133" t="s">
        <v>1751</v>
      </c>
    </row>
    <row r="58" spans="1:16">
      <c r="A58" s="132">
        <v>44952</v>
      </c>
      <c r="B58" s="133" t="s">
        <v>1751</v>
      </c>
      <c r="C58" s="133" t="s">
        <v>1751</v>
      </c>
      <c r="D58" s="133" t="s">
        <v>1751</v>
      </c>
      <c r="E58" s="133" t="s">
        <v>1751</v>
      </c>
      <c r="F58" s="133">
        <v>8.8957188571499826E-2</v>
      </c>
      <c r="G58" s="133" t="s">
        <v>1751</v>
      </c>
      <c r="H58" s="133">
        <v>0.13952692863778704</v>
      </c>
      <c r="I58" s="133" t="s">
        <v>1751</v>
      </c>
      <c r="J58" s="133">
        <v>0.13870973361736719</v>
      </c>
      <c r="K58" s="133" t="s">
        <v>1751</v>
      </c>
      <c r="L58" s="133" t="s">
        <v>1751</v>
      </c>
      <c r="M58" s="133" t="s">
        <v>1751</v>
      </c>
      <c r="N58" s="133" t="s">
        <v>1751</v>
      </c>
      <c r="O58" s="133" t="s">
        <v>1751</v>
      </c>
      <c r="P58" s="133" t="s">
        <v>1751</v>
      </c>
    </row>
    <row r="59" spans="1:16">
      <c r="A59" s="132">
        <v>44955</v>
      </c>
      <c r="B59" s="133" t="s">
        <v>1751</v>
      </c>
      <c r="C59" s="133" t="s">
        <v>1751</v>
      </c>
      <c r="D59" s="133" t="s">
        <v>1751</v>
      </c>
      <c r="E59" s="133" t="s">
        <v>1751</v>
      </c>
      <c r="F59" s="133">
        <v>8.8957188571499701E-2</v>
      </c>
      <c r="G59" s="133" t="s">
        <v>1751</v>
      </c>
      <c r="H59" s="133">
        <v>0.13952692862992885</v>
      </c>
      <c r="I59" s="133" t="s">
        <v>1751</v>
      </c>
      <c r="J59" s="133">
        <v>0.13875606268536542</v>
      </c>
      <c r="K59" s="133" t="s">
        <v>1751</v>
      </c>
      <c r="L59" s="133" t="s">
        <v>1751</v>
      </c>
      <c r="M59" s="133" t="s">
        <v>1751</v>
      </c>
      <c r="N59" s="133" t="s">
        <v>1751</v>
      </c>
      <c r="O59" s="133" t="s">
        <v>1751</v>
      </c>
      <c r="P59" s="133" t="s">
        <v>1751</v>
      </c>
    </row>
    <row r="60" spans="1:16">
      <c r="A60" s="132">
        <v>44956</v>
      </c>
      <c r="B60" s="133" t="s">
        <v>1751</v>
      </c>
      <c r="C60" s="133" t="s">
        <v>1751</v>
      </c>
      <c r="D60" s="133" t="s">
        <v>1751</v>
      </c>
      <c r="E60" s="133" t="s">
        <v>1751</v>
      </c>
      <c r="F60" s="133">
        <v>8.8957188571499646E-2</v>
      </c>
      <c r="G60" s="133" t="s">
        <v>1751</v>
      </c>
      <c r="H60" s="133">
        <v>0.13952692862855237</v>
      </c>
      <c r="I60" s="133" t="s">
        <v>1751</v>
      </c>
      <c r="J60" s="133">
        <v>0.13875606268536556</v>
      </c>
      <c r="K60" s="133" t="s">
        <v>1751</v>
      </c>
      <c r="L60" s="133" t="s">
        <v>1751</v>
      </c>
      <c r="M60" s="133" t="s">
        <v>1751</v>
      </c>
      <c r="N60" s="133" t="s">
        <v>1751</v>
      </c>
      <c r="O60" s="133" t="s">
        <v>1751</v>
      </c>
      <c r="P60" s="133" t="s">
        <v>1751</v>
      </c>
    </row>
    <row r="61" spans="1:16">
      <c r="A61" s="132">
        <v>44957</v>
      </c>
      <c r="B61" s="133" t="s">
        <v>1751</v>
      </c>
      <c r="C61" s="133" t="s">
        <v>1751</v>
      </c>
      <c r="D61" s="133" t="s">
        <v>1751</v>
      </c>
      <c r="E61" s="133" t="s">
        <v>1751</v>
      </c>
      <c r="F61" s="133">
        <v>9.5122301512045107E-2</v>
      </c>
      <c r="G61" s="133" t="s">
        <v>1751</v>
      </c>
      <c r="H61" s="133">
        <v>0.13952692883396173</v>
      </c>
      <c r="I61" s="133" t="s">
        <v>1751</v>
      </c>
      <c r="J61" s="133">
        <v>0.13875606275773303</v>
      </c>
      <c r="K61" s="133" t="s">
        <v>1751</v>
      </c>
      <c r="L61" s="133" t="s">
        <v>1751</v>
      </c>
      <c r="M61" s="133" t="s">
        <v>1751</v>
      </c>
      <c r="N61" s="133" t="s">
        <v>1751</v>
      </c>
      <c r="O61" s="133" t="s">
        <v>1751</v>
      </c>
      <c r="P61" s="133" t="s">
        <v>1751</v>
      </c>
    </row>
    <row r="62" spans="1:16">
      <c r="A62" s="132">
        <v>44958</v>
      </c>
      <c r="B62" s="133" t="s">
        <v>1751</v>
      </c>
      <c r="C62" s="133" t="s">
        <v>1751</v>
      </c>
      <c r="D62" s="133" t="s">
        <v>1751</v>
      </c>
      <c r="E62" s="133" t="s">
        <v>1751</v>
      </c>
      <c r="F62" s="133">
        <v>9.5122301512045121E-2</v>
      </c>
      <c r="G62" s="133" t="s">
        <v>1751</v>
      </c>
      <c r="H62" s="133">
        <v>0.13937777587268554</v>
      </c>
      <c r="I62" s="133" t="s">
        <v>1751</v>
      </c>
      <c r="J62" s="133">
        <v>0.14281440664786807</v>
      </c>
      <c r="K62" s="133" t="s">
        <v>1751</v>
      </c>
      <c r="L62" s="133" t="s">
        <v>1751</v>
      </c>
      <c r="M62" s="133" t="s">
        <v>1751</v>
      </c>
      <c r="N62" s="133" t="s">
        <v>1751</v>
      </c>
      <c r="O62" s="133" t="s">
        <v>1751</v>
      </c>
      <c r="P62" s="133" t="s">
        <v>1751</v>
      </c>
    </row>
    <row r="63" spans="1:16">
      <c r="A63" s="132">
        <v>44959</v>
      </c>
      <c r="B63" s="133" t="s">
        <v>1751</v>
      </c>
      <c r="C63" s="133" t="s">
        <v>1751</v>
      </c>
      <c r="D63" s="133" t="s">
        <v>1751</v>
      </c>
      <c r="E63" s="133" t="s">
        <v>1751</v>
      </c>
      <c r="F63" s="133">
        <v>9.5122301512045121E-2</v>
      </c>
      <c r="G63" s="133" t="s">
        <v>1751</v>
      </c>
      <c r="H63" s="133">
        <v>0.14419137987030647</v>
      </c>
      <c r="I63" s="133" t="s">
        <v>1751</v>
      </c>
      <c r="J63" s="133">
        <v>0.14281440664786793</v>
      </c>
      <c r="K63" s="133" t="s">
        <v>1751</v>
      </c>
      <c r="L63" s="133" t="s">
        <v>1751</v>
      </c>
      <c r="M63" s="133" t="s">
        <v>1751</v>
      </c>
      <c r="N63" s="133" t="s">
        <v>1751</v>
      </c>
      <c r="O63" s="133" t="s">
        <v>1751</v>
      </c>
      <c r="P63" s="133" t="s">
        <v>1751</v>
      </c>
    </row>
    <row r="64" spans="1:16">
      <c r="A64" s="132">
        <v>44962</v>
      </c>
      <c r="B64" s="133" t="s">
        <v>1751</v>
      </c>
      <c r="C64" s="133" t="s">
        <v>1751</v>
      </c>
      <c r="D64" s="133" t="s">
        <v>1751</v>
      </c>
      <c r="E64" s="133" t="s">
        <v>1751</v>
      </c>
      <c r="F64" s="133">
        <v>9.5122301512045218E-2</v>
      </c>
      <c r="G64" s="133" t="s">
        <v>1751</v>
      </c>
      <c r="H64" s="133">
        <v>0.1441913798703065</v>
      </c>
      <c r="I64" s="133" t="s">
        <v>1751</v>
      </c>
      <c r="J64" s="133">
        <v>0.14666145938577554</v>
      </c>
      <c r="K64" s="133" t="s">
        <v>1751</v>
      </c>
      <c r="L64" s="133" t="s">
        <v>1751</v>
      </c>
      <c r="M64" s="133" t="s">
        <v>1751</v>
      </c>
      <c r="N64" s="133" t="s">
        <v>1751</v>
      </c>
      <c r="O64" s="133" t="s">
        <v>1751</v>
      </c>
      <c r="P64" s="133" t="s">
        <v>1751</v>
      </c>
    </row>
    <row r="65" spans="1:16">
      <c r="A65" s="132">
        <v>44963</v>
      </c>
      <c r="B65" s="133" t="s">
        <v>1751</v>
      </c>
      <c r="C65" s="133" t="s">
        <v>1751</v>
      </c>
      <c r="D65" s="133" t="s">
        <v>1751</v>
      </c>
      <c r="E65" s="133" t="s">
        <v>1751</v>
      </c>
      <c r="F65" s="133">
        <v>9.5122301512045093E-2</v>
      </c>
      <c r="G65" s="133" t="s">
        <v>1751</v>
      </c>
      <c r="H65" s="133">
        <v>0.1441913798703065</v>
      </c>
      <c r="I65" s="133" t="s">
        <v>1751</v>
      </c>
      <c r="J65" s="133">
        <v>0.14666145938577538</v>
      </c>
      <c r="K65" s="133" t="s">
        <v>1751</v>
      </c>
      <c r="L65" s="133" t="s">
        <v>1751</v>
      </c>
      <c r="M65" s="133" t="s">
        <v>1751</v>
      </c>
      <c r="N65" s="133" t="s">
        <v>1751</v>
      </c>
      <c r="O65" s="133" t="s">
        <v>1751</v>
      </c>
      <c r="P65" s="133" t="s">
        <v>1751</v>
      </c>
    </row>
    <row r="66" spans="1:16">
      <c r="A66" s="132">
        <v>44964</v>
      </c>
      <c r="B66" s="133" t="s">
        <v>1751</v>
      </c>
      <c r="C66" s="133" t="s">
        <v>1751</v>
      </c>
      <c r="D66" s="133" t="s">
        <v>1751</v>
      </c>
      <c r="E66" s="133" t="s">
        <v>1751</v>
      </c>
      <c r="F66" s="133">
        <v>9.5122301512045079E-2</v>
      </c>
      <c r="G66" s="133" t="s">
        <v>1751</v>
      </c>
      <c r="H66" s="133">
        <v>0.14397643034432311</v>
      </c>
      <c r="I66" s="133" t="s">
        <v>1751</v>
      </c>
      <c r="J66" s="133">
        <v>0.14666145938577549</v>
      </c>
      <c r="K66" s="133" t="s">
        <v>1751</v>
      </c>
      <c r="L66" s="133" t="s">
        <v>1751</v>
      </c>
      <c r="M66" s="133" t="s">
        <v>1751</v>
      </c>
      <c r="N66" s="133" t="s">
        <v>1751</v>
      </c>
      <c r="O66" s="133" t="s">
        <v>1751</v>
      </c>
      <c r="P66" s="133" t="s">
        <v>1751</v>
      </c>
    </row>
    <row r="67" spans="1:16">
      <c r="A67" s="132">
        <v>44965</v>
      </c>
      <c r="B67" s="133" t="s">
        <v>1751</v>
      </c>
      <c r="C67" s="133" t="s">
        <v>1751</v>
      </c>
      <c r="D67" s="133" t="s">
        <v>1751</v>
      </c>
      <c r="E67" s="133" t="s">
        <v>1751</v>
      </c>
      <c r="F67" s="133">
        <v>9.5122301512045176E-2</v>
      </c>
      <c r="G67" s="133" t="s">
        <v>1751</v>
      </c>
      <c r="H67" s="133">
        <v>0.14397643034432311</v>
      </c>
      <c r="I67" s="133" t="s">
        <v>1751</v>
      </c>
      <c r="J67" s="133">
        <v>0.14666145929645197</v>
      </c>
      <c r="K67" s="133" t="s">
        <v>1751</v>
      </c>
      <c r="L67" s="133" t="s">
        <v>1751</v>
      </c>
      <c r="M67" s="133" t="s">
        <v>1751</v>
      </c>
      <c r="N67" s="133" t="s">
        <v>1751</v>
      </c>
      <c r="O67" s="133" t="s">
        <v>1751</v>
      </c>
      <c r="P67" s="133" t="s">
        <v>1751</v>
      </c>
    </row>
    <row r="68" spans="1:16">
      <c r="A68" s="132">
        <v>44966</v>
      </c>
      <c r="B68" s="133" t="s">
        <v>1751</v>
      </c>
      <c r="C68" s="133" t="s">
        <v>1751</v>
      </c>
      <c r="D68" s="133" t="s">
        <v>1751</v>
      </c>
      <c r="E68" s="133" t="s">
        <v>1751</v>
      </c>
      <c r="F68" s="133">
        <v>9.5122301512045093E-2</v>
      </c>
      <c r="G68" s="133" t="s">
        <v>1751</v>
      </c>
      <c r="H68" s="133">
        <v>0.14397643034432311</v>
      </c>
      <c r="I68" s="133" t="s">
        <v>1751</v>
      </c>
      <c r="J68" s="133">
        <v>0.14666145929645202</v>
      </c>
      <c r="K68" s="133" t="s">
        <v>1751</v>
      </c>
      <c r="L68" s="133" t="s">
        <v>1751</v>
      </c>
      <c r="M68" s="133" t="s">
        <v>1751</v>
      </c>
      <c r="N68" s="133" t="s">
        <v>1751</v>
      </c>
      <c r="O68" s="133" t="s">
        <v>1751</v>
      </c>
      <c r="P68" s="133" t="s">
        <v>1751</v>
      </c>
    </row>
    <row r="69" spans="1:16">
      <c r="A69" s="132">
        <v>44969</v>
      </c>
      <c r="B69" s="133" t="s">
        <v>1751</v>
      </c>
      <c r="C69" s="133" t="s">
        <v>1751</v>
      </c>
      <c r="D69" s="133" t="s">
        <v>1751</v>
      </c>
      <c r="E69" s="133" t="s">
        <v>1751</v>
      </c>
      <c r="F69" s="133">
        <v>9.5122301512045093E-2</v>
      </c>
      <c r="G69" s="133" t="s">
        <v>1751</v>
      </c>
      <c r="H69" s="133">
        <v>0.14397643034432311</v>
      </c>
      <c r="I69" s="133" t="s">
        <v>1751</v>
      </c>
      <c r="J69" s="133">
        <v>0.14543884123002596</v>
      </c>
      <c r="K69" s="133" t="s">
        <v>1751</v>
      </c>
      <c r="L69" s="133" t="s">
        <v>1751</v>
      </c>
      <c r="M69" s="133" t="s">
        <v>1751</v>
      </c>
      <c r="N69" s="133" t="s">
        <v>1751</v>
      </c>
      <c r="O69" s="133" t="s">
        <v>1751</v>
      </c>
      <c r="P69" s="133" t="s">
        <v>1751</v>
      </c>
    </row>
    <row r="70" spans="1:16">
      <c r="A70" s="132">
        <v>44970</v>
      </c>
      <c r="B70" s="133" t="s">
        <v>1751</v>
      </c>
      <c r="C70" s="133" t="s">
        <v>1751</v>
      </c>
      <c r="D70" s="133" t="s">
        <v>1751</v>
      </c>
      <c r="E70" s="133" t="s">
        <v>1751</v>
      </c>
      <c r="F70" s="133">
        <v>9.5122301639106607E-2</v>
      </c>
      <c r="G70" s="133" t="s">
        <v>1751</v>
      </c>
      <c r="H70" s="133">
        <v>0.14397643029379062</v>
      </c>
      <c r="I70" s="133" t="s">
        <v>1751</v>
      </c>
      <c r="J70" s="133">
        <v>0.14543884132679383</v>
      </c>
      <c r="K70" s="133" t="s">
        <v>1751</v>
      </c>
      <c r="L70" s="133" t="s">
        <v>1751</v>
      </c>
      <c r="M70" s="133" t="s">
        <v>1751</v>
      </c>
      <c r="N70" s="133" t="s">
        <v>1751</v>
      </c>
      <c r="O70" s="133" t="s">
        <v>1751</v>
      </c>
      <c r="P70" s="133" t="s">
        <v>1751</v>
      </c>
    </row>
    <row r="71" spans="1:16">
      <c r="A71" s="132">
        <v>44971</v>
      </c>
      <c r="B71" s="133" t="s">
        <v>1751</v>
      </c>
      <c r="C71" s="133" t="s">
        <v>1751</v>
      </c>
      <c r="D71" s="133" t="s">
        <v>1751</v>
      </c>
      <c r="E71" s="133" t="s">
        <v>1751</v>
      </c>
      <c r="F71" s="133">
        <v>9.5122301639106635E-2</v>
      </c>
      <c r="G71" s="133" t="s">
        <v>1751</v>
      </c>
      <c r="H71" s="133">
        <v>0.14397643014070144</v>
      </c>
      <c r="I71" s="133" t="s">
        <v>1751</v>
      </c>
      <c r="J71" s="133">
        <v>0.14543884132388621</v>
      </c>
      <c r="K71" s="133" t="s">
        <v>1751</v>
      </c>
      <c r="L71" s="133" t="s">
        <v>1751</v>
      </c>
      <c r="M71" s="133" t="s">
        <v>1751</v>
      </c>
      <c r="N71" s="133" t="s">
        <v>1751</v>
      </c>
      <c r="O71" s="133" t="s">
        <v>1751</v>
      </c>
      <c r="P71" s="133" t="s">
        <v>1751</v>
      </c>
    </row>
    <row r="72" spans="1:16">
      <c r="A72" s="132">
        <v>44972</v>
      </c>
      <c r="B72" s="133" t="s">
        <v>1751</v>
      </c>
      <c r="C72" s="133" t="s">
        <v>1751</v>
      </c>
      <c r="D72" s="133" t="s">
        <v>1751</v>
      </c>
      <c r="E72" s="133" t="s">
        <v>1751</v>
      </c>
      <c r="F72" s="133">
        <v>9.5122301639106635E-2</v>
      </c>
      <c r="G72" s="133" t="s">
        <v>1751</v>
      </c>
      <c r="H72" s="133">
        <v>0.14397643021861467</v>
      </c>
      <c r="I72" s="133" t="s">
        <v>1751</v>
      </c>
      <c r="J72" s="133">
        <v>0.14543884135323903</v>
      </c>
      <c r="K72" s="133" t="s">
        <v>1751</v>
      </c>
      <c r="L72" s="133" t="s">
        <v>1751</v>
      </c>
      <c r="M72" s="133" t="s">
        <v>1751</v>
      </c>
      <c r="N72" s="133" t="s">
        <v>1751</v>
      </c>
      <c r="O72" s="133" t="s">
        <v>1751</v>
      </c>
      <c r="P72" s="133" t="s">
        <v>1751</v>
      </c>
    </row>
    <row r="73" spans="1:16">
      <c r="A73" s="132">
        <v>44973</v>
      </c>
      <c r="B73" s="133" t="s">
        <v>1751</v>
      </c>
      <c r="C73" s="133" t="s">
        <v>1751</v>
      </c>
      <c r="D73" s="133" t="s">
        <v>1751</v>
      </c>
      <c r="E73" s="133" t="s">
        <v>1751</v>
      </c>
      <c r="F73" s="133">
        <v>9.5122301639106635E-2</v>
      </c>
      <c r="G73" s="133" t="s">
        <v>1751</v>
      </c>
      <c r="H73" s="133">
        <v>0.14397643021861456</v>
      </c>
      <c r="I73" s="133" t="s">
        <v>1751</v>
      </c>
      <c r="J73" s="133">
        <v>0.14543884138141763</v>
      </c>
      <c r="K73" s="133" t="s">
        <v>1751</v>
      </c>
      <c r="L73" s="133" t="s">
        <v>1751</v>
      </c>
      <c r="M73" s="133" t="s">
        <v>1751</v>
      </c>
      <c r="N73" s="133" t="s">
        <v>1751</v>
      </c>
      <c r="O73" s="133" t="s">
        <v>1751</v>
      </c>
      <c r="P73" s="133" t="s">
        <v>1751</v>
      </c>
    </row>
    <row r="74" spans="1:16">
      <c r="A74" s="132">
        <v>44974</v>
      </c>
      <c r="B74" s="133" t="s">
        <v>1751</v>
      </c>
      <c r="C74" s="133" t="s">
        <v>1751</v>
      </c>
      <c r="D74" s="133" t="s">
        <v>1751</v>
      </c>
      <c r="E74" s="133" t="s">
        <v>1751</v>
      </c>
      <c r="F74" s="133">
        <v>9.5122301639106635E-2</v>
      </c>
      <c r="G74" s="133" t="s">
        <v>1751</v>
      </c>
      <c r="H74" s="133">
        <v>0.14397643021861456</v>
      </c>
      <c r="I74" s="133" t="s">
        <v>1751</v>
      </c>
      <c r="J74" s="133">
        <v>0.14543884138141763</v>
      </c>
      <c r="K74" s="133" t="s">
        <v>1751</v>
      </c>
      <c r="L74" s="133" t="s">
        <v>1751</v>
      </c>
      <c r="M74" s="133" t="s">
        <v>1751</v>
      </c>
      <c r="N74" s="133" t="s">
        <v>1751</v>
      </c>
      <c r="O74" s="133" t="s">
        <v>1751</v>
      </c>
      <c r="P74" s="133" t="s">
        <v>1751</v>
      </c>
    </row>
    <row r="75" spans="1:16">
      <c r="A75" s="132">
        <v>44975</v>
      </c>
      <c r="B75" s="133" t="s">
        <v>1751</v>
      </c>
      <c r="C75" s="133" t="s">
        <v>1751</v>
      </c>
      <c r="D75" s="133" t="s">
        <v>1751</v>
      </c>
      <c r="E75" s="133" t="s">
        <v>1751</v>
      </c>
      <c r="F75" s="133">
        <v>9.5122301639106635E-2</v>
      </c>
      <c r="G75" s="133" t="s">
        <v>1751</v>
      </c>
      <c r="H75" s="133">
        <v>0.14397643021861456</v>
      </c>
      <c r="I75" s="133" t="s">
        <v>1751</v>
      </c>
      <c r="J75" s="133">
        <v>0.14543884138141763</v>
      </c>
      <c r="K75" s="133" t="s">
        <v>1751</v>
      </c>
      <c r="L75" s="133" t="s">
        <v>1751</v>
      </c>
      <c r="M75" s="133" t="s">
        <v>1751</v>
      </c>
      <c r="N75" s="133" t="s">
        <v>1751</v>
      </c>
      <c r="O75" s="133" t="s">
        <v>1751</v>
      </c>
      <c r="P75" s="133" t="s">
        <v>1751</v>
      </c>
    </row>
    <row r="76" spans="1:16">
      <c r="A76" s="132">
        <v>44976</v>
      </c>
      <c r="B76" s="133" t="s">
        <v>1751</v>
      </c>
      <c r="C76" s="133" t="s">
        <v>1751</v>
      </c>
      <c r="D76" s="133" t="s">
        <v>1751</v>
      </c>
      <c r="E76" s="133" t="s">
        <v>1751</v>
      </c>
      <c r="F76" s="133">
        <v>9.5122301639106635E-2</v>
      </c>
      <c r="G76" s="133" t="s">
        <v>1751</v>
      </c>
      <c r="H76" s="133">
        <v>0.14397643021861456</v>
      </c>
      <c r="I76" s="133" t="s">
        <v>1751</v>
      </c>
      <c r="J76" s="133">
        <v>0.14543884138141763</v>
      </c>
      <c r="K76" s="133" t="s">
        <v>1751</v>
      </c>
      <c r="L76" s="133" t="s">
        <v>1751</v>
      </c>
      <c r="M76" s="133" t="s">
        <v>1751</v>
      </c>
      <c r="N76" s="133" t="s">
        <v>1751</v>
      </c>
      <c r="O76" s="133" t="s">
        <v>1751</v>
      </c>
      <c r="P76" s="133" t="s">
        <v>1751</v>
      </c>
    </row>
    <row r="77" spans="1:16">
      <c r="A77" s="132">
        <v>44977</v>
      </c>
      <c r="B77" s="133" t="s">
        <v>1751</v>
      </c>
      <c r="C77" s="133" t="s">
        <v>1751</v>
      </c>
      <c r="D77" s="133" t="s">
        <v>1751</v>
      </c>
      <c r="E77" s="133" t="s">
        <v>1751</v>
      </c>
      <c r="F77" s="133">
        <v>9.5122301639106635E-2</v>
      </c>
      <c r="G77" s="133" t="s">
        <v>1751</v>
      </c>
      <c r="H77" s="133">
        <v>0.14420589807918735</v>
      </c>
      <c r="I77" s="133" t="s">
        <v>1751</v>
      </c>
      <c r="J77" s="133">
        <v>0.14543884123611214</v>
      </c>
      <c r="K77" s="133" t="s">
        <v>1751</v>
      </c>
      <c r="L77" s="133" t="s">
        <v>1751</v>
      </c>
      <c r="M77" s="133" t="s">
        <v>1751</v>
      </c>
      <c r="N77" s="133" t="s">
        <v>1751</v>
      </c>
      <c r="O77" s="133" t="s">
        <v>1751</v>
      </c>
      <c r="P77" s="133" t="s">
        <v>1751</v>
      </c>
    </row>
    <row r="78" spans="1:16">
      <c r="A78" s="132">
        <v>44978</v>
      </c>
      <c r="B78" s="133" t="s">
        <v>1751</v>
      </c>
      <c r="C78" s="133" t="s">
        <v>1751</v>
      </c>
      <c r="D78" s="133" t="s">
        <v>1751</v>
      </c>
      <c r="E78" s="133" t="s">
        <v>1751</v>
      </c>
      <c r="F78" s="133">
        <v>9.5122301639106635E-2</v>
      </c>
      <c r="G78" s="133" t="s">
        <v>1751</v>
      </c>
      <c r="H78" s="133">
        <v>0.14420589807918735</v>
      </c>
      <c r="I78" s="133" t="s">
        <v>1751</v>
      </c>
      <c r="J78" s="133">
        <v>0.14543884123611214</v>
      </c>
      <c r="K78" s="133" t="s">
        <v>1751</v>
      </c>
      <c r="L78" s="133" t="s">
        <v>1751</v>
      </c>
      <c r="M78" s="133" t="s">
        <v>1751</v>
      </c>
      <c r="N78" s="133" t="s">
        <v>1751</v>
      </c>
      <c r="O78" s="133" t="s">
        <v>1751</v>
      </c>
      <c r="P78" s="133" t="s">
        <v>1751</v>
      </c>
    </row>
    <row r="79" spans="1:16">
      <c r="A79" s="132">
        <v>44979</v>
      </c>
      <c r="B79" s="133" t="s">
        <v>1751</v>
      </c>
      <c r="C79" s="133" t="s">
        <v>1751</v>
      </c>
      <c r="D79" s="133" t="s">
        <v>1751</v>
      </c>
      <c r="E79" s="133" t="s">
        <v>1751</v>
      </c>
      <c r="F79" s="133">
        <v>9.5122301639106635E-2</v>
      </c>
      <c r="G79" s="133" t="s">
        <v>1751</v>
      </c>
      <c r="H79" s="133">
        <v>0.14420589809611459</v>
      </c>
      <c r="I79" s="133" t="s">
        <v>1751</v>
      </c>
      <c r="J79" s="133">
        <v>0.14160777878705208</v>
      </c>
      <c r="K79" s="133" t="s">
        <v>1751</v>
      </c>
      <c r="L79" s="133" t="s">
        <v>1751</v>
      </c>
      <c r="M79" s="133" t="s">
        <v>1751</v>
      </c>
      <c r="N79" s="133" t="s">
        <v>1751</v>
      </c>
      <c r="O79" s="133" t="s">
        <v>1751</v>
      </c>
      <c r="P79" s="133" t="s">
        <v>1751</v>
      </c>
    </row>
    <row r="80" spans="1:16">
      <c r="A80" s="132">
        <v>44980</v>
      </c>
      <c r="B80" s="133" t="s">
        <v>1751</v>
      </c>
      <c r="C80" s="133" t="s">
        <v>1751</v>
      </c>
      <c r="D80" s="133" t="s">
        <v>1751</v>
      </c>
      <c r="E80" s="133" t="s">
        <v>1751</v>
      </c>
      <c r="F80" s="133">
        <v>9.5122301639106593E-2</v>
      </c>
      <c r="G80" s="133" t="s">
        <v>1751</v>
      </c>
      <c r="H80" s="133">
        <v>0.14921746962419988</v>
      </c>
      <c r="I80" s="133" t="s">
        <v>1751</v>
      </c>
      <c r="J80" s="133">
        <v>0.14160777864209748</v>
      </c>
      <c r="K80" s="133" t="s">
        <v>1751</v>
      </c>
      <c r="L80" s="133" t="s">
        <v>1751</v>
      </c>
      <c r="M80" s="133" t="s">
        <v>1751</v>
      </c>
      <c r="N80" s="133" t="s">
        <v>1751</v>
      </c>
      <c r="O80" s="133" t="s">
        <v>1751</v>
      </c>
      <c r="P80" s="133" t="s">
        <v>1751</v>
      </c>
    </row>
    <row r="81" spans="1:16">
      <c r="A81" s="132">
        <v>44981</v>
      </c>
      <c r="B81" s="133" t="s">
        <v>1751</v>
      </c>
      <c r="C81" s="133" t="s">
        <v>1751</v>
      </c>
      <c r="D81" s="133" t="s">
        <v>1751</v>
      </c>
      <c r="E81" s="133" t="s">
        <v>1751</v>
      </c>
      <c r="F81" s="133">
        <v>9.5122301639106593E-2</v>
      </c>
      <c r="G81" s="133" t="s">
        <v>1751</v>
      </c>
      <c r="H81" s="133">
        <v>0.14921746962419988</v>
      </c>
      <c r="I81" s="133" t="s">
        <v>1751</v>
      </c>
      <c r="J81" s="133">
        <v>0.14160777864209748</v>
      </c>
      <c r="K81" s="133" t="s">
        <v>1751</v>
      </c>
      <c r="L81" s="133" t="s">
        <v>1751</v>
      </c>
      <c r="M81" s="133" t="s">
        <v>1751</v>
      </c>
      <c r="N81" s="133" t="s">
        <v>1751</v>
      </c>
      <c r="O81" s="133" t="s">
        <v>1751</v>
      </c>
      <c r="P81" s="133" t="s">
        <v>1751</v>
      </c>
    </row>
    <row r="82" spans="1:16">
      <c r="A82" s="132">
        <v>44982</v>
      </c>
      <c r="B82" s="133" t="s">
        <v>1751</v>
      </c>
      <c r="C82" s="133" t="s">
        <v>1751</v>
      </c>
      <c r="D82" s="133" t="s">
        <v>1751</v>
      </c>
      <c r="E82" s="133" t="s">
        <v>1751</v>
      </c>
      <c r="F82" s="133">
        <v>9.5122301639106593E-2</v>
      </c>
      <c r="G82" s="133" t="s">
        <v>1751</v>
      </c>
      <c r="H82" s="133">
        <v>0.14921746962419988</v>
      </c>
      <c r="I82" s="133" t="s">
        <v>1751</v>
      </c>
      <c r="J82" s="133">
        <v>0.14160777864209748</v>
      </c>
      <c r="K82" s="133" t="s">
        <v>1751</v>
      </c>
      <c r="L82" s="133" t="s">
        <v>1751</v>
      </c>
      <c r="M82" s="133" t="s">
        <v>1751</v>
      </c>
      <c r="N82" s="133" t="s">
        <v>1751</v>
      </c>
      <c r="O82" s="133" t="s">
        <v>1751</v>
      </c>
      <c r="P82" s="133" t="s">
        <v>1751</v>
      </c>
    </row>
    <row r="83" spans="1:16">
      <c r="A83" s="132">
        <v>44983</v>
      </c>
      <c r="B83" s="133" t="s">
        <v>1751</v>
      </c>
      <c r="C83" s="133" t="s">
        <v>1751</v>
      </c>
      <c r="D83" s="133" t="s">
        <v>1751</v>
      </c>
      <c r="E83" s="133" t="s">
        <v>1751</v>
      </c>
      <c r="F83" s="133">
        <v>9.5122301639106774E-2</v>
      </c>
      <c r="G83" s="133" t="s">
        <v>1751</v>
      </c>
      <c r="H83" s="133">
        <v>0.1492174696190687</v>
      </c>
      <c r="I83" s="133" t="s">
        <v>1751</v>
      </c>
      <c r="J83" s="133">
        <v>0.14160777877735856</v>
      </c>
      <c r="K83" s="133" t="s">
        <v>1751</v>
      </c>
      <c r="L83" s="133" t="s">
        <v>1751</v>
      </c>
      <c r="M83" s="133" t="s">
        <v>1751</v>
      </c>
      <c r="N83" s="133" t="s">
        <v>1751</v>
      </c>
      <c r="O83" s="133" t="s">
        <v>1751</v>
      </c>
      <c r="P83" s="133" t="s">
        <v>1751</v>
      </c>
    </row>
    <row r="84" spans="1:16">
      <c r="A84" s="132">
        <v>44984</v>
      </c>
      <c r="B84" s="133" t="s">
        <v>1751</v>
      </c>
      <c r="C84" s="133" t="s">
        <v>1751</v>
      </c>
      <c r="D84" s="133" t="s">
        <v>1751</v>
      </c>
      <c r="E84" s="133" t="s">
        <v>1751</v>
      </c>
      <c r="F84" s="133">
        <v>9.5122301639106774E-2</v>
      </c>
      <c r="G84" s="133" t="s">
        <v>1751</v>
      </c>
      <c r="H84" s="133">
        <v>0.14921746981164674</v>
      </c>
      <c r="I84" s="133" t="s">
        <v>1751</v>
      </c>
      <c r="J84" s="133">
        <v>0.14160777877735853</v>
      </c>
      <c r="K84" s="133" t="s">
        <v>1751</v>
      </c>
      <c r="L84" s="133" t="s">
        <v>1751</v>
      </c>
      <c r="M84" s="133" t="s">
        <v>1751</v>
      </c>
      <c r="N84" s="133" t="s">
        <v>1751</v>
      </c>
      <c r="O84" s="133" t="s">
        <v>1751</v>
      </c>
      <c r="P84" s="133" t="s">
        <v>1751</v>
      </c>
    </row>
    <row r="85" spans="1:16">
      <c r="A85" s="132">
        <v>44985</v>
      </c>
      <c r="B85" s="133" t="s">
        <v>1751</v>
      </c>
      <c r="C85" s="133" t="s">
        <v>1751</v>
      </c>
      <c r="D85" s="133" t="s">
        <v>1751</v>
      </c>
      <c r="E85" s="133" t="s">
        <v>1751</v>
      </c>
      <c r="F85" s="133">
        <v>9.5122301639106635E-2</v>
      </c>
      <c r="G85" s="133" t="s">
        <v>1751</v>
      </c>
      <c r="H85" s="133">
        <v>0.14834073306582199</v>
      </c>
      <c r="I85" s="133" t="s">
        <v>1751</v>
      </c>
      <c r="J85" s="133">
        <v>0.14160777864011562</v>
      </c>
      <c r="K85" s="133" t="s">
        <v>1751</v>
      </c>
      <c r="L85" s="133" t="s">
        <v>1751</v>
      </c>
      <c r="M85" s="133" t="s">
        <v>1751</v>
      </c>
      <c r="N85" s="133" t="s">
        <v>1751</v>
      </c>
      <c r="O85" s="133" t="s">
        <v>1751</v>
      </c>
      <c r="P85" s="133" t="s">
        <v>1751</v>
      </c>
    </row>
    <row r="86" spans="1:16">
      <c r="A86" s="132">
        <v>44986</v>
      </c>
      <c r="B86" s="133" t="s">
        <v>1751</v>
      </c>
      <c r="C86" s="133" t="s">
        <v>1751</v>
      </c>
      <c r="D86" s="133" t="s">
        <v>1751</v>
      </c>
      <c r="E86" s="133" t="s">
        <v>1751</v>
      </c>
      <c r="F86" s="133">
        <v>9.5122301639106677E-2</v>
      </c>
      <c r="G86" s="133" t="s">
        <v>1751</v>
      </c>
      <c r="H86" s="133">
        <v>0.14834073304421208</v>
      </c>
      <c r="I86" s="133" t="s">
        <v>1751</v>
      </c>
      <c r="J86" s="133">
        <v>0.14160777864011551</v>
      </c>
      <c r="K86" s="133" t="s">
        <v>1751</v>
      </c>
      <c r="L86" s="133" t="s">
        <v>1751</v>
      </c>
      <c r="M86" s="133" t="s">
        <v>1751</v>
      </c>
      <c r="N86" s="133" t="s">
        <v>1751</v>
      </c>
      <c r="O86" s="133" t="s">
        <v>1751</v>
      </c>
      <c r="P86" s="133" t="s">
        <v>1751</v>
      </c>
    </row>
    <row r="87" spans="1:16">
      <c r="A87" s="132">
        <v>44987</v>
      </c>
      <c r="B87" s="133" t="s">
        <v>1751</v>
      </c>
      <c r="C87" s="133" t="s">
        <v>1751</v>
      </c>
      <c r="D87" s="133" t="s">
        <v>1751</v>
      </c>
      <c r="E87" s="133" t="s">
        <v>1751</v>
      </c>
      <c r="F87" s="133">
        <v>9.5122301639106663E-2</v>
      </c>
      <c r="G87" s="133" t="s">
        <v>1751</v>
      </c>
      <c r="H87" s="133">
        <v>0.14834073304421205</v>
      </c>
      <c r="I87" s="133" t="s">
        <v>1751</v>
      </c>
      <c r="J87" s="133">
        <v>0.14160777863954235</v>
      </c>
      <c r="K87" s="133" t="s">
        <v>1751</v>
      </c>
      <c r="L87" s="133" t="s">
        <v>1751</v>
      </c>
      <c r="M87" s="133" t="s">
        <v>1751</v>
      </c>
      <c r="N87" s="133" t="s">
        <v>1751</v>
      </c>
      <c r="O87" s="133" t="s">
        <v>1751</v>
      </c>
      <c r="P87" s="133" t="s">
        <v>1751</v>
      </c>
    </row>
    <row r="88" spans="1:16">
      <c r="A88" s="132">
        <v>44988</v>
      </c>
      <c r="B88" s="133" t="s">
        <v>1751</v>
      </c>
      <c r="C88" s="133" t="s">
        <v>1751</v>
      </c>
      <c r="D88" s="133" t="s">
        <v>1751</v>
      </c>
      <c r="E88" s="133" t="s">
        <v>1751</v>
      </c>
      <c r="F88" s="133" t="s">
        <v>1751</v>
      </c>
      <c r="G88" s="133" t="s">
        <v>1751</v>
      </c>
      <c r="H88" s="133">
        <v>0.14834073304421205</v>
      </c>
      <c r="I88" s="133" t="s">
        <v>1751</v>
      </c>
      <c r="J88" s="133">
        <v>0.14160777863954235</v>
      </c>
      <c r="K88" s="133" t="s">
        <v>1751</v>
      </c>
      <c r="L88" s="133" t="s">
        <v>1751</v>
      </c>
      <c r="M88" s="133" t="s">
        <v>1751</v>
      </c>
      <c r="N88" s="133" t="s">
        <v>1751</v>
      </c>
      <c r="O88" s="133" t="s">
        <v>1751</v>
      </c>
      <c r="P88" s="133" t="s">
        <v>1751</v>
      </c>
    </row>
    <row r="89" spans="1:16">
      <c r="A89" s="132">
        <v>44989</v>
      </c>
      <c r="B89" s="133" t="s">
        <v>1751</v>
      </c>
      <c r="C89" s="133" t="s">
        <v>1751</v>
      </c>
      <c r="D89" s="133" t="s">
        <v>1751</v>
      </c>
      <c r="E89" s="133" t="s">
        <v>1751</v>
      </c>
      <c r="F89" s="133" t="s">
        <v>1751</v>
      </c>
      <c r="G89" s="133" t="s">
        <v>1751</v>
      </c>
      <c r="H89" s="133">
        <v>0.14834073304421205</v>
      </c>
      <c r="I89" s="133" t="s">
        <v>1751</v>
      </c>
      <c r="J89" s="133">
        <v>0.14160777863954235</v>
      </c>
      <c r="K89" s="133" t="s">
        <v>1751</v>
      </c>
      <c r="L89" s="133" t="s">
        <v>1751</v>
      </c>
      <c r="M89" s="133" t="s">
        <v>1751</v>
      </c>
      <c r="N89" s="133" t="s">
        <v>1751</v>
      </c>
      <c r="O89" s="133" t="s">
        <v>1751</v>
      </c>
      <c r="P89" s="133" t="s">
        <v>1751</v>
      </c>
    </row>
    <row r="90" spans="1:16">
      <c r="A90" s="132">
        <v>44990</v>
      </c>
      <c r="B90" s="133" t="s">
        <v>1751</v>
      </c>
      <c r="C90" s="133" t="s">
        <v>1751</v>
      </c>
      <c r="D90" s="133" t="s">
        <v>1751</v>
      </c>
      <c r="E90" s="133" t="s">
        <v>1751</v>
      </c>
      <c r="F90" s="133" t="s">
        <v>1751</v>
      </c>
      <c r="G90" s="133">
        <v>0.14834073304421214</v>
      </c>
      <c r="H90" s="133" t="s">
        <v>1751</v>
      </c>
      <c r="I90" s="133" t="s">
        <v>1751</v>
      </c>
      <c r="J90" s="133">
        <v>0.1416077786665553</v>
      </c>
      <c r="K90" s="133" t="s">
        <v>1751</v>
      </c>
      <c r="L90" s="133" t="s">
        <v>1751</v>
      </c>
      <c r="M90" s="133" t="s">
        <v>1751</v>
      </c>
      <c r="N90" s="133" t="s">
        <v>1751</v>
      </c>
      <c r="O90" s="133" t="s">
        <v>1751</v>
      </c>
      <c r="P90" s="133" t="s">
        <v>1751</v>
      </c>
    </row>
    <row r="91" spans="1:16">
      <c r="A91" s="132">
        <v>44991</v>
      </c>
      <c r="B91" s="133" t="s">
        <v>1751</v>
      </c>
      <c r="C91" s="133" t="s">
        <v>1751</v>
      </c>
      <c r="D91" s="133" t="s">
        <v>1751</v>
      </c>
      <c r="E91" s="133" t="s">
        <v>1751</v>
      </c>
      <c r="F91" s="133" t="s">
        <v>1751</v>
      </c>
      <c r="G91" s="133">
        <v>0.14834073304421214</v>
      </c>
      <c r="H91" s="133" t="s">
        <v>1751</v>
      </c>
      <c r="I91" s="133" t="s">
        <v>1751</v>
      </c>
      <c r="J91" s="133">
        <v>0.1416077786665553</v>
      </c>
      <c r="K91" s="133" t="s">
        <v>1751</v>
      </c>
      <c r="L91" s="133" t="s">
        <v>1751</v>
      </c>
      <c r="M91" s="133" t="s">
        <v>1751</v>
      </c>
      <c r="N91" s="133" t="s">
        <v>1751</v>
      </c>
      <c r="O91" s="133" t="s">
        <v>1751</v>
      </c>
      <c r="P91" s="133" t="s">
        <v>1751</v>
      </c>
    </row>
    <row r="92" spans="1:16">
      <c r="A92" s="132">
        <v>44992</v>
      </c>
      <c r="B92" s="133" t="s">
        <v>1751</v>
      </c>
      <c r="C92" s="133" t="s">
        <v>1751</v>
      </c>
      <c r="D92" s="133" t="s">
        <v>1751</v>
      </c>
      <c r="E92" s="133" t="s">
        <v>1751</v>
      </c>
      <c r="F92" s="133" t="s">
        <v>1751</v>
      </c>
      <c r="G92" s="133">
        <v>0.14508353752253542</v>
      </c>
      <c r="H92" s="133" t="s">
        <v>1751</v>
      </c>
      <c r="I92" s="133" t="s">
        <v>1751</v>
      </c>
      <c r="J92" s="133">
        <v>0.14160777865760171</v>
      </c>
      <c r="K92" s="133" t="s">
        <v>1751</v>
      </c>
      <c r="L92" s="133" t="s">
        <v>1751</v>
      </c>
      <c r="M92" s="133" t="s">
        <v>1751</v>
      </c>
      <c r="N92" s="133" t="s">
        <v>1751</v>
      </c>
      <c r="O92" s="133" t="s">
        <v>1751</v>
      </c>
      <c r="P92" s="133" t="s">
        <v>1751</v>
      </c>
    </row>
    <row r="93" spans="1:16">
      <c r="A93" s="132">
        <v>44993</v>
      </c>
      <c r="B93" s="133" t="s">
        <v>1751</v>
      </c>
      <c r="C93" s="133" t="s">
        <v>1751</v>
      </c>
      <c r="D93" s="133" t="s">
        <v>1751</v>
      </c>
      <c r="E93" s="133" t="s">
        <v>1751</v>
      </c>
      <c r="F93" s="133" t="s">
        <v>1751</v>
      </c>
      <c r="G93" s="133">
        <v>0.14508353752253542</v>
      </c>
      <c r="H93" s="133" t="s">
        <v>1751</v>
      </c>
      <c r="I93" s="133" t="s">
        <v>1751</v>
      </c>
      <c r="J93" s="133">
        <v>0.14160777865760171</v>
      </c>
      <c r="K93" s="133" t="s">
        <v>1751</v>
      </c>
      <c r="L93" s="133" t="s">
        <v>1751</v>
      </c>
      <c r="M93" s="133" t="s">
        <v>1751</v>
      </c>
      <c r="N93" s="133" t="s">
        <v>1751</v>
      </c>
      <c r="O93" s="133" t="s">
        <v>1751</v>
      </c>
      <c r="P93" s="133" t="s">
        <v>1751</v>
      </c>
    </row>
    <row r="94" spans="1:16">
      <c r="A94" s="132">
        <v>44994</v>
      </c>
      <c r="B94" s="133" t="s">
        <v>1751</v>
      </c>
      <c r="C94" s="133" t="s">
        <v>1751</v>
      </c>
      <c r="D94" s="133" t="s">
        <v>1751</v>
      </c>
      <c r="E94" s="133" t="s">
        <v>1751</v>
      </c>
      <c r="F94" s="133" t="s">
        <v>1751</v>
      </c>
      <c r="G94" s="133">
        <v>0.14508353752253528</v>
      </c>
      <c r="H94" s="133" t="s">
        <v>1751</v>
      </c>
      <c r="I94" s="133" t="s">
        <v>1751</v>
      </c>
      <c r="J94" s="133">
        <v>0.14160777864370361</v>
      </c>
      <c r="K94" s="133" t="s">
        <v>1751</v>
      </c>
      <c r="L94" s="133" t="s">
        <v>1751</v>
      </c>
      <c r="M94" s="133" t="s">
        <v>1751</v>
      </c>
      <c r="N94" s="133" t="s">
        <v>1751</v>
      </c>
      <c r="O94" s="133" t="s">
        <v>1751</v>
      </c>
      <c r="P94" s="133" t="s">
        <v>1751</v>
      </c>
    </row>
    <row r="95" spans="1:16">
      <c r="A95" s="132">
        <v>44995</v>
      </c>
      <c r="B95" s="133" t="s">
        <v>1751</v>
      </c>
      <c r="C95" s="133" t="s">
        <v>1751</v>
      </c>
      <c r="D95" s="133" t="s">
        <v>1751</v>
      </c>
      <c r="E95" s="133" t="s">
        <v>1751</v>
      </c>
      <c r="F95" s="133" t="s">
        <v>1751</v>
      </c>
      <c r="G95" s="133">
        <v>0.14508353752253528</v>
      </c>
      <c r="H95" s="133" t="s">
        <v>1751</v>
      </c>
      <c r="I95" s="133" t="s">
        <v>1751</v>
      </c>
      <c r="J95" s="133">
        <v>0.14160777864370361</v>
      </c>
      <c r="K95" s="133" t="s">
        <v>1751</v>
      </c>
      <c r="L95" s="133" t="s">
        <v>1751</v>
      </c>
      <c r="M95" s="133" t="s">
        <v>1751</v>
      </c>
      <c r="N95" s="133" t="s">
        <v>1751</v>
      </c>
      <c r="O95" s="133" t="s">
        <v>1751</v>
      </c>
      <c r="P95" s="133" t="s">
        <v>1751</v>
      </c>
    </row>
    <row r="96" spans="1:16">
      <c r="A96" s="132">
        <v>44996</v>
      </c>
      <c r="B96" s="133" t="s">
        <v>1751</v>
      </c>
      <c r="C96" s="133" t="s">
        <v>1751</v>
      </c>
      <c r="D96" s="133" t="s">
        <v>1751</v>
      </c>
      <c r="E96" s="133" t="s">
        <v>1751</v>
      </c>
      <c r="F96" s="133" t="s">
        <v>1751</v>
      </c>
      <c r="G96" s="133">
        <v>0.14508353752253528</v>
      </c>
      <c r="H96" s="133" t="s">
        <v>1751</v>
      </c>
      <c r="I96" s="133" t="s">
        <v>1751</v>
      </c>
      <c r="J96" s="133">
        <v>0.14160777864370361</v>
      </c>
      <c r="K96" s="133" t="s">
        <v>1751</v>
      </c>
      <c r="L96" s="133" t="s">
        <v>1751</v>
      </c>
      <c r="M96" s="133" t="s">
        <v>1751</v>
      </c>
      <c r="N96" s="133" t="s">
        <v>1751</v>
      </c>
      <c r="O96" s="133" t="s">
        <v>1751</v>
      </c>
      <c r="P96" s="133" t="s">
        <v>1751</v>
      </c>
    </row>
    <row r="97" spans="1:16">
      <c r="A97" s="132">
        <v>44997</v>
      </c>
      <c r="B97" s="133" t="s">
        <v>1751</v>
      </c>
      <c r="C97" s="133" t="s">
        <v>1751</v>
      </c>
      <c r="D97" s="133" t="s">
        <v>1751</v>
      </c>
      <c r="E97" s="133" t="s">
        <v>1751</v>
      </c>
      <c r="F97" s="133">
        <v>0.11707827270873042</v>
      </c>
      <c r="G97" s="133">
        <v>0.14508353734885043</v>
      </c>
      <c r="H97" s="133" t="s">
        <v>1751</v>
      </c>
      <c r="I97" s="133" t="s">
        <v>1751</v>
      </c>
      <c r="J97" s="133">
        <v>0.14160777867307273</v>
      </c>
      <c r="K97" s="133" t="s">
        <v>1751</v>
      </c>
      <c r="L97" s="133" t="s">
        <v>1751</v>
      </c>
      <c r="M97" s="133" t="s">
        <v>1751</v>
      </c>
      <c r="N97" s="133" t="s">
        <v>1751</v>
      </c>
      <c r="O97" s="133" t="s">
        <v>1751</v>
      </c>
      <c r="P97" s="133" t="s">
        <v>1751</v>
      </c>
    </row>
    <row r="98" spans="1:16">
      <c r="A98" s="132">
        <v>44998</v>
      </c>
      <c r="B98" s="133" t="s">
        <v>1751</v>
      </c>
      <c r="C98" s="133" t="s">
        <v>1751</v>
      </c>
      <c r="D98" s="133" t="s">
        <v>1751</v>
      </c>
      <c r="E98" s="133" t="s">
        <v>1751</v>
      </c>
      <c r="F98" s="133">
        <v>0.12391739355700465</v>
      </c>
      <c r="G98" s="133">
        <v>0.14508353735040289</v>
      </c>
      <c r="H98" s="133" t="s">
        <v>1751</v>
      </c>
      <c r="I98" s="133" t="s">
        <v>1751</v>
      </c>
      <c r="J98" s="133">
        <v>0.14160777881590741</v>
      </c>
      <c r="K98" s="133" t="s">
        <v>1751</v>
      </c>
      <c r="L98" s="133" t="s">
        <v>1751</v>
      </c>
      <c r="M98" s="133" t="s">
        <v>1751</v>
      </c>
      <c r="N98" s="133" t="s">
        <v>1751</v>
      </c>
      <c r="O98" s="133" t="s">
        <v>1751</v>
      </c>
      <c r="P98" s="133" t="s">
        <v>1751</v>
      </c>
    </row>
    <row r="99" spans="1:16">
      <c r="A99" s="132">
        <v>44999</v>
      </c>
      <c r="B99" s="133" t="s">
        <v>1751</v>
      </c>
      <c r="C99" s="133" t="s">
        <v>1751</v>
      </c>
      <c r="D99" s="133" t="s">
        <v>1751</v>
      </c>
      <c r="E99" s="133" t="s">
        <v>1751</v>
      </c>
      <c r="F99" s="133">
        <v>0.12381670688088224</v>
      </c>
      <c r="G99" s="133">
        <v>0.14551586263653879</v>
      </c>
      <c r="H99" s="133" t="s">
        <v>1751</v>
      </c>
      <c r="I99" s="133" t="s">
        <v>1751</v>
      </c>
      <c r="J99" s="133">
        <v>0.14160777865026447</v>
      </c>
      <c r="K99" s="133" t="s">
        <v>1751</v>
      </c>
      <c r="L99" s="133" t="s">
        <v>1751</v>
      </c>
      <c r="M99" s="133" t="s">
        <v>1751</v>
      </c>
      <c r="N99" s="133" t="s">
        <v>1751</v>
      </c>
      <c r="O99" s="133" t="s">
        <v>1751</v>
      </c>
      <c r="P99" s="133" t="s">
        <v>1751</v>
      </c>
    </row>
    <row r="100" spans="1:16">
      <c r="A100" s="132">
        <v>45000</v>
      </c>
      <c r="B100" s="133" t="s">
        <v>1751</v>
      </c>
      <c r="C100" s="133" t="s">
        <v>1751</v>
      </c>
      <c r="D100" s="133" t="s">
        <v>1751</v>
      </c>
      <c r="E100" s="133" t="s">
        <v>1751</v>
      </c>
      <c r="F100" s="133">
        <v>0.12378399341548849</v>
      </c>
      <c r="G100" s="133">
        <v>0.14551586217413245</v>
      </c>
      <c r="H100" s="133" t="s">
        <v>1751</v>
      </c>
      <c r="I100" s="133" t="s">
        <v>1751</v>
      </c>
      <c r="J100" s="133">
        <v>0.14160777864881541</v>
      </c>
      <c r="K100" s="133" t="s">
        <v>1751</v>
      </c>
      <c r="L100" s="133" t="s">
        <v>1751</v>
      </c>
      <c r="M100" s="133" t="s">
        <v>1751</v>
      </c>
      <c r="N100" s="133" t="s">
        <v>1751</v>
      </c>
      <c r="O100" s="133" t="s">
        <v>1751</v>
      </c>
      <c r="P100" s="133" t="s">
        <v>1751</v>
      </c>
    </row>
    <row r="101" spans="1:16">
      <c r="A101" s="132">
        <v>45001</v>
      </c>
      <c r="B101" s="133" t="s">
        <v>1751</v>
      </c>
      <c r="C101" s="133" t="s">
        <v>1751</v>
      </c>
      <c r="D101" s="133" t="s">
        <v>1751</v>
      </c>
      <c r="E101" s="133" t="s">
        <v>1751</v>
      </c>
      <c r="F101" s="133">
        <v>0.12385340362314032</v>
      </c>
      <c r="G101" s="133">
        <v>0.14551586250590981</v>
      </c>
      <c r="H101" s="133" t="s">
        <v>1751</v>
      </c>
      <c r="I101" s="133" t="s">
        <v>1751</v>
      </c>
      <c r="J101" s="133">
        <v>0.14160777866134019</v>
      </c>
      <c r="K101" s="133" t="s">
        <v>1751</v>
      </c>
      <c r="L101" s="133" t="s">
        <v>1751</v>
      </c>
      <c r="M101" s="133" t="s">
        <v>1751</v>
      </c>
      <c r="N101" s="133" t="s">
        <v>1751</v>
      </c>
      <c r="O101" s="133" t="s">
        <v>1751</v>
      </c>
      <c r="P101" s="133" t="s">
        <v>1751</v>
      </c>
    </row>
    <row r="102" spans="1:16">
      <c r="A102" s="132">
        <v>45002</v>
      </c>
      <c r="B102" s="133" t="s">
        <v>1751</v>
      </c>
      <c r="C102" s="133" t="s">
        <v>1751</v>
      </c>
      <c r="D102" s="133" t="s">
        <v>1751</v>
      </c>
      <c r="E102" s="133" t="s">
        <v>1751</v>
      </c>
      <c r="F102" s="133">
        <v>0.12385340362314032</v>
      </c>
      <c r="G102" s="133">
        <v>0.14551586250590981</v>
      </c>
      <c r="H102" s="133" t="s">
        <v>1751</v>
      </c>
      <c r="I102" s="133" t="s">
        <v>1751</v>
      </c>
      <c r="J102" s="133">
        <v>0.14160777866134022</v>
      </c>
      <c r="K102" s="133" t="s">
        <v>1751</v>
      </c>
      <c r="L102" s="133" t="s">
        <v>1751</v>
      </c>
      <c r="M102" s="133" t="s">
        <v>1751</v>
      </c>
      <c r="N102" s="133" t="s">
        <v>1751</v>
      </c>
      <c r="O102" s="133" t="s">
        <v>1751</v>
      </c>
      <c r="P102" s="133" t="s">
        <v>1751</v>
      </c>
    </row>
    <row r="103" spans="1:16">
      <c r="A103" s="132">
        <v>45003</v>
      </c>
      <c r="B103" s="133" t="s">
        <v>1751</v>
      </c>
      <c r="C103" s="133" t="s">
        <v>1751</v>
      </c>
      <c r="D103" s="133" t="s">
        <v>1751</v>
      </c>
      <c r="E103" s="133" t="s">
        <v>1751</v>
      </c>
      <c r="F103" s="133">
        <v>0.12385340362314032</v>
      </c>
      <c r="G103" s="133">
        <v>0.14551586250590981</v>
      </c>
      <c r="H103" s="133" t="s">
        <v>1751</v>
      </c>
      <c r="I103" s="133" t="s">
        <v>1751</v>
      </c>
      <c r="J103" s="133">
        <v>0.14160777866134022</v>
      </c>
      <c r="K103" s="133" t="s">
        <v>1751</v>
      </c>
      <c r="L103" s="133" t="s">
        <v>1751</v>
      </c>
      <c r="M103" s="133" t="s">
        <v>1751</v>
      </c>
      <c r="N103" s="133" t="s">
        <v>1751</v>
      </c>
      <c r="O103" s="133" t="s">
        <v>1751</v>
      </c>
      <c r="P103" s="133" t="s">
        <v>1751</v>
      </c>
    </row>
    <row r="104" spans="1:16">
      <c r="A104" s="132">
        <v>45004</v>
      </c>
      <c r="B104" s="133" t="s">
        <v>1751</v>
      </c>
      <c r="C104" s="133" t="s">
        <v>1751</v>
      </c>
      <c r="D104" s="133" t="s">
        <v>1751</v>
      </c>
      <c r="E104" s="133" t="s">
        <v>1751</v>
      </c>
      <c r="F104" s="133">
        <v>0.12385715829475261</v>
      </c>
      <c r="G104" s="133">
        <v>0.14161953051088144</v>
      </c>
      <c r="H104" s="133" t="s">
        <v>1751</v>
      </c>
      <c r="I104" s="133" t="s">
        <v>1751</v>
      </c>
      <c r="J104" s="133">
        <v>0.14160777865039087</v>
      </c>
      <c r="K104" s="133" t="s">
        <v>1751</v>
      </c>
      <c r="L104" s="133" t="s">
        <v>1751</v>
      </c>
      <c r="M104" s="133" t="s">
        <v>1751</v>
      </c>
      <c r="N104" s="133" t="s">
        <v>1751</v>
      </c>
      <c r="O104" s="133" t="s">
        <v>1751</v>
      </c>
      <c r="P104" s="133" t="s">
        <v>1751</v>
      </c>
    </row>
    <row r="105" spans="1:16">
      <c r="A105" s="132">
        <v>45005</v>
      </c>
      <c r="B105" s="133" t="s">
        <v>1751</v>
      </c>
      <c r="C105" s="133" t="s">
        <v>1751</v>
      </c>
      <c r="D105" s="133" t="s">
        <v>1751</v>
      </c>
      <c r="E105" s="133" t="s">
        <v>1751</v>
      </c>
      <c r="F105" s="133">
        <v>0.12385715829475274</v>
      </c>
      <c r="G105" s="133">
        <v>0.14042675288355835</v>
      </c>
      <c r="H105" s="133" t="s">
        <v>1751</v>
      </c>
      <c r="I105" s="133" t="s">
        <v>1751</v>
      </c>
      <c r="J105" s="133">
        <v>0.14160777859733223</v>
      </c>
      <c r="K105" s="133" t="s">
        <v>1751</v>
      </c>
      <c r="L105" s="133" t="s">
        <v>1751</v>
      </c>
      <c r="M105" s="133" t="s">
        <v>1751</v>
      </c>
      <c r="N105" s="133" t="s">
        <v>1751</v>
      </c>
      <c r="O105" s="133" t="s">
        <v>1751</v>
      </c>
      <c r="P105" s="133" t="s">
        <v>1751</v>
      </c>
    </row>
    <row r="106" spans="1:16">
      <c r="A106" s="132">
        <v>45006</v>
      </c>
      <c r="B106" s="133" t="s">
        <v>1751</v>
      </c>
      <c r="C106" s="133" t="s">
        <v>1751</v>
      </c>
      <c r="D106" s="133" t="s">
        <v>1751</v>
      </c>
      <c r="E106" s="133" t="s">
        <v>1751</v>
      </c>
      <c r="F106" s="133">
        <v>0.12385715829475274</v>
      </c>
      <c r="G106" s="133">
        <v>0.14042675288355835</v>
      </c>
      <c r="H106" s="133" t="s">
        <v>1751</v>
      </c>
      <c r="I106" s="133" t="s">
        <v>1751</v>
      </c>
      <c r="J106" s="133">
        <v>0.14160777859733223</v>
      </c>
      <c r="K106" s="133" t="s">
        <v>1751</v>
      </c>
      <c r="L106" s="133" t="s">
        <v>1751</v>
      </c>
      <c r="M106" s="133" t="s">
        <v>1751</v>
      </c>
      <c r="N106" s="133" t="s">
        <v>1751</v>
      </c>
      <c r="O106" s="133" t="s">
        <v>1751</v>
      </c>
      <c r="P106" s="133" t="s">
        <v>1751</v>
      </c>
    </row>
    <row r="107" spans="1:16">
      <c r="A107" s="132">
        <v>45007</v>
      </c>
      <c r="B107" s="133" t="s">
        <v>1751</v>
      </c>
      <c r="C107" s="133" t="s">
        <v>1751</v>
      </c>
      <c r="D107" s="133" t="s">
        <v>1751</v>
      </c>
      <c r="E107" s="133" t="s">
        <v>1751</v>
      </c>
      <c r="F107" s="133">
        <v>0.12385715829475274</v>
      </c>
      <c r="G107" s="133">
        <v>0.14042675275536715</v>
      </c>
      <c r="H107" s="133" t="s">
        <v>1751</v>
      </c>
      <c r="I107" s="133" t="s">
        <v>1751</v>
      </c>
      <c r="J107" s="133">
        <v>0.14562105804808209</v>
      </c>
      <c r="K107" s="133" t="s">
        <v>1751</v>
      </c>
      <c r="L107" s="133" t="s">
        <v>1751</v>
      </c>
      <c r="M107" s="133" t="s">
        <v>1751</v>
      </c>
      <c r="N107" s="133" t="s">
        <v>1751</v>
      </c>
      <c r="O107" s="133" t="s">
        <v>1751</v>
      </c>
      <c r="P107" s="133" t="s">
        <v>1751</v>
      </c>
    </row>
    <row r="108" spans="1:16">
      <c r="A108" s="132">
        <v>45008</v>
      </c>
      <c r="B108" s="133" t="s">
        <v>1751</v>
      </c>
      <c r="C108" s="133" t="s">
        <v>1751</v>
      </c>
      <c r="D108" s="133" t="s">
        <v>1751</v>
      </c>
      <c r="E108" s="133">
        <v>0.12385715829475274</v>
      </c>
      <c r="F108" s="133" t="s">
        <v>1751</v>
      </c>
      <c r="G108" s="133">
        <v>0.14042675311279224</v>
      </c>
      <c r="H108" s="133" t="s">
        <v>1751</v>
      </c>
      <c r="I108" s="133" t="s">
        <v>1751</v>
      </c>
      <c r="J108" s="133">
        <v>0.14837531483678335</v>
      </c>
      <c r="K108" s="133" t="s">
        <v>1751</v>
      </c>
      <c r="L108" s="133" t="s">
        <v>1751</v>
      </c>
      <c r="M108" s="133" t="s">
        <v>1751</v>
      </c>
      <c r="N108" s="133" t="s">
        <v>1751</v>
      </c>
      <c r="O108" s="133" t="s">
        <v>1751</v>
      </c>
      <c r="P108" s="133" t="s">
        <v>1751</v>
      </c>
    </row>
    <row r="109" spans="1:16">
      <c r="A109" s="132">
        <v>45009</v>
      </c>
      <c r="B109" s="133" t="s">
        <v>1751</v>
      </c>
      <c r="C109" s="133" t="s">
        <v>1751</v>
      </c>
      <c r="D109" s="133" t="s">
        <v>1751</v>
      </c>
      <c r="E109" s="133">
        <v>0.12385715829475274</v>
      </c>
      <c r="F109" s="133" t="s">
        <v>1751</v>
      </c>
      <c r="G109" s="133">
        <v>0.14042675311279224</v>
      </c>
      <c r="H109" s="133" t="s">
        <v>1751</v>
      </c>
      <c r="I109" s="133" t="s">
        <v>1751</v>
      </c>
      <c r="J109" s="133">
        <v>0.14837531483678335</v>
      </c>
      <c r="K109" s="133" t="s">
        <v>1751</v>
      </c>
      <c r="L109" s="133" t="s">
        <v>1751</v>
      </c>
      <c r="M109" s="133" t="s">
        <v>1751</v>
      </c>
      <c r="N109" s="133" t="s">
        <v>1751</v>
      </c>
      <c r="O109" s="133" t="s">
        <v>1751</v>
      </c>
      <c r="P109" s="133" t="s">
        <v>1751</v>
      </c>
    </row>
    <row r="110" spans="1:16">
      <c r="A110" s="132">
        <v>45010</v>
      </c>
      <c r="B110" s="133" t="s">
        <v>1751</v>
      </c>
      <c r="C110" s="133" t="s">
        <v>1751</v>
      </c>
      <c r="D110" s="133" t="s">
        <v>1751</v>
      </c>
      <c r="E110" s="133">
        <v>0.12385715829475274</v>
      </c>
      <c r="F110" s="133" t="s">
        <v>1751</v>
      </c>
      <c r="G110" s="133">
        <v>0.14042675311279224</v>
      </c>
      <c r="H110" s="133" t="s">
        <v>1751</v>
      </c>
      <c r="I110" s="133" t="s">
        <v>1751</v>
      </c>
      <c r="J110" s="133">
        <v>0.14837531483678335</v>
      </c>
      <c r="K110" s="133" t="s">
        <v>1751</v>
      </c>
      <c r="L110" s="133" t="s">
        <v>1751</v>
      </c>
      <c r="M110" s="133" t="s">
        <v>1751</v>
      </c>
      <c r="N110" s="133" t="s">
        <v>1751</v>
      </c>
      <c r="O110" s="133" t="s">
        <v>1751</v>
      </c>
      <c r="P110" s="133" t="s">
        <v>1751</v>
      </c>
    </row>
    <row r="111" spans="1:16">
      <c r="A111" s="132">
        <v>45011</v>
      </c>
      <c r="B111" s="133" t="s">
        <v>1751</v>
      </c>
      <c r="C111" s="133" t="s">
        <v>1751</v>
      </c>
      <c r="D111" s="133" t="s">
        <v>1751</v>
      </c>
      <c r="E111" s="133">
        <v>0.12215797892415796</v>
      </c>
      <c r="F111" s="133" t="s">
        <v>1751</v>
      </c>
      <c r="G111" s="133">
        <v>0.14042675319532644</v>
      </c>
      <c r="H111" s="133" t="s">
        <v>1751</v>
      </c>
      <c r="I111" s="133" t="s">
        <v>1751</v>
      </c>
      <c r="J111" s="133">
        <v>0.14838629986499052</v>
      </c>
      <c r="K111" s="133" t="s">
        <v>1751</v>
      </c>
      <c r="L111" s="133" t="s">
        <v>1751</v>
      </c>
      <c r="M111" s="133" t="s">
        <v>1751</v>
      </c>
      <c r="N111" s="133" t="s">
        <v>1751</v>
      </c>
      <c r="O111" s="133" t="s">
        <v>1751</v>
      </c>
      <c r="P111" s="133" t="s">
        <v>1751</v>
      </c>
    </row>
    <row r="112" spans="1:16">
      <c r="A112" s="132">
        <v>45012</v>
      </c>
      <c r="B112" s="133" t="s">
        <v>1751</v>
      </c>
      <c r="C112" s="133" t="s">
        <v>1751</v>
      </c>
      <c r="D112" s="133" t="s">
        <v>1751</v>
      </c>
      <c r="E112" s="133">
        <v>0.12215797892415796</v>
      </c>
      <c r="F112" s="133" t="s">
        <v>1751</v>
      </c>
      <c r="G112" s="133">
        <v>0.14042675312807226</v>
      </c>
      <c r="H112" s="133" t="s">
        <v>1751</v>
      </c>
      <c r="I112" s="133" t="s">
        <v>1751</v>
      </c>
      <c r="J112" s="133">
        <v>0.14838629989352939</v>
      </c>
      <c r="K112" s="133" t="s">
        <v>1751</v>
      </c>
      <c r="L112" s="133" t="s">
        <v>1751</v>
      </c>
      <c r="M112" s="133" t="s">
        <v>1751</v>
      </c>
      <c r="N112" s="133" t="s">
        <v>1751</v>
      </c>
      <c r="O112" s="133" t="s">
        <v>1751</v>
      </c>
      <c r="P112" s="133" t="s">
        <v>1751</v>
      </c>
    </row>
    <row r="113" spans="1:16">
      <c r="A113" s="132">
        <v>45013</v>
      </c>
      <c r="B113" s="133" t="s">
        <v>1751</v>
      </c>
      <c r="C113" s="133" t="s">
        <v>1751</v>
      </c>
      <c r="D113" s="133" t="s">
        <v>1751</v>
      </c>
      <c r="E113" s="133">
        <v>0.12215797892415796</v>
      </c>
      <c r="F113" s="133" t="s">
        <v>1751</v>
      </c>
      <c r="G113" s="133">
        <v>0.14042675288219789</v>
      </c>
      <c r="H113" s="133" t="s">
        <v>1751</v>
      </c>
      <c r="I113" s="133" t="s">
        <v>1751</v>
      </c>
      <c r="J113" s="133">
        <v>0.1483862998930032</v>
      </c>
      <c r="K113" s="133" t="s">
        <v>1751</v>
      </c>
      <c r="L113" s="133" t="s">
        <v>1751</v>
      </c>
      <c r="M113" s="133" t="s">
        <v>1751</v>
      </c>
      <c r="N113" s="133" t="s">
        <v>1751</v>
      </c>
      <c r="O113" s="133" t="s">
        <v>1751</v>
      </c>
      <c r="P113" s="133" t="s">
        <v>1751</v>
      </c>
    </row>
    <row r="114" spans="1:16">
      <c r="A114" s="132">
        <v>45014</v>
      </c>
      <c r="B114" s="133" t="s">
        <v>1751</v>
      </c>
      <c r="C114" s="133" t="s">
        <v>1751</v>
      </c>
      <c r="D114" s="133" t="s">
        <v>1751</v>
      </c>
      <c r="E114" s="133">
        <v>0.12215797892415796</v>
      </c>
      <c r="F114" s="133" t="s">
        <v>1751</v>
      </c>
      <c r="G114" s="133">
        <v>0.14042675288742484</v>
      </c>
      <c r="H114" s="133" t="s">
        <v>1751</v>
      </c>
      <c r="I114" s="133" t="s">
        <v>1751</v>
      </c>
      <c r="J114" s="133">
        <v>0.14838629986589619</v>
      </c>
      <c r="K114" s="133" t="s">
        <v>1751</v>
      </c>
      <c r="L114" s="133" t="s">
        <v>1751</v>
      </c>
      <c r="M114" s="133" t="s">
        <v>1751</v>
      </c>
      <c r="N114" s="133" t="s">
        <v>1751</v>
      </c>
      <c r="O114" s="133" t="s">
        <v>1751</v>
      </c>
      <c r="P114" s="133" t="s">
        <v>1751</v>
      </c>
    </row>
    <row r="115" spans="1:16">
      <c r="A115" s="132">
        <v>45015</v>
      </c>
      <c r="B115" s="133" t="s">
        <v>1751</v>
      </c>
      <c r="C115" s="133" t="s">
        <v>1751</v>
      </c>
      <c r="D115" s="133" t="s">
        <v>1751</v>
      </c>
      <c r="E115" s="133">
        <v>0.12215797892415796</v>
      </c>
      <c r="F115" s="133" t="s">
        <v>1751</v>
      </c>
      <c r="G115" s="133">
        <v>0.1404267532072076</v>
      </c>
      <c r="H115" s="133" t="s">
        <v>1751</v>
      </c>
      <c r="I115" s="133" t="s">
        <v>1751</v>
      </c>
      <c r="J115" s="133">
        <v>0.14838629986589619</v>
      </c>
      <c r="K115" s="133" t="s">
        <v>1751</v>
      </c>
      <c r="L115" s="133" t="s">
        <v>1751</v>
      </c>
      <c r="M115" s="133" t="s">
        <v>1751</v>
      </c>
      <c r="N115" s="133" t="s">
        <v>1751</v>
      </c>
      <c r="O115" s="133" t="s">
        <v>1751</v>
      </c>
      <c r="P115" s="133" t="s">
        <v>1751</v>
      </c>
    </row>
    <row r="116" spans="1:16">
      <c r="A116" s="132">
        <v>45016</v>
      </c>
      <c r="B116" s="133" t="s">
        <v>1751</v>
      </c>
      <c r="C116" s="133" t="s">
        <v>1751</v>
      </c>
      <c r="D116" s="133" t="s">
        <v>1751</v>
      </c>
      <c r="E116" s="133">
        <v>0.12215797892415796</v>
      </c>
      <c r="F116" s="133" t="s">
        <v>1751</v>
      </c>
      <c r="G116" s="133">
        <v>0.1404267532072076</v>
      </c>
      <c r="H116" s="133" t="s">
        <v>1751</v>
      </c>
      <c r="I116" s="133" t="s">
        <v>1751</v>
      </c>
      <c r="J116" s="133">
        <v>0.14838629986589619</v>
      </c>
      <c r="K116" s="133" t="s">
        <v>1751</v>
      </c>
      <c r="L116" s="133" t="s">
        <v>1751</v>
      </c>
      <c r="M116" s="133" t="s">
        <v>1751</v>
      </c>
      <c r="N116" s="133" t="s">
        <v>1751</v>
      </c>
      <c r="O116" s="133" t="s">
        <v>1751</v>
      </c>
      <c r="P116" s="133" t="s">
        <v>1751</v>
      </c>
    </row>
    <row r="117" spans="1:16">
      <c r="A117" s="132">
        <v>45017</v>
      </c>
      <c r="B117" s="133" t="s">
        <v>1751</v>
      </c>
      <c r="C117" s="133" t="s">
        <v>1751</v>
      </c>
      <c r="D117" s="133" t="s">
        <v>1751</v>
      </c>
      <c r="E117" s="133">
        <v>0.12215797892415796</v>
      </c>
      <c r="F117" s="133" t="s">
        <v>1751</v>
      </c>
      <c r="G117" s="133">
        <v>0.1404267532072076</v>
      </c>
      <c r="H117" s="133" t="s">
        <v>1751</v>
      </c>
      <c r="I117" s="133" t="s">
        <v>1751</v>
      </c>
      <c r="J117" s="133">
        <v>0.14838629986589619</v>
      </c>
      <c r="K117" s="133" t="s">
        <v>1751</v>
      </c>
      <c r="L117" s="133" t="s">
        <v>1751</v>
      </c>
      <c r="M117" s="133" t="s">
        <v>1751</v>
      </c>
      <c r="N117" s="133" t="s">
        <v>1751</v>
      </c>
      <c r="O117" s="133" t="s">
        <v>1751</v>
      </c>
      <c r="P117" s="133" t="s">
        <v>1751</v>
      </c>
    </row>
    <row r="118" spans="1:16">
      <c r="A118" s="132">
        <v>45018</v>
      </c>
      <c r="B118" s="133" t="s">
        <v>1751</v>
      </c>
      <c r="C118" s="133" t="s">
        <v>1751</v>
      </c>
      <c r="D118" s="133" t="s">
        <v>1751</v>
      </c>
      <c r="E118" s="133">
        <v>0.12215797892415796</v>
      </c>
      <c r="F118" s="133" t="s">
        <v>1751</v>
      </c>
      <c r="G118" s="133">
        <v>0.14042675290054565</v>
      </c>
      <c r="H118" s="133" t="s">
        <v>1751</v>
      </c>
      <c r="I118" s="133" t="s">
        <v>1751</v>
      </c>
      <c r="J118" s="133">
        <v>0.14838629996738445</v>
      </c>
      <c r="K118" s="133" t="s">
        <v>1751</v>
      </c>
      <c r="L118" s="133" t="s">
        <v>1751</v>
      </c>
      <c r="M118" s="133" t="s">
        <v>1751</v>
      </c>
      <c r="N118" s="133" t="s">
        <v>1751</v>
      </c>
      <c r="O118" s="133" t="s">
        <v>1751</v>
      </c>
      <c r="P118" s="133" t="s">
        <v>1751</v>
      </c>
    </row>
    <row r="119" spans="1:16">
      <c r="A119" s="132">
        <v>45019</v>
      </c>
      <c r="B119" s="133" t="s">
        <v>1751</v>
      </c>
      <c r="C119" s="133" t="s">
        <v>1751</v>
      </c>
      <c r="D119" s="133" t="s">
        <v>1751</v>
      </c>
      <c r="E119" s="133">
        <v>0.12045500158855582</v>
      </c>
      <c r="F119" s="133" t="s">
        <v>1751</v>
      </c>
      <c r="G119" s="133">
        <v>0.14042675293667187</v>
      </c>
      <c r="H119" s="133" t="s">
        <v>1751</v>
      </c>
      <c r="I119" s="133" t="s">
        <v>1751</v>
      </c>
      <c r="J119" s="133">
        <v>0.1483862998812156</v>
      </c>
      <c r="K119" s="133" t="s">
        <v>1751</v>
      </c>
      <c r="L119" s="133" t="s">
        <v>1751</v>
      </c>
      <c r="M119" s="133" t="s">
        <v>1751</v>
      </c>
      <c r="N119" s="133" t="s">
        <v>1751</v>
      </c>
      <c r="O119" s="133" t="s">
        <v>1751</v>
      </c>
      <c r="P119" s="133" t="s">
        <v>1751</v>
      </c>
    </row>
    <row r="120" spans="1:16">
      <c r="A120" s="132">
        <v>45020</v>
      </c>
      <c r="B120" s="133" t="s">
        <v>1751</v>
      </c>
      <c r="C120" s="133" t="s">
        <v>1751</v>
      </c>
      <c r="D120" s="133" t="s">
        <v>1751</v>
      </c>
      <c r="E120" s="133">
        <v>0.12045500158855589</v>
      </c>
      <c r="F120" s="133" t="s">
        <v>1751</v>
      </c>
      <c r="G120" s="133">
        <v>0.14042675293178139</v>
      </c>
      <c r="H120" s="133" t="s">
        <v>1751</v>
      </c>
      <c r="I120" s="133" t="s">
        <v>1751</v>
      </c>
      <c r="J120" s="133">
        <v>0.14838629988121546</v>
      </c>
      <c r="K120" s="133" t="s">
        <v>1751</v>
      </c>
      <c r="L120" s="133" t="s">
        <v>1751</v>
      </c>
      <c r="M120" s="133" t="s">
        <v>1751</v>
      </c>
      <c r="N120" s="133" t="s">
        <v>1751</v>
      </c>
      <c r="O120" s="133" t="s">
        <v>1751</v>
      </c>
      <c r="P120" s="133" t="s">
        <v>1751</v>
      </c>
    </row>
    <row r="121" spans="1:16">
      <c r="A121" s="132">
        <v>45021</v>
      </c>
      <c r="B121" s="133" t="s">
        <v>1751</v>
      </c>
      <c r="C121" s="133" t="s">
        <v>1751</v>
      </c>
      <c r="D121" s="133" t="s">
        <v>1751</v>
      </c>
      <c r="E121" s="133">
        <v>0.12045500158855588</v>
      </c>
      <c r="F121" s="133" t="s">
        <v>1751</v>
      </c>
      <c r="G121" s="133">
        <v>0.14042675293178139</v>
      </c>
      <c r="H121" s="133" t="s">
        <v>1751</v>
      </c>
      <c r="I121" s="133" t="s">
        <v>1751</v>
      </c>
      <c r="J121" s="133">
        <v>0.14463639396301603</v>
      </c>
      <c r="K121" s="133" t="s">
        <v>1751</v>
      </c>
      <c r="L121" s="133" t="s">
        <v>1751</v>
      </c>
      <c r="M121" s="133" t="s">
        <v>1751</v>
      </c>
      <c r="N121" s="133" t="s">
        <v>1751</v>
      </c>
      <c r="O121" s="133" t="s">
        <v>1751</v>
      </c>
      <c r="P121" s="133" t="s">
        <v>1751</v>
      </c>
    </row>
    <row r="122" spans="1:16">
      <c r="A122" s="132">
        <v>45022</v>
      </c>
      <c r="B122" s="133" t="s">
        <v>1751</v>
      </c>
      <c r="C122" s="133" t="s">
        <v>1751</v>
      </c>
      <c r="D122" s="133" t="s">
        <v>1751</v>
      </c>
      <c r="E122" s="133">
        <v>0.1204550015885559</v>
      </c>
      <c r="F122" s="133" t="s">
        <v>1751</v>
      </c>
      <c r="G122" s="133">
        <v>0.14042675289921364</v>
      </c>
      <c r="H122" s="133" t="s">
        <v>1751</v>
      </c>
      <c r="I122" s="133" t="s">
        <v>1751</v>
      </c>
      <c r="J122" s="133">
        <v>0.14658729565996811</v>
      </c>
      <c r="K122" s="133" t="s">
        <v>1751</v>
      </c>
      <c r="L122" s="133" t="s">
        <v>1751</v>
      </c>
      <c r="M122" s="133" t="s">
        <v>1751</v>
      </c>
      <c r="N122" s="133" t="s">
        <v>1751</v>
      </c>
      <c r="O122" s="133" t="s">
        <v>1751</v>
      </c>
      <c r="P122" s="133" t="s">
        <v>1751</v>
      </c>
    </row>
    <row r="123" spans="1:16">
      <c r="A123" s="132">
        <v>45023</v>
      </c>
      <c r="B123" s="133" t="s">
        <v>1751</v>
      </c>
      <c r="C123" s="133" t="s">
        <v>1751</v>
      </c>
      <c r="D123" s="133" t="s">
        <v>1751</v>
      </c>
      <c r="E123" s="133">
        <v>0.1204550015885559</v>
      </c>
      <c r="F123" s="133" t="s">
        <v>1751</v>
      </c>
      <c r="G123" s="133">
        <v>0.14042675289921364</v>
      </c>
      <c r="H123" s="133" t="s">
        <v>1751</v>
      </c>
      <c r="I123" s="133" t="s">
        <v>1751</v>
      </c>
      <c r="J123" s="133">
        <v>0.14658729565996811</v>
      </c>
      <c r="K123" s="133" t="s">
        <v>1751</v>
      </c>
      <c r="L123" s="133" t="s">
        <v>1751</v>
      </c>
      <c r="M123" s="133" t="s">
        <v>1751</v>
      </c>
      <c r="N123" s="133" t="s">
        <v>1751</v>
      </c>
      <c r="O123" s="133" t="s">
        <v>1751</v>
      </c>
      <c r="P123" s="133" t="s">
        <v>1751</v>
      </c>
    </row>
    <row r="124" spans="1:16">
      <c r="A124" s="132">
        <v>45024</v>
      </c>
      <c r="B124" s="133" t="s">
        <v>1751</v>
      </c>
      <c r="C124" s="133" t="s">
        <v>1751</v>
      </c>
      <c r="D124" s="133" t="s">
        <v>1751</v>
      </c>
      <c r="E124" s="133">
        <v>0.1204550015885559</v>
      </c>
      <c r="F124" s="133" t="s">
        <v>1751</v>
      </c>
      <c r="G124" s="133">
        <v>0.14042675289921364</v>
      </c>
      <c r="H124" s="133" t="s">
        <v>1751</v>
      </c>
      <c r="I124" s="133" t="s">
        <v>1751</v>
      </c>
      <c r="J124" s="133">
        <v>0.14658729565996811</v>
      </c>
      <c r="K124" s="133" t="s">
        <v>1751</v>
      </c>
      <c r="L124" s="133" t="s">
        <v>1751</v>
      </c>
      <c r="M124" s="133" t="s">
        <v>1751</v>
      </c>
      <c r="N124" s="133" t="s">
        <v>1751</v>
      </c>
      <c r="O124" s="133" t="s">
        <v>1751</v>
      </c>
      <c r="P124" s="133" t="s">
        <v>1751</v>
      </c>
    </row>
    <row r="125" spans="1:16">
      <c r="A125" s="132">
        <v>45025</v>
      </c>
      <c r="B125" s="133" t="s">
        <v>1751</v>
      </c>
      <c r="C125" s="133" t="s">
        <v>1751</v>
      </c>
      <c r="D125" s="133" t="s">
        <v>1751</v>
      </c>
      <c r="E125" s="133">
        <v>0.12044730857939435</v>
      </c>
      <c r="F125" s="133" t="s">
        <v>1751</v>
      </c>
      <c r="G125" s="133">
        <v>0.14042675292868714</v>
      </c>
      <c r="H125" s="133" t="s">
        <v>1751</v>
      </c>
      <c r="I125" s="133" t="s">
        <v>1751</v>
      </c>
      <c r="J125" s="133">
        <v>0.14746750477105006</v>
      </c>
      <c r="K125" s="133" t="s">
        <v>1751</v>
      </c>
      <c r="L125" s="133" t="s">
        <v>1751</v>
      </c>
      <c r="M125" s="133" t="s">
        <v>1751</v>
      </c>
      <c r="N125" s="133" t="s">
        <v>1751</v>
      </c>
      <c r="O125" s="133" t="s">
        <v>1751</v>
      </c>
      <c r="P125" s="133" t="s">
        <v>1751</v>
      </c>
    </row>
    <row r="126" spans="1:16">
      <c r="A126" s="132">
        <v>45026</v>
      </c>
      <c r="B126" s="133" t="s">
        <v>1751</v>
      </c>
      <c r="C126" s="133" t="s">
        <v>1751</v>
      </c>
      <c r="D126" s="133" t="s">
        <v>1751</v>
      </c>
      <c r="E126" s="133">
        <v>0.12044730857939435</v>
      </c>
      <c r="F126" s="133" t="s">
        <v>1751</v>
      </c>
      <c r="G126" s="133">
        <v>0.14042675311573685</v>
      </c>
      <c r="H126" s="133" t="s">
        <v>1751</v>
      </c>
      <c r="I126" s="133" t="s">
        <v>1751</v>
      </c>
      <c r="J126" s="133">
        <v>0.14746750475591536</v>
      </c>
      <c r="K126" s="133" t="s">
        <v>1751</v>
      </c>
      <c r="L126" s="133" t="s">
        <v>1751</v>
      </c>
      <c r="M126" s="133" t="s">
        <v>1751</v>
      </c>
      <c r="N126" s="133" t="s">
        <v>1751</v>
      </c>
      <c r="O126" s="133" t="s">
        <v>1751</v>
      </c>
      <c r="P126" s="133" t="s">
        <v>1751</v>
      </c>
    </row>
    <row r="127" spans="1:16">
      <c r="A127" s="132">
        <v>45027</v>
      </c>
      <c r="B127" s="133" t="s">
        <v>1751</v>
      </c>
      <c r="C127" s="133" t="s">
        <v>1751</v>
      </c>
      <c r="D127" s="133" t="s">
        <v>1751</v>
      </c>
      <c r="E127" s="133">
        <v>0.12044730857939435</v>
      </c>
      <c r="F127" s="133" t="s">
        <v>1751</v>
      </c>
      <c r="G127" s="133">
        <v>0.14042675295495344</v>
      </c>
      <c r="H127" s="133" t="s">
        <v>1751</v>
      </c>
      <c r="I127" s="133" t="s">
        <v>1751</v>
      </c>
      <c r="J127" s="133">
        <v>0.14746750470579956</v>
      </c>
      <c r="K127" s="133" t="s">
        <v>1751</v>
      </c>
      <c r="L127" s="133" t="s">
        <v>1751</v>
      </c>
      <c r="M127" s="133" t="s">
        <v>1751</v>
      </c>
      <c r="N127" s="133" t="s">
        <v>1751</v>
      </c>
      <c r="O127" s="133" t="s">
        <v>1751</v>
      </c>
      <c r="P127" s="133" t="s">
        <v>1751</v>
      </c>
    </row>
    <row r="128" spans="1:16">
      <c r="A128" s="132">
        <v>45028</v>
      </c>
      <c r="B128" s="133" t="s">
        <v>1751</v>
      </c>
      <c r="C128" s="133" t="s">
        <v>1751</v>
      </c>
      <c r="D128" s="133" t="s">
        <v>1751</v>
      </c>
      <c r="E128" s="133">
        <v>0.12044730857939435</v>
      </c>
      <c r="F128" s="133" t="s">
        <v>1751</v>
      </c>
      <c r="G128" s="133">
        <v>0.13613887938620076</v>
      </c>
      <c r="H128" s="133" t="s">
        <v>1751</v>
      </c>
      <c r="I128" s="133" t="s">
        <v>1751</v>
      </c>
      <c r="J128" s="133">
        <v>0.14746750470641426</v>
      </c>
      <c r="K128" s="133" t="s">
        <v>1751</v>
      </c>
      <c r="L128" s="133" t="s">
        <v>1751</v>
      </c>
      <c r="M128" s="133" t="s">
        <v>1751</v>
      </c>
      <c r="N128" s="133" t="s">
        <v>1751</v>
      </c>
      <c r="O128" s="133" t="s">
        <v>1751</v>
      </c>
      <c r="P128" s="133" t="s">
        <v>1751</v>
      </c>
    </row>
    <row r="129" spans="1:16">
      <c r="A129" s="132">
        <v>45029</v>
      </c>
      <c r="B129" s="133" t="s">
        <v>1751</v>
      </c>
      <c r="C129" s="133" t="s">
        <v>1751</v>
      </c>
      <c r="D129" s="133" t="s">
        <v>1751</v>
      </c>
      <c r="E129" s="133">
        <v>0.1204473085793944</v>
      </c>
      <c r="F129" s="133" t="s">
        <v>1751</v>
      </c>
      <c r="G129" s="133">
        <v>0.13144708178036926</v>
      </c>
      <c r="H129" s="133" t="s">
        <v>1751</v>
      </c>
      <c r="I129" s="133" t="s">
        <v>1751</v>
      </c>
      <c r="J129" s="133">
        <v>0.14746750469686812</v>
      </c>
      <c r="K129" s="133" t="s">
        <v>1751</v>
      </c>
      <c r="L129" s="133" t="s">
        <v>1751</v>
      </c>
      <c r="M129" s="133" t="s">
        <v>1751</v>
      </c>
      <c r="N129" s="133" t="s">
        <v>1751</v>
      </c>
      <c r="O129" s="133" t="s">
        <v>1751</v>
      </c>
      <c r="P129" s="133" t="s">
        <v>1751</v>
      </c>
    </row>
    <row r="130" spans="1:16">
      <c r="A130" s="132">
        <v>45030</v>
      </c>
      <c r="B130" s="133" t="s">
        <v>1751</v>
      </c>
      <c r="C130" s="133" t="s">
        <v>1751</v>
      </c>
      <c r="D130" s="133" t="s">
        <v>1751</v>
      </c>
      <c r="E130" s="133">
        <v>0.1204473085793944</v>
      </c>
      <c r="F130" s="133" t="s">
        <v>1751</v>
      </c>
      <c r="G130" s="133">
        <v>0.13144708178036926</v>
      </c>
      <c r="H130" s="133" t="s">
        <v>1751</v>
      </c>
      <c r="I130" s="133" t="s">
        <v>1751</v>
      </c>
      <c r="J130" s="133">
        <v>0.14746750469686812</v>
      </c>
      <c r="K130" s="133" t="s">
        <v>1751</v>
      </c>
      <c r="L130" s="133" t="s">
        <v>1751</v>
      </c>
      <c r="M130" s="133" t="s">
        <v>1751</v>
      </c>
      <c r="N130" s="133" t="s">
        <v>1751</v>
      </c>
      <c r="O130" s="133" t="s">
        <v>1751</v>
      </c>
      <c r="P130" s="133" t="s">
        <v>1751</v>
      </c>
    </row>
    <row r="131" spans="1:16">
      <c r="A131" s="132">
        <v>45031</v>
      </c>
      <c r="B131" s="133" t="s">
        <v>1751</v>
      </c>
      <c r="C131" s="133" t="s">
        <v>1751</v>
      </c>
      <c r="D131" s="133" t="s">
        <v>1751</v>
      </c>
      <c r="E131" s="133">
        <v>0.1204473085793944</v>
      </c>
      <c r="F131" s="133" t="s">
        <v>1751</v>
      </c>
      <c r="G131" s="133">
        <v>0.13144708178036926</v>
      </c>
      <c r="H131" s="133" t="s">
        <v>1751</v>
      </c>
      <c r="I131" s="133" t="s">
        <v>1751</v>
      </c>
      <c r="J131" s="133">
        <v>0.14746750469686812</v>
      </c>
      <c r="K131" s="133" t="s">
        <v>1751</v>
      </c>
      <c r="L131" s="133" t="s">
        <v>1751</v>
      </c>
      <c r="M131" s="133" t="s">
        <v>1751</v>
      </c>
      <c r="N131" s="133" t="s">
        <v>1751</v>
      </c>
      <c r="O131" s="133" t="s">
        <v>1751</v>
      </c>
      <c r="P131" s="133" t="s">
        <v>1751</v>
      </c>
    </row>
    <row r="132" spans="1:16">
      <c r="A132" s="132">
        <v>45032</v>
      </c>
      <c r="B132" s="133" t="s">
        <v>1751</v>
      </c>
      <c r="C132" s="133" t="s">
        <v>1751</v>
      </c>
      <c r="D132" s="133" t="s">
        <v>1751</v>
      </c>
      <c r="E132" s="133">
        <v>0.11363231218459005</v>
      </c>
      <c r="F132" s="133" t="s">
        <v>1751</v>
      </c>
      <c r="G132" s="133">
        <v>0.13144708180933373</v>
      </c>
      <c r="H132" s="133" t="s">
        <v>1751</v>
      </c>
      <c r="I132" s="133" t="s">
        <v>1751</v>
      </c>
      <c r="J132" s="133">
        <v>0.14329846264546234</v>
      </c>
      <c r="K132" s="133" t="s">
        <v>1751</v>
      </c>
      <c r="L132" s="133" t="s">
        <v>1751</v>
      </c>
      <c r="M132" s="133" t="s">
        <v>1751</v>
      </c>
      <c r="N132" s="133" t="s">
        <v>1751</v>
      </c>
      <c r="O132" s="133" t="s">
        <v>1751</v>
      </c>
      <c r="P132" s="133" t="s">
        <v>1751</v>
      </c>
    </row>
    <row r="133" spans="1:16">
      <c r="A133" s="132">
        <v>45033</v>
      </c>
      <c r="B133" s="133" t="s">
        <v>1751</v>
      </c>
      <c r="C133" s="133" t="s">
        <v>1751</v>
      </c>
      <c r="D133" s="133" t="s">
        <v>1751</v>
      </c>
      <c r="E133" s="133">
        <v>0.11363231218459001</v>
      </c>
      <c r="F133" s="133" t="s">
        <v>1751</v>
      </c>
      <c r="G133" s="133">
        <v>0.13144708177584591</v>
      </c>
      <c r="H133" s="133" t="s">
        <v>1751</v>
      </c>
      <c r="I133" s="133" t="s">
        <v>1751</v>
      </c>
      <c r="J133" s="133">
        <v>0.14329846264424273</v>
      </c>
      <c r="K133" s="133" t="s">
        <v>1751</v>
      </c>
      <c r="L133" s="133" t="s">
        <v>1751</v>
      </c>
      <c r="M133" s="133" t="s">
        <v>1751</v>
      </c>
      <c r="N133" s="133" t="s">
        <v>1751</v>
      </c>
      <c r="O133" s="133" t="s">
        <v>1751</v>
      </c>
      <c r="P133" s="133" t="s">
        <v>1751</v>
      </c>
    </row>
    <row r="134" spans="1:16">
      <c r="A134" s="132">
        <v>45034</v>
      </c>
      <c r="B134" s="133" t="s">
        <v>1751</v>
      </c>
      <c r="C134" s="133" t="s">
        <v>1751</v>
      </c>
      <c r="D134" s="133" t="s">
        <v>1751</v>
      </c>
      <c r="E134" s="133">
        <v>0.11363231218459001</v>
      </c>
      <c r="F134" s="133" t="s">
        <v>1751</v>
      </c>
      <c r="G134" s="133">
        <v>0.13144708181970263</v>
      </c>
      <c r="H134" s="133" t="s">
        <v>1751</v>
      </c>
      <c r="I134" s="133" t="s">
        <v>1751</v>
      </c>
      <c r="J134" s="133">
        <v>0.14329846264424276</v>
      </c>
      <c r="K134" s="133" t="s">
        <v>1751</v>
      </c>
      <c r="L134" s="133" t="s">
        <v>1751</v>
      </c>
      <c r="M134" s="133" t="s">
        <v>1751</v>
      </c>
      <c r="N134" s="133" t="s">
        <v>1751</v>
      </c>
      <c r="O134" s="133" t="s">
        <v>1751</v>
      </c>
      <c r="P134" s="133" t="s">
        <v>1751</v>
      </c>
    </row>
    <row r="135" spans="1:16">
      <c r="A135" s="132">
        <v>45035</v>
      </c>
      <c r="B135" s="133" t="s">
        <v>1751</v>
      </c>
      <c r="C135" s="133" t="s">
        <v>1751</v>
      </c>
      <c r="D135" s="133" t="s">
        <v>1751</v>
      </c>
      <c r="E135" s="133">
        <v>0.11363231218459002</v>
      </c>
      <c r="F135" s="133" t="s">
        <v>1751</v>
      </c>
      <c r="G135" s="133">
        <v>0.13659193829411803</v>
      </c>
      <c r="H135" s="133" t="s">
        <v>1751</v>
      </c>
      <c r="I135" s="133" t="s">
        <v>1751</v>
      </c>
      <c r="J135" s="133">
        <v>0.13932827527233155</v>
      </c>
      <c r="K135" s="133" t="s">
        <v>1751</v>
      </c>
      <c r="L135" s="133" t="s">
        <v>1751</v>
      </c>
      <c r="M135" s="133" t="s">
        <v>1751</v>
      </c>
      <c r="N135" s="133" t="s">
        <v>1751</v>
      </c>
      <c r="O135" s="133" t="s">
        <v>1751</v>
      </c>
      <c r="P135" s="133" t="s">
        <v>1751</v>
      </c>
    </row>
    <row r="136" spans="1:16">
      <c r="A136" s="132">
        <v>45036</v>
      </c>
      <c r="B136" s="133" t="s">
        <v>1751</v>
      </c>
      <c r="C136" s="133" t="s">
        <v>1751</v>
      </c>
      <c r="D136" s="133" t="s">
        <v>1751</v>
      </c>
      <c r="E136" s="133">
        <v>0.11363231218459002</v>
      </c>
      <c r="F136" s="133" t="s">
        <v>1751</v>
      </c>
      <c r="G136" s="133">
        <v>0.13659193829411803</v>
      </c>
      <c r="H136" s="133" t="s">
        <v>1751</v>
      </c>
      <c r="I136" s="133" t="s">
        <v>1751</v>
      </c>
      <c r="J136" s="133">
        <v>0.1393282752723316</v>
      </c>
      <c r="K136" s="133" t="s">
        <v>1751</v>
      </c>
      <c r="L136" s="133" t="s">
        <v>1751</v>
      </c>
      <c r="M136" s="133" t="s">
        <v>1751</v>
      </c>
      <c r="N136" s="133" t="s">
        <v>1751</v>
      </c>
      <c r="O136" s="133" t="s">
        <v>1751</v>
      </c>
      <c r="P136" s="133" t="s">
        <v>1751</v>
      </c>
    </row>
    <row r="137" spans="1:16">
      <c r="A137" s="132">
        <v>45037</v>
      </c>
      <c r="B137" s="133" t="s">
        <v>1751</v>
      </c>
      <c r="C137" s="133" t="s">
        <v>1751</v>
      </c>
      <c r="D137" s="133" t="s">
        <v>1751</v>
      </c>
      <c r="E137" s="133">
        <v>0.11363231218459002</v>
      </c>
      <c r="F137" s="133" t="s">
        <v>1751</v>
      </c>
      <c r="G137" s="133">
        <v>0.13659193829411803</v>
      </c>
      <c r="H137" s="133" t="s">
        <v>1751</v>
      </c>
      <c r="I137" s="133" t="s">
        <v>1751</v>
      </c>
      <c r="J137" s="133">
        <v>0.1393282752723316</v>
      </c>
      <c r="K137" s="133" t="s">
        <v>1751</v>
      </c>
      <c r="L137" s="133" t="s">
        <v>1751</v>
      </c>
      <c r="M137" s="133" t="s">
        <v>1751</v>
      </c>
      <c r="N137" s="133" t="s">
        <v>1751</v>
      </c>
      <c r="O137" s="133" t="s">
        <v>1751</v>
      </c>
      <c r="P137" s="133" t="s">
        <v>1751</v>
      </c>
    </row>
    <row r="138" spans="1:16">
      <c r="A138" s="132">
        <v>45038</v>
      </c>
      <c r="B138" s="133" t="s">
        <v>1751</v>
      </c>
      <c r="C138" s="133" t="s">
        <v>1751</v>
      </c>
      <c r="D138" s="133" t="s">
        <v>1751</v>
      </c>
      <c r="E138" s="133">
        <v>0.11363231218459002</v>
      </c>
      <c r="F138" s="133" t="s">
        <v>1751</v>
      </c>
      <c r="G138" s="133">
        <v>0.13659193829411803</v>
      </c>
      <c r="H138" s="133" t="s">
        <v>1751</v>
      </c>
      <c r="I138" s="133" t="s">
        <v>1751</v>
      </c>
      <c r="J138" s="133">
        <v>0.1393282752723316</v>
      </c>
      <c r="K138" s="133" t="s">
        <v>1751</v>
      </c>
      <c r="L138" s="133" t="s">
        <v>1751</v>
      </c>
      <c r="M138" s="133" t="s">
        <v>1751</v>
      </c>
      <c r="N138" s="133" t="s">
        <v>1751</v>
      </c>
      <c r="O138" s="133" t="s">
        <v>1751</v>
      </c>
      <c r="P138" s="133" t="s">
        <v>1751</v>
      </c>
    </row>
    <row r="139" spans="1:16">
      <c r="A139" s="132">
        <v>45039</v>
      </c>
      <c r="B139" s="133" t="s">
        <v>1751</v>
      </c>
      <c r="C139" s="133" t="s">
        <v>1751</v>
      </c>
      <c r="D139" s="133" t="s">
        <v>1751</v>
      </c>
      <c r="E139" s="133">
        <v>0.11363231218459002</v>
      </c>
      <c r="F139" s="133" t="s">
        <v>1751</v>
      </c>
      <c r="G139" s="133">
        <v>0.13659193839047143</v>
      </c>
      <c r="H139" s="133" t="s">
        <v>1751</v>
      </c>
      <c r="I139" s="133" t="s">
        <v>1751</v>
      </c>
      <c r="J139" s="133">
        <v>0.1393282752723316</v>
      </c>
      <c r="K139" s="133" t="s">
        <v>1751</v>
      </c>
      <c r="L139" s="133" t="s">
        <v>1751</v>
      </c>
      <c r="M139" s="133" t="s">
        <v>1751</v>
      </c>
      <c r="N139" s="133" t="s">
        <v>1751</v>
      </c>
      <c r="O139" s="133" t="s">
        <v>1751</v>
      </c>
      <c r="P139" s="133" t="s">
        <v>1751</v>
      </c>
    </row>
    <row r="140" spans="1:16">
      <c r="A140" s="132">
        <v>45040</v>
      </c>
      <c r="B140" s="133" t="s">
        <v>1751</v>
      </c>
      <c r="C140" s="133" t="s">
        <v>1751</v>
      </c>
      <c r="D140" s="133" t="s">
        <v>1751</v>
      </c>
      <c r="E140" s="133">
        <v>0.120079482284859</v>
      </c>
      <c r="F140" s="133" t="s">
        <v>1751</v>
      </c>
      <c r="G140" s="133">
        <v>0.13659193816866891</v>
      </c>
      <c r="H140" s="133" t="s">
        <v>1751</v>
      </c>
      <c r="I140" s="133" t="s">
        <v>1751</v>
      </c>
      <c r="J140" s="133">
        <v>0.13932827527233155</v>
      </c>
      <c r="K140" s="133" t="s">
        <v>1751</v>
      </c>
      <c r="L140" s="133" t="s">
        <v>1751</v>
      </c>
      <c r="M140" s="133" t="s">
        <v>1751</v>
      </c>
      <c r="N140" s="133" t="s">
        <v>1751</v>
      </c>
      <c r="O140" s="133" t="s">
        <v>1751</v>
      </c>
      <c r="P140" s="133" t="s">
        <v>1751</v>
      </c>
    </row>
    <row r="141" spans="1:16">
      <c r="A141" s="132">
        <v>45041</v>
      </c>
      <c r="B141" s="133" t="s">
        <v>1751</v>
      </c>
      <c r="C141" s="133" t="s">
        <v>1751</v>
      </c>
      <c r="D141" s="133" t="s">
        <v>1751</v>
      </c>
      <c r="E141" s="133">
        <v>0.11324877937213484</v>
      </c>
      <c r="F141" s="133" t="s">
        <v>1751</v>
      </c>
      <c r="G141" s="133">
        <v>0.13659193817527923</v>
      </c>
      <c r="H141" s="133" t="s">
        <v>1751</v>
      </c>
      <c r="I141" s="133" t="s">
        <v>1751</v>
      </c>
      <c r="J141" s="133">
        <v>0.13932827533231432</v>
      </c>
      <c r="K141" s="133" t="s">
        <v>1751</v>
      </c>
      <c r="L141" s="133" t="s">
        <v>1751</v>
      </c>
      <c r="M141" s="133" t="s">
        <v>1751</v>
      </c>
      <c r="N141" s="133" t="s">
        <v>1751</v>
      </c>
      <c r="O141" s="133" t="s">
        <v>1751</v>
      </c>
      <c r="P141" s="133" t="s">
        <v>1751</v>
      </c>
    </row>
    <row r="142" spans="1:16">
      <c r="A142" s="132">
        <v>45042</v>
      </c>
      <c r="B142" s="133" t="s">
        <v>1751</v>
      </c>
      <c r="C142" s="133" t="s">
        <v>1751</v>
      </c>
      <c r="D142" s="133" t="s">
        <v>1751</v>
      </c>
      <c r="E142" s="133">
        <v>0.11324877937213486</v>
      </c>
      <c r="F142" s="133" t="s">
        <v>1751</v>
      </c>
      <c r="G142" s="133">
        <v>0.13169118460020438</v>
      </c>
      <c r="H142" s="133" t="s">
        <v>1751</v>
      </c>
      <c r="I142" s="133" t="s">
        <v>1751</v>
      </c>
      <c r="J142" s="133">
        <v>0.13932827526050698</v>
      </c>
      <c r="K142" s="133" t="s">
        <v>1751</v>
      </c>
      <c r="L142" s="133" t="s">
        <v>1751</v>
      </c>
      <c r="M142" s="133" t="s">
        <v>1751</v>
      </c>
      <c r="N142" s="133" t="s">
        <v>1751</v>
      </c>
      <c r="O142" s="133" t="s">
        <v>1751</v>
      </c>
      <c r="P142" s="133" t="s">
        <v>1751</v>
      </c>
    </row>
    <row r="143" spans="1:16">
      <c r="A143" s="132">
        <v>45043</v>
      </c>
      <c r="B143" s="133" t="s">
        <v>1751</v>
      </c>
      <c r="C143" s="133" t="s">
        <v>1751</v>
      </c>
      <c r="D143" s="133" t="s">
        <v>1751</v>
      </c>
      <c r="E143" s="133">
        <v>0.11324877937213479</v>
      </c>
      <c r="F143" s="133" t="s">
        <v>1751</v>
      </c>
      <c r="G143" s="133">
        <v>0.12692298252430045</v>
      </c>
      <c r="H143" s="133" t="s">
        <v>1751</v>
      </c>
      <c r="I143" s="133" t="s">
        <v>1751</v>
      </c>
      <c r="J143" s="133">
        <v>0.13972151390895393</v>
      </c>
      <c r="K143" s="133" t="s">
        <v>1751</v>
      </c>
      <c r="L143" s="133" t="s">
        <v>1751</v>
      </c>
      <c r="M143" s="133" t="s">
        <v>1751</v>
      </c>
      <c r="N143" s="133" t="s">
        <v>1751</v>
      </c>
      <c r="O143" s="133" t="s">
        <v>1751</v>
      </c>
      <c r="P143" s="133" t="s">
        <v>1751</v>
      </c>
    </row>
    <row r="144" spans="1:16">
      <c r="A144" s="132">
        <v>45044</v>
      </c>
      <c r="B144" s="133" t="s">
        <v>1751</v>
      </c>
      <c r="C144" s="133" t="s">
        <v>1751</v>
      </c>
      <c r="D144" s="133" t="s">
        <v>1751</v>
      </c>
      <c r="E144" s="133">
        <v>0.11324877937213479</v>
      </c>
      <c r="F144" s="133" t="s">
        <v>1751</v>
      </c>
      <c r="G144" s="133">
        <v>0.12692298252430045</v>
      </c>
      <c r="H144" s="133" t="s">
        <v>1751</v>
      </c>
      <c r="I144" s="133" t="s">
        <v>1751</v>
      </c>
      <c r="J144" s="133">
        <v>0.13972151390895393</v>
      </c>
      <c r="K144" s="133" t="s">
        <v>1751</v>
      </c>
      <c r="L144" s="133" t="s">
        <v>1751</v>
      </c>
      <c r="M144" s="133" t="s">
        <v>1751</v>
      </c>
      <c r="N144" s="133" t="s">
        <v>1751</v>
      </c>
      <c r="O144" s="133" t="s">
        <v>1751</v>
      </c>
      <c r="P144" s="133" t="s">
        <v>1751</v>
      </c>
    </row>
    <row r="145" spans="1:16">
      <c r="A145" s="132">
        <v>45045</v>
      </c>
      <c r="B145" s="133" t="s">
        <v>1751</v>
      </c>
      <c r="C145" s="133" t="s">
        <v>1751</v>
      </c>
      <c r="D145" s="133" t="s">
        <v>1751</v>
      </c>
      <c r="E145" s="133">
        <v>0.11324877937213479</v>
      </c>
      <c r="F145" s="133" t="s">
        <v>1751</v>
      </c>
      <c r="G145" s="133">
        <v>0.12692298252430045</v>
      </c>
      <c r="H145" s="133" t="s">
        <v>1751</v>
      </c>
      <c r="I145" s="133" t="s">
        <v>1751</v>
      </c>
      <c r="J145" s="133">
        <v>0.13972151390895393</v>
      </c>
      <c r="K145" s="133" t="s">
        <v>1751</v>
      </c>
      <c r="L145" s="133" t="s">
        <v>1751</v>
      </c>
      <c r="M145" s="133" t="s">
        <v>1751</v>
      </c>
      <c r="N145" s="133" t="s">
        <v>1751</v>
      </c>
      <c r="O145" s="133" t="s">
        <v>1751</v>
      </c>
      <c r="P145" s="133" t="s">
        <v>1751</v>
      </c>
    </row>
    <row r="146" spans="1:16">
      <c r="A146" s="132">
        <v>45046</v>
      </c>
      <c r="B146" s="133" t="s">
        <v>1751</v>
      </c>
      <c r="C146" s="133" t="s">
        <v>1751</v>
      </c>
      <c r="D146" s="133" t="s">
        <v>1751</v>
      </c>
      <c r="E146" s="133">
        <v>0.11324877937213486</v>
      </c>
      <c r="F146" s="133" t="s">
        <v>1751</v>
      </c>
      <c r="G146" s="133">
        <v>0.1269229822504499</v>
      </c>
      <c r="H146" s="133" t="s">
        <v>1751</v>
      </c>
      <c r="I146" s="133" t="s">
        <v>1751</v>
      </c>
      <c r="J146" s="133">
        <v>0.13972151390641771</v>
      </c>
      <c r="K146" s="133" t="s">
        <v>1751</v>
      </c>
      <c r="L146" s="133" t="s">
        <v>1751</v>
      </c>
      <c r="M146" s="133" t="s">
        <v>1751</v>
      </c>
      <c r="N146" s="133" t="s">
        <v>1751</v>
      </c>
      <c r="O146" s="133" t="s">
        <v>1751</v>
      </c>
      <c r="P146" s="133" t="s">
        <v>1751</v>
      </c>
    </row>
    <row r="147" spans="1:16">
      <c r="A147" s="132">
        <v>45047</v>
      </c>
      <c r="B147" s="133" t="s">
        <v>1751</v>
      </c>
      <c r="C147" s="133" t="s">
        <v>1751</v>
      </c>
      <c r="D147" s="133" t="s">
        <v>1751</v>
      </c>
      <c r="E147" s="133">
        <v>0.11324877937213486</v>
      </c>
      <c r="F147" s="133" t="s">
        <v>1751</v>
      </c>
      <c r="G147" s="133">
        <v>0.1269229822504499</v>
      </c>
      <c r="H147" s="133" t="s">
        <v>1751</v>
      </c>
      <c r="I147" s="133" t="s">
        <v>1751</v>
      </c>
      <c r="J147" s="133">
        <v>0.13972151390641771</v>
      </c>
      <c r="K147" s="133" t="s">
        <v>1751</v>
      </c>
      <c r="L147" s="133" t="s">
        <v>1751</v>
      </c>
      <c r="M147" s="133" t="s">
        <v>1751</v>
      </c>
      <c r="N147" s="133" t="s">
        <v>1751</v>
      </c>
      <c r="O147" s="133" t="s">
        <v>1751</v>
      </c>
      <c r="P147" s="133" t="s">
        <v>1751</v>
      </c>
    </row>
    <row r="148" spans="1:16">
      <c r="A148" s="132">
        <v>45048</v>
      </c>
      <c r="B148" s="133" t="s">
        <v>1751</v>
      </c>
      <c r="C148" s="133" t="s">
        <v>1751</v>
      </c>
      <c r="D148" s="133" t="s">
        <v>1751</v>
      </c>
      <c r="E148" s="133">
        <v>0.11324877937213491</v>
      </c>
      <c r="F148" s="133" t="s">
        <v>1751</v>
      </c>
      <c r="G148" s="133">
        <v>0.1320539563065975</v>
      </c>
      <c r="H148" s="133" t="s">
        <v>1751</v>
      </c>
      <c r="I148" s="133" t="s">
        <v>1751</v>
      </c>
      <c r="J148" s="133">
        <v>0.13972151390641777</v>
      </c>
      <c r="K148" s="133" t="s">
        <v>1751</v>
      </c>
      <c r="L148" s="133" t="s">
        <v>1751</v>
      </c>
      <c r="M148" s="133" t="s">
        <v>1751</v>
      </c>
      <c r="N148" s="133" t="s">
        <v>1751</v>
      </c>
      <c r="O148" s="133" t="s">
        <v>1751</v>
      </c>
      <c r="P148" s="133" t="s">
        <v>1751</v>
      </c>
    </row>
    <row r="149" spans="1:16">
      <c r="A149" s="132">
        <v>45049</v>
      </c>
      <c r="B149" s="133" t="s">
        <v>1751</v>
      </c>
      <c r="C149" s="133" t="s">
        <v>1751</v>
      </c>
      <c r="D149" s="133" t="s">
        <v>1751</v>
      </c>
      <c r="E149" s="133">
        <v>0.11324877937213491</v>
      </c>
      <c r="F149" s="133" t="s">
        <v>1751</v>
      </c>
      <c r="G149" s="133">
        <v>0.13205395622890001</v>
      </c>
      <c r="H149" s="133" t="s">
        <v>1751</v>
      </c>
      <c r="I149" s="133" t="s">
        <v>1751</v>
      </c>
      <c r="J149" s="133">
        <v>0.13952423492408164</v>
      </c>
      <c r="K149" s="133" t="s">
        <v>1751</v>
      </c>
      <c r="L149" s="133" t="s">
        <v>1751</v>
      </c>
      <c r="M149" s="133" t="s">
        <v>1751</v>
      </c>
      <c r="N149" s="133" t="s">
        <v>1751</v>
      </c>
      <c r="O149" s="133" t="s">
        <v>1751</v>
      </c>
      <c r="P149" s="133" t="s">
        <v>1751</v>
      </c>
    </row>
    <row r="150" spans="1:16">
      <c r="A150" s="132">
        <v>45050</v>
      </c>
      <c r="B150" s="133" t="s">
        <v>1751</v>
      </c>
      <c r="C150" s="133" t="s">
        <v>1751</v>
      </c>
      <c r="D150" s="133" t="s">
        <v>1751</v>
      </c>
      <c r="E150" s="133">
        <v>0.11324877937213491</v>
      </c>
      <c r="F150" s="133" t="s">
        <v>1751</v>
      </c>
      <c r="G150" s="133">
        <v>0.13685853451697655</v>
      </c>
      <c r="H150" s="133" t="s">
        <v>1751</v>
      </c>
      <c r="I150" s="133" t="s">
        <v>1751</v>
      </c>
      <c r="J150" s="133">
        <v>0.13979360552959053</v>
      </c>
      <c r="K150" s="133" t="s">
        <v>1751</v>
      </c>
      <c r="L150" s="133" t="s">
        <v>1751</v>
      </c>
      <c r="M150" s="133" t="s">
        <v>1751</v>
      </c>
      <c r="N150" s="133" t="s">
        <v>1751</v>
      </c>
      <c r="O150" s="133" t="s">
        <v>1751</v>
      </c>
      <c r="P150" s="133" t="s">
        <v>1751</v>
      </c>
    </row>
    <row r="151" spans="1:16">
      <c r="A151" s="132">
        <v>45051</v>
      </c>
      <c r="B151" s="133" t="s">
        <v>1751</v>
      </c>
      <c r="C151" s="133" t="s">
        <v>1751</v>
      </c>
      <c r="D151" s="133" t="s">
        <v>1751</v>
      </c>
      <c r="E151" s="133">
        <v>0.11324877937213491</v>
      </c>
      <c r="F151" s="133" t="s">
        <v>1751</v>
      </c>
      <c r="G151" s="133">
        <v>0.13685853451697655</v>
      </c>
      <c r="H151" s="133" t="s">
        <v>1751</v>
      </c>
      <c r="I151" s="133" t="s">
        <v>1751</v>
      </c>
      <c r="J151" s="133">
        <v>0.13979360552959053</v>
      </c>
      <c r="K151" s="133" t="s">
        <v>1751</v>
      </c>
      <c r="L151" s="133" t="s">
        <v>1751</v>
      </c>
      <c r="M151" s="133" t="s">
        <v>1751</v>
      </c>
      <c r="N151" s="133" t="s">
        <v>1751</v>
      </c>
      <c r="O151" s="133" t="s">
        <v>1751</v>
      </c>
      <c r="P151" s="133" t="s">
        <v>1751</v>
      </c>
    </row>
    <row r="152" spans="1:16">
      <c r="A152" s="132">
        <v>45052</v>
      </c>
      <c r="B152" s="133" t="s">
        <v>1751</v>
      </c>
      <c r="C152" s="133" t="s">
        <v>1751</v>
      </c>
      <c r="D152" s="133" t="s">
        <v>1751</v>
      </c>
      <c r="E152" s="133">
        <v>0.11324877937213491</v>
      </c>
      <c r="F152" s="133" t="s">
        <v>1751</v>
      </c>
      <c r="G152" s="133">
        <v>0.13685853451697655</v>
      </c>
      <c r="H152" s="133" t="s">
        <v>1751</v>
      </c>
      <c r="I152" s="133" t="s">
        <v>1751</v>
      </c>
      <c r="J152" s="133">
        <v>0.13979360552959053</v>
      </c>
      <c r="K152" s="133" t="s">
        <v>1751</v>
      </c>
      <c r="L152" s="133" t="s">
        <v>1751</v>
      </c>
      <c r="M152" s="133" t="s">
        <v>1751</v>
      </c>
      <c r="N152" s="133" t="s">
        <v>1751</v>
      </c>
      <c r="O152" s="133" t="s">
        <v>1751</v>
      </c>
      <c r="P152" s="133" t="s">
        <v>1751</v>
      </c>
    </row>
    <row r="153" spans="1:16">
      <c r="A153" s="132">
        <v>45053</v>
      </c>
      <c r="B153" s="133" t="s">
        <v>1751</v>
      </c>
      <c r="C153" s="133" t="s">
        <v>1751</v>
      </c>
      <c r="D153" s="133" t="s">
        <v>1751</v>
      </c>
      <c r="E153" s="133">
        <v>0.11685985998199241</v>
      </c>
      <c r="F153" s="133" t="s">
        <v>1751</v>
      </c>
      <c r="G153" s="133">
        <v>0.136858534622498</v>
      </c>
      <c r="H153" s="133" t="s">
        <v>1751</v>
      </c>
      <c r="I153" s="133" t="s">
        <v>1751</v>
      </c>
      <c r="J153" s="133">
        <v>0.13979360552959044</v>
      </c>
      <c r="K153" s="133" t="s">
        <v>1751</v>
      </c>
      <c r="L153" s="133" t="s">
        <v>1751</v>
      </c>
      <c r="M153" s="133" t="s">
        <v>1751</v>
      </c>
      <c r="N153" s="133" t="s">
        <v>1751</v>
      </c>
      <c r="O153" s="133" t="s">
        <v>1751</v>
      </c>
      <c r="P153" s="133" t="s">
        <v>1751</v>
      </c>
    </row>
    <row r="154" spans="1:16">
      <c r="A154" s="132">
        <v>45054</v>
      </c>
      <c r="B154" s="133" t="s">
        <v>1751</v>
      </c>
      <c r="C154" s="133" t="s">
        <v>1751</v>
      </c>
      <c r="D154" s="133" t="s">
        <v>1751</v>
      </c>
      <c r="E154" s="133">
        <v>0.11685985998199241</v>
      </c>
      <c r="F154" s="133" t="s">
        <v>1751</v>
      </c>
      <c r="G154" s="133">
        <v>0.13189288084094489</v>
      </c>
      <c r="H154" s="133" t="s">
        <v>1751</v>
      </c>
      <c r="I154" s="133" t="s">
        <v>1751</v>
      </c>
      <c r="J154" s="133">
        <v>0.13979360546717218</v>
      </c>
      <c r="K154" s="133" t="s">
        <v>1751</v>
      </c>
      <c r="L154" s="133" t="s">
        <v>1751</v>
      </c>
      <c r="M154" s="133" t="s">
        <v>1751</v>
      </c>
      <c r="N154" s="133" t="s">
        <v>1751</v>
      </c>
      <c r="O154" s="133" t="s">
        <v>1751</v>
      </c>
      <c r="P154" s="133" t="s">
        <v>1751</v>
      </c>
    </row>
    <row r="155" spans="1:16">
      <c r="A155" s="132">
        <v>45055</v>
      </c>
      <c r="B155" s="133" t="s">
        <v>1751</v>
      </c>
      <c r="C155" s="133" t="s">
        <v>1751</v>
      </c>
      <c r="D155" s="133" t="s">
        <v>1751</v>
      </c>
      <c r="E155" s="133">
        <v>0.11022415318335882</v>
      </c>
      <c r="F155" s="133" t="s">
        <v>1751</v>
      </c>
      <c r="G155" s="133">
        <v>0.13189288090214038</v>
      </c>
      <c r="H155" s="133" t="s">
        <v>1751</v>
      </c>
      <c r="I155" s="133" t="s">
        <v>1751</v>
      </c>
      <c r="J155" s="133">
        <v>0.13585069995303456</v>
      </c>
      <c r="K155" s="133" t="s">
        <v>1751</v>
      </c>
      <c r="L155" s="133" t="s">
        <v>1751</v>
      </c>
      <c r="M155" s="133" t="s">
        <v>1751</v>
      </c>
      <c r="N155" s="133" t="s">
        <v>1751</v>
      </c>
      <c r="O155" s="133" t="s">
        <v>1751</v>
      </c>
      <c r="P155" s="133" t="s">
        <v>1751</v>
      </c>
    </row>
    <row r="156" spans="1:16">
      <c r="A156" s="132">
        <v>45056</v>
      </c>
      <c r="B156" s="133" t="s">
        <v>1751</v>
      </c>
      <c r="C156" s="133" t="s">
        <v>1751</v>
      </c>
      <c r="D156" s="133" t="s">
        <v>1751</v>
      </c>
      <c r="E156" s="133">
        <v>0.11022415318335879</v>
      </c>
      <c r="F156" s="133" t="s">
        <v>1751</v>
      </c>
      <c r="G156" s="133">
        <v>0.13189288095641766</v>
      </c>
      <c r="H156" s="133" t="s">
        <v>1751</v>
      </c>
      <c r="I156" s="133" t="s">
        <v>1751</v>
      </c>
      <c r="J156" s="133">
        <v>0.1358506999530347</v>
      </c>
      <c r="K156" s="133" t="s">
        <v>1751</v>
      </c>
      <c r="L156" s="133" t="s">
        <v>1751</v>
      </c>
      <c r="M156" s="133" t="s">
        <v>1751</v>
      </c>
      <c r="N156" s="133" t="s">
        <v>1751</v>
      </c>
      <c r="O156" s="133" t="s">
        <v>1751</v>
      </c>
      <c r="P156" s="133" t="s">
        <v>1751</v>
      </c>
    </row>
    <row r="157" spans="1:16">
      <c r="A157" s="132">
        <v>45057</v>
      </c>
      <c r="B157" s="133" t="s">
        <v>1751</v>
      </c>
      <c r="C157" s="133" t="s">
        <v>1751</v>
      </c>
      <c r="D157" s="133" t="s">
        <v>1751</v>
      </c>
      <c r="E157" s="133">
        <v>0.11945062121784769</v>
      </c>
      <c r="F157" s="133" t="s">
        <v>1751</v>
      </c>
      <c r="G157" s="133">
        <v>0.13189288095641766</v>
      </c>
      <c r="H157" s="133" t="s">
        <v>1751</v>
      </c>
      <c r="I157" s="133" t="s">
        <v>1751</v>
      </c>
      <c r="J157" s="133">
        <v>0.1358506999530347</v>
      </c>
      <c r="K157" s="133" t="s">
        <v>1751</v>
      </c>
      <c r="L157" s="133" t="s">
        <v>1751</v>
      </c>
      <c r="M157" s="133" t="s">
        <v>1751</v>
      </c>
      <c r="N157" s="133" t="s">
        <v>1751</v>
      </c>
      <c r="O157" s="133" t="s">
        <v>1751</v>
      </c>
      <c r="P157" s="133" t="s">
        <v>1751</v>
      </c>
    </row>
    <row r="158" spans="1:16">
      <c r="A158" s="132">
        <v>45058</v>
      </c>
      <c r="B158" s="133" t="s">
        <v>1751</v>
      </c>
      <c r="C158" s="133" t="s">
        <v>1751</v>
      </c>
      <c r="D158" s="133" t="s">
        <v>1751</v>
      </c>
      <c r="E158" s="133">
        <v>0.11945062121784769</v>
      </c>
      <c r="F158" s="133" t="s">
        <v>1751</v>
      </c>
      <c r="G158" s="133">
        <v>0.13189288095641766</v>
      </c>
      <c r="H158" s="133" t="s">
        <v>1751</v>
      </c>
      <c r="I158" s="133" t="s">
        <v>1751</v>
      </c>
      <c r="J158" s="133">
        <v>0.1358506999530347</v>
      </c>
      <c r="K158" s="133" t="s">
        <v>1751</v>
      </c>
      <c r="L158" s="133" t="s">
        <v>1751</v>
      </c>
      <c r="M158" s="133" t="s">
        <v>1751</v>
      </c>
      <c r="N158" s="133" t="s">
        <v>1751</v>
      </c>
      <c r="O158" s="133" t="s">
        <v>1751</v>
      </c>
      <c r="P158" s="133" t="s">
        <v>1751</v>
      </c>
    </row>
    <row r="159" spans="1:16">
      <c r="A159" s="132">
        <v>45059</v>
      </c>
      <c r="B159" s="133" t="s">
        <v>1751</v>
      </c>
      <c r="C159" s="133" t="s">
        <v>1751</v>
      </c>
      <c r="D159" s="133" t="s">
        <v>1751</v>
      </c>
      <c r="E159" s="133">
        <v>0.11945062121784769</v>
      </c>
      <c r="F159" s="133" t="s">
        <v>1751</v>
      </c>
      <c r="G159" s="133">
        <v>0.13189288095641766</v>
      </c>
      <c r="H159" s="133" t="s">
        <v>1751</v>
      </c>
      <c r="I159" s="133" t="s">
        <v>1751</v>
      </c>
      <c r="J159" s="133">
        <v>0.1358506999530347</v>
      </c>
      <c r="K159" s="133" t="s">
        <v>1751</v>
      </c>
      <c r="L159" s="133" t="s">
        <v>1751</v>
      </c>
      <c r="M159" s="133" t="s">
        <v>1751</v>
      </c>
      <c r="N159" s="133" t="s">
        <v>1751</v>
      </c>
      <c r="O159" s="133" t="s">
        <v>1751</v>
      </c>
      <c r="P159" s="133" t="s">
        <v>1751</v>
      </c>
    </row>
    <row r="160" spans="1:16">
      <c r="A160" s="132">
        <v>45060</v>
      </c>
      <c r="B160" s="133" t="s">
        <v>1751</v>
      </c>
      <c r="C160" s="133" t="s">
        <v>1751</v>
      </c>
      <c r="D160" s="133" t="s">
        <v>1751</v>
      </c>
      <c r="E160" s="133">
        <v>0.11255719938703804</v>
      </c>
      <c r="F160" s="133" t="s">
        <v>1751</v>
      </c>
      <c r="G160" s="133">
        <v>0.13189288093231527</v>
      </c>
      <c r="H160" s="133" t="s">
        <v>1751</v>
      </c>
      <c r="I160" s="133" t="s">
        <v>1751</v>
      </c>
      <c r="J160" s="133">
        <v>0.13585069995303461</v>
      </c>
      <c r="K160" s="133" t="s">
        <v>1751</v>
      </c>
      <c r="L160" s="133" t="s">
        <v>1751</v>
      </c>
      <c r="M160" s="133" t="s">
        <v>1751</v>
      </c>
      <c r="N160" s="133" t="s">
        <v>1751</v>
      </c>
      <c r="O160" s="133" t="s">
        <v>1751</v>
      </c>
      <c r="P160" s="133" t="s">
        <v>1751</v>
      </c>
    </row>
    <row r="161" spans="1:16">
      <c r="A161" s="132">
        <v>45061</v>
      </c>
      <c r="B161" s="133" t="s">
        <v>1751</v>
      </c>
      <c r="C161" s="133" t="s">
        <v>1751</v>
      </c>
      <c r="D161" s="133" t="s">
        <v>1751</v>
      </c>
      <c r="E161" s="133">
        <v>0.11255719938703804</v>
      </c>
      <c r="F161" s="133" t="s">
        <v>1751</v>
      </c>
      <c r="G161" s="133">
        <v>0.13189288093231533</v>
      </c>
      <c r="H161" s="133" t="s">
        <v>1751</v>
      </c>
      <c r="I161" s="133" t="s">
        <v>1751</v>
      </c>
      <c r="J161" s="133">
        <v>0.13585070004308691</v>
      </c>
      <c r="K161" s="133" t="s">
        <v>1751</v>
      </c>
      <c r="L161" s="133" t="s">
        <v>1751</v>
      </c>
      <c r="M161" s="133" t="s">
        <v>1751</v>
      </c>
      <c r="N161" s="133" t="s">
        <v>1751</v>
      </c>
      <c r="O161" s="133" t="s">
        <v>1751</v>
      </c>
      <c r="P161" s="133" t="s">
        <v>1751</v>
      </c>
    </row>
    <row r="162" spans="1:16">
      <c r="A162" s="132">
        <v>45062</v>
      </c>
      <c r="B162" s="133" t="s">
        <v>1751</v>
      </c>
      <c r="C162" s="133" t="s">
        <v>1751</v>
      </c>
      <c r="D162" s="133" t="s">
        <v>1751</v>
      </c>
      <c r="E162" s="133">
        <v>0.11255719938703782</v>
      </c>
      <c r="F162" s="133" t="s">
        <v>1751</v>
      </c>
      <c r="G162" s="133">
        <v>0.1361235190578409</v>
      </c>
      <c r="H162" s="133" t="s">
        <v>1751</v>
      </c>
      <c r="I162" s="133" t="s">
        <v>1751</v>
      </c>
      <c r="J162" s="133">
        <v>0.13195258675922086</v>
      </c>
      <c r="K162" s="133" t="s">
        <v>1751</v>
      </c>
      <c r="L162" s="133" t="s">
        <v>1751</v>
      </c>
      <c r="M162" s="133" t="s">
        <v>1751</v>
      </c>
      <c r="N162" s="133" t="s">
        <v>1751</v>
      </c>
      <c r="O162" s="133" t="s">
        <v>1751</v>
      </c>
      <c r="P162" s="133" t="s">
        <v>1751</v>
      </c>
    </row>
    <row r="163" spans="1:16">
      <c r="A163" s="132">
        <v>45063</v>
      </c>
      <c r="B163" s="133" t="s">
        <v>1751</v>
      </c>
      <c r="C163" s="133" t="s">
        <v>1751</v>
      </c>
      <c r="D163" s="133" t="s">
        <v>1751</v>
      </c>
      <c r="E163" s="133">
        <v>0.11255719938703779</v>
      </c>
      <c r="F163" s="133" t="s">
        <v>1751</v>
      </c>
      <c r="G163" s="133">
        <v>0.13612351927960839</v>
      </c>
      <c r="H163" s="133" t="s">
        <v>1751</v>
      </c>
      <c r="I163" s="133" t="s">
        <v>1751</v>
      </c>
      <c r="J163" s="133">
        <v>0.13195258654606318</v>
      </c>
      <c r="K163" s="133" t="s">
        <v>1751</v>
      </c>
      <c r="L163" s="133" t="s">
        <v>1751</v>
      </c>
      <c r="M163" s="133" t="s">
        <v>1751</v>
      </c>
      <c r="N163" s="133" t="s">
        <v>1751</v>
      </c>
      <c r="O163" s="133" t="s">
        <v>1751</v>
      </c>
      <c r="P163" s="133" t="s">
        <v>1751</v>
      </c>
    </row>
    <row r="164" spans="1:16">
      <c r="A164" s="132">
        <v>45064</v>
      </c>
      <c r="B164" s="133" t="s">
        <v>1751</v>
      </c>
      <c r="C164" s="133" t="s">
        <v>1751</v>
      </c>
      <c r="D164" s="133" t="s">
        <v>1751</v>
      </c>
      <c r="E164" s="133">
        <v>0.11255719938371077</v>
      </c>
      <c r="F164" s="133" t="s">
        <v>1751</v>
      </c>
      <c r="G164" s="133">
        <v>0.13612351927800362</v>
      </c>
      <c r="H164" s="133" t="s">
        <v>1751</v>
      </c>
      <c r="I164" s="133" t="s">
        <v>1751</v>
      </c>
      <c r="J164" s="133">
        <v>0.13195258654606318</v>
      </c>
      <c r="K164" s="133" t="s">
        <v>1751</v>
      </c>
      <c r="L164" s="133" t="s">
        <v>1751</v>
      </c>
      <c r="M164" s="133" t="s">
        <v>1751</v>
      </c>
      <c r="N164" s="133" t="s">
        <v>1751</v>
      </c>
      <c r="O164" s="133" t="s">
        <v>1751</v>
      </c>
      <c r="P164" s="133" t="s">
        <v>1751</v>
      </c>
    </row>
    <row r="165" spans="1:16">
      <c r="A165" s="132">
        <v>45065</v>
      </c>
      <c r="B165" s="133" t="s">
        <v>1751</v>
      </c>
      <c r="C165" s="133" t="s">
        <v>1751</v>
      </c>
      <c r="D165" s="133" t="s">
        <v>1751</v>
      </c>
      <c r="E165" s="133">
        <v>0.11255719938371077</v>
      </c>
      <c r="F165" s="133" t="s">
        <v>1751</v>
      </c>
      <c r="G165" s="133">
        <v>0.13612351927800362</v>
      </c>
      <c r="H165" s="133" t="s">
        <v>1751</v>
      </c>
      <c r="I165" s="133" t="s">
        <v>1751</v>
      </c>
      <c r="J165" s="133">
        <v>0.13195258654606318</v>
      </c>
      <c r="K165" s="133" t="s">
        <v>1751</v>
      </c>
      <c r="L165" s="133" t="s">
        <v>1751</v>
      </c>
      <c r="M165" s="133" t="s">
        <v>1751</v>
      </c>
      <c r="N165" s="133" t="s">
        <v>1751</v>
      </c>
      <c r="O165" s="133" t="s">
        <v>1751</v>
      </c>
      <c r="P165" s="133" t="s">
        <v>1751</v>
      </c>
    </row>
    <row r="166" spans="1:16">
      <c r="A166" s="132">
        <v>45066</v>
      </c>
      <c r="B166" s="133" t="s">
        <v>1751</v>
      </c>
      <c r="C166" s="133" t="s">
        <v>1751</v>
      </c>
      <c r="D166" s="133" t="s">
        <v>1751</v>
      </c>
      <c r="E166" s="133">
        <v>0.11255719938371077</v>
      </c>
      <c r="F166" s="133" t="s">
        <v>1751</v>
      </c>
      <c r="G166" s="133">
        <v>0.13612351927800362</v>
      </c>
      <c r="H166" s="133" t="s">
        <v>1751</v>
      </c>
      <c r="I166" s="133" t="s">
        <v>1751</v>
      </c>
      <c r="J166" s="133">
        <v>0.13195258654606318</v>
      </c>
      <c r="K166" s="133" t="s">
        <v>1751</v>
      </c>
      <c r="L166" s="133" t="s">
        <v>1751</v>
      </c>
      <c r="M166" s="133" t="s">
        <v>1751</v>
      </c>
      <c r="N166" s="133" t="s">
        <v>1751</v>
      </c>
      <c r="O166" s="133" t="s">
        <v>1751</v>
      </c>
      <c r="P166" s="133" t="s">
        <v>1751</v>
      </c>
    </row>
    <row r="167" spans="1:16">
      <c r="A167" s="132">
        <v>45067</v>
      </c>
      <c r="B167" s="133" t="s">
        <v>1751</v>
      </c>
      <c r="C167" s="133" t="s">
        <v>1751</v>
      </c>
      <c r="D167" s="133" t="s">
        <v>1751</v>
      </c>
      <c r="E167" s="133">
        <v>0.11255719938371064</v>
      </c>
      <c r="F167" s="133" t="s">
        <v>1751</v>
      </c>
      <c r="G167" s="133">
        <v>0.13612351905578399</v>
      </c>
      <c r="H167" s="133" t="s">
        <v>1751</v>
      </c>
      <c r="I167" s="133" t="s">
        <v>1751</v>
      </c>
      <c r="J167" s="133">
        <v>0.13195258654606315</v>
      </c>
      <c r="K167" s="133" t="s">
        <v>1751</v>
      </c>
      <c r="L167" s="133" t="s">
        <v>1751</v>
      </c>
      <c r="M167" s="133" t="s">
        <v>1751</v>
      </c>
      <c r="N167" s="133" t="s">
        <v>1751</v>
      </c>
      <c r="O167" s="133" t="s">
        <v>1751</v>
      </c>
      <c r="P167" s="133" t="s">
        <v>1751</v>
      </c>
    </row>
    <row r="168" spans="1:16">
      <c r="A168" s="132">
        <v>45068</v>
      </c>
      <c r="B168" s="133" t="s">
        <v>1751</v>
      </c>
      <c r="C168" s="133" t="s">
        <v>1751</v>
      </c>
      <c r="D168" s="133" t="s">
        <v>1751</v>
      </c>
      <c r="E168" s="133">
        <v>0.11931013153233602</v>
      </c>
      <c r="F168" s="133" t="s">
        <v>1751</v>
      </c>
      <c r="G168" s="133">
        <v>0.13612351907356926</v>
      </c>
      <c r="H168" s="133" t="s">
        <v>1751</v>
      </c>
      <c r="I168" s="133" t="s">
        <v>1751</v>
      </c>
      <c r="J168" s="133">
        <v>0.13195258642131022</v>
      </c>
      <c r="K168" s="133" t="s">
        <v>1751</v>
      </c>
      <c r="L168" s="133" t="s">
        <v>1751</v>
      </c>
      <c r="M168" s="133" t="s">
        <v>1751</v>
      </c>
      <c r="N168" s="133" t="s">
        <v>1751</v>
      </c>
      <c r="O168" s="133" t="s">
        <v>1751</v>
      </c>
      <c r="P168" s="133" t="s">
        <v>1751</v>
      </c>
    </row>
    <row r="169" spans="1:16">
      <c r="A169" s="132">
        <v>45069</v>
      </c>
      <c r="B169" s="133" t="s">
        <v>1751</v>
      </c>
      <c r="C169" s="133" t="s">
        <v>1751</v>
      </c>
      <c r="D169" s="133" t="s">
        <v>1751</v>
      </c>
      <c r="E169" s="133">
        <v>0.11245871529577084</v>
      </c>
      <c r="F169" s="133" t="s">
        <v>1751</v>
      </c>
      <c r="G169" s="133">
        <v>0.13612351903136677</v>
      </c>
      <c r="H169" s="133" t="s">
        <v>1751</v>
      </c>
      <c r="I169" s="133" t="s">
        <v>1751</v>
      </c>
      <c r="J169" s="133">
        <v>0.13195258642131039</v>
      </c>
      <c r="K169" s="133" t="s">
        <v>1751</v>
      </c>
      <c r="L169" s="133" t="s">
        <v>1751</v>
      </c>
      <c r="M169" s="133" t="s">
        <v>1751</v>
      </c>
      <c r="N169" s="133" t="s">
        <v>1751</v>
      </c>
      <c r="O169" s="133" t="s">
        <v>1751</v>
      </c>
      <c r="P169" s="133" t="s">
        <v>1751</v>
      </c>
    </row>
    <row r="170" spans="1:16">
      <c r="A170" s="132">
        <v>45070</v>
      </c>
      <c r="B170" s="133" t="s">
        <v>1751</v>
      </c>
      <c r="C170" s="133" t="s">
        <v>1751</v>
      </c>
      <c r="D170" s="133" t="s">
        <v>1751</v>
      </c>
      <c r="E170" s="133">
        <v>0.11616162993505121</v>
      </c>
      <c r="F170" s="133" t="s">
        <v>1751</v>
      </c>
      <c r="G170" s="133">
        <v>0.13612351903136663</v>
      </c>
      <c r="H170" s="133" t="s">
        <v>1751</v>
      </c>
      <c r="I170" s="133" t="s">
        <v>1751</v>
      </c>
      <c r="J170" s="133">
        <v>0.13195258642131039</v>
      </c>
      <c r="K170" s="133" t="s">
        <v>1751</v>
      </c>
      <c r="L170" s="133" t="s">
        <v>1751</v>
      </c>
      <c r="M170" s="133" t="s">
        <v>1751</v>
      </c>
      <c r="N170" s="133" t="s">
        <v>1751</v>
      </c>
      <c r="O170" s="133" t="s">
        <v>1751</v>
      </c>
      <c r="P170" s="133" t="s">
        <v>1751</v>
      </c>
    </row>
    <row r="171" spans="1:16">
      <c r="A171" s="132">
        <v>45071</v>
      </c>
      <c r="B171" s="133" t="s">
        <v>1751</v>
      </c>
      <c r="C171" s="133" t="s">
        <v>1751</v>
      </c>
      <c r="D171" s="133" t="s">
        <v>1751</v>
      </c>
      <c r="E171" s="133">
        <v>0.11616162993505121</v>
      </c>
      <c r="F171" s="133" t="s">
        <v>1751</v>
      </c>
      <c r="G171" s="133">
        <v>0.13612351903136663</v>
      </c>
      <c r="H171" s="133" t="s">
        <v>1751</v>
      </c>
      <c r="I171" s="133" t="s">
        <v>1751</v>
      </c>
      <c r="J171" s="133">
        <v>0.13195258642131039</v>
      </c>
      <c r="K171" s="133" t="s">
        <v>1751</v>
      </c>
      <c r="L171" s="133" t="s">
        <v>1751</v>
      </c>
      <c r="M171" s="133" t="s">
        <v>1751</v>
      </c>
      <c r="N171" s="133" t="s">
        <v>1751</v>
      </c>
      <c r="O171" s="133" t="s">
        <v>1751</v>
      </c>
      <c r="P171" s="133" t="s">
        <v>1751</v>
      </c>
    </row>
    <row r="172" spans="1:16">
      <c r="A172" s="132">
        <v>45072</v>
      </c>
      <c r="B172" s="133" t="s">
        <v>1751</v>
      </c>
      <c r="C172" s="133" t="s">
        <v>1751</v>
      </c>
      <c r="D172" s="133" t="s">
        <v>1751</v>
      </c>
      <c r="E172" s="133">
        <v>0.11616162993505121</v>
      </c>
      <c r="F172" s="133" t="s">
        <v>1751</v>
      </c>
      <c r="G172" s="133">
        <v>0.13612351903136663</v>
      </c>
      <c r="H172" s="133" t="s">
        <v>1751</v>
      </c>
      <c r="I172" s="133" t="s">
        <v>1751</v>
      </c>
      <c r="J172" s="133">
        <v>0.13195258642131039</v>
      </c>
      <c r="K172" s="133" t="s">
        <v>1751</v>
      </c>
      <c r="L172" s="133" t="s">
        <v>1751</v>
      </c>
      <c r="M172" s="133" t="s">
        <v>1751</v>
      </c>
      <c r="N172" s="133" t="s">
        <v>1751</v>
      </c>
      <c r="O172" s="133" t="s">
        <v>1751</v>
      </c>
      <c r="P172" s="133" t="s">
        <v>1751</v>
      </c>
    </row>
    <row r="173" spans="1:16">
      <c r="A173" s="132">
        <v>45073</v>
      </c>
      <c r="B173" s="133" t="s">
        <v>1751</v>
      </c>
      <c r="C173" s="133" t="s">
        <v>1751</v>
      </c>
      <c r="D173" s="133" t="s">
        <v>1751</v>
      </c>
      <c r="E173" s="133">
        <v>0.11616162993505121</v>
      </c>
      <c r="F173" s="133" t="s">
        <v>1751</v>
      </c>
      <c r="G173" s="133">
        <v>0.13612351903136663</v>
      </c>
      <c r="H173" s="133" t="s">
        <v>1751</v>
      </c>
      <c r="I173" s="133" t="s">
        <v>1751</v>
      </c>
      <c r="J173" s="133">
        <v>0.13195258642131039</v>
      </c>
      <c r="K173" s="133" t="s">
        <v>1751</v>
      </c>
      <c r="L173" s="133" t="s">
        <v>1751</v>
      </c>
      <c r="M173" s="133" t="s">
        <v>1751</v>
      </c>
      <c r="N173" s="133" t="s">
        <v>1751</v>
      </c>
      <c r="O173" s="133" t="s">
        <v>1751</v>
      </c>
      <c r="P173" s="133" t="s">
        <v>1751</v>
      </c>
    </row>
    <row r="174" spans="1:16">
      <c r="A174" s="132">
        <v>45074</v>
      </c>
      <c r="B174" s="133" t="s">
        <v>1751</v>
      </c>
      <c r="C174" s="133" t="s">
        <v>1751</v>
      </c>
      <c r="D174" s="133" t="s">
        <v>1751</v>
      </c>
      <c r="E174" s="133">
        <v>0.11616162993505108</v>
      </c>
      <c r="F174" s="133" t="s">
        <v>1751</v>
      </c>
      <c r="G174" s="133">
        <v>0.13612351903082778</v>
      </c>
      <c r="H174" s="133" t="s">
        <v>1751</v>
      </c>
      <c r="I174" s="133" t="s">
        <v>1751</v>
      </c>
      <c r="J174" s="133">
        <v>0.13195258640127797</v>
      </c>
      <c r="K174" s="133" t="s">
        <v>1751</v>
      </c>
      <c r="L174" s="133" t="s">
        <v>1751</v>
      </c>
      <c r="M174" s="133" t="s">
        <v>1751</v>
      </c>
      <c r="N174" s="133" t="s">
        <v>1751</v>
      </c>
      <c r="O174" s="133" t="s">
        <v>1751</v>
      </c>
      <c r="P174" s="133" t="s">
        <v>1751</v>
      </c>
    </row>
    <row r="175" spans="1:16">
      <c r="A175" s="132">
        <v>45075</v>
      </c>
      <c r="B175" s="133" t="s">
        <v>1751</v>
      </c>
      <c r="C175" s="133" t="s">
        <v>1751</v>
      </c>
      <c r="D175" s="133" t="s">
        <v>1751</v>
      </c>
      <c r="E175" s="133">
        <v>0.11616162993505108</v>
      </c>
      <c r="F175" s="133" t="s">
        <v>1751</v>
      </c>
      <c r="G175" s="133">
        <v>0.13612351903082778</v>
      </c>
      <c r="H175" s="133" t="s">
        <v>1751</v>
      </c>
      <c r="I175" s="133" t="s">
        <v>1751</v>
      </c>
      <c r="J175" s="133">
        <v>0.13195258640127797</v>
      </c>
      <c r="K175" s="133" t="s">
        <v>1751</v>
      </c>
      <c r="L175" s="133" t="s">
        <v>1751</v>
      </c>
      <c r="M175" s="133" t="s">
        <v>1751</v>
      </c>
      <c r="N175" s="133" t="s">
        <v>1751</v>
      </c>
      <c r="O175" s="133" t="s">
        <v>1751</v>
      </c>
      <c r="P175" s="133" t="s">
        <v>1751</v>
      </c>
    </row>
    <row r="176" spans="1:16">
      <c r="A176" s="132">
        <v>45076</v>
      </c>
      <c r="B176" s="133" t="s">
        <v>1751</v>
      </c>
      <c r="C176" s="133" t="s">
        <v>1751</v>
      </c>
      <c r="D176" s="133" t="s">
        <v>1751</v>
      </c>
      <c r="E176" s="133">
        <v>0.10674378822976789</v>
      </c>
      <c r="F176" s="133" t="s">
        <v>1751</v>
      </c>
      <c r="G176" s="133">
        <v>0.1396708112226033</v>
      </c>
      <c r="H176" s="133" t="s">
        <v>1751</v>
      </c>
      <c r="I176" s="133" t="s">
        <v>1751</v>
      </c>
      <c r="J176" s="133">
        <v>0.13195258640127791</v>
      </c>
      <c r="K176" s="133" t="s">
        <v>1751</v>
      </c>
      <c r="L176" s="133" t="s">
        <v>1751</v>
      </c>
      <c r="M176" s="133" t="s">
        <v>1751</v>
      </c>
      <c r="N176" s="133" t="s">
        <v>1751</v>
      </c>
      <c r="O176" s="133" t="s">
        <v>1751</v>
      </c>
      <c r="P176" s="133" t="s">
        <v>1751</v>
      </c>
    </row>
    <row r="177" spans="1:16">
      <c r="A177" s="132">
        <v>45077</v>
      </c>
      <c r="B177" s="133" t="s">
        <v>1751</v>
      </c>
      <c r="C177" s="133" t="s">
        <v>1751</v>
      </c>
      <c r="D177" s="133" t="s">
        <v>1751</v>
      </c>
      <c r="E177" s="133">
        <v>0.10674378822976786</v>
      </c>
      <c r="F177" s="133" t="s">
        <v>1751</v>
      </c>
      <c r="G177" s="133">
        <v>0.13967081122260325</v>
      </c>
      <c r="H177" s="133" t="s">
        <v>1751</v>
      </c>
      <c r="I177" s="133" t="s">
        <v>1751</v>
      </c>
      <c r="J177" s="133">
        <v>0.13195258640127808</v>
      </c>
      <c r="K177" s="133" t="s">
        <v>1751</v>
      </c>
      <c r="L177" s="133" t="s">
        <v>1751</v>
      </c>
      <c r="M177" s="133" t="s">
        <v>1751</v>
      </c>
      <c r="N177" s="133" t="s">
        <v>1751</v>
      </c>
      <c r="O177" s="133" t="s">
        <v>1751</v>
      </c>
      <c r="P177" s="133" t="s">
        <v>1751</v>
      </c>
    </row>
    <row r="178" spans="1:16">
      <c r="A178" s="132">
        <v>45078</v>
      </c>
      <c r="B178" s="133" t="s">
        <v>1751</v>
      </c>
      <c r="C178" s="133" t="s">
        <v>1751</v>
      </c>
      <c r="D178" s="133" t="s">
        <v>1751</v>
      </c>
      <c r="E178" s="133">
        <v>0.10674378822976786</v>
      </c>
      <c r="F178" s="133" t="s">
        <v>1751</v>
      </c>
      <c r="G178" s="133">
        <v>0.13462875985151854</v>
      </c>
      <c r="H178" s="133" t="s">
        <v>1751</v>
      </c>
      <c r="I178" s="133" t="s">
        <v>1751</v>
      </c>
      <c r="J178" s="133">
        <v>0.13195258639330626</v>
      </c>
      <c r="K178" s="133" t="s">
        <v>1751</v>
      </c>
      <c r="L178" s="133" t="s">
        <v>1751</v>
      </c>
      <c r="M178" s="133" t="s">
        <v>1751</v>
      </c>
      <c r="N178" s="133" t="s">
        <v>1751</v>
      </c>
      <c r="O178" s="133" t="s">
        <v>1751</v>
      </c>
      <c r="P178" s="133" t="s">
        <v>1751</v>
      </c>
    </row>
    <row r="179" spans="1:16">
      <c r="A179" s="132">
        <v>45079</v>
      </c>
      <c r="B179" s="133" t="s">
        <v>1751</v>
      </c>
      <c r="C179" s="133" t="s">
        <v>1751</v>
      </c>
      <c r="D179" s="133" t="s">
        <v>1751</v>
      </c>
      <c r="E179" s="133">
        <v>0.10674378822976786</v>
      </c>
      <c r="F179" s="133" t="s">
        <v>1751</v>
      </c>
      <c r="G179" s="133">
        <v>0.13462875985151854</v>
      </c>
      <c r="H179" s="133" t="s">
        <v>1751</v>
      </c>
      <c r="I179" s="133" t="s">
        <v>1751</v>
      </c>
      <c r="J179" s="133">
        <v>0.13195258639330626</v>
      </c>
      <c r="K179" s="133" t="s">
        <v>1751</v>
      </c>
      <c r="L179" s="133" t="s">
        <v>1751</v>
      </c>
      <c r="M179" s="133" t="s">
        <v>1751</v>
      </c>
      <c r="N179" s="133" t="s">
        <v>1751</v>
      </c>
      <c r="O179" s="133" t="s">
        <v>1751</v>
      </c>
      <c r="P179" s="133" t="s">
        <v>1751</v>
      </c>
    </row>
    <row r="180" spans="1:16">
      <c r="A180" s="132">
        <v>45080</v>
      </c>
      <c r="B180" s="133" t="s">
        <v>1751</v>
      </c>
      <c r="C180" s="133" t="s">
        <v>1751</v>
      </c>
      <c r="D180" s="133" t="s">
        <v>1751</v>
      </c>
      <c r="E180" s="133">
        <v>0.10674378822976786</v>
      </c>
      <c r="F180" s="133" t="s">
        <v>1751</v>
      </c>
      <c r="G180" s="133">
        <v>0.13462875985151854</v>
      </c>
      <c r="H180" s="133" t="s">
        <v>1751</v>
      </c>
      <c r="I180" s="133" t="s">
        <v>1751</v>
      </c>
      <c r="J180" s="133">
        <v>0.13195258639330626</v>
      </c>
      <c r="K180" s="133" t="s">
        <v>1751</v>
      </c>
      <c r="L180" s="133" t="s">
        <v>1751</v>
      </c>
      <c r="M180" s="133" t="s">
        <v>1751</v>
      </c>
      <c r="N180" s="133" t="s">
        <v>1751</v>
      </c>
      <c r="O180" s="133" t="s">
        <v>1751</v>
      </c>
      <c r="P180" s="133" t="s">
        <v>1751</v>
      </c>
    </row>
    <row r="181" spans="1:16">
      <c r="A181" s="132">
        <v>45081</v>
      </c>
      <c r="B181" s="133" t="s">
        <v>1751</v>
      </c>
      <c r="C181" s="133" t="s">
        <v>1751</v>
      </c>
      <c r="D181" s="133" t="s">
        <v>1751</v>
      </c>
      <c r="E181" s="133">
        <v>0.10674378822976789</v>
      </c>
      <c r="F181" s="133" t="s">
        <v>1751</v>
      </c>
      <c r="G181" s="133">
        <v>0.13462875985151851</v>
      </c>
      <c r="H181" s="133" t="s">
        <v>1751</v>
      </c>
      <c r="I181" s="133" t="s">
        <v>1751</v>
      </c>
      <c r="J181" s="133">
        <v>0.13497584146813213</v>
      </c>
      <c r="K181" s="133" t="s">
        <v>1751</v>
      </c>
      <c r="L181" s="133" t="s">
        <v>1751</v>
      </c>
      <c r="M181" s="133" t="s">
        <v>1751</v>
      </c>
      <c r="N181" s="133" t="s">
        <v>1751</v>
      </c>
      <c r="O181" s="133" t="s">
        <v>1751</v>
      </c>
      <c r="P181" s="133" t="s">
        <v>1751</v>
      </c>
    </row>
    <row r="182" spans="1:16">
      <c r="A182" s="132">
        <v>45082</v>
      </c>
      <c r="B182" s="133" t="s">
        <v>1751</v>
      </c>
      <c r="C182" s="133" t="s">
        <v>1751</v>
      </c>
      <c r="D182" s="133" t="s">
        <v>1751</v>
      </c>
      <c r="E182" s="133">
        <v>0.10674378822976782</v>
      </c>
      <c r="F182" s="133" t="s">
        <v>1751</v>
      </c>
      <c r="G182" s="133">
        <v>0.13462875987005624</v>
      </c>
      <c r="H182" s="133" t="s">
        <v>1751</v>
      </c>
      <c r="I182" s="133" t="s">
        <v>1751</v>
      </c>
      <c r="J182" s="133">
        <v>0.13101122193579551</v>
      </c>
      <c r="K182" s="133" t="s">
        <v>1751</v>
      </c>
      <c r="L182" s="133" t="s">
        <v>1751</v>
      </c>
      <c r="M182" s="133" t="s">
        <v>1751</v>
      </c>
      <c r="N182" s="133" t="s">
        <v>1751</v>
      </c>
      <c r="O182" s="133" t="s">
        <v>1751</v>
      </c>
      <c r="P182" s="133" t="s">
        <v>1751</v>
      </c>
    </row>
    <row r="183" spans="1:16">
      <c r="A183" s="132">
        <v>45083</v>
      </c>
      <c r="B183" s="133" t="s">
        <v>1751</v>
      </c>
      <c r="C183" s="133" t="s">
        <v>1751</v>
      </c>
      <c r="D183" s="133" t="s">
        <v>1751</v>
      </c>
      <c r="E183" s="133">
        <v>0.1095428942699502</v>
      </c>
      <c r="F183" s="133" t="s">
        <v>1751</v>
      </c>
      <c r="G183" s="133">
        <v>0.13462875987005615</v>
      </c>
      <c r="H183" s="133" t="s">
        <v>1751</v>
      </c>
      <c r="I183" s="133" t="s">
        <v>1751</v>
      </c>
      <c r="J183" s="133">
        <v>0.13101122189474856</v>
      </c>
      <c r="K183" s="133" t="s">
        <v>1751</v>
      </c>
      <c r="L183" s="133" t="s">
        <v>1751</v>
      </c>
      <c r="M183" s="133" t="s">
        <v>1751</v>
      </c>
      <c r="N183" s="133" t="s">
        <v>1751</v>
      </c>
      <c r="O183" s="133" t="s">
        <v>1751</v>
      </c>
      <c r="P183" s="133" t="s">
        <v>1751</v>
      </c>
    </row>
    <row r="184" spans="1:16">
      <c r="A184" s="132">
        <v>45084</v>
      </c>
      <c r="B184" s="133" t="s">
        <v>1751</v>
      </c>
      <c r="C184" s="133" t="s">
        <v>1751</v>
      </c>
      <c r="D184" s="133" t="s">
        <v>1751</v>
      </c>
      <c r="E184" s="133">
        <v>0.10364733998490386</v>
      </c>
      <c r="F184" s="133" t="s">
        <v>1751</v>
      </c>
      <c r="G184" s="133">
        <v>0.13462875972503982</v>
      </c>
      <c r="H184" s="133" t="s">
        <v>1751</v>
      </c>
      <c r="I184" s="133" t="s">
        <v>1751</v>
      </c>
      <c r="J184" s="133">
        <v>0.1310269247978352</v>
      </c>
      <c r="K184" s="133" t="s">
        <v>1751</v>
      </c>
      <c r="L184" s="133" t="s">
        <v>1751</v>
      </c>
      <c r="M184" s="133" t="s">
        <v>1751</v>
      </c>
      <c r="N184" s="133" t="s">
        <v>1751</v>
      </c>
      <c r="O184" s="133" t="s">
        <v>1751</v>
      </c>
      <c r="P184" s="133" t="s">
        <v>1751</v>
      </c>
    </row>
    <row r="185" spans="1:16">
      <c r="A185" s="132">
        <v>45085</v>
      </c>
      <c r="B185" s="133" t="s">
        <v>1751</v>
      </c>
      <c r="C185" s="133" t="s">
        <v>1751</v>
      </c>
      <c r="D185" s="133" t="s">
        <v>1751</v>
      </c>
      <c r="E185" s="133">
        <v>0.11023191420481669</v>
      </c>
      <c r="F185" s="133" t="s">
        <v>1751</v>
      </c>
      <c r="G185" s="133">
        <v>0.13462875971868293</v>
      </c>
      <c r="H185" s="133" t="s">
        <v>1751</v>
      </c>
      <c r="I185" s="133" t="s">
        <v>1751</v>
      </c>
      <c r="J185" s="133">
        <v>0.13501055041761303</v>
      </c>
      <c r="K185" s="133" t="s">
        <v>1751</v>
      </c>
      <c r="L185" s="133" t="s">
        <v>1751</v>
      </c>
      <c r="M185" s="133" t="s">
        <v>1751</v>
      </c>
      <c r="N185" s="133" t="s">
        <v>1751</v>
      </c>
      <c r="O185" s="133" t="s">
        <v>1751</v>
      </c>
      <c r="P185" s="133" t="s">
        <v>1751</v>
      </c>
    </row>
    <row r="186" spans="1:16">
      <c r="A186" s="132">
        <v>45086</v>
      </c>
      <c r="B186" s="133" t="s">
        <v>1751</v>
      </c>
      <c r="C186" s="133" t="s">
        <v>1751</v>
      </c>
      <c r="D186" s="133" t="s">
        <v>1751</v>
      </c>
      <c r="E186" s="133">
        <v>0.11023191420481669</v>
      </c>
      <c r="F186" s="133" t="s">
        <v>1751</v>
      </c>
      <c r="G186" s="133">
        <v>0.13462875971868293</v>
      </c>
      <c r="H186" s="133" t="s">
        <v>1751</v>
      </c>
      <c r="I186" s="133" t="s">
        <v>1751</v>
      </c>
      <c r="J186" s="133">
        <v>0.13501055041761301</v>
      </c>
      <c r="K186" s="133" t="s">
        <v>1751</v>
      </c>
      <c r="L186" s="133" t="s">
        <v>1751</v>
      </c>
      <c r="M186" s="133" t="s">
        <v>1751</v>
      </c>
      <c r="N186" s="133" t="s">
        <v>1751</v>
      </c>
      <c r="O186" s="133" t="s">
        <v>1751</v>
      </c>
      <c r="P186" s="133" t="s">
        <v>1751</v>
      </c>
    </row>
    <row r="187" spans="1:16">
      <c r="A187" s="132">
        <v>45087</v>
      </c>
      <c r="B187" s="133" t="s">
        <v>1751</v>
      </c>
      <c r="C187" s="133" t="s">
        <v>1751</v>
      </c>
      <c r="D187" s="133" t="s">
        <v>1751</v>
      </c>
      <c r="E187" s="133">
        <v>0.11023191420481669</v>
      </c>
      <c r="F187" s="133" t="s">
        <v>1751</v>
      </c>
      <c r="G187" s="133">
        <v>0.13462875971868293</v>
      </c>
      <c r="H187" s="133" t="s">
        <v>1751</v>
      </c>
      <c r="I187" s="133" t="s">
        <v>1751</v>
      </c>
      <c r="J187" s="133">
        <v>0.13501055041761301</v>
      </c>
      <c r="K187" s="133" t="s">
        <v>1751</v>
      </c>
      <c r="L187" s="133" t="s">
        <v>1751</v>
      </c>
      <c r="M187" s="133" t="s">
        <v>1751</v>
      </c>
      <c r="N187" s="133" t="s">
        <v>1751</v>
      </c>
      <c r="O187" s="133" t="s">
        <v>1751</v>
      </c>
      <c r="P187" s="133" t="s">
        <v>1751</v>
      </c>
    </row>
    <row r="188" spans="1:16">
      <c r="A188" s="132">
        <v>45088</v>
      </c>
      <c r="B188" s="133" t="s">
        <v>1751</v>
      </c>
      <c r="C188" s="133" t="s">
        <v>1751</v>
      </c>
      <c r="D188" s="133" t="s">
        <v>1751</v>
      </c>
      <c r="E188" s="133">
        <v>0.11023191420481683</v>
      </c>
      <c r="F188" s="133" t="s">
        <v>1751</v>
      </c>
      <c r="G188" s="133">
        <v>0.134628759748052</v>
      </c>
      <c r="H188" s="133" t="s">
        <v>1751</v>
      </c>
      <c r="I188" s="133" t="s">
        <v>1751</v>
      </c>
      <c r="J188" s="133">
        <v>0.13501055036680004</v>
      </c>
      <c r="K188" s="133" t="s">
        <v>1751</v>
      </c>
      <c r="L188" s="133" t="s">
        <v>1751</v>
      </c>
      <c r="M188" s="133" t="s">
        <v>1751</v>
      </c>
      <c r="N188" s="133" t="s">
        <v>1751</v>
      </c>
      <c r="O188" s="133" t="s">
        <v>1751</v>
      </c>
      <c r="P188" s="133" t="s">
        <v>1751</v>
      </c>
    </row>
    <row r="189" spans="1:16">
      <c r="A189" s="132">
        <v>45089</v>
      </c>
      <c r="B189" s="133" t="s">
        <v>1751</v>
      </c>
      <c r="C189" s="133" t="s">
        <v>1751</v>
      </c>
      <c r="D189" s="133" t="s">
        <v>1751</v>
      </c>
      <c r="E189" s="133">
        <v>0.10723383207530596</v>
      </c>
      <c r="F189" s="133" t="s">
        <v>1751</v>
      </c>
      <c r="G189" s="133">
        <v>0.13462875973256652</v>
      </c>
      <c r="H189" s="133" t="s">
        <v>1751</v>
      </c>
      <c r="I189" s="133" t="s">
        <v>1751</v>
      </c>
      <c r="J189" s="133">
        <v>0.13501055028561296</v>
      </c>
      <c r="K189" s="133" t="s">
        <v>1751</v>
      </c>
      <c r="L189" s="133" t="s">
        <v>1751</v>
      </c>
      <c r="M189" s="133" t="s">
        <v>1751</v>
      </c>
      <c r="N189" s="133" t="s">
        <v>1751</v>
      </c>
      <c r="O189" s="133" t="s">
        <v>1751</v>
      </c>
      <c r="P189" s="133" t="s">
        <v>1751</v>
      </c>
    </row>
    <row r="190" spans="1:16">
      <c r="A190" s="132">
        <v>45090</v>
      </c>
      <c r="B190" s="133" t="s">
        <v>1751</v>
      </c>
      <c r="C190" s="133" t="s">
        <v>1751</v>
      </c>
      <c r="D190" s="133" t="s">
        <v>1751</v>
      </c>
      <c r="E190" s="133">
        <v>0.10489159557201923</v>
      </c>
      <c r="F190" s="133" t="s">
        <v>1751</v>
      </c>
      <c r="G190" s="133">
        <v>0.13462875973256652</v>
      </c>
      <c r="H190" s="133" t="s">
        <v>1751</v>
      </c>
      <c r="I190" s="133" t="s">
        <v>1751</v>
      </c>
      <c r="J190" s="133">
        <v>0.13501055025794548</v>
      </c>
      <c r="K190" s="133" t="s">
        <v>1751</v>
      </c>
      <c r="L190" s="133" t="s">
        <v>1751</v>
      </c>
      <c r="M190" s="133" t="s">
        <v>1751</v>
      </c>
      <c r="N190" s="133" t="s">
        <v>1751</v>
      </c>
      <c r="O190" s="133" t="s">
        <v>1751</v>
      </c>
      <c r="P190" s="133" t="s">
        <v>1751</v>
      </c>
    </row>
    <row r="191" spans="1:16">
      <c r="A191" s="132">
        <v>45091</v>
      </c>
      <c r="B191" s="133" t="s">
        <v>1751</v>
      </c>
      <c r="C191" s="133" t="s">
        <v>1751</v>
      </c>
      <c r="D191" s="133" t="s">
        <v>1751</v>
      </c>
      <c r="E191" s="133">
        <v>0.10489159557201923</v>
      </c>
      <c r="F191" s="133" t="s">
        <v>1751</v>
      </c>
      <c r="G191" s="133">
        <v>0.1346287597335212</v>
      </c>
      <c r="H191" s="133" t="s">
        <v>1751</v>
      </c>
      <c r="I191" s="133" t="s">
        <v>1751</v>
      </c>
      <c r="J191" s="133">
        <v>0.13760820792352263</v>
      </c>
      <c r="K191" s="133" t="s">
        <v>1751</v>
      </c>
      <c r="L191" s="133" t="s">
        <v>1751</v>
      </c>
      <c r="M191" s="133" t="s">
        <v>1751</v>
      </c>
      <c r="N191" s="133" t="s">
        <v>1751</v>
      </c>
      <c r="O191" s="133" t="s">
        <v>1751</v>
      </c>
      <c r="P191" s="133" t="s">
        <v>1751</v>
      </c>
    </row>
    <row r="192" spans="1:16">
      <c r="A192" s="132">
        <v>45092</v>
      </c>
      <c r="B192" s="133" t="s">
        <v>1751</v>
      </c>
      <c r="C192" s="133" t="s">
        <v>1751</v>
      </c>
      <c r="D192" s="133" t="s">
        <v>1751</v>
      </c>
      <c r="E192" s="133">
        <v>0.10489159557201923</v>
      </c>
      <c r="F192" s="133" t="s">
        <v>1751</v>
      </c>
      <c r="G192" s="133">
        <v>0.13462875994024834</v>
      </c>
      <c r="H192" s="133" t="s">
        <v>1751</v>
      </c>
      <c r="I192" s="133" t="s">
        <v>1751</v>
      </c>
      <c r="J192" s="133">
        <v>0.13723236552392543</v>
      </c>
      <c r="K192" s="133" t="s">
        <v>1751</v>
      </c>
      <c r="L192" s="133" t="s">
        <v>1751</v>
      </c>
      <c r="M192" s="133" t="s">
        <v>1751</v>
      </c>
      <c r="N192" s="133" t="s">
        <v>1751</v>
      </c>
      <c r="O192" s="133" t="s">
        <v>1751</v>
      </c>
      <c r="P192" s="133" t="s">
        <v>1751</v>
      </c>
    </row>
    <row r="193" spans="1:16">
      <c r="A193" s="132">
        <v>45093</v>
      </c>
      <c r="B193" s="133" t="s">
        <v>1751</v>
      </c>
      <c r="C193" s="133" t="s">
        <v>1751</v>
      </c>
      <c r="D193" s="133" t="s">
        <v>1751</v>
      </c>
      <c r="E193" s="133">
        <v>0.10489159557201923</v>
      </c>
      <c r="F193" s="133" t="s">
        <v>1751</v>
      </c>
      <c r="G193" s="133">
        <v>0.13462875994024834</v>
      </c>
      <c r="H193" s="133" t="s">
        <v>1751</v>
      </c>
      <c r="I193" s="133" t="s">
        <v>1751</v>
      </c>
      <c r="J193" s="133">
        <v>0.13723236552392543</v>
      </c>
      <c r="K193" s="133" t="s">
        <v>1751</v>
      </c>
      <c r="L193" s="133" t="s">
        <v>1751</v>
      </c>
      <c r="M193" s="133" t="s">
        <v>1751</v>
      </c>
      <c r="N193" s="133" t="s">
        <v>1751</v>
      </c>
      <c r="O193" s="133" t="s">
        <v>1751</v>
      </c>
      <c r="P193" s="133" t="s">
        <v>1751</v>
      </c>
    </row>
    <row r="194" spans="1:16">
      <c r="A194" s="132">
        <v>45094</v>
      </c>
      <c r="B194" s="133" t="s">
        <v>1751</v>
      </c>
      <c r="C194" s="133" t="s">
        <v>1751</v>
      </c>
      <c r="D194" s="133" t="s">
        <v>1751</v>
      </c>
      <c r="E194" s="133">
        <v>0.10489159557201923</v>
      </c>
      <c r="F194" s="133" t="s">
        <v>1751</v>
      </c>
      <c r="G194" s="133">
        <v>0.13462875994024834</v>
      </c>
      <c r="H194" s="133" t="s">
        <v>1751</v>
      </c>
      <c r="I194" s="133" t="s">
        <v>1751</v>
      </c>
      <c r="J194" s="133">
        <v>0.13723236552392543</v>
      </c>
      <c r="K194" s="133" t="s">
        <v>1751</v>
      </c>
      <c r="L194" s="133" t="s">
        <v>1751</v>
      </c>
      <c r="M194" s="133" t="s">
        <v>1751</v>
      </c>
      <c r="N194" s="133" t="s">
        <v>1751</v>
      </c>
      <c r="O194" s="133" t="s">
        <v>1751</v>
      </c>
      <c r="P194" s="133" t="s">
        <v>1751</v>
      </c>
    </row>
    <row r="195" spans="1:16">
      <c r="A195" s="132">
        <v>45095</v>
      </c>
      <c r="B195" s="133" t="s">
        <v>1751</v>
      </c>
      <c r="C195" s="133" t="s">
        <v>1751</v>
      </c>
      <c r="D195" s="133" t="s">
        <v>1751</v>
      </c>
      <c r="E195" s="133">
        <v>0.11467228711659558</v>
      </c>
      <c r="F195" s="133" t="s">
        <v>1751</v>
      </c>
      <c r="G195" s="133">
        <v>0.14533020582711453</v>
      </c>
      <c r="H195" s="133" t="s">
        <v>1751</v>
      </c>
      <c r="I195" s="133" t="s">
        <v>1751</v>
      </c>
      <c r="J195" s="133">
        <v>0.14695228877834995</v>
      </c>
      <c r="K195" s="133" t="s">
        <v>1751</v>
      </c>
      <c r="L195" s="133" t="s">
        <v>1751</v>
      </c>
      <c r="M195" s="133" t="s">
        <v>1751</v>
      </c>
      <c r="N195" s="133" t="s">
        <v>1751</v>
      </c>
      <c r="O195" s="133" t="s">
        <v>1751</v>
      </c>
      <c r="P195" s="133" t="s">
        <v>1751</v>
      </c>
    </row>
    <row r="196" spans="1:16">
      <c r="A196" s="132">
        <v>45096</v>
      </c>
      <c r="B196" s="133" t="s">
        <v>1751</v>
      </c>
      <c r="C196" s="133" t="s">
        <v>1751</v>
      </c>
      <c r="D196" s="133" t="s">
        <v>1751</v>
      </c>
      <c r="E196" s="133">
        <v>0.11467228711659565</v>
      </c>
      <c r="F196" s="133" t="s">
        <v>1751</v>
      </c>
      <c r="G196" s="133">
        <v>0.14533020585763348</v>
      </c>
      <c r="H196" s="133" t="s">
        <v>1751</v>
      </c>
      <c r="I196" s="133" t="s">
        <v>1751</v>
      </c>
      <c r="J196" s="133">
        <v>0.14695228876329086</v>
      </c>
      <c r="K196" s="133" t="s">
        <v>1751</v>
      </c>
      <c r="L196" s="133" t="s">
        <v>1751</v>
      </c>
      <c r="M196" s="133" t="s">
        <v>1751</v>
      </c>
      <c r="N196" s="133" t="s">
        <v>1751</v>
      </c>
      <c r="O196" s="133" t="s">
        <v>1751</v>
      </c>
      <c r="P196" s="133" t="s">
        <v>1751</v>
      </c>
    </row>
    <row r="197" spans="1:16">
      <c r="A197" s="132">
        <v>45097</v>
      </c>
      <c r="B197" s="133" t="s">
        <v>1751</v>
      </c>
      <c r="C197" s="133" t="s">
        <v>1751</v>
      </c>
      <c r="D197" s="133" t="s">
        <v>1751</v>
      </c>
      <c r="E197" s="133">
        <v>0.11467228711659565</v>
      </c>
      <c r="F197" s="133" t="s">
        <v>1751</v>
      </c>
      <c r="G197" s="133">
        <v>0.14533020579842973</v>
      </c>
      <c r="H197" s="133" t="s">
        <v>1751</v>
      </c>
      <c r="I197" s="133" t="s">
        <v>1751</v>
      </c>
      <c r="J197" s="133">
        <v>0.14695228897812526</v>
      </c>
      <c r="K197" s="133" t="s">
        <v>1751</v>
      </c>
      <c r="L197" s="133" t="s">
        <v>1751</v>
      </c>
      <c r="M197" s="133" t="s">
        <v>1751</v>
      </c>
      <c r="N197" s="133" t="s">
        <v>1751</v>
      </c>
      <c r="O197" s="133" t="s">
        <v>1751</v>
      </c>
      <c r="P197" s="133" t="s">
        <v>1751</v>
      </c>
    </row>
    <row r="198" spans="1:16">
      <c r="A198" s="132">
        <v>45098</v>
      </c>
      <c r="B198" s="133" t="s">
        <v>1751</v>
      </c>
      <c r="C198" s="133" t="s">
        <v>1751</v>
      </c>
      <c r="D198" s="133" t="s">
        <v>1751</v>
      </c>
      <c r="E198" s="133">
        <v>0.11467228711659565</v>
      </c>
      <c r="F198" s="133" t="s">
        <v>1751</v>
      </c>
      <c r="G198" s="133">
        <v>0.14533020582683881</v>
      </c>
      <c r="H198" s="133" t="s">
        <v>1751</v>
      </c>
      <c r="I198" s="133" t="s">
        <v>1751</v>
      </c>
      <c r="J198" s="133">
        <v>0.14695228877695549</v>
      </c>
      <c r="K198" s="133" t="s">
        <v>1751</v>
      </c>
      <c r="L198" s="133" t="s">
        <v>1751</v>
      </c>
      <c r="M198" s="133" t="s">
        <v>1751</v>
      </c>
      <c r="N198" s="133" t="s">
        <v>1751</v>
      </c>
      <c r="O198" s="133" t="s">
        <v>1751</v>
      </c>
      <c r="P198" s="133" t="s">
        <v>1751</v>
      </c>
    </row>
    <row r="199" spans="1:16">
      <c r="A199" s="132">
        <v>45099</v>
      </c>
      <c r="B199" s="133" t="s">
        <v>1751</v>
      </c>
      <c r="C199" s="133" t="s">
        <v>1751</v>
      </c>
      <c r="D199" s="133" t="s">
        <v>1751</v>
      </c>
      <c r="E199" s="133">
        <v>0.12065912039847801</v>
      </c>
      <c r="F199" s="133" t="s">
        <v>1751</v>
      </c>
      <c r="G199" s="133">
        <v>0.14533020579863082</v>
      </c>
      <c r="H199" s="133" t="s">
        <v>1751</v>
      </c>
      <c r="I199" s="133" t="s">
        <v>1751</v>
      </c>
      <c r="J199" s="133">
        <v>0.1469522887769554</v>
      </c>
      <c r="K199" s="133" t="s">
        <v>1751</v>
      </c>
      <c r="L199" s="133" t="s">
        <v>1751</v>
      </c>
      <c r="M199" s="133" t="s">
        <v>1751</v>
      </c>
      <c r="N199" s="133" t="s">
        <v>1751</v>
      </c>
      <c r="O199" s="133" t="s">
        <v>1751</v>
      </c>
      <c r="P199" s="133" t="s">
        <v>1751</v>
      </c>
    </row>
    <row r="200" spans="1:16">
      <c r="A200" s="132">
        <v>45100</v>
      </c>
      <c r="B200" s="133" t="s">
        <v>1751</v>
      </c>
      <c r="C200" s="133" t="s">
        <v>1751</v>
      </c>
      <c r="D200" s="133" t="s">
        <v>1751</v>
      </c>
      <c r="E200" s="133">
        <v>0.12065912039847801</v>
      </c>
      <c r="F200" s="133" t="s">
        <v>1751</v>
      </c>
      <c r="G200" s="133">
        <v>0.14533020579863082</v>
      </c>
      <c r="H200" s="133" t="s">
        <v>1751</v>
      </c>
      <c r="I200" s="133" t="s">
        <v>1751</v>
      </c>
      <c r="J200" s="133">
        <v>0.14695228877695557</v>
      </c>
      <c r="K200" s="133" t="s">
        <v>1751</v>
      </c>
      <c r="L200" s="133" t="s">
        <v>1751</v>
      </c>
      <c r="M200" s="133" t="s">
        <v>1751</v>
      </c>
      <c r="N200" s="133" t="s">
        <v>1751</v>
      </c>
      <c r="O200" s="133" t="s">
        <v>1751</v>
      </c>
      <c r="P200" s="133" t="s">
        <v>1751</v>
      </c>
    </row>
    <row r="201" spans="1:16">
      <c r="A201" s="132">
        <v>45101</v>
      </c>
      <c r="B201" s="133" t="s">
        <v>1751</v>
      </c>
      <c r="C201" s="133" t="s">
        <v>1751</v>
      </c>
      <c r="D201" s="133" t="s">
        <v>1751</v>
      </c>
      <c r="E201" s="133">
        <v>0.12065912039847801</v>
      </c>
      <c r="F201" s="133" t="s">
        <v>1751</v>
      </c>
      <c r="G201" s="133">
        <v>0.14533020579863082</v>
      </c>
      <c r="H201" s="133" t="s">
        <v>1751</v>
      </c>
      <c r="I201" s="133" t="s">
        <v>1751</v>
      </c>
      <c r="J201" s="133">
        <v>0.14695228877695557</v>
      </c>
      <c r="K201" s="133" t="s">
        <v>1751</v>
      </c>
      <c r="L201" s="133" t="s">
        <v>1751</v>
      </c>
      <c r="M201" s="133" t="s">
        <v>1751</v>
      </c>
      <c r="N201" s="133" t="s">
        <v>1751</v>
      </c>
      <c r="O201" s="133" t="s">
        <v>1751</v>
      </c>
      <c r="P201" s="133" t="s">
        <v>1751</v>
      </c>
    </row>
    <row r="202" spans="1:16">
      <c r="A202" s="132">
        <v>45102</v>
      </c>
      <c r="B202" s="133" t="s">
        <v>1751</v>
      </c>
      <c r="C202" s="133" t="s">
        <v>1751</v>
      </c>
      <c r="D202" s="133" t="s">
        <v>1751</v>
      </c>
      <c r="E202" s="133">
        <v>0.12065912039847813</v>
      </c>
      <c r="F202" s="133" t="s">
        <v>1751</v>
      </c>
      <c r="G202" s="133">
        <v>0.14533020605365635</v>
      </c>
      <c r="H202" s="133" t="s">
        <v>1751</v>
      </c>
      <c r="I202" s="133" t="s">
        <v>1751</v>
      </c>
      <c r="J202" s="133">
        <v>0.1469522887738913</v>
      </c>
      <c r="K202" s="133" t="s">
        <v>1751</v>
      </c>
      <c r="L202" s="133" t="s">
        <v>1751</v>
      </c>
      <c r="M202" s="133" t="s">
        <v>1751</v>
      </c>
      <c r="N202" s="133" t="s">
        <v>1751</v>
      </c>
      <c r="O202" s="133" t="s">
        <v>1751</v>
      </c>
      <c r="P202" s="133" t="s">
        <v>1751</v>
      </c>
    </row>
    <row r="203" spans="1:16">
      <c r="A203" s="132">
        <v>45103</v>
      </c>
      <c r="B203" s="133" t="s">
        <v>1751</v>
      </c>
      <c r="C203" s="133" t="s">
        <v>1751</v>
      </c>
      <c r="D203" s="133" t="s">
        <v>1751</v>
      </c>
      <c r="E203" s="133">
        <v>0.10632997947322961</v>
      </c>
      <c r="F203" s="133" t="s">
        <v>1751</v>
      </c>
      <c r="G203" s="133">
        <v>0.14974030680394135</v>
      </c>
      <c r="H203" s="133" t="s">
        <v>1751</v>
      </c>
      <c r="I203" s="133" t="s">
        <v>1751</v>
      </c>
      <c r="J203" s="133">
        <v>0.14355492777132411</v>
      </c>
      <c r="K203" s="133" t="s">
        <v>1751</v>
      </c>
      <c r="L203" s="133" t="s">
        <v>1751</v>
      </c>
      <c r="M203" s="133" t="s">
        <v>1751</v>
      </c>
      <c r="N203" s="133" t="s">
        <v>1751</v>
      </c>
      <c r="O203" s="133" t="s">
        <v>1751</v>
      </c>
      <c r="P203" s="133" t="s">
        <v>1751</v>
      </c>
    </row>
    <row r="204" spans="1:16">
      <c r="A204" s="132">
        <v>45104</v>
      </c>
      <c r="B204" s="133" t="s">
        <v>1751</v>
      </c>
      <c r="C204" s="133" t="s">
        <v>1751</v>
      </c>
      <c r="D204" s="133" t="s">
        <v>1751</v>
      </c>
      <c r="E204" s="133">
        <v>0.10632997947322967</v>
      </c>
      <c r="F204" s="133" t="s">
        <v>1751</v>
      </c>
      <c r="G204" s="133">
        <v>0.14974030680125613</v>
      </c>
      <c r="H204" s="133" t="s">
        <v>1751</v>
      </c>
      <c r="I204" s="133" t="s">
        <v>1751</v>
      </c>
      <c r="J204" s="133">
        <v>0.14355492777132417</v>
      </c>
      <c r="K204" s="133" t="s">
        <v>1751</v>
      </c>
      <c r="L204" s="133" t="s">
        <v>1751</v>
      </c>
      <c r="M204" s="133" t="s">
        <v>1751</v>
      </c>
      <c r="N204" s="133" t="s">
        <v>1751</v>
      </c>
      <c r="O204" s="133" t="s">
        <v>1751</v>
      </c>
      <c r="P204" s="133" t="s">
        <v>1751</v>
      </c>
    </row>
    <row r="205" spans="1:16">
      <c r="A205" s="132">
        <v>45105</v>
      </c>
      <c r="B205" s="133" t="s">
        <v>1751</v>
      </c>
      <c r="C205" s="133" t="s">
        <v>1751</v>
      </c>
      <c r="D205" s="133" t="s">
        <v>1751</v>
      </c>
      <c r="E205" s="133">
        <v>0.10632997947322975</v>
      </c>
      <c r="F205" s="133" t="s">
        <v>1751</v>
      </c>
      <c r="G205" s="133">
        <v>0.14974030684972423</v>
      </c>
      <c r="H205" s="133" t="s">
        <v>1751</v>
      </c>
      <c r="I205" s="133" t="s">
        <v>1751</v>
      </c>
      <c r="J205" s="133">
        <v>0.14566049337742434</v>
      </c>
      <c r="K205" s="133" t="s">
        <v>1751</v>
      </c>
      <c r="L205" s="133" t="s">
        <v>1751</v>
      </c>
      <c r="M205" s="133" t="s">
        <v>1751</v>
      </c>
      <c r="N205" s="133" t="s">
        <v>1751</v>
      </c>
      <c r="O205" s="133" t="s">
        <v>1751</v>
      </c>
      <c r="P205" s="133" t="s">
        <v>1751</v>
      </c>
    </row>
    <row r="206" spans="1:16">
      <c r="A206" s="132">
        <v>45106</v>
      </c>
      <c r="B206" s="133" t="s">
        <v>1751</v>
      </c>
      <c r="C206" s="133" t="s">
        <v>1751</v>
      </c>
      <c r="D206" s="133" t="s">
        <v>1751</v>
      </c>
      <c r="E206" s="133">
        <v>0.10632997947322975</v>
      </c>
      <c r="F206" s="133" t="s">
        <v>1751</v>
      </c>
      <c r="G206" s="133">
        <v>0.14974030684972423</v>
      </c>
      <c r="H206" s="133" t="s">
        <v>1751</v>
      </c>
      <c r="I206" s="133" t="s">
        <v>1751</v>
      </c>
      <c r="J206" s="133">
        <v>0.14566049337742434</v>
      </c>
      <c r="K206" s="133" t="s">
        <v>1751</v>
      </c>
      <c r="L206" s="133" t="s">
        <v>1751</v>
      </c>
      <c r="M206" s="133" t="s">
        <v>1751</v>
      </c>
      <c r="N206" s="133" t="s">
        <v>1751</v>
      </c>
      <c r="O206" s="133" t="s">
        <v>1751</v>
      </c>
      <c r="P206" s="133" t="s">
        <v>1751</v>
      </c>
    </row>
    <row r="207" spans="1:16">
      <c r="A207" s="132">
        <v>45107</v>
      </c>
      <c r="B207" s="133" t="s">
        <v>1751</v>
      </c>
      <c r="C207" s="133" t="s">
        <v>1751</v>
      </c>
      <c r="D207" s="133" t="s">
        <v>1751</v>
      </c>
      <c r="E207" s="133">
        <v>0.10632997947322975</v>
      </c>
      <c r="F207" s="133" t="s">
        <v>1751</v>
      </c>
      <c r="G207" s="133">
        <v>0.14974030684972423</v>
      </c>
      <c r="H207" s="133" t="s">
        <v>1751</v>
      </c>
      <c r="I207" s="133" t="s">
        <v>1751</v>
      </c>
      <c r="J207" s="133">
        <v>0.14566049337742434</v>
      </c>
      <c r="K207" s="133" t="s">
        <v>1751</v>
      </c>
      <c r="L207" s="133" t="s">
        <v>1751</v>
      </c>
      <c r="M207" s="133" t="s">
        <v>1751</v>
      </c>
      <c r="N207" s="133" t="s">
        <v>1751</v>
      </c>
      <c r="O207" s="133" t="s">
        <v>1751</v>
      </c>
      <c r="P207" s="133" t="s">
        <v>1751</v>
      </c>
    </row>
    <row r="208" spans="1:16">
      <c r="A208" s="132">
        <v>45108</v>
      </c>
      <c r="B208" s="133" t="s">
        <v>1751</v>
      </c>
      <c r="C208" s="133" t="s">
        <v>1751</v>
      </c>
      <c r="D208" s="133" t="s">
        <v>1751</v>
      </c>
      <c r="E208" s="133">
        <v>0.10632997947322975</v>
      </c>
      <c r="F208" s="133" t="s">
        <v>1751</v>
      </c>
      <c r="G208" s="133">
        <v>0.14974030684972423</v>
      </c>
      <c r="H208" s="133" t="s">
        <v>1751</v>
      </c>
      <c r="I208" s="133" t="s">
        <v>1751</v>
      </c>
      <c r="J208" s="133">
        <v>0.14566049337742434</v>
      </c>
      <c r="K208" s="133" t="s">
        <v>1751</v>
      </c>
      <c r="L208" s="133" t="s">
        <v>1751</v>
      </c>
      <c r="M208" s="133" t="s">
        <v>1751</v>
      </c>
      <c r="N208" s="133" t="s">
        <v>1751</v>
      </c>
      <c r="O208" s="133" t="s">
        <v>1751</v>
      </c>
      <c r="P208" s="133" t="s">
        <v>1751</v>
      </c>
    </row>
    <row r="209" spans="1:16">
      <c r="A209" s="132">
        <v>45109</v>
      </c>
      <c r="B209" s="133" t="s">
        <v>1751</v>
      </c>
      <c r="C209" s="133" t="s">
        <v>1751</v>
      </c>
      <c r="D209" s="133" t="s">
        <v>1751</v>
      </c>
      <c r="E209" s="133">
        <v>9.9756946110449579E-2</v>
      </c>
      <c r="F209" s="133" t="s">
        <v>1751</v>
      </c>
      <c r="G209" s="133">
        <v>0.14974030675751804</v>
      </c>
      <c r="H209" s="133" t="s">
        <v>1751</v>
      </c>
      <c r="I209" s="133" t="s">
        <v>1751</v>
      </c>
      <c r="J209" s="133">
        <v>0.14454647416600092</v>
      </c>
      <c r="K209" s="133" t="s">
        <v>1751</v>
      </c>
      <c r="L209" s="133" t="s">
        <v>1751</v>
      </c>
      <c r="M209" s="133" t="s">
        <v>1751</v>
      </c>
      <c r="N209" s="133" t="s">
        <v>1751</v>
      </c>
      <c r="O209" s="133" t="s">
        <v>1751</v>
      </c>
      <c r="P209" s="133" t="s">
        <v>1751</v>
      </c>
    </row>
    <row r="210" spans="1:16">
      <c r="A210" s="132">
        <v>45110</v>
      </c>
      <c r="B210" s="133" t="s">
        <v>1751</v>
      </c>
      <c r="C210" s="133" t="s">
        <v>1751</v>
      </c>
      <c r="D210" s="133" t="s">
        <v>1751</v>
      </c>
      <c r="E210" s="133">
        <v>0.11488549957538513</v>
      </c>
      <c r="F210" s="133" t="s">
        <v>1751</v>
      </c>
      <c r="G210" s="133">
        <v>0.14974030683191311</v>
      </c>
      <c r="H210" s="133" t="s">
        <v>1751</v>
      </c>
      <c r="I210" s="133" t="s">
        <v>1751</v>
      </c>
      <c r="J210" s="133">
        <v>0.14454647414978333</v>
      </c>
      <c r="K210" s="133" t="s">
        <v>1751</v>
      </c>
      <c r="L210" s="133" t="s">
        <v>1751</v>
      </c>
      <c r="M210" s="133" t="s">
        <v>1751</v>
      </c>
      <c r="N210" s="133" t="s">
        <v>1751</v>
      </c>
      <c r="O210" s="133" t="s">
        <v>1751</v>
      </c>
      <c r="P210" s="133" t="s">
        <v>1751</v>
      </c>
    </row>
    <row r="211" spans="1:16">
      <c r="A211" s="132">
        <v>45111</v>
      </c>
      <c r="B211" s="133" t="s">
        <v>1751</v>
      </c>
      <c r="C211" s="133" t="s">
        <v>1751</v>
      </c>
      <c r="D211" s="133" t="s">
        <v>1751</v>
      </c>
      <c r="E211" s="133">
        <v>0.11488549957538513</v>
      </c>
      <c r="F211" s="133" t="s">
        <v>1751</v>
      </c>
      <c r="G211" s="133">
        <v>0.14974030685850373</v>
      </c>
      <c r="H211" s="133" t="s">
        <v>1751</v>
      </c>
      <c r="I211" s="133" t="s">
        <v>1751</v>
      </c>
      <c r="J211" s="133">
        <v>0.14213306284364882</v>
      </c>
      <c r="K211" s="133" t="s">
        <v>1751</v>
      </c>
      <c r="L211" s="133" t="s">
        <v>1751</v>
      </c>
      <c r="M211" s="133" t="s">
        <v>1751</v>
      </c>
      <c r="N211" s="133" t="s">
        <v>1751</v>
      </c>
      <c r="O211" s="133" t="s">
        <v>1751</v>
      </c>
      <c r="P211" s="133" t="s">
        <v>1751</v>
      </c>
    </row>
    <row r="212" spans="1:16">
      <c r="A212" s="132">
        <v>45112</v>
      </c>
      <c r="B212" s="133" t="s">
        <v>1751</v>
      </c>
      <c r="C212" s="133" t="s">
        <v>1751</v>
      </c>
      <c r="D212" s="133" t="s">
        <v>1751</v>
      </c>
      <c r="E212" s="133">
        <v>0.10827966643134836</v>
      </c>
      <c r="F212" s="133" t="s">
        <v>1751</v>
      </c>
      <c r="G212" s="133">
        <v>0.14974030677343392</v>
      </c>
      <c r="H212" s="133" t="s">
        <v>1751</v>
      </c>
      <c r="I212" s="133" t="s">
        <v>1751</v>
      </c>
      <c r="J212" s="133">
        <v>0.14213306261131536</v>
      </c>
      <c r="K212" s="133" t="s">
        <v>1751</v>
      </c>
      <c r="L212" s="133" t="s">
        <v>1751</v>
      </c>
      <c r="M212" s="133" t="s">
        <v>1751</v>
      </c>
      <c r="N212" s="133" t="s">
        <v>1751</v>
      </c>
      <c r="O212" s="133" t="s">
        <v>1751</v>
      </c>
      <c r="P212" s="133" t="s">
        <v>1751</v>
      </c>
    </row>
    <row r="213" spans="1:16">
      <c r="A213" s="132">
        <v>45113</v>
      </c>
      <c r="B213" s="133" t="s">
        <v>1751</v>
      </c>
      <c r="C213" s="133" t="s">
        <v>1751</v>
      </c>
      <c r="D213" s="133" t="s">
        <v>1751</v>
      </c>
      <c r="E213" s="133">
        <v>0.115994977141176</v>
      </c>
      <c r="F213" s="133" t="s">
        <v>1751</v>
      </c>
      <c r="G213" s="133">
        <v>0.14528999447910051</v>
      </c>
      <c r="H213" s="133" t="s">
        <v>1751</v>
      </c>
      <c r="I213" s="133" t="s">
        <v>1751</v>
      </c>
      <c r="J213" s="133">
        <v>0.14213306279545979</v>
      </c>
      <c r="K213" s="133" t="s">
        <v>1751</v>
      </c>
      <c r="L213" s="133" t="s">
        <v>1751</v>
      </c>
      <c r="M213" s="133" t="s">
        <v>1751</v>
      </c>
      <c r="N213" s="133" t="s">
        <v>1751</v>
      </c>
      <c r="O213" s="133" t="s">
        <v>1751</v>
      </c>
      <c r="P213" s="133" t="s">
        <v>1751</v>
      </c>
    </row>
    <row r="214" spans="1:16">
      <c r="A214" s="132">
        <v>45114</v>
      </c>
      <c r="B214" s="133" t="s">
        <v>1751</v>
      </c>
      <c r="C214" s="133" t="s">
        <v>1751</v>
      </c>
      <c r="D214" s="133" t="s">
        <v>1751</v>
      </c>
      <c r="E214" s="133">
        <v>0.115994977141176</v>
      </c>
      <c r="F214" s="133" t="s">
        <v>1751</v>
      </c>
      <c r="G214" s="133">
        <v>0.14528999447910051</v>
      </c>
      <c r="H214" s="133" t="s">
        <v>1751</v>
      </c>
      <c r="I214" s="133" t="s">
        <v>1751</v>
      </c>
      <c r="J214" s="133">
        <v>0.14213306279545981</v>
      </c>
      <c r="K214" s="133" t="s">
        <v>1751</v>
      </c>
      <c r="L214" s="133" t="s">
        <v>1751</v>
      </c>
      <c r="M214" s="133" t="s">
        <v>1751</v>
      </c>
      <c r="N214" s="133" t="s">
        <v>1751</v>
      </c>
      <c r="O214" s="133" t="s">
        <v>1751</v>
      </c>
      <c r="P214" s="133" t="s">
        <v>1751</v>
      </c>
    </row>
    <row r="215" spans="1:16">
      <c r="A215" s="132">
        <v>45115</v>
      </c>
      <c r="B215" s="133" t="s">
        <v>1751</v>
      </c>
      <c r="C215" s="133" t="s">
        <v>1751</v>
      </c>
      <c r="D215" s="133" t="s">
        <v>1751</v>
      </c>
      <c r="E215" s="133">
        <v>0.115994977141176</v>
      </c>
      <c r="F215" s="133" t="s">
        <v>1751</v>
      </c>
      <c r="G215" s="133">
        <v>0.14528999447910051</v>
      </c>
      <c r="H215" s="133" t="s">
        <v>1751</v>
      </c>
      <c r="I215" s="133" t="s">
        <v>1751</v>
      </c>
      <c r="J215" s="133">
        <v>0.14213306279545981</v>
      </c>
      <c r="K215" s="133" t="s">
        <v>1751</v>
      </c>
      <c r="L215" s="133" t="s">
        <v>1751</v>
      </c>
      <c r="M215" s="133" t="s">
        <v>1751</v>
      </c>
      <c r="N215" s="133" t="s">
        <v>1751</v>
      </c>
      <c r="O215" s="133" t="s">
        <v>1751</v>
      </c>
      <c r="P215" s="133" t="s">
        <v>1751</v>
      </c>
    </row>
    <row r="216" spans="1:16">
      <c r="A216" s="132">
        <v>45116</v>
      </c>
      <c r="B216" s="133" t="s">
        <v>1751</v>
      </c>
      <c r="C216" s="133" t="s">
        <v>1751</v>
      </c>
      <c r="D216" s="133" t="s">
        <v>1751</v>
      </c>
      <c r="E216" s="133">
        <v>0.11599497707949041</v>
      </c>
      <c r="F216" s="133" t="s">
        <v>1751</v>
      </c>
      <c r="G216" s="133">
        <v>0.13005966785241493</v>
      </c>
      <c r="H216" s="133" t="s">
        <v>1751</v>
      </c>
      <c r="I216" s="133" t="s">
        <v>1751</v>
      </c>
      <c r="J216" s="133">
        <v>0.14213306261031766</v>
      </c>
      <c r="K216" s="133" t="s">
        <v>1751</v>
      </c>
      <c r="L216" s="133" t="s">
        <v>1751</v>
      </c>
      <c r="M216" s="133" t="s">
        <v>1751</v>
      </c>
      <c r="N216" s="133" t="s">
        <v>1751</v>
      </c>
      <c r="O216" s="133" t="s">
        <v>1751</v>
      </c>
      <c r="P216" s="133" t="s">
        <v>1751</v>
      </c>
    </row>
    <row r="217" spans="1:16">
      <c r="A217" s="132">
        <v>45117</v>
      </c>
      <c r="B217" s="133" t="s">
        <v>1751</v>
      </c>
      <c r="C217" s="133" t="s">
        <v>1751</v>
      </c>
      <c r="D217" s="133" t="s">
        <v>1751</v>
      </c>
      <c r="E217" s="133">
        <v>0.10898063706394723</v>
      </c>
      <c r="F217" s="133" t="s">
        <v>1751</v>
      </c>
      <c r="G217" s="133">
        <v>0.1144195561301115</v>
      </c>
      <c r="H217" s="133" t="s">
        <v>1751</v>
      </c>
      <c r="I217" s="133" t="s">
        <v>1751</v>
      </c>
      <c r="J217" s="133">
        <v>0.14213306271510534</v>
      </c>
      <c r="K217" s="133" t="s">
        <v>1751</v>
      </c>
      <c r="L217" s="133" t="s">
        <v>1751</v>
      </c>
      <c r="M217" s="133" t="s">
        <v>1751</v>
      </c>
      <c r="N217" s="133" t="s">
        <v>1751</v>
      </c>
      <c r="O217" s="133" t="s">
        <v>1751</v>
      </c>
      <c r="P217" s="133" t="s">
        <v>1751</v>
      </c>
    </row>
    <row r="218" spans="1:16">
      <c r="A218" s="132">
        <v>45118</v>
      </c>
      <c r="B218" s="133" t="s">
        <v>1751</v>
      </c>
      <c r="C218" s="133" t="s">
        <v>1751</v>
      </c>
      <c r="D218" s="133" t="s">
        <v>1751</v>
      </c>
      <c r="E218" s="133">
        <v>0.10898063706394728</v>
      </c>
      <c r="F218" s="133" t="s">
        <v>1751</v>
      </c>
      <c r="G218" s="133">
        <v>0.11441955603464195</v>
      </c>
      <c r="H218" s="133" t="s">
        <v>1751</v>
      </c>
      <c r="I218" s="133" t="s">
        <v>1751</v>
      </c>
      <c r="J218" s="133">
        <v>0.13847595127732937</v>
      </c>
      <c r="K218" s="133" t="s">
        <v>1751</v>
      </c>
      <c r="L218" s="133" t="s">
        <v>1751</v>
      </c>
      <c r="M218" s="133" t="s">
        <v>1751</v>
      </c>
      <c r="N218" s="133" t="s">
        <v>1751</v>
      </c>
      <c r="O218" s="133" t="s">
        <v>1751</v>
      </c>
      <c r="P218" s="133" t="s">
        <v>1751</v>
      </c>
    </row>
    <row r="219" spans="1:16">
      <c r="A219" s="132">
        <v>45119</v>
      </c>
      <c r="B219" s="133" t="s">
        <v>1751</v>
      </c>
      <c r="C219" s="133" t="s">
        <v>1751</v>
      </c>
      <c r="D219" s="133" t="s">
        <v>1751</v>
      </c>
      <c r="E219" s="133">
        <v>0.10898063706394712</v>
      </c>
      <c r="F219" s="133" t="s">
        <v>1751</v>
      </c>
      <c r="G219" s="133">
        <v>0.11441955603464204</v>
      </c>
      <c r="H219" s="133" t="s">
        <v>1751</v>
      </c>
      <c r="I219" s="133" t="s">
        <v>1751</v>
      </c>
      <c r="J219" s="133">
        <v>0.13847595151620706</v>
      </c>
      <c r="K219" s="133" t="s">
        <v>1751</v>
      </c>
      <c r="L219" s="133" t="s">
        <v>1751</v>
      </c>
      <c r="M219" s="133" t="s">
        <v>1751</v>
      </c>
      <c r="N219" s="133" t="s">
        <v>1751</v>
      </c>
      <c r="O219" s="133" t="s">
        <v>1751</v>
      </c>
      <c r="P219" s="133" t="s">
        <v>1751</v>
      </c>
    </row>
    <row r="220" spans="1:16">
      <c r="A220" s="132">
        <v>45120</v>
      </c>
      <c r="B220" s="133" t="s">
        <v>1751</v>
      </c>
      <c r="C220" s="133" t="s">
        <v>1751</v>
      </c>
      <c r="D220" s="133" t="s">
        <v>1751</v>
      </c>
      <c r="E220" s="133">
        <v>0.1057209139183104</v>
      </c>
      <c r="F220" s="133" t="s">
        <v>1751</v>
      </c>
      <c r="G220" s="133">
        <v>0.10514905308471137</v>
      </c>
      <c r="H220" s="133" t="s">
        <v>1751</v>
      </c>
      <c r="I220" s="133" t="s">
        <v>1751</v>
      </c>
      <c r="J220" s="133">
        <v>0.13438097165068844</v>
      </c>
      <c r="K220" s="133" t="s">
        <v>1751</v>
      </c>
      <c r="L220" s="133" t="s">
        <v>1751</v>
      </c>
      <c r="M220" s="133" t="s">
        <v>1751</v>
      </c>
      <c r="N220" s="133" t="s">
        <v>1751</v>
      </c>
      <c r="O220" s="133" t="s">
        <v>1751</v>
      </c>
      <c r="P220" s="133" t="s">
        <v>1751</v>
      </c>
    </row>
    <row r="221" spans="1:16">
      <c r="A221" s="132">
        <v>45121</v>
      </c>
      <c r="B221" s="133" t="s">
        <v>1751</v>
      </c>
      <c r="C221" s="133" t="s">
        <v>1751</v>
      </c>
      <c r="D221" s="133" t="s">
        <v>1751</v>
      </c>
      <c r="E221" s="133">
        <v>0.1057209139183104</v>
      </c>
      <c r="F221" s="133" t="s">
        <v>1751</v>
      </c>
      <c r="G221" s="133">
        <v>0.10514905308471137</v>
      </c>
      <c r="H221" s="133" t="s">
        <v>1751</v>
      </c>
      <c r="I221" s="133" t="s">
        <v>1751</v>
      </c>
      <c r="J221" s="133">
        <v>0.13438097165068844</v>
      </c>
      <c r="K221" s="133" t="s">
        <v>1751</v>
      </c>
      <c r="L221" s="133" t="s">
        <v>1751</v>
      </c>
      <c r="M221" s="133" t="s">
        <v>1751</v>
      </c>
      <c r="N221" s="133" t="s">
        <v>1751</v>
      </c>
      <c r="O221" s="133" t="s">
        <v>1751</v>
      </c>
      <c r="P221" s="133" t="s">
        <v>1751</v>
      </c>
    </row>
    <row r="222" spans="1:16">
      <c r="A222" s="132">
        <v>45122</v>
      </c>
      <c r="B222" s="133" t="s">
        <v>1751</v>
      </c>
      <c r="C222" s="133" t="s">
        <v>1751</v>
      </c>
      <c r="D222" s="133" t="s">
        <v>1751</v>
      </c>
      <c r="E222" s="133">
        <v>0.1057209139183104</v>
      </c>
      <c r="F222" s="133" t="s">
        <v>1751</v>
      </c>
      <c r="G222" s="133">
        <v>0.10514905308471137</v>
      </c>
      <c r="H222" s="133" t="s">
        <v>1751</v>
      </c>
      <c r="I222" s="133" t="s">
        <v>1751</v>
      </c>
      <c r="J222" s="133">
        <v>0.13438097165068844</v>
      </c>
      <c r="K222" s="133" t="s">
        <v>1751</v>
      </c>
      <c r="L222" s="133" t="s">
        <v>1751</v>
      </c>
      <c r="M222" s="133" t="s">
        <v>1751</v>
      </c>
      <c r="N222" s="133" t="s">
        <v>1751</v>
      </c>
      <c r="O222" s="133" t="s">
        <v>1751</v>
      </c>
      <c r="P222" s="133" t="s">
        <v>1751</v>
      </c>
    </row>
    <row r="223" spans="1:16">
      <c r="A223" s="132">
        <v>45123</v>
      </c>
      <c r="B223" s="133" t="s">
        <v>1751</v>
      </c>
      <c r="C223" s="133" t="s">
        <v>1751</v>
      </c>
      <c r="D223" s="133" t="s">
        <v>1751</v>
      </c>
      <c r="E223" s="133">
        <v>0.10098853798457977</v>
      </c>
      <c r="F223" s="133" t="s">
        <v>1751</v>
      </c>
      <c r="G223" s="133">
        <v>0.11595151436659198</v>
      </c>
      <c r="H223" s="133" t="s">
        <v>1751</v>
      </c>
      <c r="I223" s="133" t="s">
        <v>1751</v>
      </c>
      <c r="J223" s="133">
        <v>0.13039537952545668</v>
      </c>
      <c r="K223" s="133" t="s">
        <v>1751</v>
      </c>
      <c r="L223" s="133" t="s">
        <v>1751</v>
      </c>
      <c r="M223" s="133" t="s">
        <v>1751</v>
      </c>
      <c r="N223" s="133" t="s">
        <v>1751</v>
      </c>
      <c r="O223" s="133" t="s">
        <v>1751</v>
      </c>
      <c r="P223" s="133" t="s">
        <v>1751</v>
      </c>
    </row>
    <row r="224" spans="1:16">
      <c r="A224" s="132">
        <v>45124</v>
      </c>
      <c r="B224" s="133" t="s">
        <v>1751</v>
      </c>
      <c r="C224" s="133" t="s">
        <v>1751</v>
      </c>
      <c r="D224" s="133" t="s">
        <v>1751</v>
      </c>
      <c r="E224" s="133">
        <v>0.10098853798457977</v>
      </c>
      <c r="F224" s="133" t="s">
        <v>1751</v>
      </c>
      <c r="G224" s="133">
        <v>0.11595151447544036</v>
      </c>
      <c r="H224" s="133" t="s">
        <v>1751</v>
      </c>
      <c r="I224" s="133" t="s">
        <v>1751</v>
      </c>
      <c r="J224" s="133">
        <v>0.13039537952545677</v>
      </c>
      <c r="K224" s="133" t="s">
        <v>1751</v>
      </c>
      <c r="L224" s="133" t="s">
        <v>1751</v>
      </c>
      <c r="M224" s="133" t="s">
        <v>1751</v>
      </c>
      <c r="N224" s="133" t="s">
        <v>1751</v>
      </c>
      <c r="O224" s="133" t="s">
        <v>1751</v>
      </c>
      <c r="P224" s="133" t="s">
        <v>1751</v>
      </c>
    </row>
    <row r="225" spans="1:16">
      <c r="A225" s="132">
        <v>45125</v>
      </c>
      <c r="B225" s="133" t="s">
        <v>1751</v>
      </c>
      <c r="C225" s="133" t="s">
        <v>1751</v>
      </c>
      <c r="D225" s="133" t="s">
        <v>1751</v>
      </c>
      <c r="E225" s="133">
        <v>0.10098853782172452</v>
      </c>
      <c r="F225" s="133" t="s">
        <v>1751</v>
      </c>
      <c r="G225" s="133">
        <v>0.11595151447544036</v>
      </c>
      <c r="H225" s="133" t="s">
        <v>1751</v>
      </c>
      <c r="I225" s="133">
        <v>0.13039537952545668</v>
      </c>
      <c r="J225" s="133" t="s">
        <v>1751</v>
      </c>
      <c r="K225" s="133" t="s">
        <v>1751</v>
      </c>
      <c r="L225" s="133" t="s">
        <v>1751</v>
      </c>
      <c r="M225" s="133" t="s">
        <v>1751</v>
      </c>
      <c r="N225" s="133" t="s">
        <v>1751</v>
      </c>
      <c r="O225" s="133" t="s">
        <v>1751</v>
      </c>
      <c r="P225" s="133" t="s">
        <v>1751</v>
      </c>
    </row>
    <row r="226" spans="1:16">
      <c r="A226" s="132">
        <v>45126</v>
      </c>
      <c r="B226" s="133" t="s">
        <v>1751</v>
      </c>
      <c r="C226" s="133" t="s">
        <v>1751</v>
      </c>
      <c r="D226" s="133" t="s">
        <v>1751</v>
      </c>
      <c r="E226" s="133">
        <v>0.11045670124506426</v>
      </c>
      <c r="F226" s="133" t="s">
        <v>1751</v>
      </c>
      <c r="G226" s="133">
        <v>0.11595151444937507</v>
      </c>
      <c r="H226" s="133" t="s">
        <v>1751</v>
      </c>
      <c r="I226" s="133">
        <v>0.13039537952545666</v>
      </c>
      <c r="J226" s="133" t="s">
        <v>1751</v>
      </c>
      <c r="K226" s="133" t="s">
        <v>1751</v>
      </c>
      <c r="L226" s="133" t="s">
        <v>1751</v>
      </c>
      <c r="M226" s="133" t="s">
        <v>1751</v>
      </c>
      <c r="N226" s="133" t="s">
        <v>1751</v>
      </c>
      <c r="O226" s="133" t="s">
        <v>1751</v>
      </c>
      <c r="P226" s="133" t="s">
        <v>1751</v>
      </c>
    </row>
    <row r="227" spans="1:16">
      <c r="A227" s="132">
        <v>45127</v>
      </c>
      <c r="B227" s="133" t="s">
        <v>1751</v>
      </c>
      <c r="C227" s="133" t="s">
        <v>1751</v>
      </c>
      <c r="D227" s="133" t="s">
        <v>1751</v>
      </c>
      <c r="E227" s="133">
        <v>0.11045670124506426</v>
      </c>
      <c r="F227" s="133" t="s">
        <v>1751</v>
      </c>
      <c r="G227" s="133">
        <v>0.1159515143400822</v>
      </c>
      <c r="H227" s="133" t="s">
        <v>1751</v>
      </c>
      <c r="I227" s="133">
        <v>0.13039537952545668</v>
      </c>
      <c r="J227" s="133" t="s">
        <v>1751</v>
      </c>
      <c r="K227" s="133" t="s">
        <v>1751</v>
      </c>
      <c r="L227" s="133" t="s">
        <v>1751</v>
      </c>
      <c r="M227" s="133" t="s">
        <v>1751</v>
      </c>
      <c r="N227" s="133" t="s">
        <v>1751</v>
      </c>
      <c r="O227" s="133" t="s">
        <v>1751</v>
      </c>
      <c r="P227" s="133" t="s">
        <v>1751</v>
      </c>
    </row>
    <row r="228" spans="1:16">
      <c r="A228" s="132">
        <v>45128</v>
      </c>
      <c r="B228" s="133" t="s">
        <v>1751</v>
      </c>
      <c r="C228" s="133" t="s">
        <v>1751</v>
      </c>
      <c r="D228" s="133" t="s">
        <v>1751</v>
      </c>
      <c r="E228" s="133">
        <v>0.11045670124506426</v>
      </c>
      <c r="F228" s="133" t="s">
        <v>1751</v>
      </c>
      <c r="G228" s="133">
        <v>0.1159515143400822</v>
      </c>
      <c r="H228" s="133" t="s">
        <v>1751</v>
      </c>
      <c r="I228" s="133">
        <v>0.13039537952545668</v>
      </c>
      <c r="J228" s="133" t="s">
        <v>1751</v>
      </c>
      <c r="K228" s="133" t="s">
        <v>1751</v>
      </c>
      <c r="L228" s="133" t="s">
        <v>1751</v>
      </c>
      <c r="M228" s="133" t="s">
        <v>1751</v>
      </c>
      <c r="N228" s="133" t="s">
        <v>1751</v>
      </c>
      <c r="O228" s="133" t="s">
        <v>1751</v>
      </c>
      <c r="P228" s="133" t="s">
        <v>1751</v>
      </c>
    </row>
    <row r="229" spans="1:16">
      <c r="A229" s="132">
        <v>45129</v>
      </c>
      <c r="B229" s="133" t="s">
        <v>1751</v>
      </c>
      <c r="C229" s="133" t="s">
        <v>1751</v>
      </c>
      <c r="D229" s="133" t="s">
        <v>1751</v>
      </c>
      <c r="E229" s="133">
        <v>0.11045670124506426</v>
      </c>
      <c r="F229" s="133" t="s">
        <v>1751</v>
      </c>
      <c r="G229" s="133">
        <v>0.1159515143400822</v>
      </c>
      <c r="H229" s="133" t="s">
        <v>1751</v>
      </c>
      <c r="I229" s="133">
        <v>0.13039537952545668</v>
      </c>
      <c r="J229" s="133" t="s">
        <v>1751</v>
      </c>
      <c r="K229" s="133" t="s">
        <v>1751</v>
      </c>
      <c r="L229" s="133" t="s">
        <v>1751</v>
      </c>
      <c r="M229" s="133" t="s">
        <v>1751</v>
      </c>
      <c r="N229" s="133" t="s">
        <v>1751</v>
      </c>
      <c r="O229" s="133" t="s">
        <v>1751</v>
      </c>
      <c r="P229" s="133" t="s">
        <v>1751</v>
      </c>
    </row>
    <row r="230" spans="1:16">
      <c r="A230" s="132">
        <v>45130</v>
      </c>
      <c r="B230" s="133" t="s">
        <v>1751</v>
      </c>
      <c r="C230" s="133" t="s">
        <v>1751</v>
      </c>
      <c r="D230" s="133" t="s">
        <v>1751</v>
      </c>
      <c r="E230" s="133">
        <v>0.11331745106521229</v>
      </c>
      <c r="F230" s="133" t="s">
        <v>1751</v>
      </c>
      <c r="G230" s="133">
        <v>0.11595151431736803</v>
      </c>
      <c r="H230" s="133" t="s">
        <v>1751</v>
      </c>
      <c r="I230" s="133">
        <v>0.12418356054238065</v>
      </c>
      <c r="J230" s="133" t="s">
        <v>1751</v>
      </c>
      <c r="K230" s="133" t="s">
        <v>1751</v>
      </c>
      <c r="L230" s="133" t="s">
        <v>1751</v>
      </c>
      <c r="M230" s="133" t="s">
        <v>1751</v>
      </c>
      <c r="N230" s="133" t="s">
        <v>1751</v>
      </c>
      <c r="O230" s="133" t="s">
        <v>1751</v>
      </c>
      <c r="P230" s="133" t="s">
        <v>1751</v>
      </c>
    </row>
    <row r="231" spans="1:16">
      <c r="A231" s="132">
        <v>45131</v>
      </c>
      <c r="B231" s="133" t="s">
        <v>1751</v>
      </c>
      <c r="C231" s="133" t="s">
        <v>1751</v>
      </c>
      <c r="D231" s="133" t="s">
        <v>1751</v>
      </c>
      <c r="E231" s="133">
        <v>0.11732085151151581</v>
      </c>
      <c r="F231" s="133" t="s">
        <v>1751</v>
      </c>
      <c r="G231" s="133">
        <v>0.11595151430915235</v>
      </c>
      <c r="H231" s="133" t="s">
        <v>1751</v>
      </c>
      <c r="I231" s="133">
        <v>0.12424746525393141</v>
      </c>
      <c r="J231" s="133" t="s">
        <v>1751</v>
      </c>
      <c r="K231" s="133" t="s">
        <v>1751</v>
      </c>
      <c r="L231" s="133" t="s">
        <v>1751</v>
      </c>
      <c r="M231" s="133" t="s">
        <v>1751</v>
      </c>
      <c r="N231" s="133" t="s">
        <v>1751</v>
      </c>
      <c r="O231" s="133" t="s">
        <v>1751</v>
      </c>
      <c r="P231" s="133" t="s">
        <v>1751</v>
      </c>
    </row>
    <row r="232" spans="1:16">
      <c r="A232" s="132">
        <v>45132</v>
      </c>
      <c r="B232" s="133" t="s">
        <v>1751</v>
      </c>
      <c r="C232" s="133" t="s">
        <v>1751</v>
      </c>
      <c r="D232" s="133" t="s">
        <v>1751</v>
      </c>
      <c r="E232" s="133">
        <v>0.11423560060475291</v>
      </c>
      <c r="F232" s="133" t="s">
        <v>1751</v>
      </c>
      <c r="G232" s="133">
        <v>0.1142177077674824</v>
      </c>
      <c r="H232" s="133" t="s">
        <v>1751</v>
      </c>
      <c r="I232" s="133">
        <v>0.1242474650774783</v>
      </c>
      <c r="J232" s="133" t="s">
        <v>1751</v>
      </c>
      <c r="K232" s="133" t="s">
        <v>1751</v>
      </c>
      <c r="L232" s="133" t="s">
        <v>1751</v>
      </c>
      <c r="M232" s="133" t="s">
        <v>1751</v>
      </c>
      <c r="N232" s="133" t="s">
        <v>1751</v>
      </c>
      <c r="O232" s="133" t="s">
        <v>1751</v>
      </c>
      <c r="P232" s="133" t="s">
        <v>1751</v>
      </c>
    </row>
    <row r="233" spans="1:16">
      <c r="A233" s="132">
        <v>45133</v>
      </c>
      <c r="B233" s="133" t="s">
        <v>1751</v>
      </c>
      <c r="C233" s="133" t="s">
        <v>1751</v>
      </c>
      <c r="D233" s="133" t="s">
        <v>1751</v>
      </c>
      <c r="E233" s="133">
        <v>0.11576024157995377</v>
      </c>
      <c r="F233" s="133" t="s">
        <v>1751</v>
      </c>
      <c r="G233" s="133">
        <v>0.11421770760809341</v>
      </c>
      <c r="H233" s="133" t="s">
        <v>1751</v>
      </c>
      <c r="I233" s="133">
        <v>0.12424746507747811</v>
      </c>
      <c r="J233" s="133" t="s">
        <v>1751</v>
      </c>
      <c r="K233" s="133" t="s">
        <v>1751</v>
      </c>
      <c r="L233" s="133" t="s">
        <v>1751</v>
      </c>
      <c r="M233" s="133" t="s">
        <v>1751</v>
      </c>
      <c r="N233" s="133" t="s">
        <v>1751</v>
      </c>
      <c r="O233" s="133" t="s">
        <v>1751</v>
      </c>
      <c r="P233" s="133" t="s">
        <v>1751</v>
      </c>
    </row>
    <row r="234" spans="1:16">
      <c r="A234" s="132">
        <v>45134</v>
      </c>
      <c r="B234" s="133" t="s">
        <v>1751</v>
      </c>
      <c r="C234" s="133" t="s">
        <v>1751</v>
      </c>
      <c r="D234" s="133" t="s">
        <v>1751</v>
      </c>
      <c r="E234" s="133">
        <v>0.10156174113688454</v>
      </c>
      <c r="F234" s="133" t="s">
        <v>1751</v>
      </c>
      <c r="G234" s="133">
        <v>0.10573513117884442</v>
      </c>
      <c r="H234" s="133" t="s">
        <v>1751</v>
      </c>
      <c r="I234" s="133">
        <v>0.12380483908748832</v>
      </c>
      <c r="J234" s="133" t="s">
        <v>1751</v>
      </c>
      <c r="K234" s="133" t="s">
        <v>1751</v>
      </c>
      <c r="L234" s="133" t="s">
        <v>1751</v>
      </c>
      <c r="M234" s="133" t="s">
        <v>1751</v>
      </c>
      <c r="N234" s="133" t="s">
        <v>1751</v>
      </c>
      <c r="O234" s="133" t="s">
        <v>1751</v>
      </c>
      <c r="P234" s="133" t="s">
        <v>1751</v>
      </c>
    </row>
    <row r="235" spans="1:16">
      <c r="A235" s="132">
        <v>45135</v>
      </c>
      <c r="B235" s="133" t="s">
        <v>1751</v>
      </c>
      <c r="C235" s="133" t="s">
        <v>1751</v>
      </c>
      <c r="D235" s="133" t="s">
        <v>1751</v>
      </c>
      <c r="E235" s="133">
        <v>0.10156174113688454</v>
      </c>
      <c r="F235" s="133" t="s">
        <v>1751</v>
      </c>
      <c r="G235" s="133">
        <v>0.10573513117884442</v>
      </c>
      <c r="H235" s="133" t="s">
        <v>1751</v>
      </c>
      <c r="I235" s="133">
        <v>0.12380483908748846</v>
      </c>
      <c r="J235" s="133" t="s">
        <v>1751</v>
      </c>
      <c r="K235" s="133" t="s">
        <v>1751</v>
      </c>
      <c r="L235" s="133" t="s">
        <v>1751</v>
      </c>
      <c r="M235" s="133" t="s">
        <v>1751</v>
      </c>
      <c r="N235" s="133" t="s">
        <v>1751</v>
      </c>
      <c r="O235" s="133" t="s">
        <v>1751</v>
      </c>
      <c r="P235" s="133" t="s">
        <v>1751</v>
      </c>
    </row>
    <row r="236" spans="1:16">
      <c r="A236" s="132">
        <v>45136</v>
      </c>
      <c r="B236" s="133" t="s">
        <v>1751</v>
      </c>
      <c r="C236" s="133" t="s">
        <v>1751</v>
      </c>
      <c r="D236" s="133" t="s">
        <v>1751</v>
      </c>
      <c r="E236" s="133">
        <v>0.10156174113688454</v>
      </c>
      <c r="F236" s="133" t="s">
        <v>1751</v>
      </c>
      <c r="G236" s="133">
        <v>0.10573513117884442</v>
      </c>
      <c r="H236" s="133" t="s">
        <v>1751</v>
      </c>
      <c r="I236" s="133">
        <v>0.12380483908748846</v>
      </c>
      <c r="J236" s="133" t="s">
        <v>1751</v>
      </c>
      <c r="K236" s="133" t="s">
        <v>1751</v>
      </c>
      <c r="L236" s="133" t="s">
        <v>1751</v>
      </c>
      <c r="M236" s="133" t="s">
        <v>1751</v>
      </c>
      <c r="N236" s="133" t="s">
        <v>1751</v>
      </c>
      <c r="O236" s="133" t="s">
        <v>1751</v>
      </c>
      <c r="P236" s="133" t="s">
        <v>1751</v>
      </c>
    </row>
    <row r="237" spans="1:16">
      <c r="A237" s="132">
        <v>45137</v>
      </c>
      <c r="B237" s="133" t="s">
        <v>1751</v>
      </c>
      <c r="C237" s="133" t="s">
        <v>1751</v>
      </c>
      <c r="D237" s="133" t="s">
        <v>1751</v>
      </c>
      <c r="E237" s="133">
        <v>0.1019821879743775</v>
      </c>
      <c r="F237" s="133" t="s">
        <v>1751</v>
      </c>
      <c r="G237" s="133">
        <v>0.10573513125012543</v>
      </c>
      <c r="H237" s="133" t="s">
        <v>1751</v>
      </c>
      <c r="I237" s="133" t="s">
        <v>1751</v>
      </c>
      <c r="J237" s="133">
        <v>0.12877634023095524</v>
      </c>
      <c r="K237" s="133" t="s">
        <v>1751</v>
      </c>
      <c r="L237" s="133" t="s">
        <v>1751</v>
      </c>
      <c r="M237" s="133" t="s">
        <v>1751</v>
      </c>
      <c r="N237" s="133" t="s">
        <v>1751</v>
      </c>
      <c r="O237" s="133" t="s">
        <v>1751</v>
      </c>
      <c r="P237" s="133" t="s">
        <v>1751</v>
      </c>
    </row>
    <row r="238" spans="1:16">
      <c r="A238" s="132">
        <v>45138</v>
      </c>
      <c r="B238" s="133" t="s">
        <v>1751</v>
      </c>
      <c r="C238" s="133" t="s">
        <v>1751</v>
      </c>
      <c r="D238" s="133" t="s">
        <v>1751</v>
      </c>
      <c r="E238" s="133">
        <v>0.10926681474429203</v>
      </c>
      <c r="F238" s="133" t="s">
        <v>1751</v>
      </c>
      <c r="G238" s="133">
        <v>0.10573513125012537</v>
      </c>
      <c r="H238" s="133" t="s">
        <v>1751</v>
      </c>
      <c r="I238" s="133">
        <v>0.12877634023095533</v>
      </c>
      <c r="J238" s="133" t="s">
        <v>1751</v>
      </c>
      <c r="K238" s="133" t="s">
        <v>1751</v>
      </c>
      <c r="L238" s="133" t="s">
        <v>1751</v>
      </c>
      <c r="M238" s="133" t="s">
        <v>1751</v>
      </c>
      <c r="N238" s="133" t="s">
        <v>1751</v>
      </c>
      <c r="O238" s="133" t="s">
        <v>1751</v>
      </c>
      <c r="P238" s="133" t="s">
        <v>1751</v>
      </c>
    </row>
    <row r="239" spans="1:16">
      <c r="A239" s="132">
        <v>45139</v>
      </c>
      <c r="B239" s="133" t="s">
        <v>1751</v>
      </c>
      <c r="C239" s="133" t="s">
        <v>1751</v>
      </c>
      <c r="D239" s="133" t="s">
        <v>1751</v>
      </c>
      <c r="E239" s="133">
        <v>0.10954388261229345</v>
      </c>
      <c r="F239" s="133" t="s">
        <v>1751</v>
      </c>
      <c r="G239" s="133">
        <v>0.10573513125012537</v>
      </c>
      <c r="H239" s="133" t="s">
        <v>1751</v>
      </c>
      <c r="I239" s="133">
        <v>0.12877634023095538</v>
      </c>
      <c r="J239" s="133" t="s">
        <v>1751</v>
      </c>
      <c r="K239" s="133" t="s">
        <v>1751</v>
      </c>
      <c r="L239" s="133" t="s">
        <v>1751</v>
      </c>
      <c r="M239" s="133" t="s">
        <v>1751</v>
      </c>
      <c r="N239" s="133" t="s">
        <v>1751</v>
      </c>
      <c r="O239" s="133" t="s">
        <v>1751</v>
      </c>
      <c r="P239" s="133" t="s">
        <v>1751</v>
      </c>
    </row>
    <row r="240" spans="1:16">
      <c r="A240" s="132">
        <v>45140</v>
      </c>
      <c r="B240" s="133" t="s">
        <v>1751</v>
      </c>
      <c r="C240" s="133" t="s">
        <v>1751</v>
      </c>
      <c r="D240" s="133" t="s">
        <v>1751</v>
      </c>
      <c r="E240" s="133">
        <v>0.10954388261229353</v>
      </c>
      <c r="F240" s="133" t="s">
        <v>1751</v>
      </c>
      <c r="G240" s="133">
        <v>0.10573513125012537</v>
      </c>
      <c r="H240" s="133" t="s">
        <v>1751</v>
      </c>
      <c r="I240" s="133">
        <v>0.12877634023095541</v>
      </c>
      <c r="J240" s="133" t="s">
        <v>1751</v>
      </c>
      <c r="K240" s="133" t="s">
        <v>1751</v>
      </c>
      <c r="L240" s="133" t="s">
        <v>1751</v>
      </c>
      <c r="M240" s="133" t="s">
        <v>1751</v>
      </c>
      <c r="N240" s="133" t="s">
        <v>1751</v>
      </c>
      <c r="O240" s="133" t="s">
        <v>1751</v>
      </c>
      <c r="P240" s="133" t="s">
        <v>1751</v>
      </c>
    </row>
    <row r="241" spans="1:16">
      <c r="A241" s="132">
        <v>45141</v>
      </c>
      <c r="B241" s="133" t="s">
        <v>1751</v>
      </c>
      <c r="C241" s="133" t="s">
        <v>1751</v>
      </c>
      <c r="D241" s="133" t="s">
        <v>1751</v>
      </c>
      <c r="E241" s="133">
        <v>0.10954388261229342</v>
      </c>
      <c r="F241" s="133" t="s">
        <v>1751</v>
      </c>
      <c r="G241" s="133">
        <v>0.10573513125012551</v>
      </c>
      <c r="H241" s="133" t="s">
        <v>1751</v>
      </c>
      <c r="I241" s="133">
        <v>0.12904475801169812</v>
      </c>
      <c r="J241" s="133" t="s">
        <v>1751</v>
      </c>
      <c r="K241" s="133" t="s">
        <v>1751</v>
      </c>
      <c r="L241" s="133" t="s">
        <v>1751</v>
      </c>
      <c r="M241" s="133" t="s">
        <v>1751</v>
      </c>
      <c r="N241" s="133" t="s">
        <v>1751</v>
      </c>
      <c r="O241" s="133" t="s">
        <v>1751</v>
      </c>
      <c r="P241" s="133" t="s">
        <v>1751</v>
      </c>
    </row>
    <row r="242" spans="1:16">
      <c r="A242" s="132">
        <v>45142</v>
      </c>
      <c r="B242" s="133" t="s">
        <v>1751</v>
      </c>
      <c r="C242" s="133" t="s">
        <v>1751</v>
      </c>
      <c r="D242" s="133" t="s">
        <v>1751</v>
      </c>
      <c r="E242" s="133">
        <v>0.10954388261229342</v>
      </c>
      <c r="F242" s="133" t="s">
        <v>1751</v>
      </c>
      <c r="G242" s="133">
        <v>0.10573513125012551</v>
      </c>
      <c r="H242" s="133" t="s">
        <v>1751</v>
      </c>
      <c r="I242" s="133">
        <v>0.12904475801169812</v>
      </c>
      <c r="J242" s="133" t="s">
        <v>1751</v>
      </c>
      <c r="K242" s="133" t="s">
        <v>1751</v>
      </c>
      <c r="L242" s="133" t="s">
        <v>1751</v>
      </c>
      <c r="M242" s="133" t="s">
        <v>1751</v>
      </c>
      <c r="N242" s="133" t="s">
        <v>1751</v>
      </c>
      <c r="O242" s="133" t="s">
        <v>1751</v>
      </c>
      <c r="P242" s="133" t="s">
        <v>1751</v>
      </c>
    </row>
    <row r="243" spans="1:16">
      <c r="A243" s="132">
        <v>45143</v>
      </c>
      <c r="B243" s="133" t="s">
        <v>1751</v>
      </c>
      <c r="C243" s="133" t="s">
        <v>1751</v>
      </c>
      <c r="D243" s="133" t="s">
        <v>1751</v>
      </c>
      <c r="E243" s="133">
        <v>0.10954388261229342</v>
      </c>
      <c r="F243" s="133" t="s">
        <v>1751</v>
      </c>
      <c r="G243" s="133">
        <v>0.10573513125012551</v>
      </c>
      <c r="H243" s="133" t="s">
        <v>1751</v>
      </c>
      <c r="I243" s="133">
        <v>0.12904475801169812</v>
      </c>
      <c r="J243" s="133" t="s">
        <v>1751</v>
      </c>
      <c r="K243" s="133" t="s">
        <v>1751</v>
      </c>
      <c r="L243" s="133" t="s">
        <v>1751</v>
      </c>
      <c r="M243" s="133" t="s">
        <v>1751</v>
      </c>
      <c r="N243" s="133" t="s">
        <v>1751</v>
      </c>
      <c r="O243" s="133" t="s">
        <v>1751</v>
      </c>
      <c r="P243" s="133" t="s">
        <v>1751</v>
      </c>
    </row>
    <row r="244" spans="1:16">
      <c r="A244" s="132">
        <v>45144</v>
      </c>
      <c r="B244" s="133" t="s">
        <v>1751</v>
      </c>
      <c r="C244" s="133" t="s">
        <v>1751</v>
      </c>
      <c r="D244" s="133" t="s">
        <v>1751</v>
      </c>
      <c r="E244" s="133">
        <v>0.10954388261229348</v>
      </c>
      <c r="F244" s="133" t="s">
        <v>1751</v>
      </c>
      <c r="G244" s="133">
        <v>0.10573513120684282</v>
      </c>
      <c r="H244" s="133" t="s">
        <v>1751</v>
      </c>
      <c r="I244" s="133">
        <v>0.12904475801169818</v>
      </c>
      <c r="J244" s="133" t="s">
        <v>1751</v>
      </c>
      <c r="K244" s="133" t="s">
        <v>1751</v>
      </c>
      <c r="L244" s="133" t="s">
        <v>1751</v>
      </c>
      <c r="M244" s="133" t="s">
        <v>1751</v>
      </c>
      <c r="N244" s="133" t="s">
        <v>1751</v>
      </c>
      <c r="O244" s="133" t="s">
        <v>1751</v>
      </c>
      <c r="P244" s="133" t="s">
        <v>1751</v>
      </c>
    </row>
    <row r="245" spans="1:16">
      <c r="A245" s="132">
        <v>45145</v>
      </c>
      <c r="B245" s="133" t="s">
        <v>1751</v>
      </c>
      <c r="C245" s="133" t="s">
        <v>1751</v>
      </c>
      <c r="D245" s="133" t="s">
        <v>1751</v>
      </c>
      <c r="E245" s="133">
        <v>0.10954388261229349</v>
      </c>
      <c r="F245" s="133" t="s">
        <v>1751</v>
      </c>
      <c r="G245" s="133">
        <v>0.10573513120684283</v>
      </c>
      <c r="H245" s="133" t="s">
        <v>1751</v>
      </c>
      <c r="I245" s="133">
        <v>0.12931438266049364</v>
      </c>
      <c r="J245" s="133" t="s">
        <v>1751</v>
      </c>
      <c r="K245" s="133" t="s">
        <v>1751</v>
      </c>
      <c r="L245" s="133" t="s">
        <v>1751</v>
      </c>
      <c r="M245" s="133" t="s">
        <v>1751</v>
      </c>
      <c r="N245" s="133" t="s">
        <v>1751</v>
      </c>
      <c r="O245" s="133" t="s">
        <v>1751</v>
      </c>
      <c r="P245" s="133" t="s">
        <v>1751</v>
      </c>
    </row>
    <row r="246" spans="1:16">
      <c r="A246" s="132">
        <v>45146</v>
      </c>
      <c r="B246" s="133" t="s">
        <v>1751</v>
      </c>
      <c r="C246" s="133" t="s">
        <v>1751</v>
      </c>
      <c r="D246" s="133" t="s">
        <v>1751</v>
      </c>
      <c r="E246" s="133">
        <v>0.10954388261229349</v>
      </c>
      <c r="F246" s="133" t="s">
        <v>1751</v>
      </c>
      <c r="G246" s="133">
        <v>0.10573513120684282</v>
      </c>
      <c r="H246" s="133" t="s">
        <v>1751</v>
      </c>
      <c r="I246" s="133">
        <v>0.12931438266049355</v>
      </c>
      <c r="J246" s="133" t="s">
        <v>1751</v>
      </c>
      <c r="K246" s="133" t="s">
        <v>1751</v>
      </c>
      <c r="L246" s="133" t="s">
        <v>1751</v>
      </c>
      <c r="M246" s="133" t="s">
        <v>1751</v>
      </c>
      <c r="N246" s="133" t="s">
        <v>1751</v>
      </c>
      <c r="O246" s="133" t="s">
        <v>1751</v>
      </c>
      <c r="P246" s="133" t="s">
        <v>1751</v>
      </c>
    </row>
    <row r="247" spans="1:16">
      <c r="A247" s="132">
        <v>45147</v>
      </c>
      <c r="B247" s="133" t="s">
        <v>1751</v>
      </c>
      <c r="C247" s="133" t="s">
        <v>1751</v>
      </c>
      <c r="D247" s="133" t="s">
        <v>1751</v>
      </c>
      <c r="E247" s="133">
        <v>0.10954388261229341</v>
      </c>
      <c r="F247" s="133" t="s">
        <v>1751</v>
      </c>
      <c r="G247" s="133">
        <v>0.10573513120684282</v>
      </c>
      <c r="H247" s="133" t="s">
        <v>1751</v>
      </c>
      <c r="I247" s="133">
        <v>0.1293143826030943</v>
      </c>
      <c r="J247" s="133" t="s">
        <v>1751</v>
      </c>
      <c r="K247" s="133" t="s">
        <v>1751</v>
      </c>
      <c r="L247" s="133" t="s">
        <v>1751</v>
      </c>
      <c r="M247" s="133" t="s">
        <v>1751</v>
      </c>
      <c r="N247" s="133" t="s">
        <v>1751</v>
      </c>
      <c r="O247" s="133" t="s">
        <v>1751</v>
      </c>
      <c r="P247" s="133" t="s">
        <v>1751</v>
      </c>
    </row>
    <row r="248" spans="1:16">
      <c r="A248" s="132">
        <v>45148</v>
      </c>
      <c r="B248" s="133" t="s">
        <v>1751</v>
      </c>
      <c r="C248" s="133" t="s">
        <v>1751</v>
      </c>
      <c r="D248" s="133" t="s">
        <v>1751</v>
      </c>
      <c r="E248" s="133">
        <v>0.10954388261229343</v>
      </c>
      <c r="F248" s="133" t="s">
        <v>1751</v>
      </c>
      <c r="G248" s="133">
        <v>0.1057351312068428</v>
      </c>
      <c r="H248" s="133" t="s">
        <v>1751</v>
      </c>
      <c r="I248" s="133">
        <v>0.12946845442764016</v>
      </c>
      <c r="J248" s="133" t="s">
        <v>1751</v>
      </c>
      <c r="K248" s="133" t="s">
        <v>1751</v>
      </c>
      <c r="L248" s="133" t="s">
        <v>1751</v>
      </c>
      <c r="M248" s="133" t="s">
        <v>1751</v>
      </c>
      <c r="N248" s="133" t="s">
        <v>1751</v>
      </c>
      <c r="O248" s="133" t="s">
        <v>1751</v>
      </c>
      <c r="P248" s="133" t="s">
        <v>1751</v>
      </c>
    </row>
    <row r="249" spans="1:16">
      <c r="A249" s="132">
        <v>45149</v>
      </c>
      <c r="B249" s="133" t="s">
        <v>1751</v>
      </c>
      <c r="C249" s="133" t="s">
        <v>1751</v>
      </c>
      <c r="D249" s="133" t="s">
        <v>1751</v>
      </c>
      <c r="E249" s="133">
        <v>0.10954388261229343</v>
      </c>
      <c r="F249" s="133" t="s">
        <v>1751</v>
      </c>
      <c r="G249" s="133">
        <v>0.1057351312068428</v>
      </c>
      <c r="H249" s="133" t="s">
        <v>1751</v>
      </c>
      <c r="I249" s="133">
        <v>0.12946845442764016</v>
      </c>
      <c r="J249" s="133" t="s">
        <v>1751</v>
      </c>
      <c r="K249" s="133" t="s">
        <v>1751</v>
      </c>
      <c r="L249" s="133" t="s">
        <v>1751</v>
      </c>
      <c r="M249" s="133" t="s">
        <v>1751</v>
      </c>
      <c r="N249" s="133" t="s">
        <v>1751</v>
      </c>
      <c r="O249" s="133" t="s">
        <v>1751</v>
      </c>
      <c r="P249" s="133" t="s">
        <v>1751</v>
      </c>
    </row>
    <row r="250" spans="1:16">
      <c r="A250" s="132">
        <v>45150</v>
      </c>
      <c r="B250" s="133" t="s">
        <v>1751</v>
      </c>
      <c r="C250" s="133" t="s">
        <v>1751</v>
      </c>
      <c r="D250" s="133" t="s">
        <v>1751</v>
      </c>
      <c r="E250" s="133">
        <v>0.10954388261229343</v>
      </c>
      <c r="F250" s="133" t="s">
        <v>1751</v>
      </c>
      <c r="G250" s="133">
        <v>0.1057351312068428</v>
      </c>
      <c r="H250" s="133" t="s">
        <v>1751</v>
      </c>
      <c r="I250" s="133">
        <v>0.12946845442764016</v>
      </c>
      <c r="J250" s="133" t="s">
        <v>1751</v>
      </c>
      <c r="K250" s="133" t="s">
        <v>1751</v>
      </c>
      <c r="L250" s="133" t="s">
        <v>1751</v>
      </c>
      <c r="M250" s="133" t="s">
        <v>1751</v>
      </c>
      <c r="N250" s="133" t="s">
        <v>1751</v>
      </c>
      <c r="O250" s="133" t="s">
        <v>1751</v>
      </c>
      <c r="P250" s="133" t="s">
        <v>1751</v>
      </c>
    </row>
    <row r="251" spans="1:16">
      <c r="A251" s="132">
        <v>45151</v>
      </c>
      <c r="B251" s="133" t="s">
        <v>1751</v>
      </c>
      <c r="C251" s="133" t="s">
        <v>1751</v>
      </c>
      <c r="D251" s="133" t="s">
        <v>1751</v>
      </c>
      <c r="E251" s="133">
        <v>0.10954388261229352</v>
      </c>
      <c r="F251" s="133" t="s">
        <v>1751</v>
      </c>
      <c r="G251" s="133">
        <v>0.1057351312068429</v>
      </c>
      <c r="H251" s="133" t="s">
        <v>1751</v>
      </c>
      <c r="I251" s="133">
        <v>0.13344764196442635</v>
      </c>
      <c r="J251" s="133" t="s">
        <v>1751</v>
      </c>
      <c r="K251" s="133" t="s">
        <v>1751</v>
      </c>
      <c r="L251" s="133" t="s">
        <v>1751</v>
      </c>
      <c r="M251" s="133" t="s">
        <v>1751</v>
      </c>
      <c r="N251" s="133" t="s">
        <v>1751</v>
      </c>
      <c r="O251" s="133" t="s">
        <v>1751</v>
      </c>
      <c r="P251" s="133" t="s">
        <v>1751</v>
      </c>
    </row>
    <row r="252" spans="1:16">
      <c r="A252" s="132">
        <v>45152</v>
      </c>
      <c r="B252" s="133" t="s">
        <v>1751</v>
      </c>
      <c r="C252" s="133" t="s">
        <v>1751</v>
      </c>
      <c r="D252" s="133" t="s">
        <v>1751</v>
      </c>
      <c r="E252" s="133">
        <v>0.10037496550948638</v>
      </c>
      <c r="F252" s="133" t="s">
        <v>1751</v>
      </c>
      <c r="G252" s="133">
        <v>0.1057351312068428</v>
      </c>
      <c r="H252" s="133" t="s">
        <v>1751</v>
      </c>
      <c r="I252" s="133">
        <v>0.13344764196442635</v>
      </c>
      <c r="J252" s="133" t="s">
        <v>1751</v>
      </c>
      <c r="K252" s="133" t="s">
        <v>1751</v>
      </c>
      <c r="L252" s="133" t="s">
        <v>1751</v>
      </c>
      <c r="M252" s="133" t="s">
        <v>1751</v>
      </c>
      <c r="N252" s="133" t="s">
        <v>1751</v>
      </c>
      <c r="O252" s="133" t="s">
        <v>1751</v>
      </c>
      <c r="P252" s="133" t="s">
        <v>1751</v>
      </c>
    </row>
    <row r="253" spans="1:16">
      <c r="A253" s="132">
        <v>45153</v>
      </c>
      <c r="B253" s="133" t="s">
        <v>1751</v>
      </c>
      <c r="C253" s="133" t="s">
        <v>1751</v>
      </c>
      <c r="D253" s="133" t="s">
        <v>1751</v>
      </c>
      <c r="E253" s="133">
        <v>0.10037496526958059</v>
      </c>
      <c r="F253" s="133" t="s">
        <v>1751</v>
      </c>
      <c r="G253" s="133">
        <v>0.10573513120684289</v>
      </c>
      <c r="H253" s="133" t="s">
        <v>1751</v>
      </c>
      <c r="I253" s="133">
        <v>0.13344764196442638</v>
      </c>
      <c r="J253" s="133" t="s">
        <v>1751</v>
      </c>
      <c r="K253" s="133" t="s">
        <v>1751</v>
      </c>
      <c r="L253" s="133" t="s">
        <v>1751</v>
      </c>
      <c r="M253" s="133" t="s">
        <v>1751</v>
      </c>
      <c r="N253" s="133" t="s">
        <v>1751</v>
      </c>
      <c r="O253" s="133" t="s">
        <v>1751</v>
      </c>
      <c r="P253" s="133" t="s">
        <v>1751</v>
      </c>
    </row>
    <row r="254" spans="1:16">
      <c r="A254" s="132">
        <v>45154</v>
      </c>
      <c r="B254" s="133" t="s">
        <v>1751</v>
      </c>
      <c r="C254" s="133" t="s">
        <v>1751</v>
      </c>
      <c r="D254" s="133" t="s">
        <v>1751</v>
      </c>
      <c r="E254" s="133">
        <v>0.10037496526958062</v>
      </c>
      <c r="F254" s="133" t="s">
        <v>1751</v>
      </c>
      <c r="G254" s="133">
        <v>0.10573513120684275</v>
      </c>
      <c r="H254" s="133" t="s">
        <v>1751</v>
      </c>
      <c r="I254" s="133">
        <v>0.13344764196442638</v>
      </c>
      <c r="J254" s="133" t="s">
        <v>1751</v>
      </c>
      <c r="K254" s="133" t="s">
        <v>1751</v>
      </c>
      <c r="L254" s="133" t="s">
        <v>1751</v>
      </c>
      <c r="M254" s="133" t="s">
        <v>1751</v>
      </c>
      <c r="N254" s="133" t="s">
        <v>1751</v>
      </c>
      <c r="O254" s="133" t="s">
        <v>1751</v>
      </c>
      <c r="P254" s="133" t="s">
        <v>1751</v>
      </c>
    </row>
    <row r="255" spans="1:16">
      <c r="A255" s="132">
        <v>45155</v>
      </c>
      <c r="B255" s="133" t="s">
        <v>1751</v>
      </c>
      <c r="C255" s="133" t="s">
        <v>1751</v>
      </c>
      <c r="D255" s="133" t="s">
        <v>1751</v>
      </c>
      <c r="E255" s="133">
        <v>0.10037496526958072</v>
      </c>
      <c r="F255" s="133" t="s">
        <v>1751</v>
      </c>
      <c r="G255" s="133">
        <v>0.10573513120684287</v>
      </c>
      <c r="H255" s="133" t="s">
        <v>1751</v>
      </c>
      <c r="I255" s="133">
        <v>0.13344764196442629</v>
      </c>
      <c r="J255" s="133" t="s">
        <v>1751</v>
      </c>
      <c r="K255" s="133" t="s">
        <v>1751</v>
      </c>
      <c r="L255" s="133" t="s">
        <v>1751</v>
      </c>
      <c r="M255" s="133" t="s">
        <v>1751</v>
      </c>
      <c r="N255" s="133" t="s">
        <v>1751</v>
      </c>
      <c r="O255" s="133" t="s">
        <v>1751</v>
      </c>
      <c r="P255" s="133" t="s">
        <v>1751</v>
      </c>
    </row>
    <row r="256" spans="1:16">
      <c r="A256" s="132">
        <v>45156</v>
      </c>
      <c r="B256" s="133" t="s">
        <v>1751</v>
      </c>
      <c r="C256" s="133" t="s">
        <v>1751</v>
      </c>
      <c r="D256" s="133" t="s">
        <v>1751</v>
      </c>
      <c r="E256" s="133">
        <v>0.10037496526958072</v>
      </c>
      <c r="F256" s="133" t="s">
        <v>1751</v>
      </c>
      <c r="G256" s="133">
        <v>0.10573513120684287</v>
      </c>
      <c r="H256" s="133" t="s">
        <v>1751</v>
      </c>
      <c r="I256" s="133">
        <v>0.13344764196442629</v>
      </c>
      <c r="J256" s="133" t="s">
        <v>1751</v>
      </c>
      <c r="K256" s="133" t="s">
        <v>1751</v>
      </c>
      <c r="L256" s="133" t="s">
        <v>1751</v>
      </c>
      <c r="M256" s="133" t="s">
        <v>1751</v>
      </c>
      <c r="N256" s="133" t="s">
        <v>1751</v>
      </c>
      <c r="O256" s="133" t="s">
        <v>1751</v>
      </c>
      <c r="P256" s="133" t="s">
        <v>1751</v>
      </c>
    </row>
    <row r="257" spans="1:16">
      <c r="A257" s="132">
        <v>45157</v>
      </c>
      <c r="B257" s="133" t="s">
        <v>1751</v>
      </c>
      <c r="C257" s="133" t="s">
        <v>1751</v>
      </c>
      <c r="D257" s="133" t="s">
        <v>1751</v>
      </c>
      <c r="E257" s="133">
        <v>0.10037496526958072</v>
      </c>
      <c r="F257" s="133" t="s">
        <v>1751</v>
      </c>
      <c r="G257" s="133">
        <v>0.10573513120684287</v>
      </c>
      <c r="H257" s="133" t="s">
        <v>1751</v>
      </c>
      <c r="I257" s="133">
        <v>0.13344764196442629</v>
      </c>
      <c r="J257" s="133" t="s">
        <v>1751</v>
      </c>
      <c r="K257" s="133" t="s">
        <v>1751</v>
      </c>
      <c r="L257" s="133" t="s">
        <v>1751</v>
      </c>
      <c r="M257" s="133" t="s">
        <v>1751</v>
      </c>
      <c r="N257" s="133" t="s">
        <v>1751</v>
      </c>
      <c r="O257" s="133" t="s">
        <v>1751</v>
      </c>
      <c r="P257" s="133" t="s">
        <v>1751</v>
      </c>
    </row>
    <row r="258" spans="1:16">
      <c r="A258" s="132">
        <v>45158</v>
      </c>
      <c r="B258" s="133" t="s">
        <v>1751</v>
      </c>
      <c r="C258" s="133" t="s">
        <v>1751</v>
      </c>
      <c r="D258" s="133" t="s">
        <v>1751</v>
      </c>
      <c r="E258" s="133">
        <v>0.10037496526958055</v>
      </c>
      <c r="F258" s="133" t="s">
        <v>1751</v>
      </c>
      <c r="G258" s="133">
        <v>0.10573513120684284</v>
      </c>
      <c r="H258" s="133" t="s">
        <v>1751</v>
      </c>
      <c r="I258" s="133">
        <v>0.13344764196442635</v>
      </c>
      <c r="J258" s="133" t="s">
        <v>1751</v>
      </c>
      <c r="K258" s="133" t="s">
        <v>1751</v>
      </c>
      <c r="L258" s="133" t="s">
        <v>1751</v>
      </c>
      <c r="M258" s="133" t="s">
        <v>1751</v>
      </c>
      <c r="N258" s="133" t="s">
        <v>1751</v>
      </c>
      <c r="O258" s="133" t="s">
        <v>1751</v>
      </c>
      <c r="P258" s="133" t="s">
        <v>1751</v>
      </c>
    </row>
    <row r="259" spans="1:16">
      <c r="A259" s="132">
        <v>45159</v>
      </c>
      <c r="B259" s="133" t="s">
        <v>1751</v>
      </c>
      <c r="C259" s="133" t="s">
        <v>1751</v>
      </c>
      <c r="D259" s="133" t="s">
        <v>1751</v>
      </c>
      <c r="E259" s="133">
        <v>0.11325695014786481</v>
      </c>
      <c r="F259" s="133" t="s">
        <v>1751</v>
      </c>
      <c r="G259" s="133">
        <v>0.10573513120684278</v>
      </c>
      <c r="H259" s="133" t="s">
        <v>1751</v>
      </c>
      <c r="I259" s="133">
        <v>0.13344764196442635</v>
      </c>
      <c r="J259" s="133" t="s">
        <v>1751</v>
      </c>
      <c r="K259" s="133" t="s">
        <v>1751</v>
      </c>
      <c r="L259" s="133" t="s">
        <v>1751</v>
      </c>
      <c r="M259" s="133" t="s">
        <v>1751</v>
      </c>
      <c r="N259" s="133" t="s">
        <v>1751</v>
      </c>
      <c r="O259" s="133" t="s">
        <v>1751</v>
      </c>
      <c r="P259" s="133" t="s">
        <v>1751</v>
      </c>
    </row>
    <row r="260" spans="1:16">
      <c r="A260" s="132">
        <v>45160</v>
      </c>
      <c r="B260" s="133" t="s">
        <v>1751</v>
      </c>
      <c r="C260" s="133" t="s">
        <v>1751</v>
      </c>
      <c r="D260" s="133" t="s">
        <v>1751</v>
      </c>
      <c r="E260" s="133">
        <v>0.11158388894885907</v>
      </c>
      <c r="F260" s="133" t="s">
        <v>1751</v>
      </c>
      <c r="G260" s="133">
        <v>0.10573513120684284</v>
      </c>
      <c r="H260" s="133" t="s">
        <v>1751</v>
      </c>
      <c r="I260" s="133">
        <v>0.13344764238619691</v>
      </c>
      <c r="J260" s="133" t="s">
        <v>1751</v>
      </c>
      <c r="K260" s="133" t="s">
        <v>1751</v>
      </c>
      <c r="L260" s="133" t="s">
        <v>1751</v>
      </c>
      <c r="M260" s="133" t="s">
        <v>1751</v>
      </c>
      <c r="N260" s="133" t="s">
        <v>1751</v>
      </c>
      <c r="O260" s="133" t="s">
        <v>1751</v>
      </c>
      <c r="P260" s="133" t="s">
        <v>1751</v>
      </c>
    </row>
    <row r="261" spans="1:16">
      <c r="A261" s="132">
        <v>45161</v>
      </c>
      <c r="B261" s="133" t="s">
        <v>1751</v>
      </c>
      <c r="C261" s="133" t="s">
        <v>1751</v>
      </c>
      <c r="D261" s="133" t="s">
        <v>1751</v>
      </c>
      <c r="E261" s="133">
        <v>0.11158388894885907</v>
      </c>
      <c r="F261" s="133" t="s">
        <v>1751</v>
      </c>
      <c r="G261" s="133">
        <v>0.10573513142910072</v>
      </c>
      <c r="H261" s="133" t="s">
        <v>1751</v>
      </c>
      <c r="I261" s="133">
        <v>0.13344764238619691</v>
      </c>
      <c r="J261" s="133" t="s">
        <v>1751</v>
      </c>
      <c r="K261" s="133" t="s">
        <v>1751</v>
      </c>
      <c r="L261" s="133" t="s">
        <v>1751</v>
      </c>
      <c r="M261" s="133" t="s">
        <v>1751</v>
      </c>
      <c r="N261" s="133" t="s">
        <v>1751</v>
      </c>
      <c r="O261" s="133" t="s">
        <v>1751</v>
      </c>
      <c r="P261" s="133" t="s">
        <v>1751</v>
      </c>
    </row>
    <row r="262" spans="1:16">
      <c r="A262" s="132">
        <v>45162</v>
      </c>
      <c r="B262" s="133" t="s">
        <v>1751</v>
      </c>
      <c r="C262" s="133" t="s">
        <v>1751</v>
      </c>
      <c r="D262" s="133" t="s">
        <v>1751</v>
      </c>
      <c r="E262" s="133">
        <v>0.11158388894885907</v>
      </c>
      <c r="F262" s="133" t="s">
        <v>1751</v>
      </c>
      <c r="G262" s="133">
        <v>0.10573513142910082</v>
      </c>
      <c r="H262" s="133" t="s">
        <v>1751</v>
      </c>
      <c r="I262" s="133">
        <v>0.13344764238619691</v>
      </c>
      <c r="J262" s="133" t="s">
        <v>1751</v>
      </c>
      <c r="K262" s="133" t="s">
        <v>1751</v>
      </c>
      <c r="L262" s="133" t="s">
        <v>1751</v>
      </c>
      <c r="M262" s="133" t="s">
        <v>1751</v>
      </c>
      <c r="N262" s="133" t="s">
        <v>1751</v>
      </c>
      <c r="O262" s="133" t="s">
        <v>1751</v>
      </c>
      <c r="P262" s="133" t="s">
        <v>1751</v>
      </c>
    </row>
    <row r="263" spans="1:16">
      <c r="A263" s="132">
        <v>45163</v>
      </c>
      <c r="B263" s="133" t="s">
        <v>1751</v>
      </c>
      <c r="C263" s="133" t="s">
        <v>1751</v>
      </c>
      <c r="D263" s="133" t="s">
        <v>1751</v>
      </c>
      <c r="E263" s="133">
        <v>0.11158388894885907</v>
      </c>
      <c r="F263" s="133" t="s">
        <v>1751</v>
      </c>
      <c r="G263" s="133">
        <v>0.10573513142910082</v>
      </c>
      <c r="H263" s="133" t="s">
        <v>1751</v>
      </c>
      <c r="I263" s="133">
        <v>0.13344764238619694</v>
      </c>
      <c r="J263" s="133" t="s">
        <v>1751</v>
      </c>
      <c r="K263" s="133" t="s">
        <v>1751</v>
      </c>
      <c r="L263" s="133" t="s">
        <v>1751</v>
      </c>
      <c r="M263" s="133" t="s">
        <v>1751</v>
      </c>
      <c r="N263" s="133" t="s">
        <v>1751</v>
      </c>
      <c r="O263" s="133" t="s">
        <v>1751</v>
      </c>
      <c r="P263" s="133" t="s">
        <v>1751</v>
      </c>
    </row>
    <row r="264" spans="1:16">
      <c r="A264" s="132">
        <v>45164</v>
      </c>
      <c r="B264" s="133" t="s">
        <v>1751</v>
      </c>
      <c r="C264" s="133" t="s">
        <v>1751</v>
      </c>
      <c r="D264" s="133" t="s">
        <v>1751</v>
      </c>
      <c r="E264" s="133">
        <v>0.11158388894885907</v>
      </c>
      <c r="F264" s="133" t="s">
        <v>1751</v>
      </c>
      <c r="G264" s="133">
        <v>0.10573513142910082</v>
      </c>
      <c r="H264" s="133" t="s">
        <v>1751</v>
      </c>
      <c r="I264" s="133">
        <v>0.13344764238619694</v>
      </c>
      <c r="J264" s="133" t="s">
        <v>1751</v>
      </c>
      <c r="K264" s="133" t="s">
        <v>1751</v>
      </c>
      <c r="L264" s="133" t="s">
        <v>1751</v>
      </c>
      <c r="M264" s="133" t="s">
        <v>1751</v>
      </c>
      <c r="N264" s="133" t="s">
        <v>1751</v>
      </c>
      <c r="O264" s="133" t="s">
        <v>1751</v>
      </c>
      <c r="P264" s="133" t="s">
        <v>1751</v>
      </c>
    </row>
    <row r="265" spans="1:16">
      <c r="A265" s="132">
        <v>45165</v>
      </c>
      <c r="B265" s="133" t="s">
        <v>1751</v>
      </c>
      <c r="C265" s="133" t="s">
        <v>1751</v>
      </c>
      <c r="D265" s="133" t="s">
        <v>1751</v>
      </c>
      <c r="E265" s="133">
        <v>0.11158388894885923</v>
      </c>
      <c r="F265" s="133" t="s">
        <v>1751</v>
      </c>
      <c r="G265" s="133" t="s">
        <v>1751</v>
      </c>
      <c r="H265" s="133" t="s">
        <v>1751</v>
      </c>
      <c r="I265" s="133">
        <v>0.13192343897415482</v>
      </c>
      <c r="J265" s="133" t="s">
        <v>1751</v>
      </c>
      <c r="K265" s="133" t="s">
        <v>1751</v>
      </c>
      <c r="L265" s="133" t="s">
        <v>1751</v>
      </c>
      <c r="M265" s="133" t="s">
        <v>1751</v>
      </c>
      <c r="N265" s="133" t="s">
        <v>1751</v>
      </c>
      <c r="O265" s="133" t="s">
        <v>1751</v>
      </c>
      <c r="P265" s="133" t="s">
        <v>1751</v>
      </c>
    </row>
    <row r="266" spans="1:16">
      <c r="A266" s="132">
        <v>45166</v>
      </c>
      <c r="B266" s="133" t="s">
        <v>1751</v>
      </c>
      <c r="C266" s="133" t="s">
        <v>1751</v>
      </c>
      <c r="D266" s="133" t="s">
        <v>1751</v>
      </c>
      <c r="E266" s="133">
        <v>0.11158388894885926</v>
      </c>
      <c r="F266" s="133" t="s">
        <v>1751</v>
      </c>
      <c r="G266" s="133" t="s">
        <v>1751</v>
      </c>
      <c r="H266" s="133" t="s">
        <v>1751</v>
      </c>
      <c r="I266" s="133">
        <v>0.1287828805402261</v>
      </c>
      <c r="J266" s="133" t="s">
        <v>1751</v>
      </c>
      <c r="K266" s="133" t="s">
        <v>1751</v>
      </c>
      <c r="L266" s="133" t="s">
        <v>1751</v>
      </c>
      <c r="M266" s="133" t="s">
        <v>1751</v>
      </c>
      <c r="N266" s="133" t="s">
        <v>1751</v>
      </c>
      <c r="O266" s="133" t="s">
        <v>1751</v>
      </c>
      <c r="P266" s="133" t="s">
        <v>1751</v>
      </c>
    </row>
    <row r="267" spans="1:16">
      <c r="A267" s="132">
        <v>45167</v>
      </c>
      <c r="B267" s="133" t="s">
        <v>1751</v>
      </c>
      <c r="C267" s="133" t="s">
        <v>1751</v>
      </c>
      <c r="D267" s="133" t="s">
        <v>1751</v>
      </c>
      <c r="E267" s="133">
        <v>0.11558332357968948</v>
      </c>
      <c r="F267" s="133" t="s">
        <v>1751</v>
      </c>
      <c r="G267" s="133" t="s">
        <v>1751</v>
      </c>
      <c r="H267" s="133" t="s">
        <v>1751</v>
      </c>
      <c r="I267" s="133">
        <v>0.12878288054022621</v>
      </c>
      <c r="J267" s="133" t="s">
        <v>1751</v>
      </c>
      <c r="K267" s="133" t="s">
        <v>1751</v>
      </c>
      <c r="L267" s="133" t="s">
        <v>1751</v>
      </c>
      <c r="M267" s="133" t="s">
        <v>1751</v>
      </c>
      <c r="N267" s="133" t="s">
        <v>1751</v>
      </c>
      <c r="O267" s="133" t="s">
        <v>1751</v>
      </c>
      <c r="P267" s="133" t="s">
        <v>1751</v>
      </c>
    </row>
    <row r="268" spans="1:16">
      <c r="A268" s="132">
        <v>45168</v>
      </c>
      <c r="B268" s="133" t="s">
        <v>1751</v>
      </c>
      <c r="C268" s="133" t="s">
        <v>1751</v>
      </c>
      <c r="D268" s="133" t="s">
        <v>1751</v>
      </c>
      <c r="E268" s="133">
        <v>0.11558332357968952</v>
      </c>
      <c r="F268" s="133" t="s">
        <v>1751</v>
      </c>
      <c r="G268" s="133" t="s">
        <v>1751</v>
      </c>
      <c r="H268" s="133" t="s">
        <v>1751</v>
      </c>
      <c r="I268" s="133">
        <v>0.12878288054022838</v>
      </c>
      <c r="J268" s="133" t="s">
        <v>1751</v>
      </c>
      <c r="K268" s="133" t="s">
        <v>1751</v>
      </c>
      <c r="L268" s="133" t="s">
        <v>1751</v>
      </c>
      <c r="M268" s="133" t="s">
        <v>1751</v>
      </c>
      <c r="N268" s="133" t="s">
        <v>1751</v>
      </c>
      <c r="O268" s="133" t="s">
        <v>1751</v>
      </c>
      <c r="P268" s="133" t="s">
        <v>1751</v>
      </c>
    </row>
    <row r="269" spans="1:16">
      <c r="A269" s="132">
        <v>45169</v>
      </c>
      <c r="B269" s="133" t="s">
        <v>1751</v>
      </c>
      <c r="C269" s="133" t="s">
        <v>1751</v>
      </c>
      <c r="D269" s="133" t="s">
        <v>1751</v>
      </c>
      <c r="E269" s="133">
        <v>0.11558332357968952</v>
      </c>
      <c r="F269" s="133" t="s">
        <v>1751</v>
      </c>
      <c r="G269" s="133" t="s">
        <v>1751</v>
      </c>
      <c r="H269" s="133" t="s">
        <v>1751</v>
      </c>
      <c r="I269" s="133">
        <v>0.12878288054022838</v>
      </c>
      <c r="J269" s="133" t="s">
        <v>1751</v>
      </c>
      <c r="K269" s="133" t="s">
        <v>1751</v>
      </c>
      <c r="L269" s="133" t="s">
        <v>1751</v>
      </c>
      <c r="M269" s="133" t="s">
        <v>1751</v>
      </c>
      <c r="N269" s="133" t="s">
        <v>1751</v>
      </c>
      <c r="O269" s="133" t="s">
        <v>1751</v>
      </c>
      <c r="P269" s="133" t="s">
        <v>1751</v>
      </c>
    </row>
    <row r="270" spans="1:16">
      <c r="A270" s="132">
        <v>45170</v>
      </c>
      <c r="B270" s="133" t="s">
        <v>1751</v>
      </c>
      <c r="C270" s="133" t="s">
        <v>1751</v>
      </c>
      <c r="D270" s="133" t="s">
        <v>1751</v>
      </c>
      <c r="E270" s="133">
        <v>0.11558332357968952</v>
      </c>
      <c r="F270" s="133" t="s">
        <v>1751</v>
      </c>
      <c r="G270" s="133" t="s">
        <v>1751</v>
      </c>
      <c r="H270" s="133" t="s">
        <v>1751</v>
      </c>
      <c r="I270" s="133">
        <v>0.12878288054022838</v>
      </c>
      <c r="J270" s="133" t="s">
        <v>1751</v>
      </c>
      <c r="K270" s="133" t="s">
        <v>1751</v>
      </c>
      <c r="L270" s="133" t="s">
        <v>1751</v>
      </c>
      <c r="M270" s="133" t="s">
        <v>1751</v>
      </c>
      <c r="N270" s="133" t="s">
        <v>1751</v>
      </c>
      <c r="O270" s="133" t="s">
        <v>1751</v>
      </c>
      <c r="P270" s="133" t="s">
        <v>1751</v>
      </c>
    </row>
    <row r="271" spans="1:16">
      <c r="A271" s="132">
        <v>45171</v>
      </c>
      <c r="B271" s="133" t="s">
        <v>1751</v>
      </c>
      <c r="C271" s="133" t="s">
        <v>1751</v>
      </c>
      <c r="D271" s="133" t="s">
        <v>1751</v>
      </c>
      <c r="E271" s="133">
        <v>0.11558332357968952</v>
      </c>
      <c r="F271" s="133" t="s">
        <v>1751</v>
      </c>
      <c r="G271" s="133" t="s">
        <v>1751</v>
      </c>
      <c r="H271" s="133" t="s">
        <v>1751</v>
      </c>
      <c r="I271" s="133">
        <v>0.12878288054022838</v>
      </c>
      <c r="J271" s="133" t="s">
        <v>1751</v>
      </c>
      <c r="K271" s="133" t="s">
        <v>1751</v>
      </c>
      <c r="L271" s="133" t="s">
        <v>1751</v>
      </c>
      <c r="M271" s="133" t="s">
        <v>1751</v>
      </c>
      <c r="N271" s="133" t="s">
        <v>1751</v>
      </c>
      <c r="O271" s="133" t="s">
        <v>1751</v>
      </c>
      <c r="P271" s="133" t="s">
        <v>1751</v>
      </c>
    </row>
    <row r="272" spans="1:16">
      <c r="A272" s="132">
        <v>45172</v>
      </c>
      <c r="B272" s="133" t="s">
        <v>1751</v>
      </c>
      <c r="C272" s="133" t="s">
        <v>1751</v>
      </c>
      <c r="D272" s="133" t="s">
        <v>1751</v>
      </c>
      <c r="E272" s="133">
        <v>0.11558332357968952</v>
      </c>
      <c r="F272" s="133" t="s">
        <v>1751</v>
      </c>
      <c r="G272" s="133" t="s">
        <v>1751</v>
      </c>
      <c r="H272" s="133" t="s">
        <v>1751</v>
      </c>
      <c r="I272" s="133">
        <v>0.12878288064942514</v>
      </c>
      <c r="J272" s="133" t="s">
        <v>1751</v>
      </c>
      <c r="K272" s="133" t="s">
        <v>1751</v>
      </c>
      <c r="L272" s="133" t="s">
        <v>1751</v>
      </c>
      <c r="M272" s="133" t="s">
        <v>1751</v>
      </c>
      <c r="N272" s="133" t="s">
        <v>1751</v>
      </c>
      <c r="O272" s="133" t="s">
        <v>1751</v>
      </c>
      <c r="P272" s="133" t="s">
        <v>1751</v>
      </c>
    </row>
    <row r="273" spans="1:16">
      <c r="A273" s="132">
        <v>45173</v>
      </c>
      <c r="B273" s="133" t="s">
        <v>1751</v>
      </c>
      <c r="C273" s="133" t="s">
        <v>1751</v>
      </c>
      <c r="D273" s="133" t="s">
        <v>1751</v>
      </c>
      <c r="E273" s="133">
        <v>0.11558332357968952</v>
      </c>
      <c r="F273" s="133" t="s">
        <v>1751</v>
      </c>
      <c r="G273" s="133" t="s">
        <v>1751</v>
      </c>
      <c r="H273" s="133" t="s">
        <v>1751</v>
      </c>
      <c r="I273" s="133">
        <v>0.12878288064942514</v>
      </c>
      <c r="J273" s="133" t="s">
        <v>1751</v>
      </c>
      <c r="K273" s="133" t="s">
        <v>1751</v>
      </c>
      <c r="L273" s="133" t="s">
        <v>1751</v>
      </c>
      <c r="M273" s="133" t="s">
        <v>1751</v>
      </c>
      <c r="N273" s="133" t="s">
        <v>1751</v>
      </c>
      <c r="O273" s="133" t="s">
        <v>1751</v>
      </c>
      <c r="P273" s="133" t="s">
        <v>1751</v>
      </c>
    </row>
    <row r="274" spans="1:16">
      <c r="A274" s="132">
        <v>45174</v>
      </c>
      <c r="B274" s="133" t="s">
        <v>1751</v>
      </c>
      <c r="C274" s="133" t="s">
        <v>1751</v>
      </c>
      <c r="D274" s="133" t="s">
        <v>1751</v>
      </c>
      <c r="E274" s="133">
        <v>0.11558332357968953</v>
      </c>
      <c r="F274" s="133" t="s">
        <v>1751</v>
      </c>
      <c r="G274" s="133" t="s">
        <v>1751</v>
      </c>
      <c r="H274" s="133" t="s">
        <v>1751</v>
      </c>
      <c r="I274" s="133">
        <v>0.13255584119227384</v>
      </c>
      <c r="J274" s="133" t="s">
        <v>1751</v>
      </c>
      <c r="K274" s="133" t="s">
        <v>1751</v>
      </c>
      <c r="L274" s="133" t="s">
        <v>1751</v>
      </c>
      <c r="M274" s="133" t="s">
        <v>1751</v>
      </c>
      <c r="N274" s="133" t="s">
        <v>1751</v>
      </c>
      <c r="O274" s="133" t="s">
        <v>1751</v>
      </c>
      <c r="P274" s="133" t="s">
        <v>1751</v>
      </c>
    </row>
    <row r="275" spans="1:16">
      <c r="A275" s="132">
        <v>45175</v>
      </c>
      <c r="B275" s="133" t="s">
        <v>1751</v>
      </c>
      <c r="C275" s="133" t="s">
        <v>1751</v>
      </c>
      <c r="D275" s="133" t="s">
        <v>1751</v>
      </c>
      <c r="E275" s="133">
        <v>0.11558332357968953</v>
      </c>
      <c r="F275" s="133" t="s">
        <v>1751</v>
      </c>
      <c r="G275" s="133" t="s">
        <v>1751</v>
      </c>
      <c r="H275" s="133" t="s">
        <v>1751</v>
      </c>
      <c r="I275" s="133">
        <v>0.13255584119227384</v>
      </c>
      <c r="J275" s="133" t="s">
        <v>1751</v>
      </c>
      <c r="K275" s="133" t="s">
        <v>1751</v>
      </c>
      <c r="L275" s="133" t="s">
        <v>1751</v>
      </c>
      <c r="M275" s="133" t="s">
        <v>1751</v>
      </c>
      <c r="N275" s="133" t="s">
        <v>1751</v>
      </c>
      <c r="O275" s="133" t="s">
        <v>1751</v>
      </c>
      <c r="P275" s="133" t="s">
        <v>1751</v>
      </c>
    </row>
    <row r="276" spans="1:16">
      <c r="A276" s="132">
        <v>45176</v>
      </c>
      <c r="B276" s="133" t="s">
        <v>1751</v>
      </c>
      <c r="C276" s="133" t="s">
        <v>1751</v>
      </c>
      <c r="D276" s="133" t="s">
        <v>1751</v>
      </c>
      <c r="E276" s="133">
        <v>0.11558332358330939</v>
      </c>
      <c r="F276" s="133" t="s">
        <v>1751</v>
      </c>
      <c r="G276" s="133">
        <v>0.11385761324212477</v>
      </c>
      <c r="H276" s="133" t="s">
        <v>1751</v>
      </c>
      <c r="I276" s="133">
        <v>0.1325558411922737</v>
      </c>
      <c r="J276" s="133" t="s">
        <v>1751</v>
      </c>
      <c r="K276" s="133" t="s">
        <v>1751</v>
      </c>
      <c r="L276" s="133" t="s">
        <v>1751</v>
      </c>
      <c r="M276" s="133" t="s">
        <v>1751</v>
      </c>
      <c r="N276" s="133" t="s">
        <v>1751</v>
      </c>
      <c r="O276" s="133" t="s">
        <v>1751</v>
      </c>
      <c r="P276" s="133" t="s">
        <v>1751</v>
      </c>
    </row>
    <row r="277" spans="1:16">
      <c r="A277" s="132">
        <v>45177</v>
      </c>
      <c r="B277" s="133" t="s">
        <v>1751</v>
      </c>
      <c r="C277" s="133" t="s">
        <v>1751</v>
      </c>
      <c r="D277" s="133" t="s">
        <v>1751</v>
      </c>
      <c r="E277" s="133">
        <v>0.11558332358330939</v>
      </c>
      <c r="F277" s="133" t="s">
        <v>1751</v>
      </c>
      <c r="G277" s="133">
        <v>0.11385761324212477</v>
      </c>
      <c r="H277" s="133" t="s">
        <v>1751</v>
      </c>
      <c r="I277" s="133">
        <v>0.1325558411922737</v>
      </c>
      <c r="J277" s="133" t="s">
        <v>1751</v>
      </c>
      <c r="K277" s="133" t="s">
        <v>1751</v>
      </c>
      <c r="L277" s="133" t="s">
        <v>1751</v>
      </c>
      <c r="M277" s="133" t="s">
        <v>1751</v>
      </c>
      <c r="N277" s="133" t="s">
        <v>1751</v>
      </c>
      <c r="O277" s="133" t="s">
        <v>1751</v>
      </c>
      <c r="P277" s="133" t="s">
        <v>1751</v>
      </c>
    </row>
    <row r="278" spans="1:16">
      <c r="A278" s="132">
        <v>45178</v>
      </c>
      <c r="B278" s="133" t="s">
        <v>1751</v>
      </c>
      <c r="C278" s="133" t="s">
        <v>1751</v>
      </c>
      <c r="D278" s="133" t="s">
        <v>1751</v>
      </c>
      <c r="E278" s="133">
        <v>0.11558332358330939</v>
      </c>
      <c r="F278" s="133" t="s">
        <v>1751</v>
      </c>
      <c r="G278" s="133">
        <v>0.11385761324212477</v>
      </c>
      <c r="H278" s="133" t="s">
        <v>1751</v>
      </c>
      <c r="I278" s="133">
        <v>0.1325558411922737</v>
      </c>
      <c r="J278" s="133" t="s">
        <v>1751</v>
      </c>
      <c r="K278" s="133" t="s">
        <v>1751</v>
      </c>
      <c r="L278" s="133" t="s">
        <v>1751</v>
      </c>
      <c r="M278" s="133" t="s">
        <v>1751</v>
      </c>
      <c r="N278" s="133" t="s">
        <v>1751</v>
      </c>
      <c r="O278" s="133" t="s">
        <v>1751</v>
      </c>
      <c r="P278" s="133" t="s">
        <v>1751</v>
      </c>
    </row>
    <row r="279" spans="1:16">
      <c r="A279" s="132">
        <v>45179</v>
      </c>
      <c r="B279" s="133" t="s">
        <v>1751</v>
      </c>
      <c r="C279" s="133" t="s">
        <v>1751</v>
      </c>
      <c r="D279" s="133" t="s">
        <v>1751</v>
      </c>
      <c r="E279" s="133">
        <v>0.11558332358330937</v>
      </c>
      <c r="F279" s="133" t="s">
        <v>1751</v>
      </c>
      <c r="G279" s="133">
        <v>0.13009046572773023</v>
      </c>
      <c r="H279" s="133" t="s">
        <v>1751</v>
      </c>
      <c r="I279" s="133">
        <v>0.13417482501065939</v>
      </c>
      <c r="J279" s="133" t="s">
        <v>1751</v>
      </c>
      <c r="K279" s="133" t="s">
        <v>1751</v>
      </c>
      <c r="L279" s="133" t="s">
        <v>1751</v>
      </c>
      <c r="M279" s="133" t="s">
        <v>1751</v>
      </c>
      <c r="N279" s="133" t="s">
        <v>1751</v>
      </c>
      <c r="O279" s="133" t="s">
        <v>1751</v>
      </c>
      <c r="P279" s="133" t="s">
        <v>1751</v>
      </c>
    </row>
    <row r="280" spans="1:16">
      <c r="A280" s="132">
        <v>45180</v>
      </c>
      <c r="B280" s="133" t="s">
        <v>1751</v>
      </c>
      <c r="C280" s="133" t="s">
        <v>1751</v>
      </c>
      <c r="D280" s="133" t="s">
        <v>1751</v>
      </c>
      <c r="E280" s="133">
        <v>0.11558332358330939</v>
      </c>
      <c r="F280" s="133" t="s">
        <v>1751</v>
      </c>
      <c r="G280" s="133">
        <v>0.13009046572773</v>
      </c>
      <c r="H280" s="133" t="s">
        <v>1751</v>
      </c>
      <c r="I280" s="133">
        <v>0.13417482501065928</v>
      </c>
      <c r="J280" s="133" t="s">
        <v>1751</v>
      </c>
      <c r="K280" s="133" t="s">
        <v>1751</v>
      </c>
      <c r="L280" s="133" t="s">
        <v>1751</v>
      </c>
      <c r="M280" s="133" t="s">
        <v>1751</v>
      </c>
      <c r="N280" s="133" t="s">
        <v>1751</v>
      </c>
      <c r="O280" s="133" t="s">
        <v>1751</v>
      </c>
      <c r="P280" s="133" t="s">
        <v>1751</v>
      </c>
    </row>
    <row r="281" spans="1:16">
      <c r="A281" s="132">
        <v>45181</v>
      </c>
      <c r="B281" s="133" t="s">
        <v>1751</v>
      </c>
      <c r="C281" s="133" t="s">
        <v>1751</v>
      </c>
      <c r="D281" s="133" t="s">
        <v>1751</v>
      </c>
      <c r="E281" s="133">
        <v>0.11558332358330942</v>
      </c>
      <c r="F281" s="133" t="s">
        <v>1751</v>
      </c>
      <c r="G281" s="133">
        <v>0.13377909449299735</v>
      </c>
      <c r="H281" s="133" t="s">
        <v>1751</v>
      </c>
      <c r="I281" s="133">
        <v>0.13417482501065933</v>
      </c>
      <c r="J281" s="133" t="s">
        <v>1751</v>
      </c>
      <c r="K281" s="133" t="s">
        <v>1751</v>
      </c>
      <c r="L281" s="133" t="s">
        <v>1751</v>
      </c>
      <c r="M281" s="133" t="s">
        <v>1751</v>
      </c>
      <c r="N281" s="133" t="s">
        <v>1751</v>
      </c>
      <c r="O281" s="133" t="s">
        <v>1751</v>
      </c>
      <c r="P281" s="133" t="s">
        <v>1751</v>
      </c>
    </row>
    <row r="282" spans="1:16">
      <c r="A282" s="132">
        <v>45182</v>
      </c>
      <c r="B282" s="133" t="s">
        <v>1751</v>
      </c>
      <c r="C282" s="133" t="s">
        <v>1751</v>
      </c>
      <c r="D282" s="133" t="s">
        <v>1751</v>
      </c>
      <c r="E282" s="133">
        <v>0.11558332358330937</v>
      </c>
      <c r="F282" s="133" t="s">
        <v>1751</v>
      </c>
      <c r="G282" s="133">
        <v>0.13377909449299746</v>
      </c>
      <c r="H282" s="133" t="s">
        <v>1751</v>
      </c>
      <c r="I282" s="133">
        <v>0.13417482501065933</v>
      </c>
      <c r="J282" s="133" t="s">
        <v>1751</v>
      </c>
      <c r="K282" s="133" t="s">
        <v>1751</v>
      </c>
      <c r="L282" s="133" t="s">
        <v>1751</v>
      </c>
      <c r="M282" s="133" t="s">
        <v>1751</v>
      </c>
      <c r="N282" s="133" t="s">
        <v>1751</v>
      </c>
      <c r="O282" s="133" t="s">
        <v>1751</v>
      </c>
      <c r="P282" s="133" t="s">
        <v>1751</v>
      </c>
    </row>
    <row r="283" spans="1:16">
      <c r="A283" s="132">
        <v>45183</v>
      </c>
      <c r="B283" s="133" t="s">
        <v>1751</v>
      </c>
      <c r="C283" s="133" t="s">
        <v>1751</v>
      </c>
      <c r="D283" s="133" t="s">
        <v>1751</v>
      </c>
      <c r="E283" s="133">
        <v>0.11558332358330937</v>
      </c>
      <c r="F283" s="133" t="s">
        <v>1751</v>
      </c>
      <c r="G283" s="133">
        <v>0.13377909449299746</v>
      </c>
      <c r="H283" s="133" t="s">
        <v>1751</v>
      </c>
      <c r="I283" s="133">
        <v>0.13417482501065933</v>
      </c>
      <c r="J283" s="133" t="s">
        <v>1751</v>
      </c>
      <c r="K283" s="133" t="s">
        <v>1751</v>
      </c>
      <c r="L283" s="133" t="s">
        <v>1751</v>
      </c>
      <c r="M283" s="133" t="s">
        <v>1751</v>
      </c>
      <c r="N283" s="133" t="s">
        <v>1751</v>
      </c>
      <c r="O283" s="133" t="s">
        <v>1751</v>
      </c>
      <c r="P283" s="133" t="s">
        <v>1751</v>
      </c>
    </row>
    <row r="284" spans="1:16">
      <c r="A284" s="132">
        <v>45183</v>
      </c>
      <c r="B284" s="133" t="s">
        <v>1751</v>
      </c>
      <c r="C284" s="133" t="s">
        <v>1751</v>
      </c>
      <c r="D284" s="133" t="s">
        <v>1751</v>
      </c>
      <c r="E284" s="133">
        <v>0.11558332358330937</v>
      </c>
      <c r="F284" s="133" t="s">
        <v>1751</v>
      </c>
      <c r="G284" s="133">
        <v>0.13377909449299746</v>
      </c>
      <c r="H284" s="133" t="s">
        <v>1751</v>
      </c>
      <c r="I284" s="133">
        <v>0.13417482501065933</v>
      </c>
      <c r="J284" s="133" t="s">
        <v>1751</v>
      </c>
      <c r="K284" s="133" t="s">
        <v>1751</v>
      </c>
      <c r="L284" s="133" t="s">
        <v>1751</v>
      </c>
      <c r="M284" s="133" t="s">
        <v>1751</v>
      </c>
      <c r="N284" s="133" t="s">
        <v>1751</v>
      </c>
      <c r="O284" s="133" t="s">
        <v>1751</v>
      </c>
      <c r="P284" s="133" t="s">
        <v>1751</v>
      </c>
    </row>
    <row r="285" spans="1:16">
      <c r="A285" s="132">
        <v>45184</v>
      </c>
      <c r="B285" s="133" t="s">
        <v>1751</v>
      </c>
      <c r="C285" s="133" t="s">
        <v>1751</v>
      </c>
      <c r="D285" s="133" t="s">
        <v>1751</v>
      </c>
      <c r="E285" s="133">
        <v>0.11558332358330937</v>
      </c>
      <c r="F285" s="133" t="s">
        <v>1751</v>
      </c>
      <c r="G285" s="133">
        <v>0.13377909449299746</v>
      </c>
      <c r="H285" s="133" t="s">
        <v>1751</v>
      </c>
      <c r="I285" s="133">
        <v>0.13417482501065933</v>
      </c>
      <c r="J285" s="133" t="s">
        <v>1751</v>
      </c>
      <c r="K285" s="133" t="s">
        <v>1751</v>
      </c>
      <c r="L285" s="133" t="s">
        <v>1751</v>
      </c>
      <c r="M285" s="133" t="s">
        <v>1751</v>
      </c>
      <c r="N285" s="133" t="s">
        <v>1751</v>
      </c>
      <c r="O285" s="133" t="s">
        <v>1751</v>
      </c>
      <c r="P285" s="133" t="s">
        <v>1751</v>
      </c>
    </row>
    <row r="286" spans="1:16">
      <c r="A286" s="132">
        <v>45185</v>
      </c>
      <c r="B286" s="133" t="s">
        <v>1751</v>
      </c>
      <c r="C286" s="133" t="s">
        <v>1751</v>
      </c>
      <c r="D286" s="133" t="s">
        <v>1751</v>
      </c>
      <c r="E286" s="133">
        <v>0.11558332358330937</v>
      </c>
      <c r="F286" s="133" t="s">
        <v>1751</v>
      </c>
      <c r="G286" s="133">
        <v>0.13377909449299746</v>
      </c>
      <c r="H286" s="133" t="s">
        <v>1751</v>
      </c>
      <c r="I286" s="133">
        <v>0.13417482501065933</v>
      </c>
      <c r="J286" s="133" t="s">
        <v>1751</v>
      </c>
      <c r="K286" s="133" t="s">
        <v>1751</v>
      </c>
      <c r="L286" s="133" t="s">
        <v>1751</v>
      </c>
      <c r="M286" s="133" t="s">
        <v>1751</v>
      </c>
      <c r="N286" s="133" t="s">
        <v>1751</v>
      </c>
      <c r="O286" s="133" t="s">
        <v>1751</v>
      </c>
      <c r="P286" s="133" t="s">
        <v>1751</v>
      </c>
    </row>
    <row r="287" spans="1:16">
      <c r="A287" s="132">
        <v>45186</v>
      </c>
      <c r="B287" s="133" t="s">
        <v>1751</v>
      </c>
      <c r="C287" s="133" t="s">
        <v>1751</v>
      </c>
      <c r="D287" s="133" t="s">
        <v>1751</v>
      </c>
      <c r="E287" s="133">
        <v>0.11558332358330939</v>
      </c>
      <c r="F287" s="133" t="s">
        <v>1751</v>
      </c>
      <c r="G287" s="133">
        <v>0.13842761207951076</v>
      </c>
      <c r="H287" s="133" t="s">
        <v>1751</v>
      </c>
      <c r="I287" s="133">
        <v>0.13855992148335167</v>
      </c>
      <c r="J287" s="133" t="s">
        <v>1751</v>
      </c>
      <c r="K287" s="133" t="s">
        <v>1751</v>
      </c>
      <c r="L287" s="133" t="s">
        <v>1751</v>
      </c>
      <c r="M287" s="133" t="s">
        <v>1751</v>
      </c>
      <c r="N287" s="133" t="s">
        <v>1751</v>
      </c>
      <c r="O287" s="133" t="s">
        <v>1751</v>
      </c>
      <c r="P287" s="133" t="s">
        <v>1751</v>
      </c>
    </row>
    <row r="288" spans="1:16">
      <c r="A288" s="132">
        <v>45187</v>
      </c>
      <c r="B288" s="133" t="s">
        <v>1751</v>
      </c>
      <c r="C288" s="133" t="s">
        <v>1751</v>
      </c>
      <c r="D288" s="133" t="s">
        <v>1751</v>
      </c>
      <c r="E288" s="133">
        <v>0.11558332358330942</v>
      </c>
      <c r="F288" s="133" t="s">
        <v>1751</v>
      </c>
      <c r="G288" s="133">
        <v>0.13842761207951076</v>
      </c>
      <c r="H288" s="133" t="s">
        <v>1751</v>
      </c>
      <c r="I288" s="133">
        <v>0.13855992148335172</v>
      </c>
      <c r="J288" s="133" t="s">
        <v>1751</v>
      </c>
      <c r="K288" s="133" t="s">
        <v>1751</v>
      </c>
      <c r="L288" s="133" t="s">
        <v>1751</v>
      </c>
      <c r="M288" s="133" t="s">
        <v>1751</v>
      </c>
      <c r="N288" s="133" t="s">
        <v>1751</v>
      </c>
      <c r="O288" s="133" t="s">
        <v>1751</v>
      </c>
      <c r="P288" s="133" t="s">
        <v>1751</v>
      </c>
    </row>
    <row r="289" spans="1:16">
      <c r="A289" s="132">
        <v>45188</v>
      </c>
      <c r="B289" s="133" t="s">
        <v>1751</v>
      </c>
      <c r="C289" s="133" t="s">
        <v>1751</v>
      </c>
      <c r="D289" s="133" t="s">
        <v>1751</v>
      </c>
      <c r="E289" s="133">
        <v>0.11558332358330939</v>
      </c>
      <c r="F289" s="133" t="s">
        <v>1751</v>
      </c>
      <c r="G289" s="133">
        <v>0.13842761207951076</v>
      </c>
      <c r="H289" s="133" t="s">
        <v>1751</v>
      </c>
      <c r="I289" s="133">
        <v>0.13855992148335167</v>
      </c>
      <c r="J289" s="133" t="s">
        <v>1751</v>
      </c>
      <c r="K289" s="133" t="s">
        <v>1751</v>
      </c>
      <c r="L289" s="133" t="s">
        <v>1751</v>
      </c>
      <c r="M289" s="133" t="s">
        <v>1751</v>
      </c>
      <c r="N289" s="133" t="s">
        <v>1751</v>
      </c>
      <c r="O289" s="133" t="s">
        <v>1751</v>
      </c>
      <c r="P289" s="133" t="s">
        <v>1751</v>
      </c>
    </row>
    <row r="290" spans="1:16">
      <c r="A290" s="132">
        <v>45189</v>
      </c>
      <c r="B290" s="133" t="s">
        <v>1751</v>
      </c>
      <c r="C290" s="133" t="s">
        <v>1751</v>
      </c>
      <c r="D290" s="133" t="s">
        <v>1751</v>
      </c>
      <c r="E290" s="133">
        <v>0.11558332358330939</v>
      </c>
      <c r="F290" s="133" t="s">
        <v>1751</v>
      </c>
      <c r="G290" s="133">
        <v>0.13842761207951076</v>
      </c>
      <c r="H290" s="133" t="s">
        <v>1751</v>
      </c>
      <c r="I290" s="133">
        <v>0.13855992148335167</v>
      </c>
      <c r="J290" s="133" t="s">
        <v>1751</v>
      </c>
      <c r="K290" s="133" t="s">
        <v>1751</v>
      </c>
      <c r="L290" s="133" t="s">
        <v>1751</v>
      </c>
      <c r="M290" s="133" t="s">
        <v>1751</v>
      </c>
      <c r="N290" s="133" t="s">
        <v>1751</v>
      </c>
      <c r="O290" s="133" t="s">
        <v>1751</v>
      </c>
      <c r="P290" s="133" t="s">
        <v>1751</v>
      </c>
    </row>
    <row r="291" spans="1:16">
      <c r="A291" s="132">
        <v>45190</v>
      </c>
      <c r="B291" s="133" t="s">
        <v>1751</v>
      </c>
      <c r="C291" s="133" t="s">
        <v>1751</v>
      </c>
      <c r="D291" s="133" t="s">
        <v>1751</v>
      </c>
      <c r="E291" s="133">
        <v>0.11558332358330942</v>
      </c>
      <c r="F291" s="133" t="s">
        <v>1751</v>
      </c>
      <c r="G291" s="133">
        <v>0.13853293493802199</v>
      </c>
      <c r="H291" s="133" t="s">
        <v>1751</v>
      </c>
      <c r="I291" s="133">
        <v>0.13855992148335169</v>
      </c>
      <c r="J291" s="133" t="s">
        <v>1751</v>
      </c>
      <c r="K291" s="133" t="s">
        <v>1751</v>
      </c>
      <c r="L291" s="133" t="s">
        <v>1751</v>
      </c>
      <c r="M291" s="133" t="s">
        <v>1751</v>
      </c>
      <c r="N291" s="133" t="s">
        <v>1751</v>
      </c>
      <c r="O291" s="133" t="s">
        <v>1751</v>
      </c>
      <c r="P291" s="133" t="s">
        <v>1751</v>
      </c>
    </row>
    <row r="292" spans="1:16">
      <c r="A292" s="132">
        <v>45191</v>
      </c>
      <c r="B292" s="133" t="s">
        <v>1751</v>
      </c>
      <c r="C292" s="133" t="s">
        <v>1751</v>
      </c>
      <c r="D292" s="133" t="s">
        <v>1751</v>
      </c>
      <c r="E292" s="133">
        <v>0.11558332358330942</v>
      </c>
      <c r="F292" s="133" t="s">
        <v>1751</v>
      </c>
      <c r="G292" s="133">
        <v>0.13853293493802199</v>
      </c>
      <c r="H292" s="133" t="s">
        <v>1751</v>
      </c>
      <c r="I292" s="133">
        <v>0.13855992148335169</v>
      </c>
      <c r="J292" s="133" t="s">
        <v>1751</v>
      </c>
      <c r="K292" s="133" t="s">
        <v>1751</v>
      </c>
      <c r="L292" s="133" t="s">
        <v>1751</v>
      </c>
      <c r="M292" s="133" t="s">
        <v>1751</v>
      </c>
      <c r="N292" s="133" t="s">
        <v>1751</v>
      </c>
      <c r="O292" s="133" t="s">
        <v>1751</v>
      </c>
      <c r="P292" s="133" t="s">
        <v>1751</v>
      </c>
    </row>
    <row r="293" spans="1:16">
      <c r="A293" s="132">
        <v>45192</v>
      </c>
      <c r="B293" s="133" t="s">
        <v>1751</v>
      </c>
      <c r="C293" s="133" t="s">
        <v>1751</v>
      </c>
      <c r="D293" s="133" t="s">
        <v>1751</v>
      </c>
      <c r="E293" s="133">
        <v>0.11558332358330942</v>
      </c>
      <c r="F293" s="133" t="s">
        <v>1751</v>
      </c>
      <c r="G293" s="133">
        <v>0.13853293493802199</v>
      </c>
      <c r="H293" s="133" t="s">
        <v>1751</v>
      </c>
      <c r="I293" s="133">
        <v>0.13855992148335169</v>
      </c>
      <c r="J293" s="133" t="s">
        <v>1751</v>
      </c>
      <c r="K293" s="133" t="s">
        <v>1751</v>
      </c>
      <c r="L293" s="133" t="s">
        <v>1751</v>
      </c>
      <c r="M293" s="133" t="s">
        <v>1751</v>
      </c>
      <c r="N293" s="133" t="s">
        <v>1751</v>
      </c>
      <c r="O293" s="133" t="s">
        <v>1751</v>
      </c>
      <c r="P293" s="133" t="s">
        <v>1751</v>
      </c>
    </row>
    <row r="294" spans="1:16">
      <c r="A294" s="132">
        <v>45193</v>
      </c>
      <c r="B294" s="133" t="s">
        <v>1751</v>
      </c>
      <c r="C294" s="133" t="s">
        <v>1751</v>
      </c>
      <c r="D294" s="133" t="s">
        <v>1751</v>
      </c>
      <c r="E294" s="133">
        <v>0.11558332358330953</v>
      </c>
      <c r="F294" s="133" t="s">
        <v>1751</v>
      </c>
      <c r="G294" s="133">
        <v>0.14018224087085457</v>
      </c>
      <c r="H294" s="133" t="s">
        <v>1751</v>
      </c>
      <c r="I294" s="133">
        <v>0.13855992159553268</v>
      </c>
      <c r="J294" s="133" t="s">
        <v>1751</v>
      </c>
      <c r="K294" s="133" t="s">
        <v>1751</v>
      </c>
      <c r="L294" s="133" t="s">
        <v>1751</v>
      </c>
      <c r="M294" s="133" t="s">
        <v>1751</v>
      </c>
      <c r="N294" s="133" t="s">
        <v>1751</v>
      </c>
      <c r="O294" s="133" t="s">
        <v>1751</v>
      </c>
      <c r="P294" s="133" t="s">
        <v>1751</v>
      </c>
    </row>
    <row r="295" spans="1:16">
      <c r="A295" s="132">
        <v>45194</v>
      </c>
      <c r="B295" s="133" t="s">
        <v>1751</v>
      </c>
      <c r="C295" s="133" t="s">
        <v>1751</v>
      </c>
      <c r="D295" s="133" t="s">
        <v>1751</v>
      </c>
      <c r="E295" s="133">
        <v>0.1155833235833095</v>
      </c>
      <c r="F295" s="133" t="s">
        <v>1751</v>
      </c>
      <c r="G295" s="133">
        <v>0.14018224087085457</v>
      </c>
      <c r="H295" s="133" t="s">
        <v>1751</v>
      </c>
      <c r="I295" s="133">
        <v>0.13916294732930801</v>
      </c>
      <c r="J295" s="133" t="s">
        <v>1751</v>
      </c>
      <c r="K295" s="133" t="s">
        <v>1751</v>
      </c>
      <c r="L295" s="133" t="s">
        <v>1751</v>
      </c>
      <c r="M295" s="133" t="s">
        <v>1751</v>
      </c>
      <c r="N295" s="133" t="s">
        <v>1751</v>
      </c>
      <c r="O295" s="133" t="s">
        <v>1751</v>
      </c>
      <c r="P295" s="133" t="s">
        <v>1751</v>
      </c>
    </row>
    <row r="296" spans="1:16">
      <c r="A296" s="132">
        <v>45195</v>
      </c>
      <c r="B296" s="133" t="s">
        <v>1751</v>
      </c>
      <c r="C296" s="133" t="s">
        <v>1751</v>
      </c>
      <c r="D296" s="133" t="s">
        <v>1751</v>
      </c>
      <c r="E296" s="133">
        <v>0.11558332358330949</v>
      </c>
      <c r="F296" s="133" t="s">
        <v>1751</v>
      </c>
      <c r="G296" s="133">
        <v>0.13924066706983756</v>
      </c>
      <c r="H296" s="133" t="s">
        <v>1751</v>
      </c>
      <c r="I296" s="133">
        <v>0.13792599381928811</v>
      </c>
      <c r="J296" s="133" t="s">
        <v>1751</v>
      </c>
      <c r="K296" s="133" t="s">
        <v>1751</v>
      </c>
      <c r="L296" s="133" t="s">
        <v>1751</v>
      </c>
      <c r="M296" s="133" t="s">
        <v>1751</v>
      </c>
      <c r="N296" s="133" t="s">
        <v>1751</v>
      </c>
      <c r="O296" s="133" t="s">
        <v>1751</v>
      </c>
      <c r="P296" s="133" t="s">
        <v>1751</v>
      </c>
    </row>
    <row r="297" spans="1:16">
      <c r="A297" s="132">
        <v>45196</v>
      </c>
      <c r="B297" s="133" t="s">
        <v>1751</v>
      </c>
      <c r="C297" s="133" t="s">
        <v>1751</v>
      </c>
      <c r="D297" s="133" t="s">
        <v>1751</v>
      </c>
      <c r="E297" s="133">
        <v>0.1155833235833095</v>
      </c>
      <c r="F297" s="133" t="s">
        <v>1751</v>
      </c>
      <c r="G297" s="133">
        <v>0.13924066706983768</v>
      </c>
      <c r="H297" s="133" t="s">
        <v>1751</v>
      </c>
      <c r="I297" s="133">
        <v>0.13800098178238515</v>
      </c>
      <c r="J297" s="133" t="s">
        <v>1751</v>
      </c>
      <c r="K297" s="133" t="s">
        <v>1751</v>
      </c>
      <c r="L297" s="133" t="s">
        <v>1751</v>
      </c>
      <c r="M297" s="133" t="s">
        <v>1751</v>
      </c>
      <c r="N297" s="133" t="s">
        <v>1751</v>
      </c>
      <c r="O297" s="133" t="s">
        <v>1751</v>
      </c>
      <c r="P297" s="133" t="s">
        <v>1751</v>
      </c>
    </row>
    <row r="298" spans="1:16">
      <c r="A298" s="132">
        <v>45197</v>
      </c>
      <c r="B298" s="133" t="s">
        <v>1751</v>
      </c>
      <c r="C298" s="133" t="s">
        <v>1751</v>
      </c>
      <c r="D298" s="133" t="s">
        <v>1751</v>
      </c>
      <c r="E298" s="133">
        <v>0.1155833235833095</v>
      </c>
      <c r="F298" s="133" t="s">
        <v>1751</v>
      </c>
      <c r="G298" s="133">
        <v>0.13924066706983768</v>
      </c>
      <c r="H298" s="133" t="s">
        <v>1751</v>
      </c>
      <c r="I298" s="133">
        <v>0.13800098178238515</v>
      </c>
      <c r="J298" s="133" t="s">
        <v>1751</v>
      </c>
      <c r="K298" s="133" t="s">
        <v>1751</v>
      </c>
      <c r="L298" s="133" t="s">
        <v>1751</v>
      </c>
      <c r="M298" s="133" t="s">
        <v>1751</v>
      </c>
      <c r="N298" s="133" t="s">
        <v>1751</v>
      </c>
      <c r="O298" s="133" t="s">
        <v>1751</v>
      </c>
      <c r="P298" s="133" t="s">
        <v>1751</v>
      </c>
    </row>
    <row r="299" spans="1:16">
      <c r="A299" s="132">
        <v>45198</v>
      </c>
      <c r="B299" s="133" t="s">
        <v>1751</v>
      </c>
      <c r="C299" s="133" t="s">
        <v>1751</v>
      </c>
      <c r="D299" s="133" t="s">
        <v>1751</v>
      </c>
      <c r="E299" s="133" t="s">
        <v>1751</v>
      </c>
      <c r="F299" s="133" t="s">
        <v>1751</v>
      </c>
      <c r="G299" s="133">
        <v>0.13924066706983768</v>
      </c>
      <c r="H299" s="133" t="s">
        <v>1751</v>
      </c>
      <c r="I299" s="133">
        <v>0.13800098178238515</v>
      </c>
      <c r="J299" s="133" t="s">
        <v>1751</v>
      </c>
      <c r="K299" s="133" t="s">
        <v>1751</v>
      </c>
      <c r="L299" s="133" t="s">
        <v>1751</v>
      </c>
      <c r="M299" s="133" t="s">
        <v>1751</v>
      </c>
      <c r="N299" s="133" t="s">
        <v>1751</v>
      </c>
      <c r="O299" s="133" t="s">
        <v>1751</v>
      </c>
      <c r="P299" s="133" t="s">
        <v>1751</v>
      </c>
    </row>
    <row r="300" spans="1:16">
      <c r="A300" s="132">
        <v>45199</v>
      </c>
      <c r="B300" s="133" t="s">
        <v>1751</v>
      </c>
      <c r="C300" s="133" t="s">
        <v>1751</v>
      </c>
      <c r="D300" s="133" t="s">
        <v>1751</v>
      </c>
      <c r="E300" s="133" t="s">
        <v>1751</v>
      </c>
      <c r="F300" s="133" t="s">
        <v>1751</v>
      </c>
      <c r="G300" s="133">
        <v>0.13924066706983768</v>
      </c>
      <c r="H300" s="133" t="s">
        <v>1751</v>
      </c>
      <c r="I300" s="133">
        <v>0.13800098178238515</v>
      </c>
      <c r="J300" s="133" t="s">
        <v>1751</v>
      </c>
      <c r="K300" s="133" t="s">
        <v>1751</v>
      </c>
      <c r="L300" s="133" t="s">
        <v>1751</v>
      </c>
      <c r="M300" s="133" t="s">
        <v>1751</v>
      </c>
      <c r="N300" s="133" t="s">
        <v>1751</v>
      </c>
      <c r="O300" s="133" t="s">
        <v>1751</v>
      </c>
      <c r="P300" s="133" t="s">
        <v>1751</v>
      </c>
    </row>
    <row r="301" spans="1:16">
      <c r="A301" s="132">
        <v>45200</v>
      </c>
      <c r="B301" s="133" t="s">
        <v>1751</v>
      </c>
      <c r="C301" s="133" t="s">
        <v>1751</v>
      </c>
      <c r="D301" s="133" t="s">
        <v>1751</v>
      </c>
      <c r="E301" s="133" t="s">
        <v>1751</v>
      </c>
      <c r="F301" s="133" t="s">
        <v>1751</v>
      </c>
      <c r="G301" s="133">
        <v>0.14062111435106023</v>
      </c>
      <c r="H301" s="133" t="s">
        <v>1751</v>
      </c>
      <c r="I301" s="133">
        <v>0.13800098178238512</v>
      </c>
      <c r="J301" s="133" t="s">
        <v>1751</v>
      </c>
      <c r="K301" s="133" t="s">
        <v>1751</v>
      </c>
      <c r="L301" s="133" t="s">
        <v>1751</v>
      </c>
      <c r="M301" s="133" t="s">
        <v>1751</v>
      </c>
      <c r="N301" s="133" t="s">
        <v>1751</v>
      </c>
      <c r="O301" s="133" t="s">
        <v>1751</v>
      </c>
      <c r="P301" s="133" t="s">
        <v>1751</v>
      </c>
    </row>
    <row r="302" spans="1:16">
      <c r="A302" s="132">
        <v>45201</v>
      </c>
      <c r="B302" s="133" t="s">
        <v>1751</v>
      </c>
      <c r="C302" s="133" t="s">
        <v>1751</v>
      </c>
      <c r="D302" s="133" t="s">
        <v>1751</v>
      </c>
      <c r="E302" s="133" t="s">
        <v>1751</v>
      </c>
      <c r="F302" s="133" t="s">
        <v>1751</v>
      </c>
      <c r="G302" s="133">
        <v>0.14072057879417013</v>
      </c>
      <c r="H302" s="133" t="s">
        <v>1751</v>
      </c>
      <c r="I302" s="133">
        <v>0.13800098178238512</v>
      </c>
      <c r="J302" s="133" t="s">
        <v>1751</v>
      </c>
      <c r="K302" s="133" t="s">
        <v>1751</v>
      </c>
      <c r="L302" s="133" t="s">
        <v>1751</v>
      </c>
      <c r="M302" s="133" t="s">
        <v>1751</v>
      </c>
      <c r="N302" s="133" t="s">
        <v>1751</v>
      </c>
      <c r="O302" s="133" t="s">
        <v>1751</v>
      </c>
      <c r="P302" s="133" t="s">
        <v>1751</v>
      </c>
    </row>
    <row r="303" spans="1:16">
      <c r="A303" s="132">
        <v>45202</v>
      </c>
      <c r="B303" s="133" t="s">
        <v>1751</v>
      </c>
      <c r="C303" s="133" t="s">
        <v>1751</v>
      </c>
      <c r="D303" s="133" t="s">
        <v>1751</v>
      </c>
      <c r="E303" s="133" t="s">
        <v>1751</v>
      </c>
      <c r="F303" s="133" t="s">
        <v>1751</v>
      </c>
      <c r="G303" s="133">
        <v>0.14072057879417021</v>
      </c>
      <c r="H303" s="133" t="s">
        <v>1751</v>
      </c>
      <c r="I303" s="133">
        <v>0.13845277429169739</v>
      </c>
      <c r="J303" s="133" t="s">
        <v>1751</v>
      </c>
      <c r="K303" s="133" t="s">
        <v>1751</v>
      </c>
      <c r="L303" s="133" t="s">
        <v>1751</v>
      </c>
      <c r="M303" s="133" t="s">
        <v>1751</v>
      </c>
      <c r="N303" s="133" t="s">
        <v>1751</v>
      </c>
      <c r="O303" s="133" t="s">
        <v>1751</v>
      </c>
      <c r="P303" s="133" t="s">
        <v>1751</v>
      </c>
    </row>
    <row r="304" spans="1:16">
      <c r="A304" s="132">
        <v>45203</v>
      </c>
      <c r="B304" s="133" t="s">
        <v>1751</v>
      </c>
      <c r="C304" s="133" t="s">
        <v>1751</v>
      </c>
      <c r="D304" s="133" t="s">
        <v>1751</v>
      </c>
      <c r="E304" s="133" t="s">
        <v>1751</v>
      </c>
      <c r="F304" s="133" t="s">
        <v>1751</v>
      </c>
      <c r="G304" s="133">
        <v>0.14072057879417021</v>
      </c>
      <c r="H304" s="133" t="s">
        <v>1751</v>
      </c>
      <c r="I304" s="133">
        <v>0.13845277429169733</v>
      </c>
      <c r="J304" s="133" t="s">
        <v>1751</v>
      </c>
      <c r="K304" s="133" t="s">
        <v>1751</v>
      </c>
      <c r="L304" s="133" t="s">
        <v>1751</v>
      </c>
      <c r="M304" s="133" t="s">
        <v>1751</v>
      </c>
      <c r="N304" s="133" t="s">
        <v>1751</v>
      </c>
      <c r="O304" s="133" t="s">
        <v>1751</v>
      </c>
      <c r="P304" s="133" t="s">
        <v>1751</v>
      </c>
    </row>
    <row r="305" spans="1:16">
      <c r="A305" s="132">
        <v>45204</v>
      </c>
      <c r="B305" s="133" t="s">
        <v>1751</v>
      </c>
      <c r="C305" s="133" t="s">
        <v>1751</v>
      </c>
      <c r="D305" s="133" t="s">
        <v>1751</v>
      </c>
      <c r="E305" s="133" t="s">
        <v>1751</v>
      </c>
      <c r="F305" s="133" t="s">
        <v>1751</v>
      </c>
      <c r="G305" s="133">
        <v>0.14072057879417024</v>
      </c>
      <c r="H305" s="133" t="s">
        <v>1751</v>
      </c>
      <c r="I305" s="133">
        <v>0.14287286968957577</v>
      </c>
      <c r="J305" s="133" t="s">
        <v>1751</v>
      </c>
      <c r="K305" s="133" t="s">
        <v>1751</v>
      </c>
      <c r="L305" s="133" t="s">
        <v>1751</v>
      </c>
      <c r="M305" s="133" t="s">
        <v>1751</v>
      </c>
      <c r="N305" s="133" t="s">
        <v>1751</v>
      </c>
      <c r="O305" s="133" t="s">
        <v>1751</v>
      </c>
      <c r="P305" s="133" t="s">
        <v>1751</v>
      </c>
    </row>
    <row r="306" spans="1:16">
      <c r="A306" s="132">
        <v>45205</v>
      </c>
      <c r="B306" s="133" t="s">
        <v>1751</v>
      </c>
      <c r="C306" s="133" t="s">
        <v>1751</v>
      </c>
      <c r="D306" s="133" t="s">
        <v>1751</v>
      </c>
      <c r="E306" s="133" t="s">
        <v>1751</v>
      </c>
      <c r="F306" s="133" t="s">
        <v>1751</v>
      </c>
      <c r="G306" s="133">
        <v>0.14072057879417024</v>
      </c>
      <c r="H306" s="133" t="s">
        <v>1751</v>
      </c>
      <c r="I306" s="133">
        <v>0.14287286968957577</v>
      </c>
      <c r="J306" s="133" t="s">
        <v>1751</v>
      </c>
      <c r="K306" s="133" t="s">
        <v>1751</v>
      </c>
      <c r="L306" s="133" t="s">
        <v>1751</v>
      </c>
      <c r="M306" s="133" t="s">
        <v>1751</v>
      </c>
      <c r="N306" s="133" t="s">
        <v>1751</v>
      </c>
      <c r="O306" s="133" t="s">
        <v>1751</v>
      </c>
      <c r="P306" s="133" t="s">
        <v>1751</v>
      </c>
    </row>
    <row r="307" spans="1:16">
      <c r="A307" s="132">
        <v>45206</v>
      </c>
      <c r="B307" s="133" t="s">
        <v>1751</v>
      </c>
      <c r="C307" s="133" t="s">
        <v>1751</v>
      </c>
      <c r="D307" s="133" t="s">
        <v>1751</v>
      </c>
      <c r="E307" s="133" t="s">
        <v>1751</v>
      </c>
      <c r="F307" s="133" t="s">
        <v>1751</v>
      </c>
      <c r="G307" s="133">
        <v>0.14072057879417024</v>
      </c>
      <c r="H307" s="133" t="s">
        <v>1751</v>
      </c>
      <c r="I307" s="133">
        <v>0.14287286968957577</v>
      </c>
      <c r="J307" s="133" t="s">
        <v>1751</v>
      </c>
      <c r="K307" s="133" t="s">
        <v>1751</v>
      </c>
      <c r="L307" s="133" t="s">
        <v>1751</v>
      </c>
      <c r="M307" s="133" t="s">
        <v>1751</v>
      </c>
      <c r="N307" s="133" t="s">
        <v>1751</v>
      </c>
      <c r="O307" s="133" t="s">
        <v>1751</v>
      </c>
      <c r="P307" s="133" t="s">
        <v>1751</v>
      </c>
    </row>
    <row r="308" spans="1:16">
      <c r="A308" s="132">
        <v>45207</v>
      </c>
      <c r="B308" s="133" t="s">
        <v>1751</v>
      </c>
      <c r="C308" s="133" t="s">
        <v>1751</v>
      </c>
      <c r="D308" s="133" t="s">
        <v>1751</v>
      </c>
      <c r="E308" s="133">
        <v>0.12639427601671493</v>
      </c>
      <c r="F308" s="133" t="s">
        <v>1751</v>
      </c>
      <c r="G308" s="133">
        <v>0.14072057879417016</v>
      </c>
      <c r="H308" s="133" t="s">
        <v>1751</v>
      </c>
      <c r="I308" s="133">
        <v>0.14743075391655136</v>
      </c>
      <c r="J308" s="133" t="s">
        <v>1751</v>
      </c>
      <c r="K308" s="133" t="s">
        <v>1751</v>
      </c>
      <c r="L308" s="133" t="s">
        <v>1751</v>
      </c>
      <c r="M308" s="133" t="s">
        <v>1751</v>
      </c>
      <c r="N308" s="133" t="s">
        <v>1751</v>
      </c>
      <c r="O308" s="133" t="s">
        <v>1751</v>
      </c>
      <c r="P308" s="133" t="s">
        <v>1751</v>
      </c>
    </row>
    <row r="309" spans="1:16">
      <c r="A309" s="132">
        <v>45208</v>
      </c>
      <c r="B309" s="133" t="s">
        <v>1751</v>
      </c>
      <c r="C309" s="133" t="s">
        <v>1751</v>
      </c>
      <c r="D309" s="133" t="s">
        <v>1751</v>
      </c>
      <c r="E309" s="133">
        <v>0.12459180731283517</v>
      </c>
      <c r="F309" s="133" t="s">
        <v>1751</v>
      </c>
      <c r="G309" s="133">
        <v>0.1407205787941701</v>
      </c>
      <c r="H309" s="133" t="s">
        <v>1751</v>
      </c>
      <c r="I309" s="133">
        <v>0.14743075391655136</v>
      </c>
      <c r="J309" s="133" t="s">
        <v>1751</v>
      </c>
      <c r="K309" s="133" t="s">
        <v>1751</v>
      </c>
      <c r="L309" s="133" t="s">
        <v>1751</v>
      </c>
      <c r="M309" s="133" t="s">
        <v>1751</v>
      </c>
      <c r="N309" s="133" t="s">
        <v>1751</v>
      </c>
      <c r="O309" s="133" t="s">
        <v>1751</v>
      </c>
      <c r="P309" s="133" t="s">
        <v>1751</v>
      </c>
    </row>
    <row r="310" spans="1:16">
      <c r="A310" s="132">
        <v>45209</v>
      </c>
      <c r="B310" s="133" t="s">
        <v>1751</v>
      </c>
      <c r="C310" s="133" t="s">
        <v>1751</v>
      </c>
      <c r="D310" s="133" t="s">
        <v>1751</v>
      </c>
      <c r="E310" s="133">
        <v>0.12279920903881714</v>
      </c>
      <c r="F310" s="133" t="s">
        <v>1751</v>
      </c>
      <c r="G310" s="133">
        <v>0.14072057879417016</v>
      </c>
      <c r="H310" s="133" t="s">
        <v>1751</v>
      </c>
      <c r="I310" s="133">
        <v>0.14743075391655125</v>
      </c>
      <c r="J310" s="133" t="s">
        <v>1751</v>
      </c>
      <c r="K310" s="133" t="s">
        <v>1751</v>
      </c>
      <c r="L310" s="133" t="s">
        <v>1751</v>
      </c>
      <c r="M310" s="133" t="s">
        <v>1751</v>
      </c>
      <c r="N310" s="133" t="s">
        <v>1751</v>
      </c>
      <c r="O310" s="133" t="s">
        <v>1751</v>
      </c>
      <c r="P310" s="133" t="s">
        <v>1751</v>
      </c>
    </row>
    <row r="311" spans="1:16">
      <c r="A311" s="132">
        <v>45210</v>
      </c>
      <c r="B311" s="133" t="s">
        <v>1751</v>
      </c>
      <c r="C311" s="133" t="s">
        <v>1751</v>
      </c>
      <c r="D311" s="133" t="s">
        <v>1751</v>
      </c>
      <c r="E311" s="133">
        <v>0.12279920903881711</v>
      </c>
      <c r="F311" s="133" t="s">
        <v>1751</v>
      </c>
      <c r="G311" s="133">
        <v>0.14072057882331437</v>
      </c>
      <c r="H311" s="133" t="s">
        <v>1751</v>
      </c>
      <c r="I311" s="133">
        <v>0.14743075391655128</v>
      </c>
      <c r="J311" s="133" t="s">
        <v>1751</v>
      </c>
      <c r="K311" s="133" t="s">
        <v>1751</v>
      </c>
      <c r="L311" s="133" t="s">
        <v>1751</v>
      </c>
      <c r="M311" s="133" t="s">
        <v>1751</v>
      </c>
      <c r="N311" s="133" t="s">
        <v>1751</v>
      </c>
      <c r="O311" s="133" t="s">
        <v>1751</v>
      </c>
      <c r="P311" s="133" t="s">
        <v>1751</v>
      </c>
    </row>
    <row r="312" spans="1:16">
      <c r="A312" s="132">
        <v>45211</v>
      </c>
      <c r="B312" s="133" t="s">
        <v>1751</v>
      </c>
      <c r="C312" s="133" t="s">
        <v>1751</v>
      </c>
      <c r="D312" s="133" t="s">
        <v>1751</v>
      </c>
      <c r="E312" s="133">
        <v>0.12279920903881703</v>
      </c>
      <c r="F312" s="133" t="s">
        <v>1751</v>
      </c>
      <c r="G312" s="133">
        <v>0.14188398306306405</v>
      </c>
      <c r="H312" s="133" t="s">
        <v>1751</v>
      </c>
      <c r="I312" s="133">
        <v>0.1474307539165513</v>
      </c>
      <c r="J312" s="133" t="s">
        <v>1751</v>
      </c>
      <c r="K312" s="133" t="s">
        <v>1751</v>
      </c>
      <c r="L312" s="133" t="s">
        <v>1751</v>
      </c>
      <c r="M312" s="133" t="s">
        <v>1751</v>
      </c>
      <c r="N312" s="133" t="s">
        <v>1751</v>
      </c>
      <c r="O312" s="133" t="s">
        <v>1751</v>
      </c>
      <c r="P312" s="133" t="s">
        <v>1751</v>
      </c>
    </row>
    <row r="313" spans="1:16">
      <c r="A313" s="132">
        <v>45212</v>
      </c>
      <c r="B313" s="133" t="s">
        <v>1751</v>
      </c>
      <c r="C313" s="133" t="s">
        <v>1751</v>
      </c>
      <c r="D313" s="133" t="s">
        <v>1751</v>
      </c>
      <c r="E313" s="133">
        <v>0.12279920903881703</v>
      </c>
      <c r="F313" s="133" t="s">
        <v>1751</v>
      </c>
      <c r="G313" s="133">
        <v>0.14188398306306405</v>
      </c>
      <c r="H313" s="133" t="s">
        <v>1751</v>
      </c>
      <c r="I313" s="133">
        <v>0.1474307539165513</v>
      </c>
      <c r="J313" s="133" t="s">
        <v>1751</v>
      </c>
      <c r="K313" s="133" t="s">
        <v>1751</v>
      </c>
      <c r="L313" s="133" t="s">
        <v>1751</v>
      </c>
      <c r="M313" s="133" t="s">
        <v>1751</v>
      </c>
      <c r="N313" s="133" t="s">
        <v>1751</v>
      </c>
      <c r="O313" s="133" t="s">
        <v>1751</v>
      </c>
      <c r="P313" s="133" t="s">
        <v>1751</v>
      </c>
    </row>
    <row r="314" spans="1:16">
      <c r="A314" s="132">
        <v>45213</v>
      </c>
      <c r="B314" s="133" t="s">
        <v>1751</v>
      </c>
      <c r="C314" s="133" t="s">
        <v>1751</v>
      </c>
      <c r="D314" s="133" t="s">
        <v>1751</v>
      </c>
      <c r="E314" s="133">
        <v>0.12279920903881703</v>
      </c>
      <c r="F314" s="133" t="s">
        <v>1751</v>
      </c>
      <c r="G314" s="133">
        <v>0.14188398306306405</v>
      </c>
      <c r="H314" s="133" t="s">
        <v>1751</v>
      </c>
      <c r="I314" s="133">
        <v>0.1474307539165513</v>
      </c>
      <c r="J314" s="133" t="s">
        <v>1751</v>
      </c>
      <c r="K314" s="133" t="s">
        <v>1751</v>
      </c>
      <c r="L314" s="133" t="s">
        <v>1751</v>
      </c>
      <c r="M314" s="133" t="s">
        <v>1751</v>
      </c>
      <c r="N314" s="133" t="s">
        <v>1751</v>
      </c>
      <c r="O314" s="133" t="s">
        <v>1751</v>
      </c>
      <c r="P314" s="133" t="s">
        <v>1751</v>
      </c>
    </row>
    <row r="315" spans="1:16">
      <c r="A315" s="132">
        <v>45214</v>
      </c>
      <c r="B315" s="133" t="s">
        <v>1751</v>
      </c>
      <c r="C315" s="133" t="s">
        <v>1751</v>
      </c>
      <c r="D315" s="133" t="s">
        <v>1751</v>
      </c>
      <c r="E315" s="133">
        <v>0.12279920903881703</v>
      </c>
      <c r="F315" s="133" t="s">
        <v>1751</v>
      </c>
      <c r="G315" s="133">
        <v>0.14188398306306405</v>
      </c>
      <c r="H315" s="133" t="s">
        <v>1751</v>
      </c>
      <c r="I315" s="133">
        <v>0.1474307539165513</v>
      </c>
      <c r="J315" s="133" t="s">
        <v>1751</v>
      </c>
      <c r="K315" s="133" t="s">
        <v>1751</v>
      </c>
      <c r="L315" s="133" t="s">
        <v>1751</v>
      </c>
      <c r="M315" s="133" t="s">
        <v>1751</v>
      </c>
      <c r="N315" s="133" t="s">
        <v>1751</v>
      </c>
      <c r="O315" s="133" t="s">
        <v>1751</v>
      </c>
      <c r="P315" s="133" t="s">
        <v>1751</v>
      </c>
    </row>
    <row r="316" spans="1:16">
      <c r="A316" s="132">
        <v>45215</v>
      </c>
      <c r="B316" s="133" t="s">
        <v>1751</v>
      </c>
      <c r="C316" s="133" t="s">
        <v>1751</v>
      </c>
      <c r="D316" s="133" t="s">
        <v>1751</v>
      </c>
      <c r="E316" s="133">
        <v>0.12279920903881696</v>
      </c>
      <c r="F316" s="133" t="s">
        <v>1751</v>
      </c>
      <c r="G316" s="133">
        <v>0.14188398306306405</v>
      </c>
      <c r="H316" s="133" t="s">
        <v>1751</v>
      </c>
      <c r="I316" s="133">
        <v>0.14743075391655125</v>
      </c>
      <c r="J316" s="133" t="s">
        <v>1751</v>
      </c>
      <c r="K316" s="133" t="s">
        <v>1751</v>
      </c>
      <c r="L316" s="133" t="s">
        <v>1751</v>
      </c>
      <c r="M316" s="133" t="s">
        <v>1751</v>
      </c>
      <c r="N316" s="133" t="s">
        <v>1751</v>
      </c>
      <c r="O316" s="133" t="s">
        <v>1751</v>
      </c>
      <c r="P316" s="133" t="s">
        <v>1751</v>
      </c>
    </row>
    <row r="317" spans="1:16">
      <c r="A317" s="132">
        <v>45216</v>
      </c>
      <c r="B317" s="133" t="s">
        <v>1751</v>
      </c>
      <c r="C317" s="133" t="s">
        <v>1751</v>
      </c>
      <c r="D317" s="133" t="s">
        <v>1751</v>
      </c>
      <c r="E317" s="133">
        <v>0.12279920903881716</v>
      </c>
      <c r="F317" s="133" t="s">
        <v>1751</v>
      </c>
      <c r="G317" s="133">
        <v>0.14188398306306399</v>
      </c>
      <c r="H317" s="133" t="s">
        <v>1751</v>
      </c>
      <c r="I317" s="133">
        <v>0.1474307539165513</v>
      </c>
      <c r="J317" s="133" t="s">
        <v>1751</v>
      </c>
      <c r="K317" s="133" t="s">
        <v>1751</v>
      </c>
      <c r="L317" s="133" t="s">
        <v>1751</v>
      </c>
      <c r="M317" s="133" t="s">
        <v>1751</v>
      </c>
      <c r="N317" s="133" t="s">
        <v>1751</v>
      </c>
      <c r="O317" s="133" t="s">
        <v>1751</v>
      </c>
      <c r="P317" s="133" t="s">
        <v>1751</v>
      </c>
    </row>
    <row r="318" spans="1:16">
      <c r="A318" s="132">
        <v>45217</v>
      </c>
      <c r="B318" s="133" t="s">
        <v>1751</v>
      </c>
      <c r="C318" s="133" t="s">
        <v>1751</v>
      </c>
      <c r="D318" s="133" t="s">
        <v>1751</v>
      </c>
      <c r="E318" s="133">
        <v>0.12279920903881696</v>
      </c>
      <c r="F318" s="133" t="s">
        <v>1751</v>
      </c>
      <c r="G318" s="133">
        <v>0.14188398306306405</v>
      </c>
      <c r="H318" s="133" t="s">
        <v>1751</v>
      </c>
      <c r="I318" s="133">
        <v>0.14395790592038188</v>
      </c>
      <c r="J318" s="133" t="s">
        <v>1751</v>
      </c>
      <c r="K318" s="133" t="s">
        <v>1751</v>
      </c>
      <c r="L318" s="133" t="s">
        <v>1751</v>
      </c>
      <c r="M318" s="133" t="s">
        <v>1751</v>
      </c>
      <c r="N318" s="133" t="s">
        <v>1751</v>
      </c>
      <c r="O318" s="133" t="s">
        <v>1751</v>
      </c>
      <c r="P318" s="133" t="s">
        <v>1751</v>
      </c>
    </row>
    <row r="319" spans="1:16">
      <c r="A319" s="132">
        <v>45218</v>
      </c>
      <c r="B319" s="133" t="s">
        <v>1751</v>
      </c>
      <c r="C319" s="133" t="s">
        <v>1751</v>
      </c>
      <c r="D319" s="133" t="s">
        <v>1751</v>
      </c>
      <c r="E319" s="133">
        <v>0.12279920903881711</v>
      </c>
      <c r="F319" s="133" t="s">
        <v>1751</v>
      </c>
      <c r="G319" s="133">
        <v>0.14188398306306399</v>
      </c>
      <c r="H319" s="133" t="s">
        <v>1751</v>
      </c>
      <c r="I319" s="133">
        <v>0.14395790593367977</v>
      </c>
      <c r="J319" s="133" t="s">
        <v>1751</v>
      </c>
      <c r="K319" s="133" t="s">
        <v>1751</v>
      </c>
      <c r="L319" s="133" t="s">
        <v>1751</v>
      </c>
      <c r="M319" s="133" t="s">
        <v>1751</v>
      </c>
      <c r="N319" s="133" t="s">
        <v>1751</v>
      </c>
      <c r="O319" s="133" t="s">
        <v>1751</v>
      </c>
      <c r="P319" s="133" t="s">
        <v>1751</v>
      </c>
    </row>
    <row r="320" spans="1:16">
      <c r="A320" s="132">
        <v>45219</v>
      </c>
      <c r="B320" s="133" t="s">
        <v>1751</v>
      </c>
      <c r="C320" s="133" t="s">
        <v>1751</v>
      </c>
      <c r="D320" s="133" t="s">
        <v>1751</v>
      </c>
      <c r="E320" s="133">
        <v>0.12279920903881711</v>
      </c>
      <c r="F320" s="133" t="s">
        <v>1751</v>
      </c>
      <c r="G320" s="133">
        <v>0.14188398306306399</v>
      </c>
      <c r="H320" s="133" t="s">
        <v>1751</v>
      </c>
      <c r="I320" s="133">
        <v>0.14395790593367977</v>
      </c>
      <c r="J320" s="133" t="s">
        <v>1751</v>
      </c>
      <c r="K320" s="133" t="s">
        <v>1751</v>
      </c>
      <c r="L320" s="133" t="s">
        <v>1751</v>
      </c>
      <c r="M320" s="133" t="s">
        <v>1751</v>
      </c>
      <c r="N320" s="133" t="s">
        <v>1751</v>
      </c>
      <c r="O320" s="133" t="s">
        <v>1751</v>
      </c>
      <c r="P320" s="133" t="s">
        <v>1751</v>
      </c>
    </row>
    <row r="321" spans="1:16">
      <c r="A321" s="132">
        <v>45220</v>
      </c>
      <c r="B321" s="133" t="s">
        <v>1751</v>
      </c>
      <c r="C321" s="133" t="s">
        <v>1751</v>
      </c>
      <c r="D321" s="133" t="s">
        <v>1751</v>
      </c>
      <c r="E321" s="133">
        <v>0.12279920903881711</v>
      </c>
      <c r="F321" s="133" t="s">
        <v>1751</v>
      </c>
      <c r="G321" s="133">
        <v>0.14188398306306399</v>
      </c>
      <c r="H321" s="133" t="s">
        <v>1751</v>
      </c>
      <c r="I321" s="133">
        <v>0.14395790593367977</v>
      </c>
      <c r="J321" s="133" t="s">
        <v>1751</v>
      </c>
      <c r="K321" s="133" t="s">
        <v>1751</v>
      </c>
      <c r="L321" s="133" t="s">
        <v>1751</v>
      </c>
      <c r="M321" s="133" t="s">
        <v>1751</v>
      </c>
      <c r="N321" s="133" t="s">
        <v>1751</v>
      </c>
      <c r="O321" s="133" t="s">
        <v>1751</v>
      </c>
      <c r="P321" s="133" t="s">
        <v>1751</v>
      </c>
    </row>
    <row r="322" spans="1:16">
      <c r="A322" s="132">
        <v>45221</v>
      </c>
      <c r="B322" s="133" t="s">
        <v>1751</v>
      </c>
      <c r="C322" s="133" t="s">
        <v>1751</v>
      </c>
      <c r="D322" s="133" t="s">
        <v>1751</v>
      </c>
      <c r="E322" s="133">
        <v>0.12279920903881711</v>
      </c>
      <c r="F322" s="133" t="s">
        <v>1751</v>
      </c>
      <c r="G322" s="133">
        <v>0.14188398306306399</v>
      </c>
      <c r="H322" s="133" t="s">
        <v>1751</v>
      </c>
      <c r="I322" s="133">
        <v>0.14395790593367977</v>
      </c>
      <c r="J322" s="133" t="s">
        <v>1751</v>
      </c>
      <c r="K322" s="133" t="s">
        <v>1751</v>
      </c>
      <c r="L322" s="133" t="s">
        <v>1751</v>
      </c>
      <c r="M322" s="133" t="s">
        <v>1751</v>
      </c>
      <c r="N322" s="133" t="s">
        <v>1751</v>
      </c>
      <c r="O322" s="133" t="s">
        <v>1751</v>
      </c>
      <c r="P322" s="133" t="s">
        <v>1751</v>
      </c>
    </row>
    <row r="323" spans="1:16">
      <c r="A323" s="132">
        <v>45222</v>
      </c>
      <c r="B323" s="133" t="s">
        <v>1751</v>
      </c>
      <c r="C323" s="133" t="s">
        <v>1751</v>
      </c>
      <c r="D323" s="133" t="s">
        <v>1751</v>
      </c>
      <c r="E323" s="133">
        <v>0.12279920903881711</v>
      </c>
      <c r="F323" s="133" t="s">
        <v>1751</v>
      </c>
      <c r="G323" s="133">
        <v>0.14188398306306399</v>
      </c>
      <c r="H323" s="133" t="s">
        <v>1751</v>
      </c>
      <c r="I323" s="133">
        <v>0.14395790593367977</v>
      </c>
      <c r="J323" s="133" t="s">
        <v>1751</v>
      </c>
      <c r="K323" s="133" t="s">
        <v>1751</v>
      </c>
      <c r="L323" s="133" t="s">
        <v>1751</v>
      </c>
      <c r="M323" s="133" t="s">
        <v>1751</v>
      </c>
      <c r="N323" s="133" t="s">
        <v>1751</v>
      </c>
      <c r="O323" s="133" t="s">
        <v>1751</v>
      </c>
      <c r="P323" s="133" t="s">
        <v>1751</v>
      </c>
    </row>
    <row r="324" spans="1:16">
      <c r="A324" s="132">
        <v>45223</v>
      </c>
      <c r="B324" s="133" t="s">
        <v>1751</v>
      </c>
      <c r="C324" s="133" t="s">
        <v>1751</v>
      </c>
      <c r="D324" s="133" t="s">
        <v>1751</v>
      </c>
      <c r="E324" s="133">
        <v>0.12279920903881711</v>
      </c>
      <c r="F324" s="133" t="s">
        <v>1751</v>
      </c>
      <c r="G324" s="133">
        <v>0.14188398306306399</v>
      </c>
      <c r="H324" s="133" t="s">
        <v>1751</v>
      </c>
      <c r="I324" s="133">
        <v>0.14395790593367977</v>
      </c>
      <c r="J324" s="133" t="s">
        <v>1751</v>
      </c>
      <c r="K324" s="133" t="s">
        <v>1751</v>
      </c>
      <c r="L324" s="133" t="s">
        <v>1751</v>
      </c>
      <c r="M324" s="133" t="s">
        <v>1751</v>
      </c>
      <c r="N324" s="133" t="s">
        <v>1751</v>
      </c>
      <c r="O324" s="133" t="s">
        <v>1751</v>
      </c>
      <c r="P324" s="133" t="s">
        <v>1751</v>
      </c>
    </row>
    <row r="325" spans="1:16">
      <c r="A325" s="132">
        <v>45224</v>
      </c>
      <c r="B325" s="133" t="s">
        <v>1751</v>
      </c>
      <c r="C325" s="133" t="s">
        <v>1751</v>
      </c>
      <c r="D325" s="133" t="s">
        <v>1751</v>
      </c>
      <c r="E325" s="133">
        <v>0.12279920903881711</v>
      </c>
      <c r="F325" s="133" t="s">
        <v>1751</v>
      </c>
      <c r="G325" s="133">
        <v>0.14188398306306399</v>
      </c>
      <c r="H325" s="133" t="s">
        <v>1751</v>
      </c>
      <c r="I325" s="133">
        <v>0.14395790593367977</v>
      </c>
      <c r="J325" s="133" t="s">
        <v>1751</v>
      </c>
      <c r="K325" s="133" t="s">
        <v>1751</v>
      </c>
      <c r="L325" s="133" t="s">
        <v>1751</v>
      </c>
      <c r="M325" s="133" t="s">
        <v>1751</v>
      </c>
      <c r="N325" s="133" t="s">
        <v>1751</v>
      </c>
      <c r="O325" s="133" t="s">
        <v>1751</v>
      </c>
      <c r="P325" s="133" t="s">
        <v>1751</v>
      </c>
    </row>
    <row r="326" spans="1:16">
      <c r="A326" s="132">
        <v>45225</v>
      </c>
      <c r="B326" s="133" t="s">
        <v>1751</v>
      </c>
      <c r="C326" s="133" t="s">
        <v>1751</v>
      </c>
      <c r="D326" s="133" t="s">
        <v>1751</v>
      </c>
      <c r="E326" s="133">
        <v>0.12279920903881711</v>
      </c>
      <c r="F326" s="133" t="s">
        <v>1751</v>
      </c>
      <c r="G326" s="133">
        <v>0.14188398306306399</v>
      </c>
      <c r="H326" s="133" t="s">
        <v>1751</v>
      </c>
      <c r="I326" s="133">
        <v>0.14395790593367977</v>
      </c>
      <c r="J326" s="133" t="s">
        <v>1751</v>
      </c>
      <c r="K326" s="133" t="s">
        <v>1751</v>
      </c>
      <c r="L326" s="133" t="s">
        <v>1751</v>
      </c>
      <c r="M326" s="133" t="s">
        <v>1751</v>
      </c>
      <c r="N326" s="133" t="s">
        <v>1751</v>
      </c>
      <c r="O326" s="133" t="s">
        <v>1751</v>
      </c>
      <c r="P326" s="133" t="s">
        <v>1751</v>
      </c>
    </row>
    <row r="327" spans="1:16">
      <c r="A327" s="132">
        <v>45226</v>
      </c>
      <c r="B327" s="133" t="s">
        <v>1751</v>
      </c>
      <c r="C327" s="133" t="s">
        <v>1751</v>
      </c>
      <c r="D327" s="133" t="s">
        <v>1751</v>
      </c>
      <c r="E327" s="133">
        <v>0.12279920903881711</v>
      </c>
      <c r="F327" s="133" t="s">
        <v>1751</v>
      </c>
      <c r="G327" s="133">
        <v>0.14188398306306399</v>
      </c>
      <c r="H327" s="133" t="s">
        <v>1751</v>
      </c>
      <c r="I327" s="133">
        <v>0.14395790593367977</v>
      </c>
      <c r="J327" s="133" t="s">
        <v>1751</v>
      </c>
      <c r="K327" s="133" t="s">
        <v>1751</v>
      </c>
      <c r="L327" s="133" t="s">
        <v>1751</v>
      </c>
      <c r="M327" s="133" t="s">
        <v>1751</v>
      </c>
      <c r="N327" s="133" t="s">
        <v>1751</v>
      </c>
      <c r="O327" s="133" t="s">
        <v>1751</v>
      </c>
      <c r="P327" s="133" t="s">
        <v>1751</v>
      </c>
    </row>
    <row r="328" spans="1:16">
      <c r="A328" s="132">
        <v>45227</v>
      </c>
      <c r="B328" s="133" t="s">
        <v>1751</v>
      </c>
      <c r="C328" s="133" t="s">
        <v>1751</v>
      </c>
      <c r="D328" s="133" t="s">
        <v>1751</v>
      </c>
      <c r="E328" s="133">
        <v>0.12279920903881711</v>
      </c>
      <c r="F328" s="133" t="s">
        <v>1751</v>
      </c>
      <c r="G328" s="133">
        <v>0.14188398306306399</v>
      </c>
      <c r="H328" s="133" t="s">
        <v>1751</v>
      </c>
      <c r="I328" s="133">
        <v>0.14395790593367977</v>
      </c>
      <c r="J328" s="133" t="s">
        <v>1751</v>
      </c>
      <c r="K328" s="133" t="s">
        <v>1751</v>
      </c>
      <c r="L328" s="133" t="s">
        <v>1751</v>
      </c>
      <c r="M328" s="133" t="s">
        <v>1751</v>
      </c>
      <c r="N328" s="133" t="s">
        <v>1751</v>
      </c>
      <c r="O328" s="133" t="s">
        <v>1751</v>
      </c>
      <c r="P328" s="133" t="s">
        <v>1751</v>
      </c>
    </row>
    <row r="329" spans="1:16">
      <c r="A329" s="132">
        <v>45228</v>
      </c>
      <c r="B329" s="133" t="s">
        <v>1751</v>
      </c>
      <c r="C329" s="133" t="s">
        <v>1751</v>
      </c>
      <c r="D329" s="133" t="s">
        <v>1751</v>
      </c>
      <c r="E329" s="133">
        <v>0.1291594972724909</v>
      </c>
      <c r="F329" s="133" t="s">
        <v>1751</v>
      </c>
      <c r="G329" s="133">
        <v>0.14188398306306402</v>
      </c>
      <c r="H329" s="133" t="s">
        <v>1751</v>
      </c>
      <c r="I329" s="133">
        <v>0.14395790593367971</v>
      </c>
      <c r="J329" s="133" t="s">
        <v>1751</v>
      </c>
      <c r="K329" s="133" t="s">
        <v>1751</v>
      </c>
      <c r="L329" s="133" t="s">
        <v>1751</v>
      </c>
      <c r="M329" s="133" t="s">
        <v>1751</v>
      </c>
      <c r="N329" s="133" t="s">
        <v>1751</v>
      </c>
      <c r="O329" s="133" t="s">
        <v>1751</v>
      </c>
      <c r="P329" s="133" t="s">
        <v>1751</v>
      </c>
    </row>
    <row r="330" spans="1:16">
      <c r="A330" s="132">
        <v>45229</v>
      </c>
      <c r="B330" s="133" t="s">
        <v>1751</v>
      </c>
      <c r="C330" s="133" t="s">
        <v>1751</v>
      </c>
      <c r="D330" s="133" t="s">
        <v>1751</v>
      </c>
      <c r="E330" s="133">
        <v>0.12915949727249107</v>
      </c>
      <c r="F330" s="133" t="s">
        <v>1751</v>
      </c>
      <c r="G330" s="133">
        <v>0.14188398306306405</v>
      </c>
      <c r="H330" s="133" t="s">
        <v>1751</v>
      </c>
      <c r="I330" s="133">
        <v>0.14395790593367966</v>
      </c>
      <c r="J330" s="133" t="s">
        <v>1751</v>
      </c>
      <c r="K330" s="133" t="s">
        <v>1751</v>
      </c>
      <c r="L330" s="133" t="s">
        <v>1751</v>
      </c>
      <c r="M330" s="133" t="s">
        <v>1751</v>
      </c>
      <c r="N330" s="133" t="s">
        <v>1751</v>
      </c>
      <c r="O330" s="133" t="s">
        <v>1751</v>
      </c>
      <c r="P330" s="133" t="s">
        <v>1751</v>
      </c>
    </row>
    <row r="331" spans="1:16">
      <c r="A331" s="132">
        <v>45230</v>
      </c>
      <c r="B331" s="133" t="s">
        <v>1751</v>
      </c>
      <c r="C331" s="133" t="s">
        <v>1751</v>
      </c>
      <c r="D331" s="133" t="s">
        <v>1751</v>
      </c>
      <c r="E331" s="133">
        <v>0.12915949727249088</v>
      </c>
      <c r="F331" s="133" t="s">
        <v>1751</v>
      </c>
      <c r="G331" s="133">
        <v>0.14188398306306399</v>
      </c>
      <c r="H331" s="133" t="s">
        <v>1751</v>
      </c>
      <c r="I331" s="133">
        <v>0.14395790593367963</v>
      </c>
      <c r="J331" s="133" t="s">
        <v>1751</v>
      </c>
      <c r="K331" s="133" t="s">
        <v>1751</v>
      </c>
      <c r="L331" s="133" t="s">
        <v>1751</v>
      </c>
      <c r="M331" s="133" t="s">
        <v>1751</v>
      </c>
      <c r="N331" s="133" t="s">
        <v>1751</v>
      </c>
      <c r="O331" s="133" t="s">
        <v>1751</v>
      </c>
      <c r="P331" s="133" t="s">
        <v>1751</v>
      </c>
    </row>
    <row r="332" spans="1:16">
      <c r="A332" s="132">
        <v>45231</v>
      </c>
      <c r="B332" s="133" t="s">
        <v>1751</v>
      </c>
      <c r="C332" s="133" t="s">
        <v>1751</v>
      </c>
      <c r="D332" s="133" t="s">
        <v>1751</v>
      </c>
      <c r="E332" s="133">
        <v>0.12915949727249088</v>
      </c>
      <c r="F332" s="133" t="s">
        <v>1751</v>
      </c>
      <c r="G332" s="133">
        <v>0.13941597296349001</v>
      </c>
      <c r="H332" s="133" t="s">
        <v>1751</v>
      </c>
      <c r="I332" s="133">
        <v>0.14395790590745688</v>
      </c>
      <c r="J332" s="133" t="s">
        <v>1751</v>
      </c>
      <c r="K332" s="133" t="s">
        <v>1751</v>
      </c>
      <c r="L332" s="133" t="s">
        <v>1751</v>
      </c>
      <c r="M332" s="133" t="s">
        <v>1751</v>
      </c>
      <c r="N332" s="133" t="s">
        <v>1751</v>
      </c>
      <c r="O332" s="133" t="s">
        <v>1751</v>
      </c>
      <c r="P332" s="133" t="s">
        <v>1751</v>
      </c>
    </row>
    <row r="333" spans="1:16">
      <c r="A333" s="132">
        <v>45232</v>
      </c>
      <c r="B333" s="133" t="s">
        <v>1751</v>
      </c>
      <c r="C333" s="133" t="s">
        <v>1751</v>
      </c>
      <c r="D333" s="133" t="s">
        <v>1751</v>
      </c>
      <c r="E333" s="133">
        <v>0.12915949727249088</v>
      </c>
      <c r="F333" s="133" t="s">
        <v>1751</v>
      </c>
      <c r="G333" s="133">
        <v>0.13948456656970531</v>
      </c>
      <c r="H333" s="133" t="s">
        <v>1751</v>
      </c>
      <c r="I333" s="133">
        <v>0.14395790590745688</v>
      </c>
      <c r="J333" s="133" t="s">
        <v>1751</v>
      </c>
      <c r="K333" s="133" t="s">
        <v>1751</v>
      </c>
      <c r="L333" s="133" t="s">
        <v>1751</v>
      </c>
      <c r="M333" s="133" t="s">
        <v>1751</v>
      </c>
      <c r="N333" s="133" t="s">
        <v>1751</v>
      </c>
      <c r="O333" s="133" t="s">
        <v>1751</v>
      </c>
      <c r="P333" s="133" t="s">
        <v>1751</v>
      </c>
    </row>
    <row r="334" spans="1:16">
      <c r="A334" s="132">
        <v>45233</v>
      </c>
      <c r="B334" s="133" t="s">
        <v>1751</v>
      </c>
      <c r="C334" s="133" t="s">
        <v>1751</v>
      </c>
      <c r="D334" s="133" t="s">
        <v>1751</v>
      </c>
      <c r="E334" s="133">
        <v>0.12915949727249088</v>
      </c>
      <c r="F334" s="133" t="s">
        <v>1751</v>
      </c>
      <c r="G334" s="133">
        <v>0.13948456656970531</v>
      </c>
      <c r="H334" s="133" t="s">
        <v>1751</v>
      </c>
      <c r="I334" s="133">
        <v>0.14395790590745688</v>
      </c>
      <c r="J334" s="133" t="s">
        <v>1751</v>
      </c>
      <c r="K334" s="133" t="s">
        <v>1751</v>
      </c>
      <c r="L334" s="133" t="s">
        <v>1751</v>
      </c>
      <c r="M334" s="133" t="s">
        <v>1751</v>
      </c>
      <c r="N334" s="133" t="s">
        <v>1751</v>
      </c>
      <c r="O334" s="133" t="s">
        <v>1751</v>
      </c>
      <c r="P334" s="133" t="s">
        <v>1751</v>
      </c>
    </row>
    <row r="335" spans="1:16">
      <c r="A335" s="132">
        <v>45233</v>
      </c>
      <c r="B335" s="133" t="s">
        <v>1751</v>
      </c>
      <c r="C335" s="133" t="s">
        <v>1751</v>
      </c>
      <c r="D335" s="133" t="s">
        <v>1751</v>
      </c>
      <c r="E335" s="133">
        <v>0.12915949727249088</v>
      </c>
      <c r="F335" s="133" t="s">
        <v>1751</v>
      </c>
      <c r="G335" s="133">
        <v>0.13948456656970531</v>
      </c>
      <c r="H335" s="133" t="s">
        <v>1751</v>
      </c>
      <c r="I335" s="133">
        <v>0.14395790590745688</v>
      </c>
      <c r="J335" s="133" t="s">
        <v>1751</v>
      </c>
      <c r="K335" s="133" t="s">
        <v>1751</v>
      </c>
      <c r="L335" s="133" t="s">
        <v>1751</v>
      </c>
      <c r="M335" s="133" t="s">
        <v>1751</v>
      </c>
      <c r="N335" s="133" t="s">
        <v>1751</v>
      </c>
      <c r="O335" s="133" t="s">
        <v>1751</v>
      </c>
      <c r="P335" s="133" t="s">
        <v>1751</v>
      </c>
    </row>
    <row r="336" spans="1:16">
      <c r="A336" s="132">
        <v>45234</v>
      </c>
      <c r="B336" s="133" t="s">
        <v>1751</v>
      </c>
      <c r="C336" s="133" t="s">
        <v>1751</v>
      </c>
      <c r="D336" s="133" t="s">
        <v>1751</v>
      </c>
      <c r="E336" s="133">
        <v>0.12915949727249088</v>
      </c>
      <c r="F336" s="133" t="s">
        <v>1751</v>
      </c>
      <c r="G336" s="133">
        <v>0.13948456656970531</v>
      </c>
      <c r="H336" s="133" t="s">
        <v>1751</v>
      </c>
      <c r="I336" s="133">
        <v>0.14395790590745688</v>
      </c>
      <c r="J336" s="133" t="s">
        <v>1751</v>
      </c>
      <c r="K336" s="133" t="s">
        <v>1751</v>
      </c>
      <c r="L336" s="133" t="s">
        <v>1751</v>
      </c>
      <c r="M336" s="133" t="s">
        <v>1751</v>
      </c>
      <c r="N336" s="133" t="s">
        <v>1751</v>
      </c>
      <c r="O336" s="133" t="s">
        <v>1751</v>
      </c>
      <c r="P336" s="133" t="s">
        <v>1751</v>
      </c>
    </row>
    <row r="337" spans="1:16">
      <c r="A337" s="132">
        <v>45235</v>
      </c>
      <c r="B337" s="133" t="s">
        <v>1751</v>
      </c>
      <c r="C337" s="133" t="s">
        <v>1751</v>
      </c>
      <c r="D337" s="133" t="s">
        <v>1751</v>
      </c>
      <c r="E337" s="133">
        <v>0.12594340258851561</v>
      </c>
      <c r="F337" s="133" t="s">
        <v>1751</v>
      </c>
      <c r="G337" s="133">
        <v>0.13948456656970531</v>
      </c>
      <c r="H337" s="133" t="s">
        <v>1751</v>
      </c>
      <c r="I337" s="133">
        <v>0.14395790590477678</v>
      </c>
      <c r="J337" s="133" t="s">
        <v>1751</v>
      </c>
      <c r="K337" s="133" t="s">
        <v>1751</v>
      </c>
      <c r="L337" s="133" t="s">
        <v>1751</v>
      </c>
      <c r="M337" s="133" t="s">
        <v>1751</v>
      </c>
      <c r="N337" s="133" t="s">
        <v>1751</v>
      </c>
      <c r="O337" s="133" t="s">
        <v>1751</v>
      </c>
      <c r="P337" s="133" t="s">
        <v>1751</v>
      </c>
    </row>
    <row r="338" spans="1:16">
      <c r="A338" s="132">
        <v>45236</v>
      </c>
      <c r="B338" s="133" t="s">
        <v>1751</v>
      </c>
      <c r="C338" s="133" t="s">
        <v>1751</v>
      </c>
      <c r="D338" s="133" t="s">
        <v>1751</v>
      </c>
      <c r="E338" s="133">
        <v>0.12041994889425296</v>
      </c>
      <c r="F338" s="133" t="s">
        <v>1751</v>
      </c>
      <c r="G338" s="133">
        <v>0.1394845665697054</v>
      </c>
      <c r="H338" s="133" t="s">
        <v>1751</v>
      </c>
      <c r="I338" s="133">
        <v>0.14378726116329346</v>
      </c>
      <c r="J338" s="133" t="s">
        <v>1751</v>
      </c>
      <c r="K338" s="133" t="s">
        <v>1751</v>
      </c>
      <c r="L338" s="133" t="s">
        <v>1751</v>
      </c>
      <c r="M338" s="133" t="s">
        <v>1751</v>
      </c>
      <c r="N338" s="133" t="s">
        <v>1751</v>
      </c>
      <c r="O338" s="133" t="s">
        <v>1751</v>
      </c>
      <c r="P338" s="133" t="s">
        <v>1751</v>
      </c>
    </row>
    <row r="339" spans="1:16">
      <c r="A339" s="132">
        <v>45237</v>
      </c>
      <c r="B339" s="133" t="s">
        <v>1751</v>
      </c>
      <c r="C339" s="133" t="s">
        <v>1751</v>
      </c>
      <c r="D339" s="133" t="s">
        <v>1751</v>
      </c>
      <c r="E339" s="133">
        <v>0.11862054174054841</v>
      </c>
      <c r="F339" s="133" t="s">
        <v>1751</v>
      </c>
      <c r="G339" s="133">
        <v>0.13948456656970556</v>
      </c>
      <c r="H339" s="133" t="s">
        <v>1751</v>
      </c>
      <c r="I339" s="133">
        <v>0.14378726116329332</v>
      </c>
      <c r="J339" s="133" t="s">
        <v>1751</v>
      </c>
      <c r="K339" s="133" t="s">
        <v>1751</v>
      </c>
      <c r="L339" s="133" t="s">
        <v>1751</v>
      </c>
      <c r="M339" s="133" t="s">
        <v>1751</v>
      </c>
      <c r="N339" s="133" t="s">
        <v>1751</v>
      </c>
      <c r="O339" s="133" t="s">
        <v>1751</v>
      </c>
      <c r="P339" s="133" t="s">
        <v>1751</v>
      </c>
    </row>
    <row r="340" spans="1:16">
      <c r="A340" s="132">
        <v>45238</v>
      </c>
      <c r="B340" s="133" t="s">
        <v>1751</v>
      </c>
      <c r="C340" s="133" t="s">
        <v>1751</v>
      </c>
      <c r="D340" s="133" t="s">
        <v>1751</v>
      </c>
      <c r="E340" s="133">
        <v>0.11862054174054837</v>
      </c>
      <c r="F340" s="133" t="s">
        <v>1751</v>
      </c>
      <c r="G340" s="133">
        <v>0.13451932847421327</v>
      </c>
      <c r="H340" s="133" t="s">
        <v>1751</v>
      </c>
      <c r="I340" s="133">
        <v>0.13962644772943689</v>
      </c>
      <c r="J340" s="133" t="s">
        <v>1751</v>
      </c>
      <c r="K340" s="133" t="s">
        <v>1751</v>
      </c>
      <c r="L340" s="133" t="s">
        <v>1751</v>
      </c>
      <c r="M340" s="133" t="s">
        <v>1751</v>
      </c>
      <c r="N340" s="133" t="s">
        <v>1751</v>
      </c>
      <c r="O340" s="133" t="s">
        <v>1751</v>
      </c>
      <c r="P340" s="133" t="s">
        <v>1751</v>
      </c>
    </row>
    <row r="341" spans="1:16">
      <c r="A341" s="132">
        <v>45239</v>
      </c>
      <c r="B341" s="133" t="s">
        <v>1751</v>
      </c>
      <c r="C341" s="133" t="s">
        <v>1751</v>
      </c>
      <c r="D341" s="133" t="s">
        <v>1751</v>
      </c>
      <c r="E341" s="133">
        <v>0.11810052094565499</v>
      </c>
      <c r="F341" s="133" t="s">
        <v>1751</v>
      </c>
      <c r="G341" s="133">
        <v>0.12910376978786922</v>
      </c>
      <c r="H341" s="133" t="s">
        <v>1751</v>
      </c>
      <c r="I341" s="133">
        <v>0.14342726390513244</v>
      </c>
      <c r="J341" s="133" t="s">
        <v>1751</v>
      </c>
      <c r="K341" s="133" t="s">
        <v>1751</v>
      </c>
      <c r="L341" s="133" t="s">
        <v>1751</v>
      </c>
      <c r="M341" s="133" t="s">
        <v>1751</v>
      </c>
      <c r="N341" s="133" t="s">
        <v>1751</v>
      </c>
      <c r="O341" s="133" t="s">
        <v>1751</v>
      </c>
      <c r="P341" s="133" t="s">
        <v>1751</v>
      </c>
    </row>
    <row r="342" spans="1:16">
      <c r="A342" s="132">
        <v>45240</v>
      </c>
      <c r="B342" s="133" t="s">
        <v>1751</v>
      </c>
      <c r="C342" s="133" t="s">
        <v>1751</v>
      </c>
      <c r="D342" s="133" t="s">
        <v>1751</v>
      </c>
      <c r="E342" s="133">
        <v>0.11810052094565499</v>
      </c>
      <c r="F342" s="133" t="s">
        <v>1751</v>
      </c>
      <c r="G342" s="133">
        <v>0.12910376978786922</v>
      </c>
      <c r="H342" s="133" t="s">
        <v>1751</v>
      </c>
      <c r="I342" s="133">
        <v>0.14342726390513244</v>
      </c>
      <c r="J342" s="133" t="s">
        <v>1751</v>
      </c>
      <c r="K342" s="133" t="s">
        <v>1751</v>
      </c>
      <c r="L342" s="133" t="s">
        <v>1751</v>
      </c>
      <c r="M342" s="133" t="s">
        <v>1751</v>
      </c>
      <c r="N342" s="133" t="s">
        <v>1751</v>
      </c>
      <c r="O342" s="133" t="s">
        <v>1751</v>
      </c>
      <c r="P342" s="133" t="s">
        <v>1751</v>
      </c>
    </row>
    <row r="343" spans="1:16">
      <c r="A343" s="132">
        <v>45241</v>
      </c>
      <c r="B343" s="133" t="s">
        <v>1751</v>
      </c>
      <c r="C343" s="133" t="s">
        <v>1751</v>
      </c>
      <c r="D343" s="133" t="s">
        <v>1751</v>
      </c>
      <c r="E343" s="133">
        <v>0.11810052094565499</v>
      </c>
      <c r="F343" s="133" t="s">
        <v>1751</v>
      </c>
      <c r="G343" s="133">
        <v>0.12910376978786922</v>
      </c>
      <c r="H343" s="133" t="s">
        <v>1751</v>
      </c>
      <c r="I343" s="133">
        <v>0.14342726390513244</v>
      </c>
      <c r="J343" s="133" t="s">
        <v>1751</v>
      </c>
      <c r="K343" s="133" t="s">
        <v>1751</v>
      </c>
      <c r="L343" s="133" t="s">
        <v>1751</v>
      </c>
      <c r="M343" s="133" t="s">
        <v>1751</v>
      </c>
      <c r="N343" s="133" t="s">
        <v>1751</v>
      </c>
      <c r="O343" s="133" t="s">
        <v>1751</v>
      </c>
      <c r="P343" s="133" t="s">
        <v>1751</v>
      </c>
    </row>
    <row r="344" spans="1:16">
      <c r="A344" s="132">
        <v>45242</v>
      </c>
      <c r="B344" s="133" t="s">
        <v>1751</v>
      </c>
      <c r="C344" s="133" t="s">
        <v>1751</v>
      </c>
      <c r="D344" s="133" t="s">
        <v>1751</v>
      </c>
      <c r="E344" s="133">
        <v>0.11810052094565499</v>
      </c>
      <c r="F344" s="133" t="s">
        <v>1751</v>
      </c>
      <c r="G344" s="133">
        <v>0.12910376978786922</v>
      </c>
      <c r="H344" s="133" t="s">
        <v>1751</v>
      </c>
      <c r="I344" s="133">
        <v>0.14342726390513244</v>
      </c>
      <c r="J344" s="133" t="s">
        <v>1751</v>
      </c>
      <c r="K344" s="133" t="s">
        <v>1751</v>
      </c>
      <c r="L344" s="133" t="s">
        <v>1751</v>
      </c>
      <c r="M344" s="133" t="s">
        <v>1751</v>
      </c>
      <c r="N344" s="133" t="s">
        <v>1751</v>
      </c>
      <c r="O344" s="133" t="s">
        <v>1751</v>
      </c>
      <c r="P344" s="133" t="s">
        <v>1751</v>
      </c>
    </row>
    <row r="345" spans="1:16">
      <c r="A345" s="132">
        <v>45243</v>
      </c>
      <c r="B345" s="133" t="s">
        <v>1751</v>
      </c>
      <c r="C345" s="133" t="s">
        <v>1751</v>
      </c>
      <c r="D345" s="133" t="s">
        <v>1751</v>
      </c>
      <c r="E345" s="133">
        <v>0.11810052094565499</v>
      </c>
      <c r="F345" s="133" t="s">
        <v>1751</v>
      </c>
      <c r="G345" s="133">
        <v>0.12910376978786922</v>
      </c>
      <c r="H345" s="133" t="s">
        <v>1751</v>
      </c>
      <c r="I345" s="133">
        <v>0.14342726390513244</v>
      </c>
      <c r="J345" s="133" t="s">
        <v>1751</v>
      </c>
      <c r="K345" s="133" t="s">
        <v>1751</v>
      </c>
      <c r="L345" s="133" t="s">
        <v>1751</v>
      </c>
      <c r="M345" s="133" t="s">
        <v>1751</v>
      </c>
      <c r="N345" s="133" t="s">
        <v>1751</v>
      </c>
      <c r="O345" s="133" t="s">
        <v>1751</v>
      </c>
      <c r="P345" s="133" t="s">
        <v>1751</v>
      </c>
    </row>
    <row r="346" spans="1:16">
      <c r="A346" s="132">
        <v>45244</v>
      </c>
      <c r="B346" s="133" t="s">
        <v>1751</v>
      </c>
      <c r="C346" s="133" t="s">
        <v>1751</v>
      </c>
      <c r="D346" s="133" t="s">
        <v>1751</v>
      </c>
      <c r="E346" s="133">
        <v>0.11810052094565499</v>
      </c>
      <c r="F346" s="133" t="s">
        <v>1751</v>
      </c>
      <c r="G346" s="133">
        <v>0.12910376978786922</v>
      </c>
      <c r="H346" s="133" t="s">
        <v>1751</v>
      </c>
      <c r="I346" s="133">
        <v>0.14342726390513244</v>
      </c>
      <c r="J346" s="133" t="s">
        <v>1751</v>
      </c>
      <c r="K346" s="133" t="s">
        <v>1751</v>
      </c>
      <c r="L346" s="133" t="s">
        <v>1751</v>
      </c>
      <c r="M346" s="133" t="s">
        <v>1751</v>
      </c>
      <c r="N346" s="133" t="s">
        <v>1751</v>
      </c>
      <c r="O346" s="133" t="s">
        <v>1751</v>
      </c>
      <c r="P346" s="133" t="s">
        <v>1751</v>
      </c>
    </row>
    <row r="347" spans="1:16">
      <c r="A347" s="132">
        <v>45245</v>
      </c>
      <c r="B347" s="133" t="s">
        <v>1751</v>
      </c>
      <c r="C347" s="133" t="s">
        <v>1751</v>
      </c>
      <c r="D347" s="133" t="s">
        <v>1751</v>
      </c>
      <c r="E347" s="133">
        <v>0.11810052094565499</v>
      </c>
      <c r="F347" s="133" t="s">
        <v>1751</v>
      </c>
      <c r="G347" s="133">
        <v>0.12910376978786922</v>
      </c>
      <c r="H347" s="133" t="s">
        <v>1751</v>
      </c>
      <c r="I347" s="133">
        <v>0.14342726390513244</v>
      </c>
      <c r="J347" s="133" t="s">
        <v>1751</v>
      </c>
      <c r="K347" s="133" t="s">
        <v>1751</v>
      </c>
      <c r="L347" s="133" t="s">
        <v>1751</v>
      </c>
      <c r="M347" s="133" t="s">
        <v>1751</v>
      </c>
      <c r="N347" s="133" t="s">
        <v>1751</v>
      </c>
      <c r="O347" s="133" t="s">
        <v>1751</v>
      </c>
      <c r="P347" s="133" t="s">
        <v>1751</v>
      </c>
    </row>
    <row r="348" spans="1:16">
      <c r="A348" s="132">
        <v>45246</v>
      </c>
      <c r="B348" s="133" t="s">
        <v>1751</v>
      </c>
      <c r="C348" s="133" t="s">
        <v>1751</v>
      </c>
      <c r="D348" s="133" t="s">
        <v>1751</v>
      </c>
      <c r="E348" s="133">
        <v>0.11810052094565499</v>
      </c>
      <c r="F348" s="133" t="s">
        <v>1751</v>
      </c>
      <c r="G348" s="133">
        <v>0.12910376978786922</v>
      </c>
      <c r="H348" s="133" t="s">
        <v>1751</v>
      </c>
      <c r="I348" s="133">
        <v>0.14342726390513244</v>
      </c>
      <c r="J348" s="133" t="s">
        <v>1751</v>
      </c>
      <c r="K348" s="133" t="s">
        <v>1751</v>
      </c>
      <c r="L348" s="133" t="s">
        <v>1751</v>
      </c>
      <c r="M348" s="133" t="s">
        <v>1751</v>
      </c>
      <c r="N348" s="133" t="s">
        <v>1751</v>
      </c>
      <c r="O348" s="133" t="s">
        <v>1751</v>
      </c>
      <c r="P348" s="133" t="s">
        <v>1751</v>
      </c>
    </row>
    <row r="349" spans="1:16">
      <c r="A349" s="132">
        <v>45247</v>
      </c>
      <c r="B349" s="133" t="s">
        <v>1751</v>
      </c>
      <c r="C349" s="133" t="s">
        <v>1751</v>
      </c>
      <c r="D349" s="133" t="s">
        <v>1751</v>
      </c>
      <c r="E349" s="133">
        <v>0.11810052094565499</v>
      </c>
      <c r="F349" s="133" t="s">
        <v>1751</v>
      </c>
      <c r="G349" s="133">
        <v>0.12910376978786922</v>
      </c>
      <c r="H349" s="133" t="s">
        <v>1751</v>
      </c>
      <c r="I349" s="133">
        <v>0.14342726390513244</v>
      </c>
      <c r="J349" s="133" t="s">
        <v>1751</v>
      </c>
      <c r="K349" s="133" t="s">
        <v>1751</v>
      </c>
      <c r="L349" s="133" t="s">
        <v>1751</v>
      </c>
      <c r="M349" s="133" t="s">
        <v>1751</v>
      </c>
      <c r="N349" s="133" t="s">
        <v>1751</v>
      </c>
      <c r="O349" s="133" t="s">
        <v>1751</v>
      </c>
      <c r="P349" s="133" t="s">
        <v>1751</v>
      </c>
    </row>
    <row r="350" spans="1:16">
      <c r="A350" s="132">
        <v>45248</v>
      </c>
      <c r="B350" s="133" t="s">
        <v>1751</v>
      </c>
      <c r="C350" s="133" t="s">
        <v>1751</v>
      </c>
      <c r="D350" s="133" t="s">
        <v>1751</v>
      </c>
      <c r="E350" s="133">
        <v>0.11810052094565499</v>
      </c>
      <c r="F350" s="133" t="s">
        <v>1751</v>
      </c>
      <c r="G350" s="133">
        <v>0.12910376978786922</v>
      </c>
      <c r="H350" s="133" t="s">
        <v>1751</v>
      </c>
      <c r="I350" s="133">
        <v>0.14342726390513244</v>
      </c>
      <c r="J350" s="133" t="s">
        <v>1751</v>
      </c>
      <c r="K350" s="133" t="s">
        <v>1751</v>
      </c>
      <c r="L350" s="133" t="s">
        <v>1751</v>
      </c>
      <c r="M350" s="133" t="s">
        <v>1751</v>
      </c>
      <c r="N350" s="133" t="s">
        <v>1751</v>
      </c>
      <c r="O350" s="133" t="s">
        <v>1751</v>
      </c>
      <c r="P350" s="133" t="s">
        <v>1751</v>
      </c>
    </row>
    <row r="351" spans="1:16">
      <c r="A351" s="132">
        <v>45249</v>
      </c>
      <c r="B351" s="133" t="s">
        <v>1751</v>
      </c>
      <c r="C351" s="133" t="s">
        <v>1751</v>
      </c>
      <c r="D351" s="133" t="s">
        <v>1751</v>
      </c>
      <c r="E351" s="133">
        <v>0.11810052094565499</v>
      </c>
      <c r="F351" s="133" t="s">
        <v>1751</v>
      </c>
      <c r="G351" s="133">
        <v>0.12910376978786922</v>
      </c>
      <c r="H351" s="133" t="s">
        <v>1751</v>
      </c>
      <c r="I351" s="133">
        <v>0.14342726390513244</v>
      </c>
      <c r="J351" s="133" t="s">
        <v>1751</v>
      </c>
      <c r="K351" s="133" t="s">
        <v>1751</v>
      </c>
      <c r="L351" s="133" t="s">
        <v>1751</v>
      </c>
      <c r="M351" s="133" t="s">
        <v>1751</v>
      </c>
      <c r="N351" s="133" t="s">
        <v>1751</v>
      </c>
      <c r="O351" s="133" t="s">
        <v>1751</v>
      </c>
      <c r="P351" s="133" t="s">
        <v>1751</v>
      </c>
    </row>
    <row r="352" spans="1:16">
      <c r="A352" s="132">
        <v>45250</v>
      </c>
      <c r="B352" s="133" t="s">
        <v>1751</v>
      </c>
      <c r="C352" s="133" t="s">
        <v>1751</v>
      </c>
      <c r="D352" s="133" t="s">
        <v>1751</v>
      </c>
      <c r="E352" s="133">
        <v>0.11947368893118784</v>
      </c>
      <c r="F352" s="133" t="s">
        <v>1751</v>
      </c>
      <c r="G352" s="133">
        <v>0.12910376978786922</v>
      </c>
      <c r="H352" s="133" t="s">
        <v>1751</v>
      </c>
      <c r="I352" s="133">
        <v>0.14342726390513244</v>
      </c>
      <c r="J352" s="133" t="s">
        <v>1751</v>
      </c>
      <c r="K352" s="133" t="s">
        <v>1751</v>
      </c>
      <c r="L352" s="133" t="s">
        <v>1751</v>
      </c>
      <c r="M352" s="133" t="s">
        <v>1751</v>
      </c>
      <c r="N352" s="133" t="s">
        <v>1751</v>
      </c>
      <c r="O352" s="133" t="s">
        <v>1751</v>
      </c>
      <c r="P352" s="133" t="s">
        <v>1751</v>
      </c>
    </row>
    <row r="353" spans="1:16">
      <c r="A353" s="132">
        <v>45251</v>
      </c>
      <c r="B353" s="133" t="s">
        <v>1751</v>
      </c>
      <c r="C353" s="133" t="s">
        <v>1751</v>
      </c>
      <c r="D353" s="133" t="s">
        <v>1751</v>
      </c>
      <c r="E353" s="133">
        <v>0.11947368893118779</v>
      </c>
      <c r="F353" s="133" t="s">
        <v>1751</v>
      </c>
      <c r="G353" s="133">
        <v>0.12910376978786911</v>
      </c>
      <c r="H353" s="133" t="s">
        <v>1751</v>
      </c>
      <c r="I353" s="133">
        <v>0.13957507044866851</v>
      </c>
      <c r="J353" s="133" t="s">
        <v>1751</v>
      </c>
      <c r="K353" s="133" t="s">
        <v>1751</v>
      </c>
      <c r="L353" s="133" t="s">
        <v>1751</v>
      </c>
      <c r="M353" s="133" t="s">
        <v>1751</v>
      </c>
      <c r="N353" s="133" t="s">
        <v>1751</v>
      </c>
      <c r="O353" s="133" t="s">
        <v>1751</v>
      </c>
      <c r="P353" s="133" t="s">
        <v>1751</v>
      </c>
    </row>
    <row r="354" spans="1:16">
      <c r="A354" s="132">
        <v>45252</v>
      </c>
      <c r="B354" s="133" t="s">
        <v>1751</v>
      </c>
      <c r="C354" s="133" t="s">
        <v>1751</v>
      </c>
      <c r="D354" s="133" t="s">
        <v>1751</v>
      </c>
      <c r="E354" s="133">
        <v>0.10904216101305485</v>
      </c>
      <c r="F354" s="133" t="s">
        <v>1751</v>
      </c>
      <c r="G354" s="133">
        <v>0.12910376978786919</v>
      </c>
      <c r="H354" s="133" t="s">
        <v>1751</v>
      </c>
      <c r="I354" s="133">
        <v>0.13957507040999539</v>
      </c>
      <c r="J354" s="133" t="s">
        <v>1751</v>
      </c>
      <c r="K354" s="133" t="s">
        <v>1751</v>
      </c>
      <c r="L354" s="133" t="s">
        <v>1751</v>
      </c>
      <c r="M354" s="133" t="s">
        <v>1751</v>
      </c>
      <c r="N354" s="133" t="s">
        <v>1751</v>
      </c>
      <c r="O354" s="133" t="s">
        <v>1751</v>
      </c>
      <c r="P354" s="133" t="s">
        <v>1751</v>
      </c>
    </row>
    <row r="355" spans="1:16">
      <c r="A355" s="132">
        <v>45253</v>
      </c>
      <c r="B355" s="133" t="s">
        <v>1751</v>
      </c>
      <c r="C355" s="133" t="s">
        <v>1751</v>
      </c>
      <c r="D355" s="133" t="s">
        <v>1751</v>
      </c>
      <c r="E355" s="133">
        <v>0.10915686059905995</v>
      </c>
      <c r="F355" s="133" t="s">
        <v>1751</v>
      </c>
      <c r="G355" s="133">
        <v>0.13526355693156006</v>
      </c>
      <c r="H355" s="133" t="s">
        <v>1751</v>
      </c>
      <c r="I355" s="133">
        <v>0.13957507040999551</v>
      </c>
      <c r="J355" s="133" t="s">
        <v>1751</v>
      </c>
      <c r="K355" s="133" t="s">
        <v>1751</v>
      </c>
      <c r="L355" s="133" t="s">
        <v>1751</v>
      </c>
      <c r="M355" s="133" t="s">
        <v>1751</v>
      </c>
      <c r="N355" s="133" t="s">
        <v>1751</v>
      </c>
      <c r="O355" s="133" t="s">
        <v>1751</v>
      </c>
      <c r="P355" s="133" t="s">
        <v>1751</v>
      </c>
    </row>
    <row r="356" spans="1:16">
      <c r="A356" s="132">
        <v>45254</v>
      </c>
      <c r="B356" s="133" t="s">
        <v>1751</v>
      </c>
      <c r="C356" s="133" t="s">
        <v>1751</v>
      </c>
      <c r="D356" s="133" t="s">
        <v>1751</v>
      </c>
      <c r="E356" s="133">
        <v>0.10915686059905995</v>
      </c>
      <c r="F356" s="133" t="s">
        <v>1751</v>
      </c>
      <c r="G356" s="133">
        <v>0.13526355693156006</v>
      </c>
      <c r="H356" s="133" t="s">
        <v>1751</v>
      </c>
      <c r="I356" s="133">
        <v>0.13957507040999551</v>
      </c>
      <c r="J356" s="133" t="s">
        <v>1751</v>
      </c>
      <c r="K356" s="133" t="s">
        <v>1751</v>
      </c>
      <c r="L356" s="133" t="s">
        <v>1751</v>
      </c>
      <c r="M356" s="133" t="s">
        <v>1751</v>
      </c>
      <c r="N356" s="133" t="s">
        <v>1751</v>
      </c>
      <c r="O356" s="133" t="s">
        <v>1751</v>
      </c>
      <c r="P356" s="133" t="s">
        <v>1751</v>
      </c>
    </row>
    <row r="357" spans="1:16">
      <c r="A357" s="132">
        <v>45255</v>
      </c>
      <c r="B357" s="133" t="s">
        <v>1751</v>
      </c>
      <c r="C357" s="133" t="s">
        <v>1751</v>
      </c>
      <c r="D357" s="133" t="s">
        <v>1751</v>
      </c>
      <c r="E357" s="133">
        <v>0.10915686059905995</v>
      </c>
      <c r="F357" s="133" t="s">
        <v>1751</v>
      </c>
      <c r="G357" s="133">
        <v>0.13526355693156006</v>
      </c>
      <c r="H357" s="133" t="s">
        <v>1751</v>
      </c>
      <c r="I357" s="133">
        <v>0.13957507040999551</v>
      </c>
      <c r="J357" s="133" t="s">
        <v>1751</v>
      </c>
      <c r="K357" s="133" t="s">
        <v>1751</v>
      </c>
      <c r="L357" s="133" t="s">
        <v>1751</v>
      </c>
      <c r="M357" s="133" t="s">
        <v>1751</v>
      </c>
      <c r="N357" s="133" t="s">
        <v>1751</v>
      </c>
      <c r="O357" s="133" t="s">
        <v>1751</v>
      </c>
      <c r="P357" s="133" t="s">
        <v>1751</v>
      </c>
    </row>
    <row r="358" spans="1:16">
      <c r="A358" s="132">
        <v>45256</v>
      </c>
      <c r="B358" s="133" t="s">
        <v>1751</v>
      </c>
      <c r="C358" s="133" t="s">
        <v>1751</v>
      </c>
      <c r="D358" s="133" t="s">
        <v>1751</v>
      </c>
      <c r="E358" s="133">
        <v>0.10915686059905993</v>
      </c>
      <c r="F358" s="133" t="s">
        <v>1751</v>
      </c>
      <c r="G358" s="133">
        <v>0.1352443136658644</v>
      </c>
      <c r="H358" s="133" t="s">
        <v>1751</v>
      </c>
      <c r="I358" s="133">
        <v>0.14112308897134163</v>
      </c>
      <c r="J358" s="133" t="s">
        <v>1751</v>
      </c>
      <c r="K358" s="133" t="s">
        <v>1751</v>
      </c>
      <c r="L358" s="133" t="s">
        <v>1751</v>
      </c>
      <c r="M358" s="133" t="s">
        <v>1751</v>
      </c>
      <c r="N358" s="133" t="s">
        <v>1751</v>
      </c>
      <c r="O358" s="133" t="s">
        <v>1751</v>
      </c>
      <c r="P358" s="133" t="s">
        <v>1751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801BC-0891-4254-834C-A16B4344C94B}">
  <sheetPr codeName="Sheet24"/>
  <dimension ref="A1:I361"/>
  <sheetViews>
    <sheetView showGridLines="0" zoomScaleNormal="100" workbookViewId="0">
      <pane xSplit="1" ySplit="2" topLeftCell="B351" activePane="bottomRight" state="frozen"/>
      <selection activeCell="S27" sqref="S27"/>
      <selection pane="topRight" activeCell="S27" sqref="S27"/>
      <selection pane="bottomLeft" activeCell="S27" sqref="S27"/>
      <selection pane="bottomRight" activeCell="B361" sqref="B361:I361"/>
    </sheetView>
  </sheetViews>
  <sheetFormatPr defaultColWidth="8.85546875" defaultRowHeight="15"/>
  <cols>
    <col min="1" max="1" width="13.85546875" style="132" bestFit="1" customWidth="1"/>
    <col min="2" max="2" width="8.85546875" style="133"/>
    <col min="3" max="3" width="11" style="133" bestFit="1" customWidth="1"/>
    <col min="4" max="5" width="8.42578125" style="133" bestFit="1" customWidth="1"/>
    <col min="6" max="6" width="7.85546875" style="133" bestFit="1" customWidth="1"/>
    <col min="7" max="7" width="6.5703125" style="133" bestFit="1" customWidth="1"/>
    <col min="8" max="9" width="9.5703125" style="133" bestFit="1" customWidth="1"/>
    <col min="10" max="16384" width="8.85546875" style="68"/>
  </cols>
  <sheetData>
    <row r="1" spans="1:9">
      <c r="A1" s="130" t="s">
        <v>1631</v>
      </c>
      <c r="B1" s="129" t="str">
        <f>IFERROR(AVERAGEIF(DailyDetails!$K:$K,B$2,DailyDetails!$J:$J),"")</f>
        <v/>
      </c>
      <c r="C1" s="129">
        <f>IFERROR(AVERAGEIF(DailyDetails!$K:$K,C$2,DailyDetails!$J:$J),"")</f>
        <v>0.13682007850152389</v>
      </c>
      <c r="D1" s="129">
        <f>IFERROR(AVERAGEIF(DailyDetails!$K:$K,D$2,DailyDetails!$J:$J),"")</f>
        <v>0.13566090348964593</v>
      </c>
      <c r="E1" s="129">
        <f>IFERROR(AVERAGEIF(DailyDetails!$K:$K,E$2,DailyDetails!$J:$J),"")</f>
        <v>0.1334425673978758</v>
      </c>
      <c r="F1" s="129">
        <f>IFERROR(AVERAGEIF(DailyDetails!$K:$K,F$2,DailyDetails!$J:$J),"")</f>
        <v>0.12850808774542199</v>
      </c>
      <c r="G1" s="129" t="str">
        <f>IFERROR(AVERAGEIF(DailyDetails!$K:$K,G$2,DailyDetails!$J:$J),"")</f>
        <v/>
      </c>
      <c r="H1" s="129" t="str">
        <f>IFERROR(AVERAGEIF(DailyDetails!$K:$K,H$2,DailyDetails!$J:$J),"")</f>
        <v/>
      </c>
      <c r="I1" s="129" t="str">
        <f>IFERROR(AVERAGEIF(DailyDetails!$K:$K,I$2,DailyDetails!$J:$J),"")</f>
        <v/>
      </c>
    </row>
    <row r="2" spans="1:9">
      <c r="A2" s="131" t="s">
        <v>205</v>
      </c>
      <c r="B2" s="123" t="s">
        <v>1617</v>
      </c>
      <c r="C2" s="123" t="s">
        <v>1619</v>
      </c>
      <c r="D2" s="123" t="s">
        <v>164</v>
      </c>
      <c r="E2" s="123" t="s">
        <v>1624</v>
      </c>
      <c r="F2" s="123" t="s">
        <v>1627</v>
      </c>
      <c r="G2" s="123" t="s">
        <v>165</v>
      </c>
      <c r="H2" s="123" t="s">
        <v>166</v>
      </c>
      <c r="I2" s="123" t="s">
        <v>169</v>
      </c>
    </row>
    <row r="3" spans="1:9">
      <c r="A3" s="132">
        <v>44865</v>
      </c>
      <c r="B3" s="133" t="s">
        <v>1751</v>
      </c>
      <c r="C3" s="133">
        <v>0.11802513536790317</v>
      </c>
      <c r="D3" s="133">
        <v>0.13250941448035694</v>
      </c>
      <c r="E3" s="133">
        <v>0.13500197151139656</v>
      </c>
      <c r="F3" s="133">
        <v>0.13324329101621177</v>
      </c>
      <c r="G3" s="133" t="s">
        <v>1751</v>
      </c>
      <c r="H3" s="133" t="s">
        <v>1751</v>
      </c>
      <c r="I3" s="133" t="s">
        <v>1751</v>
      </c>
    </row>
    <row r="4" spans="1:9">
      <c r="A4" s="132">
        <v>44866</v>
      </c>
      <c r="B4" s="133" t="s">
        <v>1751</v>
      </c>
      <c r="C4" s="133">
        <v>0.12352837268016777</v>
      </c>
      <c r="D4" s="133">
        <v>0.13300537407285076</v>
      </c>
      <c r="E4" s="133">
        <v>0.13736936876249123</v>
      </c>
      <c r="F4" s="133">
        <v>0.13413523607661942</v>
      </c>
      <c r="G4" s="133" t="s">
        <v>1751</v>
      </c>
      <c r="H4" s="133" t="s">
        <v>1751</v>
      </c>
      <c r="I4" s="133" t="s">
        <v>1751</v>
      </c>
    </row>
    <row r="5" spans="1:9">
      <c r="A5" s="132">
        <v>44867</v>
      </c>
      <c r="B5" s="133" t="s">
        <v>1751</v>
      </c>
      <c r="C5" s="133">
        <v>0.12592629061680341</v>
      </c>
      <c r="D5" s="133">
        <v>0.13310084291527338</v>
      </c>
      <c r="E5" s="133">
        <v>0.13757931459544967</v>
      </c>
      <c r="F5" s="133">
        <v>0.13531990213042275</v>
      </c>
      <c r="G5" s="133" t="s">
        <v>1751</v>
      </c>
      <c r="H5" s="133" t="s">
        <v>1751</v>
      </c>
      <c r="I5" s="133" t="s">
        <v>1751</v>
      </c>
    </row>
    <row r="6" spans="1:9">
      <c r="A6" s="132">
        <v>44868</v>
      </c>
      <c r="B6" s="133" t="s">
        <v>1751</v>
      </c>
      <c r="C6" s="133">
        <v>0.12592629061680335</v>
      </c>
      <c r="D6" s="133">
        <v>0.13291569641264503</v>
      </c>
      <c r="E6" s="133">
        <v>0.13678848643825642</v>
      </c>
      <c r="F6" s="133">
        <v>0.13531990213042314</v>
      </c>
      <c r="G6" s="133" t="s">
        <v>1751</v>
      </c>
      <c r="H6" s="133" t="s">
        <v>1751</v>
      </c>
      <c r="I6" s="133" t="s">
        <v>1751</v>
      </c>
    </row>
    <row r="7" spans="1:9">
      <c r="A7" s="132">
        <v>44871</v>
      </c>
      <c r="B7" s="133" t="s">
        <v>1751</v>
      </c>
      <c r="C7" s="133">
        <v>0.12592629061715122</v>
      </c>
      <c r="D7" s="133">
        <v>0.13272110392733258</v>
      </c>
      <c r="E7" s="133">
        <v>0.13601337917964437</v>
      </c>
      <c r="F7" s="133">
        <v>0.13664832094278903</v>
      </c>
      <c r="G7" s="133" t="s">
        <v>1751</v>
      </c>
      <c r="H7" s="133" t="s">
        <v>1751</v>
      </c>
      <c r="I7" s="133" t="s">
        <v>1751</v>
      </c>
    </row>
    <row r="8" spans="1:9">
      <c r="A8" s="132">
        <v>44872</v>
      </c>
      <c r="B8" s="133" t="s">
        <v>1751</v>
      </c>
      <c r="C8" s="133">
        <v>0.12763782255502232</v>
      </c>
      <c r="D8" s="133">
        <v>0.13340281847578997</v>
      </c>
      <c r="E8" s="133">
        <v>0.13586821774229968</v>
      </c>
      <c r="F8" s="133">
        <v>0.13664832094278903</v>
      </c>
      <c r="G8" s="133" t="s">
        <v>1751</v>
      </c>
      <c r="H8" s="133" t="s">
        <v>1751</v>
      </c>
      <c r="I8" s="133" t="s">
        <v>1751</v>
      </c>
    </row>
    <row r="9" spans="1:9">
      <c r="A9" s="132">
        <v>44873</v>
      </c>
      <c r="B9" s="133" t="s">
        <v>1751</v>
      </c>
      <c r="C9" s="133">
        <v>0.12763782251078218</v>
      </c>
      <c r="D9" s="133">
        <v>0.13612271178107491</v>
      </c>
      <c r="E9" s="133">
        <v>0.13193412335941584</v>
      </c>
      <c r="F9" s="133">
        <v>0.13462972563124975</v>
      </c>
      <c r="G9" s="133" t="s">
        <v>1751</v>
      </c>
      <c r="H9" s="133" t="s">
        <v>1751</v>
      </c>
      <c r="I9" s="133" t="s">
        <v>1751</v>
      </c>
    </row>
    <row r="10" spans="1:9">
      <c r="A10" s="132">
        <v>44874</v>
      </c>
      <c r="B10" s="133" t="s">
        <v>1751</v>
      </c>
      <c r="C10" s="133">
        <v>0.12915562833098762</v>
      </c>
      <c r="D10" s="133">
        <v>0.13843701452585408</v>
      </c>
      <c r="E10" s="133">
        <v>0.13150033769187816</v>
      </c>
      <c r="F10" s="133">
        <v>0.13462972563124972</v>
      </c>
      <c r="G10" s="133" t="s">
        <v>1751</v>
      </c>
      <c r="H10" s="133" t="s">
        <v>1751</v>
      </c>
      <c r="I10" s="133" t="s">
        <v>1751</v>
      </c>
    </row>
    <row r="11" spans="1:9">
      <c r="A11" s="132">
        <v>44875</v>
      </c>
      <c r="B11" s="133" t="s">
        <v>1751</v>
      </c>
      <c r="C11" s="133">
        <v>0.13058298772533486</v>
      </c>
      <c r="D11" s="133">
        <v>0.13858113995428842</v>
      </c>
      <c r="E11" s="133">
        <v>0.13281630965973865</v>
      </c>
      <c r="F11" s="133">
        <v>0.13462972564445796</v>
      </c>
      <c r="G11" s="133" t="s">
        <v>1751</v>
      </c>
      <c r="H11" s="133" t="s">
        <v>1751</v>
      </c>
      <c r="I11" s="133" t="s">
        <v>1751</v>
      </c>
    </row>
    <row r="12" spans="1:9">
      <c r="A12" s="132">
        <v>44878</v>
      </c>
      <c r="B12" s="133" t="s">
        <v>1751</v>
      </c>
      <c r="C12" s="133">
        <v>0.13572210695553827</v>
      </c>
      <c r="D12" s="133">
        <v>0.13970088609995696</v>
      </c>
      <c r="E12" s="133">
        <v>0.13291425054954345</v>
      </c>
      <c r="F12" s="133">
        <v>0.13614093009188646</v>
      </c>
      <c r="G12" s="133" t="s">
        <v>1751</v>
      </c>
      <c r="H12" s="133" t="s">
        <v>1751</v>
      </c>
      <c r="I12" s="133" t="s">
        <v>1751</v>
      </c>
    </row>
    <row r="13" spans="1:9">
      <c r="A13" s="132">
        <v>44879</v>
      </c>
      <c r="B13" s="133" t="s">
        <v>1751</v>
      </c>
      <c r="C13" s="133">
        <v>0.135722107002828</v>
      </c>
      <c r="D13" s="133">
        <v>0.13940123688391504</v>
      </c>
      <c r="E13" s="133">
        <v>0.13282829944375252</v>
      </c>
      <c r="F13" s="133">
        <v>0.13614093010932748</v>
      </c>
      <c r="G13" s="133" t="s">
        <v>1751</v>
      </c>
      <c r="H13" s="133" t="s">
        <v>1751</v>
      </c>
      <c r="I13" s="133" t="s">
        <v>1751</v>
      </c>
    </row>
    <row r="14" spans="1:9">
      <c r="A14" s="132">
        <v>44880</v>
      </c>
      <c r="B14" s="133" t="s">
        <v>1751</v>
      </c>
      <c r="C14" s="133">
        <v>0.13572210697961501</v>
      </c>
      <c r="D14" s="133">
        <v>0.13988910964026421</v>
      </c>
      <c r="E14" s="133">
        <v>0.13267438720646493</v>
      </c>
      <c r="F14" s="133">
        <v>0.13614093010932746</v>
      </c>
      <c r="G14" s="133" t="s">
        <v>1751</v>
      </c>
      <c r="H14" s="133" t="s">
        <v>1751</v>
      </c>
      <c r="I14" s="133" t="s">
        <v>1751</v>
      </c>
    </row>
    <row r="15" spans="1:9">
      <c r="A15" s="132">
        <v>44881</v>
      </c>
      <c r="B15" s="133" t="s">
        <v>1751</v>
      </c>
      <c r="C15" s="133">
        <v>0.1340653090741267</v>
      </c>
      <c r="D15" s="133">
        <v>0.1401327134046278</v>
      </c>
      <c r="E15" s="133">
        <v>0.13240968529463196</v>
      </c>
      <c r="F15" s="133">
        <v>0.13614093010932748</v>
      </c>
      <c r="G15" s="133" t="s">
        <v>1751</v>
      </c>
      <c r="H15" s="133" t="s">
        <v>1751</v>
      </c>
      <c r="I15" s="133" t="s">
        <v>1751</v>
      </c>
    </row>
    <row r="16" spans="1:9">
      <c r="A16" s="132">
        <v>44882</v>
      </c>
      <c r="B16" s="133" t="s">
        <v>1751</v>
      </c>
      <c r="C16" s="133">
        <v>0.13406530907412664</v>
      </c>
      <c r="D16" s="133">
        <v>0.13919469950371885</v>
      </c>
      <c r="E16" s="133">
        <v>0.13258206084467497</v>
      </c>
      <c r="F16" s="133">
        <v>0.13614093010932746</v>
      </c>
      <c r="G16" s="133" t="s">
        <v>1751</v>
      </c>
      <c r="H16" s="133" t="s">
        <v>1751</v>
      </c>
      <c r="I16" s="133" t="s">
        <v>1751</v>
      </c>
    </row>
    <row r="17" spans="1:9">
      <c r="A17" s="132">
        <v>44883</v>
      </c>
      <c r="B17" s="133" t="s">
        <v>1751</v>
      </c>
      <c r="C17" s="133">
        <v>0.1340653091018808</v>
      </c>
      <c r="D17" s="133">
        <v>0.13753332569956614</v>
      </c>
      <c r="E17" s="133">
        <v>0.13224370579627159</v>
      </c>
      <c r="F17" s="133">
        <v>0.13614093010932746</v>
      </c>
      <c r="G17" s="133" t="s">
        <v>1751</v>
      </c>
      <c r="H17" s="133" t="s">
        <v>1751</v>
      </c>
      <c r="I17" s="133" t="s">
        <v>1751</v>
      </c>
    </row>
    <row r="18" spans="1:9">
      <c r="A18" s="132">
        <v>44888</v>
      </c>
      <c r="B18" s="133" t="s">
        <v>1751</v>
      </c>
      <c r="C18" s="133">
        <v>0.13406530910188086</v>
      </c>
      <c r="D18" s="133">
        <v>0.13860104659889358</v>
      </c>
      <c r="E18" s="133">
        <v>0.13251828657012563</v>
      </c>
      <c r="F18" s="133">
        <v>0.13614093001405883</v>
      </c>
      <c r="G18" s="133" t="s">
        <v>1751</v>
      </c>
      <c r="H18" s="133" t="s">
        <v>1751</v>
      </c>
      <c r="I18" s="133" t="s">
        <v>1751</v>
      </c>
    </row>
    <row r="19" spans="1:9">
      <c r="A19" s="132">
        <v>44889</v>
      </c>
      <c r="B19" s="133" t="s">
        <v>1751</v>
      </c>
      <c r="C19" s="133">
        <v>0.1309395916915882</v>
      </c>
      <c r="D19" s="133">
        <v>0.13857851473822538</v>
      </c>
      <c r="E19" s="133">
        <v>0.13164714668868099</v>
      </c>
      <c r="F19" s="133">
        <v>0.13614092998267813</v>
      </c>
      <c r="G19" s="133" t="s">
        <v>1751</v>
      </c>
      <c r="H19" s="133" t="s">
        <v>1751</v>
      </c>
      <c r="I19" s="133" t="s">
        <v>1751</v>
      </c>
    </row>
    <row r="20" spans="1:9">
      <c r="A20" s="132">
        <v>44892</v>
      </c>
      <c r="B20" s="133" t="s">
        <v>1751</v>
      </c>
      <c r="C20" s="133">
        <v>0.13093959159499063</v>
      </c>
      <c r="D20" s="133">
        <v>0.13848016468559413</v>
      </c>
      <c r="E20" s="133">
        <v>0.13197678398835067</v>
      </c>
      <c r="F20" s="133">
        <v>0.13614092998267821</v>
      </c>
      <c r="G20" s="133" t="s">
        <v>1751</v>
      </c>
      <c r="H20" s="133" t="s">
        <v>1751</v>
      </c>
      <c r="I20" s="133" t="s">
        <v>1751</v>
      </c>
    </row>
    <row r="21" spans="1:9">
      <c r="A21" s="132">
        <v>44893</v>
      </c>
      <c r="B21" s="133" t="s">
        <v>1751</v>
      </c>
      <c r="C21" s="133">
        <v>0.13590673491813987</v>
      </c>
      <c r="D21" s="133">
        <v>0.1383586865982</v>
      </c>
      <c r="E21" s="133">
        <v>0.13074841870256368</v>
      </c>
      <c r="F21" s="133">
        <v>0.13614092998267815</v>
      </c>
      <c r="G21" s="133" t="s">
        <v>1751</v>
      </c>
      <c r="H21" s="133" t="s">
        <v>1751</v>
      </c>
      <c r="I21" s="133" t="s">
        <v>1751</v>
      </c>
    </row>
    <row r="22" spans="1:9">
      <c r="A22" s="132">
        <v>44894</v>
      </c>
      <c r="B22" s="133" t="s">
        <v>1751</v>
      </c>
      <c r="C22" s="133">
        <v>0.13890876456311121</v>
      </c>
      <c r="D22" s="133">
        <v>0.13771305150295701</v>
      </c>
      <c r="E22" s="133">
        <v>0.13003829492274888</v>
      </c>
      <c r="F22" s="133">
        <v>0.13614093009348871</v>
      </c>
      <c r="G22" s="133" t="s">
        <v>1751</v>
      </c>
      <c r="H22" s="133" t="s">
        <v>1751</v>
      </c>
      <c r="I22" s="133" t="s">
        <v>1751</v>
      </c>
    </row>
    <row r="23" spans="1:9">
      <c r="A23" s="132">
        <v>44895</v>
      </c>
      <c r="B23" s="133" t="s">
        <v>1751</v>
      </c>
      <c r="C23" s="133">
        <v>0.13946456485238104</v>
      </c>
      <c r="D23" s="133">
        <v>0.13764040310092321</v>
      </c>
      <c r="E23" s="133">
        <v>0.13096979005802589</v>
      </c>
      <c r="F23" s="133">
        <v>0.13614093009348874</v>
      </c>
      <c r="G23" s="133" t="s">
        <v>1751</v>
      </c>
      <c r="H23" s="133" t="s">
        <v>1751</v>
      </c>
      <c r="I23" s="133" t="s">
        <v>1751</v>
      </c>
    </row>
    <row r="24" spans="1:9">
      <c r="A24" s="132">
        <v>44896</v>
      </c>
      <c r="B24" s="133" t="s">
        <v>1751</v>
      </c>
      <c r="C24" s="133">
        <v>0.14016262658123207</v>
      </c>
      <c r="D24" s="133">
        <v>0.13553316618638656</v>
      </c>
      <c r="E24" s="133">
        <v>0.13082876027871748</v>
      </c>
      <c r="F24" s="133">
        <v>0.13624377977294641</v>
      </c>
      <c r="G24" s="133" t="s">
        <v>1751</v>
      </c>
      <c r="H24" s="133" t="s">
        <v>1751</v>
      </c>
      <c r="I24" s="133" t="s">
        <v>1751</v>
      </c>
    </row>
    <row r="25" spans="1:9">
      <c r="A25" s="132">
        <v>44899</v>
      </c>
      <c r="B25" s="133" t="s">
        <v>1751</v>
      </c>
      <c r="C25" s="133">
        <v>0.1401626265812321</v>
      </c>
      <c r="D25" s="133">
        <v>0.1352164137239466</v>
      </c>
      <c r="E25" s="133">
        <v>0.1296938014920869</v>
      </c>
      <c r="F25" s="133">
        <v>0.13624377977294641</v>
      </c>
      <c r="G25" s="133" t="s">
        <v>1751</v>
      </c>
      <c r="H25" s="133" t="s">
        <v>1751</v>
      </c>
      <c r="I25" s="133" t="s">
        <v>1751</v>
      </c>
    </row>
    <row r="26" spans="1:9">
      <c r="A26" s="132">
        <v>44900</v>
      </c>
      <c r="B26" s="133" t="s">
        <v>1751</v>
      </c>
      <c r="C26" s="133">
        <v>0.13912714748750513</v>
      </c>
      <c r="D26" s="133">
        <v>0.13586716067447327</v>
      </c>
      <c r="E26" s="133">
        <v>0.12889963544113603</v>
      </c>
      <c r="F26" s="133">
        <v>0.13724837395986533</v>
      </c>
      <c r="G26" s="133" t="s">
        <v>1751</v>
      </c>
      <c r="H26" s="133" t="s">
        <v>1751</v>
      </c>
      <c r="I26" s="133" t="s">
        <v>1751</v>
      </c>
    </row>
    <row r="27" spans="1:9">
      <c r="A27" s="132">
        <v>44901</v>
      </c>
      <c r="B27" s="133" t="s">
        <v>1751</v>
      </c>
      <c r="C27" s="133">
        <v>0.13857263145609486</v>
      </c>
      <c r="D27" s="133">
        <v>0.13609104400552455</v>
      </c>
      <c r="E27" s="133">
        <v>0.12957627582218426</v>
      </c>
      <c r="F27" s="133">
        <v>0.13831027240911362</v>
      </c>
      <c r="G27" s="133" t="s">
        <v>1751</v>
      </c>
      <c r="H27" s="133" t="s">
        <v>1751</v>
      </c>
      <c r="I27" s="133" t="s">
        <v>1751</v>
      </c>
    </row>
    <row r="28" spans="1:9">
      <c r="A28" s="132">
        <v>44902</v>
      </c>
      <c r="B28" s="133" t="s">
        <v>1751</v>
      </c>
      <c r="C28" s="133">
        <v>0.13873369212871892</v>
      </c>
      <c r="D28" s="133">
        <v>0.13406697158860409</v>
      </c>
      <c r="E28" s="133">
        <v>0.12953983184560161</v>
      </c>
      <c r="F28" s="133">
        <v>0.13820243857179584</v>
      </c>
      <c r="G28" s="133" t="s">
        <v>1751</v>
      </c>
      <c r="H28" s="133" t="s">
        <v>1751</v>
      </c>
      <c r="I28" s="133" t="s">
        <v>1751</v>
      </c>
    </row>
    <row r="29" spans="1:9">
      <c r="A29" s="132">
        <v>44906</v>
      </c>
      <c r="B29" s="133" t="s">
        <v>1751</v>
      </c>
      <c r="C29" s="133">
        <v>0.13822328322826452</v>
      </c>
      <c r="D29" s="133">
        <v>0.1335051324319618</v>
      </c>
      <c r="E29" s="133">
        <v>0.13194625406970187</v>
      </c>
      <c r="F29" s="133">
        <v>0.13462215816108558</v>
      </c>
      <c r="G29" s="133" t="s">
        <v>1751</v>
      </c>
      <c r="H29" s="133" t="s">
        <v>1751</v>
      </c>
      <c r="I29" s="133" t="s">
        <v>1751</v>
      </c>
    </row>
    <row r="30" spans="1:9">
      <c r="A30" s="132">
        <v>44907</v>
      </c>
      <c r="B30" s="133" t="s">
        <v>1751</v>
      </c>
      <c r="C30" s="133">
        <v>0.13989481783644364</v>
      </c>
      <c r="D30" s="133">
        <v>0.13339142319825245</v>
      </c>
      <c r="E30" s="133">
        <v>0.13280698579906677</v>
      </c>
      <c r="F30" s="133">
        <v>0.13462215816108553</v>
      </c>
      <c r="G30" s="133" t="s">
        <v>1751</v>
      </c>
      <c r="H30" s="133" t="s">
        <v>1751</v>
      </c>
      <c r="I30" s="133" t="s">
        <v>1751</v>
      </c>
    </row>
    <row r="31" spans="1:9">
      <c r="A31" s="132">
        <v>44908</v>
      </c>
      <c r="B31" s="133" t="s">
        <v>1751</v>
      </c>
      <c r="C31" s="133">
        <v>0.13891766071198008</v>
      </c>
      <c r="D31" s="133">
        <v>0.13310294455834276</v>
      </c>
      <c r="E31" s="133">
        <v>0.13151797327978695</v>
      </c>
      <c r="F31" s="133">
        <v>0.13781019309167838</v>
      </c>
      <c r="G31" s="133" t="s">
        <v>1751</v>
      </c>
      <c r="H31" s="133" t="s">
        <v>1751</v>
      </c>
      <c r="I31" s="133" t="s">
        <v>1751</v>
      </c>
    </row>
    <row r="32" spans="1:9">
      <c r="A32" s="132">
        <v>44909</v>
      </c>
      <c r="B32" s="133" t="s">
        <v>1751</v>
      </c>
      <c r="C32" s="133">
        <v>0.13825201572961118</v>
      </c>
      <c r="D32" s="133">
        <v>0.13251689671622124</v>
      </c>
      <c r="E32" s="133">
        <v>0.13108139924798987</v>
      </c>
      <c r="F32" s="133">
        <v>0.13781019306880912</v>
      </c>
      <c r="G32" s="133" t="s">
        <v>1751</v>
      </c>
      <c r="H32" s="133" t="s">
        <v>1751</v>
      </c>
      <c r="I32" s="133" t="s">
        <v>1751</v>
      </c>
    </row>
    <row r="33" spans="1:9">
      <c r="A33" s="132">
        <v>44910</v>
      </c>
      <c r="B33" s="133" t="s">
        <v>1751</v>
      </c>
      <c r="C33" s="133">
        <v>0.13789280313038582</v>
      </c>
      <c r="D33" s="133">
        <v>0.13291603037853181</v>
      </c>
      <c r="E33" s="133">
        <v>0.13055870086725277</v>
      </c>
      <c r="F33" s="133">
        <v>0.13781019306880912</v>
      </c>
      <c r="G33" s="133" t="s">
        <v>1751</v>
      </c>
      <c r="H33" s="133" t="s">
        <v>1751</v>
      </c>
      <c r="I33" s="133" t="s">
        <v>1751</v>
      </c>
    </row>
    <row r="34" spans="1:9">
      <c r="A34" s="132">
        <v>44913</v>
      </c>
      <c r="B34" s="133" t="s">
        <v>1751</v>
      </c>
      <c r="C34" s="133">
        <v>0.13973999170531506</v>
      </c>
      <c r="D34" s="133">
        <v>0.13210416582439236</v>
      </c>
      <c r="E34" s="133">
        <v>0.13058730289971932</v>
      </c>
      <c r="F34" s="133">
        <v>0.13783456346769066</v>
      </c>
      <c r="G34" s="133" t="s">
        <v>1751</v>
      </c>
      <c r="H34" s="133" t="s">
        <v>1751</v>
      </c>
      <c r="I34" s="133" t="s">
        <v>1751</v>
      </c>
    </row>
    <row r="35" spans="1:9">
      <c r="A35" s="132">
        <v>44914</v>
      </c>
      <c r="B35" s="133" t="s">
        <v>1751</v>
      </c>
      <c r="C35" s="133">
        <v>0.13973999171964846</v>
      </c>
      <c r="D35" s="133">
        <v>0.13250080720470761</v>
      </c>
      <c r="E35" s="133">
        <v>0.13057311074456504</v>
      </c>
      <c r="F35" s="133">
        <v>0.13912187600153517</v>
      </c>
      <c r="G35" s="133" t="s">
        <v>1751</v>
      </c>
      <c r="H35" s="133" t="s">
        <v>1751</v>
      </c>
      <c r="I35" s="133" t="s">
        <v>1751</v>
      </c>
    </row>
    <row r="36" spans="1:9">
      <c r="A36" s="132">
        <v>44915</v>
      </c>
      <c r="B36" s="133" t="s">
        <v>1751</v>
      </c>
      <c r="C36" s="133">
        <v>0.13932616993078753</v>
      </c>
      <c r="D36" s="133">
        <v>0.1326777198509779</v>
      </c>
      <c r="E36" s="133">
        <v>0.13157458085961096</v>
      </c>
      <c r="F36" s="133">
        <v>0.13894902505513049</v>
      </c>
      <c r="G36" s="133" t="s">
        <v>1751</v>
      </c>
      <c r="H36" s="133" t="s">
        <v>1751</v>
      </c>
      <c r="I36" s="133" t="s">
        <v>1751</v>
      </c>
    </row>
    <row r="37" spans="1:9">
      <c r="A37" s="132">
        <v>44916</v>
      </c>
      <c r="B37" s="133" t="s">
        <v>1751</v>
      </c>
      <c r="C37" s="133">
        <v>0.13768439585445336</v>
      </c>
      <c r="D37" s="133">
        <v>0.13315946694011807</v>
      </c>
      <c r="E37" s="133">
        <v>0.13179656443879265</v>
      </c>
      <c r="F37" s="133">
        <v>0.13894902504743575</v>
      </c>
      <c r="G37" s="133" t="s">
        <v>1751</v>
      </c>
      <c r="H37" s="133" t="s">
        <v>1751</v>
      </c>
      <c r="I37" s="133" t="s">
        <v>1751</v>
      </c>
    </row>
    <row r="38" spans="1:9">
      <c r="A38" s="132">
        <v>44917</v>
      </c>
      <c r="B38" s="133" t="s">
        <v>1751</v>
      </c>
      <c r="C38" s="133">
        <v>0.13768439586732842</v>
      </c>
      <c r="D38" s="133">
        <v>0.133109567702798</v>
      </c>
      <c r="E38" s="133">
        <v>0.13118125229551161</v>
      </c>
      <c r="F38" s="133">
        <v>0.13575530586880463</v>
      </c>
      <c r="G38" s="133" t="s">
        <v>1751</v>
      </c>
      <c r="H38" s="133" t="s">
        <v>1751</v>
      </c>
      <c r="I38" s="133" t="s">
        <v>1751</v>
      </c>
    </row>
    <row r="39" spans="1:9">
      <c r="A39" s="132">
        <v>44921</v>
      </c>
      <c r="B39" s="133" t="s">
        <v>1751</v>
      </c>
      <c r="C39" s="133">
        <v>0.13442714779399845</v>
      </c>
      <c r="D39" s="133">
        <v>0.13406859798983342</v>
      </c>
      <c r="E39" s="133">
        <v>0.13301090161471599</v>
      </c>
      <c r="F39" s="133">
        <v>0.13239684187344017</v>
      </c>
      <c r="G39" s="133" t="s">
        <v>1751</v>
      </c>
      <c r="H39" s="133" t="s">
        <v>1751</v>
      </c>
      <c r="I39" s="133" t="s">
        <v>1751</v>
      </c>
    </row>
    <row r="40" spans="1:9">
      <c r="A40" s="132">
        <v>44922</v>
      </c>
      <c r="B40" s="133" t="s">
        <v>1751</v>
      </c>
      <c r="C40" s="133">
        <v>0.13442714778304862</v>
      </c>
      <c r="D40" s="133">
        <v>0.13295663696727614</v>
      </c>
      <c r="E40" s="133">
        <v>0.13302784546555271</v>
      </c>
      <c r="F40" s="133">
        <v>0.12890503071923068</v>
      </c>
      <c r="G40" s="133" t="s">
        <v>1751</v>
      </c>
      <c r="H40" s="133" t="s">
        <v>1751</v>
      </c>
      <c r="I40" s="133" t="s">
        <v>1751</v>
      </c>
    </row>
    <row r="41" spans="1:9">
      <c r="A41" s="132">
        <v>44923</v>
      </c>
      <c r="B41" s="133" t="s">
        <v>1751</v>
      </c>
      <c r="C41" s="133">
        <v>0.13220396566360132</v>
      </c>
      <c r="D41" s="133">
        <v>0.13282597966440068</v>
      </c>
      <c r="E41" s="133">
        <v>0.13337479355635548</v>
      </c>
      <c r="F41" s="133">
        <v>0.12890503071923073</v>
      </c>
      <c r="G41" s="133" t="s">
        <v>1751</v>
      </c>
      <c r="H41" s="133" t="s">
        <v>1751</v>
      </c>
      <c r="I41" s="133" t="s">
        <v>1751</v>
      </c>
    </row>
    <row r="42" spans="1:9">
      <c r="A42" s="132">
        <v>44924</v>
      </c>
      <c r="B42" s="133" t="s">
        <v>1751</v>
      </c>
      <c r="C42" s="133">
        <v>0.13379769580285231</v>
      </c>
      <c r="D42" s="133">
        <v>0.13418241395028921</v>
      </c>
      <c r="E42" s="133">
        <v>0.13245823153988931</v>
      </c>
      <c r="F42" s="133">
        <v>0.12734054616666698</v>
      </c>
      <c r="G42" s="133" t="s">
        <v>1751</v>
      </c>
      <c r="H42" s="133" t="s">
        <v>1751</v>
      </c>
      <c r="I42" s="133" t="s">
        <v>1751</v>
      </c>
    </row>
    <row r="43" spans="1:9">
      <c r="A43" s="132">
        <v>44927</v>
      </c>
      <c r="B43" s="133" t="s">
        <v>1751</v>
      </c>
      <c r="C43" s="133">
        <v>0.13379769580285231</v>
      </c>
      <c r="D43" s="133">
        <v>0.13418241395028921</v>
      </c>
      <c r="E43" s="133">
        <v>0.13245823153196154</v>
      </c>
      <c r="F43" s="133">
        <v>0.12734054616666698</v>
      </c>
      <c r="G43" s="133" t="s">
        <v>1751</v>
      </c>
      <c r="H43" s="133" t="s">
        <v>1751</v>
      </c>
      <c r="I43" s="133" t="s">
        <v>1751</v>
      </c>
    </row>
    <row r="44" spans="1:9">
      <c r="A44" s="132">
        <v>44928</v>
      </c>
      <c r="B44" s="133" t="s">
        <v>1751</v>
      </c>
      <c r="C44" s="133">
        <v>0.13379769580285236</v>
      </c>
      <c r="D44" s="133">
        <v>0.1355881543764467</v>
      </c>
      <c r="E44" s="133">
        <v>0.13170984167483049</v>
      </c>
      <c r="F44" s="133">
        <v>0.12734054621940774</v>
      </c>
      <c r="G44" s="133" t="s">
        <v>1751</v>
      </c>
      <c r="H44" s="133" t="s">
        <v>1751</v>
      </c>
      <c r="I44" s="133" t="s">
        <v>1751</v>
      </c>
    </row>
    <row r="45" spans="1:9">
      <c r="A45" s="132">
        <v>44929</v>
      </c>
      <c r="B45" s="133" t="s">
        <v>1751</v>
      </c>
      <c r="C45" s="133">
        <v>0.13348911285094275</v>
      </c>
      <c r="D45" s="133">
        <v>0.13388324449485686</v>
      </c>
      <c r="E45" s="133">
        <v>0.13204671555580152</v>
      </c>
      <c r="F45" s="133">
        <v>0.12887784212881259</v>
      </c>
      <c r="G45" s="133" t="s">
        <v>1751</v>
      </c>
      <c r="H45" s="133" t="s">
        <v>1751</v>
      </c>
      <c r="I45" s="133" t="s">
        <v>1751</v>
      </c>
    </row>
    <row r="46" spans="1:9">
      <c r="A46" s="132">
        <v>44930</v>
      </c>
      <c r="B46" s="133" t="s">
        <v>1751</v>
      </c>
      <c r="C46" s="133">
        <v>0.13511090318385399</v>
      </c>
      <c r="D46" s="133">
        <v>0.13307147314597018</v>
      </c>
      <c r="E46" s="133">
        <v>0.13158563660925549</v>
      </c>
      <c r="F46" s="133">
        <v>0.12596356487221619</v>
      </c>
      <c r="G46" s="133" t="s">
        <v>1751</v>
      </c>
      <c r="H46" s="133" t="s">
        <v>1751</v>
      </c>
      <c r="I46" s="133" t="s">
        <v>1751</v>
      </c>
    </row>
    <row r="47" spans="1:9">
      <c r="A47" s="132">
        <v>44931</v>
      </c>
      <c r="B47" s="133" t="s">
        <v>1751</v>
      </c>
      <c r="C47" s="133">
        <v>0.13722851284290685</v>
      </c>
      <c r="D47" s="133">
        <v>0.13202161836344378</v>
      </c>
      <c r="E47" s="133">
        <v>0.13169736617667535</v>
      </c>
      <c r="F47" s="133">
        <v>0.12596356487221616</v>
      </c>
      <c r="G47" s="133" t="s">
        <v>1751</v>
      </c>
      <c r="H47" s="133" t="s">
        <v>1751</v>
      </c>
      <c r="I47" s="133" t="s">
        <v>1751</v>
      </c>
    </row>
    <row r="48" spans="1:9">
      <c r="A48" s="132">
        <v>44934</v>
      </c>
      <c r="B48" s="133" t="s">
        <v>1751</v>
      </c>
      <c r="C48" s="133">
        <v>0.13809299091687535</v>
      </c>
      <c r="D48" s="133">
        <v>0.13148083982584624</v>
      </c>
      <c r="E48" s="133">
        <v>0.13202740989821179</v>
      </c>
      <c r="F48" s="133">
        <v>0.12596356487221619</v>
      </c>
      <c r="G48" s="133" t="s">
        <v>1751</v>
      </c>
      <c r="H48" s="133" t="s">
        <v>1751</v>
      </c>
      <c r="I48" s="133" t="s">
        <v>1751</v>
      </c>
    </row>
    <row r="49" spans="1:9">
      <c r="A49" s="132">
        <v>44935</v>
      </c>
      <c r="B49" s="133" t="s">
        <v>1751</v>
      </c>
      <c r="C49" s="133">
        <v>0.13731897746657362</v>
      </c>
      <c r="D49" s="133">
        <v>0.1324821884695071</v>
      </c>
      <c r="E49" s="133">
        <v>0.12805537750971951</v>
      </c>
      <c r="F49" s="133">
        <v>0.12226224935100916</v>
      </c>
      <c r="G49" s="133" t="s">
        <v>1751</v>
      </c>
      <c r="H49" s="133" t="s">
        <v>1751</v>
      </c>
      <c r="I49" s="133" t="s">
        <v>1751</v>
      </c>
    </row>
    <row r="50" spans="1:9">
      <c r="A50" s="132">
        <v>44936</v>
      </c>
      <c r="B50" s="133" t="s">
        <v>1751</v>
      </c>
      <c r="C50" s="133">
        <v>0.13731897746657359</v>
      </c>
      <c r="D50" s="133">
        <v>0.13248218846950713</v>
      </c>
      <c r="E50" s="133">
        <v>0.1280553775097196</v>
      </c>
      <c r="F50" s="133">
        <v>0.1222622493510092</v>
      </c>
      <c r="G50" s="133" t="s">
        <v>1751</v>
      </c>
      <c r="H50" s="133" t="s">
        <v>1751</v>
      </c>
      <c r="I50" s="133" t="s">
        <v>1751</v>
      </c>
    </row>
    <row r="51" spans="1:9">
      <c r="A51" s="132">
        <v>44938</v>
      </c>
      <c r="B51" s="133" t="s">
        <v>1751</v>
      </c>
      <c r="C51" s="133">
        <v>0.13731897746646218</v>
      </c>
      <c r="D51" s="133">
        <v>0.13116917551879356</v>
      </c>
      <c r="E51" s="133">
        <v>0.1273906871153927</v>
      </c>
      <c r="F51" s="133">
        <v>0.11891209898857273</v>
      </c>
      <c r="G51" s="133" t="s">
        <v>1751</v>
      </c>
      <c r="H51" s="133" t="s">
        <v>1751</v>
      </c>
      <c r="I51" s="133" t="s">
        <v>1751</v>
      </c>
    </row>
    <row r="52" spans="1:9">
      <c r="A52" s="132">
        <v>44943</v>
      </c>
      <c r="B52" s="133" t="s">
        <v>1751</v>
      </c>
      <c r="C52" s="133">
        <v>0.14023357343474377</v>
      </c>
      <c r="D52" s="133">
        <v>0.13660473298589074</v>
      </c>
      <c r="E52" s="133">
        <v>0.12858929423249818</v>
      </c>
      <c r="F52" s="133">
        <v>0.11891209902152038</v>
      </c>
      <c r="G52" s="133" t="s">
        <v>1751</v>
      </c>
      <c r="H52" s="133" t="s">
        <v>1751</v>
      </c>
      <c r="I52" s="133" t="s">
        <v>1751</v>
      </c>
    </row>
    <row r="53" spans="1:9">
      <c r="A53" s="132">
        <v>44944</v>
      </c>
      <c r="B53" s="133" t="s">
        <v>1751</v>
      </c>
      <c r="C53" s="133">
        <v>0.14068146052533037</v>
      </c>
      <c r="D53" s="133">
        <v>0.1388513802843451</v>
      </c>
      <c r="E53" s="133">
        <v>0.12898712343603308</v>
      </c>
      <c r="F53" s="133">
        <v>0.11891209894837977</v>
      </c>
      <c r="G53" s="133" t="s">
        <v>1751</v>
      </c>
      <c r="H53" s="133" t="s">
        <v>1751</v>
      </c>
      <c r="I53" s="133" t="s">
        <v>1751</v>
      </c>
    </row>
    <row r="54" spans="1:9">
      <c r="A54" s="132">
        <v>44945</v>
      </c>
      <c r="B54" s="133" t="s">
        <v>1751</v>
      </c>
      <c r="C54" s="133">
        <v>0.14201740399664423</v>
      </c>
      <c r="D54" s="133">
        <v>0.14060730569002991</v>
      </c>
      <c r="E54" s="133">
        <v>0.12996527302116181</v>
      </c>
      <c r="F54" s="133">
        <v>0.11891209904959399</v>
      </c>
      <c r="G54" s="133" t="s">
        <v>1751</v>
      </c>
      <c r="H54" s="133" t="s">
        <v>1751</v>
      </c>
      <c r="I54" s="133" t="s">
        <v>1751</v>
      </c>
    </row>
    <row r="55" spans="1:9">
      <c r="A55" s="132">
        <v>44949</v>
      </c>
      <c r="B55" s="133" t="s">
        <v>1751</v>
      </c>
      <c r="C55" s="133">
        <v>0.14334155409744298</v>
      </c>
      <c r="D55" s="133">
        <v>0.1426957207089726</v>
      </c>
      <c r="E55" s="133">
        <v>0.13130737683907256</v>
      </c>
      <c r="F55" s="133">
        <v>0.12239020387597073</v>
      </c>
      <c r="G55" s="133" t="s">
        <v>1751</v>
      </c>
      <c r="H55" s="133" t="s">
        <v>1751</v>
      </c>
      <c r="I55" s="133" t="s">
        <v>1751</v>
      </c>
    </row>
    <row r="56" spans="1:9">
      <c r="A56" s="132">
        <v>44950</v>
      </c>
      <c r="B56" s="133" t="s">
        <v>1751</v>
      </c>
      <c r="C56" s="133">
        <v>0.14173056641928555</v>
      </c>
      <c r="D56" s="133">
        <v>0.14217357669022279</v>
      </c>
      <c r="E56" s="133">
        <v>0.13105237829303726</v>
      </c>
      <c r="F56" s="133">
        <v>0.12239020387597081</v>
      </c>
      <c r="G56" s="133" t="s">
        <v>1751</v>
      </c>
      <c r="H56" s="133" t="s">
        <v>1751</v>
      </c>
      <c r="I56" s="133" t="s">
        <v>1751</v>
      </c>
    </row>
    <row r="57" spans="1:9">
      <c r="A57" s="132">
        <v>44951</v>
      </c>
      <c r="B57" s="133" t="s">
        <v>1751</v>
      </c>
      <c r="C57" s="133">
        <v>0.14446265135363437</v>
      </c>
      <c r="D57" s="133">
        <v>0.14529221139268447</v>
      </c>
      <c r="E57" s="133">
        <v>0.13145536686579218</v>
      </c>
      <c r="F57" s="133">
        <v>0.12239795027555132</v>
      </c>
      <c r="G57" s="133" t="s">
        <v>1751</v>
      </c>
      <c r="H57" s="133" t="s">
        <v>1751</v>
      </c>
      <c r="I57" s="133" t="s">
        <v>1751</v>
      </c>
    </row>
    <row r="58" spans="1:9">
      <c r="A58" s="132">
        <v>44952</v>
      </c>
      <c r="B58" s="133" t="s">
        <v>1751</v>
      </c>
      <c r="C58" s="133">
        <v>0.1440741738668517</v>
      </c>
      <c r="D58" s="133">
        <v>0.14435933384717189</v>
      </c>
      <c r="E58" s="133">
        <v>0.13209847754593082</v>
      </c>
      <c r="F58" s="133">
        <v>0.12239795027555135</v>
      </c>
      <c r="G58" s="133" t="s">
        <v>1751</v>
      </c>
      <c r="H58" s="133" t="s">
        <v>1751</v>
      </c>
      <c r="I58" s="133" t="s">
        <v>1751</v>
      </c>
    </row>
    <row r="59" spans="1:9">
      <c r="A59" s="132">
        <v>44955</v>
      </c>
      <c r="B59" s="133" t="s">
        <v>1751</v>
      </c>
      <c r="C59" s="133">
        <v>0.1440985538351236</v>
      </c>
      <c r="D59" s="133">
        <v>0.14467395050866749</v>
      </c>
      <c r="E59" s="133">
        <v>0.13285781543956424</v>
      </c>
      <c r="F59" s="133">
        <v>0.12241339329559799</v>
      </c>
      <c r="G59" s="133" t="s">
        <v>1751</v>
      </c>
      <c r="H59" s="133" t="s">
        <v>1751</v>
      </c>
      <c r="I59" s="133" t="s">
        <v>1751</v>
      </c>
    </row>
    <row r="60" spans="1:9">
      <c r="A60" s="132">
        <v>44956</v>
      </c>
      <c r="B60" s="133" t="s">
        <v>1751</v>
      </c>
      <c r="C60" s="133">
        <v>0.14411836771678846</v>
      </c>
      <c r="D60" s="133">
        <v>0.14221636977941021</v>
      </c>
      <c r="E60" s="133">
        <v>0.13354985382720697</v>
      </c>
      <c r="F60" s="133">
        <v>0.12241339329513919</v>
      </c>
      <c r="G60" s="133" t="s">
        <v>1751</v>
      </c>
      <c r="H60" s="133" t="s">
        <v>1751</v>
      </c>
      <c r="I60" s="133" t="s">
        <v>1751</v>
      </c>
    </row>
    <row r="61" spans="1:9">
      <c r="A61" s="132">
        <v>44957</v>
      </c>
      <c r="B61" s="133" t="s">
        <v>1751</v>
      </c>
      <c r="C61" s="133">
        <v>0.14505574144431604</v>
      </c>
      <c r="D61" s="133">
        <v>0.14302047367025547</v>
      </c>
      <c r="E61" s="133">
        <v>0.13322808432276212</v>
      </c>
      <c r="F61" s="133">
        <v>0.12446843103457995</v>
      </c>
      <c r="G61" s="133" t="s">
        <v>1751</v>
      </c>
      <c r="H61" s="133" t="s">
        <v>1751</v>
      </c>
      <c r="I61" s="133" t="s">
        <v>1751</v>
      </c>
    </row>
    <row r="62" spans="1:9">
      <c r="A62" s="132">
        <v>44958</v>
      </c>
      <c r="B62" s="133" t="s">
        <v>1751</v>
      </c>
      <c r="C62" s="133">
        <v>0.14931423828630844</v>
      </c>
      <c r="D62" s="133">
        <v>0.14304109257241057</v>
      </c>
      <c r="E62" s="133">
        <v>0.13369111308964651</v>
      </c>
      <c r="F62" s="133">
        <v>0.1257714946775329</v>
      </c>
      <c r="G62" s="133" t="s">
        <v>1751</v>
      </c>
      <c r="H62" s="133" t="s">
        <v>1751</v>
      </c>
      <c r="I62" s="133" t="s">
        <v>1751</v>
      </c>
    </row>
    <row r="63" spans="1:9">
      <c r="A63" s="132">
        <v>44959</v>
      </c>
      <c r="B63" s="133" t="s">
        <v>1751</v>
      </c>
      <c r="C63" s="133">
        <v>0.14387995146394672</v>
      </c>
      <c r="D63" s="133">
        <v>0.14350157149161546</v>
      </c>
      <c r="E63" s="133">
        <v>0.13410993621055198</v>
      </c>
      <c r="F63" s="133">
        <v>0.1273760293434065</v>
      </c>
      <c r="G63" s="133" t="s">
        <v>1751</v>
      </c>
      <c r="H63" s="133" t="s">
        <v>1751</v>
      </c>
      <c r="I63" s="133" t="s">
        <v>1751</v>
      </c>
    </row>
    <row r="64" spans="1:9">
      <c r="A64" s="132">
        <v>44962</v>
      </c>
      <c r="B64" s="133" t="s">
        <v>1751</v>
      </c>
      <c r="C64" s="133">
        <v>0.14387995144854493</v>
      </c>
      <c r="D64" s="133">
        <v>0.14571708422887719</v>
      </c>
      <c r="E64" s="133">
        <v>0.13610343522247523</v>
      </c>
      <c r="F64" s="133">
        <v>0.12865838025604243</v>
      </c>
      <c r="G64" s="133" t="s">
        <v>1751</v>
      </c>
      <c r="H64" s="133" t="s">
        <v>1751</v>
      </c>
      <c r="I64" s="133" t="s">
        <v>1751</v>
      </c>
    </row>
    <row r="65" spans="1:9">
      <c r="A65" s="132">
        <v>44963</v>
      </c>
      <c r="B65" s="133" t="s">
        <v>1751</v>
      </c>
      <c r="C65" s="133">
        <v>0.14422521568127494</v>
      </c>
      <c r="D65" s="133">
        <v>0.1458996224873608</v>
      </c>
      <c r="E65" s="133">
        <v>0.13629254355221451</v>
      </c>
      <c r="F65" s="133">
        <v>0.12865838025604234</v>
      </c>
      <c r="G65" s="133" t="s">
        <v>1751</v>
      </c>
      <c r="H65" s="133" t="s">
        <v>1751</v>
      </c>
      <c r="I65" s="133" t="s">
        <v>1751</v>
      </c>
    </row>
    <row r="66" spans="1:9">
      <c r="A66" s="132">
        <v>44964</v>
      </c>
      <c r="B66" s="133" t="s">
        <v>1751</v>
      </c>
      <c r="C66" s="133">
        <v>0.14582663585692457</v>
      </c>
      <c r="D66" s="133">
        <v>0.14524591679525681</v>
      </c>
      <c r="E66" s="133">
        <v>0.13806690048954881</v>
      </c>
      <c r="F66" s="133">
        <v>0.12858673041404789</v>
      </c>
      <c r="G66" s="133" t="s">
        <v>1751</v>
      </c>
      <c r="H66" s="133" t="s">
        <v>1751</v>
      </c>
      <c r="I66" s="133" t="s">
        <v>1751</v>
      </c>
    </row>
    <row r="67" spans="1:9">
      <c r="A67" s="132">
        <v>44965</v>
      </c>
      <c r="B67" s="133" t="s">
        <v>1751</v>
      </c>
      <c r="C67" s="133">
        <v>0.14506703137618293</v>
      </c>
      <c r="D67" s="133">
        <v>0.14515213092141158</v>
      </c>
      <c r="E67" s="133">
        <v>0.13792087932113983</v>
      </c>
      <c r="F67" s="133">
        <v>0.1285867303842734</v>
      </c>
      <c r="G67" s="133" t="s">
        <v>1751</v>
      </c>
      <c r="H67" s="133" t="s">
        <v>1751</v>
      </c>
      <c r="I67" s="133" t="s">
        <v>1751</v>
      </c>
    </row>
    <row r="68" spans="1:9">
      <c r="A68" s="132">
        <v>44966</v>
      </c>
      <c r="B68" s="133" t="s">
        <v>1751</v>
      </c>
      <c r="C68" s="133">
        <v>0.14506703137618288</v>
      </c>
      <c r="D68" s="133">
        <v>0.14415501429166702</v>
      </c>
      <c r="E68" s="133">
        <v>0.1367179366222708</v>
      </c>
      <c r="F68" s="133">
        <v>0.1285867303842734</v>
      </c>
      <c r="G68" s="133" t="s">
        <v>1751</v>
      </c>
      <c r="H68" s="133" t="s">
        <v>1751</v>
      </c>
      <c r="I68" s="133" t="s">
        <v>1751</v>
      </c>
    </row>
    <row r="69" spans="1:9">
      <c r="A69" s="132">
        <v>44967</v>
      </c>
      <c r="B69" s="133" t="s">
        <v>1751</v>
      </c>
      <c r="C69" s="133">
        <v>0.14488094457417938</v>
      </c>
      <c r="D69" s="133">
        <v>0.14362875013806287</v>
      </c>
      <c r="E69" s="133">
        <v>0.13689088230785235</v>
      </c>
      <c r="F69" s="133">
        <v>0.12817919102879805</v>
      </c>
      <c r="G69" s="133" t="s">
        <v>1751</v>
      </c>
      <c r="H69" s="133" t="s">
        <v>1751</v>
      </c>
      <c r="I69" s="133" t="s">
        <v>1751</v>
      </c>
    </row>
    <row r="70" spans="1:9">
      <c r="A70" s="132">
        <v>44969</v>
      </c>
      <c r="B70" s="133" t="s">
        <v>1751</v>
      </c>
      <c r="C70" s="133">
        <v>0.14488094457417938</v>
      </c>
      <c r="D70" s="133">
        <v>0.14362875013806287</v>
      </c>
      <c r="E70" s="133">
        <v>0.13689088230785218</v>
      </c>
      <c r="F70" s="133">
        <v>0.12817919102879805</v>
      </c>
      <c r="G70" s="133" t="s">
        <v>1751</v>
      </c>
      <c r="H70" s="133" t="s">
        <v>1751</v>
      </c>
      <c r="I70" s="133" t="s">
        <v>1751</v>
      </c>
    </row>
    <row r="71" spans="1:9">
      <c r="A71" s="132">
        <v>44970</v>
      </c>
      <c r="B71" s="133" t="s">
        <v>1751</v>
      </c>
      <c r="C71" s="133">
        <v>0.14488094457417938</v>
      </c>
      <c r="D71" s="133">
        <v>0.14362875014740936</v>
      </c>
      <c r="E71" s="133">
        <v>0.13689088230785215</v>
      </c>
      <c r="F71" s="133">
        <v>0.12817919102879805</v>
      </c>
      <c r="G71" s="133" t="s">
        <v>1751</v>
      </c>
      <c r="H71" s="133" t="s">
        <v>1751</v>
      </c>
      <c r="I71" s="133" t="s">
        <v>1751</v>
      </c>
    </row>
    <row r="72" spans="1:9">
      <c r="A72" s="132">
        <v>44970</v>
      </c>
      <c r="B72" s="133" t="s">
        <v>1751</v>
      </c>
      <c r="C72" s="133">
        <v>0.14663970226042994</v>
      </c>
      <c r="D72" s="133">
        <v>0.1398261272958721</v>
      </c>
      <c r="E72" s="133">
        <v>0.13600381439333498</v>
      </c>
      <c r="F72" s="133">
        <v>0.1281791910865637</v>
      </c>
      <c r="G72" s="133" t="s">
        <v>1751</v>
      </c>
      <c r="H72" s="133" t="s">
        <v>1751</v>
      </c>
      <c r="I72" s="133" t="s">
        <v>1751</v>
      </c>
    </row>
    <row r="73" spans="1:9">
      <c r="A73" s="132">
        <v>44970</v>
      </c>
      <c r="B73" s="133" t="s">
        <v>1751</v>
      </c>
      <c r="C73" s="133">
        <v>0.14663970227863782</v>
      </c>
      <c r="D73" s="133">
        <v>0.1398261272958721</v>
      </c>
      <c r="E73" s="133">
        <v>0.13600381544915743</v>
      </c>
      <c r="F73" s="133">
        <v>0.1281791910865637</v>
      </c>
      <c r="G73" s="133" t="s">
        <v>1751</v>
      </c>
      <c r="H73" s="133" t="s">
        <v>1751</v>
      </c>
      <c r="I73" s="133" t="s">
        <v>1751</v>
      </c>
    </row>
    <row r="74" spans="1:9">
      <c r="A74" s="132">
        <v>44971</v>
      </c>
      <c r="B74" s="133" t="s">
        <v>1751</v>
      </c>
      <c r="C74" s="133">
        <v>0.14605085786430644</v>
      </c>
      <c r="D74" s="133">
        <v>0.14005588508805389</v>
      </c>
      <c r="E74" s="133">
        <v>0.13518841698641629</v>
      </c>
      <c r="F74" s="133">
        <v>0.12817919103456477</v>
      </c>
      <c r="G74" s="133" t="s">
        <v>1751</v>
      </c>
      <c r="H74" s="133" t="s">
        <v>1751</v>
      </c>
      <c r="I74" s="133" t="s">
        <v>1751</v>
      </c>
    </row>
    <row r="75" spans="1:9">
      <c r="A75" s="132">
        <v>44972</v>
      </c>
      <c r="B75" s="133" t="s">
        <v>1751</v>
      </c>
      <c r="C75" s="133">
        <v>0.14572717390060172</v>
      </c>
      <c r="D75" s="133">
        <v>0.14083910959323828</v>
      </c>
      <c r="E75" s="133">
        <v>0.13781920596413458</v>
      </c>
      <c r="F75" s="133">
        <v>0.12817919107032011</v>
      </c>
      <c r="G75" s="133" t="s">
        <v>1751</v>
      </c>
      <c r="H75" s="133" t="s">
        <v>1751</v>
      </c>
      <c r="I75" s="133" t="s">
        <v>1751</v>
      </c>
    </row>
    <row r="76" spans="1:9">
      <c r="A76" s="132">
        <v>44973</v>
      </c>
      <c r="B76" s="133" t="s">
        <v>1751</v>
      </c>
      <c r="C76" s="133">
        <v>0.14622750437539436</v>
      </c>
      <c r="D76" s="133">
        <v>0.14100169280792776</v>
      </c>
      <c r="E76" s="133">
        <v>0.13827514929711443</v>
      </c>
      <c r="F76" s="133">
        <v>0.12817919107971296</v>
      </c>
      <c r="G76" s="133" t="s">
        <v>1751</v>
      </c>
      <c r="H76" s="133" t="s">
        <v>1751</v>
      </c>
      <c r="I76" s="133" t="s">
        <v>1751</v>
      </c>
    </row>
    <row r="77" spans="1:9">
      <c r="A77" s="132">
        <v>44974</v>
      </c>
      <c r="B77" s="133" t="s">
        <v>1751</v>
      </c>
      <c r="C77" s="133">
        <v>0.14622750437539436</v>
      </c>
      <c r="D77" s="133">
        <v>0.14100169280792776</v>
      </c>
      <c r="E77" s="133">
        <v>0.13808218456670754</v>
      </c>
      <c r="F77" s="133">
        <v>0.12817919107971296</v>
      </c>
      <c r="G77" s="133" t="s">
        <v>1751</v>
      </c>
      <c r="H77" s="133" t="s">
        <v>1751</v>
      </c>
      <c r="I77" s="133" t="s">
        <v>1751</v>
      </c>
    </row>
    <row r="78" spans="1:9">
      <c r="A78" s="132">
        <v>44975</v>
      </c>
      <c r="B78" s="133" t="s">
        <v>1751</v>
      </c>
      <c r="C78" s="133">
        <v>0.14622750437539436</v>
      </c>
      <c r="D78" s="133">
        <v>0.14100169280792776</v>
      </c>
      <c r="E78" s="133">
        <v>0.13808218456670743</v>
      </c>
      <c r="F78" s="133">
        <v>0.12817919107971296</v>
      </c>
      <c r="G78" s="133" t="s">
        <v>1751</v>
      </c>
      <c r="H78" s="133" t="s">
        <v>1751</v>
      </c>
      <c r="I78" s="133" t="s">
        <v>1751</v>
      </c>
    </row>
    <row r="79" spans="1:9">
      <c r="A79" s="132">
        <v>44976</v>
      </c>
      <c r="B79" s="133" t="s">
        <v>1751</v>
      </c>
      <c r="C79" s="133">
        <v>0.14622750437539436</v>
      </c>
      <c r="D79" s="133">
        <v>0.14100169280792776</v>
      </c>
      <c r="E79" s="133">
        <v>0.13808218456670754</v>
      </c>
      <c r="F79" s="133">
        <v>0.12817919107971296</v>
      </c>
      <c r="G79" s="133" t="s">
        <v>1751</v>
      </c>
      <c r="H79" s="133" t="s">
        <v>1751</v>
      </c>
      <c r="I79" s="133" t="s">
        <v>1751</v>
      </c>
    </row>
    <row r="80" spans="1:9">
      <c r="A80" s="132">
        <v>44977</v>
      </c>
      <c r="B80" s="133" t="s">
        <v>1751</v>
      </c>
      <c r="C80" s="133">
        <v>0.14688163364145176</v>
      </c>
      <c r="D80" s="133">
        <v>0.14013099371155355</v>
      </c>
      <c r="E80" s="133">
        <v>0.13868473452672372</v>
      </c>
      <c r="F80" s="133">
        <v>0.12825568031813536</v>
      </c>
      <c r="G80" s="133" t="s">
        <v>1751</v>
      </c>
      <c r="H80" s="133" t="s">
        <v>1751</v>
      </c>
      <c r="I80" s="133" t="s">
        <v>1751</v>
      </c>
    </row>
    <row r="81" spans="1:9">
      <c r="A81" s="132">
        <v>44978</v>
      </c>
      <c r="B81" s="133" t="s">
        <v>1751</v>
      </c>
      <c r="C81" s="133">
        <v>0.14688163364145176</v>
      </c>
      <c r="D81" s="133">
        <v>0.14013099371155355</v>
      </c>
      <c r="E81" s="133">
        <v>0.13868473452672384</v>
      </c>
      <c r="F81" s="133">
        <v>0.12825568031813536</v>
      </c>
      <c r="G81" s="133" t="s">
        <v>1751</v>
      </c>
      <c r="H81" s="133" t="s">
        <v>1751</v>
      </c>
      <c r="I81" s="133" t="s">
        <v>1751</v>
      </c>
    </row>
    <row r="82" spans="1:9">
      <c r="A82" s="132">
        <v>44979</v>
      </c>
      <c r="B82" s="133" t="s">
        <v>1751</v>
      </c>
      <c r="C82" s="133">
        <v>0.14783142030838342</v>
      </c>
      <c r="D82" s="133">
        <v>0.14250242630834906</v>
      </c>
      <c r="E82" s="133">
        <v>0.13857739707136538</v>
      </c>
      <c r="F82" s="133">
        <v>0.12697865950742443</v>
      </c>
      <c r="G82" s="133" t="s">
        <v>1751</v>
      </c>
      <c r="H82" s="133" t="s">
        <v>1751</v>
      </c>
      <c r="I82" s="133" t="s">
        <v>1751</v>
      </c>
    </row>
    <row r="83" spans="1:9">
      <c r="A83" s="132">
        <v>44980</v>
      </c>
      <c r="B83" s="133" t="s">
        <v>1751</v>
      </c>
      <c r="C83" s="133">
        <v>0.14828076754300584</v>
      </c>
      <c r="D83" s="133">
        <v>0.14211340438206757</v>
      </c>
      <c r="E83" s="133">
        <v>0.13853186905595141</v>
      </c>
      <c r="F83" s="133">
        <v>0.12864918330180131</v>
      </c>
      <c r="G83" s="133" t="s">
        <v>1751</v>
      </c>
      <c r="H83" s="133" t="s">
        <v>1751</v>
      </c>
      <c r="I83" s="133" t="s">
        <v>1751</v>
      </c>
    </row>
    <row r="84" spans="1:9">
      <c r="A84" s="132">
        <v>44981</v>
      </c>
      <c r="B84" s="133" t="s">
        <v>1751</v>
      </c>
      <c r="C84" s="133">
        <v>0.14828076754300584</v>
      </c>
      <c r="D84" s="133">
        <v>0.14211340438206757</v>
      </c>
      <c r="E84" s="133">
        <v>0.13853186905598233</v>
      </c>
      <c r="F84" s="133">
        <v>0.12864918330180131</v>
      </c>
      <c r="G84" s="133" t="s">
        <v>1751</v>
      </c>
      <c r="H84" s="133" t="s">
        <v>1751</v>
      </c>
      <c r="I84" s="133" t="s">
        <v>1751</v>
      </c>
    </row>
    <row r="85" spans="1:9">
      <c r="A85" s="132">
        <v>44982</v>
      </c>
      <c r="B85" s="133" t="s">
        <v>1751</v>
      </c>
      <c r="C85" s="133">
        <v>0.14828076754300584</v>
      </c>
      <c r="D85" s="133">
        <v>0.14211340438206757</v>
      </c>
      <c r="E85" s="133">
        <v>0.13853186905598233</v>
      </c>
      <c r="F85" s="133">
        <v>0.12864918330180131</v>
      </c>
      <c r="G85" s="133" t="s">
        <v>1751</v>
      </c>
      <c r="H85" s="133" t="s">
        <v>1751</v>
      </c>
      <c r="I85" s="133" t="s">
        <v>1751</v>
      </c>
    </row>
    <row r="86" spans="1:9">
      <c r="A86" s="132">
        <v>44983</v>
      </c>
      <c r="B86" s="133" t="s">
        <v>1751</v>
      </c>
      <c r="C86" s="133">
        <v>0.14714144122976774</v>
      </c>
      <c r="D86" s="133">
        <v>0.14151773022059075</v>
      </c>
      <c r="E86" s="133">
        <v>0.13893162082336011</v>
      </c>
      <c r="F86" s="133">
        <v>0.12864918334517803</v>
      </c>
      <c r="G86" s="133" t="s">
        <v>1751</v>
      </c>
      <c r="H86" s="133" t="s">
        <v>1751</v>
      </c>
      <c r="I86" s="133" t="s">
        <v>1751</v>
      </c>
    </row>
    <row r="87" spans="1:9">
      <c r="A87" s="132">
        <v>44984</v>
      </c>
      <c r="B87" s="133" t="s">
        <v>1751</v>
      </c>
      <c r="C87" s="133">
        <v>0.14819019376747872</v>
      </c>
      <c r="D87" s="133">
        <v>0.14077639930319197</v>
      </c>
      <c r="E87" s="133">
        <v>0.13991124968536467</v>
      </c>
      <c r="F87" s="133">
        <v>0.12864918340937068</v>
      </c>
      <c r="G87" s="133" t="s">
        <v>1751</v>
      </c>
      <c r="H87" s="133" t="s">
        <v>1751</v>
      </c>
      <c r="I87" s="133" t="s">
        <v>1751</v>
      </c>
    </row>
    <row r="88" spans="1:9">
      <c r="A88" s="132">
        <v>44985</v>
      </c>
      <c r="B88" s="133" t="s">
        <v>1751</v>
      </c>
      <c r="C88" s="133">
        <v>0.14786810005120149</v>
      </c>
      <c r="D88" s="133">
        <v>0.14177638550295504</v>
      </c>
      <c r="E88" s="133">
        <v>0.14043550854496206</v>
      </c>
      <c r="F88" s="133">
        <v>0.12835693778168142</v>
      </c>
      <c r="G88" s="133" t="s">
        <v>1751</v>
      </c>
      <c r="H88" s="133" t="s">
        <v>1751</v>
      </c>
      <c r="I88" s="133" t="s">
        <v>1751</v>
      </c>
    </row>
    <row r="89" spans="1:9">
      <c r="A89" s="132">
        <v>44986</v>
      </c>
      <c r="B89" s="133" t="s">
        <v>1751</v>
      </c>
      <c r="C89" s="133">
        <v>0.14786810008420537</v>
      </c>
      <c r="D89" s="133">
        <v>0.1469991297256085</v>
      </c>
      <c r="E89" s="133">
        <v>0.13771916430329334</v>
      </c>
      <c r="F89" s="133">
        <v>0.12835693777447807</v>
      </c>
      <c r="G89" s="133" t="s">
        <v>1751</v>
      </c>
      <c r="H89" s="133" t="s">
        <v>1751</v>
      </c>
      <c r="I89" s="133" t="s">
        <v>1751</v>
      </c>
    </row>
    <row r="90" spans="1:9">
      <c r="A90" s="132">
        <v>44987</v>
      </c>
      <c r="B90" s="133" t="s">
        <v>1751</v>
      </c>
      <c r="C90" s="133">
        <v>0.14702821181432829</v>
      </c>
      <c r="D90" s="133">
        <v>0.14673905837220499</v>
      </c>
      <c r="E90" s="133">
        <v>0.13781638232892643</v>
      </c>
      <c r="F90" s="133">
        <v>0.12835693777428703</v>
      </c>
      <c r="G90" s="133" t="s">
        <v>1751</v>
      </c>
      <c r="H90" s="133" t="s">
        <v>1751</v>
      </c>
      <c r="I90" s="133" t="s">
        <v>1751</v>
      </c>
    </row>
    <row r="91" spans="1:9">
      <c r="A91" s="132">
        <v>44988</v>
      </c>
      <c r="B91" s="133" t="s">
        <v>1751</v>
      </c>
      <c r="C91" s="133">
        <v>0.14702821181432829</v>
      </c>
      <c r="D91" s="133">
        <v>0.14673905837220499</v>
      </c>
      <c r="E91" s="133">
        <v>0.13802084661487268</v>
      </c>
      <c r="F91" s="133">
        <v>0.1449742558418772</v>
      </c>
      <c r="G91" s="133" t="s">
        <v>1751</v>
      </c>
      <c r="H91" s="133" t="s">
        <v>1751</v>
      </c>
      <c r="I91" s="133" t="s">
        <v>1751</v>
      </c>
    </row>
    <row r="92" spans="1:9">
      <c r="A92" s="132">
        <v>44989</v>
      </c>
      <c r="B92" s="133" t="s">
        <v>1751</v>
      </c>
      <c r="C92" s="133">
        <v>0.14702821181432829</v>
      </c>
      <c r="D92" s="133">
        <v>0.14673905837220499</v>
      </c>
      <c r="E92" s="133">
        <v>0.13802084661487268</v>
      </c>
      <c r="F92" s="133">
        <v>0.1449742558418772</v>
      </c>
      <c r="G92" s="133" t="s">
        <v>1751</v>
      </c>
      <c r="H92" s="133" t="s">
        <v>1751</v>
      </c>
      <c r="I92" s="133" t="s">
        <v>1751</v>
      </c>
    </row>
    <row r="93" spans="1:9">
      <c r="A93" s="132">
        <v>44990</v>
      </c>
      <c r="B93" s="133" t="s">
        <v>1751</v>
      </c>
      <c r="C93" s="133">
        <v>0.15130914196765541</v>
      </c>
      <c r="D93" s="133">
        <v>0.14567256695116282</v>
      </c>
      <c r="E93" s="133">
        <v>0.13791559476290943</v>
      </c>
      <c r="F93" s="133">
        <v>0.1449742558553837</v>
      </c>
      <c r="G93" s="133" t="s">
        <v>1751</v>
      </c>
      <c r="H93" s="133" t="s">
        <v>1751</v>
      </c>
      <c r="I93" s="133" t="s">
        <v>1751</v>
      </c>
    </row>
    <row r="94" spans="1:9">
      <c r="A94" s="132">
        <v>44991</v>
      </c>
      <c r="B94" s="133" t="s">
        <v>1751</v>
      </c>
      <c r="C94" s="133">
        <v>0.15130914196765538</v>
      </c>
      <c r="D94" s="133">
        <v>0.14567256695116282</v>
      </c>
      <c r="E94" s="133">
        <v>0.1379155947629094</v>
      </c>
      <c r="F94" s="133">
        <v>0.1449742558553837</v>
      </c>
      <c r="G94" s="133" t="s">
        <v>1751</v>
      </c>
      <c r="H94" s="133" t="s">
        <v>1751</v>
      </c>
      <c r="I94" s="133" t="s">
        <v>1751</v>
      </c>
    </row>
    <row r="95" spans="1:9">
      <c r="A95" s="132">
        <v>44992</v>
      </c>
      <c r="B95" s="133" t="s">
        <v>1751</v>
      </c>
      <c r="C95" s="133">
        <v>0.15023447282469987</v>
      </c>
      <c r="D95" s="133">
        <v>0.14455102537174538</v>
      </c>
      <c r="E95" s="133">
        <v>0.13809052607837791</v>
      </c>
      <c r="F95" s="133">
        <v>0.14334565809006855</v>
      </c>
      <c r="G95" s="133" t="s">
        <v>1751</v>
      </c>
      <c r="H95" s="133" t="s">
        <v>1751</v>
      </c>
      <c r="I95" s="133" t="s">
        <v>1751</v>
      </c>
    </row>
    <row r="96" spans="1:9">
      <c r="A96" s="132">
        <v>44993</v>
      </c>
      <c r="B96" s="133" t="s">
        <v>1751</v>
      </c>
      <c r="C96" s="133">
        <v>0.15023447282469987</v>
      </c>
      <c r="D96" s="133">
        <v>0.14455102537174538</v>
      </c>
      <c r="E96" s="133">
        <v>0.13809052607832645</v>
      </c>
      <c r="F96" s="133">
        <v>0.14334565809006855</v>
      </c>
      <c r="G96" s="133" t="s">
        <v>1751</v>
      </c>
      <c r="H96" s="133" t="s">
        <v>1751</v>
      </c>
      <c r="I96" s="133" t="s">
        <v>1751</v>
      </c>
    </row>
    <row r="97" spans="1:9">
      <c r="A97" s="132">
        <v>44994</v>
      </c>
      <c r="B97" s="133" t="s">
        <v>1751</v>
      </c>
      <c r="C97" s="133">
        <v>0.1484828134591526</v>
      </c>
      <c r="D97" s="133">
        <v>0.14306783116743432</v>
      </c>
      <c r="E97" s="133">
        <v>0.13678034981053222</v>
      </c>
      <c r="F97" s="133">
        <v>0.14334565808311944</v>
      </c>
      <c r="G97" s="133" t="s">
        <v>1751</v>
      </c>
      <c r="H97" s="133" t="s">
        <v>1751</v>
      </c>
      <c r="I97" s="133" t="s">
        <v>1751</v>
      </c>
    </row>
    <row r="98" spans="1:9">
      <c r="A98" s="132">
        <v>44995</v>
      </c>
      <c r="B98" s="133" t="s">
        <v>1751</v>
      </c>
      <c r="C98" s="133">
        <v>0.1484828134591526</v>
      </c>
      <c r="D98" s="133">
        <v>0.14306783116743432</v>
      </c>
      <c r="E98" s="133">
        <v>0.13678034981053225</v>
      </c>
      <c r="F98" s="133">
        <v>0.14334565808311944</v>
      </c>
      <c r="G98" s="133" t="s">
        <v>1751</v>
      </c>
      <c r="H98" s="133" t="s">
        <v>1751</v>
      </c>
      <c r="I98" s="133" t="s">
        <v>1751</v>
      </c>
    </row>
    <row r="99" spans="1:9">
      <c r="A99" s="132">
        <v>44996</v>
      </c>
      <c r="B99" s="133" t="s">
        <v>1751</v>
      </c>
      <c r="C99" s="133">
        <v>0.1484828134591526</v>
      </c>
      <c r="D99" s="133">
        <v>0.14306783116743432</v>
      </c>
      <c r="E99" s="133">
        <v>0.13678034981053222</v>
      </c>
      <c r="F99" s="133">
        <v>0.14334565808311944</v>
      </c>
      <c r="G99" s="133" t="s">
        <v>1751</v>
      </c>
      <c r="H99" s="133" t="s">
        <v>1751</v>
      </c>
      <c r="I99" s="133" t="s">
        <v>1751</v>
      </c>
    </row>
    <row r="100" spans="1:9">
      <c r="A100" s="132">
        <v>44997</v>
      </c>
      <c r="B100" s="133" t="s">
        <v>1751</v>
      </c>
      <c r="C100" s="133">
        <v>0.14619138219381206</v>
      </c>
      <c r="D100" s="133">
        <v>0.14188080443306034</v>
      </c>
      <c r="E100" s="133">
        <v>0.13708688290718646</v>
      </c>
      <c r="F100" s="133">
        <v>0.13458986291021788</v>
      </c>
      <c r="G100" s="133" t="s">
        <v>1751</v>
      </c>
      <c r="H100" s="133" t="s">
        <v>1751</v>
      </c>
      <c r="I100" s="133" t="s">
        <v>1751</v>
      </c>
    </row>
    <row r="101" spans="1:9">
      <c r="A101" s="132">
        <v>44998</v>
      </c>
      <c r="B101" s="133" t="s">
        <v>1751</v>
      </c>
      <c r="C101" s="133">
        <v>0.14181352777879766</v>
      </c>
      <c r="D101" s="133">
        <v>0.14043977640285882</v>
      </c>
      <c r="E101" s="133">
        <v>0.13737122338580485</v>
      </c>
      <c r="F101" s="133">
        <v>0.13686956990777163</v>
      </c>
      <c r="G101" s="133" t="s">
        <v>1751</v>
      </c>
      <c r="H101" s="133" t="s">
        <v>1751</v>
      </c>
      <c r="I101" s="133" t="s">
        <v>1751</v>
      </c>
    </row>
    <row r="102" spans="1:9">
      <c r="A102" s="132">
        <v>44999</v>
      </c>
      <c r="B102" s="133" t="s">
        <v>1751</v>
      </c>
      <c r="C102" s="133">
        <v>0.13937179864439955</v>
      </c>
      <c r="D102" s="133">
        <v>0.13970190072021241</v>
      </c>
      <c r="E102" s="133">
        <v>0.13814995058916688</v>
      </c>
      <c r="F102" s="133">
        <v>0.13698011605589516</v>
      </c>
      <c r="G102" s="133" t="s">
        <v>1751</v>
      </c>
      <c r="H102" s="133" t="s">
        <v>1751</v>
      </c>
      <c r="I102" s="133" t="s">
        <v>1751</v>
      </c>
    </row>
    <row r="103" spans="1:9">
      <c r="A103" s="132">
        <v>45000</v>
      </c>
      <c r="B103" s="133" t="s">
        <v>1751</v>
      </c>
      <c r="C103" s="133">
        <v>0.13937534677041671</v>
      </c>
      <c r="D103" s="133">
        <v>0.13968588324223075</v>
      </c>
      <c r="E103" s="133">
        <v>0.13816020598883968</v>
      </c>
      <c r="F103" s="133">
        <v>0.13696921141281213</v>
      </c>
      <c r="G103" s="133" t="s">
        <v>1751</v>
      </c>
      <c r="H103" s="133" t="s">
        <v>1751</v>
      </c>
      <c r="I103" s="133" t="s">
        <v>1751</v>
      </c>
    </row>
    <row r="104" spans="1:9">
      <c r="A104" s="132">
        <v>45001</v>
      </c>
      <c r="B104" s="133" t="s">
        <v>1751</v>
      </c>
      <c r="C104" s="133">
        <v>0.13787229992508743</v>
      </c>
      <c r="D104" s="133">
        <v>0.1392625282801298</v>
      </c>
      <c r="E104" s="133">
        <v>0.13789818413985105</v>
      </c>
      <c r="F104" s="133">
        <v>0.13699234826346343</v>
      </c>
      <c r="G104" s="133" t="s">
        <v>1751</v>
      </c>
      <c r="H104" s="133" t="s">
        <v>1751</v>
      </c>
      <c r="I104" s="133" t="s">
        <v>1751</v>
      </c>
    </row>
    <row r="105" spans="1:9">
      <c r="A105" s="132">
        <v>45002</v>
      </c>
      <c r="B105" s="133" t="s">
        <v>1751</v>
      </c>
      <c r="C105" s="133">
        <v>0.13065468755046353</v>
      </c>
      <c r="D105" s="133">
        <v>0.13926252828012983</v>
      </c>
      <c r="E105" s="133">
        <v>0.14123138094452828</v>
      </c>
      <c r="F105" s="133">
        <v>0.13699234826346343</v>
      </c>
      <c r="G105" s="133" t="s">
        <v>1751</v>
      </c>
      <c r="H105" s="133" t="s">
        <v>1751</v>
      </c>
      <c r="I105" s="133" t="s">
        <v>1751</v>
      </c>
    </row>
    <row r="106" spans="1:9">
      <c r="A106" s="132">
        <v>45003</v>
      </c>
      <c r="B106" s="133" t="s">
        <v>1751</v>
      </c>
      <c r="C106" s="133">
        <v>0.13065468755046353</v>
      </c>
      <c r="D106" s="133">
        <v>0.13926252828012983</v>
      </c>
      <c r="E106" s="133">
        <v>0.14123138094452828</v>
      </c>
      <c r="F106" s="133">
        <v>0.13699234826346343</v>
      </c>
      <c r="G106" s="133" t="s">
        <v>1751</v>
      </c>
      <c r="H106" s="133" t="s">
        <v>1751</v>
      </c>
      <c r="I106" s="133" t="s">
        <v>1751</v>
      </c>
    </row>
    <row r="107" spans="1:9">
      <c r="A107" s="132">
        <v>45004</v>
      </c>
      <c r="B107" s="133" t="s">
        <v>1751</v>
      </c>
      <c r="C107" s="133">
        <v>0.13101420303735628</v>
      </c>
      <c r="D107" s="133">
        <v>0.14087084695498661</v>
      </c>
      <c r="E107" s="133">
        <v>0.14100768069650338</v>
      </c>
      <c r="F107" s="133">
        <v>0.13569482248534162</v>
      </c>
      <c r="G107" s="133" t="s">
        <v>1751</v>
      </c>
      <c r="H107" s="133" t="s">
        <v>1751</v>
      </c>
      <c r="I107" s="133" t="s">
        <v>1751</v>
      </c>
    </row>
    <row r="108" spans="1:9">
      <c r="A108" s="132">
        <v>45005</v>
      </c>
      <c r="B108" s="133" t="s">
        <v>1751</v>
      </c>
      <c r="C108" s="133">
        <v>0.1293194035837808</v>
      </c>
      <c r="D108" s="133">
        <v>0.14079503505431004</v>
      </c>
      <c r="E108" s="133">
        <v>0.14083128932552305</v>
      </c>
      <c r="F108" s="133">
        <v>0.13529722992521445</v>
      </c>
      <c r="G108" s="133" t="s">
        <v>1751</v>
      </c>
      <c r="H108" s="133" t="s">
        <v>1751</v>
      </c>
      <c r="I108" s="133" t="s">
        <v>1751</v>
      </c>
    </row>
    <row r="109" spans="1:9">
      <c r="A109" s="132">
        <v>45006</v>
      </c>
      <c r="B109" s="133" t="s">
        <v>1751</v>
      </c>
      <c r="C109" s="133">
        <v>0.1293194035837808</v>
      </c>
      <c r="D109" s="133">
        <v>0.14079503505431007</v>
      </c>
      <c r="E109" s="133">
        <v>0.14083128932552308</v>
      </c>
      <c r="F109" s="133">
        <v>0.13529722992521445</v>
      </c>
      <c r="G109" s="133" t="s">
        <v>1751</v>
      </c>
      <c r="H109" s="133" t="s">
        <v>1751</v>
      </c>
      <c r="I109" s="133" t="s">
        <v>1751</v>
      </c>
    </row>
    <row r="110" spans="1:9">
      <c r="A110" s="132">
        <v>45007</v>
      </c>
      <c r="B110" s="133" t="s">
        <v>1751</v>
      </c>
      <c r="C110" s="133">
        <v>0.12942161560405502</v>
      </c>
      <c r="D110" s="133">
        <v>0.13743774835833084</v>
      </c>
      <c r="E110" s="133">
        <v>0.14047113308598672</v>
      </c>
      <c r="F110" s="133">
        <v>0.13663498969940066</v>
      </c>
      <c r="G110" s="133" t="s">
        <v>1751</v>
      </c>
      <c r="H110" s="133" t="s">
        <v>1751</v>
      </c>
      <c r="I110" s="133" t="s">
        <v>1751</v>
      </c>
    </row>
    <row r="111" spans="1:9">
      <c r="A111" s="132">
        <v>45008</v>
      </c>
      <c r="B111" s="133" t="s">
        <v>1751</v>
      </c>
      <c r="C111" s="133">
        <v>0.1297936842549334</v>
      </c>
      <c r="D111" s="133">
        <v>0.13733014294376306</v>
      </c>
      <c r="E111" s="133">
        <v>0.14099607758307595</v>
      </c>
      <c r="F111" s="133">
        <v>0.1375530754147761</v>
      </c>
      <c r="G111" s="133" t="s">
        <v>1751</v>
      </c>
      <c r="H111" s="133" t="s">
        <v>1751</v>
      </c>
      <c r="I111" s="133" t="s">
        <v>1751</v>
      </c>
    </row>
    <row r="112" spans="1:9">
      <c r="A112" s="132">
        <v>45009</v>
      </c>
      <c r="B112" s="133" t="s">
        <v>1751</v>
      </c>
      <c r="C112" s="133">
        <v>0.1297936842549334</v>
      </c>
      <c r="D112" s="133">
        <v>0.13733014294376306</v>
      </c>
      <c r="E112" s="133">
        <v>0.14099607758307595</v>
      </c>
      <c r="F112" s="133">
        <v>0.1375530754147761</v>
      </c>
      <c r="G112" s="133" t="s">
        <v>1751</v>
      </c>
      <c r="H112" s="133" t="s">
        <v>1751</v>
      </c>
      <c r="I112" s="133" t="s">
        <v>1751</v>
      </c>
    </row>
    <row r="113" spans="1:9">
      <c r="A113" s="132">
        <v>45010</v>
      </c>
      <c r="B113" s="133" t="s">
        <v>1751</v>
      </c>
      <c r="C113" s="133">
        <v>0.1297936842549334</v>
      </c>
      <c r="D113" s="133">
        <v>0.13733014294376306</v>
      </c>
      <c r="E113" s="133">
        <v>0.14099607758307595</v>
      </c>
      <c r="F113" s="133">
        <v>0.1375530754147761</v>
      </c>
      <c r="G113" s="133" t="s">
        <v>1751</v>
      </c>
      <c r="H113" s="133" t="s">
        <v>1751</v>
      </c>
      <c r="I113" s="133" t="s">
        <v>1751</v>
      </c>
    </row>
    <row r="114" spans="1:9">
      <c r="A114" s="132">
        <v>45011</v>
      </c>
      <c r="B114" s="133" t="s">
        <v>1751</v>
      </c>
      <c r="C114" s="133">
        <v>0.12979368425493343</v>
      </c>
      <c r="D114" s="133">
        <v>0.13659575564923851</v>
      </c>
      <c r="E114" s="133">
        <v>0.14060103252386719</v>
      </c>
      <c r="F114" s="133">
        <v>0.13699034399482499</v>
      </c>
      <c r="G114" s="133" t="s">
        <v>1751</v>
      </c>
      <c r="H114" s="133" t="s">
        <v>1751</v>
      </c>
      <c r="I114" s="133" t="s">
        <v>1751</v>
      </c>
    </row>
    <row r="115" spans="1:9">
      <c r="A115" s="132">
        <v>45012</v>
      </c>
      <c r="B115" s="133" t="s">
        <v>1751</v>
      </c>
      <c r="C115" s="133">
        <v>0.13019483234684595</v>
      </c>
      <c r="D115" s="133">
        <v>0.13631684676216246</v>
      </c>
      <c r="E115" s="133">
        <v>0.14045391887483277</v>
      </c>
      <c r="F115" s="133">
        <v>0.13699034398191987</v>
      </c>
      <c r="G115" s="133" t="s">
        <v>1751</v>
      </c>
      <c r="H115" s="133" t="s">
        <v>1751</v>
      </c>
      <c r="I115" s="133" t="s">
        <v>1751</v>
      </c>
    </row>
    <row r="116" spans="1:9">
      <c r="A116" s="132">
        <v>45013</v>
      </c>
      <c r="B116" s="133" t="s">
        <v>1751</v>
      </c>
      <c r="C116" s="133">
        <v>0.13128850408640394</v>
      </c>
      <c r="D116" s="133">
        <v>0.13581561729533623</v>
      </c>
      <c r="E116" s="133">
        <v>0.14051877527489146</v>
      </c>
      <c r="F116" s="133">
        <v>0.13699034389978634</v>
      </c>
      <c r="G116" s="133" t="s">
        <v>1751</v>
      </c>
      <c r="H116" s="133" t="s">
        <v>1751</v>
      </c>
      <c r="I116" s="133" t="s">
        <v>1751</v>
      </c>
    </row>
    <row r="117" spans="1:9">
      <c r="A117" s="132">
        <v>45014</v>
      </c>
      <c r="B117" s="133" t="s">
        <v>1751</v>
      </c>
      <c r="C117" s="133">
        <v>0.13298117440442564</v>
      </c>
      <c r="D117" s="133">
        <v>0.13607888575137275</v>
      </c>
      <c r="E117" s="133">
        <v>0.14048968952562163</v>
      </c>
      <c r="F117" s="133">
        <v>0.13699034389249301</v>
      </c>
      <c r="G117" s="133" t="s">
        <v>1751</v>
      </c>
      <c r="H117" s="133" t="s">
        <v>1751</v>
      </c>
      <c r="I117" s="133" t="s">
        <v>1751</v>
      </c>
    </row>
    <row r="118" spans="1:9">
      <c r="A118" s="132">
        <v>45015</v>
      </c>
      <c r="B118" s="133" t="s">
        <v>1751</v>
      </c>
      <c r="C118" s="133">
        <v>0.13073887025420436</v>
      </c>
      <c r="D118" s="133">
        <v>0.13602723224059318</v>
      </c>
      <c r="E118" s="133">
        <v>0.14123797119556994</v>
      </c>
      <c r="F118" s="133">
        <v>0.13699034399908724</v>
      </c>
      <c r="G118" s="133" t="s">
        <v>1751</v>
      </c>
      <c r="H118" s="133" t="s">
        <v>1751</v>
      </c>
      <c r="I118" s="133" t="s">
        <v>1751</v>
      </c>
    </row>
    <row r="119" spans="1:9">
      <c r="A119" s="132">
        <v>45016</v>
      </c>
      <c r="B119" s="133" t="s">
        <v>1751</v>
      </c>
      <c r="C119" s="133">
        <v>0.13073887025420436</v>
      </c>
      <c r="D119" s="133">
        <v>0.13602723224059318</v>
      </c>
      <c r="E119" s="133">
        <v>0.14123797119556991</v>
      </c>
      <c r="F119" s="133">
        <v>0.13699034399908724</v>
      </c>
      <c r="G119" s="133" t="s">
        <v>1751</v>
      </c>
      <c r="H119" s="133" t="s">
        <v>1751</v>
      </c>
      <c r="I119" s="133" t="s">
        <v>1751</v>
      </c>
    </row>
    <row r="120" spans="1:9">
      <c r="A120" s="132">
        <v>45017</v>
      </c>
      <c r="B120" s="133" t="s">
        <v>1751</v>
      </c>
      <c r="C120" s="133">
        <v>0.13797331910280874</v>
      </c>
      <c r="D120" s="133">
        <v>0.13602723224059318</v>
      </c>
      <c r="E120" s="133">
        <v>0.14122378039279929</v>
      </c>
      <c r="F120" s="133">
        <v>0.13699034399908724</v>
      </c>
      <c r="G120" s="133" t="s">
        <v>1751</v>
      </c>
      <c r="H120" s="133" t="s">
        <v>1751</v>
      </c>
      <c r="I120" s="133" t="s">
        <v>1751</v>
      </c>
    </row>
    <row r="121" spans="1:9">
      <c r="A121" s="132">
        <v>45018</v>
      </c>
      <c r="B121" s="133" t="s">
        <v>1751</v>
      </c>
      <c r="C121" s="133">
        <v>0.13983914871797359</v>
      </c>
      <c r="D121" s="133">
        <v>0.135687941397685</v>
      </c>
      <c r="E121" s="133">
        <v>0.1385204513648732</v>
      </c>
      <c r="F121" s="133">
        <v>0.13699034393069603</v>
      </c>
      <c r="G121" s="133" t="s">
        <v>1751</v>
      </c>
      <c r="H121" s="133" t="s">
        <v>1751</v>
      </c>
      <c r="I121" s="133" t="s">
        <v>1751</v>
      </c>
    </row>
    <row r="122" spans="1:9">
      <c r="A122" s="132">
        <v>45019</v>
      </c>
      <c r="B122" s="133" t="s">
        <v>1751</v>
      </c>
      <c r="C122" s="133">
        <v>0.14004232339842598</v>
      </c>
      <c r="D122" s="133">
        <v>0.13610856852547154</v>
      </c>
      <c r="E122" s="133">
        <v>0.1399547001854857</v>
      </c>
      <c r="F122" s="133">
        <v>0.13642268480214778</v>
      </c>
      <c r="G122" s="133" t="s">
        <v>1751</v>
      </c>
      <c r="H122" s="133" t="s">
        <v>1751</v>
      </c>
      <c r="I122" s="133" t="s">
        <v>1751</v>
      </c>
    </row>
    <row r="123" spans="1:9">
      <c r="A123" s="132">
        <v>45020</v>
      </c>
      <c r="B123" s="133" t="s">
        <v>1751</v>
      </c>
      <c r="C123" s="133">
        <v>0.1401184187575287</v>
      </c>
      <c r="D123" s="133">
        <v>0.13703112217013519</v>
      </c>
      <c r="E123" s="133">
        <v>0.14202508072978956</v>
      </c>
      <c r="F123" s="133">
        <v>0.13642268480051759</v>
      </c>
      <c r="G123" s="133" t="s">
        <v>1751</v>
      </c>
      <c r="H123" s="133" t="s">
        <v>1751</v>
      </c>
      <c r="I123" s="133" t="s">
        <v>1751</v>
      </c>
    </row>
    <row r="124" spans="1:9">
      <c r="A124" s="132">
        <v>45021</v>
      </c>
      <c r="B124" s="133" t="s">
        <v>1751</v>
      </c>
      <c r="C124" s="133">
        <v>0.13924308016750425</v>
      </c>
      <c r="D124" s="133">
        <v>0.13748835896833594</v>
      </c>
      <c r="E124" s="133">
        <v>0.1415385796125643</v>
      </c>
      <c r="F124" s="133">
        <v>0.13517271616111776</v>
      </c>
      <c r="G124" s="133" t="s">
        <v>1751</v>
      </c>
      <c r="H124" s="133" t="s">
        <v>1751</v>
      </c>
      <c r="I124" s="133" t="s">
        <v>1751</v>
      </c>
    </row>
    <row r="125" spans="1:9">
      <c r="A125" s="132">
        <v>45022</v>
      </c>
      <c r="B125" s="133" t="s">
        <v>1751</v>
      </c>
      <c r="C125" s="133">
        <v>0.13246584143262782</v>
      </c>
      <c r="D125" s="133">
        <v>0.13802159715678938</v>
      </c>
      <c r="E125" s="133">
        <v>0.14130507080099639</v>
      </c>
      <c r="F125" s="133">
        <v>0.13582301671591257</v>
      </c>
      <c r="G125" s="133" t="s">
        <v>1751</v>
      </c>
      <c r="H125" s="133" t="s">
        <v>1751</v>
      </c>
      <c r="I125" s="133" t="s">
        <v>1751</v>
      </c>
    </row>
    <row r="126" spans="1:9">
      <c r="A126" s="132">
        <v>45023</v>
      </c>
      <c r="B126" s="133" t="s">
        <v>1751</v>
      </c>
      <c r="C126" s="133">
        <v>0.13246584143262788</v>
      </c>
      <c r="D126" s="133">
        <v>0.13509617749153566</v>
      </c>
      <c r="E126" s="133">
        <v>0.14130507065421821</v>
      </c>
      <c r="F126" s="133">
        <v>0.13582301671591257</v>
      </c>
      <c r="G126" s="133" t="s">
        <v>1751</v>
      </c>
      <c r="H126" s="133" t="s">
        <v>1751</v>
      </c>
      <c r="I126" s="133" t="s">
        <v>1751</v>
      </c>
    </row>
    <row r="127" spans="1:9">
      <c r="A127" s="132">
        <v>45024</v>
      </c>
      <c r="B127" s="133" t="s">
        <v>1751</v>
      </c>
      <c r="C127" s="133">
        <v>0.13246584143262788</v>
      </c>
      <c r="D127" s="133">
        <v>0.13509617749153566</v>
      </c>
      <c r="E127" s="133">
        <v>0.14130507065421821</v>
      </c>
      <c r="F127" s="133">
        <v>0.13582301671591257</v>
      </c>
      <c r="G127" s="133" t="s">
        <v>1751</v>
      </c>
      <c r="H127" s="133" t="s">
        <v>1751</v>
      </c>
      <c r="I127" s="133" t="s">
        <v>1751</v>
      </c>
    </row>
    <row r="128" spans="1:9">
      <c r="A128" s="132">
        <v>45025</v>
      </c>
      <c r="B128" s="133" t="s">
        <v>1751</v>
      </c>
      <c r="C128" s="133">
        <v>0.13218123385589586</v>
      </c>
      <c r="D128" s="133">
        <v>0.1376952627463213</v>
      </c>
      <c r="E128" s="133">
        <v>0.13760992322251311</v>
      </c>
      <c r="F128" s="133">
        <v>0.13611385542637719</v>
      </c>
      <c r="G128" s="133" t="s">
        <v>1751</v>
      </c>
      <c r="H128" s="133" t="s">
        <v>1751</v>
      </c>
      <c r="I128" s="133" t="s">
        <v>1751</v>
      </c>
    </row>
    <row r="129" spans="1:9">
      <c r="A129" s="132">
        <v>45026</v>
      </c>
      <c r="B129" s="133" t="s">
        <v>1751</v>
      </c>
      <c r="C129" s="133">
        <v>0.13058086534572547</v>
      </c>
      <c r="D129" s="133">
        <v>0.13756514320444491</v>
      </c>
      <c r="E129" s="133">
        <v>0.13767857373677111</v>
      </c>
      <c r="F129" s="133">
        <v>0.13611385548368218</v>
      </c>
      <c r="G129" s="133" t="s">
        <v>1751</v>
      </c>
      <c r="H129" s="133" t="s">
        <v>1751</v>
      </c>
      <c r="I129" s="133" t="s">
        <v>1751</v>
      </c>
    </row>
    <row r="130" spans="1:9">
      <c r="A130" s="132">
        <v>45027</v>
      </c>
      <c r="B130" s="133" t="s">
        <v>1751</v>
      </c>
      <c r="C130" s="133">
        <v>0.1299812777357893</v>
      </c>
      <c r="D130" s="133">
        <v>0.13817308642034259</v>
      </c>
      <c r="E130" s="133">
        <v>0.13835880064696213</v>
      </c>
      <c r="F130" s="133">
        <v>0.13611385541338245</v>
      </c>
      <c r="G130" s="133" t="s">
        <v>1751</v>
      </c>
      <c r="H130" s="133" t="s">
        <v>1751</v>
      </c>
      <c r="I130" s="133" t="s">
        <v>1751</v>
      </c>
    </row>
    <row r="131" spans="1:9">
      <c r="A131" s="132">
        <v>45028</v>
      </c>
      <c r="B131" s="133" t="s">
        <v>1751</v>
      </c>
      <c r="C131" s="133">
        <v>0.12939521084907521</v>
      </c>
      <c r="D131" s="133">
        <v>0.13356121320274902</v>
      </c>
      <c r="E131" s="133">
        <v>0.13658487486240603</v>
      </c>
      <c r="F131" s="133">
        <v>0.13468456422400313</v>
      </c>
      <c r="G131" s="133" t="s">
        <v>1751</v>
      </c>
      <c r="H131" s="133" t="s">
        <v>1751</v>
      </c>
      <c r="I131" s="133" t="s">
        <v>1751</v>
      </c>
    </row>
    <row r="132" spans="1:9">
      <c r="A132" s="132">
        <v>45029</v>
      </c>
      <c r="B132" s="133" t="s">
        <v>1751</v>
      </c>
      <c r="C132" s="133">
        <v>0.12823129363509858</v>
      </c>
      <c r="D132" s="133">
        <v>0.12964389844874885</v>
      </c>
      <c r="E132" s="133">
        <v>0.13459413760913239</v>
      </c>
      <c r="F132" s="133">
        <v>0.13312063168554392</v>
      </c>
      <c r="G132" s="133" t="s">
        <v>1751</v>
      </c>
      <c r="H132" s="133" t="s">
        <v>1751</v>
      </c>
      <c r="I132" s="133" t="s">
        <v>1751</v>
      </c>
    </row>
    <row r="133" spans="1:9">
      <c r="A133" s="132">
        <v>45030</v>
      </c>
      <c r="B133" s="133" t="s">
        <v>1751</v>
      </c>
      <c r="C133" s="133">
        <v>0.12823129363509858</v>
      </c>
      <c r="D133" s="133">
        <v>0.12964389844874885</v>
      </c>
      <c r="E133" s="133">
        <v>0.13333799746141264</v>
      </c>
      <c r="F133" s="133">
        <v>0.13312063168554392</v>
      </c>
      <c r="G133" s="133" t="s">
        <v>1751</v>
      </c>
      <c r="H133" s="133" t="s">
        <v>1751</v>
      </c>
      <c r="I133" s="133" t="s">
        <v>1751</v>
      </c>
    </row>
    <row r="134" spans="1:9">
      <c r="A134" s="132">
        <v>45031</v>
      </c>
      <c r="B134" s="133" t="s">
        <v>1751</v>
      </c>
      <c r="C134" s="133">
        <v>0.12823129363509858</v>
      </c>
      <c r="D134" s="133">
        <v>0.12964389844874885</v>
      </c>
      <c r="E134" s="133">
        <v>0.13333799719020606</v>
      </c>
      <c r="F134" s="133">
        <v>0.13312063168554392</v>
      </c>
      <c r="G134" s="133" t="s">
        <v>1751</v>
      </c>
      <c r="H134" s="133" t="s">
        <v>1751</v>
      </c>
      <c r="I134" s="133" t="s">
        <v>1751</v>
      </c>
    </row>
    <row r="135" spans="1:9">
      <c r="A135" s="132">
        <v>45032</v>
      </c>
      <c r="B135" s="133" t="s">
        <v>1751</v>
      </c>
      <c r="C135" s="133">
        <v>0.12791901333605241</v>
      </c>
      <c r="D135" s="133">
        <v>0.12881328107741569</v>
      </c>
      <c r="E135" s="133">
        <v>0.13357538498538607</v>
      </c>
      <c r="F135" s="133">
        <v>0.12945928554646202</v>
      </c>
      <c r="G135" s="133" t="s">
        <v>1751</v>
      </c>
      <c r="H135" s="133" t="s">
        <v>1751</v>
      </c>
      <c r="I135" s="133" t="s">
        <v>1751</v>
      </c>
    </row>
    <row r="136" spans="1:9">
      <c r="A136" s="132">
        <v>45033</v>
      </c>
      <c r="B136" s="133" t="s">
        <v>1751</v>
      </c>
      <c r="C136" s="133">
        <v>0.12770493666567637</v>
      </c>
      <c r="D136" s="133">
        <v>0.12897007705574556</v>
      </c>
      <c r="E136" s="133">
        <v>0.13202244650174216</v>
      </c>
      <c r="F136" s="133">
        <v>0.12945928553489289</v>
      </c>
      <c r="G136" s="133" t="s">
        <v>1751</v>
      </c>
      <c r="H136" s="133" t="s">
        <v>1751</v>
      </c>
      <c r="I136" s="133" t="s">
        <v>1751</v>
      </c>
    </row>
    <row r="137" spans="1:9">
      <c r="A137" s="132">
        <v>45034</v>
      </c>
      <c r="B137" s="133" t="s">
        <v>1751</v>
      </c>
      <c r="C137" s="133">
        <v>0.12591902701186086</v>
      </c>
      <c r="D137" s="133">
        <v>0.1288757081189387</v>
      </c>
      <c r="E137" s="133">
        <v>0.13153823637004236</v>
      </c>
      <c r="F137" s="133">
        <v>0.1294592855495118</v>
      </c>
      <c r="G137" s="133" t="s">
        <v>1751</v>
      </c>
      <c r="H137" s="133" t="s">
        <v>1751</v>
      </c>
      <c r="I137" s="133" t="s">
        <v>1751</v>
      </c>
    </row>
    <row r="138" spans="1:9">
      <c r="A138" s="132">
        <v>45035</v>
      </c>
      <c r="B138" s="133" t="s">
        <v>1751</v>
      </c>
      <c r="C138" s="133">
        <v>0.12739710176087773</v>
      </c>
      <c r="D138" s="133">
        <v>0.13045234502325428</v>
      </c>
      <c r="E138" s="133">
        <v>0.13126675968511017</v>
      </c>
      <c r="F138" s="133">
        <v>0.12985084191701321</v>
      </c>
      <c r="G138" s="133" t="s">
        <v>1751</v>
      </c>
      <c r="H138" s="133" t="s">
        <v>1751</v>
      </c>
      <c r="I138" s="133" t="s">
        <v>1751</v>
      </c>
    </row>
    <row r="139" spans="1:9">
      <c r="A139" s="132">
        <v>45036</v>
      </c>
      <c r="B139" s="133" t="s">
        <v>1751</v>
      </c>
      <c r="C139" s="133">
        <v>0.12718438116443406</v>
      </c>
      <c r="D139" s="133">
        <v>0.12988160573724933</v>
      </c>
      <c r="E139" s="133">
        <v>0.1322068755064304</v>
      </c>
      <c r="F139" s="133">
        <v>0.12985084191701321</v>
      </c>
      <c r="G139" s="133" t="s">
        <v>1751</v>
      </c>
      <c r="H139" s="133" t="s">
        <v>1751</v>
      </c>
      <c r="I139" s="133" t="s">
        <v>1751</v>
      </c>
    </row>
    <row r="140" spans="1:9">
      <c r="A140" s="132">
        <v>45037</v>
      </c>
      <c r="B140" s="133" t="s">
        <v>1751</v>
      </c>
      <c r="C140" s="133">
        <v>0.12718438118797359</v>
      </c>
      <c r="D140" s="133">
        <v>0.12988160573724933</v>
      </c>
      <c r="E140" s="133">
        <v>0.1322068755176608</v>
      </c>
      <c r="F140" s="133">
        <v>0.12985084191701321</v>
      </c>
      <c r="G140" s="133" t="s">
        <v>1751</v>
      </c>
      <c r="H140" s="133" t="s">
        <v>1751</v>
      </c>
      <c r="I140" s="133" t="s">
        <v>1751</v>
      </c>
    </row>
    <row r="141" spans="1:9">
      <c r="A141" s="132">
        <v>45038</v>
      </c>
      <c r="B141" s="133" t="s">
        <v>1751</v>
      </c>
      <c r="C141" s="133">
        <v>0.12718438118797359</v>
      </c>
      <c r="D141" s="133">
        <v>0.1302829837505467</v>
      </c>
      <c r="E141" s="133">
        <v>0.1322068755176608</v>
      </c>
      <c r="F141" s="133">
        <v>0.12985084191701321</v>
      </c>
      <c r="G141" s="133" t="s">
        <v>1751</v>
      </c>
      <c r="H141" s="133" t="s">
        <v>1751</v>
      </c>
      <c r="I141" s="133" t="s">
        <v>1751</v>
      </c>
    </row>
    <row r="142" spans="1:9">
      <c r="A142" s="132">
        <v>45039</v>
      </c>
      <c r="B142" s="133" t="s">
        <v>1751</v>
      </c>
      <c r="C142" s="133">
        <v>0.12721826514139703</v>
      </c>
      <c r="D142" s="133">
        <v>0.13073380859637027</v>
      </c>
      <c r="E142" s="133">
        <v>0.132186581864328</v>
      </c>
      <c r="F142" s="133">
        <v>0.12985084194913102</v>
      </c>
      <c r="G142" s="133" t="s">
        <v>1751</v>
      </c>
      <c r="H142" s="133" t="s">
        <v>1751</v>
      </c>
      <c r="I142" s="133" t="s">
        <v>1751</v>
      </c>
    </row>
    <row r="143" spans="1:9">
      <c r="A143" s="132">
        <v>45040</v>
      </c>
      <c r="B143" s="133" t="s">
        <v>1751</v>
      </c>
      <c r="C143" s="133">
        <v>0.12741504866932607</v>
      </c>
      <c r="D143" s="133">
        <v>0.13176385993471168</v>
      </c>
      <c r="E143" s="133">
        <v>0.13161840593294988</v>
      </c>
      <c r="F143" s="133">
        <v>0.13199989857528649</v>
      </c>
      <c r="G143" s="133" t="s">
        <v>1751</v>
      </c>
      <c r="H143" s="133" t="s">
        <v>1751</v>
      </c>
      <c r="I143" s="133" t="s">
        <v>1751</v>
      </c>
    </row>
    <row r="144" spans="1:9">
      <c r="A144" s="132">
        <v>45041</v>
      </c>
      <c r="B144" s="133" t="s">
        <v>1751</v>
      </c>
      <c r="C144" s="133">
        <v>0.12655472620980165</v>
      </c>
      <c r="D144" s="133">
        <v>0.13205426054503605</v>
      </c>
      <c r="E144" s="133">
        <v>0.13217251636023333</v>
      </c>
      <c r="F144" s="133">
        <v>0.12972299762657613</v>
      </c>
      <c r="G144" s="133" t="s">
        <v>1751</v>
      </c>
      <c r="H144" s="133" t="s">
        <v>1751</v>
      </c>
      <c r="I144" s="133" t="s">
        <v>1751</v>
      </c>
    </row>
    <row r="145" spans="1:9">
      <c r="A145" s="132">
        <v>45042</v>
      </c>
      <c r="B145" s="133" t="s">
        <v>1751</v>
      </c>
      <c r="C145" s="133">
        <v>0.12655655502343635</v>
      </c>
      <c r="D145" s="133">
        <v>0.13191229584441946</v>
      </c>
      <c r="E145" s="133">
        <v>0.13193329318715907</v>
      </c>
      <c r="F145" s="133">
        <v>0.1280894130776154</v>
      </c>
      <c r="G145" s="133" t="s">
        <v>1751</v>
      </c>
      <c r="H145" s="133" t="s">
        <v>1751</v>
      </c>
      <c r="I145" s="133" t="s">
        <v>1751</v>
      </c>
    </row>
    <row r="146" spans="1:9">
      <c r="A146" s="132">
        <v>45043</v>
      </c>
      <c r="B146" s="133" t="s">
        <v>1751</v>
      </c>
      <c r="C146" s="133">
        <v>0.12656381448753776</v>
      </c>
      <c r="D146" s="133">
        <v>0.13057174538602626</v>
      </c>
      <c r="E146" s="133">
        <v>0.13105051536847659</v>
      </c>
      <c r="F146" s="133">
        <v>0.12663109193512972</v>
      </c>
      <c r="G146" s="133" t="s">
        <v>1751</v>
      </c>
      <c r="H146" s="133" t="s">
        <v>1751</v>
      </c>
      <c r="I146" s="133" t="s">
        <v>1751</v>
      </c>
    </row>
    <row r="147" spans="1:9">
      <c r="A147" s="132">
        <v>45044</v>
      </c>
      <c r="B147" s="133" t="s">
        <v>1751</v>
      </c>
      <c r="C147" s="133">
        <v>0.12656381448753776</v>
      </c>
      <c r="D147" s="133">
        <v>0.13057174538602626</v>
      </c>
      <c r="E147" s="133">
        <v>0.13105051536847659</v>
      </c>
      <c r="F147" s="133">
        <v>0.12663109193512972</v>
      </c>
      <c r="G147" s="133" t="s">
        <v>1751</v>
      </c>
      <c r="H147" s="133" t="s">
        <v>1751</v>
      </c>
      <c r="I147" s="133" t="s">
        <v>1751</v>
      </c>
    </row>
    <row r="148" spans="1:9">
      <c r="A148" s="132">
        <v>45045</v>
      </c>
      <c r="B148" s="133" t="s">
        <v>1751</v>
      </c>
      <c r="C148" s="133">
        <v>0.12656381448753776</v>
      </c>
      <c r="D148" s="133">
        <v>0.13057174538602626</v>
      </c>
      <c r="E148" s="133">
        <v>0.13105051536847659</v>
      </c>
      <c r="F148" s="133">
        <v>0.12663109193512972</v>
      </c>
      <c r="G148" s="133" t="s">
        <v>1751</v>
      </c>
      <c r="H148" s="133" t="s">
        <v>1751</v>
      </c>
      <c r="I148" s="133" t="s">
        <v>1751</v>
      </c>
    </row>
    <row r="149" spans="1:9">
      <c r="A149" s="132">
        <v>45046</v>
      </c>
      <c r="B149" s="133" t="s">
        <v>1751</v>
      </c>
      <c r="C149" s="133">
        <v>0.1258720056540826</v>
      </c>
      <c r="D149" s="133">
        <v>0.13134506499596463</v>
      </c>
      <c r="E149" s="133">
        <v>0.13060790530929045</v>
      </c>
      <c r="F149" s="133">
        <v>0.12663109184300081</v>
      </c>
      <c r="G149" s="133" t="s">
        <v>1751</v>
      </c>
      <c r="H149" s="133" t="s">
        <v>1751</v>
      </c>
      <c r="I149" s="133" t="s">
        <v>1751</v>
      </c>
    </row>
    <row r="150" spans="1:9">
      <c r="A150" s="132">
        <v>45047</v>
      </c>
      <c r="B150" s="133" t="s">
        <v>1751</v>
      </c>
      <c r="C150" s="133">
        <v>0.1258720056540826</v>
      </c>
      <c r="D150" s="133">
        <v>0.13134506499596463</v>
      </c>
      <c r="E150" s="133">
        <v>0.13060790530267016</v>
      </c>
      <c r="F150" s="133">
        <v>0.12663109184300081</v>
      </c>
      <c r="G150" s="133" t="s">
        <v>1751</v>
      </c>
      <c r="H150" s="133" t="s">
        <v>1751</v>
      </c>
      <c r="I150" s="133" t="s">
        <v>1751</v>
      </c>
    </row>
    <row r="151" spans="1:9">
      <c r="A151" s="132">
        <v>45048</v>
      </c>
      <c r="B151" s="133" t="s">
        <v>1751</v>
      </c>
      <c r="C151" s="133">
        <v>0.1257649746913217</v>
      </c>
      <c r="D151" s="133">
        <v>0.12678113697205592</v>
      </c>
      <c r="E151" s="133">
        <v>0.13066807271013578</v>
      </c>
      <c r="F151" s="133">
        <v>0.12834141652838341</v>
      </c>
      <c r="G151" s="133" t="s">
        <v>1751</v>
      </c>
      <c r="H151" s="133" t="s">
        <v>1751</v>
      </c>
      <c r="I151" s="133" t="s">
        <v>1751</v>
      </c>
    </row>
    <row r="152" spans="1:9">
      <c r="A152" s="132">
        <v>45049</v>
      </c>
      <c r="B152" s="133" t="s">
        <v>1751</v>
      </c>
      <c r="C152" s="133">
        <v>0.12600066842899543</v>
      </c>
      <c r="D152" s="133">
        <v>0.12675471249349154</v>
      </c>
      <c r="E152" s="133">
        <v>0.13077171558990142</v>
      </c>
      <c r="F152" s="133">
        <v>0.12827565684170553</v>
      </c>
      <c r="G152" s="133" t="s">
        <v>1751</v>
      </c>
      <c r="H152" s="133" t="s">
        <v>1751</v>
      </c>
      <c r="I152" s="133" t="s">
        <v>1751</v>
      </c>
    </row>
    <row r="153" spans="1:9">
      <c r="A153" s="132">
        <v>45050</v>
      </c>
      <c r="B153" s="133" t="s">
        <v>1751</v>
      </c>
      <c r="C153" s="133">
        <v>0.12963391165736618</v>
      </c>
      <c r="D153" s="133">
        <v>0.1271801759937683</v>
      </c>
      <c r="E153" s="133">
        <v>0.13059249160368971</v>
      </c>
      <c r="F153" s="133">
        <v>0.12996697313956732</v>
      </c>
      <c r="G153" s="133" t="s">
        <v>1751</v>
      </c>
      <c r="H153" s="133" t="s">
        <v>1751</v>
      </c>
      <c r="I153" s="133" t="s">
        <v>1751</v>
      </c>
    </row>
    <row r="154" spans="1:9">
      <c r="A154" s="132">
        <v>45051</v>
      </c>
      <c r="B154" s="133" t="s">
        <v>1751</v>
      </c>
      <c r="C154" s="133">
        <v>0.12963391165736618</v>
      </c>
      <c r="D154" s="133">
        <v>0.1271801759937683</v>
      </c>
      <c r="E154" s="133">
        <v>0.13059249160368958</v>
      </c>
      <c r="F154" s="133">
        <v>0.12996697313956732</v>
      </c>
      <c r="G154" s="133" t="s">
        <v>1751</v>
      </c>
      <c r="H154" s="133" t="s">
        <v>1751</v>
      </c>
      <c r="I154" s="133" t="s">
        <v>1751</v>
      </c>
    </row>
    <row r="155" spans="1:9">
      <c r="A155" s="132">
        <v>45052</v>
      </c>
      <c r="B155" s="133" t="s">
        <v>1751</v>
      </c>
      <c r="C155" s="133">
        <v>0.12963391165736618</v>
      </c>
      <c r="D155" s="133">
        <v>0.1271801759937683</v>
      </c>
      <c r="E155" s="133">
        <v>0.13059249160368958</v>
      </c>
      <c r="F155" s="133">
        <v>0.12996697313956732</v>
      </c>
      <c r="G155" s="133" t="s">
        <v>1751</v>
      </c>
      <c r="H155" s="133" t="s">
        <v>1751</v>
      </c>
      <c r="I155" s="133" t="s">
        <v>1751</v>
      </c>
    </row>
    <row r="156" spans="1:9">
      <c r="A156" s="132">
        <v>45053</v>
      </c>
      <c r="B156" s="133" t="s">
        <v>1751</v>
      </c>
      <c r="C156" s="133">
        <v>0.13034799048653264</v>
      </c>
      <c r="D156" s="133">
        <v>0.12940482117086988</v>
      </c>
      <c r="E156" s="133">
        <v>0.13071029652854718</v>
      </c>
      <c r="F156" s="133">
        <v>0.13117066671136027</v>
      </c>
      <c r="G156" s="133" t="s">
        <v>1751</v>
      </c>
      <c r="H156" s="133" t="s">
        <v>1751</v>
      </c>
      <c r="I156" s="133" t="s">
        <v>1751</v>
      </c>
    </row>
    <row r="157" spans="1:9">
      <c r="A157" s="132">
        <v>45054</v>
      </c>
      <c r="B157" s="133" t="s">
        <v>1751</v>
      </c>
      <c r="C157" s="133">
        <v>0.12612027977129439</v>
      </c>
      <c r="D157" s="133">
        <v>0.12957269010949576</v>
      </c>
      <c r="E157" s="133">
        <v>0.13062398157267346</v>
      </c>
      <c r="F157" s="133">
        <v>0.12951544876336984</v>
      </c>
      <c r="G157" s="133" t="s">
        <v>1751</v>
      </c>
      <c r="H157" s="133" t="s">
        <v>1751</v>
      </c>
      <c r="I157" s="133" t="s">
        <v>1751</v>
      </c>
    </row>
    <row r="158" spans="1:9">
      <c r="A158" s="132">
        <v>45055</v>
      </c>
      <c r="B158" s="133" t="s">
        <v>1751</v>
      </c>
      <c r="C158" s="133">
        <v>0.12506395827110803</v>
      </c>
      <c r="D158" s="133">
        <v>0.12896695280521861</v>
      </c>
      <c r="E158" s="133">
        <v>0.13085805066906203</v>
      </c>
      <c r="F158" s="133">
        <v>0.12598924467951125</v>
      </c>
      <c r="G158" s="133" t="s">
        <v>1751</v>
      </c>
      <c r="H158" s="133" t="s">
        <v>1751</v>
      </c>
      <c r="I158" s="133" t="s">
        <v>1751</v>
      </c>
    </row>
    <row r="159" spans="1:9">
      <c r="A159" s="132">
        <v>45056</v>
      </c>
      <c r="B159" s="133" t="s">
        <v>1751</v>
      </c>
      <c r="C159" s="133">
        <v>0.12631066535851718</v>
      </c>
      <c r="D159" s="133">
        <v>0.12779232988432215</v>
      </c>
      <c r="E159" s="133">
        <v>0.13255608113672471</v>
      </c>
      <c r="F159" s="133">
        <v>0.12598924469760373</v>
      </c>
      <c r="G159" s="133" t="s">
        <v>1751</v>
      </c>
      <c r="H159" s="133" t="s">
        <v>1751</v>
      </c>
      <c r="I159" s="133" t="s">
        <v>1751</v>
      </c>
    </row>
    <row r="160" spans="1:9">
      <c r="A160" s="132">
        <v>45057</v>
      </c>
      <c r="B160" s="133" t="s">
        <v>1751</v>
      </c>
      <c r="C160" s="133">
        <v>0.12567969196256717</v>
      </c>
      <c r="D160" s="133">
        <v>0.12779215864151633</v>
      </c>
      <c r="E160" s="133">
        <v>0.13219097945132791</v>
      </c>
      <c r="F160" s="133">
        <v>0.12906473404243335</v>
      </c>
      <c r="G160" s="133" t="s">
        <v>1751</v>
      </c>
      <c r="H160" s="133" t="s">
        <v>1751</v>
      </c>
      <c r="I160" s="133" t="s">
        <v>1751</v>
      </c>
    </row>
    <row r="161" spans="1:9">
      <c r="A161" s="132">
        <v>45058</v>
      </c>
      <c r="B161" s="133" t="s">
        <v>1751</v>
      </c>
      <c r="C161" s="133">
        <v>0.12567969196256715</v>
      </c>
      <c r="D161" s="133">
        <v>0.12779215864151633</v>
      </c>
      <c r="E161" s="133">
        <v>0.13219097940572569</v>
      </c>
      <c r="F161" s="133">
        <v>0.12906473404243335</v>
      </c>
      <c r="G161" s="133" t="s">
        <v>1751</v>
      </c>
      <c r="H161" s="133" t="s">
        <v>1751</v>
      </c>
      <c r="I161" s="133" t="s">
        <v>1751</v>
      </c>
    </row>
    <row r="162" spans="1:9">
      <c r="A162" s="132">
        <v>45059</v>
      </c>
      <c r="B162" s="133" t="s">
        <v>1751</v>
      </c>
      <c r="C162" s="133">
        <v>0.12567969196256715</v>
      </c>
      <c r="D162" s="133">
        <v>0.12779215864151633</v>
      </c>
      <c r="E162" s="133">
        <v>0.13145105558853296</v>
      </c>
      <c r="F162" s="133">
        <v>0.12906473404243335</v>
      </c>
      <c r="G162" s="133" t="s">
        <v>1751</v>
      </c>
      <c r="H162" s="133" t="s">
        <v>1751</v>
      </c>
      <c r="I162" s="133" t="s">
        <v>1751</v>
      </c>
    </row>
    <row r="163" spans="1:9">
      <c r="A163" s="132">
        <v>45060</v>
      </c>
      <c r="B163" s="133" t="s">
        <v>1751</v>
      </c>
      <c r="C163" s="133">
        <v>0.12485204641856473</v>
      </c>
      <c r="D163" s="133">
        <v>0.12904274687309211</v>
      </c>
      <c r="E163" s="133">
        <v>0.13147422202967909</v>
      </c>
      <c r="F163" s="133">
        <v>0.12676692675746262</v>
      </c>
      <c r="G163" s="133" t="s">
        <v>1751</v>
      </c>
      <c r="H163" s="133" t="s">
        <v>1751</v>
      </c>
      <c r="I163" s="133" t="s">
        <v>1751</v>
      </c>
    </row>
    <row r="164" spans="1:9">
      <c r="A164" s="132">
        <v>45061</v>
      </c>
      <c r="B164" s="133" t="s">
        <v>1751</v>
      </c>
      <c r="C164" s="133">
        <v>0.12580359564713181</v>
      </c>
      <c r="D164" s="133">
        <v>0.13121142030150409</v>
      </c>
      <c r="E164" s="133">
        <v>0.1313000414032843</v>
      </c>
      <c r="F164" s="133">
        <v>0.12676692678748011</v>
      </c>
      <c r="G164" s="133" t="s">
        <v>1751</v>
      </c>
      <c r="H164" s="133" t="s">
        <v>1751</v>
      </c>
      <c r="I164" s="133" t="s">
        <v>1751</v>
      </c>
    </row>
    <row r="165" spans="1:9">
      <c r="A165" s="132">
        <v>45062</v>
      </c>
      <c r="B165" s="133" t="s">
        <v>1751</v>
      </c>
      <c r="C165" s="133">
        <v>0.12362674443487469</v>
      </c>
      <c r="D165" s="133">
        <v>0.12991041047205079</v>
      </c>
      <c r="E165" s="133">
        <v>0.13163888132835699</v>
      </c>
      <c r="F165" s="133">
        <v>0.12687776840136653</v>
      </c>
      <c r="G165" s="133" t="s">
        <v>1751</v>
      </c>
      <c r="H165" s="133" t="s">
        <v>1751</v>
      </c>
      <c r="I165" s="133" t="s">
        <v>1751</v>
      </c>
    </row>
    <row r="166" spans="1:9">
      <c r="A166" s="132">
        <v>45063</v>
      </c>
      <c r="B166" s="133" t="s">
        <v>1751</v>
      </c>
      <c r="C166" s="133">
        <v>0.12362674443487472</v>
      </c>
      <c r="D166" s="133">
        <v>0.13070134456696375</v>
      </c>
      <c r="E166" s="133">
        <v>0.13174790028271655</v>
      </c>
      <c r="F166" s="133">
        <v>0.12687776840423645</v>
      </c>
      <c r="G166" s="133" t="s">
        <v>1751</v>
      </c>
      <c r="H166" s="133" t="s">
        <v>1751</v>
      </c>
      <c r="I166" s="133" t="s">
        <v>1751</v>
      </c>
    </row>
    <row r="167" spans="1:9">
      <c r="A167" s="132">
        <v>45064</v>
      </c>
      <c r="B167" s="133" t="s">
        <v>1751</v>
      </c>
      <c r="C167" s="133">
        <v>0.12410599152014708</v>
      </c>
      <c r="D167" s="133">
        <v>0.12795942961744869</v>
      </c>
      <c r="E167" s="133">
        <v>0.13146394910484885</v>
      </c>
      <c r="F167" s="133">
        <v>0.12687776840259254</v>
      </c>
      <c r="G167" s="133" t="s">
        <v>1751</v>
      </c>
      <c r="H167" s="133" t="s">
        <v>1751</v>
      </c>
      <c r="I167" s="133" t="s">
        <v>1751</v>
      </c>
    </row>
    <row r="168" spans="1:9">
      <c r="A168" s="132">
        <v>45065</v>
      </c>
      <c r="B168" s="133" t="s">
        <v>1751</v>
      </c>
      <c r="C168" s="133">
        <v>0.12173576355844037</v>
      </c>
      <c r="D168" s="133">
        <v>0.12795942961744869</v>
      </c>
      <c r="E168" s="133">
        <v>0.13146394893250543</v>
      </c>
      <c r="F168" s="133">
        <v>0.12687776840259254</v>
      </c>
      <c r="G168" s="133" t="s">
        <v>1751</v>
      </c>
      <c r="H168" s="133" t="s">
        <v>1751</v>
      </c>
      <c r="I168" s="133" t="s">
        <v>1751</v>
      </c>
    </row>
    <row r="169" spans="1:9">
      <c r="A169" s="132">
        <v>45066</v>
      </c>
      <c r="B169" s="133" t="s">
        <v>1751</v>
      </c>
      <c r="C169" s="133">
        <v>0.12173576355844037</v>
      </c>
      <c r="D169" s="133">
        <v>0.12670660608744316</v>
      </c>
      <c r="E169" s="133">
        <v>0.13146394893250543</v>
      </c>
      <c r="F169" s="133">
        <v>0.12687776840259254</v>
      </c>
      <c r="G169" s="133" t="s">
        <v>1751</v>
      </c>
      <c r="H169" s="133" t="s">
        <v>1751</v>
      </c>
      <c r="I169" s="133" t="s">
        <v>1751</v>
      </c>
    </row>
    <row r="170" spans="1:9">
      <c r="A170" s="132">
        <v>45067</v>
      </c>
      <c r="B170" s="133" t="s">
        <v>1751</v>
      </c>
      <c r="C170" s="133">
        <v>0.12472823826596927</v>
      </c>
      <c r="D170" s="133">
        <v>0.12439949698857271</v>
      </c>
      <c r="E170" s="133">
        <v>0.13123481759738059</v>
      </c>
      <c r="F170" s="133">
        <v>0.12687776832851927</v>
      </c>
      <c r="G170" s="133" t="s">
        <v>1751</v>
      </c>
      <c r="H170" s="133" t="s">
        <v>1751</v>
      </c>
      <c r="I170" s="133" t="s">
        <v>1751</v>
      </c>
    </row>
    <row r="171" spans="1:9">
      <c r="A171" s="132">
        <v>45068</v>
      </c>
      <c r="B171" s="133" t="s">
        <v>1751</v>
      </c>
      <c r="C171" s="133">
        <v>0.12516323582045838</v>
      </c>
      <c r="D171" s="133">
        <v>0.12368428144483914</v>
      </c>
      <c r="E171" s="133">
        <v>0.1308030001349722</v>
      </c>
      <c r="F171" s="133">
        <v>0.12912874567573851</v>
      </c>
      <c r="G171" s="133" t="s">
        <v>1751</v>
      </c>
      <c r="H171" s="133" t="s">
        <v>1751</v>
      </c>
      <c r="I171" s="133" t="s">
        <v>1751</v>
      </c>
    </row>
    <row r="172" spans="1:9">
      <c r="A172" s="132">
        <v>45069</v>
      </c>
      <c r="B172" s="133" t="s">
        <v>1751</v>
      </c>
      <c r="C172" s="133">
        <v>0.1255451667589447</v>
      </c>
      <c r="D172" s="133">
        <v>0.12407308753538247</v>
      </c>
      <c r="E172" s="133">
        <v>0.13009506710961466</v>
      </c>
      <c r="F172" s="133">
        <v>0.12684494024948265</v>
      </c>
      <c r="G172" s="133" t="s">
        <v>1751</v>
      </c>
      <c r="H172" s="133" t="s">
        <v>1751</v>
      </c>
      <c r="I172" s="133" t="s">
        <v>1751</v>
      </c>
    </row>
    <row r="173" spans="1:9">
      <c r="A173" s="132">
        <v>45070</v>
      </c>
      <c r="B173" s="133" t="s">
        <v>1751</v>
      </c>
      <c r="C173" s="133">
        <v>0.12498252533591958</v>
      </c>
      <c r="D173" s="133">
        <v>0.12435478135643972</v>
      </c>
      <c r="E173" s="133">
        <v>0.12982932139034403</v>
      </c>
      <c r="F173" s="133">
        <v>0.12807924512924274</v>
      </c>
      <c r="G173" s="133" t="s">
        <v>1751</v>
      </c>
      <c r="H173" s="133" t="s">
        <v>1751</v>
      </c>
      <c r="I173" s="133" t="s">
        <v>1751</v>
      </c>
    </row>
    <row r="174" spans="1:9">
      <c r="A174" s="132">
        <v>45071</v>
      </c>
      <c r="B174" s="133" t="s">
        <v>1751</v>
      </c>
      <c r="C174" s="133">
        <v>0.12498252533591957</v>
      </c>
      <c r="D174" s="133">
        <v>0.12435478135643972</v>
      </c>
      <c r="E174" s="133">
        <v>0.12982932139034403</v>
      </c>
      <c r="F174" s="133">
        <v>0.12807924512924274</v>
      </c>
      <c r="G174" s="133" t="s">
        <v>1751</v>
      </c>
      <c r="H174" s="133" t="s">
        <v>1751</v>
      </c>
      <c r="I174" s="133" t="s">
        <v>1751</v>
      </c>
    </row>
    <row r="175" spans="1:9">
      <c r="A175" s="132">
        <v>45072</v>
      </c>
      <c r="B175" s="133" t="s">
        <v>1751</v>
      </c>
      <c r="C175" s="133">
        <v>0.12799347940993933</v>
      </c>
      <c r="D175" s="133">
        <v>0.12435478135643972</v>
      </c>
      <c r="E175" s="133">
        <v>0.129829321390344</v>
      </c>
      <c r="F175" s="133">
        <v>0.12807924512924274</v>
      </c>
      <c r="G175" s="133" t="s">
        <v>1751</v>
      </c>
      <c r="H175" s="133" t="s">
        <v>1751</v>
      </c>
      <c r="I175" s="133" t="s">
        <v>1751</v>
      </c>
    </row>
    <row r="176" spans="1:9">
      <c r="A176" s="132">
        <v>45073</v>
      </c>
      <c r="B176" s="133" t="s">
        <v>1751</v>
      </c>
      <c r="C176" s="133">
        <v>0.12799347940993933</v>
      </c>
      <c r="D176" s="133">
        <v>0.12435478135643972</v>
      </c>
      <c r="E176" s="133">
        <v>0.12982932139034403</v>
      </c>
      <c r="F176" s="133">
        <v>0.12807924512924274</v>
      </c>
      <c r="G176" s="133" t="s">
        <v>1751</v>
      </c>
      <c r="H176" s="133" t="s">
        <v>1751</v>
      </c>
      <c r="I176" s="133" t="s">
        <v>1751</v>
      </c>
    </row>
    <row r="177" spans="1:9">
      <c r="A177" s="132">
        <v>45074</v>
      </c>
      <c r="B177" s="133" t="s">
        <v>1751</v>
      </c>
      <c r="C177" s="133">
        <v>0.12799347940993933</v>
      </c>
      <c r="D177" s="133">
        <v>0.12439070850429364</v>
      </c>
      <c r="E177" s="133">
        <v>0.1292699173569043</v>
      </c>
      <c r="F177" s="133">
        <v>0.12807924512238561</v>
      </c>
      <c r="G177" s="133" t="s">
        <v>1751</v>
      </c>
      <c r="H177" s="133" t="s">
        <v>1751</v>
      </c>
      <c r="I177" s="133" t="s">
        <v>1751</v>
      </c>
    </row>
    <row r="178" spans="1:9">
      <c r="A178" s="132">
        <v>45075</v>
      </c>
      <c r="B178" s="133" t="s">
        <v>1751</v>
      </c>
      <c r="C178" s="133">
        <v>0.12799347940993933</v>
      </c>
      <c r="D178" s="133">
        <v>0.12439070850429364</v>
      </c>
      <c r="E178" s="133">
        <v>0.12926991750520972</v>
      </c>
      <c r="F178" s="133">
        <v>0.12807924512238561</v>
      </c>
      <c r="G178" s="133" t="s">
        <v>1751</v>
      </c>
      <c r="H178" s="133" t="s">
        <v>1751</v>
      </c>
      <c r="I178" s="133" t="s">
        <v>1751</v>
      </c>
    </row>
    <row r="179" spans="1:9">
      <c r="A179" s="132">
        <v>45076</v>
      </c>
      <c r="B179" s="133" t="s">
        <v>1751</v>
      </c>
      <c r="C179" s="133">
        <v>0.1285789659799339</v>
      </c>
      <c r="D179" s="133">
        <v>0.12348950014557449</v>
      </c>
      <c r="E179" s="133">
        <v>0.12811482724614801</v>
      </c>
      <c r="F179" s="133">
        <v>0.12612239528454969</v>
      </c>
      <c r="G179" s="133" t="s">
        <v>1751</v>
      </c>
      <c r="H179" s="133" t="s">
        <v>1751</v>
      </c>
      <c r="I179" s="133" t="s">
        <v>1751</v>
      </c>
    </row>
    <row r="180" spans="1:9">
      <c r="A180" s="132">
        <v>45077</v>
      </c>
      <c r="B180" s="133" t="s">
        <v>1751</v>
      </c>
      <c r="C180" s="133">
        <v>0.1291590730577076</v>
      </c>
      <c r="D180" s="133">
        <v>0.12381276791409124</v>
      </c>
      <c r="E180" s="133">
        <v>0.1287121297673926</v>
      </c>
      <c r="F180" s="133">
        <v>0.12612239528454974</v>
      </c>
      <c r="G180" s="133" t="s">
        <v>1751</v>
      </c>
      <c r="H180" s="133" t="s">
        <v>1751</v>
      </c>
      <c r="I180" s="133" t="s">
        <v>1751</v>
      </c>
    </row>
    <row r="181" spans="1:9">
      <c r="A181" s="132">
        <v>45078</v>
      </c>
      <c r="B181" s="133" t="s">
        <v>1751</v>
      </c>
      <c r="C181" s="133">
        <v>0.12795207228174416</v>
      </c>
      <c r="D181" s="133">
        <v>0.12081177655899569</v>
      </c>
      <c r="E181" s="133">
        <v>0.12769119529070225</v>
      </c>
      <c r="F181" s="133">
        <v>0.12444171149153088</v>
      </c>
      <c r="G181" s="133" t="s">
        <v>1751</v>
      </c>
      <c r="H181" s="133" t="s">
        <v>1751</v>
      </c>
      <c r="I181" s="133" t="s">
        <v>1751</v>
      </c>
    </row>
    <row r="182" spans="1:9">
      <c r="A182" s="132">
        <v>45079</v>
      </c>
      <c r="B182" s="133" t="s">
        <v>1751</v>
      </c>
      <c r="C182" s="133">
        <v>0.12795207228174416</v>
      </c>
      <c r="D182" s="133">
        <v>0.12081177655899569</v>
      </c>
      <c r="E182" s="133">
        <v>0.12769119529070225</v>
      </c>
      <c r="F182" s="133">
        <v>0.12444171149153088</v>
      </c>
      <c r="G182" s="133" t="s">
        <v>1751</v>
      </c>
      <c r="H182" s="133" t="s">
        <v>1751</v>
      </c>
      <c r="I182" s="133" t="s">
        <v>1751</v>
      </c>
    </row>
    <row r="183" spans="1:9">
      <c r="A183" s="132">
        <v>45080</v>
      </c>
      <c r="B183" s="133" t="s">
        <v>1751</v>
      </c>
      <c r="C183" s="133">
        <v>0.12795207228174416</v>
      </c>
      <c r="D183" s="133">
        <v>0.12081177655899569</v>
      </c>
      <c r="E183" s="133">
        <v>0.12769119529070225</v>
      </c>
      <c r="F183" s="133">
        <v>0.12444171149153088</v>
      </c>
      <c r="G183" s="133" t="s">
        <v>1751</v>
      </c>
      <c r="H183" s="133" t="s">
        <v>1751</v>
      </c>
      <c r="I183" s="133" t="s">
        <v>1751</v>
      </c>
    </row>
    <row r="184" spans="1:9">
      <c r="A184" s="132">
        <v>45081</v>
      </c>
      <c r="B184" s="133" t="s">
        <v>1751</v>
      </c>
      <c r="C184" s="133">
        <v>0.12813962852419275</v>
      </c>
      <c r="D184" s="133">
        <v>0.11975301715585296</v>
      </c>
      <c r="E184" s="133">
        <v>0.12817800186192005</v>
      </c>
      <c r="F184" s="133">
        <v>0.12544946318313951</v>
      </c>
      <c r="G184" s="133" t="s">
        <v>1751</v>
      </c>
      <c r="H184" s="133" t="s">
        <v>1751</v>
      </c>
      <c r="I184" s="133" t="s">
        <v>1751</v>
      </c>
    </row>
    <row r="185" spans="1:9">
      <c r="A185" s="132">
        <v>45082</v>
      </c>
      <c r="B185" s="133" t="s">
        <v>1751</v>
      </c>
      <c r="C185" s="133">
        <v>0.13078969784888528</v>
      </c>
      <c r="D185" s="133">
        <v>0.12117494870225806</v>
      </c>
      <c r="E185" s="133">
        <v>0.12873900115960571</v>
      </c>
      <c r="F185" s="133">
        <v>0.12412792334520652</v>
      </c>
      <c r="G185" s="133" t="s">
        <v>1751</v>
      </c>
      <c r="H185" s="133" t="s">
        <v>1751</v>
      </c>
      <c r="I185" s="133" t="s">
        <v>1751</v>
      </c>
    </row>
    <row r="186" spans="1:9">
      <c r="A186" s="132">
        <v>45083</v>
      </c>
      <c r="B186" s="133" t="s">
        <v>1751</v>
      </c>
      <c r="C186" s="133">
        <v>0.13140350040390833</v>
      </c>
      <c r="D186" s="133">
        <v>0.12248750766803319</v>
      </c>
      <c r="E186" s="133">
        <v>0.12927389986387589</v>
      </c>
      <c r="F186" s="133">
        <v>0.12506095867825165</v>
      </c>
      <c r="G186" s="133" t="s">
        <v>1751</v>
      </c>
      <c r="H186" s="133" t="s">
        <v>1751</v>
      </c>
      <c r="I186" s="133" t="s">
        <v>1751</v>
      </c>
    </row>
    <row r="187" spans="1:9">
      <c r="A187" s="132">
        <v>45084</v>
      </c>
      <c r="B187" s="133" t="s">
        <v>1751</v>
      </c>
      <c r="C187" s="133">
        <v>0.13140350042373336</v>
      </c>
      <c r="D187" s="133">
        <v>0.12307242832927302</v>
      </c>
      <c r="E187" s="133">
        <v>0.12959691961663233</v>
      </c>
      <c r="F187" s="133">
        <v>0.12310100816925962</v>
      </c>
      <c r="G187" s="133" t="s">
        <v>1751</v>
      </c>
      <c r="H187" s="133" t="s">
        <v>1751</v>
      </c>
      <c r="I187" s="133" t="s">
        <v>1751</v>
      </c>
    </row>
    <row r="188" spans="1:9">
      <c r="A188" s="132">
        <v>45085</v>
      </c>
      <c r="B188" s="133" t="s">
        <v>1751</v>
      </c>
      <c r="C188" s="133">
        <v>0.12897667257497034</v>
      </c>
      <c r="D188" s="133">
        <v>0.12542553099374093</v>
      </c>
      <c r="E188" s="133">
        <v>0.12850335759378007</v>
      </c>
      <c r="F188" s="133">
        <v>0.12662374144703756</v>
      </c>
      <c r="G188" s="133" t="s">
        <v>1751</v>
      </c>
      <c r="H188" s="133" t="s">
        <v>1751</v>
      </c>
      <c r="I188" s="133" t="s">
        <v>1751</v>
      </c>
    </row>
    <row r="189" spans="1:9">
      <c r="A189" s="132">
        <v>45086</v>
      </c>
      <c r="B189" s="133" t="s">
        <v>1751</v>
      </c>
      <c r="C189" s="133">
        <v>0.12897667257497028</v>
      </c>
      <c r="D189" s="133">
        <v>0.12542553099374096</v>
      </c>
      <c r="E189" s="133">
        <v>0.12850335759378007</v>
      </c>
      <c r="F189" s="133">
        <v>0.12662374144703756</v>
      </c>
      <c r="G189" s="133" t="s">
        <v>1751</v>
      </c>
      <c r="H189" s="133" t="s">
        <v>1751</v>
      </c>
      <c r="I189" s="133" t="s">
        <v>1751</v>
      </c>
    </row>
    <row r="190" spans="1:9">
      <c r="A190" s="132">
        <v>45087</v>
      </c>
      <c r="B190" s="133" t="s">
        <v>1751</v>
      </c>
      <c r="C190" s="133">
        <v>0.12897667257497028</v>
      </c>
      <c r="D190" s="133">
        <v>0.12542553099374096</v>
      </c>
      <c r="E190" s="133">
        <v>0.12850335759378004</v>
      </c>
      <c r="F190" s="133">
        <v>0.12662374144703756</v>
      </c>
      <c r="G190" s="133" t="s">
        <v>1751</v>
      </c>
      <c r="H190" s="133" t="s">
        <v>1751</v>
      </c>
      <c r="I190" s="133" t="s">
        <v>1751</v>
      </c>
    </row>
    <row r="191" spans="1:9">
      <c r="A191" s="132">
        <v>45088</v>
      </c>
      <c r="B191" s="133" t="s">
        <v>1751</v>
      </c>
      <c r="C191" s="133">
        <v>0.12829382712486201</v>
      </c>
      <c r="D191" s="133">
        <v>0.12629016574729299</v>
      </c>
      <c r="E191" s="133">
        <v>0.12876873645899289</v>
      </c>
      <c r="F191" s="133">
        <v>0.12662374143988961</v>
      </c>
      <c r="G191" s="133" t="s">
        <v>1751</v>
      </c>
      <c r="H191" s="133" t="s">
        <v>1751</v>
      </c>
      <c r="I191" s="133" t="s">
        <v>1751</v>
      </c>
    </row>
    <row r="192" spans="1:9">
      <c r="A192" s="132">
        <v>45089</v>
      </c>
      <c r="B192" s="133" t="s">
        <v>1751</v>
      </c>
      <c r="C192" s="133">
        <v>0.12083242121805675</v>
      </c>
      <c r="D192" s="133">
        <v>0.12303516104493992</v>
      </c>
      <c r="E192" s="133">
        <v>0.12609293218063178</v>
      </c>
      <c r="F192" s="133">
        <v>0.12562438069782847</v>
      </c>
      <c r="G192" s="133" t="s">
        <v>1751</v>
      </c>
      <c r="H192" s="133" t="s">
        <v>1751</v>
      </c>
      <c r="I192" s="133" t="s">
        <v>1751</v>
      </c>
    </row>
    <row r="193" spans="1:9">
      <c r="A193" s="132">
        <v>45090</v>
      </c>
      <c r="B193" s="133" t="s">
        <v>1751</v>
      </c>
      <c r="C193" s="133">
        <v>0.12090767023398362</v>
      </c>
      <c r="D193" s="133">
        <v>0.12304022364890059</v>
      </c>
      <c r="E193" s="133">
        <v>0.12578654644491416</v>
      </c>
      <c r="F193" s="133">
        <v>0.1248436351875104</v>
      </c>
      <c r="G193" s="133" t="s">
        <v>1751</v>
      </c>
      <c r="H193" s="133" t="s">
        <v>1751</v>
      </c>
      <c r="I193" s="133" t="s">
        <v>1751</v>
      </c>
    </row>
    <row r="194" spans="1:9">
      <c r="A194" s="132">
        <v>45091</v>
      </c>
      <c r="B194" s="133" t="s">
        <v>1751</v>
      </c>
      <c r="C194" s="133">
        <v>0.12181881460840789</v>
      </c>
      <c r="D194" s="133">
        <v>0.12227443544575613</v>
      </c>
      <c r="E194" s="133">
        <v>0.12504874825208484</v>
      </c>
      <c r="F194" s="133">
        <v>0.12570952107635436</v>
      </c>
      <c r="G194" s="133" t="s">
        <v>1751</v>
      </c>
      <c r="H194" s="133" t="s">
        <v>1751</v>
      </c>
      <c r="I194" s="133" t="s">
        <v>1751</v>
      </c>
    </row>
    <row r="195" spans="1:9">
      <c r="A195" s="132">
        <v>45092</v>
      </c>
      <c r="B195" s="133" t="s">
        <v>1751</v>
      </c>
      <c r="C195" s="133">
        <v>0.12005811806948401</v>
      </c>
      <c r="D195" s="133">
        <v>0.12163621528472403</v>
      </c>
      <c r="E195" s="133">
        <v>0.12534802601426878</v>
      </c>
      <c r="F195" s="133">
        <v>0.12558424034539764</v>
      </c>
      <c r="G195" s="133" t="s">
        <v>1751</v>
      </c>
      <c r="H195" s="133" t="s">
        <v>1751</v>
      </c>
      <c r="I195" s="133" t="s">
        <v>1751</v>
      </c>
    </row>
    <row r="196" spans="1:9">
      <c r="A196" s="132">
        <v>45093</v>
      </c>
      <c r="B196" s="133" t="s">
        <v>1751</v>
      </c>
      <c r="C196" s="133">
        <v>0.12005811806948401</v>
      </c>
      <c r="D196" s="133">
        <v>0.12163621528472403</v>
      </c>
      <c r="E196" s="133">
        <v>0.12336812255954685</v>
      </c>
      <c r="F196" s="133">
        <v>0.12558424034539764</v>
      </c>
      <c r="G196" s="133" t="s">
        <v>1751</v>
      </c>
      <c r="H196" s="133" t="s">
        <v>1751</v>
      </c>
      <c r="I196" s="133" t="s">
        <v>1751</v>
      </c>
    </row>
    <row r="197" spans="1:9">
      <c r="A197" s="132">
        <v>45094</v>
      </c>
      <c r="B197" s="133" t="s">
        <v>1751</v>
      </c>
      <c r="C197" s="133">
        <v>0.12005811806948401</v>
      </c>
      <c r="D197" s="133">
        <v>0.12163621528472403</v>
      </c>
      <c r="E197" s="133">
        <v>0.12336812255954685</v>
      </c>
      <c r="F197" s="133">
        <v>0.12558424034539764</v>
      </c>
      <c r="G197" s="133" t="s">
        <v>1751</v>
      </c>
      <c r="H197" s="133" t="s">
        <v>1751</v>
      </c>
      <c r="I197" s="133" t="s">
        <v>1751</v>
      </c>
    </row>
    <row r="198" spans="1:9">
      <c r="A198" s="132">
        <v>45095</v>
      </c>
      <c r="B198" s="133" t="s">
        <v>1751</v>
      </c>
      <c r="C198" s="133">
        <v>0.13048194813934672</v>
      </c>
      <c r="D198" s="133">
        <v>0.13864029379708132</v>
      </c>
      <c r="E198" s="133">
        <v>0.13135291755276859</v>
      </c>
      <c r="F198" s="133">
        <v>0.13565159390735337</v>
      </c>
      <c r="G198" s="133" t="s">
        <v>1751</v>
      </c>
      <c r="H198" s="133" t="s">
        <v>1751</v>
      </c>
      <c r="I198" s="133" t="s">
        <v>1751</v>
      </c>
    </row>
    <row r="199" spans="1:9">
      <c r="A199" s="132">
        <v>45096</v>
      </c>
      <c r="B199" s="133" t="s">
        <v>1751</v>
      </c>
      <c r="C199" s="133">
        <v>0.13399609494670653</v>
      </c>
      <c r="D199" s="133">
        <v>0.13949347956130362</v>
      </c>
      <c r="E199" s="133">
        <v>0.130499594427157</v>
      </c>
      <c r="F199" s="133">
        <v>0.13565159391250667</v>
      </c>
      <c r="G199" s="133" t="s">
        <v>1751</v>
      </c>
      <c r="H199" s="133" t="s">
        <v>1751</v>
      </c>
      <c r="I199" s="133" t="s">
        <v>1751</v>
      </c>
    </row>
    <row r="200" spans="1:9">
      <c r="A200" s="132">
        <v>45097</v>
      </c>
      <c r="B200" s="133" t="s">
        <v>1751</v>
      </c>
      <c r="C200" s="133">
        <v>0.13399609494670653</v>
      </c>
      <c r="D200" s="133">
        <v>0.13953563599003199</v>
      </c>
      <c r="E200" s="133">
        <v>0.13075612309981807</v>
      </c>
      <c r="F200" s="133">
        <v>0.13565159396438356</v>
      </c>
      <c r="G200" s="133" t="s">
        <v>1751</v>
      </c>
      <c r="H200" s="133" t="s">
        <v>1751</v>
      </c>
      <c r="I200" s="133" t="s">
        <v>1751</v>
      </c>
    </row>
    <row r="201" spans="1:9">
      <c r="A201" s="132">
        <v>45098</v>
      </c>
      <c r="B201" s="133" t="s">
        <v>1751</v>
      </c>
      <c r="C201" s="133">
        <v>0.13323577826181363</v>
      </c>
      <c r="D201" s="133">
        <v>0.13968320741145882</v>
      </c>
      <c r="E201" s="133">
        <v>0.13069415478892629</v>
      </c>
      <c r="F201" s="133">
        <v>0.13565159390679665</v>
      </c>
      <c r="G201" s="133" t="s">
        <v>1751</v>
      </c>
      <c r="H201" s="133" t="s">
        <v>1751</v>
      </c>
      <c r="I201" s="133" t="s">
        <v>1751</v>
      </c>
    </row>
    <row r="202" spans="1:9">
      <c r="A202" s="132">
        <v>45099</v>
      </c>
      <c r="B202" s="133" t="s">
        <v>1751</v>
      </c>
      <c r="C202" s="133">
        <v>0.13129510434223488</v>
      </c>
      <c r="D202" s="133">
        <v>0.14041517664426917</v>
      </c>
      <c r="E202" s="133">
        <v>0.13318439405634203</v>
      </c>
      <c r="F202" s="133">
        <v>0.13764720499135474</v>
      </c>
      <c r="G202" s="133" t="s">
        <v>1751</v>
      </c>
      <c r="H202" s="133" t="s">
        <v>1751</v>
      </c>
      <c r="I202" s="133" t="s">
        <v>1751</v>
      </c>
    </row>
    <row r="203" spans="1:9">
      <c r="A203" s="132">
        <v>45100</v>
      </c>
      <c r="B203" s="133" t="s">
        <v>1751</v>
      </c>
      <c r="C203" s="133">
        <v>0.1312951043422349</v>
      </c>
      <c r="D203" s="133">
        <v>0.14041517664426917</v>
      </c>
      <c r="E203" s="133">
        <v>0.13318439408239008</v>
      </c>
      <c r="F203" s="133">
        <v>0.13764720499135483</v>
      </c>
      <c r="G203" s="133" t="s">
        <v>1751</v>
      </c>
      <c r="H203" s="133" t="s">
        <v>1751</v>
      </c>
      <c r="I203" s="133" t="s">
        <v>1751</v>
      </c>
    </row>
    <row r="204" spans="1:9">
      <c r="A204" s="132">
        <v>45101</v>
      </c>
      <c r="B204" s="133" t="s">
        <v>1751</v>
      </c>
      <c r="C204" s="133">
        <v>0.1312951043422349</v>
      </c>
      <c r="D204" s="133">
        <v>0.14041517664426917</v>
      </c>
      <c r="E204" s="133">
        <v>0.13318439408239008</v>
      </c>
      <c r="F204" s="133">
        <v>0.13764720499135483</v>
      </c>
      <c r="G204" s="133" t="s">
        <v>1751</v>
      </c>
      <c r="H204" s="133" t="s">
        <v>1751</v>
      </c>
      <c r="I204" s="133" t="s">
        <v>1751</v>
      </c>
    </row>
    <row r="205" spans="1:9">
      <c r="A205" s="132">
        <v>45102</v>
      </c>
      <c r="B205" s="133" t="s">
        <v>1751</v>
      </c>
      <c r="C205" s="133">
        <v>0.13062787668394044</v>
      </c>
      <c r="D205" s="133">
        <v>0.14027813139589101</v>
      </c>
      <c r="E205" s="133">
        <v>0.13455283048525013</v>
      </c>
      <c r="F205" s="133">
        <v>0.13764720507534192</v>
      </c>
      <c r="G205" s="133" t="s">
        <v>1751</v>
      </c>
      <c r="H205" s="133" t="s">
        <v>1751</v>
      </c>
      <c r="I205" s="133" t="s">
        <v>1751</v>
      </c>
    </row>
    <row r="206" spans="1:9">
      <c r="A206" s="132">
        <v>45103</v>
      </c>
      <c r="B206" s="133" t="s">
        <v>1751</v>
      </c>
      <c r="C206" s="133">
        <v>0.13123834647773391</v>
      </c>
      <c r="D206" s="133">
        <v>0.14021002179780601</v>
      </c>
      <c r="E206" s="133">
        <v>0.13392237240705085</v>
      </c>
      <c r="F206" s="133">
        <v>0.13320840468283168</v>
      </c>
      <c r="G206" s="133" t="s">
        <v>1751</v>
      </c>
      <c r="H206" s="133" t="s">
        <v>1751</v>
      </c>
      <c r="I206" s="133" t="s">
        <v>1751</v>
      </c>
    </row>
    <row r="207" spans="1:9">
      <c r="A207" s="132">
        <v>45104</v>
      </c>
      <c r="B207" s="133" t="s">
        <v>1751</v>
      </c>
      <c r="C207" s="133">
        <v>0.13100736038673541</v>
      </c>
      <c r="D207" s="133">
        <v>0.13971878082437023</v>
      </c>
      <c r="E207" s="133">
        <v>0.13440303184436728</v>
      </c>
      <c r="F207" s="133">
        <v>0.13320840468193665</v>
      </c>
      <c r="G207" s="133" t="s">
        <v>1751</v>
      </c>
      <c r="H207" s="133" t="s">
        <v>1751</v>
      </c>
      <c r="I207" s="133" t="s">
        <v>1751</v>
      </c>
    </row>
    <row r="208" spans="1:9">
      <c r="A208" s="132">
        <v>45105</v>
      </c>
      <c r="B208" s="133" t="s">
        <v>1751</v>
      </c>
      <c r="C208" s="133">
        <v>0.1328767842039261</v>
      </c>
      <c r="D208" s="133">
        <v>0.13958218310586287</v>
      </c>
      <c r="E208" s="133">
        <v>0.1355704764045319</v>
      </c>
      <c r="F208" s="133">
        <v>0.13391025990012609</v>
      </c>
      <c r="G208" s="133" t="s">
        <v>1751</v>
      </c>
      <c r="H208" s="133" t="s">
        <v>1751</v>
      </c>
      <c r="I208" s="133" t="s">
        <v>1751</v>
      </c>
    </row>
    <row r="209" spans="1:9">
      <c r="A209" s="132">
        <v>45106</v>
      </c>
      <c r="B209" s="133" t="s">
        <v>1751</v>
      </c>
      <c r="C209" s="133">
        <v>0.13287678420392607</v>
      </c>
      <c r="D209" s="133">
        <v>0.13958218310586287</v>
      </c>
      <c r="E209" s="133">
        <v>0.1355704764045319</v>
      </c>
      <c r="F209" s="133">
        <v>0.13391025990012609</v>
      </c>
      <c r="G209" s="133" t="s">
        <v>1751</v>
      </c>
      <c r="H209" s="133" t="s">
        <v>1751</v>
      </c>
      <c r="I209" s="133" t="s">
        <v>1751</v>
      </c>
    </row>
    <row r="210" spans="1:9">
      <c r="A210" s="132">
        <v>45107</v>
      </c>
      <c r="B210" s="133" t="s">
        <v>1751</v>
      </c>
      <c r="C210" s="133">
        <v>0.13287678420392607</v>
      </c>
      <c r="D210" s="133">
        <v>0.13958218310586287</v>
      </c>
      <c r="E210" s="133">
        <v>0.1355704764045319</v>
      </c>
      <c r="F210" s="133">
        <v>0.13391025990012609</v>
      </c>
      <c r="G210" s="133" t="s">
        <v>1751</v>
      </c>
      <c r="H210" s="133" t="s">
        <v>1751</v>
      </c>
      <c r="I210" s="133" t="s">
        <v>1751</v>
      </c>
    </row>
    <row r="211" spans="1:9">
      <c r="A211" s="132">
        <v>45108</v>
      </c>
      <c r="B211" s="133" t="s">
        <v>1751</v>
      </c>
      <c r="C211" s="133">
        <v>0.13287678420392607</v>
      </c>
      <c r="D211" s="133">
        <v>0.13958218310586287</v>
      </c>
      <c r="E211" s="133">
        <v>0.1355704764045319</v>
      </c>
      <c r="F211" s="133">
        <v>0.13391025990012609</v>
      </c>
      <c r="G211" s="133" t="s">
        <v>1751</v>
      </c>
      <c r="H211" s="133" t="s">
        <v>1751</v>
      </c>
      <c r="I211" s="133" t="s">
        <v>1751</v>
      </c>
    </row>
    <row r="212" spans="1:9">
      <c r="A212" s="132">
        <v>45109</v>
      </c>
      <c r="B212" s="133" t="s">
        <v>1751</v>
      </c>
      <c r="C212" s="133">
        <v>0.13149500331796729</v>
      </c>
      <c r="D212" s="133">
        <v>0.13841473205572655</v>
      </c>
      <c r="E212" s="133">
        <v>0.13135157166248382</v>
      </c>
      <c r="F212" s="133">
        <v>0.13134790901132284</v>
      </c>
      <c r="G212" s="133" t="s">
        <v>1751</v>
      </c>
      <c r="H212" s="133" t="s">
        <v>1751</v>
      </c>
      <c r="I212" s="133" t="s">
        <v>1751</v>
      </c>
    </row>
    <row r="213" spans="1:9">
      <c r="A213" s="132">
        <v>45110</v>
      </c>
      <c r="B213" s="133" t="s">
        <v>1751</v>
      </c>
      <c r="C213" s="133">
        <v>0.13156898593421534</v>
      </c>
      <c r="D213" s="133">
        <v>0.13731224914965501</v>
      </c>
      <c r="E213" s="133">
        <v>0.13132815065401698</v>
      </c>
      <c r="F213" s="133">
        <v>0.13639076018569388</v>
      </c>
      <c r="G213" s="133" t="s">
        <v>1751</v>
      </c>
      <c r="H213" s="133" t="s">
        <v>1751</v>
      </c>
      <c r="I213" s="133" t="s">
        <v>1751</v>
      </c>
    </row>
    <row r="214" spans="1:9">
      <c r="A214" s="132">
        <v>45111</v>
      </c>
      <c r="B214" s="133" t="s">
        <v>1751</v>
      </c>
      <c r="C214" s="133">
        <v>0.12882268237474634</v>
      </c>
      <c r="D214" s="133">
        <v>0.13721627247979354</v>
      </c>
      <c r="E214" s="133">
        <v>0.13150309947214639</v>
      </c>
      <c r="F214" s="133">
        <v>0.13558628975917922</v>
      </c>
      <c r="G214" s="133" t="s">
        <v>1751</v>
      </c>
      <c r="H214" s="133" t="s">
        <v>1751</v>
      </c>
      <c r="I214" s="133" t="s">
        <v>1751</v>
      </c>
    </row>
    <row r="215" spans="1:9">
      <c r="A215" s="132">
        <v>45112</v>
      </c>
      <c r="B215" s="133" t="s">
        <v>1751</v>
      </c>
      <c r="C215" s="133">
        <v>0.12873804715029141</v>
      </c>
      <c r="D215" s="133">
        <v>0.13667692377077778</v>
      </c>
      <c r="E215" s="133">
        <v>0.13132160242806934</v>
      </c>
      <c r="F215" s="133">
        <v>0.13338434527203255</v>
      </c>
      <c r="G215" s="133" t="s">
        <v>1751</v>
      </c>
      <c r="H215" s="133" t="s">
        <v>1751</v>
      </c>
      <c r="I215" s="133" t="s">
        <v>1751</v>
      </c>
    </row>
    <row r="216" spans="1:9">
      <c r="A216" s="132">
        <v>45113</v>
      </c>
      <c r="B216" s="133" t="s">
        <v>1751</v>
      </c>
      <c r="C216" s="133">
        <v>0.12810039222479444</v>
      </c>
      <c r="D216" s="133">
        <v>0.1388497633615256</v>
      </c>
      <c r="E216" s="133">
        <v>0.13277938140343959</v>
      </c>
      <c r="F216" s="133">
        <v>0.13447267813857877</v>
      </c>
      <c r="G216" s="133" t="s">
        <v>1751</v>
      </c>
      <c r="H216" s="133" t="s">
        <v>1751</v>
      </c>
      <c r="I216" s="133" t="s">
        <v>1751</v>
      </c>
    </row>
    <row r="217" spans="1:9">
      <c r="A217" s="132">
        <v>45114</v>
      </c>
      <c r="B217" s="133" t="s">
        <v>1751</v>
      </c>
      <c r="C217" s="133">
        <v>0.12810039225518749</v>
      </c>
      <c r="D217" s="133">
        <v>0.1388497633615256</v>
      </c>
      <c r="E217" s="133">
        <v>0.13277938133403522</v>
      </c>
      <c r="F217" s="133">
        <v>0.13447267813857877</v>
      </c>
      <c r="G217" s="133" t="s">
        <v>1751</v>
      </c>
      <c r="H217" s="133" t="s">
        <v>1751</v>
      </c>
      <c r="I217" s="133" t="s">
        <v>1751</v>
      </c>
    </row>
    <row r="218" spans="1:9">
      <c r="A218" s="132">
        <v>45115</v>
      </c>
      <c r="B218" s="133" t="s">
        <v>1751</v>
      </c>
      <c r="C218" s="133">
        <v>0.12810039225518749</v>
      </c>
      <c r="D218" s="133">
        <v>0.1388497633615256</v>
      </c>
      <c r="E218" s="133">
        <v>0.13277938133403522</v>
      </c>
      <c r="F218" s="133">
        <v>0.13447267813857877</v>
      </c>
      <c r="G218" s="133" t="s">
        <v>1751</v>
      </c>
      <c r="H218" s="133" t="s">
        <v>1751</v>
      </c>
      <c r="I218" s="133" t="s">
        <v>1751</v>
      </c>
    </row>
    <row r="219" spans="1:9">
      <c r="A219" s="132">
        <v>45116</v>
      </c>
      <c r="B219" s="133" t="s">
        <v>1751</v>
      </c>
      <c r="C219" s="133">
        <v>0.12601297544141121</v>
      </c>
      <c r="D219" s="133">
        <v>0.13048415111961098</v>
      </c>
      <c r="E219" s="133">
        <v>0.12654310770358312</v>
      </c>
      <c r="F219" s="133">
        <v>0.12939590251407435</v>
      </c>
      <c r="G219" s="133" t="s">
        <v>1751</v>
      </c>
      <c r="H219" s="133" t="s">
        <v>1751</v>
      </c>
      <c r="I219" s="133" t="s">
        <v>1751</v>
      </c>
    </row>
    <row r="220" spans="1:9">
      <c r="A220" s="132">
        <v>45117</v>
      </c>
      <c r="B220" s="133" t="s">
        <v>1751</v>
      </c>
      <c r="C220" s="133">
        <v>0.1253520116517147</v>
      </c>
      <c r="D220" s="133">
        <v>0.12840068135700472</v>
      </c>
      <c r="E220" s="133">
        <v>0.1247665309535137</v>
      </c>
      <c r="F220" s="133">
        <v>0.12184441863638802</v>
      </c>
      <c r="G220" s="133" t="s">
        <v>1751</v>
      </c>
      <c r="H220" s="133" t="s">
        <v>1751</v>
      </c>
      <c r="I220" s="133" t="s">
        <v>1751</v>
      </c>
    </row>
    <row r="221" spans="1:9">
      <c r="A221" s="132">
        <v>45118</v>
      </c>
      <c r="B221" s="133" t="s">
        <v>1751</v>
      </c>
      <c r="C221" s="133">
        <v>0.12616762124259906</v>
      </c>
      <c r="D221" s="133">
        <v>0.12536237803643627</v>
      </c>
      <c r="E221" s="133">
        <v>0.12138935277165497</v>
      </c>
      <c r="F221" s="133">
        <v>0.12062538145863953</v>
      </c>
      <c r="G221" s="133" t="s">
        <v>1751</v>
      </c>
      <c r="H221" s="133" t="s">
        <v>1751</v>
      </c>
      <c r="I221" s="133" t="s">
        <v>1751</v>
      </c>
    </row>
    <row r="222" spans="1:9">
      <c r="A222" s="132">
        <v>45119</v>
      </c>
      <c r="B222" s="133" t="s">
        <v>1751</v>
      </c>
      <c r="C222" s="133">
        <v>0.1271763815730203</v>
      </c>
      <c r="D222" s="133">
        <v>0.12091912121321018</v>
      </c>
      <c r="E222" s="133">
        <v>0.11776929551123726</v>
      </c>
      <c r="F222" s="133">
        <v>0.12062538153826541</v>
      </c>
      <c r="G222" s="133" t="s">
        <v>1751</v>
      </c>
      <c r="H222" s="133" t="s">
        <v>1751</v>
      </c>
      <c r="I222" s="133" t="s">
        <v>1751</v>
      </c>
    </row>
    <row r="223" spans="1:9">
      <c r="A223" s="132">
        <v>45120</v>
      </c>
      <c r="B223" s="133" t="s">
        <v>1751</v>
      </c>
      <c r="C223" s="133">
        <v>0.12042452216083745</v>
      </c>
      <c r="D223" s="133">
        <v>0.11419828531390395</v>
      </c>
      <c r="E223" s="133">
        <v>0.11319343686180021</v>
      </c>
      <c r="F223" s="133">
        <v>0.1150836462179034</v>
      </c>
      <c r="G223" s="133" t="s">
        <v>1751</v>
      </c>
      <c r="H223" s="133" t="s">
        <v>1751</v>
      </c>
      <c r="I223" s="133" t="s">
        <v>1751</v>
      </c>
    </row>
    <row r="224" spans="1:9">
      <c r="A224" s="132">
        <v>45121</v>
      </c>
      <c r="B224" s="133" t="s">
        <v>1751</v>
      </c>
      <c r="C224" s="133">
        <v>0.12042452216083743</v>
      </c>
      <c r="D224" s="133">
        <v>0.11419828531390395</v>
      </c>
      <c r="E224" s="133">
        <v>0.11319343644315234</v>
      </c>
      <c r="F224" s="133">
        <v>0.1150836462179034</v>
      </c>
      <c r="G224" s="133" t="s">
        <v>1751</v>
      </c>
      <c r="H224" s="133" t="s">
        <v>1751</v>
      </c>
      <c r="I224" s="133" t="s">
        <v>1751</v>
      </c>
    </row>
    <row r="225" spans="1:9">
      <c r="A225" s="132">
        <v>45122</v>
      </c>
      <c r="B225" s="133" t="s">
        <v>1751</v>
      </c>
      <c r="C225" s="133">
        <v>0.12042452216083743</v>
      </c>
      <c r="D225" s="133">
        <v>0.11419828531390395</v>
      </c>
      <c r="E225" s="133">
        <v>0.11319343644315236</v>
      </c>
      <c r="F225" s="133">
        <v>0.1150836462179034</v>
      </c>
      <c r="G225" s="133" t="s">
        <v>1751</v>
      </c>
      <c r="H225" s="133" t="s">
        <v>1751</v>
      </c>
      <c r="I225" s="133" t="s">
        <v>1751</v>
      </c>
    </row>
    <row r="226" spans="1:9">
      <c r="A226" s="132">
        <v>45123</v>
      </c>
      <c r="B226" s="133" t="s">
        <v>1751</v>
      </c>
      <c r="C226" s="133">
        <v>0.11720473532098197</v>
      </c>
      <c r="D226" s="133">
        <v>0.10982691782619447</v>
      </c>
      <c r="E226" s="133">
        <v>0.10929520447518355</v>
      </c>
      <c r="F226" s="133">
        <v>0.11577847729220947</v>
      </c>
      <c r="G226" s="133" t="s">
        <v>1751</v>
      </c>
      <c r="H226" s="133" t="s">
        <v>1751</v>
      </c>
      <c r="I226" s="133" t="s">
        <v>1751</v>
      </c>
    </row>
    <row r="227" spans="1:9">
      <c r="A227" s="132">
        <v>45124</v>
      </c>
      <c r="B227" s="133" t="s">
        <v>1751</v>
      </c>
      <c r="C227" s="133">
        <v>0.11502448352998573</v>
      </c>
      <c r="D227" s="133">
        <v>0.10876653777418228</v>
      </c>
      <c r="E227" s="133">
        <v>0.10786005432330395</v>
      </c>
      <c r="F227" s="133">
        <v>0.11577847732849229</v>
      </c>
      <c r="G227" s="133" t="s">
        <v>1751</v>
      </c>
      <c r="H227" s="133" t="s">
        <v>1751</v>
      </c>
      <c r="I227" s="133" t="s">
        <v>1751</v>
      </c>
    </row>
    <row r="228" spans="1:9">
      <c r="A228" s="132">
        <v>45125</v>
      </c>
      <c r="B228" s="133" t="s">
        <v>1751</v>
      </c>
      <c r="C228" s="133">
        <v>0.11224377040922101</v>
      </c>
      <c r="D228" s="133">
        <v>0.10705855201404731</v>
      </c>
      <c r="E228" s="133">
        <v>0.10737345851457381</v>
      </c>
      <c r="F228" s="133">
        <v>0.11577847727420719</v>
      </c>
      <c r="G228" s="133" t="s">
        <v>1751</v>
      </c>
      <c r="H228" s="133" t="s">
        <v>1751</v>
      </c>
      <c r="I228" s="133" t="s">
        <v>1751</v>
      </c>
    </row>
    <row r="229" spans="1:9">
      <c r="A229" s="132">
        <v>45126</v>
      </c>
      <c r="B229" s="133" t="s">
        <v>1751</v>
      </c>
      <c r="C229" s="133">
        <v>0.11225670555965145</v>
      </c>
      <c r="D229" s="133">
        <v>0.10810451685313931</v>
      </c>
      <c r="E229" s="133">
        <v>0.10785677173587305</v>
      </c>
      <c r="F229" s="133">
        <v>0.11893453173996534</v>
      </c>
      <c r="G229" s="133" t="s">
        <v>1751</v>
      </c>
      <c r="H229" s="133" t="s">
        <v>1751</v>
      </c>
      <c r="I229" s="133" t="s">
        <v>1751</v>
      </c>
    </row>
    <row r="230" spans="1:9">
      <c r="A230" s="132">
        <v>45127</v>
      </c>
      <c r="B230" s="133" t="s">
        <v>1751</v>
      </c>
      <c r="C230" s="133">
        <v>0.11328565056980476</v>
      </c>
      <c r="D230" s="133">
        <v>0.10706975827416731</v>
      </c>
      <c r="E230" s="133">
        <v>0.10919967355999546</v>
      </c>
      <c r="F230" s="133">
        <v>0.11893453170353437</v>
      </c>
      <c r="G230" s="133" t="s">
        <v>1751</v>
      </c>
      <c r="H230" s="133" t="s">
        <v>1751</v>
      </c>
      <c r="I230" s="133" t="s">
        <v>1751</v>
      </c>
    </row>
    <row r="231" spans="1:9">
      <c r="A231" s="132">
        <v>45128</v>
      </c>
      <c r="B231" s="133" t="s">
        <v>1751</v>
      </c>
      <c r="C231" s="133">
        <v>0.11328565056980476</v>
      </c>
      <c r="D231" s="133">
        <v>0.10706975827416731</v>
      </c>
      <c r="E231" s="133">
        <v>0.10919967356065247</v>
      </c>
      <c r="F231" s="133">
        <v>0.11893453170353437</v>
      </c>
      <c r="G231" s="133" t="s">
        <v>1751</v>
      </c>
      <c r="H231" s="133" t="s">
        <v>1751</v>
      </c>
      <c r="I231" s="133" t="s">
        <v>1751</v>
      </c>
    </row>
    <row r="232" spans="1:9">
      <c r="A232" s="132">
        <v>45129</v>
      </c>
      <c r="B232" s="133" t="s">
        <v>1751</v>
      </c>
      <c r="C232" s="133">
        <v>0.11328565056980476</v>
      </c>
      <c r="D232" s="133">
        <v>0.10706975827416731</v>
      </c>
      <c r="E232" s="133">
        <v>0.10919967356065247</v>
      </c>
      <c r="F232" s="133">
        <v>0.11893453170353437</v>
      </c>
      <c r="G232" s="133" t="s">
        <v>1751</v>
      </c>
      <c r="H232" s="133" t="s">
        <v>1751</v>
      </c>
      <c r="I232" s="133" t="s">
        <v>1751</v>
      </c>
    </row>
    <row r="233" spans="1:9">
      <c r="A233" s="132">
        <v>45130</v>
      </c>
      <c r="B233" s="133" t="s">
        <v>1751</v>
      </c>
      <c r="C233" s="133">
        <v>0.11486633143820951</v>
      </c>
      <c r="D233" s="133">
        <v>0.10734249162406054</v>
      </c>
      <c r="E233" s="133">
        <v>0.10910928998386872</v>
      </c>
      <c r="F233" s="133">
        <v>0.11781750864165365</v>
      </c>
      <c r="G233" s="133" t="s">
        <v>1751</v>
      </c>
      <c r="H233" s="133" t="s">
        <v>1751</v>
      </c>
      <c r="I233" s="133" t="s">
        <v>1751</v>
      </c>
    </row>
    <row r="234" spans="1:9">
      <c r="A234" s="132">
        <v>45131</v>
      </c>
      <c r="B234" s="133" t="s">
        <v>1751</v>
      </c>
      <c r="C234" s="133">
        <v>0.11442186686925211</v>
      </c>
      <c r="D234" s="133">
        <v>0.10769495724471319</v>
      </c>
      <c r="E234" s="133">
        <v>0.10936862776813802</v>
      </c>
      <c r="F234" s="133">
        <v>0.11917327702486652</v>
      </c>
      <c r="G234" s="133" t="s">
        <v>1751</v>
      </c>
      <c r="H234" s="133" t="s">
        <v>1751</v>
      </c>
      <c r="I234" s="133" t="s">
        <v>1751</v>
      </c>
    </row>
    <row r="235" spans="1:9">
      <c r="A235" s="132">
        <v>45132</v>
      </c>
      <c r="B235" s="133" t="s">
        <v>1751</v>
      </c>
      <c r="C235" s="133">
        <v>0.11597021597723271</v>
      </c>
      <c r="D235" s="133">
        <v>0.10781053776293049</v>
      </c>
      <c r="E235" s="133">
        <v>0.10987932196807662</v>
      </c>
      <c r="F235" s="133">
        <v>0.11756692448323787</v>
      </c>
      <c r="G235" s="133" t="s">
        <v>1751</v>
      </c>
      <c r="H235" s="133" t="s">
        <v>1751</v>
      </c>
      <c r="I235" s="133" t="s">
        <v>1751</v>
      </c>
    </row>
    <row r="236" spans="1:9">
      <c r="A236" s="132">
        <v>45133</v>
      </c>
      <c r="B236" s="133" t="s">
        <v>1751</v>
      </c>
      <c r="C236" s="133">
        <v>0.11598294568152227</v>
      </c>
      <c r="D236" s="133">
        <v>0.10789136257991852</v>
      </c>
      <c r="E236" s="133">
        <v>0.10989393226120989</v>
      </c>
      <c r="F236" s="133">
        <v>0.11807513808850843</v>
      </c>
      <c r="G236" s="133" t="s">
        <v>1751</v>
      </c>
      <c r="H236" s="133" t="s">
        <v>1751</v>
      </c>
      <c r="I236" s="133" t="s">
        <v>1751</v>
      </c>
    </row>
    <row r="237" spans="1:9">
      <c r="A237" s="132">
        <v>45134</v>
      </c>
      <c r="B237" s="133" t="s">
        <v>1751</v>
      </c>
      <c r="C237" s="133">
        <v>0.1160362831323814</v>
      </c>
      <c r="D237" s="133">
        <v>0.105018594357532</v>
      </c>
      <c r="E237" s="133">
        <v>0.1079020179322131</v>
      </c>
      <c r="F237" s="133">
        <v>0.11036723713440577</v>
      </c>
      <c r="G237" s="133" t="s">
        <v>1751</v>
      </c>
      <c r="H237" s="133" t="s">
        <v>1751</v>
      </c>
      <c r="I237" s="133" t="s">
        <v>1751</v>
      </c>
    </row>
    <row r="238" spans="1:9">
      <c r="A238" s="132">
        <v>45135</v>
      </c>
      <c r="B238" s="133" t="s">
        <v>1751</v>
      </c>
      <c r="C238" s="133">
        <v>0.11603628313238139</v>
      </c>
      <c r="D238" s="133">
        <v>0.10501859435753197</v>
      </c>
      <c r="E238" s="133">
        <v>0.10790201790469864</v>
      </c>
      <c r="F238" s="133">
        <v>0.11036723713440581</v>
      </c>
      <c r="G238" s="133" t="s">
        <v>1751</v>
      </c>
      <c r="H238" s="133" t="s">
        <v>1751</v>
      </c>
      <c r="I238" s="133" t="s">
        <v>1751</v>
      </c>
    </row>
    <row r="239" spans="1:9">
      <c r="A239" s="132">
        <v>45136</v>
      </c>
      <c r="B239" s="133" t="s">
        <v>1751</v>
      </c>
      <c r="C239" s="133">
        <v>0.11603628313238139</v>
      </c>
      <c r="D239" s="133">
        <v>0.10501859435753197</v>
      </c>
      <c r="E239" s="133">
        <v>0.10790201790469864</v>
      </c>
      <c r="F239" s="133">
        <v>0.11036723713440581</v>
      </c>
      <c r="G239" s="133" t="s">
        <v>1751</v>
      </c>
      <c r="H239" s="133" t="s">
        <v>1751</v>
      </c>
      <c r="I239" s="133" t="s">
        <v>1751</v>
      </c>
    </row>
    <row r="240" spans="1:9">
      <c r="A240" s="132">
        <v>45137</v>
      </c>
      <c r="B240" s="133" t="s">
        <v>1751</v>
      </c>
      <c r="C240" s="133">
        <v>0.11724368962339776</v>
      </c>
      <c r="D240" s="133">
        <v>0.1034359581233617</v>
      </c>
      <c r="E240" s="133">
        <v>0.10650561225900464</v>
      </c>
      <c r="F240" s="133">
        <v>0.11216455315181939</v>
      </c>
      <c r="G240" s="133" t="s">
        <v>1751</v>
      </c>
      <c r="H240" s="133" t="s">
        <v>1751</v>
      </c>
      <c r="I240" s="133" t="s">
        <v>1751</v>
      </c>
    </row>
    <row r="241" spans="1:9">
      <c r="A241" s="132">
        <v>45138</v>
      </c>
      <c r="B241" s="133" t="s">
        <v>1751</v>
      </c>
      <c r="C241" s="133">
        <v>0.11724368959489391</v>
      </c>
      <c r="D241" s="133">
        <v>0.10453773150198825</v>
      </c>
      <c r="E241" s="133">
        <v>0.10732365965659618</v>
      </c>
      <c r="F241" s="133">
        <v>0.11459276207512425</v>
      </c>
      <c r="G241" s="133" t="s">
        <v>1751</v>
      </c>
      <c r="H241" s="133" t="s">
        <v>1751</v>
      </c>
      <c r="I241" s="133" t="s">
        <v>1751</v>
      </c>
    </row>
    <row r="242" spans="1:9">
      <c r="A242" s="132">
        <v>45139</v>
      </c>
      <c r="B242" s="133" t="s">
        <v>1751</v>
      </c>
      <c r="C242" s="133">
        <v>0.11752663744508439</v>
      </c>
      <c r="D242" s="133">
        <v>0.1056174637258946</v>
      </c>
      <c r="E242" s="133">
        <v>0.10704404444019119</v>
      </c>
      <c r="F242" s="133">
        <v>0.11468511803112473</v>
      </c>
      <c r="G242" s="133" t="s">
        <v>1751</v>
      </c>
      <c r="H242" s="133" t="s">
        <v>1751</v>
      </c>
      <c r="I242" s="133" t="s">
        <v>1751</v>
      </c>
    </row>
    <row r="243" spans="1:9">
      <c r="A243" s="132">
        <v>45140</v>
      </c>
      <c r="B243" s="133" t="s">
        <v>1751</v>
      </c>
      <c r="C243" s="133">
        <v>0.11716479169428774</v>
      </c>
      <c r="D243" s="133">
        <v>0.10638928077045878</v>
      </c>
      <c r="E243" s="133">
        <v>0.10706195928719313</v>
      </c>
      <c r="F243" s="133">
        <v>0.11468511803112476</v>
      </c>
      <c r="G243" s="133" t="s">
        <v>1751</v>
      </c>
      <c r="H243" s="133" t="s">
        <v>1751</v>
      </c>
      <c r="I243" s="133" t="s">
        <v>1751</v>
      </c>
    </row>
    <row r="244" spans="1:9">
      <c r="A244" s="132">
        <v>45141</v>
      </c>
      <c r="B244" s="133" t="s">
        <v>1751</v>
      </c>
      <c r="C244" s="133">
        <v>0.11718179344587908</v>
      </c>
      <c r="D244" s="133">
        <v>0.10629712911458666</v>
      </c>
      <c r="E244" s="133">
        <v>0.10706195928467024</v>
      </c>
      <c r="F244" s="133">
        <v>0.11477459062470569</v>
      </c>
      <c r="G244" s="133" t="s">
        <v>1751</v>
      </c>
      <c r="H244" s="133" t="s">
        <v>1751</v>
      </c>
      <c r="I244" s="133" t="s">
        <v>1751</v>
      </c>
    </row>
    <row r="245" spans="1:9">
      <c r="A245" s="132">
        <v>45142</v>
      </c>
      <c r="B245" s="133" t="s">
        <v>1751</v>
      </c>
      <c r="C245" s="133">
        <v>0.11718179344587909</v>
      </c>
      <c r="D245" s="133">
        <v>0.10629712911458666</v>
      </c>
      <c r="E245" s="133">
        <v>0.10706195928467022</v>
      </c>
      <c r="F245" s="133">
        <v>0.11477459062470569</v>
      </c>
      <c r="G245" s="133" t="s">
        <v>1751</v>
      </c>
      <c r="H245" s="133" t="s">
        <v>1751</v>
      </c>
      <c r="I245" s="133" t="s">
        <v>1751</v>
      </c>
    </row>
    <row r="246" spans="1:9">
      <c r="A246" s="132">
        <v>45143</v>
      </c>
      <c r="B246" s="133" t="s">
        <v>1751</v>
      </c>
      <c r="C246" s="133">
        <v>0.11718179344587909</v>
      </c>
      <c r="D246" s="133">
        <v>0.10629712911458666</v>
      </c>
      <c r="E246" s="133">
        <v>0.10706195928467022</v>
      </c>
      <c r="F246" s="133">
        <v>0.11477459062470569</v>
      </c>
      <c r="G246" s="133" t="s">
        <v>1751</v>
      </c>
      <c r="H246" s="133" t="s">
        <v>1751</v>
      </c>
      <c r="I246" s="133" t="s">
        <v>1751</v>
      </c>
    </row>
    <row r="247" spans="1:9">
      <c r="A247" s="132">
        <v>45144</v>
      </c>
      <c r="B247" s="133" t="s">
        <v>1751</v>
      </c>
      <c r="C247" s="133">
        <v>0.11202314833831058</v>
      </c>
      <c r="D247" s="133">
        <v>0.10681014489432422</v>
      </c>
      <c r="E247" s="133">
        <v>0.1072339301140203</v>
      </c>
      <c r="F247" s="133">
        <v>0.11477459061027816</v>
      </c>
      <c r="G247" s="133" t="s">
        <v>1751</v>
      </c>
      <c r="H247" s="133" t="s">
        <v>1751</v>
      </c>
      <c r="I247" s="133" t="s">
        <v>1751</v>
      </c>
    </row>
    <row r="248" spans="1:9">
      <c r="A248" s="132">
        <v>45145</v>
      </c>
      <c r="B248" s="133" t="s">
        <v>1751</v>
      </c>
      <c r="C248" s="133">
        <v>0.11202314832742423</v>
      </c>
      <c r="D248" s="133">
        <v>0.10750425949701688</v>
      </c>
      <c r="E248" s="133">
        <v>0.1072339300919366</v>
      </c>
      <c r="F248" s="133">
        <v>0.11486446549320999</v>
      </c>
      <c r="G248" s="133" t="s">
        <v>1751</v>
      </c>
      <c r="H248" s="133" t="s">
        <v>1751</v>
      </c>
      <c r="I248" s="133" t="s">
        <v>1751</v>
      </c>
    </row>
    <row r="249" spans="1:9">
      <c r="A249" s="132">
        <v>45146</v>
      </c>
      <c r="B249" s="133" t="s">
        <v>1751</v>
      </c>
      <c r="C249" s="133">
        <v>0.11202314832545403</v>
      </c>
      <c r="D249" s="133">
        <v>0.11245818621044651</v>
      </c>
      <c r="E249" s="133">
        <v>0.10734219062184358</v>
      </c>
      <c r="F249" s="133">
        <v>0.11486446549320994</v>
      </c>
      <c r="G249" s="133" t="s">
        <v>1751</v>
      </c>
      <c r="H249" s="133" t="s">
        <v>1751</v>
      </c>
      <c r="I249" s="133" t="s">
        <v>1751</v>
      </c>
    </row>
    <row r="250" spans="1:9">
      <c r="A250" s="132">
        <v>45147</v>
      </c>
      <c r="B250" s="133" t="s">
        <v>1751</v>
      </c>
      <c r="C250" s="133">
        <v>0.11225537974399567</v>
      </c>
      <c r="D250" s="133">
        <v>0.1117839637282685</v>
      </c>
      <c r="E250" s="133">
        <v>0.10807275621060923</v>
      </c>
      <c r="F250" s="133">
        <v>0.11486446547407685</v>
      </c>
      <c r="G250" s="133" t="s">
        <v>1751</v>
      </c>
      <c r="H250" s="133" t="s">
        <v>1751</v>
      </c>
      <c r="I250" s="133" t="s">
        <v>1751</v>
      </c>
    </row>
    <row r="251" spans="1:9">
      <c r="A251" s="132">
        <v>45148</v>
      </c>
      <c r="B251" s="133" t="s">
        <v>1751</v>
      </c>
      <c r="C251" s="133">
        <v>0.11113600221682297</v>
      </c>
      <c r="D251" s="133">
        <v>0.11181677403754578</v>
      </c>
      <c r="E251" s="133">
        <v>0.10940471946687549</v>
      </c>
      <c r="F251" s="133">
        <v>0.11491582274892546</v>
      </c>
      <c r="G251" s="133" t="s">
        <v>1751</v>
      </c>
      <c r="H251" s="133" t="s">
        <v>1751</v>
      </c>
      <c r="I251" s="133" t="s">
        <v>1751</v>
      </c>
    </row>
    <row r="252" spans="1:9">
      <c r="A252" s="132">
        <v>45149</v>
      </c>
      <c r="B252" s="133" t="s">
        <v>1751</v>
      </c>
      <c r="C252" s="133">
        <v>0.11113600221682297</v>
      </c>
      <c r="D252" s="133">
        <v>0.11181677403754578</v>
      </c>
      <c r="E252" s="133">
        <v>0.10940471946687549</v>
      </c>
      <c r="F252" s="133">
        <v>0.11491582274892546</v>
      </c>
      <c r="G252" s="133" t="s">
        <v>1751</v>
      </c>
      <c r="H252" s="133" t="s">
        <v>1751</v>
      </c>
      <c r="I252" s="133" t="s">
        <v>1751</v>
      </c>
    </row>
    <row r="253" spans="1:9">
      <c r="A253" s="132">
        <v>45150</v>
      </c>
      <c r="B253" s="133" t="s">
        <v>1751</v>
      </c>
      <c r="C253" s="133">
        <v>0.11113600221682297</v>
      </c>
      <c r="D253" s="133">
        <v>0.11142791934532645</v>
      </c>
      <c r="E253" s="133">
        <v>0.10940471946687549</v>
      </c>
      <c r="F253" s="133">
        <v>0.11491582274892546</v>
      </c>
      <c r="G253" s="133" t="s">
        <v>1751</v>
      </c>
      <c r="H253" s="133" t="s">
        <v>1751</v>
      </c>
      <c r="I253" s="133" t="s">
        <v>1751</v>
      </c>
    </row>
    <row r="254" spans="1:9">
      <c r="A254" s="132">
        <v>45151</v>
      </c>
      <c r="B254" s="133" t="s">
        <v>1751</v>
      </c>
      <c r="C254" s="133">
        <v>0.11270181777543564</v>
      </c>
      <c r="D254" s="133">
        <v>0.11211718905935451</v>
      </c>
      <c r="E254" s="133">
        <v>0.11095799625510001</v>
      </c>
      <c r="F254" s="133">
        <v>0.11624221859452093</v>
      </c>
      <c r="G254" s="133" t="s">
        <v>1751</v>
      </c>
      <c r="H254" s="133" t="s">
        <v>1751</v>
      </c>
      <c r="I254" s="133" t="s">
        <v>1751</v>
      </c>
    </row>
    <row r="255" spans="1:9">
      <c r="A255" s="132">
        <v>45152</v>
      </c>
      <c r="B255" s="133" t="s">
        <v>1751</v>
      </c>
      <c r="C255" s="133">
        <v>0.11422282298152381</v>
      </c>
      <c r="D255" s="133">
        <v>0.11449322207304485</v>
      </c>
      <c r="E255" s="133">
        <v>0.11249488403824834</v>
      </c>
      <c r="F255" s="133">
        <v>0.11318591289358519</v>
      </c>
      <c r="G255" s="133" t="s">
        <v>1751</v>
      </c>
      <c r="H255" s="133" t="s">
        <v>1751</v>
      </c>
      <c r="I255" s="133" t="s">
        <v>1751</v>
      </c>
    </row>
    <row r="256" spans="1:9">
      <c r="A256" s="132">
        <v>45153</v>
      </c>
      <c r="B256" s="133" t="s">
        <v>1751</v>
      </c>
      <c r="C256" s="133">
        <v>0.11950165303203424</v>
      </c>
      <c r="D256" s="133">
        <v>0.11660923010238256</v>
      </c>
      <c r="E256" s="133">
        <v>0.11065103111123341</v>
      </c>
      <c r="F256" s="133">
        <v>0.11318591281361662</v>
      </c>
      <c r="G256" s="133" t="s">
        <v>1751</v>
      </c>
      <c r="H256" s="133" t="s">
        <v>1751</v>
      </c>
      <c r="I256" s="133" t="s">
        <v>1751</v>
      </c>
    </row>
    <row r="257" spans="1:9">
      <c r="A257" s="132">
        <v>45154</v>
      </c>
      <c r="B257" s="133" t="s">
        <v>1751</v>
      </c>
      <c r="C257" s="133">
        <v>0.12094187851775512</v>
      </c>
      <c r="D257" s="133">
        <v>0.12037639652139788</v>
      </c>
      <c r="E257" s="133">
        <v>0.113893020098343</v>
      </c>
      <c r="F257" s="133">
        <v>0.11318591281361658</v>
      </c>
      <c r="G257" s="133" t="s">
        <v>1751</v>
      </c>
      <c r="H257" s="133" t="s">
        <v>1751</v>
      </c>
      <c r="I257" s="133" t="s">
        <v>1751</v>
      </c>
    </row>
    <row r="258" spans="1:9">
      <c r="A258" s="132">
        <v>45155</v>
      </c>
      <c r="B258" s="133" t="s">
        <v>1751</v>
      </c>
      <c r="C258" s="133">
        <v>0.12008094630320043</v>
      </c>
      <c r="D258" s="133">
        <v>0.11963717937527975</v>
      </c>
      <c r="E258" s="133">
        <v>0.11437455073487561</v>
      </c>
      <c r="F258" s="133">
        <v>0.11318591281361663</v>
      </c>
      <c r="G258" s="133" t="s">
        <v>1751</v>
      </c>
      <c r="H258" s="133" t="s">
        <v>1751</v>
      </c>
      <c r="I258" s="133" t="s">
        <v>1751</v>
      </c>
    </row>
    <row r="259" spans="1:9">
      <c r="A259" s="132">
        <v>45156</v>
      </c>
      <c r="B259" s="133" t="s">
        <v>1751</v>
      </c>
      <c r="C259" s="133">
        <v>0.12008094630320043</v>
      </c>
      <c r="D259" s="133">
        <v>0.11963717937527975</v>
      </c>
      <c r="E259" s="133">
        <v>0.11437455073487561</v>
      </c>
      <c r="F259" s="133">
        <v>0.11318591281361663</v>
      </c>
      <c r="G259" s="133" t="s">
        <v>1751</v>
      </c>
      <c r="H259" s="133" t="s">
        <v>1751</v>
      </c>
      <c r="I259" s="133" t="s">
        <v>1751</v>
      </c>
    </row>
    <row r="260" spans="1:9">
      <c r="A260" s="132">
        <v>45157</v>
      </c>
      <c r="B260" s="133" t="s">
        <v>1751</v>
      </c>
      <c r="C260" s="133">
        <v>0.12008094630320043</v>
      </c>
      <c r="D260" s="133">
        <v>0.11963717937527975</v>
      </c>
      <c r="E260" s="133">
        <v>0.11437455073487561</v>
      </c>
      <c r="F260" s="133">
        <v>0.11318591281361663</v>
      </c>
      <c r="G260" s="133" t="s">
        <v>1751</v>
      </c>
      <c r="H260" s="133" t="s">
        <v>1751</v>
      </c>
      <c r="I260" s="133" t="s">
        <v>1751</v>
      </c>
    </row>
    <row r="261" spans="1:9">
      <c r="A261" s="132">
        <v>45158</v>
      </c>
      <c r="B261" s="133" t="s">
        <v>1751</v>
      </c>
      <c r="C261" s="133">
        <v>0.1206176022536281</v>
      </c>
      <c r="D261" s="133">
        <v>0.12034455164598032</v>
      </c>
      <c r="E261" s="133">
        <v>0.11405586392926494</v>
      </c>
      <c r="F261" s="133">
        <v>0.11318591281361658</v>
      </c>
      <c r="G261" s="133" t="s">
        <v>1751</v>
      </c>
      <c r="H261" s="133" t="s">
        <v>1751</v>
      </c>
      <c r="I261" s="133" t="s">
        <v>1751</v>
      </c>
    </row>
    <row r="262" spans="1:9">
      <c r="A262" s="132">
        <v>45159</v>
      </c>
      <c r="B262" s="133" t="s">
        <v>1751</v>
      </c>
      <c r="C262" s="133">
        <v>0.11975733021009489</v>
      </c>
      <c r="D262" s="133">
        <v>0.12305290036269696</v>
      </c>
      <c r="E262" s="133">
        <v>0.11430719935851046</v>
      </c>
      <c r="F262" s="133">
        <v>0.11747990777304464</v>
      </c>
      <c r="G262" s="133" t="s">
        <v>1751</v>
      </c>
      <c r="H262" s="133" t="s">
        <v>1751</v>
      </c>
      <c r="I262" s="133" t="s">
        <v>1751</v>
      </c>
    </row>
    <row r="263" spans="1:9">
      <c r="A263" s="132">
        <v>45160</v>
      </c>
      <c r="B263" s="133" t="s">
        <v>1751</v>
      </c>
      <c r="C263" s="133">
        <v>0.11795107061131198</v>
      </c>
      <c r="D263" s="133">
        <v>0.12377387586246655</v>
      </c>
      <c r="E263" s="133">
        <v>0.11543251867859425</v>
      </c>
      <c r="F263" s="133">
        <v>0.1169222208472996</v>
      </c>
      <c r="G263" s="133" t="s">
        <v>1751</v>
      </c>
      <c r="H263" s="133" t="s">
        <v>1751</v>
      </c>
      <c r="I263" s="133" t="s">
        <v>1751</v>
      </c>
    </row>
    <row r="264" spans="1:9">
      <c r="A264" s="132">
        <v>45161</v>
      </c>
      <c r="B264" s="133" t="s">
        <v>1751</v>
      </c>
      <c r="C264" s="133">
        <v>0.11965918429930135</v>
      </c>
      <c r="D264" s="133">
        <v>0.12451763483802616</v>
      </c>
      <c r="E264" s="133">
        <v>0.11704477142297365</v>
      </c>
      <c r="F264" s="133">
        <v>0.11692222092138556</v>
      </c>
      <c r="G264" s="133" t="s">
        <v>1751</v>
      </c>
      <c r="H264" s="133" t="s">
        <v>1751</v>
      </c>
      <c r="I264" s="133" t="s">
        <v>1751</v>
      </c>
    </row>
    <row r="265" spans="1:9">
      <c r="A265" s="132">
        <v>45162</v>
      </c>
      <c r="B265" s="133" t="s">
        <v>1751</v>
      </c>
      <c r="C265" s="133">
        <v>0.12049810600066325</v>
      </c>
      <c r="D265" s="133">
        <v>0.12366845916909558</v>
      </c>
      <c r="E265" s="133">
        <v>0.11677979386322249</v>
      </c>
      <c r="F265" s="133">
        <v>0.1169222209213856</v>
      </c>
      <c r="G265" s="133" t="s">
        <v>1751</v>
      </c>
      <c r="H265" s="133" t="s">
        <v>1751</v>
      </c>
      <c r="I265" s="133" t="s">
        <v>1751</v>
      </c>
    </row>
    <row r="266" spans="1:9">
      <c r="A266" s="132">
        <v>45163</v>
      </c>
      <c r="B266" s="133" t="s">
        <v>1751</v>
      </c>
      <c r="C266" s="133">
        <v>0.12322825172508409</v>
      </c>
      <c r="D266" s="133">
        <v>0.12366845916909561</v>
      </c>
      <c r="E266" s="133">
        <v>0.11677979386322251</v>
      </c>
      <c r="F266" s="133">
        <v>0.1169222209213856</v>
      </c>
      <c r="G266" s="133" t="s">
        <v>1751</v>
      </c>
      <c r="H266" s="133" t="s">
        <v>1751</v>
      </c>
      <c r="I266" s="133" t="s">
        <v>1751</v>
      </c>
    </row>
    <row r="267" spans="1:9">
      <c r="A267" s="132">
        <v>45164</v>
      </c>
      <c r="B267" s="133" t="s">
        <v>1751</v>
      </c>
      <c r="C267" s="133">
        <v>0.12322825172508409</v>
      </c>
      <c r="D267" s="133">
        <v>0.12366845916909561</v>
      </c>
      <c r="E267" s="133">
        <v>0.11677979386322251</v>
      </c>
      <c r="F267" s="133">
        <v>0.1169222209213856</v>
      </c>
      <c r="G267" s="133" t="s">
        <v>1751</v>
      </c>
      <c r="H267" s="133" t="s">
        <v>1751</v>
      </c>
      <c r="I267" s="133" t="s">
        <v>1751</v>
      </c>
    </row>
    <row r="268" spans="1:9">
      <c r="A268" s="132">
        <v>45165</v>
      </c>
      <c r="B268" s="133" t="s">
        <v>1751</v>
      </c>
      <c r="C268" s="133">
        <v>0.12526850421353766</v>
      </c>
      <c r="D268" s="133">
        <v>0.12207359073160723</v>
      </c>
      <c r="E268" s="133">
        <v>0.12263362267442719</v>
      </c>
      <c r="F268" s="133">
        <v>0.12175366396150702</v>
      </c>
      <c r="G268" s="133" t="s">
        <v>1751</v>
      </c>
      <c r="H268" s="133" t="s">
        <v>1751</v>
      </c>
      <c r="I268" s="133" t="s">
        <v>1751</v>
      </c>
    </row>
    <row r="269" spans="1:9">
      <c r="A269" s="132">
        <v>45166</v>
      </c>
      <c r="B269" s="133" t="s">
        <v>1751</v>
      </c>
      <c r="C269" s="133">
        <v>0.12720079051341601</v>
      </c>
      <c r="D269" s="133">
        <v>0.12051002754443331</v>
      </c>
      <c r="E269" s="133">
        <v>0.12228245326768163</v>
      </c>
      <c r="F269" s="133">
        <v>0.12018338474454268</v>
      </c>
      <c r="G269" s="133" t="s">
        <v>1751</v>
      </c>
      <c r="H269" s="133" t="s">
        <v>1751</v>
      </c>
      <c r="I269" s="133" t="s">
        <v>1751</v>
      </c>
    </row>
    <row r="270" spans="1:9">
      <c r="A270" s="132">
        <v>45167</v>
      </c>
      <c r="B270" s="133" t="s">
        <v>1751</v>
      </c>
      <c r="C270" s="133">
        <v>0.12599904284956256</v>
      </c>
      <c r="D270" s="133">
        <v>0.11729153322937269</v>
      </c>
      <c r="E270" s="133">
        <v>0.12253128721933834</v>
      </c>
      <c r="F270" s="133">
        <v>0.12218310205995785</v>
      </c>
      <c r="G270" s="133" t="s">
        <v>1751</v>
      </c>
      <c r="H270" s="133" t="s">
        <v>1751</v>
      </c>
      <c r="I270" s="133" t="s">
        <v>1751</v>
      </c>
    </row>
    <row r="271" spans="1:9">
      <c r="A271" s="132">
        <v>45168</v>
      </c>
      <c r="B271" s="133" t="s">
        <v>1751</v>
      </c>
      <c r="C271" s="133">
        <v>0.12528137764497929</v>
      </c>
      <c r="D271" s="133">
        <v>0.11464040800326522</v>
      </c>
      <c r="E271" s="133">
        <v>0.12261157572106691</v>
      </c>
      <c r="F271" s="133">
        <v>0.12218310205995894</v>
      </c>
      <c r="G271" s="133" t="s">
        <v>1751</v>
      </c>
      <c r="H271" s="133" t="s">
        <v>1751</v>
      </c>
      <c r="I271" s="133" t="s">
        <v>1751</v>
      </c>
    </row>
    <row r="272" spans="1:9">
      <c r="A272" s="132">
        <v>45169</v>
      </c>
      <c r="B272" s="133" t="s">
        <v>1751</v>
      </c>
      <c r="C272" s="133">
        <v>0.12528137764497935</v>
      </c>
      <c r="D272" s="133">
        <v>0.11464040800326522</v>
      </c>
      <c r="E272" s="133">
        <v>0.1238821935223291</v>
      </c>
      <c r="F272" s="133">
        <v>0.12218310205995894</v>
      </c>
      <c r="G272" s="133" t="s">
        <v>1751</v>
      </c>
      <c r="H272" s="133" t="s">
        <v>1751</v>
      </c>
      <c r="I272" s="133" t="s">
        <v>1751</v>
      </c>
    </row>
    <row r="273" spans="1:9">
      <c r="A273" s="132">
        <v>45170</v>
      </c>
      <c r="B273" s="133" t="s">
        <v>1751</v>
      </c>
      <c r="C273" s="133">
        <v>0.12528137764497935</v>
      </c>
      <c r="D273" s="133">
        <v>0.11464040800326522</v>
      </c>
      <c r="E273" s="133">
        <v>0.1238821935223291</v>
      </c>
      <c r="F273" s="133">
        <v>0.12218310205995894</v>
      </c>
      <c r="G273" s="133" t="s">
        <v>1751</v>
      </c>
      <c r="H273" s="133" t="s">
        <v>1751</v>
      </c>
      <c r="I273" s="133" t="s">
        <v>1751</v>
      </c>
    </row>
    <row r="274" spans="1:9">
      <c r="A274" s="132">
        <v>45171</v>
      </c>
      <c r="B274" s="133" t="s">
        <v>1751</v>
      </c>
      <c r="C274" s="133">
        <v>0.12528137764497935</v>
      </c>
      <c r="D274" s="133">
        <v>0.11464040800326522</v>
      </c>
      <c r="E274" s="133">
        <v>0.1238821935223291</v>
      </c>
      <c r="F274" s="133">
        <v>0.12218310205995894</v>
      </c>
      <c r="G274" s="133" t="s">
        <v>1751</v>
      </c>
      <c r="H274" s="133" t="s">
        <v>1751</v>
      </c>
      <c r="I274" s="133" t="s">
        <v>1751</v>
      </c>
    </row>
    <row r="275" spans="1:9">
      <c r="A275" s="132">
        <v>45172</v>
      </c>
      <c r="B275" s="133" t="s">
        <v>1751</v>
      </c>
      <c r="C275" s="133">
        <v>0.12505760102594807</v>
      </c>
      <c r="D275" s="133">
        <v>0.11448115483626606</v>
      </c>
      <c r="E275" s="133">
        <v>0.12369488458120935</v>
      </c>
      <c r="F275" s="133">
        <v>0.12218310211455732</v>
      </c>
      <c r="G275" s="133" t="s">
        <v>1751</v>
      </c>
      <c r="H275" s="133" t="s">
        <v>1751</v>
      </c>
      <c r="I275" s="133" t="s">
        <v>1751</v>
      </c>
    </row>
    <row r="276" spans="1:9">
      <c r="A276" s="132">
        <v>45173</v>
      </c>
      <c r="B276" s="133" t="s">
        <v>1751</v>
      </c>
      <c r="C276" s="133">
        <v>0.12505760105919772</v>
      </c>
      <c r="D276" s="133">
        <v>0.11443899881420437</v>
      </c>
      <c r="E276" s="133">
        <v>0.12403877006427159</v>
      </c>
      <c r="F276" s="133">
        <v>0.12218310211455732</v>
      </c>
      <c r="G276" s="133" t="s">
        <v>1751</v>
      </c>
      <c r="H276" s="133" t="s">
        <v>1751</v>
      </c>
      <c r="I276" s="133" t="s">
        <v>1751</v>
      </c>
    </row>
    <row r="277" spans="1:9">
      <c r="A277" s="132">
        <v>45174</v>
      </c>
      <c r="B277" s="133" t="s">
        <v>1751</v>
      </c>
      <c r="C277" s="133">
        <v>0.12401697923643236</v>
      </c>
      <c r="D277" s="133">
        <v>0.11627566713182472</v>
      </c>
      <c r="E277" s="133">
        <v>0.1246115686712</v>
      </c>
      <c r="F277" s="133">
        <v>0.12406958238598169</v>
      </c>
      <c r="G277" s="133" t="s">
        <v>1751</v>
      </c>
      <c r="H277" s="133" t="s">
        <v>1751</v>
      </c>
      <c r="I277" s="133" t="s">
        <v>1751</v>
      </c>
    </row>
    <row r="278" spans="1:9">
      <c r="A278" s="132">
        <v>45175</v>
      </c>
      <c r="B278" s="133" t="s">
        <v>1751</v>
      </c>
      <c r="C278" s="133">
        <v>0.12401697923643236</v>
      </c>
      <c r="D278" s="133">
        <v>0.11627566713182472</v>
      </c>
      <c r="E278" s="133">
        <v>0.1246115686712</v>
      </c>
      <c r="F278" s="133">
        <v>0.12406958238598169</v>
      </c>
      <c r="G278" s="133" t="s">
        <v>1751</v>
      </c>
      <c r="H278" s="133" t="s">
        <v>1751</v>
      </c>
      <c r="I278" s="133" t="s">
        <v>1751</v>
      </c>
    </row>
    <row r="279" spans="1:9">
      <c r="A279" s="132">
        <v>45176</v>
      </c>
      <c r="B279" s="133" t="s">
        <v>1751</v>
      </c>
      <c r="C279" s="133">
        <v>0.13011712454863539</v>
      </c>
      <c r="D279" s="133">
        <v>0.1208360119757117</v>
      </c>
      <c r="E279" s="133">
        <v>0.13302025461814856</v>
      </c>
      <c r="F279" s="133">
        <v>0.12066559267256931</v>
      </c>
      <c r="G279" s="133" t="s">
        <v>1751</v>
      </c>
      <c r="H279" s="133" t="s">
        <v>1751</v>
      </c>
      <c r="I279" s="133" t="s">
        <v>1751</v>
      </c>
    </row>
    <row r="280" spans="1:9">
      <c r="A280" s="132">
        <v>45177</v>
      </c>
      <c r="B280" s="133" t="s">
        <v>1751</v>
      </c>
      <c r="C280" s="133">
        <v>0.13011712454863539</v>
      </c>
      <c r="D280" s="133">
        <v>0.1208360119757117</v>
      </c>
      <c r="E280" s="133">
        <v>0.13302025461814856</v>
      </c>
      <c r="F280" s="133">
        <v>0.12066559267256931</v>
      </c>
      <c r="G280" s="133" t="s">
        <v>1751</v>
      </c>
      <c r="H280" s="133" t="s">
        <v>1751</v>
      </c>
      <c r="I280" s="133" t="s">
        <v>1751</v>
      </c>
    </row>
    <row r="281" spans="1:9">
      <c r="A281" s="132">
        <v>45178</v>
      </c>
      <c r="B281" s="133" t="s">
        <v>1751</v>
      </c>
      <c r="C281" s="133">
        <v>0.13011712454863539</v>
      </c>
      <c r="D281" s="133">
        <v>0.1208360119757117</v>
      </c>
      <c r="E281" s="133">
        <v>0.13302025461814856</v>
      </c>
      <c r="F281" s="133">
        <v>0.12066559267256931</v>
      </c>
      <c r="G281" s="133" t="s">
        <v>1751</v>
      </c>
      <c r="H281" s="133" t="s">
        <v>1751</v>
      </c>
      <c r="I281" s="133" t="s">
        <v>1751</v>
      </c>
    </row>
    <row r="282" spans="1:9">
      <c r="A282" s="132">
        <v>45179</v>
      </c>
      <c r="B282" s="133" t="s">
        <v>1751</v>
      </c>
      <c r="C282" s="133">
        <v>0.13032648967482624</v>
      </c>
      <c r="D282" s="133">
        <v>0.12104291109435696</v>
      </c>
      <c r="E282" s="133">
        <v>0.13295139991066693</v>
      </c>
      <c r="F282" s="133">
        <v>0.12661620477389965</v>
      </c>
      <c r="G282" s="133" t="s">
        <v>1751</v>
      </c>
      <c r="H282" s="133" t="s">
        <v>1751</v>
      </c>
      <c r="I282" s="133" t="s">
        <v>1751</v>
      </c>
    </row>
    <row r="283" spans="1:9">
      <c r="A283" s="132">
        <v>45180</v>
      </c>
      <c r="B283" s="133" t="s">
        <v>1751</v>
      </c>
      <c r="C283" s="133">
        <v>0.13003262763253748</v>
      </c>
      <c r="D283" s="133">
        <v>0.12255778725589252</v>
      </c>
      <c r="E283" s="133">
        <v>0.13332030279865592</v>
      </c>
      <c r="F283" s="133">
        <v>0.12661620477389957</v>
      </c>
      <c r="G283" s="133" t="s">
        <v>1751</v>
      </c>
      <c r="H283" s="133" t="s">
        <v>1751</v>
      </c>
      <c r="I283" s="133" t="s">
        <v>1751</v>
      </c>
    </row>
    <row r="284" spans="1:9">
      <c r="A284" s="132">
        <v>45181</v>
      </c>
      <c r="B284" s="133" t="s">
        <v>1751</v>
      </c>
      <c r="C284" s="133">
        <v>0.13189558212813371</v>
      </c>
      <c r="D284" s="133">
        <v>0.12246471607658702</v>
      </c>
      <c r="E284" s="133">
        <v>0.13344328803784605</v>
      </c>
      <c r="F284" s="133">
        <v>0.12784574769565535</v>
      </c>
      <c r="G284" s="133" t="s">
        <v>1751</v>
      </c>
      <c r="H284" s="133" t="s">
        <v>1751</v>
      </c>
      <c r="I284" s="133" t="s">
        <v>1751</v>
      </c>
    </row>
    <row r="285" spans="1:9">
      <c r="A285" s="132">
        <v>45182</v>
      </c>
      <c r="B285" s="133" t="s">
        <v>1751</v>
      </c>
      <c r="C285" s="133">
        <v>0.13212057912304068</v>
      </c>
      <c r="D285" s="133">
        <v>0.12247055676221442</v>
      </c>
      <c r="E285" s="133">
        <v>0.13346658968691313</v>
      </c>
      <c r="F285" s="133">
        <v>0.12784574769565538</v>
      </c>
      <c r="G285" s="133" t="s">
        <v>1751</v>
      </c>
      <c r="H285" s="133" t="s">
        <v>1751</v>
      </c>
      <c r="I285" s="133" t="s">
        <v>1751</v>
      </c>
    </row>
    <row r="286" spans="1:9">
      <c r="A286" s="132">
        <v>45183</v>
      </c>
      <c r="B286" s="133" t="s">
        <v>1751</v>
      </c>
      <c r="C286" s="133">
        <v>0.13212057912304068</v>
      </c>
      <c r="D286" s="133">
        <v>0.12247055675834928</v>
      </c>
      <c r="E286" s="133">
        <v>0.12946467254070385</v>
      </c>
      <c r="F286" s="133">
        <v>0.12784574769565538</v>
      </c>
      <c r="G286" s="133" t="s">
        <v>1751</v>
      </c>
      <c r="H286" s="133" t="s">
        <v>1751</v>
      </c>
      <c r="I286" s="133" t="s">
        <v>1751</v>
      </c>
    </row>
    <row r="287" spans="1:9">
      <c r="A287" s="132">
        <v>45183</v>
      </c>
      <c r="B287" s="133" t="s">
        <v>1751</v>
      </c>
      <c r="C287" s="133">
        <v>0.13212057912304068</v>
      </c>
      <c r="D287" s="133">
        <v>0.12247055675834928</v>
      </c>
      <c r="E287" s="133">
        <v>0.12946467254070385</v>
      </c>
      <c r="F287" s="133">
        <v>0.12784574769565538</v>
      </c>
      <c r="G287" s="133" t="s">
        <v>1751</v>
      </c>
      <c r="H287" s="133" t="s">
        <v>1751</v>
      </c>
      <c r="I287" s="133" t="s">
        <v>1751</v>
      </c>
    </row>
    <row r="288" spans="1:9">
      <c r="A288" s="132">
        <v>45184</v>
      </c>
      <c r="B288" s="133" t="s">
        <v>1751</v>
      </c>
      <c r="C288" s="133">
        <v>0.13212057912304065</v>
      </c>
      <c r="D288" s="133">
        <v>0.12247055675834928</v>
      </c>
      <c r="E288" s="133">
        <v>0.12946467254070385</v>
      </c>
      <c r="F288" s="133">
        <v>0.12784574769565538</v>
      </c>
      <c r="G288" s="133" t="s">
        <v>1751</v>
      </c>
      <c r="H288" s="133" t="s">
        <v>1751</v>
      </c>
      <c r="I288" s="133" t="s">
        <v>1751</v>
      </c>
    </row>
    <row r="289" spans="1:9">
      <c r="A289" s="132">
        <v>45185</v>
      </c>
      <c r="B289" s="133" t="s">
        <v>1751</v>
      </c>
      <c r="C289" s="133">
        <v>0.13212057912304068</v>
      </c>
      <c r="D289" s="133">
        <v>0.12247055675834928</v>
      </c>
      <c r="E289" s="133">
        <v>0.12946467254070385</v>
      </c>
      <c r="F289" s="133">
        <v>0.12784574769565538</v>
      </c>
      <c r="G289" s="133" t="s">
        <v>1751</v>
      </c>
      <c r="H289" s="133" t="s">
        <v>1751</v>
      </c>
      <c r="I289" s="133" t="s">
        <v>1751</v>
      </c>
    </row>
    <row r="290" spans="1:9">
      <c r="A290" s="132">
        <v>45186</v>
      </c>
      <c r="B290" s="133" t="s">
        <v>1751</v>
      </c>
      <c r="C290" s="133">
        <v>0.1341121807517589</v>
      </c>
      <c r="D290" s="133">
        <v>0.12234485996336672</v>
      </c>
      <c r="E290" s="133">
        <v>0.13103444538907019</v>
      </c>
      <c r="F290" s="133">
        <v>0.13085695238205727</v>
      </c>
      <c r="G290" s="133" t="s">
        <v>1751</v>
      </c>
      <c r="H290" s="133" t="s">
        <v>1751</v>
      </c>
      <c r="I290" s="133" t="s">
        <v>1751</v>
      </c>
    </row>
    <row r="291" spans="1:9">
      <c r="A291" s="132">
        <v>45187</v>
      </c>
      <c r="B291" s="133" t="s">
        <v>1751</v>
      </c>
      <c r="C291" s="133">
        <v>0.13411218067008807</v>
      </c>
      <c r="D291" s="133">
        <v>0.12600715097556564</v>
      </c>
      <c r="E291" s="133">
        <v>0.13069771949254352</v>
      </c>
      <c r="F291" s="133">
        <v>0.1308569523820573</v>
      </c>
      <c r="G291" s="133" t="s">
        <v>1751</v>
      </c>
      <c r="H291" s="133" t="s">
        <v>1751</v>
      </c>
      <c r="I291" s="133" t="s">
        <v>1751</v>
      </c>
    </row>
    <row r="292" spans="1:9">
      <c r="A292" s="132">
        <v>45188</v>
      </c>
      <c r="B292" s="133" t="s">
        <v>1751</v>
      </c>
      <c r="C292" s="133">
        <v>0.13237961100467804</v>
      </c>
      <c r="D292" s="133">
        <v>0.12616798197466511</v>
      </c>
      <c r="E292" s="133">
        <v>0.13049188125166605</v>
      </c>
      <c r="F292" s="133">
        <v>0.13085695238205727</v>
      </c>
      <c r="G292" s="133" t="s">
        <v>1751</v>
      </c>
      <c r="H292" s="133" t="s">
        <v>1751</v>
      </c>
      <c r="I292" s="133" t="s">
        <v>1751</v>
      </c>
    </row>
    <row r="293" spans="1:9">
      <c r="A293" s="132">
        <v>45189</v>
      </c>
      <c r="B293" s="133" t="s">
        <v>1751</v>
      </c>
      <c r="C293" s="133">
        <v>0.13237961100467804</v>
      </c>
      <c r="D293" s="133">
        <v>0.12616798197466511</v>
      </c>
      <c r="E293" s="133">
        <v>0.13049188125166605</v>
      </c>
      <c r="F293" s="133">
        <v>0.13085695238205727</v>
      </c>
      <c r="G293" s="133" t="s">
        <v>1751</v>
      </c>
      <c r="H293" s="133" t="s">
        <v>1751</v>
      </c>
      <c r="I293" s="133" t="s">
        <v>1751</v>
      </c>
    </row>
    <row r="294" spans="1:9">
      <c r="A294" s="132">
        <v>45190</v>
      </c>
      <c r="B294" s="133" t="s">
        <v>1751</v>
      </c>
      <c r="C294" s="133">
        <v>0.13281265751545529</v>
      </c>
      <c r="D294" s="133">
        <v>0.12609682842234887</v>
      </c>
      <c r="E294" s="133">
        <v>0.13098442796737653</v>
      </c>
      <c r="F294" s="133">
        <v>0.13089206000156103</v>
      </c>
      <c r="G294" s="133" t="s">
        <v>1751</v>
      </c>
      <c r="H294" s="133" t="s">
        <v>1751</v>
      </c>
      <c r="I294" s="133" t="s">
        <v>1751</v>
      </c>
    </row>
    <row r="295" spans="1:9">
      <c r="A295" s="132">
        <v>45191</v>
      </c>
      <c r="B295" s="133" t="s">
        <v>1751</v>
      </c>
      <c r="C295" s="133">
        <v>0.13281265751545529</v>
      </c>
      <c r="D295" s="133">
        <v>0.12609682842234887</v>
      </c>
      <c r="E295" s="133">
        <v>0.13098442796737653</v>
      </c>
      <c r="F295" s="133">
        <v>0.13089206000156103</v>
      </c>
      <c r="G295" s="133" t="s">
        <v>1751</v>
      </c>
      <c r="H295" s="133" t="s">
        <v>1751</v>
      </c>
      <c r="I295" s="133" t="s">
        <v>1751</v>
      </c>
    </row>
    <row r="296" spans="1:9">
      <c r="A296" s="132">
        <v>45192</v>
      </c>
      <c r="B296" s="133" t="s">
        <v>1751</v>
      </c>
      <c r="C296" s="133">
        <v>0.13281265751545529</v>
      </c>
      <c r="D296" s="133">
        <v>0.12609682842234887</v>
      </c>
      <c r="E296" s="133">
        <v>0.13098442796737653</v>
      </c>
      <c r="F296" s="133">
        <v>0.13089206000156103</v>
      </c>
      <c r="G296" s="133" t="s">
        <v>1751</v>
      </c>
      <c r="H296" s="133" t="s">
        <v>1751</v>
      </c>
      <c r="I296" s="133" t="s">
        <v>1751</v>
      </c>
    </row>
    <row r="297" spans="1:9">
      <c r="A297" s="132">
        <v>45193</v>
      </c>
      <c r="B297" s="133" t="s">
        <v>1751</v>
      </c>
      <c r="C297" s="133">
        <v>0.13507324013672581</v>
      </c>
      <c r="D297" s="133">
        <v>0.1269974080490609</v>
      </c>
      <c r="E297" s="133">
        <v>0.13073431406249569</v>
      </c>
      <c r="F297" s="133">
        <v>0.13144182868323226</v>
      </c>
      <c r="G297" s="133" t="s">
        <v>1751</v>
      </c>
      <c r="H297" s="133" t="s">
        <v>1751</v>
      </c>
      <c r="I297" s="133" t="s">
        <v>1751</v>
      </c>
    </row>
    <row r="298" spans="1:9">
      <c r="A298" s="132">
        <v>45194</v>
      </c>
      <c r="B298" s="133" t="s">
        <v>1751</v>
      </c>
      <c r="C298" s="133">
        <v>0.13510803633440413</v>
      </c>
      <c r="D298" s="133">
        <v>0.12902750657527456</v>
      </c>
      <c r="E298" s="133">
        <v>0.13122536196529599</v>
      </c>
      <c r="F298" s="133">
        <v>0.13164283726115736</v>
      </c>
      <c r="G298" s="133" t="s">
        <v>1751</v>
      </c>
      <c r="H298" s="133" t="s">
        <v>1751</v>
      </c>
      <c r="I298" s="133" t="s">
        <v>1751</v>
      </c>
    </row>
    <row r="299" spans="1:9">
      <c r="A299" s="132">
        <v>45195</v>
      </c>
      <c r="B299" s="133" t="s">
        <v>1751</v>
      </c>
      <c r="C299" s="133">
        <v>0.13387946352572772</v>
      </c>
      <c r="D299" s="133">
        <v>0.12813237091759339</v>
      </c>
      <c r="E299" s="133">
        <v>0.13079639945054441</v>
      </c>
      <c r="F299" s="133">
        <v>0.13091666149081171</v>
      </c>
      <c r="G299" s="133" t="s">
        <v>1751</v>
      </c>
      <c r="H299" s="133" t="s">
        <v>1751</v>
      </c>
      <c r="I299" s="133" t="s">
        <v>1751</v>
      </c>
    </row>
    <row r="300" spans="1:9">
      <c r="A300" s="132">
        <v>45196</v>
      </c>
      <c r="B300" s="133" t="s">
        <v>1751</v>
      </c>
      <c r="C300" s="133">
        <v>0.13561296773389714</v>
      </c>
      <c r="D300" s="133">
        <v>0.12959895140181346</v>
      </c>
      <c r="E300" s="133">
        <v>0.13394206377483631</v>
      </c>
      <c r="F300" s="133">
        <v>0.13094165747851075</v>
      </c>
      <c r="G300" s="133" t="s">
        <v>1751</v>
      </c>
      <c r="H300" s="133" t="s">
        <v>1751</v>
      </c>
      <c r="I300" s="133" t="s">
        <v>1751</v>
      </c>
    </row>
    <row r="301" spans="1:9">
      <c r="A301" s="132">
        <v>45197</v>
      </c>
      <c r="B301" s="133" t="s">
        <v>1751</v>
      </c>
      <c r="C301" s="133">
        <v>0.13561296773389714</v>
      </c>
      <c r="D301" s="133">
        <v>0.12959895140181346</v>
      </c>
      <c r="E301" s="133">
        <v>0.13394206377483631</v>
      </c>
      <c r="F301" s="133">
        <v>0.13094165747851075</v>
      </c>
      <c r="G301" s="133" t="s">
        <v>1751</v>
      </c>
      <c r="H301" s="133" t="s">
        <v>1751</v>
      </c>
      <c r="I301" s="133" t="s">
        <v>1751</v>
      </c>
    </row>
    <row r="302" spans="1:9">
      <c r="A302" s="132">
        <v>45198</v>
      </c>
      <c r="B302" s="133" t="s">
        <v>1751</v>
      </c>
      <c r="C302" s="133">
        <v>0.13561296773389714</v>
      </c>
      <c r="D302" s="133">
        <v>0.13754734868509183</v>
      </c>
      <c r="E302" s="133">
        <v>0.13394206377483631</v>
      </c>
      <c r="F302" s="133">
        <v>0.1386208244261114</v>
      </c>
      <c r="G302" s="133" t="s">
        <v>1751</v>
      </c>
      <c r="H302" s="133" t="s">
        <v>1751</v>
      </c>
      <c r="I302" s="133" t="s">
        <v>1751</v>
      </c>
    </row>
    <row r="303" spans="1:9">
      <c r="A303" s="132">
        <v>45199</v>
      </c>
      <c r="B303" s="133" t="s">
        <v>1751</v>
      </c>
      <c r="C303" s="133">
        <v>0.13561296773389714</v>
      </c>
      <c r="D303" s="133">
        <v>0.13754734868509183</v>
      </c>
      <c r="E303" s="133">
        <v>0.13394206377483631</v>
      </c>
      <c r="F303" s="133">
        <v>0.1386208244261114</v>
      </c>
      <c r="G303" s="133" t="s">
        <v>1751</v>
      </c>
      <c r="H303" s="133" t="s">
        <v>1751</v>
      </c>
      <c r="I303" s="133" t="s">
        <v>1751</v>
      </c>
    </row>
    <row r="304" spans="1:9">
      <c r="A304" s="132">
        <v>45200</v>
      </c>
      <c r="B304" s="133" t="s">
        <v>1751</v>
      </c>
      <c r="C304" s="133">
        <v>0.13537199247783527</v>
      </c>
      <c r="D304" s="133">
        <v>0.13724144548200023</v>
      </c>
      <c r="E304" s="133">
        <v>0.13497859091056089</v>
      </c>
      <c r="F304" s="133">
        <v>0.13931104806672268</v>
      </c>
      <c r="G304" s="133" t="s">
        <v>1751</v>
      </c>
      <c r="H304" s="133" t="s">
        <v>1751</v>
      </c>
      <c r="I304" s="133" t="s">
        <v>1751</v>
      </c>
    </row>
    <row r="305" spans="1:9">
      <c r="A305" s="132">
        <v>45201</v>
      </c>
      <c r="B305" s="133" t="s">
        <v>1751</v>
      </c>
      <c r="C305" s="133">
        <v>0.13347242409302632</v>
      </c>
      <c r="D305" s="133">
        <v>0.13716857380709233</v>
      </c>
      <c r="E305" s="133">
        <v>0.13523600511705478</v>
      </c>
      <c r="F305" s="133">
        <v>0.13936078028827764</v>
      </c>
      <c r="G305" s="133" t="s">
        <v>1751</v>
      </c>
      <c r="H305" s="133" t="s">
        <v>1751</v>
      </c>
      <c r="I305" s="133" t="s">
        <v>1751</v>
      </c>
    </row>
    <row r="306" spans="1:9">
      <c r="A306" s="132">
        <v>45202</v>
      </c>
      <c r="B306" s="133" t="s">
        <v>1751</v>
      </c>
      <c r="C306" s="133">
        <v>0.13389790866959517</v>
      </c>
      <c r="D306" s="133">
        <v>0.13982977107613637</v>
      </c>
      <c r="E306" s="133">
        <v>0.13523600510483796</v>
      </c>
      <c r="F306" s="133">
        <v>0.1395866765429338</v>
      </c>
      <c r="G306" s="133" t="s">
        <v>1751</v>
      </c>
      <c r="H306" s="133" t="s">
        <v>1751</v>
      </c>
      <c r="I306" s="133" t="s">
        <v>1751</v>
      </c>
    </row>
    <row r="307" spans="1:9">
      <c r="A307" s="132">
        <v>45203</v>
      </c>
      <c r="B307" s="133" t="s">
        <v>1751</v>
      </c>
      <c r="C307" s="133">
        <v>0.13510007042216257</v>
      </c>
      <c r="D307" s="133">
        <v>0.14017911379720255</v>
      </c>
      <c r="E307" s="133">
        <v>0.13851382227525719</v>
      </c>
      <c r="F307" s="133">
        <v>0.13958667654293377</v>
      </c>
      <c r="G307" s="133" t="s">
        <v>1751</v>
      </c>
      <c r="H307" s="133" t="s">
        <v>1751</v>
      </c>
      <c r="I307" s="133" t="s">
        <v>1751</v>
      </c>
    </row>
    <row r="308" spans="1:9">
      <c r="A308" s="132">
        <v>45204</v>
      </c>
      <c r="B308" s="133" t="s">
        <v>1751</v>
      </c>
      <c r="C308" s="133">
        <v>0.1352375412016871</v>
      </c>
      <c r="D308" s="133">
        <v>0.14329367655623496</v>
      </c>
      <c r="E308" s="133">
        <v>0.13846288762368031</v>
      </c>
      <c r="F308" s="133">
        <v>0.14179672424187301</v>
      </c>
      <c r="G308" s="133" t="s">
        <v>1751</v>
      </c>
      <c r="H308" s="133" t="s">
        <v>1751</v>
      </c>
      <c r="I308" s="133" t="s">
        <v>1751</v>
      </c>
    </row>
    <row r="309" spans="1:9">
      <c r="A309" s="132">
        <v>45205</v>
      </c>
      <c r="B309" s="133" t="s">
        <v>1751</v>
      </c>
      <c r="C309" s="133">
        <v>0.1352375412016871</v>
      </c>
      <c r="D309" s="133">
        <v>0.14329367655623496</v>
      </c>
      <c r="E309" s="133">
        <v>0.13846288762368031</v>
      </c>
      <c r="F309" s="133">
        <v>0.14179672424187301</v>
      </c>
      <c r="G309" s="133" t="s">
        <v>1751</v>
      </c>
      <c r="H309" s="133" t="s">
        <v>1751</v>
      </c>
      <c r="I309" s="133" t="s">
        <v>1751</v>
      </c>
    </row>
    <row r="310" spans="1:9">
      <c r="A310" s="132">
        <v>45206</v>
      </c>
      <c r="B310" s="133" t="s">
        <v>1751</v>
      </c>
      <c r="C310" s="133">
        <v>0.1352375412016871</v>
      </c>
      <c r="D310" s="133">
        <v>0.14329367655623496</v>
      </c>
      <c r="E310" s="133">
        <v>0.13846288762368031</v>
      </c>
      <c r="F310" s="133">
        <v>0.14179672424187301</v>
      </c>
      <c r="G310" s="133" t="s">
        <v>1751</v>
      </c>
      <c r="H310" s="133" t="s">
        <v>1751</v>
      </c>
      <c r="I310" s="133" t="s">
        <v>1751</v>
      </c>
    </row>
    <row r="311" spans="1:9">
      <c r="A311" s="132">
        <v>45207</v>
      </c>
      <c r="B311" s="133" t="s">
        <v>1751</v>
      </c>
      <c r="C311" s="133">
        <v>0.14049089450838764</v>
      </c>
      <c r="D311" s="133">
        <v>0.14338836144202463</v>
      </c>
      <c r="E311" s="133">
        <v>0.13915004220097765</v>
      </c>
      <c r="F311" s="133">
        <v>0.13818186957581216</v>
      </c>
      <c r="G311" s="133" t="s">
        <v>1751</v>
      </c>
      <c r="H311" s="133" t="s">
        <v>1751</v>
      </c>
      <c r="I311" s="133" t="s">
        <v>1751</v>
      </c>
    </row>
    <row r="312" spans="1:9">
      <c r="A312" s="132">
        <v>45208</v>
      </c>
      <c r="B312" s="133" t="s">
        <v>1751</v>
      </c>
      <c r="C312" s="133">
        <v>0.13946906298274225</v>
      </c>
      <c r="D312" s="133">
        <v>0.13181110739052329</v>
      </c>
      <c r="E312" s="133">
        <v>0.13874602833689303</v>
      </c>
      <c r="F312" s="133">
        <v>0.13758104667451887</v>
      </c>
      <c r="G312" s="133" t="s">
        <v>1751</v>
      </c>
      <c r="H312" s="133" t="s">
        <v>1751</v>
      </c>
      <c r="I312" s="133" t="s">
        <v>1751</v>
      </c>
    </row>
    <row r="313" spans="1:9">
      <c r="A313" s="132">
        <v>45209</v>
      </c>
      <c r="B313" s="133" t="s">
        <v>1751</v>
      </c>
      <c r="C313" s="133">
        <v>0.13946906295605155</v>
      </c>
      <c r="D313" s="133">
        <v>0.1353703021541631</v>
      </c>
      <c r="E313" s="133">
        <v>0.14058536758286558</v>
      </c>
      <c r="F313" s="133">
        <v>0.13698351391651284</v>
      </c>
      <c r="G313" s="133" t="s">
        <v>1751</v>
      </c>
      <c r="H313" s="133" t="s">
        <v>1751</v>
      </c>
      <c r="I313" s="133" t="s">
        <v>1751</v>
      </c>
    </row>
    <row r="314" spans="1:9">
      <c r="A314" s="132">
        <v>45210</v>
      </c>
      <c r="B314" s="133" t="s">
        <v>1751</v>
      </c>
      <c r="C314" s="133">
        <v>0.13934327769976243</v>
      </c>
      <c r="D314" s="133">
        <v>0.13589781229477502</v>
      </c>
      <c r="E314" s="133">
        <v>0.14086545643548187</v>
      </c>
      <c r="F314" s="133">
        <v>0.13698351392622757</v>
      </c>
      <c r="G314" s="133" t="s">
        <v>1751</v>
      </c>
      <c r="H314" s="133" t="s">
        <v>1751</v>
      </c>
      <c r="I314" s="133" t="s">
        <v>1751</v>
      </c>
    </row>
    <row r="315" spans="1:9">
      <c r="A315" s="132">
        <v>45211</v>
      </c>
      <c r="B315" s="133" t="s">
        <v>1751</v>
      </c>
      <c r="C315" s="133">
        <v>0.14090220725813363</v>
      </c>
      <c r="D315" s="133">
        <v>0.1401852032443496</v>
      </c>
      <c r="E315" s="133">
        <v>0.14232348545510987</v>
      </c>
      <c r="F315" s="133">
        <v>0.13737131533947747</v>
      </c>
      <c r="G315" s="133" t="s">
        <v>1751</v>
      </c>
      <c r="H315" s="133" t="s">
        <v>1751</v>
      </c>
      <c r="I315" s="133" t="s">
        <v>1751</v>
      </c>
    </row>
    <row r="316" spans="1:9">
      <c r="A316" s="132">
        <v>45212</v>
      </c>
      <c r="B316" s="133" t="s">
        <v>1751</v>
      </c>
      <c r="C316" s="133">
        <v>0.14090220725813368</v>
      </c>
      <c r="D316" s="133">
        <v>0.1401852032443496</v>
      </c>
      <c r="E316" s="133">
        <v>0.14232348545510984</v>
      </c>
      <c r="F316" s="133">
        <v>0.13737131533947747</v>
      </c>
      <c r="G316" s="133" t="s">
        <v>1751</v>
      </c>
      <c r="H316" s="133" t="s">
        <v>1751</v>
      </c>
      <c r="I316" s="133" t="s">
        <v>1751</v>
      </c>
    </row>
    <row r="317" spans="1:9">
      <c r="A317" s="132">
        <v>45213</v>
      </c>
      <c r="B317" s="133" t="s">
        <v>1751</v>
      </c>
      <c r="C317" s="133">
        <v>0.14090220725813368</v>
      </c>
      <c r="D317" s="133">
        <v>0.1401852032443496</v>
      </c>
      <c r="E317" s="133">
        <v>0.14232348545510984</v>
      </c>
      <c r="F317" s="133">
        <v>0.13737131533947747</v>
      </c>
      <c r="G317" s="133" t="s">
        <v>1751</v>
      </c>
      <c r="H317" s="133" t="s">
        <v>1751</v>
      </c>
      <c r="I317" s="133" t="s">
        <v>1751</v>
      </c>
    </row>
    <row r="318" spans="1:9">
      <c r="A318" s="132">
        <v>45214</v>
      </c>
      <c r="B318" s="133" t="s">
        <v>1751</v>
      </c>
      <c r="C318" s="133">
        <v>0.14090220725813368</v>
      </c>
      <c r="D318" s="133">
        <v>0.1401852032443496</v>
      </c>
      <c r="E318" s="133">
        <v>0.14232348545510984</v>
      </c>
      <c r="F318" s="133">
        <v>0.13737131533947747</v>
      </c>
      <c r="G318" s="133" t="s">
        <v>1751</v>
      </c>
      <c r="H318" s="133" t="s">
        <v>1751</v>
      </c>
      <c r="I318" s="133" t="s">
        <v>1751</v>
      </c>
    </row>
    <row r="319" spans="1:9">
      <c r="A319" s="132">
        <v>45215</v>
      </c>
      <c r="B319" s="133" t="s">
        <v>1751</v>
      </c>
      <c r="C319" s="133">
        <v>0.14299527179835256</v>
      </c>
      <c r="D319" s="133">
        <v>0.14058781198525483</v>
      </c>
      <c r="E319" s="133">
        <v>0.14263172668921878</v>
      </c>
      <c r="F319" s="133">
        <v>0.13737131533947741</v>
      </c>
      <c r="G319" s="133" t="s">
        <v>1751</v>
      </c>
      <c r="H319" s="133" t="s">
        <v>1751</v>
      </c>
      <c r="I319" s="133" t="s">
        <v>1751</v>
      </c>
    </row>
    <row r="320" spans="1:9">
      <c r="A320" s="132">
        <v>45216</v>
      </c>
      <c r="B320" s="133" t="s">
        <v>1751</v>
      </c>
      <c r="C320" s="133">
        <v>0.13868841302636309</v>
      </c>
      <c r="D320" s="133">
        <v>0.14408046182290146</v>
      </c>
      <c r="E320" s="133">
        <v>0.13809221965979349</v>
      </c>
      <c r="F320" s="133">
        <v>0.13737131533947747</v>
      </c>
      <c r="G320" s="133" t="s">
        <v>1751</v>
      </c>
      <c r="H320" s="133" t="s">
        <v>1751</v>
      </c>
      <c r="I320" s="133" t="s">
        <v>1751</v>
      </c>
    </row>
    <row r="321" spans="1:9">
      <c r="A321" s="132">
        <v>45217</v>
      </c>
      <c r="B321" s="133" t="s">
        <v>1751</v>
      </c>
      <c r="C321" s="133">
        <v>0.13947852316364329</v>
      </c>
      <c r="D321" s="133">
        <v>0.14558930351142726</v>
      </c>
      <c r="E321" s="133">
        <v>0.1373660142174872</v>
      </c>
      <c r="F321" s="133">
        <v>0.13621369934075431</v>
      </c>
      <c r="G321" s="133" t="s">
        <v>1751</v>
      </c>
      <c r="H321" s="133" t="s">
        <v>1751</v>
      </c>
      <c r="I321" s="133" t="s">
        <v>1751</v>
      </c>
    </row>
    <row r="322" spans="1:9">
      <c r="A322" s="132">
        <v>45218</v>
      </c>
      <c r="B322" s="133" t="s">
        <v>1751</v>
      </c>
      <c r="C322" s="133">
        <v>0.13947852312067865</v>
      </c>
      <c r="D322" s="133">
        <v>0.14366969574138524</v>
      </c>
      <c r="E322" s="133">
        <v>0.13600625864033894</v>
      </c>
      <c r="F322" s="133">
        <v>0.13621369934518698</v>
      </c>
      <c r="G322" s="133" t="s">
        <v>1751</v>
      </c>
      <c r="H322" s="133" t="s">
        <v>1751</v>
      </c>
      <c r="I322" s="133" t="s">
        <v>1751</v>
      </c>
    </row>
    <row r="323" spans="1:9">
      <c r="A323" s="132">
        <v>45219</v>
      </c>
      <c r="B323" s="133" t="s">
        <v>1751</v>
      </c>
      <c r="C323" s="133">
        <v>0.13947852312067865</v>
      </c>
      <c r="D323" s="133">
        <v>0.14366969574138524</v>
      </c>
      <c r="E323" s="133">
        <v>0.13600625864033894</v>
      </c>
      <c r="F323" s="133">
        <v>0.13621369934518698</v>
      </c>
      <c r="G323" s="133" t="s">
        <v>1751</v>
      </c>
      <c r="H323" s="133" t="s">
        <v>1751</v>
      </c>
      <c r="I323" s="133" t="s">
        <v>1751</v>
      </c>
    </row>
    <row r="324" spans="1:9">
      <c r="A324" s="132">
        <v>45220</v>
      </c>
      <c r="B324" s="133" t="s">
        <v>1751</v>
      </c>
      <c r="C324" s="133">
        <v>0.13947852312067865</v>
      </c>
      <c r="D324" s="133">
        <v>0.14366969574138524</v>
      </c>
      <c r="E324" s="133">
        <v>0.13600625864033894</v>
      </c>
      <c r="F324" s="133">
        <v>0.13621369934518698</v>
      </c>
      <c r="G324" s="133" t="s">
        <v>1751</v>
      </c>
      <c r="H324" s="133" t="s">
        <v>1751</v>
      </c>
      <c r="I324" s="133" t="s">
        <v>1751</v>
      </c>
    </row>
    <row r="325" spans="1:9">
      <c r="A325" s="132">
        <v>45221</v>
      </c>
      <c r="B325" s="133" t="s">
        <v>1751</v>
      </c>
      <c r="C325" s="133">
        <v>0.13947852312067865</v>
      </c>
      <c r="D325" s="133">
        <v>0.14366969574138524</v>
      </c>
      <c r="E325" s="133">
        <v>0.13600625864033894</v>
      </c>
      <c r="F325" s="133">
        <v>0.13621369934518698</v>
      </c>
      <c r="G325" s="133" t="s">
        <v>1751</v>
      </c>
      <c r="H325" s="133" t="s">
        <v>1751</v>
      </c>
      <c r="I325" s="133" t="s">
        <v>1751</v>
      </c>
    </row>
    <row r="326" spans="1:9">
      <c r="A326" s="132">
        <v>45222</v>
      </c>
      <c r="B326" s="133" t="s">
        <v>1751</v>
      </c>
      <c r="C326" s="133">
        <v>0.13947852312067865</v>
      </c>
      <c r="D326" s="133">
        <v>0.14366969574138524</v>
      </c>
      <c r="E326" s="133">
        <v>0.13600625864033894</v>
      </c>
      <c r="F326" s="133">
        <v>0.13621369934518698</v>
      </c>
      <c r="G326" s="133" t="s">
        <v>1751</v>
      </c>
      <c r="H326" s="133" t="s">
        <v>1751</v>
      </c>
      <c r="I326" s="133" t="s">
        <v>1751</v>
      </c>
    </row>
    <row r="327" spans="1:9">
      <c r="A327" s="132">
        <v>45223</v>
      </c>
      <c r="B327" s="133" t="s">
        <v>1751</v>
      </c>
      <c r="C327" s="133">
        <v>0.13947852312067865</v>
      </c>
      <c r="D327" s="133">
        <v>0.14366969574138524</v>
      </c>
      <c r="E327" s="133">
        <v>0.13600625864033894</v>
      </c>
      <c r="F327" s="133">
        <v>0.13621369934518698</v>
      </c>
      <c r="G327" s="133" t="s">
        <v>1751</v>
      </c>
      <c r="H327" s="133" t="s">
        <v>1751</v>
      </c>
      <c r="I327" s="133" t="s">
        <v>1751</v>
      </c>
    </row>
    <row r="328" spans="1:9">
      <c r="A328" s="132">
        <v>45224</v>
      </c>
      <c r="B328" s="133" t="s">
        <v>1751</v>
      </c>
      <c r="C328" s="133">
        <v>0.13947852312067865</v>
      </c>
      <c r="D328" s="133">
        <v>0.14366969574138524</v>
      </c>
      <c r="E328" s="133">
        <v>0.13600625864033894</v>
      </c>
      <c r="F328" s="133">
        <v>0.13621369934518698</v>
      </c>
      <c r="G328" s="133" t="s">
        <v>1751</v>
      </c>
      <c r="H328" s="133" t="s">
        <v>1751</v>
      </c>
      <c r="I328" s="133" t="s">
        <v>1751</v>
      </c>
    </row>
    <row r="329" spans="1:9">
      <c r="A329" s="132">
        <v>45225</v>
      </c>
      <c r="B329" s="133" t="s">
        <v>1751</v>
      </c>
      <c r="C329" s="133">
        <v>0.13947852312067865</v>
      </c>
      <c r="D329" s="133">
        <v>0.14366969574138524</v>
      </c>
      <c r="E329" s="133">
        <v>0.13600625864033894</v>
      </c>
      <c r="F329" s="133">
        <v>0.13621369934518698</v>
      </c>
      <c r="G329" s="133" t="s">
        <v>1751</v>
      </c>
      <c r="H329" s="133" t="s">
        <v>1751</v>
      </c>
      <c r="I329" s="133" t="s">
        <v>1751</v>
      </c>
    </row>
    <row r="330" spans="1:9">
      <c r="A330" s="132">
        <v>45226</v>
      </c>
      <c r="B330" s="133" t="s">
        <v>1751</v>
      </c>
      <c r="C330" s="133">
        <v>0.13947852312067865</v>
      </c>
      <c r="D330" s="133">
        <v>0.14366969574138524</v>
      </c>
      <c r="E330" s="133">
        <v>0.13600625864033894</v>
      </c>
      <c r="F330" s="133">
        <v>0.13621369934518698</v>
      </c>
      <c r="G330" s="133" t="s">
        <v>1751</v>
      </c>
      <c r="H330" s="133" t="s">
        <v>1751</v>
      </c>
      <c r="I330" s="133" t="s">
        <v>1751</v>
      </c>
    </row>
    <row r="331" spans="1:9">
      <c r="A331" s="132">
        <v>45227</v>
      </c>
      <c r="B331" s="133" t="s">
        <v>1751</v>
      </c>
      <c r="C331" s="133">
        <v>0.13947852312067865</v>
      </c>
      <c r="D331" s="133">
        <v>0.14366969574138524</v>
      </c>
      <c r="E331" s="133">
        <v>0.13600625864033894</v>
      </c>
      <c r="F331" s="133">
        <v>0.13621369934518698</v>
      </c>
      <c r="G331" s="133" t="s">
        <v>1751</v>
      </c>
      <c r="H331" s="133" t="s">
        <v>1751</v>
      </c>
      <c r="I331" s="133" t="s">
        <v>1751</v>
      </c>
    </row>
    <row r="332" spans="1:9">
      <c r="A332" s="132">
        <v>45228</v>
      </c>
      <c r="B332" s="133" t="s">
        <v>1751</v>
      </c>
      <c r="C332" s="133">
        <v>0.13965450017353476</v>
      </c>
      <c r="D332" s="133">
        <v>0.14445945522332307</v>
      </c>
      <c r="E332" s="133">
        <v>0.13603468841280217</v>
      </c>
      <c r="F332" s="133">
        <v>0.13833379542307822</v>
      </c>
      <c r="G332" s="133" t="s">
        <v>1751</v>
      </c>
      <c r="H332" s="133" t="s">
        <v>1751</v>
      </c>
      <c r="I332" s="133" t="s">
        <v>1751</v>
      </c>
    </row>
    <row r="333" spans="1:9">
      <c r="A333" s="132">
        <v>45229</v>
      </c>
      <c r="B333" s="133" t="s">
        <v>1751</v>
      </c>
      <c r="C333" s="133">
        <v>0.13936673347988715</v>
      </c>
      <c r="D333" s="133">
        <v>0.14374755408527731</v>
      </c>
      <c r="E333" s="133">
        <v>0.13633229921714304</v>
      </c>
      <c r="F333" s="133">
        <v>0.13833379542307825</v>
      </c>
      <c r="G333" s="133" t="s">
        <v>1751</v>
      </c>
      <c r="H333" s="133" t="s">
        <v>1751</v>
      </c>
      <c r="I333" s="133" t="s">
        <v>1751</v>
      </c>
    </row>
    <row r="334" spans="1:9">
      <c r="A334" s="132">
        <v>45230</v>
      </c>
      <c r="B334" s="133" t="s">
        <v>1751</v>
      </c>
      <c r="C334" s="133">
        <v>0.13774063864920119</v>
      </c>
      <c r="D334" s="133">
        <v>0.14403351415756679</v>
      </c>
      <c r="E334" s="133">
        <v>0.13648949026309642</v>
      </c>
      <c r="F334" s="133">
        <v>0.13833379542307817</v>
      </c>
      <c r="G334" s="133" t="s">
        <v>1751</v>
      </c>
      <c r="H334" s="133" t="s">
        <v>1751</v>
      </c>
      <c r="I334" s="133" t="s">
        <v>1751</v>
      </c>
    </row>
    <row r="335" spans="1:9">
      <c r="A335" s="132">
        <v>45231</v>
      </c>
      <c r="B335" s="133" t="s">
        <v>1751</v>
      </c>
      <c r="C335" s="133">
        <v>0.13788885902578868</v>
      </c>
      <c r="D335" s="133">
        <v>0.14436608578625534</v>
      </c>
      <c r="E335" s="133">
        <v>0.13742882239293736</v>
      </c>
      <c r="F335" s="133">
        <v>0.13751112538114593</v>
      </c>
      <c r="G335" s="133" t="s">
        <v>1751</v>
      </c>
      <c r="H335" s="133" t="s">
        <v>1751</v>
      </c>
      <c r="I335" s="133" t="s">
        <v>1751</v>
      </c>
    </row>
    <row r="336" spans="1:9">
      <c r="A336" s="132">
        <v>45232</v>
      </c>
      <c r="B336" s="133" t="s">
        <v>1751</v>
      </c>
      <c r="C336" s="133">
        <v>0.14347168943955174</v>
      </c>
      <c r="D336" s="133">
        <v>0.14429179144506241</v>
      </c>
      <c r="E336" s="133">
        <v>0.13721074514416295</v>
      </c>
      <c r="F336" s="133">
        <v>0.13753398991655102</v>
      </c>
      <c r="G336" s="133" t="s">
        <v>1751</v>
      </c>
      <c r="H336" s="133" t="s">
        <v>1751</v>
      </c>
      <c r="I336" s="133" t="s">
        <v>1751</v>
      </c>
    </row>
    <row r="337" spans="1:9">
      <c r="A337" s="132">
        <v>45233</v>
      </c>
      <c r="B337" s="133" t="s">
        <v>1751</v>
      </c>
      <c r="C337" s="133">
        <v>0.14347168943955174</v>
      </c>
      <c r="D337" s="133">
        <v>0.14429179144506241</v>
      </c>
      <c r="E337" s="133">
        <v>0.13721074514416293</v>
      </c>
      <c r="F337" s="133">
        <v>0.13753398991655102</v>
      </c>
      <c r="G337" s="133" t="s">
        <v>1751</v>
      </c>
      <c r="H337" s="133" t="s">
        <v>1751</v>
      </c>
      <c r="I337" s="133" t="s">
        <v>1751</v>
      </c>
    </row>
    <row r="338" spans="1:9">
      <c r="A338" s="132">
        <v>45233</v>
      </c>
      <c r="B338" s="133" t="s">
        <v>1751</v>
      </c>
      <c r="C338" s="133">
        <v>0.14347168943955174</v>
      </c>
      <c r="D338" s="133">
        <v>0.14429179144506241</v>
      </c>
      <c r="E338" s="133">
        <v>0.13721074514416293</v>
      </c>
      <c r="F338" s="133">
        <v>0.13753398991655102</v>
      </c>
      <c r="G338" s="133" t="s">
        <v>1751</v>
      </c>
      <c r="H338" s="133" t="s">
        <v>1751</v>
      </c>
      <c r="I338" s="133" t="s">
        <v>1751</v>
      </c>
    </row>
    <row r="339" spans="1:9">
      <c r="A339" s="132">
        <v>45234</v>
      </c>
      <c r="B339" s="133" t="s">
        <v>1751</v>
      </c>
      <c r="C339" s="133">
        <v>0.14347168943955174</v>
      </c>
      <c r="D339" s="133">
        <v>0.14429179144506241</v>
      </c>
      <c r="E339" s="133">
        <v>0.13721074514416293</v>
      </c>
      <c r="F339" s="133">
        <v>0.13753398991655102</v>
      </c>
      <c r="G339" s="133" t="s">
        <v>1751</v>
      </c>
      <c r="H339" s="133" t="s">
        <v>1751</v>
      </c>
      <c r="I339" s="133" t="s">
        <v>1751</v>
      </c>
    </row>
    <row r="340" spans="1:9">
      <c r="A340" s="132">
        <v>45235</v>
      </c>
      <c r="B340" s="133" t="s">
        <v>1751</v>
      </c>
      <c r="C340" s="133">
        <v>0.14286307749411176</v>
      </c>
      <c r="D340" s="133">
        <v>0.14405232826330996</v>
      </c>
      <c r="E340" s="133">
        <v>0.13534123423195513</v>
      </c>
      <c r="F340" s="133">
        <v>0.13646195835433256</v>
      </c>
      <c r="G340" s="133" t="s">
        <v>1751</v>
      </c>
      <c r="H340" s="133" t="s">
        <v>1751</v>
      </c>
      <c r="I340" s="133" t="s">
        <v>1751</v>
      </c>
    </row>
    <row r="341" spans="1:9">
      <c r="A341" s="132">
        <v>45236</v>
      </c>
      <c r="B341" s="133" t="s">
        <v>1751</v>
      </c>
      <c r="C341" s="133">
        <v>0.14476648389980251</v>
      </c>
      <c r="D341" s="133">
        <v>0.1440568648769496</v>
      </c>
      <c r="E341" s="133">
        <v>0.13503079787991767</v>
      </c>
      <c r="F341" s="133">
        <v>0.13456392554241728</v>
      </c>
      <c r="G341" s="133" t="s">
        <v>1751</v>
      </c>
      <c r="H341" s="133" t="s">
        <v>1751</v>
      </c>
      <c r="I341" s="133" t="s">
        <v>1751</v>
      </c>
    </row>
    <row r="342" spans="1:9">
      <c r="A342" s="132">
        <v>45237</v>
      </c>
      <c r="B342" s="133" t="s">
        <v>1751</v>
      </c>
      <c r="C342" s="133">
        <v>0.14415989866237572</v>
      </c>
      <c r="D342" s="133">
        <v>0.14434331532069589</v>
      </c>
      <c r="E342" s="133">
        <v>0.14284773987183857</v>
      </c>
      <c r="F342" s="133">
        <v>0.13396412315784909</v>
      </c>
      <c r="G342" s="133" t="s">
        <v>1751</v>
      </c>
      <c r="H342" s="133" t="s">
        <v>1751</v>
      </c>
      <c r="I342" s="133" t="s">
        <v>1751</v>
      </c>
    </row>
    <row r="343" spans="1:9">
      <c r="A343" s="132">
        <v>45238</v>
      </c>
      <c r="B343" s="133" t="s">
        <v>1751</v>
      </c>
      <c r="C343" s="133">
        <v>0.14743601585698302</v>
      </c>
      <c r="D343" s="133">
        <v>0.14235508027826113</v>
      </c>
      <c r="E343" s="133">
        <v>0.14408742809617842</v>
      </c>
      <c r="F343" s="133">
        <v>0.1309221059813995</v>
      </c>
      <c r="G343" s="133" t="s">
        <v>1751</v>
      </c>
      <c r="H343" s="133" t="s">
        <v>1751</v>
      </c>
      <c r="I343" s="133" t="s">
        <v>1751</v>
      </c>
    </row>
    <row r="344" spans="1:9">
      <c r="A344" s="132">
        <v>45239</v>
      </c>
      <c r="B344" s="133" t="s">
        <v>1751</v>
      </c>
      <c r="C344" s="133">
        <v>0.14743601580082222</v>
      </c>
      <c r="D344" s="133">
        <v>0.14265192525196527</v>
      </c>
      <c r="E344" s="133">
        <v>0.14437385507157868</v>
      </c>
      <c r="F344" s="133">
        <v>0.13021051821288557</v>
      </c>
      <c r="G344" s="133" t="s">
        <v>1751</v>
      </c>
      <c r="H344" s="133" t="s">
        <v>1751</v>
      </c>
      <c r="I344" s="133" t="s">
        <v>1751</v>
      </c>
    </row>
    <row r="345" spans="1:9">
      <c r="A345" s="132">
        <v>45240</v>
      </c>
      <c r="B345" s="133" t="s">
        <v>1751</v>
      </c>
      <c r="C345" s="133">
        <v>0.14743601580082222</v>
      </c>
      <c r="D345" s="133">
        <v>0.14265192525196527</v>
      </c>
      <c r="E345" s="133">
        <v>0.14437385507157868</v>
      </c>
      <c r="F345" s="133">
        <v>0.13021051821288557</v>
      </c>
      <c r="G345" s="133" t="s">
        <v>1751</v>
      </c>
      <c r="H345" s="133" t="s">
        <v>1751</v>
      </c>
      <c r="I345" s="133" t="s">
        <v>1751</v>
      </c>
    </row>
    <row r="346" spans="1:9">
      <c r="A346" s="132">
        <v>45241</v>
      </c>
      <c r="B346" s="133" t="s">
        <v>1751</v>
      </c>
      <c r="C346" s="133">
        <v>0.14743601580082222</v>
      </c>
      <c r="D346" s="133">
        <v>0.14265192525196527</v>
      </c>
      <c r="E346" s="133">
        <v>0.14437385507157868</v>
      </c>
      <c r="F346" s="133">
        <v>0.13021051821288557</v>
      </c>
      <c r="G346" s="133" t="s">
        <v>1751</v>
      </c>
      <c r="H346" s="133" t="s">
        <v>1751</v>
      </c>
      <c r="I346" s="133" t="s">
        <v>1751</v>
      </c>
    </row>
    <row r="347" spans="1:9">
      <c r="A347" s="132">
        <v>45242</v>
      </c>
      <c r="B347" s="133" t="s">
        <v>1751</v>
      </c>
      <c r="C347" s="133">
        <v>0.14743601580082222</v>
      </c>
      <c r="D347" s="133">
        <v>0.14605770420377964</v>
      </c>
      <c r="E347" s="133">
        <v>0.14437385507157868</v>
      </c>
      <c r="F347" s="133">
        <v>0.13021051821288557</v>
      </c>
      <c r="G347" s="133" t="s">
        <v>1751</v>
      </c>
      <c r="H347" s="133" t="s">
        <v>1751</v>
      </c>
      <c r="I347" s="133" t="s">
        <v>1751</v>
      </c>
    </row>
    <row r="348" spans="1:9">
      <c r="A348" s="132">
        <v>45243</v>
      </c>
      <c r="B348" s="133" t="s">
        <v>1751</v>
      </c>
      <c r="C348" s="133">
        <v>0.14743601580082222</v>
      </c>
      <c r="D348" s="133">
        <v>0.14605770420377964</v>
      </c>
      <c r="E348" s="133">
        <v>0.14437385507157868</v>
      </c>
      <c r="F348" s="133">
        <v>0.13021051821288557</v>
      </c>
      <c r="G348" s="133" t="s">
        <v>1751</v>
      </c>
      <c r="H348" s="133" t="s">
        <v>1751</v>
      </c>
      <c r="I348" s="133" t="s">
        <v>1751</v>
      </c>
    </row>
    <row r="349" spans="1:9">
      <c r="A349" s="132">
        <v>45244</v>
      </c>
      <c r="B349" s="133" t="s">
        <v>1751</v>
      </c>
      <c r="C349" s="133">
        <v>0.14743601580082222</v>
      </c>
      <c r="D349" s="133">
        <v>0.14605770420377964</v>
      </c>
      <c r="E349" s="133">
        <v>0.14437385507157868</v>
      </c>
      <c r="F349" s="133">
        <v>0.13021051821288557</v>
      </c>
      <c r="G349" s="133" t="s">
        <v>1751</v>
      </c>
      <c r="H349" s="133" t="s">
        <v>1751</v>
      </c>
      <c r="I349" s="133" t="s">
        <v>1751</v>
      </c>
    </row>
    <row r="350" spans="1:9">
      <c r="A350" s="132">
        <v>45245</v>
      </c>
      <c r="B350" s="133" t="s">
        <v>1751</v>
      </c>
      <c r="C350" s="133">
        <v>0.14743601580082222</v>
      </c>
      <c r="D350" s="133">
        <v>0.14605770420377964</v>
      </c>
      <c r="E350" s="133">
        <v>0.14437385507157868</v>
      </c>
      <c r="F350" s="133">
        <v>0.13021051821288557</v>
      </c>
      <c r="G350" s="133" t="s">
        <v>1751</v>
      </c>
      <c r="H350" s="133" t="s">
        <v>1751</v>
      </c>
      <c r="I350" s="133" t="s">
        <v>1751</v>
      </c>
    </row>
    <row r="351" spans="1:9">
      <c r="A351" s="132">
        <v>45246</v>
      </c>
      <c r="B351" s="133" t="s">
        <v>1751</v>
      </c>
      <c r="C351" s="133">
        <v>0.14743601580082222</v>
      </c>
      <c r="D351" s="133">
        <v>0.14605770420377964</v>
      </c>
      <c r="E351" s="133">
        <v>0.14437385507157868</v>
      </c>
      <c r="F351" s="133">
        <v>0.13021051821288557</v>
      </c>
      <c r="G351" s="133" t="s">
        <v>1751</v>
      </c>
      <c r="H351" s="133" t="s">
        <v>1751</v>
      </c>
      <c r="I351" s="133" t="s">
        <v>1751</v>
      </c>
    </row>
    <row r="352" spans="1:9">
      <c r="A352" s="132">
        <v>45247</v>
      </c>
      <c r="B352" s="133" t="s">
        <v>1751</v>
      </c>
      <c r="C352" s="133">
        <v>0.14743601580082222</v>
      </c>
      <c r="D352" s="133">
        <v>0.14605770420377964</v>
      </c>
      <c r="E352" s="133">
        <v>0.14437385507157868</v>
      </c>
      <c r="F352" s="133">
        <v>0.13021051821288557</v>
      </c>
      <c r="G352" s="133" t="s">
        <v>1751</v>
      </c>
      <c r="H352" s="133" t="s">
        <v>1751</v>
      </c>
      <c r="I352" s="133" t="s">
        <v>1751</v>
      </c>
    </row>
    <row r="353" spans="1:9">
      <c r="A353" s="132">
        <v>45248</v>
      </c>
      <c r="B353" s="133" t="s">
        <v>1751</v>
      </c>
      <c r="C353" s="133">
        <v>0.14743601580082222</v>
      </c>
      <c r="D353" s="133">
        <v>0.14605770420377964</v>
      </c>
      <c r="E353" s="133">
        <v>0.14437385507157868</v>
      </c>
      <c r="F353" s="133">
        <v>0.13021051821288557</v>
      </c>
      <c r="G353" s="133" t="s">
        <v>1751</v>
      </c>
      <c r="H353" s="133" t="s">
        <v>1751</v>
      </c>
      <c r="I353" s="133" t="s">
        <v>1751</v>
      </c>
    </row>
    <row r="354" spans="1:9">
      <c r="A354" s="132">
        <v>45249</v>
      </c>
      <c r="B354" s="133" t="s">
        <v>1751</v>
      </c>
      <c r="C354" s="133">
        <v>0.14743601580082222</v>
      </c>
      <c r="D354" s="133">
        <v>0.14605770420377964</v>
      </c>
      <c r="E354" s="133">
        <v>0.14437385507157868</v>
      </c>
      <c r="F354" s="133">
        <v>0.13021051821288557</v>
      </c>
      <c r="G354" s="133" t="s">
        <v>1751</v>
      </c>
      <c r="H354" s="133" t="s">
        <v>1751</v>
      </c>
      <c r="I354" s="133" t="s">
        <v>1751</v>
      </c>
    </row>
    <row r="355" spans="1:9">
      <c r="A355" s="132">
        <v>45250</v>
      </c>
      <c r="B355" s="133" t="s">
        <v>1751</v>
      </c>
      <c r="C355" s="133">
        <v>0.14617146229517122</v>
      </c>
      <c r="D355" s="133">
        <v>0.14492598508485652</v>
      </c>
      <c r="E355" s="133">
        <v>0.14555128705298609</v>
      </c>
      <c r="F355" s="133">
        <v>0.13066824087472984</v>
      </c>
      <c r="G355" s="133" t="s">
        <v>1751</v>
      </c>
      <c r="H355" s="133" t="s">
        <v>1751</v>
      </c>
      <c r="I355" s="133" t="s">
        <v>1751</v>
      </c>
    </row>
    <row r="356" spans="1:9">
      <c r="A356" s="132">
        <v>45251</v>
      </c>
      <c r="B356" s="133" t="s">
        <v>1751</v>
      </c>
      <c r="C356" s="133">
        <v>0.1463194357231031</v>
      </c>
      <c r="D356" s="133">
        <v>0.14164749676961721</v>
      </c>
      <c r="E356" s="133">
        <v>0.14278696098625271</v>
      </c>
      <c r="F356" s="133">
        <v>0.12938417638924182</v>
      </c>
      <c r="G356" s="133" t="s">
        <v>1751</v>
      </c>
      <c r="H356" s="133" t="s">
        <v>1751</v>
      </c>
      <c r="I356" s="133" t="s">
        <v>1751</v>
      </c>
    </row>
    <row r="357" spans="1:9">
      <c r="A357" s="132">
        <v>45252</v>
      </c>
      <c r="B357" s="133" t="s">
        <v>1751</v>
      </c>
      <c r="C357" s="133">
        <v>0.14392871006914251</v>
      </c>
      <c r="D357" s="133">
        <v>0.13467688662230537</v>
      </c>
      <c r="E357" s="133">
        <v>0.13709740333035264</v>
      </c>
      <c r="F357" s="133">
        <v>0.12590700040363981</v>
      </c>
      <c r="G357" s="133" t="s">
        <v>1751</v>
      </c>
      <c r="H357" s="133" t="s">
        <v>1751</v>
      </c>
      <c r="I357" s="133" t="s">
        <v>1751</v>
      </c>
    </row>
    <row r="358" spans="1:9">
      <c r="A358" s="132">
        <v>45253</v>
      </c>
      <c r="B358" s="133" t="s">
        <v>1751</v>
      </c>
      <c r="C358" s="133">
        <v>0.13553966984713889</v>
      </c>
      <c r="D358" s="133">
        <v>0.13300594088478454</v>
      </c>
      <c r="E358" s="133">
        <v>0.13649463595229241</v>
      </c>
      <c r="F358" s="133">
        <v>0.12799849598020516</v>
      </c>
      <c r="G358" s="133" t="s">
        <v>1751</v>
      </c>
      <c r="H358" s="133" t="s">
        <v>1751</v>
      </c>
      <c r="I358" s="133" t="s">
        <v>1751</v>
      </c>
    </row>
    <row r="359" spans="1:9">
      <c r="A359" s="132">
        <v>45254</v>
      </c>
      <c r="B359" s="133" t="s">
        <v>1751</v>
      </c>
      <c r="C359" s="133">
        <v>0.13553966984713892</v>
      </c>
      <c r="D359" s="133">
        <v>0.13300594088478454</v>
      </c>
      <c r="E359" s="133">
        <v>0.13649463595229241</v>
      </c>
      <c r="F359" s="133">
        <v>0.12799849598020516</v>
      </c>
      <c r="G359" s="133" t="s">
        <v>1751</v>
      </c>
      <c r="H359" s="133" t="s">
        <v>1751</v>
      </c>
      <c r="I359" s="133" t="s">
        <v>1751</v>
      </c>
    </row>
    <row r="360" spans="1:9">
      <c r="A360" s="132">
        <v>45255</v>
      </c>
      <c r="B360" s="133" t="s">
        <v>1751</v>
      </c>
      <c r="C360" s="133">
        <v>0.13553966984713892</v>
      </c>
      <c r="D360" s="133">
        <v>0.13300594088478454</v>
      </c>
      <c r="E360" s="133">
        <v>0.13649463595229241</v>
      </c>
      <c r="F360" s="133">
        <v>0.12799849598020516</v>
      </c>
      <c r="G360" s="133" t="s">
        <v>1751</v>
      </c>
      <c r="H360" s="133" t="s">
        <v>1751</v>
      </c>
      <c r="I360" s="133" t="s">
        <v>1751</v>
      </c>
    </row>
    <row r="361" spans="1:9">
      <c r="A361" s="132">
        <v>45256</v>
      </c>
      <c r="B361" s="133" t="s">
        <v>1751</v>
      </c>
      <c r="C361" s="133">
        <v>0.13682007850152389</v>
      </c>
      <c r="D361" s="133">
        <v>0.13566090348964593</v>
      </c>
      <c r="E361" s="133">
        <v>0.1334425673978758</v>
      </c>
      <c r="F361" s="133">
        <v>0.12850808774542199</v>
      </c>
      <c r="G361" s="133" t="s">
        <v>1751</v>
      </c>
      <c r="H361" s="133" t="s">
        <v>1751</v>
      </c>
      <c r="I361" s="133" t="s">
        <v>1751</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BM414"/>
  <sheetViews>
    <sheetView showGridLines="0" zoomScale="80" zoomScaleNormal="80" workbookViewId="0">
      <pane xSplit="1" ySplit="2" topLeftCell="B346" activePane="bottomRight" state="frozen"/>
      <selection activeCell="S27" sqref="S27"/>
      <selection pane="topRight" activeCell="S27" sqref="S27"/>
      <selection pane="bottomLeft" activeCell="S27" sqref="S27"/>
      <selection pane="bottomRight" activeCell="B358" sqref="B358:BM358"/>
    </sheetView>
  </sheetViews>
  <sheetFormatPr defaultColWidth="8.85546875" defaultRowHeight="15"/>
  <cols>
    <col min="1" max="1" width="19.5703125" style="68" customWidth="1"/>
    <col min="2" max="9" width="12.42578125" style="194" bestFit="1" customWidth="1"/>
    <col min="10" max="10" width="13.5703125" style="194" bestFit="1" customWidth="1"/>
    <col min="11" max="12" width="12.42578125" style="194" bestFit="1" customWidth="1"/>
    <col min="13" max="14" width="12.5703125" style="194" bestFit="1" customWidth="1"/>
    <col min="15" max="22" width="12.42578125" style="194" bestFit="1" customWidth="1"/>
    <col min="23" max="23" width="12.5703125" style="194" bestFit="1" customWidth="1"/>
    <col min="24" max="25" width="12.42578125" style="194" bestFit="1" customWidth="1"/>
    <col min="26" max="28" width="12.5703125" style="194" bestFit="1" customWidth="1"/>
    <col min="29" max="31" width="12.42578125" style="194" bestFit="1" customWidth="1"/>
    <col min="32" max="32" width="11.5703125" style="194" bestFit="1" customWidth="1"/>
    <col min="33" max="35" width="12.42578125" style="194" bestFit="1" customWidth="1"/>
    <col min="36" max="36" width="12.5703125" style="194" bestFit="1" customWidth="1"/>
    <col min="37" max="37" width="12.42578125" style="194" bestFit="1" customWidth="1"/>
    <col min="38" max="38" width="11.5703125" style="194" bestFit="1" customWidth="1"/>
    <col min="39" max="39" width="8.85546875" style="194" bestFit="1" customWidth="1"/>
    <col min="40" max="40" width="7.42578125" style="194" bestFit="1" customWidth="1"/>
    <col min="41" max="41" width="7.85546875" style="194" bestFit="1" customWidth="1"/>
    <col min="42" max="42" width="12.5703125" style="194" bestFit="1" customWidth="1"/>
    <col min="43" max="44" width="12.42578125" style="194" bestFit="1" customWidth="1"/>
    <col min="45" max="45" width="11.5703125" style="194" bestFit="1" customWidth="1"/>
    <col min="46" max="46" width="12.42578125" style="194" bestFit="1" customWidth="1"/>
    <col min="47" max="47" width="10" style="194" bestFit="1" customWidth="1"/>
    <col min="48" max="48" width="8.5703125" style="68" bestFit="1" customWidth="1"/>
    <col min="49" max="49" width="9.140625" style="68" bestFit="1" customWidth="1"/>
    <col min="50" max="50" width="9.42578125" style="68" bestFit="1" customWidth="1"/>
    <col min="51" max="51" width="11.85546875" style="68" bestFit="1" customWidth="1"/>
    <col min="52" max="52" width="13.5703125" style="68" bestFit="1" customWidth="1"/>
    <col min="53" max="53" width="11.5703125" style="68" bestFit="1" customWidth="1"/>
    <col min="54" max="54" width="10.42578125" style="68" bestFit="1" customWidth="1"/>
    <col min="55" max="55" width="14.5703125" style="68" bestFit="1" customWidth="1"/>
    <col min="56" max="59" width="8.85546875" style="68"/>
    <col min="60" max="60" width="9" style="68" bestFit="1" customWidth="1"/>
    <col min="61" max="64" width="9" style="68" customWidth="1"/>
    <col min="65" max="16384" width="8.85546875" style="68"/>
  </cols>
  <sheetData>
    <row r="1" spans="1:65">
      <c r="A1" s="195" t="s">
        <v>1631</v>
      </c>
      <c r="B1" s="196">
        <f>VLOOKUP(B$2,DailyDetails!$C:$AU,7,0)</f>
        <v>45253</v>
      </c>
      <c r="C1" s="196">
        <f>VLOOKUP(C$2,DailyDetails!$C:$AU,7,0)</f>
        <v>45252</v>
      </c>
      <c r="D1" s="196">
        <f>VLOOKUP(D$2,DailyDetails!$C:$AU,7,0)</f>
        <v>45252</v>
      </c>
      <c r="E1" s="196">
        <f>VLOOKUP(E$2,DailyDetails!$C:$AU,7,0)</f>
        <v>45253</v>
      </c>
      <c r="F1" s="196">
        <f>VLOOKUP(F$2,DailyDetails!$C:$AU,7,0)</f>
        <v>45252</v>
      </c>
      <c r="G1" s="196">
        <f>VLOOKUP(G$2,DailyDetails!$C:$AU,7,0)</f>
        <v>45252</v>
      </c>
      <c r="H1" s="196">
        <f>VLOOKUP(H$2,DailyDetails!$C:$AU,7,0)</f>
        <v>45256</v>
      </c>
      <c r="I1" s="196">
        <f>VLOOKUP(I$2,DailyDetails!$C:$AU,7,0)</f>
        <v>45256</v>
      </c>
      <c r="J1" s="196">
        <f>VLOOKUP(J$2,DailyDetails!$C:$AU,7,0)</f>
        <v>45256</v>
      </c>
      <c r="K1" s="196">
        <f>VLOOKUP(K$2,DailyDetails!$C:$AU,7,0)</f>
        <v>45256</v>
      </c>
      <c r="L1" s="196">
        <f>VLOOKUP(L$2,DailyDetails!$C:$AU,7,0)</f>
        <v>45256</v>
      </c>
      <c r="M1" s="196">
        <f>VLOOKUP(M$2,DailyDetails!$C:$AU,7,0)</f>
        <v>45256</v>
      </c>
      <c r="N1" s="196">
        <f>VLOOKUP(N$2,DailyDetails!$C:$AU,7,0)</f>
        <v>45123</v>
      </c>
      <c r="O1" s="196">
        <f>VLOOKUP(O$2,DailyDetails!$C:$AU,7,0)</f>
        <v>45252</v>
      </c>
      <c r="P1" s="196">
        <f>VLOOKUP(P$2,DailyDetails!$C:$AU,7,0)</f>
        <v>45256</v>
      </c>
      <c r="Q1" s="196">
        <f>VLOOKUP(Q$2,DailyDetails!$C:$AU,7,0)</f>
        <v>45252</v>
      </c>
      <c r="R1" s="196">
        <f>VLOOKUP(R$2,DailyDetails!$C:$AU,7,0)</f>
        <v>45256</v>
      </c>
      <c r="S1" s="196">
        <f>VLOOKUP(S$2,DailyDetails!$C:$AU,7,0)</f>
        <v>45180</v>
      </c>
      <c r="T1" s="196">
        <f>VLOOKUP(T$2,DailyDetails!$C:$AU,7,0)</f>
        <v>45253</v>
      </c>
      <c r="U1" s="196">
        <f>VLOOKUP(U$2,DailyDetails!$C:$AU,7,0)</f>
        <v>45256</v>
      </c>
      <c r="V1" s="196">
        <f>VLOOKUP(V$2,DailyDetails!$C:$AU,7,0)</f>
        <v>45256</v>
      </c>
      <c r="W1" s="196">
        <f>VLOOKUP(W$2,DailyDetails!$C:$AU,7,0)</f>
        <v>45252</v>
      </c>
      <c r="X1" s="196">
        <f>VLOOKUP(X$2,DailyDetails!$C:$AU,7,0)</f>
        <v>45117</v>
      </c>
      <c r="Y1" s="196">
        <f>VLOOKUP(Y$2,DailyDetails!$C:$AU,7,0)</f>
        <v>45134</v>
      </c>
      <c r="Z1" s="196">
        <f>VLOOKUP(Z$2,DailyDetails!$C:$AU,7,0)</f>
        <v>45123</v>
      </c>
      <c r="AA1" s="196">
        <f>VLOOKUP(AA$2,DailyDetails!$C:$AU,7,0)</f>
        <v>45253</v>
      </c>
      <c r="AB1" s="196">
        <f>VLOOKUP(AB$2,DailyDetails!$C:$AU,7,0)</f>
        <v>45120</v>
      </c>
      <c r="AC1" s="196">
        <f>VLOOKUP(AC$2,DailyDetails!$C:$AU,7,0)</f>
        <v>45253</v>
      </c>
      <c r="AD1" s="196">
        <f>VLOOKUP(AD$2,DailyDetails!$C:$AU,7,0)</f>
        <v>45238</v>
      </c>
      <c r="AE1" s="196">
        <f>VLOOKUP(AE$2,DailyDetails!$C:$AU,7,0)</f>
        <v>45253</v>
      </c>
      <c r="AF1" s="196">
        <f>VLOOKUP(AF$2,DailyDetails!$C:$AU,7,0)</f>
        <v>45134</v>
      </c>
      <c r="AG1" s="196">
        <f>VLOOKUP(AG$2,DailyDetails!$C:$AU,7,0)</f>
        <v>45256</v>
      </c>
      <c r="AH1" s="196">
        <f>VLOOKUP(AH$2,DailyDetails!$C:$AU,7,0)</f>
        <v>45256</v>
      </c>
      <c r="AI1" s="196">
        <f>VLOOKUP(AI$2,DailyDetails!$C:$AU,7,0)</f>
        <v>45256</v>
      </c>
      <c r="AJ1" s="196">
        <f>VLOOKUP(AJ$2,DailyDetails!$C:$AU,7,0)</f>
        <v>45256</v>
      </c>
      <c r="AK1" s="196">
        <f>VLOOKUP(AK$2,DailyDetails!$C:$AU,7,0)</f>
        <v>45253</v>
      </c>
      <c r="AL1" s="196">
        <f>VLOOKUP(AL$2,DailyDetails!$C:$AU,7,0)</f>
        <v>45253</v>
      </c>
      <c r="AM1" s="196" t="str">
        <f>VLOOKUP(AM$2,DailyDetails!$C:$AU,7,0)</f>
        <v>N/A</v>
      </c>
      <c r="AN1" s="196" t="str">
        <f>VLOOKUP(AN$2,DailyDetails!$C:$AU,7,0)</f>
        <v>N/A</v>
      </c>
      <c r="AO1" s="196" t="str">
        <f>VLOOKUP(AO$2,DailyDetails!$C:$AU,7,0)</f>
        <v>N/A</v>
      </c>
      <c r="AP1" s="196">
        <f>VLOOKUP(AP$2,DailyDetails!$C:$AU,7,0)</f>
        <v>45123</v>
      </c>
      <c r="AQ1" s="196">
        <f>VLOOKUP(AQ$2,DailyDetails!$C:$AU,7,0)</f>
        <v>45252</v>
      </c>
      <c r="AR1" s="196">
        <f>VLOOKUP(AR$2,DailyDetails!$C:$AU,7,0)</f>
        <v>45253</v>
      </c>
      <c r="AS1" s="196">
        <f>VLOOKUP(AS$2,DailyDetails!$C:$AU,7,0)</f>
        <v>45125</v>
      </c>
      <c r="AT1" s="196" t="str">
        <f>VLOOKUP(AT$2,DailyDetails!$C:$AU,7,0)</f>
        <v>N/A</v>
      </c>
      <c r="AU1" s="196">
        <f>VLOOKUP(AU$2,DailyDetails!$C:$AU,7,0)</f>
        <v>45238</v>
      </c>
      <c r="AV1" s="196" t="str">
        <f>VLOOKUP(AV$2,DailyDetails!$C:$AU,7,0)</f>
        <v>N/A</v>
      </c>
      <c r="AW1" s="196" t="str">
        <f>VLOOKUP(AW$2,DailyDetails!$C:$AU,7,0)</f>
        <v>N/A</v>
      </c>
      <c r="AX1" s="196" t="str">
        <f>VLOOKUP(AX$2,DailyDetails!$C:$AU,7,0)</f>
        <v>N/A</v>
      </c>
      <c r="AY1" s="196">
        <f>VLOOKUP(AY$2,DailyDetails!$C:$AU,7,0)</f>
        <v>45252</v>
      </c>
      <c r="AZ1" s="196">
        <f>VLOOKUP(AZ$2,DailyDetails!$C:$AU,7,0)</f>
        <v>45256</v>
      </c>
      <c r="BA1" s="196" t="str">
        <f>VLOOKUP(BA$2,DailyDetails!$C:$AU,7,0)</f>
        <v>N/A</v>
      </c>
      <c r="BB1" s="196">
        <f>VLOOKUP(BB$2,DailyDetails!$C:$AU,7,0)</f>
        <v>45138</v>
      </c>
      <c r="BC1" s="196" t="str">
        <f>VLOOKUP(BC$2,DailyDetails!$C:$AU,7,0)</f>
        <v>N/A</v>
      </c>
      <c r="BD1" s="196" t="str">
        <f>VLOOKUP(BD$2,DailyDetails!$C:$AU,7,0)</f>
        <v>N/A</v>
      </c>
      <c r="BE1" s="196" t="str">
        <f>VLOOKUP(BE$2,DailyDetails!$C:$AU,7,0)</f>
        <v>N/A</v>
      </c>
      <c r="BF1" s="196" t="str">
        <f>VLOOKUP(BF$2,DailyDetails!$C:$AU,7,0)</f>
        <v>N/A</v>
      </c>
      <c r="BG1" s="196" t="str">
        <f>VLOOKUP(BG$2,DailyDetails!$C:$AU,7,0)</f>
        <v>N/A</v>
      </c>
      <c r="BH1" s="196" t="str">
        <f>VLOOKUP(BH$2,DailyDetails!$C:$AU,7,0)</f>
        <v>N/A</v>
      </c>
      <c r="BI1" s="196" t="str">
        <f>VLOOKUP(BI$2,DailyDetails!$C:$AU,7,0)</f>
        <v>N/A</v>
      </c>
      <c r="BJ1" s="196" t="str">
        <f>VLOOKUP(BJ$2,DailyDetails!$C:$AU,7,0)</f>
        <v>N/A</v>
      </c>
      <c r="BK1" s="196" t="str">
        <f>VLOOKUP(BK$2,DailyDetails!$C:$AU,7,0)</f>
        <v>N/A</v>
      </c>
      <c r="BL1" s="196" t="str">
        <f>VLOOKUP(BL$2,DailyDetails!$C:$AU,7,0)</f>
        <v>N/A</v>
      </c>
      <c r="BM1" s="196" t="str">
        <f>VLOOKUP(BM$2,DailyDetails!$C:$AU,7,0)</f>
        <v>N/A</v>
      </c>
    </row>
    <row r="2" spans="1:65" s="193" customFormat="1" ht="44.45" customHeight="1">
      <c r="A2" s="197" t="s">
        <v>205</v>
      </c>
      <c r="B2" s="197" t="s">
        <v>1480</v>
      </c>
      <c r="C2" s="197" t="s">
        <v>1409</v>
      </c>
      <c r="D2" s="197" t="s">
        <v>1386</v>
      </c>
      <c r="E2" s="197" t="s">
        <v>1421</v>
      </c>
      <c r="F2" s="197" t="s">
        <v>1484</v>
      </c>
      <c r="G2" s="197" t="s">
        <v>1489</v>
      </c>
      <c r="H2" s="197" t="s">
        <v>1525</v>
      </c>
      <c r="I2" s="197" t="s">
        <v>1526</v>
      </c>
      <c r="J2" s="197" t="s">
        <v>1544</v>
      </c>
      <c r="K2" s="197" t="s">
        <v>1581</v>
      </c>
      <c r="L2" s="197" t="s">
        <v>1649</v>
      </c>
      <c r="M2" s="197" t="s">
        <v>1274</v>
      </c>
      <c r="N2" s="197" t="s">
        <v>1278</v>
      </c>
      <c r="O2" s="197" t="s">
        <v>1576</v>
      </c>
      <c r="P2" s="197" t="s">
        <v>1445</v>
      </c>
      <c r="Q2" s="197" t="s">
        <v>1348</v>
      </c>
      <c r="R2" s="197" t="s">
        <v>1277</v>
      </c>
      <c r="S2" s="197" t="s">
        <v>1279</v>
      </c>
      <c r="T2" s="197" t="s">
        <v>1297</v>
      </c>
      <c r="U2" s="197" t="s">
        <v>1653</v>
      </c>
      <c r="V2" s="197" t="s">
        <v>1375</v>
      </c>
      <c r="W2" s="197" t="s">
        <v>1404</v>
      </c>
      <c r="X2" s="197" t="s">
        <v>1459</v>
      </c>
      <c r="Y2" s="197" t="s">
        <v>1355</v>
      </c>
      <c r="Z2" s="197" t="s">
        <v>1456</v>
      </c>
      <c r="AA2" s="197" t="s">
        <v>1463</v>
      </c>
      <c r="AB2" s="197" t="s">
        <v>1280</v>
      </c>
      <c r="AC2" s="197" t="s">
        <v>1377</v>
      </c>
      <c r="AD2" s="197" t="s">
        <v>1327</v>
      </c>
      <c r="AE2" s="197" t="s">
        <v>1449</v>
      </c>
      <c r="AF2" s="197" t="s">
        <v>112</v>
      </c>
      <c r="AG2" s="197" t="s">
        <v>1658</v>
      </c>
      <c r="AH2" s="197" t="s">
        <v>1595</v>
      </c>
      <c r="AI2" s="197" t="s">
        <v>319</v>
      </c>
      <c r="AJ2" s="197" t="s">
        <v>447</v>
      </c>
      <c r="AK2" s="197" t="s">
        <v>1663</v>
      </c>
      <c r="AL2" s="197" t="s">
        <v>1454</v>
      </c>
      <c r="AM2" s="197" t="s">
        <v>1666</v>
      </c>
      <c r="AN2" s="197" t="s">
        <v>1670</v>
      </c>
      <c r="AO2" s="197" t="s">
        <v>1674</v>
      </c>
      <c r="AP2" s="197" t="s">
        <v>1424</v>
      </c>
      <c r="AQ2" s="197" t="s">
        <v>1513</v>
      </c>
      <c r="AR2" s="197" t="s">
        <v>1679</v>
      </c>
      <c r="AS2" s="197" t="s">
        <v>1388</v>
      </c>
      <c r="AT2" s="197" t="s">
        <v>1518</v>
      </c>
      <c r="AU2" s="197" t="s">
        <v>1527</v>
      </c>
      <c r="AV2" s="197" t="s">
        <v>1562</v>
      </c>
      <c r="AW2" s="197" t="s">
        <v>1536</v>
      </c>
      <c r="AX2" s="197" t="s">
        <v>1538</v>
      </c>
      <c r="AY2" s="197" t="s">
        <v>1502</v>
      </c>
      <c r="AZ2" s="197" t="s">
        <v>1504</v>
      </c>
      <c r="BA2" s="197" t="s">
        <v>1472</v>
      </c>
      <c r="BB2" s="197" t="s">
        <v>1328</v>
      </c>
      <c r="BC2" s="197" t="s">
        <v>111</v>
      </c>
      <c r="BD2" s="197" t="s">
        <v>1785</v>
      </c>
      <c r="BE2" s="197" t="s">
        <v>1781</v>
      </c>
      <c r="BF2" s="198" t="s">
        <v>1804</v>
      </c>
      <c r="BG2" s="198" t="s">
        <v>1815</v>
      </c>
      <c r="BH2" s="198" t="s">
        <v>1885</v>
      </c>
      <c r="BI2" s="198" t="s">
        <v>2029</v>
      </c>
      <c r="BJ2" s="198" t="s">
        <v>2027</v>
      </c>
      <c r="BK2" s="198" t="s">
        <v>1867</v>
      </c>
      <c r="BL2" s="198" t="s">
        <v>2051</v>
      </c>
      <c r="BM2" s="198" t="s">
        <v>1897</v>
      </c>
    </row>
    <row r="3" spans="1:65">
      <c r="A3" s="196">
        <v>44865</v>
      </c>
      <c r="B3" s="196">
        <v>44845</v>
      </c>
      <c r="C3" s="196">
        <v>44857</v>
      </c>
      <c r="D3" s="196">
        <v>44829</v>
      </c>
      <c r="E3" s="196">
        <v>44853</v>
      </c>
      <c r="F3" s="196">
        <v>44826</v>
      </c>
      <c r="G3" s="196">
        <v>44865</v>
      </c>
      <c r="H3" s="196">
        <v>44851</v>
      </c>
      <c r="I3" s="196">
        <v>44854</v>
      </c>
      <c r="J3" s="196">
        <v>44857</v>
      </c>
      <c r="K3" s="196">
        <v>44831</v>
      </c>
      <c r="L3" s="196">
        <v>44865</v>
      </c>
      <c r="M3" s="196">
        <v>44843</v>
      </c>
      <c r="N3" s="196">
        <v>44824</v>
      </c>
      <c r="O3" s="196">
        <v>44854</v>
      </c>
      <c r="P3" s="196">
        <v>44847</v>
      </c>
      <c r="Q3" s="196">
        <v>44865</v>
      </c>
      <c r="R3" s="196">
        <v>44853</v>
      </c>
      <c r="S3" s="196">
        <v>44816</v>
      </c>
      <c r="T3" s="196">
        <v>44829</v>
      </c>
      <c r="U3" s="196">
        <v>44857</v>
      </c>
      <c r="V3" s="196">
        <v>44844</v>
      </c>
      <c r="W3" s="196">
        <v>44822</v>
      </c>
      <c r="X3" s="196">
        <v>44844</v>
      </c>
      <c r="Y3" s="196">
        <v>44831</v>
      </c>
      <c r="Z3" s="196">
        <v>44802</v>
      </c>
      <c r="AA3" s="196">
        <v>44801</v>
      </c>
      <c r="AB3" s="196">
        <v>44799</v>
      </c>
      <c r="AC3" s="196">
        <v>44865</v>
      </c>
      <c r="AD3" s="196">
        <v>44847</v>
      </c>
      <c r="AE3" s="196">
        <v>44846</v>
      </c>
      <c r="AF3" s="196">
        <v>44769</v>
      </c>
      <c r="AG3" s="196">
        <v>44865</v>
      </c>
      <c r="AH3" s="196">
        <v>44865</v>
      </c>
      <c r="AI3" s="196">
        <v>44831</v>
      </c>
      <c r="AJ3" s="196">
        <v>44844</v>
      </c>
      <c r="AK3" s="196">
        <v>44854</v>
      </c>
      <c r="AL3" s="196">
        <v>44745</v>
      </c>
      <c r="AM3" s="196" t="s">
        <v>1752</v>
      </c>
      <c r="AN3" s="196" t="s">
        <v>1752</v>
      </c>
      <c r="AO3" s="196" t="s">
        <v>1752</v>
      </c>
      <c r="AP3" s="196">
        <v>44699</v>
      </c>
      <c r="AQ3" s="196">
        <v>44831</v>
      </c>
      <c r="AR3" s="196">
        <v>44865</v>
      </c>
      <c r="AS3" s="196">
        <v>44570</v>
      </c>
      <c r="AT3" s="196" t="s">
        <v>1752</v>
      </c>
      <c r="AU3" s="196" t="s">
        <v>1752</v>
      </c>
      <c r="AV3" s="196" t="s">
        <v>1752</v>
      </c>
      <c r="AW3" s="196" t="s">
        <v>1752</v>
      </c>
      <c r="AX3" s="196" t="s">
        <v>1752</v>
      </c>
      <c r="AY3" s="196" t="s">
        <v>1752</v>
      </c>
      <c r="AZ3" s="196" t="s">
        <v>1752</v>
      </c>
      <c r="BA3" s="196" t="s">
        <v>1752</v>
      </c>
      <c r="BB3" s="196" t="s">
        <v>1752</v>
      </c>
      <c r="BC3" s="196" t="s">
        <v>1752</v>
      </c>
      <c r="BD3" s="196"/>
      <c r="BE3" s="196"/>
      <c r="BF3" s="196"/>
      <c r="BG3" s="196"/>
      <c r="BH3" s="196"/>
      <c r="BI3" s="196"/>
      <c r="BJ3" s="196"/>
      <c r="BK3" s="196"/>
      <c r="BL3" s="196"/>
      <c r="BM3" s="196"/>
    </row>
    <row r="4" spans="1:65">
      <c r="A4" s="196">
        <v>44866</v>
      </c>
      <c r="B4" s="196">
        <v>44845</v>
      </c>
      <c r="C4" s="196">
        <v>44857</v>
      </c>
      <c r="D4" s="196">
        <v>44866</v>
      </c>
      <c r="E4" s="196">
        <v>44866</v>
      </c>
      <c r="F4" s="196">
        <v>44826</v>
      </c>
      <c r="G4" s="196">
        <v>44865</v>
      </c>
      <c r="H4" s="196">
        <v>44866</v>
      </c>
      <c r="I4" s="196">
        <v>44854</v>
      </c>
      <c r="J4" s="196">
        <v>44857</v>
      </c>
      <c r="K4" s="196">
        <v>44866</v>
      </c>
      <c r="L4" s="196">
        <v>44866</v>
      </c>
      <c r="M4" s="196">
        <v>44843</v>
      </c>
      <c r="N4" s="196">
        <v>44824</v>
      </c>
      <c r="O4" s="196">
        <v>44854</v>
      </c>
      <c r="P4" s="196">
        <v>44866</v>
      </c>
      <c r="Q4" s="196">
        <v>44866</v>
      </c>
      <c r="R4" s="196">
        <v>44853</v>
      </c>
      <c r="S4" s="196">
        <v>44816</v>
      </c>
      <c r="T4" s="196">
        <v>44829</v>
      </c>
      <c r="U4" s="196">
        <v>44866</v>
      </c>
      <c r="V4" s="196">
        <v>44844</v>
      </c>
      <c r="W4" s="196">
        <v>44822</v>
      </c>
      <c r="X4" s="196">
        <v>44866</v>
      </c>
      <c r="Y4" s="196">
        <v>44831</v>
      </c>
      <c r="Z4" s="196">
        <v>44802</v>
      </c>
      <c r="AA4" s="196">
        <v>44801</v>
      </c>
      <c r="AB4" s="196">
        <v>44799</v>
      </c>
      <c r="AC4" s="196">
        <v>44865</v>
      </c>
      <c r="AD4" s="196">
        <v>44847</v>
      </c>
      <c r="AE4" s="196">
        <v>44846</v>
      </c>
      <c r="AF4" s="196">
        <v>44769</v>
      </c>
      <c r="AG4" s="196">
        <v>44866</v>
      </c>
      <c r="AH4" s="196">
        <v>44866</v>
      </c>
      <c r="AI4" s="196">
        <v>44831</v>
      </c>
      <c r="AJ4" s="196">
        <v>44844</v>
      </c>
      <c r="AK4" s="196">
        <v>44854</v>
      </c>
      <c r="AL4" s="196">
        <v>44745</v>
      </c>
      <c r="AM4" s="196" t="s">
        <v>1752</v>
      </c>
      <c r="AN4" s="196" t="s">
        <v>1752</v>
      </c>
      <c r="AO4" s="196" t="s">
        <v>1752</v>
      </c>
      <c r="AP4" s="196">
        <v>44699</v>
      </c>
      <c r="AQ4" s="196">
        <v>44831</v>
      </c>
      <c r="AR4" s="196">
        <v>44866</v>
      </c>
      <c r="AS4" s="196">
        <v>44570</v>
      </c>
      <c r="AT4" s="196" t="s">
        <v>1752</v>
      </c>
      <c r="AU4" s="196" t="s">
        <v>1752</v>
      </c>
      <c r="AV4" s="196" t="s">
        <v>1752</v>
      </c>
      <c r="AW4" s="196" t="s">
        <v>1752</v>
      </c>
      <c r="AX4" s="196" t="s">
        <v>1752</v>
      </c>
      <c r="AY4" s="196" t="s">
        <v>1752</v>
      </c>
      <c r="AZ4" s="196" t="s">
        <v>1752</v>
      </c>
      <c r="BA4" s="196" t="s">
        <v>1752</v>
      </c>
      <c r="BB4" s="196" t="s">
        <v>1752</v>
      </c>
      <c r="BC4" s="196" t="s">
        <v>1752</v>
      </c>
      <c r="BD4" s="196"/>
      <c r="BE4" s="196"/>
      <c r="BF4" s="196"/>
      <c r="BG4" s="196"/>
      <c r="BH4" s="196"/>
      <c r="BI4" s="196"/>
      <c r="BJ4" s="196"/>
      <c r="BK4" s="196"/>
      <c r="BL4" s="196"/>
      <c r="BM4" s="196"/>
    </row>
    <row r="5" spans="1:65">
      <c r="A5" s="196">
        <v>44867</v>
      </c>
      <c r="B5" s="196">
        <v>44845</v>
      </c>
      <c r="C5" s="196">
        <v>44857</v>
      </c>
      <c r="D5" s="196">
        <v>44866</v>
      </c>
      <c r="E5" s="196">
        <v>44866</v>
      </c>
      <c r="F5" s="196">
        <v>44826</v>
      </c>
      <c r="G5" s="196">
        <v>44865</v>
      </c>
      <c r="H5" s="196">
        <v>44866</v>
      </c>
      <c r="I5" s="196">
        <v>44867</v>
      </c>
      <c r="J5" s="196">
        <v>44867</v>
      </c>
      <c r="K5" s="196">
        <v>44866</v>
      </c>
      <c r="L5" s="196">
        <v>44867</v>
      </c>
      <c r="M5" s="196">
        <v>44843</v>
      </c>
      <c r="N5" s="196">
        <v>44824</v>
      </c>
      <c r="O5" s="196">
        <v>44854</v>
      </c>
      <c r="P5" s="196">
        <v>44866</v>
      </c>
      <c r="Q5" s="196">
        <v>44866</v>
      </c>
      <c r="R5" s="196">
        <v>44853</v>
      </c>
      <c r="S5" s="196">
        <v>44816</v>
      </c>
      <c r="T5" s="196">
        <v>44829</v>
      </c>
      <c r="U5" s="196">
        <v>44867</v>
      </c>
      <c r="V5" s="196">
        <v>44867</v>
      </c>
      <c r="W5" s="196">
        <v>44822</v>
      </c>
      <c r="X5" s="196">
        <v>44867</v>
      </c>
      <c r="Y5" s="196">
        <v>44831</v>
      </c>
      <c r="Z5" s="196">
        <v>44802</v>
      </c>
      <c r="AA5" s="196">
        <v>44801</v>
      </c>
      <c r="AB5" s="196">
        <v>44799</v>
      </c>
      <c r="AC5" s="196">
        <v>44865</v>
      </c>
      <c r="AD5" s="196">
        <v>44847</v>
      </c>
      <c r="AE5" s="196">
        <v>44846</v>
      </c>
      <c r="AF5" s="196">
        <v>44769</v>
      </c>
      <c r="AG5" s="196">
        <v>44867</v>
      </c>
      <c r="AH5" s="196">
        <v>44867</v>
      </c>
      <c r="AI5" s="196">
        <v>44831</v>
      </c>
      <c r="AJ5" s="196">
        <v>44867</v>
      </c>
      <c r="AK5" s="196">
        <v>44867</v>
      </c>
      <c r="AL5" s="196">
        <v>44745</v>
      </c>
      <c r="AM5" s="196" t="s">
        <v>1752</v>
      </c>
      <c r="AN5" s="196" t="s">
        <v>1752</v>
      </c>
      <c r="AO5" s="196" t="s">
        <v>1752</v>
      </c>
      <c r="AP5" s="196">
        <v>44699</v>
      </c>
      <c r="AQ5" s="196">
        <v>44831</v>
      </c>
      <c r="AR5" s="196">
        <v>44867</v>
      </c>
      <c r="AS5" s="196">
        <v>44570</v>
      </c>
      <c r="AT5" s="196" t="s">
        <v>1752</v>
      </c>
      <c r="AU5" s="196" t="s">
        <v>1752</v>
      </c>
      <c r="AV5" s="196" t="s">
        <v>1752</v>
      </c>
      <c r="AW5" s="196" t="s">
        <v>1752</v>
      </c>
      <c r="AX5" s="196" t="s">
        <v>1752</v>
      </c>
      <c r="AY5" s="196" t="s">
        <v>1752</v>
      </c>
      <c r="AZ5" s="196" t="s">
        <v>1752</v>
      </c>
      <c r="BA5" s="196" t="s">
        <v>1752</v>
      </c>
      <c r="BB5" s="196" t="s">
        <v>1752</v>
      </c>
      <c r="BC5" s="196" t="s">
        <v>1752</v>
      </c>
      <c r="BD5" s="196"/>
      <c r="BE5" s="196"/>
      <c r="BF5" s="196"/>
      <c r="BG5" s="196"/>
      <c r="BH5" s="196"/>
      <c r="BI5" s="196"/>
      <c r="BJ5" s="196"/>
      <c r="BK5" s="196"/>
      <c r="BL5" s="196"/>
      <c r="BM5" s="196"/>
    </row>
    <row r="6" spans="1:65">
      <c r="A6" s="196">
        <v>44868</v>
      </c>
      <c r="B6" s="196">
        <v>44845</v>
      </c>
      <c r="C6" s="196">
        <v>44857</v>
      </c>
      <c r="D6" s="196">
        <v>44866</v>
      </c>
      <c r="E6" s="196">
        <v>44866</v>
      </c>
      <c r="F6" s="196">
        <v>44826</v>
      </c>
      <c r="G6" s="196">
        <v>44865</v>
      </c>
      <c r="H6" s="196">
        <v>44866</v>
      </c>
      <c r="I6" s="196">
        <v>44867</v>
      </c>
      <c r="J6" s="196">
        <v>44867</v>
      </c>
      <c r="K6" s="196">
        <v>44866</v>
      </c>
      <c r="L6" s="196">
        <v>44868</v>
      </c>
      <c r="M6" s="196">
        <v>44843</v>
      </c>
      <c r="N6" s="196">
        <v>44824</v>
      </c>
      <c r="O6" s="196">
        <v>44854</v>
      </c>
      <c r="P6" s="196">
        <v>44866</v>
      </c>
      <c r="Q6" s="196">
        <v>44868</v>
      </c>
      <c r="R6" s="196">
        <v>44853</v>
      </c>
      <c r="S6" s="196">
        <v>44816</v>
      </c>
      <c r="T6" s="196">
        <v>44829</v>
      </c>
      <c r="U6" s="196">
        <v>44867</v>
      </c>
      <c r="V6" s="196">
        <v>44867</v>
      </c>
      <c r="W6" s="196">
        <v>44822</v>
      </c>
      <c r="X6" s="196">
        <v>44867</v>
      </c>
      <c r="Y6" s="196">
        <v>44831</v>
      </c>
      <c r="Z6" s="196">
        <v>44802</v>
      </c>
      <c r="AA6" s="196">
        <v>44801</v>
      </c>
      <c r="AB6" s="196">
        <v>44799</v>
      </c>
      <c r="AC6" s="196">
        <v>44865</v>
      </c>
      <c r="AD6" s="196">
        <v>44847</v>
      </c>
      <c r="AE6" s="196">
        <v>44846</v>
      </c>
      <c r="AF6" s="196">
        <v>44769</v>
      </c>
      <c r="AG6" s="196">
        <v>44868</v>
      </c>
      <c r="AH6" s="196">
        <v>44868</v>
      </c>
      <c r="AI6" s="196">
        <v>44831</v>
      </c>
      <c r="AJ6" s="196">
        <v>44867</v>
      </c>
      <c r="AK6" s="196">
        <v>44867</v>
      </c>
      <c r="AL6" s="196">
        <v>44745</v>
      </c>
      <c r="AM6" s="196" t="s">
        <v>1752</v>
      </c>
      <c r="AN6" s="196" t="s">
        <v>1752</v>
      </c>
      <c r="AO6" s="196" t="s">
        <v>1752</v>
      </c>
      <c r="AP6" s="196">
        <v>44699</v>
      </c>
      <c r="AQ6" s="196">
        <v>44831</v>
      </c>
      <c r="AR6" s="196">
        <v>44867</v>
      </c>
      <c r="AS6" s="196">
        <v>44570</v>
      </c>
      <c r="AT6" s="196" t="s">
        <v>1752</v>
      </c>
      <c r="AU6" s="196" t="s">
        <v>1752</v>
      </c>
      <c r="AV6" s="196" t="s">
        <v>1752</v>
      </c>
      <c r="AW6" s="196" t="s">
        <v>1752</v>
      </c>
      <c r="AX6" s="196" t="s">
        <v>1752</v>
      </c>
      <c r="AY6" s="196" t="s">
        <v>1752</v>
      </c>
      <c r="AZ6" s="196" t="s">
        <v>1752</v>
      </c>
      <c r="BA6" s="196" t="s">
        <v>1752</v>
      </c>
      <c r="BB6" s="196" t="s">
        <v>1752</v>
      </c>
      <c r="BC6" s="196" t="s">
        <v>1752</v>
      </c>
      <c r="BD6" s="196"/>
      <c r="BE6" s="196"/>
      <c r="BF6" s="196"/>
      <c r="BG6" s="196"/>
      <c r="BH6" s="196"/>
      <c r="BI6" s="196"/>
      <c r="BJ6" s="196"/>
      <c r="BK6" s="196"/>
      <c r="BL6" s="196"/>
      <c r="BM6" s="196"/>
    </row>
    <row r="7" spans="1:65">
      <c r="A7" s="196">
        <v>44871</v>
      </c>
      <c r="B7" s="196">
        <v>44845</v>
      </c>
      <c r="C7" s="196">
        <v>44857</v>
      </c>
      <c r="D7" s="196">
        <v>44866</v>
      </c>
      <c r="E7" s="196">
        <v>44871</v>
      </c>
      <c r="F7" s="196">
        <v>44826</v>
      </c>
      <c r="G7" s="196">
        <v>44865</v>
      </c>
      <c r="H7" s="196">
        <v>44866</v>
      </c>
      <c r="I7" s="196">
        <v>44871</v>
      </c>
      <c r="J7" s="196">
        <v>44871</v>
      </c>
      <c r="K7" s="196">
        <v>44866</v>
      </c>
      <c r="L7" s="196">
        <v>44871</v>
      </c>
      <c r="M7" s="196">
        <v>44843</v>
      </c>
      <c r="N7" s="196">
        <v>44824</v>
      </c>
      <c r="O7" s="196">
        <v>44854</v>
      </c>
      <c r="P7" s="196">
        <v>44866</v>
      </c>
      <c r="Q7" s="196">
        <v>44871</v>
      </c>
      <c r="R7" s="196">
        <v>44853</v>
      </c>
      <c r="S7" s="196">
        <v>44816</v>
      </c>
      <c r="T7" s="196">
        <v>44829</v>
      </c>
      <c r="U7" s="196">
        <v>44871</v>
      </c>
      <c r="V7" s="196">
        <v>44867</v>
      </c>
      <c r="W7" s="196">
        <v>44822</v>
      </c>
      <c r="X7" s="196">
        <v>44867</v>
      </c>
      <c r="Y7" s="196">
        <v>44871</v>
      </c>
      <c r="Z7" s="196">
        <v>44802</v>
      </c>
      <c r="AA7" s="196">
        <v>44801</v>
      </c>
      <c r="AB7" s="196">
        <v>44799</v>
      </c>
      <c r="AC7" s="196">
        <v>44865</v>
      </c>
      <c r="AD7" s="196">
        <v>44847</v>
      </c>
      <c r="AE7" s="196">
        <v>44846</v>
      </c>
      <c r="AF7" s="196">
        <v>44769</v>
      </c>
      <c r="AG7" s="196">
        <v>44868</v>
      </c>
      <c r="AH7" s="196">
        <v>44871</v>
      </c>
      <c r="AI7" s="196">
        <v>44831</v>
      </c>
      <c r="AJ7" s="196">
        <v>44867</v>
      </c>
      <c r="AK7" s="196">
        <v>44867</v>
      </c>
      <c r="AL7" s="196">
        <v>44745</v>
      </c>
      <c r="AM7" s="196" t="s">
        <v>1752</v>
      </c>
      <c r="AN7" s="196" t="s">
        <v>1752</v>
      </c>
      <c r="AO7" s="196" t="s">
        <v>1752</v>
      </c>
      <c r="AP7" s="196">
        <v>44699</v>
      </c>
      <c r="AQ7" s="196">
        <v>44831</v>
      </c>
      <c r="AR7" s="196">
        <v>44871</v>
      </c>
      <c r="AS7" s="196">
        <v>44570</v>
      </c>
      <c r="AT7" s="196" t="s">
        <v>1752</v>
      </c>
      <c r="AU7" s="196" t="s">
        <v>1752</v>
      </c>
      <c r="AV7" s="196" t="s">
        <v>1752</v>
      </c>
      <c r="AW7" s="196" t="s">
        <v>1752</v>
      </c>
      <c r="AX7" s="196" t="s">
        <v>1752</v>
      </c>
      <c r="AY7" s="196" t="s">
        <v>1752</v>
      </c>
      <c r="AZ7" s="196" t="s">
        <v>1752</v>
      </c>
      <c r="BA7" s="196" t="s">
        <v>1752</v>
      </c>
      <c r="BB7" s="196" t="s">
        <v>1752</v>
      </c>
      <c r="BC7" s="196" t="s">
        <v>1752</v>
      </c>
      <c r="BD7" s="196"/>
      <c r="BE7" s="196"/>
      <c r="BF7" s="196"/>
      <c r="BG7" s="196"/>
      <c r="BH7" s="196"/>
      <c r="BI7" s="196"/>
      <c r="BJ7" s="196"/>
      <c r="BK7" s="196"/>
      <c r="BL7" s="196"/>
      <c r="BM7" s="196"/>
    </row>
    <row r="8" spans="1:65">
      <c r="A8" s="196">
        <v>44872</v>
      </c>
      <c r="B8" s="196">
        <v>44845</v>
      </c>
      <c r="C8" s="196">
        <v>44857</v>
      </c>
      <c r="D8" s="196">
        <v>44866</v>
      </c>
      <c r="E8" s="196">
        <v>44871</v>
      </c>
      <c r="F8" s="196">
        <v>44826</v>
      </c>
      <c r="G8" s="196">
        <v>44865</v>
      </c>
      <c r="H8" s="196">
        <v>44866</v>
      </c>
      <c r="I8" s="196">
        <v>44871</v>
      </c>
      <c r="J8" s="196">
        <v>44871</v>
      </c>
      <c r="K8" s="196">
        <v>44872</v>
      </c>
      <c r="L8" s="196">
        <v>44872</v>
      </c>
      <c r="M8" s="196">
        <v>44843</v>
      </c>
      <c r="N8" s="196">
        <v>44824</v>
      </c>
      <c r="O8" s="196">
        <v>44854</v>
      </c>
      <c r="P8" s="196">
        <v>44866</v>
      </c>
      <c r="Q8" s="196">
        <v>44871</v>
      </c>
      <c r="R8" s="196">
        <v>44853</v>
      </c>
      <c r="S8" s="196">
        <v>44816</v>
      </c>
      <c r="T8" s="196">
        <v>44829</v>
      </c>
      <c r="U8" s="196">
        <v>44872</v>
      </c>
      <c r="V8" s="196">
        <v>44867</v>
      </c>
      <c r="W8" s="196">
        <v>44822</v>
      </c>
      <c r="X8" s="196">
        <v>44867</v>
      </c>
      <c r="Y8" s="196">
        <v>44871</v>
      </c>
      <c r="Z8" s="196">
        <v>44802</v>
      </c>
      <c r="AA8" s="196">
        <v>44801</v>
      </c>
      <c r="AB8" s="196">
        <v>44799</v>
      </c>
      <c r="AC8" s="196">
        <v>44865</v>
      </c>
      <c r="AD8" s="196">
        <v>44847</v>
      </c>
      <c r="AE8" s="196">
        <v>44846</v>
      </c>
      <c r="AF8" s="196">
        <v>44769</v>
      </c>
      <c r="AG8" s="196">
        <v>44872</v>
      </c>
      <c r="AH8" s="196">
        <v>44872</v>
      </c>
      <c r="AI8" s="196">
        <v>44831</v>
      </c>
      <c r="AJ8" s="196">
        <v>44872</v>
      </c>
      <c r="AK8" s="196">
        <v>44867</v>
      </c>
      <c r="AL8" s="196">
        <v>44745</v>
      </c>
      <c r="AM8" s="196" t="s">
        <v>1752</v>
      </c>
      <c r="AN8" s="196" t="s">
        <v>1752</v>
      </c>
      <c r="AO8" s="196" t="s">
        <v>1752</v>
      </c>
      <c r="AP8" s="196">
        <v>44699</v>
      </c>
      <c r="AQ8" s="196">
        <v>44831</v>
      </c>
      <c r="AR8" s="196">
        <v>44872</v>
      </c>
      <c r="AS8" s="196">
        <v>44570</v>
      </c>
      <c r="AT8" s="196" t="s">
        <v>1752</v>
      </c>
      <c r="AU8" s="196" t="s">
        <v>1752</v>
      </c>
      <c r="AV8" s="196" t="s">
        <v>1752</v>
      </c>
      <c r="AW8" s="196" t="s">
        <v>1752</v>
      </c>
      <c r="AX8" s="196" t="s">
        <v>1752</v>
      </c>
      <c r="AY8" s="196" t="s">
        <v>1752</v>
      </c>
      <c r="AZ8" s="196" t="s">
        <v>1752</v>
      </c>
      <c r="BA8" s="196" t="s">
        <v>1752</v>
      </c>
      <c r="BB8" s="196" t="s">
        <v>1752</v>
      </c>
      <c r="BC8" s="196" t="s">
        <v>1752</v>
      </c>
      <c r="BD8" s="196"/>
      <c r="BE8" s="196"/>
      <c r="BF8" s="196"/>
      <c r="BG8" s="196"/>
      <c r="BH8" s="196"/>
      <c r="BI8" s="196"/>
      <c r="BJ8" s="196"/>
      <c r="BK8" s="196"/>
      <c r="BL8" s="196"/>
      <c r="BM8" s="196"/>
    </row>
    <row r="9" spans="1:65">
      <c r="A9" s="196">
        <v>44873</v>
      </c>
      <c r="B9" s="196">
        <v>44873</v>
      </c>
      <c r="C9" s="196">
        <v>44857</v>
      </c>
      <c r="D9" s="196">
        <v>44866</v>
      </c>
      <c r="E9" s="196">
        <v>44871</v>
      </c>
      <c r="F9" s="196">
        <v>44826</v>
      </c>
      <c r="G9" s="196">
        <v>44873</v>
      </c>
      <c r="H9" s="196">
        <v>44866</v>
      </c>
      <c r="I9" s="196">
        <v>44873</v>
      </c>
      <c r="J9" s="196">
        <v>44871</v>
      </c>
      <c r="K9" s="196">
        <v>44872</v>
      </c>
      <c r="L9" s="196">
        <v>44873</v>
      </c>
      <c r="M9" s="196">
        <v>44843</v>
      </c>
      <c r="N9" s="196">
        <v>44824</v>
      </c>
      <c r="O9" s="196">
        <v>44854</v>
      </c>
      <c r="P9" s="196">
        <v>44873</v>
      </c>
      <c r="Q9" s="196">
        <v>44871</v>
      </c>
      <c r="R9" s="196">
        <v>44853</v>
      </c>
      <c r="S9" s="196">
        <v>44816</v>
      </c>
      <c r="T9" s="196">
        <v>44829</v>
      </c>
      <c r="U9" s="196">
        <v>44872</v>
      </c>
      <c r="V9" s="196">
        <v>44873</v>
      </c>
      <c r="W9" s="196">
        <v>44822</v>
      </c>
      <c r="X9" s="196">
        <v>44867</v>
      </c>
      <c r="Y9" s="196">
        <v>44871</v>
      </c>
      <c r="Z9" s="196">
        <v>44802</v>
      </c>
      <c r="AA9" s="196">
        <v>44801</v>
      </c>
      <c r="AB9" s="196">
        <v>44799</v>
      </c>
      <c r="AC9" s="196">
        <v>44865</v>
      </c>
      <c r="AD9" s="196">
        <v>44847</v>
      </c>
      <c r="AE9" s="196">
        <v>44846</v>
      </c>
      <c r="AF9" s="196">
        <v>44769</v>
      </c>
      <c r="AG9" s="196">
        <v>44873</v>
      </c>
      <c r="AH9" s="196">
        <v>44873</v>
      </c>
      <c r="AI9" s="196">
        <v>44873</v>
      </c>
      <c r="AJ9" s="196">
        <v>44873</v>
      </c>
      <c r="AK9" s="196">
        <v>44867</v>
      </c>
      <c r="AL9" s="196">
        <v>44745</v>
      </c>
      <c r="AM9" s="196" t="s">
        <v>1752</v>
      </c>
      <c r="AN9" s="196" t="s">
        <v>1752</v>
      </c>
      <c r="AO9" s="196" t="s">
        <v>1752</v>
      </c>
      <c r="AP9" s="196">
        <v>44699</v>
      </c>
      <c r="AQ9" s="196">
        <v>44831</v>
      </c>
      <c r="AR9" s="196">
        <v>44872</v>
      </c>
      <c r="AS9" s="196">
        <v>44570</v>
      </c>
      <c r="AT9" s="196" t="s">
        <v>1752</v>
      </c>
      <c r="AU9" s="196" t="s">
        <v>1752</v>
      </c>
      <c r="AV9" s="196" t="s">
        <v>1752</v>
      </c>
      <c r="AW9" s="196" t="s">
        <v>1752</v>
      </c>
      <c r="AX9" s="196" t="s">
        <v>1752</v>
      </c>
      <c r="AY9" s="196" t="s">
        <v>1752</v>
      </c>
      <c r="AZ9" s="196" t="s">
        <v>1752</v>
      </c>
      <c r="BA9" s="196" t="s">
        <v>1752</v>
      </c>
      <c r="BB9" s="196" t="s">
        <v>1752</v>
      </c>
      <c r="BC9" s="196" t="s">
        <v>1752</v>
      </c>
      <c r="BD9" s="196"/>
      <c r="BE9" s="196"/>
      <c r="BF9" s="196"/>
      <c r="BG9" s="196"/>
      <c r="BH9" s="196"/>
      <c r="BI9" s="196"/>
      <c r="BJ9" s="196"/>
      <c r="BK9" s="196"/>
      <c r="BL9" s="196"/>
      <c r="BM9" s="196"/>
    </row>
    <row r="10" spans="1:65">
      <c r="A10" s="196">
        <v>44874</v>
      </c>
      <c r="B10" s="196">
        <v>44873</v>
      </c>
      <c r="C10" s="196">
        <v>44857</v>
      </c>
      <c r="D10" s="196">
        <v>44866</v>
      </c>
      <c r="E10" s="196">
        <v>44871</v>
      </c>
      <c r="F10" s="196">
        <v>44826</v>
      </c>
      <c r="G10" s="196">
        <v>44873</v>
      </c>
      <c r="H10" s="196">
        <v>44866</v>
      </c>
      <c r="I10" s="196">
        <v>44873</v>
      </c>
      <c r="J10" s="196">
        <v>44871</v>
      </c>
      <c r="K10" s="196">
        <v>44874</v>
      </c>
      <c r="L10" s="196">
        <v>44873</v>
      </c>
      <c r="M10" s="196">
        <v>44843</v>
      </c>
      <c r="N10" s="196">
        <v>44824</v>
      </c>
      <c r="O10" s="196">
        <v>44854</v>
      </c>
      <c r="P10" s="196">
        <v>44873</v>
      </c>
      <c r="Q10" s="196">
        <v>44871</v>
      </c>
      <c r="R10" s="196">
        <v>44853</v>
      </c>
      <c r="S10" s="196">
        <v>44816</v>
      </c>
      <c r="T10" s="196">
        <v>44829</v>
      </c>
      <c r="U10" s="196">
        <v>44872</v>
      </c>
      <c r="V10" s="196">
        <v>44874</v>
      </c>
      <c r="W10" s="196">
        <v>44822</v>
      </c>
      <c r="X10" s="196">
        <v>44874</v>
      </c>
      <c r="Y10" s="196">
        <v>44874</v>
      </c>
      <c r="Z10" s="196">
        <v>44802</v>
      </c>
      <c r="AA10" s="196">
        <v>44801</v>
      </c>
      <c r="AB10" s="196">
        <v>44799</v>
      </c>
      <c r="AC10" s="196">
        <v>44874</v>
      </c>
      <c r="AD10" s="196">
        <v>44847</v>
      </c>
      <c r="AE10" s="196">
        <v>44846</v>
      </c>
      <c r="AF10" s="196">
        <v>44769</v>
      </c>
      <c r="AG10" s="196">
        <v>44874</v>
      </c>
      <c r="AH10" s="196">
        <v>44873</v>
      </c>
      <c r="AI10" s="196">
        <v>44873</v>
      </c>
      <c r="AJ10" s="196">
        <v>44874</v>
      </c>
      <c r="AK10" s="196">
        <v>44867</v>
      </c>
      <c r="AL10" s="196">
        <v>44745</v>
      </c>
      <c r="AM10" s="196" t="s">
        <v>1752</v>
      </c>
      <c r="AN10" s="196" t="s">
        <v>1752</v>
      </c>
      <c r="AO10" s="196" t="s">
        <v>1752</v>
      </c>
      <c r="AP10" s="196">
        <v>44699</v>
      </c>
      <c r="AQ10" s="196">
        <v>44831</v>
      </c>
      <c r="AR10" s="196">
        <v>44874</v>
      </c>
      <c r="AS10" s="196">
        <v>44570</v>
      </c>
      <c r="AT10" s="196" t="s">
        <v>1752</v>
      </c>
      <c r="AU10" s="196" t="s">
        <v>1752</v>
      </c>
      <c r="AV10" s="196" t="s">
        <v>1752</v>
      </c>
      <c r="AW10" s="196" t="s">
        <v>1752</v>
      </c>
      <c r="AX10" s="196" t="s">
        <v>1752</v>
      </c>
      <c r="AY10" s="196" t="s">
        <v>1752</v>
      </c>
      <c r="AZ10" s="196" t="s">
        <v>1752</v>
      </c>
      <c r="BA10" s="196" t="s">
        <v>1752</v>
      </c>
      <c r="BB10" s="196" t="s">
        <v>1752</v>
      </c>
      <c r="BC10" s="196" t="s">
        <v>1752</v>
      </c>
      <c r="BD10" s="196"/>
      <c r="BE10" s="196"/>
      <c r="BF10" s="196"/>
      <c r="BG10" s="196"/>
      <c r="BH10" s="196"/>
      <c r="BI10" s="196"/>
      <c r="BJ10" s="196"/>
      <c r="BK10" s="196"/>
      <c r="BL10" s="196"/>
      <c r="BM10" s="196"/>
    </row>
    <row r="11" spans="1:65">
      <c r="A11" s="196">
        <v>44875</v>
      </c>
      <c r="B11" s="196">
        <v>44873</v>
      </c>
      <c r="C11" s="196">
        <v>44857</v>
      </c>
      <c r="D11" s="196">
        <v>44875</v>
      </c>
      <c r="E11" s="196">
        <v>44871</v>
      </c>
      <c r="F11" s="196">
        <v>44826</v>
      </c>
      <c r="G11" s="196">
        <v>44873</v>
      </c>
      <c r="H11" s="196">
        <v>44875</v>
      </c>
      <c r="I11" s="196">
        <v>44873</v>
      </c>
      <c r="J11" s="196">
        <v>44871</v>
      </c>
      <c r="K11" s="196">
        <v>44875</v>
      </c>
      <c r="L11" s="196">
        <v>44875</v>
      </c>
      <c r="M11" s="196">
        <v>44843</v>
      </c>
      <c r="N11" s="196">
        <v>44824</v>
      </c>
      <c r="O11" s="196">
        <v>44875</v>
      </c>
      <c r="P11" s="196">
        <v>44873</v>
      </c>
      <c r="Q11" s="196">
        <v>44871</v>
      </c>
      <c r="R11" s="196">
        <v>44853</v>
      </c>
      <c r="S11" s="196">
        <v>44816</v>
      </c>
      <c r="T11" s="196">
        <v>44829</v>
      </c>
      <c r="U11" s="196">
        <v>44875</v>
      </c>
      <c r="V11" s="196">
        <v>44875</v>
      </c>
      <c r="W11" s="196">
        <v>44822</v>
      </c>
      <c r="X11" s="196">
        <v>44874</v>
      </c>
      <c r="Y11" s="196">
        <v>44874</v>
      </c>
      <c r="Z11" s="196">
        <v>44802</v>
      </c>
      <c r="AA11" s="196">
        <v>44801</v>
      </c>
      <c r="AB11" s="196">
        <v>44799</v>
      </c>
      <c r="AC11" s="196">
        <v>44875</v>
      </c>
      <c r="AD11" s="196">
        <v>44847</v>
      </c>
      <c r="AE11" s="196">
        <v>44846</v>
      </c>
      <c r="AF11" s="196">
        <v>44769</v>
      </c>
      <c r="AG11" s="196">
        <v>44875</v>
      </c>
      <c r="AH11" s="196">
        <v>44875</v>
      </c>
      <c r="AI11" s="196">
        <v>44873</v>
      </c>
      <c r="AJ11" s="196">
        <v>44875</v>
      </c>
      <c r="AK11" s="196">
        <v>44867</v>
      </c>
      <c r="AL11" s="196">
        <v>44745</v>
      </c>
      <c r="AM11" s="196" t="s">
        <v>1752</v>
      </c>
      <c r="AN11" s="196" t="s">
        <v>1752</v>
      </c>
      <c r="AO11" s="196" t="s">
        <v>1752</v>
      </c>
      <c r="AP11" s="196">
        <v>44699</v>
      </c>
      <c r="AQ11" s="196">
        <v>44831</v>
      </c>
      <c r="AR11" s="196">
        <v>44874</v>
      </c>
      <c r="AS11" s="196">
        <v>44570</v>
      </c>
      <c r="AT11" s="196" t="s">
        <v>1752</v>
      </c>
      <c r="AU11" s="196" t="s">
        <v>1752</v>
      </c>
      <c r="AV11" s="196" t="s">
        <v>1752</v>
      </c>
      <c r="AW11" s="196" t="s">
        <v>1752</v>
      </c>
      <c r="AX11" s="196" t="s">
        <v>1752</v>
      </c>
      <c r="AY11" s="196" t="s">
        <v>1752</v>
      </c>
      <c r="AZ11" s="196" t="s">
        <v>1752</v>
      </c>
      <c r="BA11" s="196" t="s">
        <v>1752</v>
      </c>
      <c r="BB11" s="196" t="s">
        <v>1752</v>
      </c>
      <c r="BC11" s="196" t="s">
        <v>1752</v>
      </c>
      <c r="BD11" s="196"/>
      <c r="BE11" s="196"/>
      <c r="BF11" s="196"/>
      <c r="BG11" s="196"/>
      <c r="BH11" s="196"/>
      <c r="BI11" s="196"/>
      <c r="BJ11" s="196"/>
      <c r="BK11" s="196"/>
      <c r="BL11" s="196"/>
      <c r="BM11" s="196"/>
    </row>
    <row r="12" spans="1:65">
      <c r="A12" s="196">
        <v>44878</v>
      </c>
      <c r="B12" s="196">
        <v>44873</v>
      </c>
      <c r="C12" s="196">
        <v>44878</v>
      </c>
      <c r="D12" s="196">
        <v>44875</v>
      </c>
      <c r="E12" s="196">
        <v>44878</v>
      </c>
      <c r="F12" s="196">
        <v>44826</v>
      </c>
      <c r="G12" s="196">
        <v>44873</v>
      </c>
      <c r="H12" s="196">
        <v>44875</v>
      </c>
      <c r="I12" s="196">
        <v>44873</v>
      </c>
      <c r="J12" s="196">
        <v>44878</v>
      </c>
      <c r="K12" s="196">
        <v>44878</v>
      </c>
      <c r="L12" s="196">
        <v>44878</v>
      </c>
      <c r="M12" s="196">
        <v>44843</v>
      </c>
      <c r="N12" s="196">
        <v>44824</v>
      </c>
      <c r="O12" s="196">
        <v>44875</v>
      </c>
      <c r="P12" s="196">
        <v>44878</v>
      </c>
      <c r="Q12" s="196">
        <v>44871</v>
      </c>
      <c r="R12" s="196">
        <v>44853</v>
      </c>
      <c r="S12" s="196">
        <v>44816</v>
      </c>
      <c r="T12" s="196">
        <v>44829</v>
      </c>
      <c r="U12" s="196">
        <v>44878</v>
      </c>
      <c r="V12" s="196">
        <v>44878</v>
      </c>
      <c r="W12" s="196">
        <v>44822</v>
      </c>
      <c r="X12" s="196">
        <v>44874</v>
      </c>
      <c r="Y12" s="196">
        <v>44874</v>
      </c>
      <c r="Z12" s="196">
        <v>44802</v>
      </c>
      <c r="AA12" s="196">
        <v>44801</v>
      </c>
      <c r="AB12" s="196">
        <v>44799</v>
      </c>
      <c r="AC12" s="196">
        <v>44875</v>
      </c>
      <c r="AD12" s="196">
        <v>44847</v>
      </c>
      <c r="AE12" s="196">
        <v>44846</v>
      </c>
      <c r="AF12" s="196">
        <v>44769</v>
      </c>
      <c r="AG12" s="196">
        <v>44875</v>
      </c>
      <c r="AH12" s="196">
        <v>44878</v>
      </c>
      <c r="AI12" s="196">
        <v>44873</v>
      </c>
      <c r="AJ12" s="196">
        <v>44875</v>
      </c>
      <c r="AK12" s="196">
        <v>44867</v>
      </c>
      <c r="AL12" s="196">
        <v>44745</v>
      </c>
      <c r="AM12" s="196" t="s">
        <v>1752</v>
      </c>
      <c r="AN12" s="196" t="s">
        <v>1752</v>
      </c>
      <c r="AO12" s="196" t="s">
        <v>1752</v>
      </c>
      <c r="AP12" s="196">
        <v>44699</v>
      </c>
      <c r="AQ12" s="196">
        <v>44831</v>
      </c>
      <c r="AR12" s="196">
        <v>44878</v>
      </c>
      <c r="AS12" s="196">
        <v>44570</v>
      </c>
      <c r="AT12" s="196" t="s">
        <v>1752</v>
      </c>
      <c r="AU12" s="196" t="s">
        <v>1752</v>
      </c>
      <c r="AV12" s="196" t="s">
        <v>1752</v>
      </c>
      <c r="AW12" s="196" t="s">
        <v>1752</v>
      </c>
      <c r="AX12" s="196" t="s">
        <v>1752</v>
      </c>
      <c r="AY12" s="196" t="s">
        <v>1752</v>
      </c>
      <c r="AZ12" s="196" t="s">
        <v>1752</v>
      </c>
      <c r="BA12" s="196" t="s">
        <v>1752</v>
      </c>
      <c r="BB12" s="196" t="s">
        <v>1752</v>
      </c>
      <c r="BC12" s="196" t="s">
        <v>1752</v>
      </c>
      <c r="BD12" s="196"/>
      <c r="BE12" s="196"/>
      <c r="BF12" s="196"/>
      <c r="BG12" s="196"/>
      <c r="BH12" s="196"/>
      <c r="BI12" s="196"/>
      <c r="BJ12" s="196"/>
      <c r="BK12" s="196"/>
      <c r="BL12" s="196"/>
      <c r="BM12" s="196"/>
    </row>
    <row r="13" spans="1:65">
      <c r="A13" s="196">
        <v>44879</v>
      </c>
      <c r="B13" s="196">
        <v>44873</v>
      </c>
      <c r="C13" s="196">
        <v>44878</v>
      </c>
      <c r="D13" s="196">
        <v>44879</v>
      </c>
      <c r="E13" s="196">
        <v>44878</v>
      </c>
      <c r="F13" s="196">
        <v>44826</v>
      </c>
      <c r="G13" s="196">
        <v>44873</v>
      </c>
      <c r="H13" s="196">
        <v>44875</v>
      </c>
      <c r="I13" s="196">
        <v>44873</v>
      </c>
      <c r="J13" s="196">
        <v>44878</v>
      </c>
      <c r="K13" s="196">
        <v>44878</v>
      </c>
      <c r="L13" s="196">
        <v>44879</v>
      </c>
      <c r="M13" s="196">
        <v>44843</v>
      </c>
      <c r="N13" s="196">
        <v>44824</v>
      </c>
      <c r="O13" s="196">
        <v>44879</v>
      </c>
      <c r="P13" s="196">
        <v>44878</v>
      </c>
      <c r="Q13" s="196">
        <v>44879</v>
      </c>
      <c r="R13" s="196">
        <v>44853</v>
      </c>
      <c r="S13" s="196">
        <v>44816</v>
      </c>
      <c r="T13" s="196">
        <v>44829</v>
      </c>
      <c r="U13" s="196">
        <v>44879</v>
      </c>
      <c r="V13" s="196">
        <v>44879</v>
      </c>
      <c r="W13" s="196">
        <v>44822</v>
      </c>
      <c r="X13" s="196">
        <v>44874</v>
      </c>
      <c r="Y13" s="196">
        <v>44874</v>
      </c>
      <c r="Z13" s="196">
        <v>44802</v>
      </c>
      <c r="AA13" s="196">
        <v>44801</v>
      </c>
      <c r="AB13" s="196">
        <v>44799</v>
      </c>
      <c r="AC13" s="196">
        <v>44875</v>
      </c>
      <c r="AD13" s="196">
        <v>44847</v>
      </c>
      <c r="AE13" s="196">
        <v>44846</v>
      </c>
      <c r="AF13" s="196">
        <v>44769</v>
      </c>
      <c r="AG13" s="196">
        <v>44879</v>
      </c>
      <c r="AH13" s="196">
        <v>44879</v>
      </c>
      <c r="AI13" s="196">
        <v>44873</v>
      </c>
      <c r="AJ13" s="196">
        <v>44879</v>
      </c>
      <c r="AK13" s="196">
        <v>44867</v>
      </c>
      <c r="AL13" s="196">
        <v>44745</v>
      </c>
      <c r="AM13" s="196" t="s">
        <v>1752</v>
      </c>
      <c r="AN13" s="196" t="s">
        <v>1752</v>
      </c>
      <c r="AO13" s="196" t="s">
        <v>1752</v>
      </c>
      <c r="AP13" s="196">
        <v>44699</v>
      </c>
      <c r="AQ13" s="196">
        <v>44831</v>
      </c>
      <c r="AR13" s="196">
        <v>44878</v>
      </c>
      <c r="AS13" s="196">
        <v>44570</v>
      </c>
      <c r="AT13" s="196" t="s">
        <v>1752</v>
      </c>
      <c r="AU13" s="196" t="s">
        <v>1752</v>
      </c>
      <c r="AV13" s="196" t="s">
        <v>1752</v>
      </c>
      <c r="AW13" s="196" t="s">
        <v>1752</v>
      </c>
      <c r="AX13" s="196" t="s">
        <v>1752</v>
      </c>
      <c r="AY13" s="196" t="s">
        <v>1752</v>
      </c>
      <c r="AZ13" s="196" t="s">
        <v>1752</v>
      </c>
      <c r="BA13" s="196" t="s">
        <v>1752</v>
      </c>
      <c r="BB13" s="196" t="s">
        <v>1752</v>
      </c>
      <c r="BC13" s="196" t="s">
        <v>1752</v>
      </c>
      <c r="BD13" s="196"/>
      <c r="BE13" s="196"/>
      <c r="BF13" s="196"/>
      <c r="BG13" s="196"/>
      <c r="BH13" s="196"/>
      <c r="BI13" s="196"/>
      <c r="BJ13" s="196"/>
      <c r="BK13" s="196"/>
      <c r="BL13" s="196"/>
      <c r="BM13" s="196"/>
    </row>
    <row r="14" spans="1:65">
      <c r="A14" s="196">
        <v>44880</v>
      </c>
      <c r="B14" s="196">
        <v>44873</v>
      </c>
      <c r="C14" s="196">
        <v>44878</v>
      </c>
      <c r="D14" s="196">
        <v>44879</v>
      </c>
      <c r="E14" s="196">
        <v>44880</v>
      </c>
      <c r="F14" s="196">
        <v>44826</v>
      </c>
      <c r="G14" s="196">
        <v>44873</v>
      </c>
      <c r="H14" s="196">
        <v>44875</v>
      </c>
      <c r="I14" s="196">
        <v>44873</v>
      </c>
      <c r="J14" s="196">
        <v>44878</v>
      </c>
      <c r="K14" s="196">
        <v>44878</v>
      </c>
      <c r="L14" s="196">
        <v>44880</v>
      </c>
      <c r="M14" s="196">
        <v>44843</v>
      </c>
      <c r="N14" s="196">
        <v>44880</v>
      </c>
      <c r="O14" s="196">
        <v>44879</v>
      </c>
      <c r="P14" s="196">
        <v>44878</v>
      </c>
      <c r="Q14" s="196">
        <v>44879</v>
      </c>
      <c r="R14" s="196">
        <v>44853</v>
      </c>
      <c r="S14" s="196">
        <v>44816</v>
      </c>
      <c r="T14" s="196">
        <v>44829</v>
      </c>
      <c r="U14" s="196">
        <v>44880</v>
      </c>
      <c r="V14" s="196">
        <v>44880</v>
      </c>
      <c r="W14" s="196">
        <v>44822</v>
      </c>
      <c r="X14" s="196">
        <v>44874</v>
      </c>
      <c r="Y14" s="196">
        <v>44874</v>
      </c>
      <c r="Z14" s="196">
        <v>44802</v>
      </c>
      <c r="AA14" s="196">
        <v>44801</v>
      </c>
      <c r="AB14" s="196">
        <v>44799</v>
      </c>
      <c r="AC14" s="196">
        <v>44875</v>
      </c>
      <c r="AD14" s="196">
        <v>44847</v>
      </c>
      <c r="AE14" s="196">
        <v>44846</v>
      </c>
      <c r="AF14" s="196">
        <v>44769</v>
      </c>
      <c r="AG14" s="196">
        <v>44880</v>
      </c>
      <c r="AH14" s="196">
        <v>44880</v>
      </c>
      <c r="AI14" s="196">
        <v>44873</v>
      </c>
      <c r="AJ14" s="196">
        <v>44880</v>
      </c>
      <c r="AK14" s="196">
        <v>44867</v>
      </c>
      <c r="AL14" s="196">
        <v>44745</v>
      </c>
      <c r="AM14" s="196" t="s">
        <v>1752</v>
      </c>
      <c r="AN14" s="196" t="s">
        <v>1752</v>
      </c>
      <c r="AO14" s="196" t="s">
        <v>1752</v>
      </c>
      <c r="AP14" s="196">
        <v>44699</v>
      </c>
      <c r="AQ14" s="196">
        <v>44831</v>
      </c>
      <c r="AR14" s="196">
        <v>44880</v>
      </c>
      <c r="AS14" s="196">
        <v>44570</v>
      </c>
      <c r="AT14" s="196" t="s">
        <v>1752</v>
      </c>
      <c r="AU14" s="196" t="s">
        <v>1752</v>
      </c>
      <c r="AV14" s="196" t="s">
        <v>1752</v>
      </c>
      <c r="AW14" s="196" t="s">
        <v>1752</v>
      </c>
      <c r="AX14" s="196" t="s">
        <v>1752</v>
      </c>
      <c r="AY14" s="196" t="s">
        <v>1752</v>
      </c>
      <c r="AZ14" s="196" t="s">
        <v>1752</v>
      </c>
      <c r="BA14" s="196" t="s">
        <v>1752</v>
      </c>
      <c r="BB14" s="196" t="s">
        <v>1752</v>
      </c>
      <c r="BC14" s="196" t="s">
        <v>1752</v>
      </c>
      <c r="BD14" s="196"/>
      <c r="BE14" s="196"/>
      <c r="BF14" s="196"/>
      <c r="BG14" s="196"/>
      <c r="BH14" s="196"/>
      <c r="BI14" s="196"/>
      <c r="BJ14" s="196"/>
      <c r="BK14" s="196"/>
      <c r="BL14" s="196"/>
      <c r="BM14" s="196"/>
    </row>
    <row r="15" spans="1:65">
      <c r="A15" s="196">
        <v>44881</v>
      </c>
      <c r="B15" s="196">
        <v>44873</v>
      </c>
      <c r="C15" s="196">
        <v>44881</v>
      </c>
      <c r="D15" s="196">
        <v>44879</v>
      </c>
      <c r="E15" s="196">
        <v>44880</v>
      </c>
      <c r="F15" s="196">
        <v>44826</v>
      </c>
      <c r="G15" s="196">
        <v>44881</v>
      </c>
      <c r="H15" s="196">
        <v>44875</v>
      </c>
      <c r="I15" s="196">
        <v>44873</v>
      </c>
      <c r="J15" s="196">
        <v>44881</v>
      </c>
      <c r="K15" s="196">
        <v>44881</v>
      </c>
      <c r="L15" s="196">
        <v>44881</v>
      </c>
      <c r="M15" s="196">
        <v>44843</v>
      </c>
      <c r="N15" s="196">
        <v>44880</v>
      </c>
      <c r="O15" s="196">
        <v>44879</v>
      </c>
      <c r="P15" s="196">
        <v>44878</v>
      </c>
      <c r="Q15" s="196">
        <v>44881</v>
      </c>
      <c r="R15" s="196">
        <v>44853</v>
      </c>
      <c r="S15" s="196">
        <v>44816</v>
      </c>
      <c r="T15" s="196">
        <v>44829</v>
      </c>
      <c r="U15" s="196">
        <v>44880</v>
      </c>
      <c r="V15" s="196">
        <v>44880</v>
      </c>
      <c r="W15" s="196">
        <v>44822</v>
      </c>
      <c r="X15" s="196">
        <v>44874</v>
      </c>
      <c r="Y15" s="196">
        <v>44874</v>
      </c>
      <c r="Z15" s="196">
        <v>44802</v>
      </c>
      <c r="AA15" s="196">
        <v>44801</v>
      </c>
      <c r="AB15" s="196">
        <v>44799</v>
      </c>
      <c r="AC15" s="196">
        <v>44875</v>
      </c>
      <c r="AD15" s="196">
        <v>44847</v>
      </c>
      <c r="AE15" s="196">
        <v>44846</v>
      </c>
      <c r="AF15" s="196">
        <v>44769</v>
      </c>
      <c r="AG15" s="196">
        <v>44881</v>
      </c>
      <c r="AH15" s="196">
        <v>44881</v>
      </c>
      <c r="AI15" s="196">
        <v>44873</v>
      </c>
      <c r="AJ15" s="196">
        <v>44881</v>
      </c>
      <c r="AK15" s="196">
        <v>44867</v>
      </c>
      <c r="AL15" s="196">
        <v>44745</v>
      </c>
      <c r="AM15" s="196" t="s">
        <v>1752</v>
      </c>
      <c r="AN15" s="196" t="s">
        <v>1752</v>
      </c>
      <c r="AO15" s="196" t="s">
        <v>1752</v>
      </c>
      <c r="AP15" s="196">
        <v>44699</v>
      </c>
      <c r="AQ15" s="196">
        <v>44831</v>
      </c>
      <c r="AR15" s="196">
        <v>44880</v>
      </c>
      <c r="AS15" s="196">
        <v>44570</v>
      </c>
      <c r="AT15" s="196" t="s">
        <v>1752</v>
      </c>
      <c r="AU15" s="196" t="s">
        <v>1752</v>
      </c>
      <c r="AV15" s="196" t="s">
        <v>1752</v>
      </c>
      <c r="AW15" s="196" t="s">
        <v>1752</v>
      </c>
      <c r="AX15" s="196" t="s">
        <v>1752</v>
      </c>
      <c r="AY15" s="196" t="s">
        <v>1752</v>
      </c>
      <c r="AZ15" s="196" t="s">
        <v>1752</v>
      </c>
      <c r="BA15" s="196" t="s">
        <v>1752</v>
      </c>
      <c r="BB15" s="196" t="s">
        <v>1752</v>
      </c>
      <c r="BC15" s="196" t="s">
        <v>1752</v>
      </c>
      <c r="BD15" s="196"/>
      <c r="BE15" s="196"/>
      <c r="BF15" s="196"/>
      <c r="BG15" s="196"/>
      <c r="BH15" s="196"/>
      <c r="BI15" s="196"/>
      <c r="BJ15" s="196"/>
      <c r="BK15" s="196"/>
      <c r="BL15" s="196"/>
      <c r="BM15" s="196"/>
    </row>
    <row r="16" spans="1:65">
      <c r="A16" s="196">
        <v>44882</v>
      </c>
      <c r="B16" s="196">
        <v>44873</v>
      </c>
      <c r="C16" s="196">
        <v>44881</v>
      </c>
      <c r="D16" s="196">
        <v>44879</v>
      </c>
      <c r="E16" s="196">
        <v>44880</v>
      </c>
      <c r="F16" s="196">
        <v>44826</v>
      </c>
      <c r="G16" s="196">
        <v>44882</v>
      </c>
      <c r="H16" s="196">
        <v>44875</v>
      </c>
      <c r="I16" s="196">
        <v>44873</v>
      </c>
      <c r="J16" s="196">
        <v>44881</v>
      </c>
      <c r="K16" s="196">
        <v>44881</v>
      </c>
      <c r="L16" s="196">
        <v>44881</v>
      </c>
      <c r="M16" s="196">
        <v>44843</v>
      </c>
      <c r="N16" s="196">
        <v>44880</v>
      </c>
      <c r="O16" s="196">
        <v>44879</v>
      </c>
      <c r="P16" s="196">
        <v>44878</v>
      </c>
      <c r="Q16" s="196">
        <v>44882</v>
      </c>
      <c r="R16" s="196">
        <v>44853</v>
      </c>
      <c r="S16" s="196">
        <v>44816</v>
      </c>
      <c r="T16" s="196">
        <v>44829</v>
      </c>
      <c r="U16" s="196">
        <v>44880</v>
      </c>
      <c r="V16" s="196">
        <v>44880</v>
      </c>
      <c r="W16" s="196">
        <v>44822</v>
      </c>
      <c r="X16" s="196">
        <v>44874</v>
      </c>
      <c r="Y16" s="196">
        <v>44874</v>
      </c>
      <c r="Z16" s="196">
        <v>44802</v>
      </c>
      <c r="AA16" s="196">
        <v>44801</v>
      </c>
      <c r="AB16" s="196">
        <v>44799</v>
      </c>
      <c r="AC16" s="196">
        <v>44875</v>
      </c>
      <c r="AD16" s="196">
        <v>44847</v>
      </c>
      <c r="AE16" s="196">
        <v>44846</v>
      </c>
      <c r="AF16" s="196">
        <v>44769</v>
      </c>
      <c r="AG16" s="196">
        <v>44882</v>
      </c>
      <c r="AH16" s="196">
        <v>44882</v>
      </c>
      <c r="AI16" s="196">
        <v>44873</v>
      </c>
      <c r="AJ16" s="196">
        <v>44881</v>
      </c>
      <c r="AK16" s="196">
        <v>44867</v>
      </c>
      <c r="AL16" s="196">
        <v>44745</v>
      </c>
      <c r="AM16" s="196" t="s">
        <v>1752</v>
      </c>
      <c r="AN16" s="196" t="s">
        <v>1752</v>
      </c>
      <c r="AO16" s="196" t="s">
        <v>1752</v>
      </c>
      <c r="AP16" s="196">
        <v>44699</v>
      </c>
      <c r="AQ16" s="196">
        <v>44831</v>
      </c>
      <c r="AR16" s="196">
        <v>44880</v>
      </c>
      <c r="AS16" s="196">
        <v>44570</v>
      </c>
      <c r="AT16" s="196" t="s">
        <v>1752</v>
      </c>
      <c r="AU16" s="196" t="s">
        <v>1752</v>
      </c>
      <c r="AV16" s="196" t="s">
        <v>1752</v>
      </c>
      <c r="AW16" s="196" t="s">
        <v>1752</v>
      </c>
      <c r="AX16" s="196" t="s">
        <v>1752</v>
      </c>
      <c r="AY16" s="196" t="s">
        <v>1752</v>
      </c>
      <c r="AZ16" s="196" t="s">
        <v>1752</v>
      </c>
      <c r="BA16" s="196" t="s">
        <v>1752</v>
      </c>
      <c r="BB16" s="196" t="s">
        <v>1752</v>
      </c>
      <c r="BC16" s="196" t="s">
        <v>1752</v>
      </c>
      <c r="BD16" s="196"/>
      <c r="BE16" s="196"/>
      <c r="BF16" s="196"/>
      <c r="BG16" s="196"/>
      <c r="BH16" s="196"/>
      <c r="BI16" s="196"/>
      <c r="BJ16" s="196"/>
      <c r="BK16" s="196"/>
      <c r="BL16" s="196"/>
      <c r="BM16" s="196"/>
    </row>
    <row r="17" spans="1:65">
      <c r="A17" s="196">
        <v>44883</v>
      </c>
      <c r="B17" s="196">
        <v>44873</v>
      </c>
      <c r="C17" s="196">
        <v>44881</v>
      </c>
      <c r="D17" s="196">
        <v>44887</v>
      </c>
      <c r="E17" s="196">
        <v>44880</v>
      </c>
      <c r="F17" s="196">
        <v>44826</v>
      </c>
      <c r="G17" s="196">
        <v>44882</v>
      </c>
      <c r="H17" s="196">
        <v>44875</v>
      </c>
      <c r="I17" s="196">
        <v>44873</v>
      </c>
      <c r="J17" s="196">
        <v>44887</v>
      </c>
      <c r="K17" s="196">
        <v>44881</v>
      </c>
      <c r="L17" s="196">
        <v>44887</v>
      </c>
      <c r="M17" s="196">
        <v>44843</v>
      </c>
      <c r="N17" s="196">
        <v>44880</v>
      </c>
      <c r="O17" s="196">
        <v>44879</v>
      </c>
      <c r="P17" s="196">
        <v>44878</v>
      </c>
      <c r="Q17" s="196">
        <v>44887</v>
      </c>
      <c r="R17" s="196">
        <v>44853</v>
      </c>
      <c r="S17" s="196">
        <v>44816</v>
      </c>
      <c r="T17" s="196">
        <v>44829</v>
      </c>
      <c r="U17" s="196">
        <v>44880</v>
      </c>
      <c r="V17" s="196">
        <v>44887</v>
      </c>
      <c r="W17" s="196">
        <v>44822</v>
      </c>
      <c r="X17" s="196">
        <v>44874</v>
      </c>
      <c r="Y17" s="196">
        <v>44874</v>
      </c>
      <c r="Z17" s="196">
        <v>44802</v>
      </c>
      <c r="AA17" s="196">
        <v>44801</v>
      </c>
      <c r="AB17" s="196">
        <v>44799</v>
      </c>
      <c r="AC17" s="196">
        <v>44875</v>
      </c>
      <c r="AD17" s="196">
        <v>44847</v>
      </c>
      <c r="AE17" s="196">
        <v>44846</v>
      </c>
      <c r="AF17" s="196">
        <v>44769</v>
      </c>
      <c r="AG17" s="196">
        <v>44887</v>
      </c>
      <c r="AH17" s="196">
        <v>44887</v>
      </c>
      <c r="AI17" s="196">
        <v>44873</v>
      </c>
      <c r="AJ17" s="196">
        <v>44887</v>
      </c>
      <c r="AK17" s="196">
        <v>44867</v>
      </c>
      <c r="AL17" s="196">
        <v>44745</v>
      </c>
      <c r="AM17" s="196" t="s">
        <v>1752</v>
      </c>
      <c r="AN17" s="196" t="s">
        <v>1752</v>
      </c>
      <c r="AO17" s="196" t="s">
        <v>1752</v>
      </c>
      <c r="AP17" s="196">
        <v>44699</v>
      </c>
      <c r="AQ17" s="196">
        <v>44831</v>
      </c>
      <c r="AR17" s="196">
        <v>44887</v>
      </c>
      <c r="AS17" s="196">
        <v>44570</v>
      </c>
      <c r="AT17" s="196" t="s">
        <v>1752</v>
      </c>
      <c r="AU17" s="196" t="s">
        <v>1752</v>
      </c>
      <c r="AV17" s="196" t="s">
        <v>1752</v>
      </c>
      <c r="AW17" s="196" t="s">
        <v>1752</v>
      </c>
      <c r="AX17" s="196" t="s">
        <v>1752</v>
      </c>
      <c r="AY17" s="196" t="s">
        <v>1752</v>
      </c>
      <c r="AZ17" s="196" t="s">
        <v>1752</v>
      </c>
      <c r="BA17" s="196" t="s">
        <v>1752</v>
      </c>
      <c r="BB17" s="196" t="s">
        <v>1752</v>
      </c>
      <c r="BC17" s="196" t="s">
        <v>1752</v>
      </c>
      <c r="BD17" s="196"/>
      <c r="BE17" s="196"/>
      <c r="BF17" s="196"/>
      <c r="BG17" s="196"/>
      <c r="BH17" s="196"/>
      <c r="BI17" s="196"/>
      <c r="BJ17" s="196"/>
      <c r="BK17" s="196"/>
      <c r="BL17" s="196"/>
      <c r="BM17" s="196"/>
    </row>
    <row r="18" spans="1:65">
      <c r="A18" s="196">
        <v>44888</v>
      </c>
      <c r="B18" s="196">
        <v>44873</v>
      </c>
      <c r="C18" s="196">
        <v>44881</v>
      </c>
      <c r="D18" s="196">
        <v>44887</v>
      </c>
      <c r="E18" s="196">
        <v>44880</v>
      </c>
      <c r="F18" s="196">
        <v>44826</v>
      </c>
      <c r="G18" s="196">
        <v>44882</v>
      </c>
      <c r="H18" s="196">
        <v>44888</v>
      </c>
      <c r="I18" s="196">
        <v>44873</v>
      </c>
      <c r="J18" s="196">
        <v>44887</v>
      </c>
      <c r="K18" s="196">
        <v>44881</v>
      </c>
      <c r="L18" s="196">
        <v>44887</v>
      </c>
      <c r="M18" s="196">
        <v>44843</v>
      </c>
      <c r="N18" s="196">
        <v>44880</v>
      </c>
      <c r="O18" s="196">
        <v>44879</v>
      </c>
      <c r="P18" s="196">
        <v>44878</v>
      </c>
      <c r="Q18" s="196">
        <v>44887</v>
      </c>
      <c r="R18" s="196">
        <v>44853</v>
      </c>
      <c r="S18" s="196">
        <v>44816</v>
      </c>
      <c r="T18" s="196">
        <v>44829</v>
      </c>
      <c r="U18" s="196">
        <v>44888</v>
      </c>
      <c r="V18" s="196">
        <v>44887</v>
      </c>
      <c r="W18" s="196">
        <v>44822</v>
      </c>
      <c r="X18" s="196">
        <v>44874</v>
      </c>
      <c r="Y18" s="196">
        <v>44874</v>
      </c>
      <c r="Z18" s="196">
        <v>44802</v>
      </c>
      <c r="AA18" s="196">
        <v>44801</v>
      </c>
      <c r="AB18" s="196">
        <v>44799</v>
      </c>
      <c r="AC18" s="196">
        <v>44875</v>
      </c>
      <c r="AD18" s="196">
        <v>44847</v>
      </c>
      <c r="AE18" s="196">
        <v>44846</v>
      </c>
      <c r="AF18" s="196">
        <v>44769</v>
      </c>
      <c r="AG18" s="196">
        <v>44887</v>
      </c>
      <c r="AH18" s="196">
        <v>44888</v>
      </c>
      <c r="AI18" s="196">
        <v>44873</v>
      </c>
      <c r="AJ18" s="196">
        <v>44887</v>
      </c>
      <c r="AK18" s="196">
        <v>44867</v>
      </c>
      <c r="AL18" s="196">
        <v>44745</v>
      </c>
      <c r="AM18" s="196" t="s">
        <v>1752</v>
      </c>
      <c r="AN18" s="196" t="s">
        <v>1752</v>
      </c>
      <c r="AO18" s="196" t="s">
        <v>1752</v>
      </c>
      <c r="AP18" s="196">
        <v>44699</v>
      </c>
      <c r="AQ18" s="196">
        <v>44831</v>
      </c>
      <c r="AR18" s="196">
        <v>44888</v>
      </c>
      <c r="AS18" s="196">
        <v>44570</v>
      </c>
      <c r="AT18" s="196" t="s">
        <v>1752</v>
      </c>
      <c r="AU18" s="196" t="s">
        <v>1752</v>
      </c>
      <c r="AV18" s="196" t="s">
        <v>1752</v>
      </c>
      <c r="AW18" s="196" t="s">
        <v>1752</v>
      </c>
      <c r="AX18" s="196" t="s">
        <v>1752</v>
      </c>
      <c r="AY18" s="196" t="s">
        <v>1752</v>
      </c>
      <c r="AZ18" s="196" t="s">
        <v>1752</v>
      </c>
      <c r="BA18" s="196" t="s">
        <v>1752</v>
      </c>
      <c r="BB18" s="196" t="s">
        <v>1752</v>
      </c>
      <c r="BC18" s="196" t="s">
        <v>1752</v>
      </c>
      <c r="BD18" s="196"/>
      <c r="BE18" s="196"/>
      <c r="BF18" s="196"/>
      <c r="BG18" s="196"/>
      <c r="BH18" s="196"/>
      <c r="BI18" s="196"/>
      <c r="BJ18" s="196"/>
      <c r="BK18" s="196"/>
      <c r="BL18" s="196"/>
      <c r="BM18" s="196"/>
    </row>
    <row r="19" spans="1:65">
      <c r="A19" s="196">
        <v>44889</v>
      </c>
      <c r="B19" s="196">
        <v>44873</v>
      </c>
      <c r="C19" s="196">
        <v>44889</v>
      </c>
      <c r="D19" s="196">
        <v>44887</v>
      </c>
      <c r="E19" s="196">
        <v>44880</v>
      </c>
      <c r="F19" s="196">
        <v>44826</v>
      </c>
      <c r="G19" s="196">
        <v>44882</v>
      </c>
      <c r="H19" s="196">
        <v>44888</v>
      </c>
      <c r="I19" s="196">
        <v>44873</v>
      </c>
      <c r="J19" s="196">
        <v>44887</v>
      </c>
      <c r="K19" s="196">
        <v>44881</v>
      </c>
      <c r="L19" s="196">
        <v>44889</v>
      </c>
      <c r="M19" s="196">
        <v>44843</v>
      </c>
      <c r="N19" s="196">
        <v>44880</v>
      </c>
      <c r="O19" s="196">
        <v>44889</v>
      </c>
      <c r="P19" s="196">
        <v>44878</v>
      </c>
      <c r="Q19" s="196">
        <v>44887</v>
      </c>
      <c r="R19" s="196">
        <v>44853</v>
      </c>
      <c r="S19" s="196">
        <v>44889</v>
      </c>
      <c r="T19" s="196">
        <v>44829</v>
      </c>
      <c r="U19" s="196">
        <v>44889</v>
      </c>
      <c r="V19" s="196">
        <v>44887</v>
      </c>
      <c r="W19" s="196">
        <v>44822</v>
      </c>
      <c r="X19" s="196">
        <v>44874</v>
      </c>
      <c r="Y19" s="196">
        <v>44874</v>
      </c>
      <c r="Z19" s="196">
        <v>44802</v>
      </c>
      <c r="AA19" s="196">
        <v>44801</v>
      </c>
      <c r="AB19" s="196">
        <v>44799</v>
      </c>
      <c r="AC19" s="196">
        <v>44875</v>
      </c>
      <c r="AD19" s="196">
        <v>44889</v>
      </c>
      <c r="AE19" s="196">
        <v>44846</v>
      </c>
      <c r="AF19" s="196">
        <v>44769</v>
      </c>
      <c r="AG19" s="196">
        <v>44889</v>
      </c>
      <c r="AH19" s="196">
        <v>44888</v>
      </c>
      <c r="AI19" s="196">
        <v>44873</v>
      </c>
      <c r="AJ19" s="196">
        <v>44889</v>
      </c>
      <c r="AK19" s="196">
        <v>44867</v>
      </c>
      <c r="AL19" s="196">
        <v>44745</v>
      </c>
      <c r="AM19" s="196" t="s">
        <v>1752</v>
      </c>
      <c r="AN19" s="196" t="s">
        <v>1752</v>
      </c>
      <c r="AO19" s="196" t="s">
        <v>1752</v>
      </c>
      <c r="AP19" s="196">
        <v>44699</v>
      </c>
      <c r="AQ19" s="196">
        <v>44831</v>
      </c>
      <c r="AR19" s="196">
        <v>44889</v>
      </c>
      <c r="AS19" s="196">
        <v>44570</v>
      </c>
      <c r="AT19" s="196" t="s">
        <v>1752</v>
      </c>
      <c r="AU19" s="196" t="s">
        <v>1752</v>
      </c>
      <c r="AV19" s="196" t="s">
        <v>1752</v>
      </c>
      <c r="AW19" s="196" t="s">
        <v>1752</v>
      </c>
      <c r="AX19" s="196" t="s">
        <v>1752</v>
      </c>
      <c r="AY19" s="196" t="s">
        <v>1752</v>
      </c>
      <c r="AZ19" s="196" t="s">
        <v>1752</v>
      </c>
      <c r="BA19" s="196" t="s">
        <v>1752</v>
      </c>
      <c r="BB19" s="196" t="s">
        <v>1752</v>
      </c>
      <c r="BC19" s="196" t="s">
        <v>1752</v>
      </c>
      <c r="BD19" s="196"/>
      <c r="BE19" s="196"/>
      <c r="BF19" s="196"/>
      <c r="BG19" s="196"/>
      <c r="BH19" s="196"/>
      <c r="BI19" s="196"/>
      <c r="BJ19" s="196"/>
      <c r="BK19" s="196"/>
      <c r="BL19" s="196"/>
      <c r="BM19" s="196"/>
    </row>
    <row r="20" spans="1:65">
      <c r="A20" s="196">
        <v>44892</v>
      </c>
      <c r="B20" s="196">
        <v>44873</v>
      </c>
      <c r="C20" s="196">
        <v>44889</v>
      </c>
      <c r="D20" s="196">
        <v>44887</v>
      </c>
      <c r="E20" s="196">
        <v>44880</v>
      </c>
      <c r="F20" s="196">
        <v>44826</v>
      </c>
      <c r="G20" s="196">
        <v>44882</v>
      </c>
      <c r="H20" s="196">
        <v>44888</v>
      </c>
      <c r="I20" s="196">
        <v>44873</v>
      </c>
      <c r="J20" s="196">
        <v>44892</v>
      </c>
      <c r="K20" s="196">
        <v>44881</v>
      </c>
      <c r="L20" s="196">
        <v>44892</v>
      </c>
      <c r="M20" s="196">
        <v>44843</v>
      </c>
      <c r="N20" s="196">
        <v>44880</v>
      </c>
      <c r="O20" s="196">
        <v>44889</v>
      </c>
      <c r="P20" s="196">
        <v>44878</v>
      </c>
      <c r="Q20" s="196">
        <v>44892</v>
      </c>
      <c r="R20" s="196">
        <v>44853</v>
      </c>
      <c r="S20" s="196">
        <v>44889</v>
      </c>
      <c r="T20" s="196">
        <v>44829</v>
      </c>
      <c r="U20" s="196">
        <v>44889</v>
      </c>
      <c r="V20" s="196">
        <v>44892</v>
      </c>
      <c r="W20" s="196">
        <v>44822</v>
      </c>
      <c r="X20" s="196">
        <v>44874</v>
      </c>
      <c r="Y20" s="196">
        <v>44892</v>
      </c>
      <c r="Z20" s="196">
        <v>44802</v>
      </c>
      <c r="AA20" s="196">
        <v>44801</v>
      </c>
      <c r="AB20" s="196">
        <v>44799</v>
      </c>
      <c r="AC20" s="196">
        <v>44875</v>
      </c>
      <c r="AD20" s="196">
        <v>44889</v>
      </c>
      <c r="AE20" s="196">
        <v>44846</v>
      </c>
      <c r="AF20" s="196">
        <v>44769</v>
      </c>
      <c r="AG20" s="196">
        <v>44889</v>
      </c>
      <c r="AH20" s="196">
        <v>44892</v>
      </c>
      <c r="AI20" s="196">
        <v>44873</v>
      </c>
      <c r="AJ20" s="196">
        <v>44892</v>
      </c>
      <c r="AK20" s="196">
        <v>44867</v>
      </c>
      <c r="AL20" s="196">
        <v>44745</v>
      </c>
      <c r="AM20" s="196" t="s">
        <v>1752</v>
      </c>
      <c r="AN20" s="196" t="s">
        <v>1752</v>
      </c>
      <c r="AO20" s="196" t="s">
        <v>1752</v>
      </c>
      <c r="AP20" s="196">
        <v>44699</v>
      </c>
      <c r="AQ20" s="196">
        <v>44892</v>
      </c>
      <c r="AR20" s="196">
        <v>44892</v>
      </c>
      <c r="AS20" s="196">
        <v>44570</v>
      </c>
      <c r="AT20" s="196" t="s">
        <v>1752</v>
      </c>
      <c r="AU20" s="196" t="s">
        <v>1752</v>
      </c>
      <c r="AV20" s="196" t="s">
        <v>1752</v>
      </c>
      <c r="AW20" s="196" t="s">
        <v>1752</v>
      </c>
      <c r="AX20" s="196" t="s">
        <v>1752</v>
      </c>
      <c r="AY20" s="196" t="s">
        <v>1752</v>
      </c>
      <c r="AZ20" s="196" t="s">
        <v>1752</v>
      </c>
      <c r="BA20" s="196" t="s">
        <v>1752</v>
      </c>
      <c r="BB20" s="196" t="s">
        <v>1752</v>
      </c>
      <c r="BC20" s="196" t="s">
        <v>1752</v>
      </c>
      <c r="BD20" s="196"/>
      <c r="BE20" s="196"/>
      <c r="BF20" s="196"/>
      <c r="BG20" s="196"/>
      <c r="BH20" s="196"/>
      <c r="BI20" s="196"/>
      <c r="BJ20" s="196"/>
      <c r="BK20" s="196"/>
      <c r="BL20" s="196"/>
      <c r="BM20" s="196"/>
    </row>
    <row r="21" spans="1:65">
      <c r="A21" s="196">
        <v>44893</v>
      </c>
      <c r="B21" s="196">
        <v>44873</v>
      </c>
      <c r="C21" s="196">
        <v>44893</v>
      </c>
      <c r="D21" s="196">
        <v>44887</v>
      </c>
      <c r="E21" s="196">
        <v>44893</v>
      </c>
      <c r="F21" s="196">
        <v>44826</v>
      </c>
      <c r="G21" s="196">
        <v>44882</v>
      </c>
      <c r="H21" s="196">
        <v>44888</v>
      </c>
      <c r="I21" s="196">
        <v>44873</v>
      </c>
      <c r="J21" s="196">
        <v>44892</v>
      </c>
      <c r="K21" s="196">
        <v>44881</v>
      </c>
      <c r="L21" s="196">
        <v>44892</v>
      </c>
      <c r="M21" s="196">
        <v>44843</v>
      </c>
      <c r="N21" s="196">
        <v>44880</v>
      </c>
      <c r="O21" s="196">
        <v>44889</v>
      </c>
      <c r="P21" s="196">
        <v>44878</v>
      </c>
      <c r="Q21" s="196">
        <v>44893</v>
      </c>
      <c r="R21" s="196">
        <v>44853</v>
      </c>
      <c r="S21" s="196">
        <v>44889</v>
      </c>
      <c r="T21" s="196">
        <v>44829</v>
      </c>
      <c r="U21" s="196">
        <v>44893</v>
      </c>
      <c r="V21" s="196">
        <v>44892</v>
      </c>
      <c r="W21" s="196">
        <v>44822</v>
      </c>
      <c r="X21" s="196">
        <v>44874</v>
      </c>
      <c r="Y21" s="196">
        <v>44892</v>
      </c>
      <c r="Z21" s="196">
        <v>44802</v>
      </c>
      <c r="AA21" s="196">
        <v>44801</v>
      </c>
      <c r="AB21" s="196">
        <v>44799</v>
      </c>
      <c r="AC21" s="196">
        <v>44875</v>
      </c>
      <c r="AD21" s="196">
        <v>44889</v>
      </c>
      <c r="AE21" s="196">
        <v>44846</v>
      </c>
      <c r="AF21" s="196">
        <v>44769</v>
      </c>
      <c r="AG21" s="196">
        <v>44889</v>
      </c>
      <c r="AH21" s="196">
        <v>44893</v>
      </c>
      <c r="AI21" s="196">
        <v>44873</v>
      </c>
      <c r="AJ21" s="196">
        <v>44893</v>
      </c>
      <c r="AK21" s="196">
        <v>44893</v>
      </c>
      <c r="AL21" s="196">
        <v>44745</v>
      </c>
      <c r="AM21" s="196" t="s">
        <v>1752</v>
      </c>
      <c r="AN21" s="196" t="s">
        <v>1752</v>
      </c>
      <c r="AO21" s="196" t="s">
        <v>1752</v>
      </c>
      <c r="AP21" s="196">
        <v>44699</v>
      </c>
      <c r="AQ21" s="196">
        <v>44892</v>
      </c>
      <c r="AR21" s="196">
        <v>44893</v>
      </c>
      <c r="AS21" s="196">
        <v>44570</v>
      </c>
      <c r="AT21" s="196" t="s">
        <v>1752</v>
      </c>
      <c r="AU21" s="196" t="s">
        <v>1752</v>
      </c>
      <c r="AV21" s="196" t="s">
        <v>1752</v>
      </c>
      <c r="AW21" s="196" t="s">
        <v>1752</v>
      </c>
      <c r="AX21" s="196" t="s">
        <v>1752</v>
      </c>
      <c r="AY21" s="196" t="s">
        <v>1752</v>
      </c>
      <c r="AZ21" s="196" t="s">
        <v>1752</v>
      </c>
      <c r="BA21" s="196" t="s">
        <v>1752</v>
      </c>
      <c r="BB21" s="196" t="s">
        <v>1752</v>
      </c>
      <c r="BC21" s="196" t="s">
        <v>1752</v>
      </c>
      <c r="BD21" s="196"/>
      <c r="BE21" s="196"/>
      <c r="BF21" s="196"/>
      <c r="BG21" s="196"/>
      <c r="BH21" s="196"/>
      <c r="BI21" s="196"/>
      <c r="BJ21" s="196"/>
      <c r="BK21" s="196"/>
      <c r="BL21" s="196"/>
      <c r="BM21" s="196"/>
    </row>
    <row r="22" spans="1:65">
      <c r="A22" s="196">
        <v>44894</v>
      </c>
      <c r="B22" s="196">
        <v>44873</v>
      </c>
      <c r="C22" s="196">
        <v>44894</v>
      </c>
      <c r="D22" s="196">
        <v>44887</v>
      </c>
      <c r="E22" s="196">
        <v>44893</v>
      </c>
      <c r="F22" s="196">
        <v>44826</v>
      </c>
      <c r="G22" s="196">
        <v>44882</v>
      </c>
      <c r="H22" s="196">
        <v>44888</v>
      </c>
      <c r="I22" s="196">
        <v>44873</v>
      </c>
      <c r="J22" s="196">
        <v>44892</v>
      </c>
      <c r="K22" s="196">
        <v>44881</v>
      </c>
      <c r="L22" s="196">
        <v>44894</v>
      </c>
      <c r="M22" s="196">
        <v>44843</v>
      </c>
      <c r="N22" s="196">
        <v>44880</v>
      </c>
      <c r="O22" s="196">
        <v>44894</v>
      </c>
      <c r="P22" s="196">
        <v>44878</v>
      </c>
      <c r="Q22" s="196">
        <v>44894</v>
      </c>
      <c r="R22" s="196">
        <v>44853</v>
      </c>
      <c r="S22" s="196">
        <v>44889</v>
      </c>
      <c r="T22" s="196">
        <v>44894</v>
      </c>
      <c r="U22" s="196">
        <v>44894</v>
      </c>
      <c r="V22" s="196">
        <v>44892</v>
      </c>
      <c r="W22" s="196">
        <v>44822</v>
      </c>
      <c r="X22" s="196">
        <v>44874</v>
      </c>
      <c r="Y22" s="196">
        <v>44892</v>
      </c>
      <c r="Z22" s="196">
        <v>44802</v>
      </c>
      <c r="AA22" s="196">
        <v>44801</v>
      </c>
      <c r="AB22" s="196">
        <v>44799</v>
      </c>
      <c r="AC22" s="196">
        <v>44875</v>
      </c>
      <c r="AD22" s="196">
        <v>44889</v>
      </c>
      <c r="AE22" s="196">
        <v>44846</v>
      </c>
      <c r="AF22" s="196">
        <v>44769</v>
      </c>
      <c r="AG22" s="196">
        <v>44889</v>
      </c>
      <c r="AH22" s="196">
        <v>44894</v>
      </c>
      <c r="AI22" s="196">
        <v>44873</v>
      </c>
      <c r="AJ22" s="196">
        <v>44893</v>
      </c>
      <c r="AK22" s="196">
        <v>44894</v>
      </c>
      <c r="AL22" s="196">
        <v>44745</v>
      </c>
      <c r="AM22" s="196" t="s">
        <v>1752</v>
      </c>
      <c r="AN22" s="196" t="s">
        <v>1752</v>
      </c>
      <c r="AO22" s="196" t="s">
        <v>1752</v>
      </c>
      <c r="AP22" s="196">
        <v>44699</v>
      </c>
      <c r="AQ22" s="196">
        <v>44892</v>
      </c>
      <c r="AR22" s="196">
        <v>44894</v>
      </c>
      <c r="AS22" s="196">
        <v>44570</v>
      </c>
      <c r="AT22" s="196" t="s">
        <v>1752</v>
      </c>
      <c r="AU22" s="196" t="s">
        <v>1752</v>
      </c>
      <c r="AV22" s="196" t="s">
        <v>1752</v>
      </c>
      <c r="AW22" s="196" t="s">
        <v>1752</v>
      </c>
      <c r="AX22" s="196" t="s">
        <v>1752</v>
      </c>
      <c r="AY22" s="196" t="s">
        <v>1752</v>
      </c>
      <c r="AZ22" s="196" t="s">
        <v>1752</v>
      </c>
      <c r="BA22" s="196" t="s">
        <v>1752</v>
      </c>
      <c r="BB22" s="196" t="s">
        <v>1752</v>
      </c>
      <c r="BC22" s="196" t="s">
        <v>1752</v>
      </c>
      <c r="BD22" s="196"/>
      <c r="BE22" s="196"/>
      <c r="BF22" s="196"/>
      <c r="BG22" s="196"/>
      <c r="BH22" s="196"/>
      <c r="BI22" s="196"/>
      <c r="BJ22" s="196"/>
      <c r="BK22" s="196"/>
      <c r="BL22" s="196"/>
      <c r="BM22" s="196"/>
    </row>
    <row r="23" spans="1:65">
      <c r="A23" s="196">
        <v>44895</v>
      </c>
      <c r="B23" s="196">
        <v>44873</v>
      </c>
      <c r="C23" s="196">
        <v>44895</v>
      </c>
      <c r="D23" s="196">
        <v>44895</v>
      </c>
      <c r="E23" s="196">
        <v>44893</v>
      </c>
      <c r="F23" s="196">
        <v>44826</v>
      </c>
      <c r="G23" s="196">
        <v>44882</v>
      </c>
      <c r="H23" s="196">
        <v>44888</v>
      </c>
      <c r="I23" s="196">
        <v>44873</v>
      </c>
      <c r="J23" s="196">
        <v>44892</v>
      </c>
      <c r="K23" s="196">
        <v>44881</v>
      </c>
      <c r="L23" s="196">
        <v>44895</v>
      </c>
      <c r="M23" s="196">
        <v>44843</v>
      </c>
      <c r="N23" s="196">
        <v>44880</v>
      </c>
      <c r="O23" s="196">
        <v>44894</v>
      </c>
      <c r="P23" s="196">
        <v>44878</v>
      </c>
      <c r="Q23" s="196">
        <v>44894</v>
      </c>
      <c r="R23" s="196">
        <v>44853</v>
      </c>
      <c r="S23" s="196">
        <v>44889</v>
      </c>
      <c r="T23" s="196">
        <v>44894</v>
      </c>
      <c r="U23" s="196">
        <v>44895</v>
      </c>
      <c r="V23" s="196">
        <v>44892</v>
      </c>
      <c r="W23" s="196">
        <v>44822</v>
      </c>
      <c r="X23" s="196">
        <v>44874</v>
      </c>
      <c r="Y23" s="196">
        <v>44892</v>
      </c>
      <c r="Z23" s="196">
        <v>44802</v>
      </c>
      <c r="AA23" s="196">
        <v>44801</v>
      </c>
      <c r="AB23" s="196">
        <v>44799</v>
      </c>
      <c r="AC23" s="196">
        <v>44895</v>
      </c>
      <c r="AD23" s="196">
        <v>44889</v>
      </c>
      <c r="AE23" s="196">
        <v>44846</v>
      </c>
      <c r="AF23" s="196">
        <v>44769</v>
      </c>
      <c r="AG23" s="196">
        <v>44895</v>
      </c>
      <c r="AH23" s="196">
        <v>44895</v>
      </c>
      <c r="AI23" s="196">
        <v>44873</v>
      </c>
      <c r="AJ23" s="196">
        <v>44893</v>
      </c>
      <c r="AK23" s="196">
        <v>44895</v>
      </c>
      <c r="AL23" s="196">
        <v>44745</v>
      </c>
      <c r="AM23" s="196" t="s">
        <v>1752</v>
      </c>
      <c r="AN23" s="196" t="s">
        <v>1752</v>
      </c>
      <c r="AO23" s="196" t="s">
        <v>1752</v>
      </c>
      <c r="AP23" s="196">
        <v>44699</v>
      </c>
      <c r="AQ23" s="196">
        <v>44892</v>
      </c>
      <c r="AR23" s="196">
        <v>44894</v>
      </c>
      <c r="AS23" s="196">
        <v>44570</v>
      </c>
      <c r="AT23" s="196" t="s">
        <v>1752</v>
      </c>
      <c r="AU23" s="196" t="s">
        <v>1752</v>
      </c>
      <c r="AV23" s="196" t="s">
        <v>1752</v>
      </c>
      <c r="AW23" s="196" t="s">
        <v>1752</v>
      </c>
      <c r="AX23" s="196" t="s">
        <v>1752</v>
      </c>
      <c r="AY23" s="196">
        <v>44895</v>
      </c>
      <c r="AZ23" s="196">
        <v>44895</v>
      </c>
      <c r="BA23" s="196" t="s">
        <v>1752</v>
      </c>
      <c r="BB23" s="196" t="s">
        <v>1752</v>
      </c>
      <c r="BC23" s="196" t="s">
        <v>1752</v>
      </c>
      <c r="BD23" s="196"/>
      <c r="BE23" s="196"/>
      <c r="BF23" s="196"/>
      <c r="BG23" s="196"/>
      <c r="BH23" s="196"/>
      <c r="BI23" s="196"/>
      <c r="BJ23" s="196"/>
      <c r="BK23" s="196"/>
      <c r="BL23" s="196"/>
      <c r="BM23" s="196"/>
    </row>
    <row r="24" spans="1:65">
      <c r="A24" s="196">
        <v>44896</v>
      </c>
      <c r="B24" s="196">
        <v>44873</v>
      </c>
      <c r="C24" s="196">
        <v>44895</v>
      </c>
      <c r="D24" s="196">
        <v>44895</v>
      </c>
      <c r="E24" s="196">
        <v>44893</v>
      </c>
      <c r="F24" s="196">
        <v>44826</v>
      </c>
      <c r="G24" s="196">
        <v>44882</v>
      </c>
      <c r="H24" s="196">
        <v>44888</v>
      </c>
      <c r="I24" s="196">
        <v>44873</v>
      </c>
      <c r="J24" s="196">
        <v>44892</v>
      </c>
      <c r="K24" s="196">
        <v>44881</v>
      </c>
      <c r="L24" s="196">
        <v>44896</v>
      </c>
      <c r="M24" s="196">
        <v>44843</v>
      </c>
      <c r="N24" s="196">
        <v>44880</v>
      </c>
      <c r="O24" s="196">
        <v>44894</v>
      </c>
      <c r="P24" s="196">
        <v>44896</v>
      </c>
      <c r="Q24" s="196">
        <v>44894</v>
      </c>
      <c r="R24" s="196">
        <v>44896</v>
      </c>
      <c r="S24" s="196">
        <v>44889</v>
      </c>
      <c r="T24" s="196">
        <v>44896</v>
      </c>
      <c r="U24" s="196">
        <v>44896</v>
      </c>
      <c r="V24" s="196">
        <v>44896</v>
      </c>
      <c r="W24" s="196">
        <v>44822</v>
      </c>
      <c r="X24" s="196">
        <v>44874</v>
      </c>
      <c r="Y24" s="196">
        <v>44892</v>
      </c>
      <c r="Z24" s="196">
        <v>44802</v>
      </c>
      <c r="AA24" s="196">
        <v>44801</v>
      </c>
      <c r="AB24" s="196">
        <v>44799</v>
      </c>
      <c r="AC24" s="196">
        <v>44895</v>
      </c>
      <c r="AD24" s="196">
        <v>44889</v>
      </c>
      <c r="AE24" s="196">
        <v>44846</v>
      </c>
      <c r="AF24" s="196">
        <v>44769</v>
      </c>
      <c r="AG24" s="196">
        <v>44896</v>
      </c>
      <c r="AH24" s="196">
        <v>44895</v>
      </c>
      <c r="AI24" s="196">
        <v>44873</v>
      </c>
      <c r="AJ24" s="196">
        <v>44893</v>
      </c>
      <c r="AK24" s="196">
        <v>44896</v>
      </c>
      <c r="AL24" s="196">
        <v>44745</v>
      </c>
      <c r="AM24" s="196" t="s">
        <v>1752</v>
      </c>
      <c r="AN24" s="196" t="s">
        <v>1752</v>
      </c>
      <c r="AO24" s="196" t="s">
        <v>1752</v>
      </c>
      <c r="AP24" s="196">
        <v>44699</v>
      </c>
      <c r="AQ24" s="196">
        <v>44892</v>
      </c>
      <c r="AR24" s="196">
        <v>44896</v>
      </c>
      <c r="AS24" s="196">
        <v>44570</v>
      </c>
      <c r="AT24" s="196" t="s">
        <v>1752</v>
      </c>
      <c r="AU24" s="196" t="s">
        <v>1752</v>
      </c>
      <c r="AV24" s="196" t="s">
        <v>1752</v>
      </c>
      <c r="AW24" s="196" t="s">
        <v>1752</v>
      </c>
      <c r="AX24" s="196" t="s">
        <v>1752</v>
      </c>
      <c r="AY24" s="196">
        <v>44895</v>
      </c>
      <c r="AZ24" s="196">
        <v>44895</v>
      </c>
      <c r="BA24" s="196" t="s">
        <v>1752</v>
      </c>
      <c r="BB24" s="196" t="s">
        <v>1752</v>
      </c>
      <c r="BC24" s="196" t="s">
        <v>1752</v>
      </c>
      <c r="BD24" s="196"/>
      <c r="BE24" s="196"/>
      <c r="BF24" s="196"/>
      <c r="BG24" s="196"/>
      <c r="BH24" s="196"/>
      <c r="BI24" s="196"/>
      <c r="BJ24" s="196"/>
      <c r="BK24" s="196"/>
      <c r="BL24" s="196"/>
      <c r="BM24" s="196"/>
    </row>
    <row r="25" spans="1:65">
      <c r="A25" s="196">
        <v>44899</v>
      </c>
      <c r="B25" s="196">
        <v>44873</v>
      </c>
      <c r="C25" s="196">
        <v>44899</v>
      </c>
      <c r="D25" s="196">
        <v>44895</v>
      </c>
      <c r="E25" s="196">
        <v>44899</v>
      </c>
      <c r="F25" s="196">
        <v>44826</v>
      </c>
      <c r="G25" s="196">
        <v>44882</v>
      </c>
      <c r="H25" s="196">
        <v>44888</v>
      </c>
      <c r="I25" s="196">
        <v>44873</v>
      </c>
      <c r="J25" s="196">
        <v>44892</v>
      </c>
      <c r="K25" s="196">
        <v>44881</v>
      </c>
      <c r="L25" s="196">
        <v>44899</v>
      </c>
      <c r="M25" s="196">
        <v>44843</v>
      </c>
      <c r="N25" s="196">
        <v>44880</v>
      </c>
      <c r="O25" s="196">
        <v>44894</v>
      </c>
      <c r="P25" s="196">
        <v>44896</v>
      </c>
      <c r="Q25" s="196">
        <v>44899</v>
      </c>
      <c r="R25" s="196">
        <v>44896</v>
      </c>
      <c r="S25" s="196">
        <v>44889</v>
      </c>
      <c r="T25" s="196">
        <v>44899</v>
      </c>
      <c r="U25" s="196">
        <v>44899</v>
      </c>
      <c r="V25" s="196">
        <v>44899</v>
      </c>
      <c r="W25" s="196">
        <v>44899</v>
      </c>
      <c r="X25" s="196">
        <v>44874</v>
      </c>
      <c r="Y25" s="196">
        <v>44892</v>
      </c>
      <c r="Z25" s="196">
        <v>44802</v>
      </c>
      <c r="AA25" s="196">
        <v>44801</v>
      </c>
      <c r="AB25" s="196">
        <v>44799</v>
      </c>
      <c r="AC25" s="196">
        <v>44895</v>
      </c>
      <c r="AD25" s="196">
        <v>44889</v>
      </c>
      <c r="AE25" s="196">
        <v>44846</v>
      </c>
      <c r="AF25" s="196">
        <v>44769</v>
      </c>
      <c r="AG25" s="196">
        <v>44899</v>
      </c>
      <c r="AH25" s="196">
        <v>44899</v>
      </c>
      <c r="AI25" s="196">
        <v>44873</v>
      </c>
      <c r="AJ25" s="196">
        <v>44893</v>
      </c>
      <c r="AK25" s="196">
        <v>44896</v>
      </c>
      <c r="AL25" s="196">
        <v>44745</v>
      </c>
      <c r="AM25" s="196" t="s">
        <v>1752</v>
      </c>
      <c r="AN25" s="196" t="s">
        <v>1752</v>
      </c>
      <c r="AO25" s="196" t="s">
        <v>1752</v>
      </c>
      <c r="AP25" s="196">
        <v>44699</v>
      </c>
      <c r="AQ25" s="196">
        <v>44892</v>
      </c>
      <c r="AR25" s="196">
        <v>44899</v>
      </c>
      <c r="AS25" s="196">
        <v>44570</v>
      </c>
      <c r="AT25" s="196" t="s">
        <v>1752</v>
      </c>
      <c r="AU25" s="196" t="s">
        <v>1752</v>
      </c>
      <c r="AV25" s="196" t="s">
        <v>1752</v>
      </c>
      <c r="AW25" s="196" t="s">
        <v>1752</v>
      </c>
      <c r="AX25" s="196" t="s">
        <v>1752</v>
      </c>
      <c r="AY25" s="196">
        <v>44895</v>
      </c>
      <c r="AZ25" s="196">
        <v>44895</v>
      </c>
      <c r="BA25" s="196" t="s">
        <v>1752</v>
      </c>
      <c r="BB25" s="196" t="s">
        <v>1752</v>
      </c>
      <c r="BC25" s="196" t="s">
        <v>1752</v>
      </c>
      <c r="BD25" s="196"/>
      <c r="BE25" s="196"/>
      <c r="BF25" s="196"/>
      <c r="BG25" s="196"/>
      <c r="BH25" s="196"/>
      <c r="BI25" s="196"/>
      <c r="BJ25" s="196"/>
      <c r="BK25" s="196"/>
      <c r="BL25" s="196"/>
      <c r="BM25" s="196"/>
    </row>
    <row r="26" spans="1:65">
      <c r="A26" s="196">
        <v>44900</v>
      </c>
      <c r="B26" s="196">
        <v>44900</v>
      </c>
      <c r="C26" s="196">
        <v>44900</v>
      </c>
      <c r="D26" s="196">
        <v>44895</v>
      </c>
      <c r="E26" s="196">
        <v>44899</v>
      </c>
      <c r="F26" s="196">
        <v>44826</v>
      </c>
      <c r="G26" s="196">
        <v>44900</v>
      </c>
      <c r="H26" s="196">
        <v>44888</v>
      </c>
      <c r="I26" s="196">
        <v>44873</v>
      </c>
      <c r="J26" s="196">
        <v>44892</v>
      </c>
      <c r="K26" s="196">
        <v>44900</v>
      </c>
      <c r="L26" s="196">
        <v>44899</v>
      </c>
      <c r="M26" s="196">
        <v>44843</v>
      </c>
      <c r="N26" s="196">
        <v>44880</v>
      </c>
      <c r="O26" s="196">
        <v>44894</v>
      </c>
      <c r="P26" s="196">
        <v>44896</v>
      </c>
      <c r="Q26" s="196">
        <v>44899</v>
      </c>
      <c r="R26" s="196">
        <v>44896</v>
      </c>
      <c r="S26" s="196">
        <v>44889</v>
      </c>
      <c r="T26" s="196">
        <v>44899</v>
      </c>
      <c r="U26" s="196">
        <v>44900</v>
      </c>
      <c r="V26" s="196">
        <v>44899</v>
      </c>
      <c r="W26" s="196">
        <v>44899</v>
      </c>
      <c r="X26" s="196">
        <v>44874</v>
      </c>
      <c r="Y26" s="196">
        <v>44900</v>
      </c>
      <c r="Z26" s="196">
        <v>44802</v>
      </c>
      <c r="AA26" s="196">
        <v>44801</v>
      </c>
      <c r="AB26" s="196">
        <v>44799</v>
      </c>
      <c r="AC26" s="196">
        <v>44895</v>
      </c>
      <c r="AD26" s="196">
        <v>44900</v>
      </c>
      <c r="AE26" s="196">
        <v>44846</v>
      </c>
      <c r="AF26" s="196">
        <v>44769</v>
      </c>
      <c r="AG26" s="196">
        <v>44899</v>
      </c>
      <c r="AH26" s="196">
        <v>44900</v>
      </c>
      <c r="AI26" s="196">
        <v>44873</v>
      </c>
      <c r="AJ26" s="196">
        <v>44900</v>
      </c>
      <c r="AK26" s="196">
        <v>44900</v>
      </c>
      <c r="AL26" s="196">
        <v>44745</v>
      </c>
      <c r="AM26" s="196" t="s">
        <v>1752</v>
      </c>
      <c r="AN26" s="196" t="s">
        <v>1752</v>
      </c>
      <c r="AO26" s="196" t="s">
        <v>1752</v>
      </c>
      <c r="AP26" s="196">
        <v>44699</v>
      </c>
      <c r="AQ26" s="196">
        <v>44892</v>
      </c>
      <c r="AR26" s="196">
        <v>44899</v>
      </c>
      <c r="AS26" s="196">
        <v>44570</v>
      </c>
      <c r="AT26" s="196" t="s">
        <v>1752</v>
      </c>
      <c r="AU26" s="196" t="s">
        <v>1752</v>
      </c>
      <c r="AV26" s="196" t="s">
        <v>1752</v>
      </c>
      <c r="AW26" s="196" t="s">
        <v>1752</v>
      </c>
      <c r="AX26" s="196" t="s">
        <v>1752</v>
      </c>
      <c r="AY26" s="196">
        <v>44895</v>
      </c>
      <c r="AZ26" s="196">
        <v>44895</v>
      </c>
      <c r="BA26" s="196" t="s">
        <v>1752</v>
      </c>
      <c r="BB26" s="196" t="s">
        <v>1752</v>
      </c>
      <c r="BC26" s="196" t="s">
        <v>1752</v>
      </c>
      <c r="BD26" s="196"/>
      <c r="BE26" s="196"/>
      <c r="BF26" s="196"/>
      <c r="BG26" s="196"/>
      <c r="BH26" s="196"/>
      <c r="BI26" s="196"/>
      <c r="BJ26" s="196"/>
      <c r="BK26" s="196"/>
      <c r="BL26" s="196"/>
      <c r="BM26" s="196"/>
    </row>
    <row r="27" spans="1:65">
      <c r="A27" s="196">
        <v>44901</v>
      </c>
      <c r="B27" s="196">
        <v>44901</v>
      </c>
      <c r="C27" s="196">
        <v>44901</v>
      </c>
      <c r="D27" s="196">
        <v>44895</v>
      </c>
      <c r="E27" s="196">
        <v>44901</v>
      </c>
      <c r="F27" s="196">
        <v>44826</v>
      </c>
      <c r="G27" s="196">
        <v>44901</v>
      </c>
      <c r="H27" s="196">
        <v>44888</v>
      </c>
      <c r="I27" s="196">
        <v>44873</v>
      </c>
      <c r="J27" s="196">
        <v>44892</v>
      </c>
      <c r="K27" s="196">
        <v>44900</v>
      </c>
      <c r="L27" s="196">
        <v>44901</v>
      </c>
      <c r="M27" s="196">
        <v>44843</v>
      </c>
      <c r="N27" s="196">
        <v>44880</v>
      </c>
      <c r="O27" s="196">
        <v>44894</v>
      </c>
      <c r="P27" s="196">
        <v>44896</v>
      </c>
      <c r="Q27" s="196">
        <v>44899</v>
      </c>
      <c r="R27" s="196">
        <v>44896</v>
      </c>
      <c r="S27" s="196">
        <v>44889</v>
      </c>
      <c r="T27" s="196">
        <v>44899</v>
      </c>
      <c r="U27" s="196">
        <v>44900</v>
      </c>
      <c r="V27" s="196">
        <v>44899</v>
      </c>
      <c r="W27" s="196">
        <v>44899</v>
      </c>
      <c r="X27" s="196">
        <v>44874</v>
      </c>
      <c r="Y27" s="196">
        <v>44901</v>
      </c>
      <c r="Z27" s="196">
        <v>44802</v>
      </c>
      <c r="AA27" s="196">
        <v>44801</v>
      </c>
      <c r="AB27" s="196">
        <v>44799</v>
      </c>
      <c r="AC27" s="196">
        <v>44895</v>
      </c>
      <c r="AD27" s="196">
        <v>44900</v>
      </c>
      <c r="AE27" s="196">
        <v>44846</v>
      </c>
      <c r="AF27" s="196">
        <v>44769</v>
      </c>
      <c r="AG27" s="196">
        <v>44901</v>
      </c>
      <c r="AH27" s="196">
        <v>44900</v>
      </c>
      <c r="AI27" s="196">
        <v>44873</v>
      </c>
      <c r="AJ27" s="196">
        <v>44900</v>
      </c>
      <c r="AK27" s="196">
        <v>44901</v>
      </c>
      <c r="AL27" s="196">
        <v>44745</v>
      </c>
      <c r="AM27" s="196" t="s">
        <v>1752</v>
      </c>
      <c r="AN27" s="196" t="s">
        <v>1752</v>
      </c>
      <c r="AO27" s="196" t="s">
        <v>1752</v>
      </c>
      <c r="AP27" s="196">
        <v>44699</v>
      </c>
      <c r="AQ27" s="196">
        <v>44892</v>
      </c>
      <c r="AR27" s="196">
        <v>44899</v>
      </c>
      <c r="AS27" s="196">
        <v>44570</v>
      </c>
      <c r="AT27" s="196" t="s">
        <v>1752</v>
      </c>
      <c r="AU27" s="196" t="s">
        <v>1752</v>
      </c>
      <c r="AV27" s="196" t="s">
        <v>1752</v>
      </c>
      <c r="AW27" s="196" t="s">
        <v>1752</v>
      </c>
      <c r="AX27" s="196" t="s">
        <v>1752</v>
      </c>
      <c r="AY27" s="196">
        <v>44895</v>
      </c>
      <c r="AZ27" s="196">
        <v>44895</v>
      </c>
      <c r="BA27" s="196" t="s">
        <v>1752</v>
      </c>
      <c r="BB27" s="196" t="s">
        <v>1752</v>
      </c>
      <c r="BC27" s="196" t="s">
        <v>1752</v>
      </c>
      <c r="BD27" s="196"/>
      <c r="BE27" s="196"/>
      <c r="BF27" s="196"/>
      <c r="BG27" s="196"/>
      <c r="BH27" s="196"/>
      <c r="BI27" s="196"/>
      <c r="BJ27" s="196"/>
      <c r="BK27" s="196"/>
      <c r="BL27" s="196"/>
      <c r="BM27" s="196"/>
    </row>
    <row r="28" spans="1:65">
      <c r="A28" s="196">
        <v>44902</v>
      </c>
      <c r="B28" s="196">
        <v>44902</v>
      </c>
      <c r="C28" s="196">
        <v>44902</v>
      </c>
      <c r="D28" s="196">
        <v>44895</v>
      </c>
      <c r="E28" s="196">
        <v>44901</v>
      </c>
      <c r="F28" s="196">
        <v>44902</v>
      </c>
      <c r="G28" s="196">
        <v>44901</v>
      </c>
      <c r="H28" s="196">
        <v>44888</v>
      </c>
      <c r="I28" s="196">
        <v>44873</v>
      </c>
      <c r="J28" s="196">
        <v>44892</v>
      </c>
      <c r="K28" s="196">
        <v>44900</v>
      </c>
      <c r="L28" s="196">
        <v>44902</v>
      </c>
      <c r="M28" s="196">
        <v>44843</v>
      </c>
      <c r="N28" s="196">
        <v>44880</v>
      </c>
      <c r="O28" s="196">
        <v>44894</v>
      </c>
      <c r="P28" s="196">
        <v>44896</v>
      </c>
      <c r="Q28" s="196">
        <v>44899</v>
      </c>
      <c r="R28" s="196">
        <v>44896</v>
      </c>
      <c r="S28" s="196">
        <v>44889</v>
      </c>
      <c r="T28" s="196">
        <v>44899</v>
      </c>
      <c r="U28" s="196">
        <v>44900</v>
      </c>
      <c r="V28" s="196">
        <v>44899</v>
      </c>
      <c r="W28" s="196">
        <v>44899</v>
      </c>
      <c r="X28" s="196">
        <v>44902</v>
      </c>
      <c r="Y28" s="196">
        <v>44902</v>
      </c>
      <c r="Z28" s="196">
        <v>44802</v>
      </c>
      <c r="AA28" s="196">
        <v>44801</v>
      </c>
      <c r="AB28" s="196">
        <v>44799</v>
      </c>
      <c r="AC28" s="196">
        <v>44895</v>
      </c>
      <c r="AD28" s="196">
        <v>44900</v>
      </c>
      <c r="AE28" s="196">
        <v>44846</v>
      </c>
      <c r="AF28" s="196">
        <v>44769</v>
      </c>
      <c r="AG28" s="196">
        <v>44901</v>
      </c>
      <c r="AH28" s="196">
        <v>44900</v>
      </c>
      <c r="AI28" s="196">
        <v>44873</v>
      </c>
      <c r="AJ28" s="196">
        <v>44900</v>
      </c>
      <c r="AK28" s="196">
        <v>44902</v>
      </c>
      <c r="AL28" s="196">
        <v>44745</v>
      </c>
      <c r="AM28" s="196" t="s">
        <v>1752</v>
      </c>
      <c r="AN28" s="196" t="s">
        <v>1752</v>
      </c>
      <c r="AO28" s="196" t="s">
        <v>1752</v>
      </c>
      <c r="AP28" s="196">
        <v>44699</v>
      </c>
      <c r="AQ28" s="196">
        <v>44892</v>
      </c>
      <c r="AR28" s="196">
        <v>44899</v>
      </c>
      <c r="AS28" s="196">
        <v>44570</v>
      </c>
      <c r="AT28" s="196" t="s">
        <v>1752</v>
      </c>
      <c r="AU28" s="196" t="s">
        <v>1752</v>
      </c>
      <c r="AV28" s="196" t="s">
        <v>1752</v>
      </c>
      <c r="AW28" s="196" t="s">
        <v>1752</v>
      </c>
      <c r="AX28" s="196" t="s">
        <v>1752</v>
      </c>
      <c r="AY28" s="196">
        <v>44895</v>
      </c>
      <c r="AZ28" s="196">
        <v>44895</v>
      </c>
      <c r="BA28" s="196" t="s">
        <v>1752</v>
      </c>
      <c r="BB28" s="196" t="s">
        <v>1752</v>
      </c>
      <c r="BC28" s="196" t="s">
        <v>1752</v>
      </c>
      <c r="BD28" s="196"/>
      <c r="BE28" s="196"/>
      <c r="BF28" s="196"/>
      <c r="BG28" s="196"/>
      <c r="BH28" s="196"/>
      <c r="BI28" s="196"/>
      <c r="BJ28" s="196"/>
      <c r="BK28" s="196"/>
      <c r="BL28" s="196"/>
      <c r="BM28" s="196"/>
    </row>
    <row r="29" spans="1:65">
      <c r="A29" s="196">
        <v>44906</v>
      </c>
      <c r="B29" s="196">
        <v>44906</v>
      </c>
      <c r="C29" s="196">
        <v>44906</v>
      </c>
      <c r="D29" s="196">
        <v>44895</v>
      </c>
      <c r="E29" s="196">
        <v>44906</v>
      </c>
      <c r="F29" s="196">
        <v>44906</v>
      </c>
      <c r="G29" s="196">
        <v>44906</v>
      </c>
      <c r="H29" s="196">
        <v>44888</v>
      </c>
      <c r="I29" s="196">
        <v>44873</v>
      </c>
      <c r="J29" s="196">
        <v>44892</v>
      </c>
      <c r="K29" s="196">
        <v>44900</v>
      </c>
      <c r="L29" s="196">
        <v>44906</v>
      </c>
      <c r="M29" s="196">
        <v>44843</v>
      </c>
      <c r="N29" s="196">
        <v>44880</v>
      </c>
      <c r="O29" s="196">
        <v>44894</v>
      </c>
      <c r="P29" s="196">
        <v>44896</v>
      </c>
      <c r="Q29" s="196">
        <v>44906</v>
      </c>
      <c r="R29" s="196">
        <v>44906</v>
      </c>
      <c r="S29" s="196">
        <v>44889</v>
      </c>
      <c r="T29" s="196">
        <v>44899</v>
      </c>
      <c r="U29" s="196">
        <v>44900</v>
      </c>
      <c r="V29" s="196">
        <v>44906</v>
      </c>
      <c r="W29" s="196">
        <v>44899</v>
      </c>
      <c r="X29" s="196">
        <v>44902</v>
      </c>
      <c r="Y29" s="196">
        <v>44902</v>
      </c>
      <c r="Z29" s="196">
        <v>44802</v>
      </c>
      <c r="AA29" s="196">
        <v>44801</v>
      </c>
      <c r="AB29" s="196">
        <v>44799</v>
      </c>
      <c r="AC29" s="196">
        <v>44895</v>
      </c>
      <c r="AD29" s="196">
        <v>44900</v>
      </c>
      <c r="AE29" s="196">
        <v>44846</v>
      </c>
      <c r="AF29" s="196">
        <v>44769</v>
      </c>
      <c r="AG29" s="196">
        <v>44906</v>
      </c>
      <c r="AH29" s="196">
        <v>44900</v>
      </c>
      <c r="AI29" s="196">
        <v>44873</v>
      </c>
      <c r="AJ29" s="196">
        <v>44900</v>
      </c>
      <c r="AK29" s="196">
        <v>44906</v>
      </c>
      <c r="AL29" s="196">
        <v>44745</v>
      </c>
      <c r="AM29" s="196" t="s">
        <v>1752</v>
      </c>
      <c r="AN29" s="196" t="s">
        <v>1752</v>
      </c>
      <c r="AO29" s="196" t="s">
        <v>1752</v>
      </c>
      <c r="AP29" s="196">
        <v>44699</v>
      </c>
      <c r="AQ29" s="196">
        <v>44892</v>
      </c>
      <c r="AR29" s="196">
        <v>44906</v>
      </c>
      <c r="AS29" s="196">
        <v>44570</v>
      </c>
      <c r="AT29" s="196" t="s">
        <v>1752</v>
      </c>
      <c r="AU29" s="196" t="s">
        <v>1752</v>
      </c>
      <c r="AV29" s="196" t="s">
        <v>1752</v>
      </c>
      <c r="AW29" s="196" t="s">
        <v>1752</v>
      </c>
      <c r="AX29" s="196" t="s">
        <v>1752</v>
      </c>
      <c r="AY29" s="196">
        <v>44895</v>
      </c>
      <c r="AZ29" s="196">
        <v>44895</v>
      </c>
      <c r="BA29" s="196" t="s">
        <v>1752</v>
      </c>
      <c r="BB29" s="196" t="s">
        <v>1752</v>
      </c>
      <c r="BC29" s="196" t="s">
        <v>1752</v>
      </c>
      <c r="BD29" s="196"/>
      <c r="BE29" s="196"/>
      <c r="BF29" s="196"/>
      <c r="BG29" s="196"/>
      <c r="BH29" s="196"/>
      <c r="BI29" s="196"/>
      <c r="BJ29" s="196"/>
      <c r="BK29" s="196"/>
      <c r="BL29" s="196"/>
      <c r="BM29" s="196"/>
    </row>
    <row r="30" spans="1:65">
      <c r="A30" s="196">
        <v>44907</v>
      </c>
      <c r="B30" s="196">
        <v>44906</v>
      </c>
      <c r="C30" s="196">
        <v>44906</v>
      </c>
      <c r="D30" s="196">
        <v>44895</v>
      </c>
      <c r="E30" s="196">
        <v>44906</v>
      </c>
      <c r="F30" s="196">
        <v>44906</v>
      </c>
      <c r="G30" s="196">
        <v>44906</v>
      </c>
      <c r="H30" s="196">
        <v>44888</v>
      </c>
      <c r="I30" s="196">
        <v>44873</v>
      </c>
      <c r="J30" s="196">
        <v>44892</v>
      </c>
      <c r="K30" s="196">
        <v>44900</v>
      </c>
      <c r="L30" s="196">
        <v>44907</v>
      </c>
      <c r="M30" s="196">
        <v>44843</v>
      </c>
      <c r="N30" s="196">
        <v>44880</v>
      </c>
      <c r="O30" s="196">
        <v>44894</v>
      </c>
      <c r="P30" s="196">
        <v>44896</v>
      </c>
      <c r="Q30" s="196">
        <v>44906</v>
      </c>
      <c r="R30" s="196">
        <v>44906</v>
      </c>
      <c r="S30" s="196">
        <v>44889</v>
      </c>
      <c r="T30" s="196">
        <v>44899</v>
      </c>
      <c r="U30" s="196">
        <v>44907</v>
      </c>
      <c r="V30" s="196">
        <v>44906</v>
      </c>
      <c r="W30" s="196">
        <v>44899</v>
      </c>
      <c r="X30" s="196">
        <v>44902</v>
      </c>
      <c r="Y30" s="196">
        <v>44902</v>
      </c>
      <c r="Z30" s="196">
        <v>44802</v>
      </c>
      <c r="AA30" s="196">
        <v>44801</v>
      </c>
      <c r="AB30" s="196">
        <v>44799</v>
      </c>
      <c r="AC30" s="196">
        <v>44907</v>
      </c>
      <c r="AD30" s="196">
        <v>44900</v>
      </c>
      <c r="AE30" s="196">
        <v>44846</v>
      </c>
      <c r="AF30" s="196">
        <v>44769</v>
      </c>
      <c r="AG30" s="196">
        <v>44906</v>
      </c>
      <c r="AH30" s="196">
        <v>44900</v>
      </c>
      <c r="AI30" s="196">
        <v>44873</v>
      </c>
      <c r="AJ30" s="196">
        <v>44907</v>
      </c>
      <c r="AK30" s="196">
        <v>44907</v>
      </c>
      <c r="AL30" s="196">
        <v>44745</v>
      </c>
      <c r="AM30" s="196" t="s">
        <v>1752</v>
      </c>
      <c r="AN30" s="196" t="s">
        <v>1752</v>
      </c>
      <c r="AO30" s="196" t="s">
        <v>1752</v>
      </c>
      <c r="AP30" s="196">
        <v>44699</v>
      </c>
      <c r="AQ30" s="196">
        <v>44892</v>
      </c>
      <c r="AR30" s="196">
        <v>44907</v>
      </c>
      <c r="AS30" s="196">
        <v>44570</v>
      </c>
      <c r="AT30" s="196" t="s">
        <v>1752</v>
      </c>
      <c r="AU30" s="196" t="s">
        <v>1752</v>
      </c>
      <c r="AV30" s="196" t="s">
        <v>1752</v>
      </c>
      <c r="AW30" s="196" t="s">
        <v>1752</v>
      </c>
      <c r="AX30" s="196" t="s">
        <v>1752</v>
      </c>
      <c r="AY30" s="196">
        <v>44895</v>
      </c>
      <c r="AZ30" s="196">
        <v>44895</v>
      </c>
      <c r="BA30" s="196" t="s">
        <v>1752</v>
      </c>
      <c r="BB30" s="196" t="s">
        <v>1752</v>
      </c>
      <c r="BC30" s="196" t="s">
        <v>1752</v>
      </c>
      <c r="BD30" s="196"/>
      <c r="BE30" s="196"/>
      <c r="BF30" s="196"/>
      <c r="BG30" s="196"/>
      <c r="BH30" s="196"/>
      <c r="BI30" s="196"/>
      <c r="BJ30" s="196"/>
      <c r="BK30" s="196"/>
      <c r="BL30" s="196"/>
      <c r="BM30" s="196"/>
    </row>
    <row r="31" spans="1:65">
      <c r="A31" s="196">
        <v>44908</v>
      </c>
      <c r="B31" s="196">
        <v>44906</v>
      </c>
      <c r="C31" s="196">
        <v>44906</v>
      </c>
      <c r="D31" s="196">
        <v>44908</v>
      </c>
      <c r="E31" s="196">
        <v>44908</v>
      </c>
      <c r="F31" s="196">
        <v>44906</v>
      </c>
      <c r="G31" s="196">
        <v>44906</v>
      </c>
      <c r="H31" s="196">
        <v>44888</v>
      </c>
      <c r="I31" s="196">
        <v>44908</v>
      </c>
      <c r="J31" s="196">
        <v>44892</v>
      </c>
      <c r="K31" s="196">
        <v>44900</v>
      </c>
      <c r="L31" s="196">
        <v>44908</v>
      </c>
      <c r="M31" s="196">
        <v>44843</v>
      </c>
      <c r="N31" s="196">
        <v>44880</v>
      </c>
      <c r="O31" s="196">
        <v>44894</v>
      </c>
      <c r="P31" s="196">
        <v>44896</v>
      </c>
      <c r="Q31" s="196">
        <v>44906</v>
      </c>
      <c r="R31" s="196">
        <v>44906</v>
      </c>
      <c r="S31" s="196">
        <v>44889</v>
      </c>
      <c r="T31" s="196">
        <v>44899</v>
      </c>
      <c r="U31" s="196">
        <v>44908</v>
      </c>
      <c r="V31" s="196">
        <v>44906</v>
      </c>
      <c r="W31" s="196">
        <v>44899</v>
      </c>
      <c r="X31" s="196">
        <v>44908</v>
      </c>
      <c r="Y31" s="196">
        <v>44902</v>
      </c>
      <c r="Z31" s="196">
        <v>44802</v>
      </c>
      <c r="AA31" s="196">
        <v>44801</v>
      </c>
      <c r="AB31" s="196">
        <v>44799</v>
      </c>
      <c r="AC31" s="196">
        <v>44907</v>
      </c>
      <c r="AD31" s="196">
        <v>44900</v>
      </c>
      <c r="AE31" s="196">
        <v>44908</v>
      </c>
      <c r="AF31" s="196">
        <v>44769</v>
      </c>
      <c r="AG31" s="196">
        <v>44906</v>
      </c>
      <c r="AH31" s="196">
        <v>44900</v>
      </c>
      <c r="AI31" s="196">
        <v>44908</v>
      </c>
      <c r="AJ31" s="196">
        <v>44907</v>
      </c>
      <c r="AK31" s="196">
        <v>44908</v>
      </c>
      <c r="AL31" s="196">
        <v>44745</v>
      </c>
      <c r="AM31" s="196" t="s">
        <v>1752</v>
      </c>
      <c r="AN31" s="196" t="s">
        <v>1752</v>
      </c>
      <c r="AO31" s="196" t="s">
        <v>1752</v>
      </c>
      <c r="AP31" s="196">
        <v>44699</v>
      </c>
      <c r="AQ31" s="196">
        <v>44892</v>
      </c>
      <c r="AR31" s="196">
        <v>44907</v>
      </c>
      <c r="AS31" s="196">
        <v>44570</v>
      </c>
      <c r="AT31" s="196" t="s">
        <v>1752</v>
      </c>
      <c r="AU31" s="196" t="s">
        <v>1752</v>
      </c>
      <c r="AV31" s="196" t="s">
        <v>1752</v>
      </c>
      <c r="AW31" s="196" t="s">
        <v>1752</v>
      </c>
      <c r="AX31" s="196" t="s">
        <v>1752</v>
      </c>
      <c r="AY31" s="196">
        <v>44895</v>
      </c>
      <c r="AZ31" s="196">
        <v>44895</v>
      </c>
      <c r="BA31" s="196" t="s">
        <v>1752</v>
      </c>
      <c r="BB31" s="196" t="s">
        <v>1752</v>
      </c>
      <c r="BC31" s="196" t="s">
        <v>1752</v>
      </c>
      <c r="BD31" s="196"/>
      <c r="BE31" s="196"/>
      <c r="BF31" s="196"/>
      <c r="BG31" s="196"/>
      <c r="BH31" s="196"/>
      <c r="BI31" s="196"/>
      <c r="BJ31" s="196"/>
      <c r="BK31" s="196"/>
      <c r="BL31" s="196"/>
      <c r="BM31" s="196"/>
    </row>
    <row r="32" spans="1:65">
      <c r="A32" s="196">
        <v>44909</v>
      </c>
      <c r="B32" s="196">
        <v>44906</v>
      </c>
      <c r="C32" s="196">
        <v>44909</v>
      </c>
      <c r="D32" s="196">
        <v>44908</v>
      </c>
      <c r="E32" s="196">
        <v>44908</v>
      </c>
      <c r="F32" s="196">
        <v>44906</v>
      </c>
      <c r="G32" s="196">
        <v>44906</v>
      </c>
      <c r="H32" s="196">
        <v>44888</v>
      </c>
      <c r="I32" s="196">
        <v>44908</v>
      </c>
      <c r="J32" s="196">
        <v>44892</v>
      </c>
      <c r="K32" s="196">
        <v>44900</v>
      </c>
      <c r="L32" s="196">
        <v>44908</v>
      </c>
      <c r="M32" s="196">
        <v>44843</v>
      </c>
      <c r="N32" s="196">
        <v>44880</v>
      </c>
      <c r="O32" s="196">
        <v>44909</v>
      </c>
      <c r="P32" s="196">
        <v>44896</v>
      </c>
      <c r="Q32" s="196">
        <v>44906</v>
      </c>
      <c r="R32" s="196">
        <v>44909</v>
      </c>
      <c r="S32" s="196">
        <v>44889</v>
      </c>
      <c r="T32" s="196">
        <v>44899</v>
      </c>
      <c r="U32" s="196">
        <v>44909</v>
      </c>
      <c r="V32" s="196">
        <v>44906</v>
      </c>
      <c r="W32" s="196">
        <v>44899</v>
      </c>
      <c r="X32" s="196">
        <v>44908</v>
      </c>
      <c r="Y32" s="196">
        <v>44902</v>
      </c>
      <c r="Z32" s="196">
        <v>44802</v>
      </c>
      <c r="AA32" s="196">
        <v>44801</v>
      </c>
      <c r="AB32" s="196">
        <v>44799</v>
      </c>
      <c r="AC32" s="196">
        <v>44907</v>
      </c>
      <c r="AD32" s="196">
        <v>44900</v>
      </c>
      <c r="AE32" s="196">
        <v>44909</v>
      </c>
      <c r="AF32" s="196">
        <v>44769</v>
      </c>
      <c r="AG32" s="196">
        <v>44906</v>
      </c>
      <c r="AH32" s="196">
        <v>44900</v>
      </c>
      <c r="AI32" s="196">
        <v>44908</v>
      </c>
      <c r="AJ32" s="196">
        <v>44907</v>
      </c>
      <c r="AK32" s="196">
        <v>44909</v>
      </c>
      <c r="AL32" s="196">
        <v>44745</v>
      </c>
      <c r="AM32" s="196" t="s">
        <v>1752</v>
      </c>
      <c r="AN32" s="196" t="s">
        <v>1752</v>
      </c>
      <c r="AO32" s="196" t="s">
        <v>1752</v>
      </c>
      <c r="AP32" s="196">
        <v>44699</v>
      </c>
      <c r="AQ32" s="196">
        <v>44892</v>
      </c>
      <c r="AR32" s="196">
        <v>44907</v>
      </c>
      <c r="AS32" s="196">
        <v>44570</v>
      </c>
      <c r="AT32" s="196" t="s">
        <v>1752</v>
      </c>
      <c r="AU32" s="196" t="s">
        <v>1752</v>
      </c>
      <c r="AV32" s="196" t="s">
        <v>1752</v>
      </c>
      <c r="AW32" s="196" t="s">
        <v>1752</v>
      </c>
      <c r="AX32" s="196" t="s">
        <v>1752</v>
      </c>
      <c r="AY32" s="196">
        <v>44895</v>
      </c>
      <c r="AZ32" s="196">
        <v>44895</v>
      </c>
      <c r="BA32" s="196" t="s">
        <v>1752</v>
      </c>
      <c r="BB32" s="196" t="s">
        <v>1752</v>
      </c>
      <c r="BC32" s="196" t="s">
        <v>1752</v>
      </c>
      <c r="BD32" s="196"/>
      <c r="BE32" s="196"/>
      <c r="BF32" s="196"/>
      <c r="BG32" s="196"/>
      <c r="BH32" s="196"/>
      <c r="BI32" s="196"/>
      <c r="BJ32" s="196"/>
      <c r="BK32" s="196"/>
      <c r="BL32" s="196"/>
      <c r="BM32" s="196"/>
    </row>
    <row r="33" spans="1:65">
      <c r="A33" s="196">
        <v>44910</v>
      </c>
      <c r="B33" s="196">
        <v>44906</v>
      </c>
      <c r="C33" s="196">
        <v>44910</v>
      </c>
      <c r="D33" s="196">
        <v>44908</v>
      </c>
      <c r="E33" s="196">
        <v>44910</v>
      </c>
      <c r="F33" s="196">
        <v>44906</v>
      </c>
      <c r="G33" s="196">
        <v>44906</v>
      </c>
      <c r="H33" s="196">
        <v>44888</v>
      </c>
      <c r="I33" s="196">
        <v>44908</v>
      </c>
      <c r="J33" s="196">
        <v>44892</v>
      </c>
      <c r="K33" s="196">
        <v>44910</v>
      </c>
      <c r="L33" s="196">
        <v>44910</v>
      </c>
      <c r="M33" s="196">
        <v>44843</v>
      </c>
      <c r="N33" s="196">
        <v>44880</v>
      </c>
      <c r="O33" s="196">
        <v>44909</v>
      </c>
      <c r="P33" s="196">
        <v>44896</v>
      </c>
      <c r="Q33" s="196">
        <v>44906</v>
      </c>
      <c r="R33" s="196">
        <v>44909</v>
      </c>
      <c r="S33" s="196">
        <v>44889</v>
      </c>
      <c r="T33" s="196">
        <v>44899</v>
      </c>
      <c r="U33" s="196">
        <v>44909</v>
      </c>
      <c r="V33" s="196">
        <v>44910</v>
      </c>
      <c r="W33" s="196">
        <v>44899</v>
      </c>
      <c r="X33" s="196">
        <v>44908</v>
      </c>
      <c r="Y33" s="196">
        <v>44902</v>
      </c>
      <c r="Z33" s="196">
        <v>44802</v>
      </c>
      <c r="AA33" s="196">
        <v>44801</v>
      </c>
      <c r="AB33" s="196">
        <v>44799</v>
      </c>
      <c r="AC33" s="196">
        <v>44907</v>
      </c>
      <c r="AD33" s="196">
        <v>44900</v>
      </c>
      <c r="AE33" s="196">
        <v>44910</v>
      </c>
      <c r="AF33" s="196">
        <v>44769</v>
      </c>
      <c r="AG33" s="196">
        <v>44906</v>
      </c>
      <c r="AH33" s="196">
        <v>44900</v>
      </c>
      <c r="AI33" s="196">
        <v>44908</v>
      </c>
      <c r="AJ33" s="196">
        <v>44907</v>
      </c>
      <c r="AK33" s="196">
        <v>44909</v>
      </c>
      <c r="AL33" s="196">
        <v>44745</v>
      </c>
      <c r="AM33" s="196" t="s">
        <v>1752</v>
      </c>
      <c r="AN33" s="196" t="s">
        <v>1752</v>
      </c>
      <c r="AO33" s="196" t="s">
        <v>1752</v>
      </c>
      <c r="AP33" s="196">
        <v>44699</v>
      </c>
      <c r="AQ33" s="196">
        <v>44892</v>
      </c>
      <c r="AR33" s="196">
        <v>44910</v>
      </c>
      <c r="AS33" s="196">
        <v>44570</v>
      </c>
      <c r="AT33" s="196" t="s">
        <v>1752</v>
      </c>
      <c r="AU33" s="196" t="s">
        <v>1752</v>
      </c>
      <c r="AV33" s="196" t="s">
        <v>1752</v>
      </c>
      <c r="AW33" s="196" t="s">
        <v>1752</v>
      </c>
      <c r="AX33" s="196" t="s">
        <v>1752</v>
      </c>
      <c r="AY33" s="196">
        <v>44895</v>
      </c>
      <c r="AZ33" s="196">
        <v>44895</v>
      </c>
      <c r="BA33" s="196" t="s">
        <v>1752</v>
      </c>
      <c r="BB33" s="196" t="s">
        <v>1752</v>
      </c>
      <c r="BC33" s="196" t="s">
        <v>1752</v>
      </c>
      <c r="BD33" s="196"/>
      <c r="BE33" s="196"/>
      <c r="BF33" s="196"/>
      <c r="BG33" s="196"/>
      <c r="BH33" s="196"/>
      <c r="BI33" s="196"/>
      <c r="BJ33" s="196"/>
      <c r="BK33" s="196"/>
      <c r="BL33" s="196"/>
      <c r="BM33" s="196"/>
    </row>
    <row r="34" spans="1:65">
      <c r="A34" s="196">
        <v>44913</v>
      </c>
      <c r="B34" s="196">
        <v>44906</v>
      </c>
      <c r="C34" s="196">
        <v>44910</v>
      </c>
      <c r="D34" s="196">
        <v>44908</v>
      </c>
      <c r="E34" s="196">
        <v>44910</v>
      </c>
      <c r="F34" s="196">
        <v>44906</v>
      </c>
      <c r="G34" s="196">
        <v>44906</v>
      </c>
      <c r="H34" s="196">
        <v>44913</v>
      </c>
      <c r="I34" s="196">
        <v>44913</v>
      </c>
      <c r="J34" s="196">
        <v>44892</v>
      </c>
      <c r="K34" s="196">
        <v>44910</v>
      </c>
      <c r="L34" s="196">
        <v>44913</v>
      </c>
      <c r="M34" s="196">
        <v>44843</v>
      </c>
      <c r="N34" s="196">
        <v>44880</v>
      </c>
      <c r="O34" s="196">
        <v>44909</v>
      </c>
      <c r="P34" s="196">
        <v>44896</v>
      </c>
      <c r="Q34" s="196">
        <v>44906</v>
      </c>
      <c r="R34" s="196">
        <v>44909</v>
      </c>
      <c r="S34" s="196">
        <v>44889</v>
      </c>
      <c r="T34" s="196">
        <v>44899</v>
      </c>
      <c r="U34" s="196">
        <v>44913</v>
      </c>
      <c r="V34" s="196">
        <v>44910</v>
      </c>
      <c r="W34" s="196">
        <v>44899</v>
      </c>
      <c r="X34" s="196">
        <v>44908</v>
      </c>
      <c r="Y34" s="196">
        <v>44902</v>
      </c>
      <c r="Z34" s="196">
        <v>44802</v>
      </c>
      <c r="AA34" s="196">
        <v>44801</v>
      </c>
      <c r="AB34" s="196">
        <v>44799</v>
      </c>
      <c r="AC34" s="196">
        <v>44907</v>
      </c>
      <c r="AD34" s="196">
        <v>44900</v>
      </c>
      <c r="AE34" s="196">
        <v>44910</v>
      </c>
      <c r="AF34" s="196">
        <v>44769</v>
      </c>
      <c r="AG34" s="196">
        <v>44913</v>
      </c>
      <c r="AH34" s="196">
        <v>44900</v>
      </c>
      <c r="AI34" s="196">
        <v>44908</v>
      </c>
      <c r="AJ34" s="196">
        <v>44907</v>
      </c>
      <c r="AK34" s="196">
        <v>44913</v>
      </c>
      <c r="AL34" s="196">
        <v>44745</v>
      </c>
      <c r="AM34" s="196" t="s">
        <v>1752</v>
      </c>
      <c r="AN34" s="196" t="s">
        <v>1752</v>
      </c>
      <c r="AO34" s="196" t="s">
        <v>1752</v>
      </c>
      <c r="AP34" s="196">
        <v>44699</v>
      </c>
      <c r="AQ34" s="196">
        <v>44892</v>
      </c>
      <c r="AR34" s="196">
        <v>44913</v>
      </c>
      <c r="AS34" s="196">
        <v>44570</v>
      </c>
      <c r="AT34" s="196" t="s">
        <v>1752</v>
      </c>
      <c r="AU34" s="196" t="s">
        <v>1752</v>
      </c>
      <c r="AV34" s="196" t="s">
        <v>1752</v>
      </c>
      <c r="AW34" s="196" t="s">
        <v>1752</v>
      </c>
      <c r="AX34" s="196" t="s">
        <v>1752</v>
      </c>
      <c r="AY34" s="196">
        <v>44895</v>
      </c>
      <c r="AZ34" s="196">
        <v>44895</v>
      </c>
      <c r="BA34" s="196" t="s">
        <v>1752</v>
      </c>
      <c r="BB34" s="196" t="s">
        <v>1752</v>
      </c>
      <c r="BC34" s="196" t="s">
        <v>1752</v>
      </c>
      <c r="BD34" s="196"/>
      <c r="BE34" s="196"/>
      <c r="BF34" s="196"/>
      <c r="BG34" s="196"/>
      <c r="BH34" s="196"/>
      <c r="BI34" s="196"/>
      <c r="BJ34" s="196"/>
      <c r="BK34" s="196"/>
      <c r="BL34" s="196"/>
      <c r="BM34" s="196"/>
    </row>
    <row r="35" spans="1:65">
      <c r="A35" s="196">
        <v>44914</v>
      </c>
      <c r="B35" s="196">
        <v>44914</v>
      </c>
      <c r="C35" s="196">
        <v>44910</v>
      </c>
      <c r="D35" s="196">
        <v>44908</v>
      </c>
      <c r="E35" s="196">
        <v>44914</v>
      </c>
      <c r="F35" s="196">
        <v>44906</v>
      </c>
      <c r="G35" s="196">
        <v>44906</v>
      </c>
      <c r="H35" s="196">
        <v>44914</v>
      </c>
      <c r="I35" s="196">
        <v>44914</v>
      </c>
      <c r="J35" s="196">
        <v>44892</v>
      </c>
      <c r="K35" s="196">
        <v>44910</v>
      </c>
      <c r="L35" s="196">
        <v>44913</v>
      </c>
      <c r="M35" s="196">
        <v>44843</v>
      </c>
      <c r="N35" s="196">
        <v>44880</v>
      </c>
      <c r="O35" s="196">
        <v>44909</v>
      </c>
      <c r="P35" s="196">
        <v>44896</v>
      </c>
      <c r="Q35" s="196">
        <v>44906</v>
      </c>
      <c r="R35" s="196">
        <v>44909</v>
      </c>
      <c r="S35" s="196">
        <v>44889</v>
      </c>
      <c r="T35" s="196">
        <v>44899</v>
      </c>
      <c r="U35" s="196">
        <v>44914</v>
      </c>
      <c r="V35" s="196">
        <v>44910</v>
      </c>
      <c r="W35" s="196">
        <v>44899</v>
      </c>
      <c r="X35" s="196">
        <v>44908</v>
      </c>
      <c r="Y35" s="196">
        <v>44902</v>
      </c>
      <c r="Z35" s="196">
        <v>44802</v>
      </c>
      <c r="AA35" s="196">
        <v>44801</v>
      </c>
      <c r="AB35" s="196">
        <v>44799</v>
      </c>
      <c r="AC35" s="196">
        <v>44907</v>
      </c>
      <c r="AD35" s="196">
        <v>44900</v>
      </c>
      <c r="AE35" s="196">
        <v>44914</v>
      </c>
      <c r="AF35" s="196">
        <v>44769</v>
      </c>
      <c r="AG35" s="196">
        <v>44913</v>
      </c>
      <c r="AH35" s="196">
        <v>44900</v>
      </c>
      <c r="AI35" s="196">
        <v>44908</v>
      </c>
      <c r="AJ35" s="196">
        <v>44914</v>
      </c>
      <c r="AK35" s="196">
        <v>44913</v>
      </c>
      <c r="AL35" s="196">
        <v>44745</v>
      </c>
      <c r="AM35" s="196" t="s">
        <v>1752</v>
      </c>
      <c r="AN35" s="196" t="s">
        <v>1752</v>
      </c>
      <c r="AO35" s="196" t="s">
        <v>1752</v>
      </c>
      <c r="AP35" s="196">
        <v>44699</v>
      </c>
      <c r="AQ35" s="196">
        <v>44892</v>
      </c>
      <c r="AR35" s="196">
        <v>44914</v>
      </c>
      <c r="AS35" s="196">
        <v>44570</v>
      </c>
      <c r="AT35" s="196" t="s">
        <v>1752</v>
      </c>
      <c r="AU35" s="196" t="s">
        <v>1752</v>
      </c>
      <c r="AV35" s="196" t="s">
        <v>1752</v>
      </c>
      <c r="AW35" s="196" t="s">
        <v>1752</v>
      </c>
      <c r="AX35" s="196" t="s">
        <v>1752</v>
      </c>
      <c r="AY35" s="196">
        <v>44895</v>
      </c>
      <c r="AZ35" s="196">
        <v>44895</v>
      </c>
      <c r="BA35" s="196" t="s">
        <v>1752</v>
      </c>
      <c r="BB35" s="196" t="s">
        <v>1752</v>
      </c>
      <c r="BC35" s="196" t="s">
        <v>1752</v>
      </c>
      <c r="BD35" s="196"/>
      <c r="BE35" s="196"/>
      <c r="BF35" s="196"/>
      <c r="BG35" s="196"/>
      <c r="BH35" s="196"/>
      <c r="BI35" s="196"/>
      <c r="BJ35" s="196"/>
      <c r="BK35" s="196"/>
      <c r="BL35" s="196"/>
      <c r="BM35" s="196"/>
    </row>
    <row r="36" spans="1:65">
      <c r="A36" s="196">
        <v>44915</v>
      </c>
      <c r="B36" s="196">
        <v>44914</v>
      </c>
      <c r="C36" s="196">
        <v>44910</v>
      </c>
      <c r="D36" s="196">
        <v>44915</v>
      </c>
      <c r="E36" s="196">
        <v>44914</v>
      </c>
      <c r="F36" s="196">
        <v>44906</v>
      </c>
      <c r="G36" s="196">
        <v>44906</v>
      </c>
      <c r="H36" s="196">
        <v>44914</v>
      </c>
      <c r="I36" s="196">
        <v>44915</v>
      </c>
      <c r="J36" s="196">
        <v>44892</v>
      </c>
      <c r="K36" s="196">
        <v>44910</v>
      </c>
      <c r="L36" s="196">
        <v>44915</v>
      </c>
      <c r="M36" s="196">
        <v>44843</v>
      </c>
      <c r="N36" s="196">
        <v>44880</v>
      </c>
      <c r="O36" s="196">
        <v>44909</v>
      </c>
      <c r="P36" s="196">
        <v>44896</v>
      </c>
      <c r="Q36" s="196">
        <v>44906</v>
      </c>
      <c r="R36" s="196">
        <v>44909</v>
      </c>
      <c r="S36" s="196">
        <v>44889</v>
      </c>
      <c r="T36" s="196">
        <v>44899</v>
      </c>
      <c r="U36" s="196">
        <v>44915</v>
      </c>
      <c r="V36" s="196">
        <v>44910</v>
      </c>
      <c r="W36" s="196">
        <v>44899</v>
      </c>
      <c r="X36" s="196">
        <v>44908</v>
      </c>
      <c r="Y36" s="196">
        <v>44902</v>
      </c>
      <c r="Z36" s="196">
        <v>44802</v>
      </c>
      <c r="AA36" s="196">
        <v>44801</v>
      </c>
      <c r="AB36" s="196">
        <v>44799</v>
      </c>
      <c r="AC36" s="196">
        <v>44907</v>
      </c>
      <c r="AD36" s="196">
        <v>44900</v>
      </c>
      <c r="AE36" s="196">
        <v>44914</v>
      </c>
      <c r="AF36" s="196">
        <v>44769</v>
      </c>
      <c r="AG36" s="196">
        <v>44915</v>
      </c>
      <c r="AH36" s="196">
        <v>44915</v>
      </c>
      <c r="AI36" s="196">
        <v>44908</v>
      </c>
      <c r="AJ36" s="196">
        <v>44915</v>
      </c>
      <c r="AK36" s="196">
        <v>44915</v>
      </c>
      <c r="AL36" s="196">
        <v>44745</v>
      </c>
      <c r="AM36" s="196" t="s">
        <v>1752</v>
      </c>
      <c r="AN36" s="196" t="s">
        <v>1752</v>
      </c>
      <c r="AO36" s="196" t="s">
        <v>1752</v>
      </c>
      <c r="AP36" s="196">
        <v>44699</v>
      </c>
      <c r="AQ36" s="196">
        <v>44892</v>
      </c>
      <c r="AR36" s="196">
        <v>44915</v>
      </c>
      <c r="AS36" s="196">
        <v>44570</v>
      </c>
      <c r="AT36" s="196" t="s">
        <v>1752</v>
      </c>
      <c r="AU36" s="196" t="s">
        <v>1752</v>
      </c>
      <c r="AV36" s="196" t="s">
        <v>1752</v>
      </c>
      <c r="AW36" s="196" t="s">
        <v>1752</v>
      </c>
      <c r="AX36" s="196" t="s">
        <v>1752</v>
      </c>
      <c r="AY36" s="196">
        <v>44895</v>
      </c>
      <c r="AZ36" s="196">
        <v>44895</v>
      </c>
      <c r="BA36" s="196" t="s">
        <v>1752</v>
      </c>
      <c r="BB36" s="196" t="s">
        <v>1752</v>
      </c>
      <c r="BC36" s="196" t="s">
        <v>1752</v>
      </c>
      <c r="BD36" s="196"/>
      <c r="BE36" s="196"/>
      <c r="BF36" s="196"/>
      <c r="BG36" s="196"/>
      <c r="BH36" s="196"/>
      <c r="BI36" s="196"/>
      <c r="BJ36" s="196"/>
      <c r="BK36" s="196"/>
      <c r="BL36" s="196"/>
      <c r="BM36" s="196"/>
    </row>
    <row r="37" spans="1:65">
      <c r="A37" s="196">
        <v>44916</v>
      </c>
      <c r="B37" s="196">
        <v>44914</v>
      </c>
      <c r="C37" s="196">
        <v>44910</v>
      </c>
      <c r="D37" s="196">
        <v>44915</v>
      </c>
      <c r="E37" s="196">
        <v>44914</v>
      </c>
      <c r="F37" s="196">
        <v>44906</v>
      </c>
      <c r="G37" s="196">
        <v>44906</v>
      </c>
      <c r="H37" s="196">
        <v>44914</v>
      </c>
      <c r="I37" s="196">
        <v>44915</v>
      </c>
      <c r="J37" s="196">
        <v>44916</v>
      </c>
      <c r="K37" s="196">
        <v>44910</v>
      </c>
      <c r="L37" s="196">
        <v>44916</v>
      </c>
      <c r="M37" s="196">
        <v>44843</v>
      </c>
      <c r="N37" s="196">
        <v>44880</v>
      </c>
      <c r="O37" s="196">
        <v>44916</v>
      </c>
      <c r="P37" s="196">
        <v>44896</v>
      </c>
      <c r="Q37" s="196">
        <v>44906</v>
      </c>
      <c r="R37" s="196">
        <v>44909</v>
      </c>
      <c r="S37" s="196">
        <v>44889</v>
      </c>
      <c r="T37" s="196">
        <v>44899</v>
      </c>
      <c r="U37" s="196">
        <v>44916</v>
      </c>
      <c r="V37" s="196">
        <v>44910</v>
      </c>
      <c r="W37" s="196">
        <v>44899</v>
      </c>
      <c r="X37" s="196">
        <v>44908</v>
      </c>
      <c r="Y37" s="196">
        <v>44902</v>
      </c>
      <c r="Z37" s="196">
        <v>44802</v>
      </c>
      <c r="AA37" s="196">
        <v>44801</v>
      </c>
      <c r="AB37" s="196">
        <v>44799</v>
      </c>
      <c r="AC37" s="196">
        <v>44916</v>
      </c>
      <c r="AD37" s="196">
        <v>44900</v>
      </c>
      <c r="AE37" s="196">
        <v>44916</v>
      </c>
      <c r="AF37" s="196">
        <v>44769</v>
      </c>
      <c r="AG37" s="196">
        <v>44916</v>
      </c>
      <c r="AH37" s="196">
        <v>44916</v>
      </c>
      <c r="AI37" s="196">
        <v>44916</v>
      </c>
      <c r="AJ37" s="196">
        <v>44915</v>
      </c>
      <c r="AK37" s="196">
        <v>44916</v>
      </c>
      <c r="AL37" s="196">
        <v>44745</v>
      </c>
      <c r="AM37" s="196" t="s">
        <v>1752</v>
      </c>
      <c r="AN37" s="196" t="s">
        <v>1752</v>
      </c>
      <c r="AO37" s="196" t="s">
        <v>1752</v>
      </c>
      <c r="AP37" s="196">
        <v>44699</v>
      </c>
      <c r="AQ37" s="196">
        <v>44892</v>
      </c>
      <c r="AR37" s="196">
        <v>44915</v>
      </c>
      <c r="AS37" s="196">
        <v>44570</v>
      </c>
      <c r="AT37" s="196" t="s">
        <v>1752</v>
      </c>
      <c r="AU37" s="196" t="s">
        <v>1752</v>
      </c>
      <c r="AV37" s="196" t="s">
        <v>1752</v>
      </c>
      <c r="AW37" s="196" t="s">
        <v>1752</v>
      </c>
      <c r="AX37" s="196" t="s">
        <v>1752</v>
      </c>
      <c r="AY37" s="196">
        <v>44895</v>
      </c>
      <c r="AZ37" s="196">
        <v>44895</v>
      </c>
      <c r="BA37" s="196" t="s">
        <v>1752</v>
      </c>
      <c r="BB37" s="196" t="s">
        <v>1752</v>
      </c>
      <c r="BC37" s="196" t="s">
        <v>1752</v>
      </c>
      <c r="BD37" s="196"/>
      <c r="BE37" s="196"/>
      <c r="BF37" s="196"/>
      <c r="BG37" s="196"/>
      <c r="BH37" s="196"/>
      <c r="BI37" s="196"/>
      <c r="BJ37" s="196"/>
      <c r="BK37" s="196"/>
      <c r="BL37" s="196"/>
      <c r="BM37" s="196"/>
    </row>
    <row r="38" spans="1:65">
      <c r="A38" s="196">
        <v>44917</v>
      </c>
      <c r="B38" s="196">
        <v>44917</v>
      </c>
      <c r="C38" s="196">
        <v>44910</v>
      </c>
      <c r="D38" s="196">
        <v>44915</v>
      </c>
      <c r="E38" s="196">
        <v>44914</v>
      </c>
      <c r="F38" s="196">
        <v>44906</v>
      </c>
      <c r="G38" s="196">
        <v>44906</v>
      </c>
      <c r="H38" s="196">
        <v>44914</v>
      </c>
      <c r="I38" s="196">
        <v>44915</v>
      </c>
      <c r="J38" s="196">
        <v>44917</v>
      </c>
      <c r="K38" s="196">
        <v>44910</v>
      </c>
      <c r="L38" s="196">
        <v>44917</v>
      </c>
      <c r="M38" s="196">
        <v>44843</v>
      </c>
      <c r="N38" s="196">
        <v>44880</v>
      </c>
      <c r="O38" s="196">
        <v>44916</v>
      </c>
      <c r="P38" s="196">
        <v>44896</v>
      </c>
      <c r="Q38" s="196">
        <v>44906</v>
      </c>
      <c r="R38" s="196">
        <v>44909</v>
      </c>
      <c r="S38" s="196">
        <v>44889</v>
      </c>
      <c r="T38" s="196">
        <v>44899</v>
      </c>
      <c r="U38" s="196">
        <v>44916</v>
      </c>
      <c r="V38" s="196">
        <v>44910</v>
      </c>
      <c r="W38" s="196">
        <v>44899</v>
      </c>
      <c r="X38" s="196">
        <v>44908</v>
      </c>
      <c r="Y38" s="196">
        <v>44902</v>
      </c>
      <c r="Z38" s="196">
        <v>44802</v>
      </c>
      <c r="AA38" s="196">
        <v>44801</v>
      </c>
      <c r="AB38" s="196">
        <v>44799</v>
      </c>
      <c r="AC38" s="196">
        <v>44917</v>
      </c>
      <c r="AD38" s="196">
        <v>44900</v>
      </c>
      <c r="AE38" s="196">
        <v>44917</v>
      </c>
      <c r="AF38" s="196">
        <v>44769</v>
      </c>
      <c r="AG38" s="196">
        <v>44916</v>
      </c>
      <c r="AH38" s="196">
        <v>44917</v>
      </c>
      <c r="AI38" s="196">
        <v>44916</v>
      </c>
      <c r="AJ38" s="196">
        <v>44915</v>
      </c>
      <c r="AK38" s="196">
        <v>44916</v>
      </c>
      <c r="AL38" s="196">
        <v>44745</v>
      </c>
      <c r="AM38" s="196" t="s">
        <v>1752</v>
      </c>
      <c r="AN38" s="196" t="s">
        <v>1752</v>
      </c>
      <c r="AO38" s="196" t="s">
        <v>1752</v>
      </c>
      <c r="AP38" s="196">
        <v>44699</v>
      </c>
      <c r="AQ38" s="196">
        <v>44892</v>
      </c>
      <c r="AR38" s="196">
        <v>44915</v>
      </c>
      <c r="AS38" s="196">
        <v>44570</v>
      </c>
      <c r="AT38" s="196" t="s">
        <v>1752</v>
      </c>
      <c r="AU38" s="196" t="s">
        <v>1752</v>
      </c>
      <c r="AV38" s="196" t="s">
        <v>1752</v>
      </c>
      <c r="AW38" s="196" t="s">
        <v>1752</v>
      </c>
      <c r="AX38" s="196" t="s">
        <v>1752</v>
      </c>
      <c r="AY38" s="196">
        <v>44895</v>
      </c>
      <c r="AZ38" s="196">
        <v>44895</v>
      </c>
      <c r="BA38" s="196" t="s">
        <v>1752</v>
      </c>
      <c r="BB38" s="196" t="s">
        <v>1752</v>
      </c>
      <c r="BC38" s="196" t="s">
        <v>1752</v>
      </c>
      <c r="BD38" s="196"/>
      <c r="BE38" s="196"/>
      <c r="BF38" s="196"/>
      <c r="BG38" s="196"/>
      <c r="BH38" s="196"/>
      <c r="BI38" s="196"/>
      <c r="BJ38" s="196"/>
      <c r="BK38" s="196"/>
      <c r="BL38" s="196"/>
      <c r="BM38" s="196"/>
    </row>
    <row r="39" spans="1:65">
      <c r="A39" s="196">
        <v>44921</v>
      </c>
      <c r="B39" s="196">
        <v>44921</v>
      </c>
      <c r="C39" s="196">
        <v>44910</v>
      </c>
      <c r="D39" s="196">
        <v>44915</v>
      </c>
      <c r="E39" s="196">
        <v>44914</v>
      </c>
      <c r="F39" s="196">
        <v>44906</v>
      </c>
      <c r="G39" s="196">
        <v>44906</v>
      </c>
      <c r="H39" s="196">
        <v>44921</v>
      </c>
      <c r="I39" s="196">
        <v>44921</v>
      </c>
      <c r="J39" s="196">
        <v>44921</v>
      </c>
      <c r="K39" s="196">
        <v>44910</v>
      </c>
      <c r="L39" s="196">
        <v>44921</v>
      </c>
      <c r="M39" s="196">
        <v>44843</v>
      </c>
      <c r="N39" s="196">
        <v>44880</v>
      </c>
      <c r="O39" s="196">
        <v>44916</v>
      </c>
      <c r="P39" s="196">
        <v>44896</v>
      </c>
      <c r="Q39" s="196">
        <v>44906</v>
      </c>
      <c r="R39" s="196">
        <v>44909</v>
      </c>
      <c r="S39" s="196">
        <v>44889</v>
      </c>
      <c r="T39" s="196">
        <v>44899</v>
      </c>
      <c r="U39" s="196">
        <v>44916</v>
      </c>
      <c r="V39" s="196">
        <v>44921</v>
      </c>
      <c r="W39" s="196">
        <v>44899</v>
      </c>
      <c r="X39" s="196">
        <v>44908</v>
      </c>
      <c r="Y39" s="196">
        <v>44921</v>
      </c>
      <c r="Z39" s="196">
        <v>44802</v>
      </c>
      <c r="AA39" s="196">
        <v>44921</v>
      </c>
      <c r="AB39" s="196">
        <v>44799</v>
      </c>
      <c r="AC39" s="196">
        <v>44917</v>
      </c>
      <c r="AD39" s="196">
        <v>44900</v>
      </c>
      <c r="AE39" s="196">
        <v>44917</v>
      </c>
      <c r="AF39" s="196">
        <v>44769</v>
      </c>
      <c r="AG39" s="196">
        <v>44916</v>
      </c>
      <c r="AH39" s="196">
        <v>44921</v>
      </c>
      <c r="AI39" s="196">
        <v>44921</v>
      </c>
      <c r="AJ39" s="196">
        <v>44915</v>
      </c>
      <c r="AK39" s="196">
        <v>44921</v>
      </c>
      <c r="AL39" s="196">
        <v>44745</v>
      </c>
      <c r="AM39" s="196" t="s">
        <v>1752</v>
      </c>
      <c r="AN39" s="196" t="s">
        <v>1752</v>
      </c>
      <c r="AO39" s="196" t="s">
        <v>1752</v>
      </c>
      <c r="AP39" s="196">
        <v>44699</v>
      </c>
      <c r="AQ39" s="196">
        <v>44892</v>
      </c>
      <c r="AR39" s="196">
        <v>44915</v>
      </c>
      <c r="AS39" s="196">
        <v>44570</v>
      </c>
      <c r="AT39" s="196" t="s">
        <v>1752</v>
      </c>
      <c r="AU39" s="196" t="s">
        <v>1752</v>
      </c>
      <c r="AV39" s="196" t="s">
        <v>1752</v>
      </c>
      <c r="AW39" s="196" t="s">
        <v>1752</v>
      </c>
      <c r="AX39" s="196" t="s">
        <v>1752</v>
      </c>
      <c r="AY39" s="196">
        <v>44895</v>
      </c>
      <c r="AZ39" s="196">
        <v>44895</v>
      </c>
      <c r="BA39" s="196" t="s">
        <v>1752</v>
      </c>
      <c r="BB39" s="196" t="s">
        <v>1752</v>
      </c>
      <c r="BC39" s="196" t="s">
        <v>1752</v>
      </c>
      <c r="BD39" s="196"/>
      <c r="BE39" s="196"/>
      <c r="BF39" s="196"/>
      <c r="BG39" s="196"/>
      <c r="BH39" s="196"/>
      <c r="BI39" s="196"/>
      <c r="BJ39" s="196"/>
      <c r="BK39" s="196"/>
      <c r="BL39" s="196"/>
      <c r="BM39" s="196"/>
    </row>
    <row r="40" spans="1:65">
      <c r="A40" s="196">
        <v>44922</v>
      </c>
      <c r="B40" s="196">
        <v>44922</v>
      </c>
      <c r="C40" s="196">
        <v>44922</v>
      </c>
      <c r="D40" s="196">
        <v>44915</v>
      </c>
      <c r="E40" s="196">
        <v>44922</v>
      </c>
      <c r="F40" s="196">
        <v>44906</v>
      </c>
      <c r="G40" s="196">
        <v>44906</v>
      </c>
      <c r="H40" s="196">
        <v>44922</v>
      </c>
      <c r="I40" s="196">
        <v>44922</v>
      </c>
      <c r="J40" s="196">
        <v>44922</v>
      </c>
      <c r="K40" s="196">
        <v>44910</v>
      </c>
      <c r="L40" s="196">
        <v>44922</v>
      </c>
      <c r="M40" s="196">
        <v>44843</v>
      </c>
      <c r="N40" s="196">
        <v>44880</v>
      </c>
      <c r="O40" s="196">
        <v>44922</v>
      </c>
      <c r="P40" s="196">
        <v>44922</v>
      </c>
      <c r="Q40" s="196">
        <v>44922</v>
      </c>
      <c r="R40" s="196">
        <v>44909</v>
      </c>
      <c r="S40" s="196">
        <v>44889</v>
      </c>
      <c r="T40" s="196">
        <v>44899</v>
      </c>
      <c r="U40" s="196">
        <v>44922</v>
      </c>
      <c r="V40" s="196">
        <v>44921</v>
      </c>
      <c r="W40" s="196">
        <v>44899</v>
      </c>
      <c r="X40" s="196">
        <v>44908</v>
      </c>
      <c r="Y40" s="196">
        <v>44921</v>
      </c>
      <c r="Z40" s="196">
        <v>44802</v>
      </c>
      <c r="AA40" s="196">
        <v>44921</v>
      </c>
      <c r="AB40" s="196">
        <v>44799</v>
      </c>
      <c r="AC40" s="196">
        <v>44922</v>
      </c>
      <c r="AD40" s="196">
        <v>44900</v>
      </c>
      <c r="AE40" s="196">
        <v>44917</v>
      </c>
      <c r="AF40" s="196">
        <v>44769</v>
      </c>
      <c r="AG40" s="196">
        <v>44922</v>
      </c>
      <c r="AH40" s="196">
        <v>44922</v>
      </c>
      <c r="AI40" s="196">
        <v>44921</v>
      </c>
      <c r="AJ40" s="196">
        <v>44915</v>
      </c>
      <c r="AK40" s="196">
        <v>44921</v>
      </c>
      <c r="AL40" s="196">
        <v>44745</v>
      </c>
      <c r="AM40" s="196" t="s">
        <v>1752</v>
      </c>
      <c r="AN40" s="196" t="s">
        <v>1752</v>
      </c>
      <c r="AO40" s="196" t="s">
        <v>1752</v>
      </c>
      <c r="AP40" s="196">
        <v>44699</v>
      </c>
      <c r="AQ40" s="196">
        <v>44892</v>
      </c>
      <c r="AR40" s="196">
        <v>44922</v>
      </c>
      <c r="AS40" s="196">
        <v>44570</v>
      </c>
      <c r="AT40" s="196" t="s">
        <v>1752</v>
      </c>
      <c r="AU40" s="196" t="s">
        <v>1752</v>
      </c>
      <c r="AV40" s="196" t="s">
        <v>1752</v>
      </c>
      <c r="AW40" s="196" t="s">
        <v>1752</v>
      </c>
      <c r="AX40" s="196" t="s">
        <v>1752</v>
      </c>
      <c r="AY40" s="196">
        <v>44895</v>
      </c>
      <c r="AZ40" s="196">
        <v>44895</v>
      </c>
      <c r="BA40" s="196" t="s">
        <v>1752</v>
      </c>
      <c r="BB40" s="196" t="s">
        <v>1752</v>
      </c>
      <c r="BC40" s="196" t="s">
        <v>1752</v>
      </c>
      <c r="BD40" s="196"/>
      <c r="BE40" s="196"/>
      <c r="BF40" s="196"/>
      <c r="BG40" s="196"/>
      <c r="BH40" s="196"/>
      <c r="BI40" s="196"/>
      <c r="BJ40" s="196"/>
      <c r="BK40" s="196"/>
      <c r="BL40" s="196"/>
      <c r="BM40" s="196"/>
    </row>
    <row r="41" spans="1:65">
      <c r="A41" s="196">
        <v>44923</v>
      </c>
      <c r="B41" s="196">
        <v>44922</v>
      </c>
      <c r="C41" s="196">
        <v>44923</v>
      </c>
      <c r="D41" s="196">
        <v>44915</v>
      </c>
      <c r="E41" s="196">
        <v>44922</v>
      </c>
      <c r="F41" s="196">
        <v>44906</v>
      </c>
      <c r="G41" s="196">
        <v>44906</v>
      </c>
      <c r="H41" s="196">
        <v>44922</v>
      </c>
      <c r="I41" s="196">
        <v>44922</v>
      </c>
      <c r="J41" s="196">
        <v>44923</v>
      </c>
      <c r="K41" s="196">
        <v>44910</v>
      </c>
      <c r="L41" s="196">
        <v>44923</v>
      </c>
      <c r="M41" s="196">
        <v>44843</v>
      </c>
      <c r="N41" s="196">
        <v>44880</v>
      </c>
      <c r="O41" s="196">
        <v>44922</v>
      </c>
      <c r="P41" s="196">
        <v>44922</v>
      </c>
      <c r="Q41" s="196">
        <v>44923</v>
      </c>
      <c r="R41" s="196">
        <v>44909</v>
      </c>
      <c r="S41" s="196">
        <v>44889</v>
      </c>
      <c r="T41" s="196">
        <v>44899</v>
      </c>
      <c r="U41" s="196">
        <v>44923</v>
      </c>
      <c r="V41" s="196">
        <v>44921</v>
      </c>
      <c r="W41" s="196">
        <v>44899</v>
      </c>
      <c r="X41" s="196">
        <v>44908</v>
      </c>
      <c r="Y41" s="196">
        <v>44921</v>
      </c>
      <c r="Z41" s="196">
        <v>44802</v>
      </c>
      <c r="AA41" s="196">
        <v>44921</v>
      </c>
      <c r="AB41" s="196">
        <v>44923</v>
      </c>
      <c r="AC41" s="196">
        <v>44923</v>
      </c>
      <c r="AD41" s="196">
        <v>44900</v>
      </c>
      <c r="AE41" s="196">
        <v>44923</v>
      </c>
      <c r="AF41" s="196">
        <v>44769</v>
      </c>
      <c r="AG41" s="196">
        <v>44922</v>
      </c>
      <c r="AH41" s="196">
        <v>44923</v>
      </c>
      <c r="AI41" s="196">
        <v>44923</v>
      </c>
      <c r="AJ41" s="196">
        <v>44915</v>
      </c>
      <c r="AK41" s="196">
        <v>44923</v>
      </c>
      <c r="AL41" s="196">
        <v>44745</v>
      </c>
      <c r="AM41" s="196" t="s">
        <v>1752</v>
      </c>
      <c r="AN41" s="196" t="s">
        <v>1752</v>
      </c>
      <c r="AO41" s="196" t="s">
        <v>1752</v>
      </c>
      <c r="AP41" s="196">
        <v>44699</v>
      </c>
      <c r="AQ41" s="196">
        <v>44892</v>
      </c>
      <c r="AR41" s="196">
        <v>44923</v>
      </c>
      <c r="AS41" s="196">
        <v>44570</v>
      </c>
      <c r="AT41" s="196" t="s">
        <v>1752</v>
      </c>
      <c r="AU41" s="196" t="s">
        <v>1752</v>
      </c>
      <c r="AV41" s="196" t="s">
        <v>1752</v>
      </c>
      <c r="AW41" s="196" t="s">
        <v>1752</v>
      </c>
      <c r="AX41" s="196" t="s">
        <v>1752</v>
      </c>
      <c r="AY41" s="196">
        <v>44895</v>
      </c>
      <c r="AZ41" s="196">
        <v>44895</v>
      </c>
      <c r="BA41" s="196" t="s">
        <v>1752</v>
      </c>
      <c r="BB41" s="196" t="s">
        <v>1752</v>
      </c>
      <c r="BC41" s="196" t="s">
        <v>1752</v>
      </c>
      <c r="BD41" s="196"/>
      <c r="BE41" s="196"/>
      <c r="BF41" s="196"/>
      <c r="BG41" s="196"/>
      <c r="BH41" s="196"/>
      <c r="BI41" s="196"/>
      <c r="BJ41" s="196"/>
      <c r="BK41" s="196"/>
      <c r="BL41" s="196"/>
      <c r="BM41" s="196"/>
    </row>
    <row r="42" spans="1:65">
      <c r="A42" s="196">
        <v>44924</v>
      </c>
      <c r="B42" s="196">
        <v>44927</v>
      </c>
      <c r="C42" s="196">
        <v>44924</v>
      </c>
      <c r="D42" s="196">
        <v>44915</v>
      </c>
      <c r="E42" s="196">
        <v>44924</v>
      </c>
      <c r="F42" s="196">
        <v>44927</v>
      </c>
      <c r="G42" s="196">
        <v>44927</v>
      </c>
      <c r="H42" s="196">
        <v>44927</v>
      </c>
      <c r="I42" s="196">
        <v>44927</v>
      </c>
      <c r="J42" s="196">
        <v>44927</v>
      </c>
      <c r="K42" s="196">
        <v>44910</v>
      </c>
      <c r="L42" s="196">
        <v>44927</v>
      </c>
      <c r="M42" s="196">
        <v>44843</v>
      </c>
      <c r="N42" s="196">
        <v>44880</v>
      </c>
      <c r="O42" s="196">
        <v>44927</v>
      </c>
      <c r="P42" s="196">
        <v>44927</v>
      </c>
      <c r="Q42" s="196">
        <v>44923</v>
      </c>
      <c r="R42" s="196">
        <v>44909</v>
      </c>
      <c r="S42" s="196">
        <v>44889</v>
      </c>
      <c r="T42" s="196">
        <v>44899</v>
      </c>
      <c r="U42" s="196">
        <v>44927</v>
      </c>
      <c r="V42" s="196">
        <v>44921</v>
      </c>
      <c r="W42" s="196">
        <v>44899</v>
      </c>
      <c r="X42" s="196">
        <v>44908</v>
      </c>
      <c r="Y42" s="196">
        <v>44924</v>
      </c>
      <c r="Z42" s="196">
        <v>44802</v>
      </c>
      <c r="AA42" s="196">
        <v>44927</v>
      </c>
      <c r="AB42" s="196">
        <v>44923</v>
      </c>
      <c r="AC42" s="196">
        <v>44924</v>
      </c>
      <c r="AD42" s="196">
        <v>44900</v>
      </c>
      <c r="AE42" s="196">
        <v>44927</v>
      </c>
      <c r="AF42" s="196">
        <v>44769</v>
      </c>
      <c r="AG42" s="196">
        <v>44927</v>
      </c>
      <c r="AH42" s="196">
        <v>44927</v>
      </c>
      <c r="AI42" s="196">
        <v>44923</v>
      </c>
      <c r="AJ42" s="196">
        <v>44915</v>
      </c>
      <c r="AK42" s="196">
        <v>44923</v>
      </c>
      <c r="AL42" s="196">
        <v>44745</v>
      </c>
      <c r="AM42" s="196" t="s">
        <v>1752</v>
      </c>
      <c r="AN42" s="196" t="s">
        <v>1752</v>
      </c>
      <c r="AO42" s="196" t="s">
        <v>1752</v>
      </c>
      <c r="AP42" s="196">
        <v>44699</v>
      </c>
      <c r="AQ42" s="196">
        <v>44892</v>
      </c>
      <c r="AR42" s="196">
        <v>44927</v>
      </c>
      <c r="AS42" s="196">
        <v>44570</v>
      </c>
      <c r="AT42" s="196" t="s">
        <v>1752</v>
      </c>
      <c r="AU42" s="196" t="s">
        <v>1752</v>
      </c>
      <c r="AV42" s="196" t="s">
        <v>1752</v>
      </c>
      <c r="AW42" s="196" t="s">
        <v>1752</v>
      </c>
      <c r="AX42" s="196" t="s">
        <v>1752</v>
      </c>
      <c r="AY42" s="196">
        <v>44895</v>
      </c>
      <c r="AZ42" s="196">
        <v>44895</v>
      </c>
      <c r="BA42" s="196" t="s">
        <v>1752</v>
      </c>
      <c r="BB42" s="196" t="s">
        <v>1752</v>
      </c>
      <c r="BC42" s="196" t="s">
        <v>1752</v>
      </c>
      <c r="BD42" s="196"/>
      <c r="BE42" s="196"/>
      <c r="BF42" s="196"/>
      <c r="BG42" s="196"/>
      <c r="BH42" s="196"/>
      <c r="BI42" s="196"/>
      <c r="BJ42" s="196"/>
      <c r="BK42" s="196"/>
      <c r="BL42" s="196"/>
      <c r="BM42" s="196"/>
    </row>
    <row r="43" spans="1:65">
      <c r="A43" s="196">
        <v>44927</v>
      </c>
      <c r="B43" s="196">
        <v>44927</v>
      </c>
      <c r="C43" s="196">
        <v>44924</v>
      </c>
      <c r="D43" s="196">
        <v>44915</v>
      </c>
      <c r="E43" s="196">
        <v>44924</v>
      </c>
      <c r="F43" s="196">
        <v>44927</v>
      </c>
      <c r="G43" s="196">
        <v>44927</v>
      </c>
      <c r="H43" s="196">
        <v>44927</v>
      </c>
      <c r="I43" s="196">
        <v>44927</v>
      </c>
      <c r="J43" s="196">
        <v>44927</v>
      </c>
      <c r="K43" s="196">
        <v>44910</v>
      </c>
      <c r="L43" s="196">
        <v>44927</v>
      </c>
      <c r="M43" s="196">
        <v>44843</v>
      </c>
      <c r="N43" s="196">
        <v>44880</v>
      </c>
      <c r="O43" s="196">
        <v>44927</v>
      </c>
      <c r="P43" s="196">
        <v>44927</v>
      </c>
      <c r="Q43" s="196">
        <v>44923</v>
      </c>
      <c r="R43" s="196">
        <v>44909</v>
      </c>
      <c r="S43" s="196">
        <v>44889</v>
      </c>
      <c r="T43" s="196">
        <v>44899</v>
      </c>
      <c r="U43" s="196">
        <v>44927</v>
      </c>
      <c r="V43" s="196">
        <v>44921</v>
      </c>
      <c r="W43" s="196">
        <v>44899</v>
      </c>
      <c r="X43" s="196">
        <v>44908</v>
      </c>
      <c r="Y43" s="196">
        <v>44924</v>
      </c>
      <c r="Z43" s="196">
        <v>44802</v>
      </c>
      <c r="AA43" s="196">
        <v>44927</v>
      </c>
      <c r="AB43" s="196">
        <v>44923</v>
      </c>
      <c r="AC43" s="196">
        <v>44924</v>
      </c>
      <c r="AD43" s="196">
        <v>44900</v>
      </c>
      <c r="AE43" s="196">
        <v>44927</v>
      </c>
      <c r="AF43" s="196">
        <v>44769</v>
      </c>
      <c r="AG43" s="196">
        <v>44927</v>
      </c>
      <c r="AH43" s="196">
        <v>44927</v>
      </c>
      <c r="AI43" s="196">
        <v>44923</v>
      </c>
      <c r="AJ43" s="196">
        <v>44915</v>
      </c>
      <c r="AK43" s="196">
        <v>44923</v>
      </c>
      <c r="AL43" s="196">
        <v>44745</v>
      </c>
      <c r="AM43" s="196" t="s">
        <v>1752</v>
      </c>
      <c r="AN43" s="196" t="s">
        <v>1752</v>
      </c>
      <c r="AO43" s="196" t="s">
        <v>1752</v>
      </c>
      <c r="AP43" s="196">
        <v>44699</v>
      </c>
      <c r="AQ43" s="196">
        <v>44892</v>
      </c>
      <c r="AR43" s="196">
        <v>44927</v>
      </c>
      <c r="AS43" s="196">
        <v>44570</v>
      </c>
      <c r="AT43" s="196" t="s">
        <v>1752</v>
      </c>
      <c r="AU43" s="196" t="s">
        <v>1752</v>
      </c>
      <c r="AV43" s="196" t="s">
        <v>1752</v>
      </c>
      <c r="AW43" s="196" t="s">
        <v>1752</v>
      </c>
      <c r="AX43" s="196" t="s">
        <v>1752</v>
      </c>
      <c r="AY43" s="196">
        <v>44895</v>
      </c>
      <c r="AZ43" s="196">
        <v>44895</v>
      </c>
      <c r="BA43" s="196" t="s">
        <v>1752</v>
      </c>
      <c r="BB43" s="196" t="s">
        <v>1752</v>
      </c>
      <c r="BC43" s="196" t="s">
        <v>1752</v>
      </c>
      <c r="BD43" s="196"/>
      <c r="BE43" s="196"/>
      <c r="BF43" s="196"/>
      <c r="BG43" s="196"/>
      <c r="BH43" s="196"/>
      <c r="BI43" s="196"/>
      <c r="BJ43" s="196"/>
      <c r="BK43" s="196"/>
      <c r="BL43" s="196"/>
      <c r="BM43" s="196"/>
    </row>
    <row r="44" spans="1:65">
      <c r="A44" s="196">
        <v>44928</v>
      </c>
      <c r="B44" s="196">
        <v>44927</v>
      </c>
      <c r="C44" s="196">
        <v>44924</v>
      </c>
      <c r="D44" s="196">
        <v>44915</v>
      </c>
      <c r="E44" s="196">
        <v>44924</v>
      </c>
      <c r="F44" s="196">
        <v>44928</v>
      </c>
      <c r="G44" s="196">
        <v>44927</v>
      </c>
      <c r="H44" s="196">
        <v>44928</v>
      </c>
      <c r="I44" s="196">
        <v>44927</v>
      </c>
      <c r="J44" s="196">
        <v>44927</v>
      </c>
      <c r="K44" s="196">
        <v>44910</v>
      </c>
      <c r="L44" s="196">
        <v>44928</v>
      </c>
      <c r="M44" s="196">
        <v>44843</v>
      </c>
      <c r="N44" s="196">
        <v>44880</v>
      </c>
      <c r="O44" s="196">
        <v>44927</v>
      </c>
      <c r="P44" s="196">
        <v>44927</v>
      </c>
      <c r="Q44" s="196">
        <v>44928</v>
      </c>
      <c r="R44" s="196">
        <v>44909</v>
      </c>
      <c r="S44" s="196">
        <v>44889</v>
      </c>
      <c r="T44" s="196">
        <v>44899</v>
      </c>
      <c r="U44" s="196">
        <v>44927</v>
      </c>
      <c r="V44" s="196">
        <v>44921</v>
      </c>
      <c r="W44" s="196">
        <v>44899</v>
      </c>
      <c r="X44" s="196">
        <v>44908</v>
      </c>
      <c r="Y44" s="196">
        <v>44924</v>
      </c>
      <c r="Z44" s="196">
        <v>44802</v>
      </c>
      <c r="AA44" s="196">
        <v>44927</v>
      </c>
      <c r="AB44" s="196">
        <v>44923</v>
      </c>
      <c r="AC44" s="196">
        <v>44924</v>
      </c>
      <c r="AD44" s="196">
        <v>44900</v>
      </c>
      <c r="AE44" s="196">
        <v>44927</v>
      </c>
      <c r="AF44" s="196">
        <v>44769</v>
      </c>
      <c r="AG44" s="196">
        <v>44928</v>
      </c>
      <c r="AH44" s="196">
        <v>44928</v>
      </c>
      <c r="AI44" s="196">
        <v>44923</v>
      </c>
      <c r="AJ44" s="196">
        <v>44915</v>
      </c>
      <c r="AK44" s="196">
        <v>44923</v>
      </c>
      <c r="AL44" s="196">
        <v>44745</v>
      </c>
      <c r="AM44" s="196" t="s">
        <v>1752</v>
      </c>
      <c r="AN44" s="196" t="s">
        <v>1752</v>
      </c>
      <c r="AO44" s="196" t="s">
        <v>1752</v>
      </c>
      <c r="AP44" s="196">
        <v>44699</v>
      </c>
      <c r="AQ44" s="196">
        <v>44892</v>
      </c>
      <c r="AR44" s="196">
        <v>44927</v>
      </c>
      <c r="AS44" s="196">
        <v>44570</v>
      </c>
      <c r="AT44" s="196" t="s">
        <v>1752</v>
      </c>
      <c r="AU44" s="196" t="s">
        <v>1752</v>
      </c>
      <c r="AV44" s="196" t="s">
        <v>1752</v>
      </c>
      <c r="AW44" s="196" t="s">
        <v>1752</v>
      </c>
      <c r="AX44" s="196" t="s">
        <v>1752</v>
      </c>
      <c r="AY44" s="196">
        <v>44895</v>
      </c>
      <c r="AZ44" s="196">
        <v>44895</v>
      </c>
      <c r="BA44" s="196" t="s">
        <v>1752</v>
      </c>
      <c r="BB44" s="196" t="s">
        <v>1752</v>
      </c>
      <c r="BC44" s="196" t="s">
        <v>1752</v>
      </c>
      <c r="BD44" s="196"/>
      <c r="BE44" s="196"/>
      <c r="BF44" s="196"/>
      <c r="BG44" s="196"/>
      <c r="BH44" s="196"/>
      <c r="BI44" s="196"/>
      <c r="BJ44" s="196"/>
      <c r="BK44" s="196"/>
      <c r="BL44" s="196"/>
      <c r="BM44" s="196"/>
    </row>
    <row r="45" spans="1:65">
      <c r="A45" s="196">
        <v>44929</v>
      </c>
      <c r="B45" s="196">
        <v>44927</v>
      </c>
      <c r="C45" s="196">
        <v>44924</v>
      </c>
      <c r="D45" s="196">
        <v>44915</v>
      </c>
      <c r="E45" s="196">
        <v>44924</v>
      </c>
      <c r="F45" s="196">
        <v>44929</v>
      </c>
      <c r="G45" s="196">
        <v>44929</v>
      </c>
      <c r="H45" s="196">
        <v>44929</v>
      </c>
      <c r="I45" s="196">
        <v>44927</v>
      </c>
      <c r="J45" s="196">
        <v>44929</v>
      </c>
      <c r="K45" s="196">
        <v>44929</v>
      </c>
      <c r="L45" s="196">
        <v>44929</v>
      </c>
      <c r="M45" s="196">
        <v>44843</v>
      </c>
      <c r="N45" s="196">
        <v>44880</v>
      </c>
      <c r="O45" s="196">
        <v>44927</v>
      </c>
      <c r="P45" s="196">
        <v>44929</v>
      </c>
      <c r="Q45" s="196">
        <v>44928</v>
      </c>
      <c r="R45" s="196">
        <v>44909</v>
      </c>
      <c r="S45" s="196">
        <v>44889</v>
      </c>
      <c r="T45" s="196">
        <v>44899</v>
      </c>
      <c r="U45" s="196">
        <v>44929</v>
      </c>
      <c r="V45" s="196">
        <v>44921</v>
      </c>
      <c r="W45" s="196">
        <v>44899</v>
      </c>
      <c r="X45" s="196">
        <v>44908</v>
      </c>
      <c r="Y45" s="196">
        <v>44924</v>
      </c>
      <c r="Z45" s="196">
        <v>44802</v>
      </c>
      <c r="AA45" s="196">
        <v>44927</v>
      </c>
      <c r="AB45" s="196">
        <v>44923</v>
      </c>
      <c r="AC45" s="196">
        <v>44929</v>
      </c>
      <c r="AD45" s="196">
        <v>44900</v>
      </c>
      <c r="AE45" s="196">
        <v>44929</v>
      </c>
      <c r="AF45" s="196">
        <v>44769</v>
      </c>
      <c r="AG45" s="196">
        <v>44928</v>
      </c>
      <c r="AH45" s="196">
        <v>44929</v>
      </c>
      <c r="AI45" s="196">
        <v>44923</v>
      </c>
      <c r="AJ45" s="196">
        <v>44929</v>
      </c>
      <c r="AK45" s="196">
        <v>44923</v>
      </c>
      <c r="AL45" s="196">
        <v>44745</v>
      </c>
      <c r="AM45" s="196" t="s">
        <v>1752</v>
      </c>
      <c r="AN45" s="196" t="s">
        <v>1752</v>
      </c>
      <c r="AO45" s="196" t="s">
        <v>1752</v>
      </c>
      <c r="AP45" s="196">
        <v>44699</v>
      </c>
      <c r="AQ45" s="196">
        <v>44892</v>
      </c>
      <c r="AR45" s="196">
        <v>44927</v>
      </c>
      <c r="AS45" s="196">
        <v>44570</v>
      </c>
      <c r="AT45" s="196" t="s">
        <v>1752</v>
      </c>
      <c r="AU45" s="196" t="s">
        <v>1752</v>
      </c>
      <c r="AV45" s="196" t="s">
        <v>1752</v>
      </c>
      <c r="AW45" s="196" t="s">
        <v>1752</v>
      </c>
      <c r="AX45" s="196" t="s">
        <v>1752</v>
      </c>
      <c r="AY45" s="196">
        <v>44895</v>
      </c>
      <c r="AZ45" s="196">
        <v>44895</v>
      </c>
      <c r="BA45" s="196" t="s">
        <v>1752</v>
      </c>
      <c r="BB45" s="196" t="s">
        <v>1752</v>
      </c>
      <c r="BC45" s="196" t="s">
        <v>1752</v>
      </c>
      <c r="BD45" s="196"/>
      <c r="BE45" s="196"/>
      <c r="BF45" s="196"/>
      <c r="BG45" s="196"/>
      <c r="BH45" s="196"/>
      <c r="BI45" s="196"/>
      <c r="BJ45" s="196"/>
      <c r="BK45" s="196"/>
      <c r="BL45" s="196"/>
      <c r="BM45" s="196"/>
    </row>
    <row r="46" spans="1:65">
      <c r="A46" s="196">
        <v>44930</v>
      </c>
      <c r="B46" s="196">
        <v>44927</v>
      </c>
      <c r="C46" s="196">
        <v>44930</v>
      </c>
      <c r="D46" s="196">
        <v>44915</v>
      </c>
      <c r="E46" s="196">
        <v>44924</v>
      </c>
      <c r="F46" s="196">
        <v>44930</v>
      </c>
      <c r="G46" s="196">
        <v>44929</v>
      </c>
      <c r="H46" s="196">
        <v>44929</v>
      </c>
      <c r="I46" s="196">
        <v>44930</v>
      </c>
      <c r="J46" s="196">
        <v>44929</v>
      </c>
      <c r="K46" s="196">
        <v>44930</v>
      </c>
      <c r="L46" s="196">
        <v>44930</v>
      </c>
      <c r="M46" s="196">
        <v>44843</v>
      </c>
      <c r="N46" s="196">
        <v>44880</v>
      </c>
      <c r="O46" s="196">
        <v>44927</v>
      </c>
      <c r="P46" s="196">
        <v>44930</v>
      </c>
      <c r="Q46" s="196">
        <v>44928</v>
      </c>
      <c r="R46" s="196">
        <v>44909</v>
      </c>
      <c r="S46" s="196">
        <v>44889</v>
      </c>
      <c r="T46" s="196">
        <v>44899</v>
      </c>
      <c r="U46" s="196">
        <v>44929</v>
      </c>
      <c r="V46" s="196">
        <v>44921</v>
      </c>
      <c r="W46" s="196">
        <v>44899</v>
      </c>
      <c r="X46" s="196">
        <v>44908</v>
      </c>
      <c r="Y46" s="196">
        <v>44924</v>
      </c>
      <c r="Z46" s="196">
        <v>44802</v>
      </c>
      <c r="AA46" s="196">
        <v>44927</v>
      </c>
      <c r="AB46" s="196">
        <v>44923</v>
      </c>
      <c r="AC46" s="196">
        <v>44930</v>
      </c>
      <c r="AD46" s="196">
        <v>44930</v>
      </c>
      <c r="AE46" s="196">
        <v>44930</v>
      </c>
      <c r="AF46" s="196">
        <v>44769</v>
      </c>
      <c r="AG46" s="196">
        <v>44930</v>
      </c>
      <c r="AH46" s="196">
        <v>44930</v>
      </c>
      <c r="AI46" s="196">
        <v>44923</v>
      </c>
      <c r="AJ46" s="196">
        <v>44930</v>
      </c>
      <c r="AK46" s="196">
        <v>44923</v>
      </c>
      <c r="AL46" s="196">
        <v>44745</v>
      </c>
      <c r="AM46" s="196" t="s">
        <v>1752</v>
      </c>
      <c r="AN46" s="196" t="s">
        <v>1752</v>
      </c>
      <c r="AO46" s="196" t="s">
        <v>1752</v>
      </c>
      <c r="AP46" s="196">
        <v>44699</v>
      </c>
      <c r="AQ46" s="196">
        <v>44892</v>
      </c>
      <c r="AR46" s="196">
        <v>44930</v>
      </c>
      <c r="AS46" s="196">
        <v>44570</v>
      </c>
      <c r="AT46" s="196" t="s">
        <v>1752</v>
      </c>
      <c r="AU46" s="196" t="s">
        <v>1752</v>
      </c>
      <c r="AV46" s="196" t="s">
        <v>1752</v>
      </c>
      <c r="AW46" s="196" t="s">
        <v>1752</v>
      </c>
      <c r="AX46" s="196" t="s">
        <v>1752</v>
      </c>
      <c r="AY46" s="196">
        <v>44895</v>
      </c>
      <c r="AZ46" s="196">
        <v>44895</v>
      </c>
      <c r="BA46" s="196" t="s">
        <v>1752</v>
      </c>
      <c r="BB46" s="196" t="s">
        <v>1752</v>
      </c>
      <c r="BC46" s="196" t="s">
        <v>1752</v>
      </c>
      <c r="BD46" s="196"/>
      <c r="BE46" s="196"/>
      <c r="BF46" s="196"/>
      <c r="BG46" s="196"/>
      <c r="BH46" s="196"/>
      <c r="BI46" s="196"/>
      <c r="BJ46" s="196"/>
      <c r="BK46" s="196"/>
      <c r="BL46" s="196"/>
      <c r="BM46" s="196"/>
    </row>
    <row r="47" spans="1:65">
      <c r="A47" s="196">
        <v>44931</v>
      </c>
      <c r="B47" s="196">
        <v>44927</v>
      </c>
      <c r="C47" s="196">
        <v>44931</v>
      </c>
      <c r="D47" s="196">
        <v>44915</v>
      </c>
      <c r="E47" s="196">
        <v>44924</v>
      </c>
      <c r="F47" s="196">
        <v>44931</v>
      </c>
      <c r="G47" s="196">
        <v>44929</v>
      </c>
      <c r="H47" s="196">
        <v>44929</v>
      </c>
      <c r="I47" s="196">
        <v>44930</v>
      </c>
      <c r="J47" s="196">
        <v>44929</v>
      </c>
      <c r="K47" s="196">
        <v>44931</v>
      </c>
      <c r="L47" s="196">
        <v>44931</v>
      </c>
      <c r="M47" s="196">
        <v>44931</v>
      </c>
      <c r="N47" s="196">
        <v>44931</v>
      </c>
      <c r="O47" s="196">
        <v>44927</v>
      </c>
      <c r="P47" s="196">
        <v>44930</v>
      </c>
      <c r="Q47" s="196">
        <v>44928</v>
      </c>
      <c r="R47" s="196">
        <v>44909</v>
      </c>
      <c r="S47" s="196">
        <v>44889</v>
      </c>
      <c r="T47" s="196">
        <v>44899</v>
      </c>
      <c r="U47" s="196">
        <v>44931</v>
      </c>
      <c r="V47" s="196">
        <v>44931</v>
      </c>
      <c r="W47" s="196">
        <v>44899</v>
      </c>
      <c r="X47" s="196">
        <v>44908</v>
      </c>
      <c r="Y47" s="196">
        <v>44924</v>
      </c>
      <c r="Z47" s="196">
        <v>44802</v>
      </c>
      <c r="AA47" s="196">
        <v>44927</v>
      </c>
      <c r="AB47" s="196">
        <v>44923</v>
      </c>
      <c r="AC47" s="196">
        <v>44930</v>
      </c>
      <c r="AD47" s="196">
        <v>44930</v>
      </c>
      <c r="AE47" s="196">
        <v>44930</v>
      </c>
      <c r="AF47" s="196">
        <v>44769</v>
      </c>
      <c r="AG47" s="196">
        <v>44930</v>
      </c>
      <c r="AH47" s="196">
        <v>44931</v>
      </c>
      <c r="AI47" s="196">
        <v>44931</v>
      </c>
      <c r="AJ47" s="196">
        <v>44930</v>
      </c>
      <c r="AK47" s="196">
        <v>44931</v>
      </c>
      <c r="AL47" s="196">
        <v>44745</v>
      </c>
      <c r="AM47" s="196" t="s">
        <v>1752</v>
      </c>
      <c r="AN47" s="196" t="s">
        <v>1752</v>
      </c>
      <c r="AO47" s="196" t="s">
        <v>1752</v>
      </c>
      <c r="AP47" s="196">
        <v>44699</v>
      </c>
      <c r="AQ47" s="196">
        <v>44892</v>
      </c>
      <c r="AR47" s="196">
        <v>44930</v>
      </c>
      <c r="AS47" s="196">
        <v>44570</v>
      </c>
      <c r="AT47" s="196" t="s">
        <v>1752</v>
      </c>
      <c r="AU47" s="196" t="s">
        <v>1752</v>
      </c>
      <c r="AV47" s="196" t="s">
        <v>1752</v>
      </c>
      <c r="AW47" s="196" t="s">
        <v>1752</v>
      </c>
      <c r="AX47" s="196" t="s">
        <v>1752</v>
      </c>
      <c r="AY47" s="196">
        <v>44895</v>
      </c>
      <c r="AZ47" s="196">
        <v>44895</v>
      </c>
      <c r="BA47" s="196" t="s">
        <v>1752</v>
      </c>
      <c r="BB47" s="196" t="s">
        <v>1752</v>
      </c>
      <c r="BC47" s="196" t="s">
        <v>1752</v>
      </c>
      <c r="BD47" s="196"/>
      <c r="BE47" s="196"/>
      <c r="BF47" s="196"/>
      <c r="BG47" s="196"/>
      <c r="BH47" s="196"/>
      <c r="BI47" s="196"/>
      <c r="BJ47" s="196"/>
      <c r="BK47" s="196"/>
      <c r="BL47" s="196"/>
      <c r="BM47" s="196"/>
    </row>
    <row r="48" spans="1:65">
      <c r="A48" s="196">
        <v>44934</v>
      </c>
      <c r="B48" s="196">
        <v>44927</v>
      </c>
      <c r="C48" s="196">
        <v>44934</v>
      </c>
      <c r="D48" s="196">
        <v>44915</v>
      </c>
      <c r="E48" s="196">
        <v>44924</v>
      </c>
      <c r="F48" s="196">
        <v>44934</v>
      </c>
      <c r="G48" s="196">
        <v>44929</v>
      </c>
      <c r="H48" s="196">
        <v>44929</v>
      </c>
      <c r="I48" s="196">
        <v>44930</v>
      </c>
      <c r="J48" s="196">
        <v>44934</v>
      </c>
      <c r="K48" s="196">
        <v>44931</v>
      </c>
      <c r="L48" s="196">
        <v>44934</v>
      </c>
      <c r="M48" s="196">
        <v>44931</v>
      </c>
      <c r="N48" s="196">
        <v>44931</v>
      </c>
      <c r="O48" s="196">
        <v>44927</v>
      </c>
      <c r="P48" s="196">
        <v>44930</v>
      </c>
      <c r="Q48" s="196">
        <v>44934</v>
      </c>
      <c r="R48" s="196">
        <v>44909</v>
      </c>
      <c r="S48" s="196">
        <v>44889</v>
      </c>
      <c r="T48" s="196">
        <v>44899</v>
      </c>
      <c r="U48" s="196">
        <v>44934</v>
      </c>
      <c r="V48" s="196">
        <v>44931</v>
      </c>
      <c r="W48" s="196">
        <v>44899</v>
      </c>
      <c r="X48" s="196">
        <v>44908</v>
      </c>
      <c r="Y48" s="196">
        <v>44924</v>
      </c>
      <c r="Z48" s="196">
        <v>44802</v>
      </c>
      <c r="AA48" s="196">
        <v>44927</v>
      </c>
      <c r="AB48" s="196">
        <v>44923</v>
      </c>
      <c r="AC48" s="196">
        <v>44934</v>
      </c>
      <c r="AD48" s="196">
        <v>44930</v>
      </c>
      <c r="AE48" s="196">
        <v>44934</v>
      </c>
      <c r="AF48" s="196">
        <v>44769</v>
      </c>
      <c r="AG48" s="196">
        <v>44934</v>
      </c>
      <c r="AH48" s="196">
        <v>44934</v>
      </c>
      <c r="AI48" s="196">
        <v>44934</v>
      </c>
      <c r="AJ48" s="196">
        <v>44934</v>
      </c>
      <c r="AK48" s="196">
        <v>44934</v>
      </c>
      <c r="AL48" s="196">
        <v>44745</v>
      </c>
      <c r="AM48" s="196" t="s">
        <v>1752</v>
      </c>
      <c r="AN48" s="196" t="s">
        <v>1752</v>
      </c>
      <c r="AO48" s="196" t="s">
        <v>1752</v>
      </c>
      <c r="AP48" s="196">
        <v>44699</v>
      </c>
      <c r="AQ48" s="196">
        <v>44892</v>
      </c>
      <c r="AR48" s="196">
        <v>44934</v>
      </c>
      <c r="AS48" s="196">
        <v>44570</v>
      </c>
      <c r="AT48" s="196" t="s">
        <v>1752</v>
      </c>
      <c r="AU48" s="196" t="s">
        <v>1752</v>
      </c>
      <c r="AV48" s="196" t="s">
        <v>1752</v>
      </c>
      <c r="AW48" s="196" t="s">
        <v>1752</v>
      </c>
      <c r="AX48" s="196" t="s">
        <v>1752</v>
      </c>
      <c r="AY48" s="196">
        <v>44895</v>
      </c>
      <c r="AZ48" s="196">
        <v>44895</v>
      </c>
      <c r="BA48" s="196" t="s">
        <v>1752</v>
      </c>
      <c r="BB48" s="196" t="s">
        <v>1752</v>
      </c>
      <c r="BC48" s="196" t="s">
        <v>1752</v>
      </c>
      <c r="BD48" s="196"/>
      <c r="BE48" s="196"/>
      <c r="BF48" s="196"/>
      <c r="BG48" s="196"/>
      <c r="BH48" s="196"/>
      <c r="BI48" s="196"/>
      <c r="BJ48" s="196"/>
      <c r="BK48" s="196"/>
      <c r="BL48" s="196"/>
      <c r="BM48" s="196"/>
    </row>
    <row r="49" spans="1:65">
      <c r="A49" s="196">
        <v>44935</v>
      </c>
      <c r="B49" s="196">
        <v>44936</v>
      </c>
      <c r="C49" s="196">
        <v>44935</v>
      </c>
      <c r="D49" s="196">
        <v>44915</v>
      </c>
      <c r="E49" s="196">
        <v>44924</v>
      </c>
      <c r="F49" s="196">
        <v>44936</v>
      </c>
      <c r="G49" s="196">
        <v>44929</v>
      </c>
      <c r="H49" s="196">
        <v>44936</v>
      </c>
      <c r="I49" s="196">
        <v>44936</v>
      </c>
      <c r="J49" s="196">
        <v>44936</v>
      </c>
      <c r="K49" s="196">
        <v>44931</v>
      </c>
      <c r="L49" s="196">
        <v>44936</v>
      </c>
      <c r="M49" s="196">
        <v>44931</v>
      </c>
      <c r="N49" s="196">
        <v>44931</v>
      </c>
      <c r="O49" s="196">
        <v>44935</v>
      </c>
      <c r="P49" s="196">
        <v>44935</v>
      </c>
      <c r="Q49" s="196">
        <v>44934</v>
      </c>
      <c r="R49" s="196">
        <v>44909</v>
      </c>
      <c r="S49" s="196">
        <v>44936</v>
      </c>
      <c r="T49" s="196">
        <v>44899</v>
      </c>
      <c r="U49" s="196">
        <v>44935</v>
      </c>
      <c r="V49" s="196">
        <v>44931</v>
      </c>
      <c r="W49" s="196">
        <v>44899</v>
      </c>
      <c r="X49" s="196">
        <v>44908</v>
      </c>
      <c r="Y49" s="196">
        <v>44935</v>
      </c>
      <c r="Z49" s="196">
        <v>44802</v>
      </c>
      <c r="AA49" s="196">
        <v>44927</v>
      </c>
      <c r="AB49" s="196">
        <v>44923</v>
      </c>
      <c r="AC49" s="196">
        <v>44934</v>
      </c>
      <c r="AD49" s="196">
        <v>44935</v>
      </c>
      <c r="AE49" s="196">
        <v>44936</v>
      </c>
      <c r="AF49" s="196">
        <v>44769</v>
      </c>
      <c r="AG49" s="196">
        <v>44935</v>
      </c>
      <c r="AH49" s="196">
        <v>44936</v>
      </c>
      <c r="AI49" s="196">
        <v>44936</v>
      </c>
      <c r="AJ49" s="196">
        <v>44936</v>
      </c>
      <c r="AK49" s="196">
        <v>44935</v>
      </c>
      <c r="AL49" s="196">
        <v>44745</v>
      </c>
      <c r="AM49" s="196" t="s">
        <v>1752</v>
      </c>
      <c r="AN49" s="196" t="s">
        <v>1752</v>
      </c>
      <c r="AO49" s="196" t="s">
        <v>1752</v>
      </c>
      <c r="AP49" s="196">
        <v>44699</v>
      </c>
      <c r="AQ49" s="196">
        <v>44892</v>
      </c>
      <c r="AR49" s="196">
        <v>44936</v>
      </c>
      <c r="AS49" s="196">
        <v>44570</v>
      </c>
      <c r="AT49" s="196" t="s">
        <v>1752</v>
      </c>
      <c r="AU49" s="196" t="s">
        <v>1752</v>
      </c>
      <c r="AV49" s="196" t="s">
        <v>1752</v>
      </c>
      <c r="AW49" s="196" t="s">
        <v>1752</v>
      </c>
      <c r="AX49" s="196" t="s">
        <v>1752</v>
      </c>
      <c r="AY49" s="196">
        <v>44895</v>
      </c>
      <c r="AZ49" s="196">
        <v>44895</v>
      </c>
      <c r="BA49" s="196" t="s">
        <v>1752</v>
      </c>
      <c r="BB49" s="196" t="s">
        <v>1752</v>
      </c>
      <c r="BC49" s="196" t="s">
        <v>1752</v>
      </c>
      <c r="BD49" s="196"/>
      <c r="BE49" s="196"/>
      <c r="BF49" s="196"/>
      <c r="BG49" s="196"/>
      <c r="BH49" s="196"/>
      <c r="BI49" s="196"/>
      <c r="BJ49" s="196"/>
      <c r="BK49" s="196"/>
      <c r="BL49" s="196"/>
      <c r="BM49" s="196"/>
    </row>
    <row r="50" spans="1:65">
      <c r="A50" s="196">
        <v>44936</v>
      </c>
      <c r="B50" s="196">
        <v>44936</v>
      </c>
      <c r="C50" s="196">
        <v>44935</v>
      </c>
      <c r="D50" s="196">
        <v>44915</v>
      </c>
      <c r="E50" s="196">
        <v>44924</v>
      </c>
      <c r="F50" s="196">
        <v>44936</v>
      </c>
      <c r="G50" s="196">
        <v>44929</v>
      </c>
      <c r="H50" s="196">
        <v>44936</v>
      </c>
      <c r="I50" s="196">
        <v>44936</v>
      </c>
      <c r="J50" s="196">
        <v>44936</v>
      </c>
      <c r="K50" s="196">
        <v>44931</v>
      </c>
      <c r="L50" s="196">
        <v>44936</v>
      </c>
      <c r="M50" s="196">
        <v>44931</v>
      </c>
      <c r="N50" s="196">
        <v>44931</v>
      </c>
      <c r="O50" s="196">
        <v>44935</v>
      </c>
      <c r="P50" s="196">
        <v>44935</v>
      </c>
      <c r="Q50" s="196">
        <v>44934</v>
      </c>
      <c r="R50" s="196">
        <v>44909</v>
      </c>
      <c r="S50" s="196">
        <v>44936</v>
      </c>
      <c r="T50" s="196">
        <v>44899</v>
      </c>
      <c r="U50" s="196">
        <v>44935</v>
      </c>
      <c r="V50" s="196">
        <v>44931</v>
      </c>
      <c r="W50" s="196">
        <v>44899</v>
      </c>
      <c r="X50" s="196">
        <v>44908</v>
      </c>
      <c r="Y50" s="196">
        <v>44935</v>
      </c>
      <c r="Z50" s="196">
        <v>44802</v>
      </c>
      <c r="AA50" s="196">
        <v>44927</v>
      </c>
      <c r="AB50" s="196">
        <v>44923</v>
      </c>
      <c r="AC50" s="196">
        <v>44934</v>
      </c>
      <c r="AD50" s="196">
        <v>44935</v>
      </c>
      <c r="AE50" s="196">
        <v>44936</v>
      </c>
      <c r="AF50" s="196">
        <v>44769</v>
      </c>
      <c r="AG50" s="196">
        <v>44935</v>
      </c>
      <c r="AH50" s="196">
        <v>44936</v>
      </c>
      <c r="AI50" s="196">
        <v>44936</v>
      </c>
      <c r="AJ50" s="196">
        <v>44936</v>
      </c>
      <c r="AK50" s="196">
        <v>44935</v>
      </c>
      <c r="AL50" s="196">
        <v>44745</v>
      </c>
      <c r="AM50" s="196" t="s">
        <v>1752</v>
      </c>
      <c r="AN50" s="196" t="s">
        <v>1752</v>
      </c>
      <c r="AO50" s="196" t="s">
        <v>1752</v>
      </c>
      <c r="AP50" s="196">
        <v>44699</v>
      </c>
      <c r="AQ50" s="196">
        <v>44892</v>
      </c>
      <c r="AR50" s="196">
        <v>44936</v>
      </c>
      <c r="AS50" s="196">
        <v>44570</v>
      </c>
      <c r="AT50" s="196" t="s">
        <v>1752</v>
      </c>
      <c r="AU50" s="196" t="s">
        <v>1752</v>
      </c>
      <c r="AV50" s="196" t="s">
        <v>1752</v>
      </c>
      <c r="AW50" s="196" t="s">
        <v>1752</v>
      </c>
      <c r="AX50" s="196" t="s">
        <v>1752</v>
      </c>
      <c r="AY50" s="196">
        <v>44895</v>
      </c>
      <c r="AZ50" s="196">
        <v>44895</v>
      </c>
      <c r="BA50" s="196" t="s">
        <v>1752</v>
      </c>
      <c r="BB50" s="196" t="s">
        <v>1752</v>
      </c>
      <c r="BC50" s="196" t="s">
        <v>1752</v>
      </c>
      <c r="BD50" s="196"/>
      <c r="BE50" s="196"/>
      <c r="BF50" s="196"/>
      <c r="BG50" s="196"/>
      <c r="BH50" s="196"/>
      <c r="BI50" s="196"/>
      <c r="BJ50" s="196"/>
      <c r="BK50" s="196"/>
      <c r="BL50" s="196"/>
      <c r="BM50" s="196"/>
    </row>
    <row r="51" spans="1:65">
      <c r="A51" s="196">
        <v>44938</v>
      </c>
      <c r="B51" s="196">
        <v>44938</v>
      </c>
      <c r="C51" s="196">
        <v>44935</v>
      </c>
      <c r="D51" s="196">
        <v>44938</v>
      </c>
      <c r="E51" s="196">
        <v>44924</v>
      </c>
      <c r="F51" s="196">
        <v>44938</v>
      </c>
      <c r="G51" s="196">
        <v>44929</v>
      </c>
      <c r="H51" s="196">
        <v>44936</v>
      </c>
      <c r="I51" s="196">
        <v>44938</v>
      </c>
      <c r="J51" s="196">
        <v>44938</v>
      </c>
      <c r="K51" s="196">
        <v>44931</v>
      </c>
      <c r="L51" s="196">
        <v>44938</v>
      </c>
      <c r="M51" s="196">
        <v>44931</v>
      </c>
      <c r="N51" s="196">
        <v>44931</v>
      </c>
      <c r="O51" s="196">
        <v>44935</v>
      </c>
      <c r="P51" s="196">
        <v>44935</v>
      </c>
      <c r="Q51" s="196">
        <v>44938</v>
      </c>
      <c r="R51" s="196">
        <v>44909</v>
      </c>
      <c r="S51" s="196">
        <v>44936</v>
      </c>
      <c r="T51" s="196">
        <v>44899</v>
      </c>
      <c r="U51" s="196">
        <v>44935</v>
      </c>
      <c r="V51" s="196">
        <v>44938</v>
      </c>
      <c r="W51" s="196">
        <v>44899</v>
      </c>
      <c r="X51" s="196">
        <v>44908</v>
      </c>
      <c r="Y51" s="196">
        <v>44935</v>
      </c>
      <c r="Z51" s="196">
        <v>44802</v>
      </c>
      <c r="AA51" s="196">
        <v>44927</v>
      </c>
      <c r="AB51" s="196">
        <v>44923</v>
      </c>
      <c r="AC51" s="196">
        <v>44934</v>
      </c>
      <c r="AD51" s="196">
        <v>44935</v>
      </c>
      <c r="AE51" s="196">
        <v>44938</v>
      </c>
      <c r="AF51" s="196">
        <v>44769</v>
      </c>
      <c r="AG51" s="196">
        <v>44935</v>
      </c>
      <c r="AH51" s="196">
        <v>44938</v>
      </c>
      <c r="AI51" s="196">
        <v>44936</v>
      </c>
      <c r="AJ51" s="196">
        <v>44936</v>
      </c>
      <c r="AK51" s="196">
        <v>44935</v>
      </c>
      <c r="AL51" s="196">
        <v>44745</v>
      </c>
      <c r="AM51" s="196" t="s">
        <v>1752</v>
      </c>
      <c r="AN51" s="196" t="s">
        <v>1752</v>
      </c>
      <c r="AO51" s="196" t="s">
        <v>1752</v>
      </c>
      <c r="AP51" s="196">
        <v>44699</v>
      </c>
      <c r="AQ51" s="196">
        <v>44892</v>
      </c>
      <c r="AR51" s="196">
        <v>44938</v>
      </c>
      <c r="AS51" s="196">
        <v>44570</v>
      </c>
      <c r="AT51" s="196" t="s">
        <v>1752</v>
      </c>
      <c r="AU51" s="196" t="s">
        <v>1752</v>
      </c>
      <c r="AV51" s="196" t="s">
        <v>1752</v>
      </c>
      <c r="AW51" s="196" t="s">
        <v>1752</v>
      </c>
      <c r="AX51" s="196" t="s">
        <v>1752</v>
      </c>
      <c r="AY51" s="196">
        <v>44895</v>
      </c>
      <c r="AZ51" s="196">
        <v>44895</v>
      </c>
      <c r="BA51" s="196" t="s">
        <v>1752</v>
      </c>
      <c r="BB51" s="196" t="s">
        <v>1752</v>
      </c>
      <c r="BC51" s="196" t="s">
        <v>1752</v>
      </c>
      <c r="BD51" s="196"/>
      <c r="BE51" s="196"/>
      <c r="BF51" s="196"/>
      <c r="BG51" s="196"/>
      <c r="BH51" s="196"/>
      <c r="BI51" s="196"/>
      <c r="BJ51" s="196"/>
      <c r="BK51" s="196"/>
      <c r="BL51" s="196"/>
      <c r="BM51" s="196"/>
    </row>
    <row r="52" spans="1:65">
      <c r="A52" s="196">
        <v>44943</v>
      </c>
      <c r="B52" s="196">
        <v>44938</v>
      </c>
      <c r="C52" s="196">
        <v>44935</v>
      </c>
      <c r="D52" s="196">
        <v>44938</v>
      </c>
      <c r="E52" s="196">
        <v>44924</v>
      </c>
      <c r="F52" s="196">
        <v>44943</v>
      </c>
      <c r="G52" s="196">
        <v>44943</v>
      </c>
      <c r="H52" s="196">
        <v>44943</v>
      </c>
      <c r="I52" s="196">
        <v>44938</v>
      </c>
      <c r="J52" s="196">
        <v>44943</v>
      </c>
      <c r="K52" s="196">
        <v>44943</v>
      </c>
      <c r="L52" s="196">
        <v>44943</v>
      </c>
      <c r="M52" s="196">
        <v>44931</v>
      </c>
      <c r="N52" s="196">
        <v>44943</v>
      </c>
      <c r="O52" s="196">
        <v>44943</v>
      </c>
      <c r="P52" s="196">
        <v>44935</v>
      </c>
      <c r="Q52" s="196">
        <v>44943</v>
      </c>
      <c r="R52" s="196">
        <v>44909</v>
      </c>
      <c r="S52" s="196">
        <v>44936</v>
      </c>
      <c r="T52" s="196">
        <v>44899</v>
      </c>
      <c r="U52" s="196">
        <v>44935</v>
      </c>
      <c r="V52" s="196">
        <v>44938</v>
      </c>
      <c r="W52" s="196">
        <v>44943</v>
      </c>
      <c r="X52" s="196">
        <v>44908</v>
      </c>
      <c r="Y52" s="196">
        <v>44935</v>
      </c>
      <c r="Z52" s="196">
        <v>44802</v>
      </c>
      <c r="AA52" s="196">
        <v>44927</v>
      </c>
      <c r="AB52" s="196">
        <v>44923</v>
      </c>
      <c r="AC52" s="196">
        <v>44934</v>
      </c>
      <c r="AD52" s="196">
        <v>44935</v>
      </c>
      <c r="AE52" s="196">
        <v>44943</v>
      </c>
      <c r="AF52" s="196">
        <v>44769</v>
      </c>
      <c r="AG52" s="196">
        <v>44935</v>
      </c>
      <c r="AH52" s="196">
        <v>44938</v>
      </c>
      <c r="AI52" s="196">
        <v>44936</v>
      </c>
      <c r="AJ52" s="196">
        <v>44943</v>
      </c>
      <c r="AK52" s="196">
        <v>44943</v>
      </c>
      <c r="AL52" s="196">
        <v>44745</v>
      </c>
      <c r="AM52" s="196" t="s">
        <v>1752</v>
      </c>
      <c r="AN52" s="196" t="s">
        <v>1752</v>
      </c>
      <c r="AO52" s="196" t="s">
        <v>1752</v>
      </c>
      <c r="AP52" s="196">
        <v>44699</v>
      </c>
      <c r="AQ52" s="196">
        <v>44892</v>
      </c>
      <c r="AR52" s="196">
        <v>44943</v>
      </c>
      <c r="AS52" s="196">
        <v>44570</v>
      </c>
      <c r="AT52" s="196" t="s">
        <v>1752</v>
      </c>
      <c r="AU52" s="196" t="s">
        <v>1752</v>
      </c>
      <c r="AV52" s="196" t="s">
        <v>1752</v>
      </c>
      <c r="AW52" s="196" t="s">
        <v>1752</v>
      </c>
      <c r="AX52" s="196" t="s">
        <v>1752</v>
      </c>
      <c r="AY52" s="196">
        <v>44895</v>
      </c>
      <c r="AZ52" s="196">
        <v>44895</v>
      </c>
      <c r="BA52" s="196" t="s">
        <v>1752</v>
      </c>
      <c r="BB52" s="196" t="s">
        <v>1752</v>
      </c>
      <c r="BC52" s="196" t="s">
        <v>1752</v>
      </c>
      <c r="BD52" s="196"/>
      <c r="BE52" s="196"/>
      <c r="BF52" s="196"/>
      <c r="BG52" s="196"/>
      <c r="BH52" s="196"/>
      <c r="BI52" s="196"/>
      <c r="BJ52" s="196"/>
      <c r="BK52" s="196"/>
      <c r="BL52" s="196"/>
      <c r="BM52" s="196"/>
    </row>
    <row r="53" spans="1:65">
      <c r="A53" s="196">
        <v>44944</v>
      </c>
      <c r="B53" s="196">
        <v>44938</v>
      </c>
      <c r="C53" s="196">
        <v>44935</v>
      </c>
      <c r="D53" s="196">
        <v>44938</v>
      </c>
      <c r="E53" s="196">
        <v>44924</v>
      </c>
      <c r="F53" s="196">
        <v>44944</v>
      </c>
      <c r="G53" s="196">
        <v>44944</v>
      </c>
      <c r="H53" s="196">
        <v>44944</v>
      </c>
      <c r="I53" s="196">
        <v>44938</v>
      </c>
      <c r="J53" s="196">
        <v>44943</v>
      </c>
      <c r="K53" s="196">
        <v>44943</v>
      </c>
      <c r="L53" s="196">
        <v>44944</v>
      </c>
      <c r="M53" s="196">
        <v>44931</v>
      </c>
      <c r="N53" s="196">
        <v>44943</v>
      </c>
      <c r="O53" s="196">
        <v>44943</v>
      </c>
      <c r="P53" s="196">
        <v>44935</v>
      </c>
      <c r="Q53" s="196">
        <v>44943</v>
      </c>
      <c r="R53" s="196">
        <v>44909</v>
      </c>
      <c r="S53" s="196">
        <v>44936</v>
      </c>
      <c r="T53" s="196">
        <v>44899</v>
      </c>
      <c r="U53" s="196">
        <v>44944</v>
      </c>
      <c r="V53" s="196">
        <v>44944</v>
      </c>
      <c r="W53" s="196">
        <v>44943</v>
      </c>
      <c r="X53" s="196">
        <v>44908</v>
      </c>
      <c r="Y53" s="196">
        <v>44935</v>
      </c>
      <c r="Z53" s="196">
        <v>44802</v>
      </c>
      <c r="AA53" s="196">
        <v>44927</v>
      </c>
      <c r="AB53" s="196">
        <v>44923</v>
      </c>
      <c r="AC53" s="196">
        <v>44934</v>
      </c>
      <c r="AD53" s="196">
        <v>44944</v>
      </c>
      <c r="AE53" s="196">
        <v>44943</v>
      </c>
      <c r="AF53" s="196">
        <v>44769</v>
      </c>
      <c r="AG53" s="196">
        <v>44944</v>
      </c>
      <c r="AH53" s="196">
        <v>44938</v>
      </c>
      <c r="AI53" s="196">
        <v>44936</v>
      </c>
      <c r="AJ53" s="196">
        <v>44943</v>
      </c>
      <c r="AK53" s="196">
        <v>44943</v>
      </c>
      <c r="AL53" s="196">
        <v>44745</v>
      </c>
      <c r="AM53" s="196" t="s">
        <v>1752</v>
      </c>
      <c r="AN53" s="196" t="s">
        <v>1752</v>
      </c>
      <c r="AO53" s="196" t="s">
        <v>1752</v>
      </c>
      <c r="AP53" s="196">
        <v>44699</v>
      </c>
      <c r="AQ53" s="196">
        <v>44892</v>
      </c>
      <c r="AR53" s="196">
        <v>44944</v>
      </c>
      <c r="AS53" s="196">
        <v>44570</v>
      </c>
      <c r="AT53" s="196" t="s">
        <v>1752</v>
      </c>
      <c r="AU53" s="196" t="s">
        <v>1752</v>
      </c>
      <c r="AV53" s="196" t="s">
        <v>1752</v>
      </c>
      <c r="AW53" s="196" t="s">
        <v>1752</v>
      </c>
      <c r="AX53" s="196" t="s">
        <v>1752</v>
      </c>
      <c r="AY53" s="196">
        <v>44895</v>
      </c>
      <c r="AZ53" s="196">
        <v>44895</v>
      </c>
      <c r="BA53" s="196" t="s">
        <v>1752</v>
      </c>
      <c r="BB53" s="196" t="s">
        <v>1752</v>
      </c>
      <c r="BC53" s="196" t="s">
        <v>1752</v>
      </c>
      <c r="BD53" s="196"/>
      <c r="BE53" s="196"/>
      <c r="BF53" s="196"/>
      <c r="BG53" s="196"/>
      <c r="BH53" s="196"/>
      <c r="BI53" s="196"/>
      <c r="BJ53" s="196"/>
      <c r="BK53" s="196"/>
      <c r="BL53" s="196"/>
      <c r="BM53" s="196"/>
    </row>
    <row r="54" spans="1:65">
      <c r="A54" s="196">
        <v>44945</v>
      </c>
      <c r="B54" s="196">
        <v>44938</v>
      </c>
      <c r="C54" s="196">
        <v>44935</v>
      </c>
      <c r="D54" s="196">
        <v>44938</v>
      </c>
      <c r="E54" s="196">
        <v>44924</v>
      </c>
      <c r="F54" s="196">
        <v>44944</v>
      </c>
      <c r="G54" s="196">
        <v>44945</v>
      </c>
      <c r="H54" s="196">
        <v>44945</v>
      </c>
      <c r="I54" s="196">
        <v>44938</v>
      </c>
      <c r="J54" s="196">
        <v>44943</v>
      </c>
      <c r="K54" s="196">
        <v>44945</v>
      </c>
      <c r="L54" s="196">
        <v>44945</v>
      </c>
      <c r="M54" s="196">
        <v>44931</v>
      </c>
      <c r="N54" s="196">
        <v>44943</v>
      </c>
      <c r="O54" s="196">
        <v>44943</v>
      </c>
      <c r="P54" s="196">
        <v>44935</v>
      </c>
      <c r="Q54" s="196">
        <v>44943</v>
      </c>
      <c r="R54" s="196">
        <v>44909</v>
      </c>
      <c r="S54" s="196">
        <v>44936</v>
      </c>
      <c r="T54" s="196">
        <v>44899</v>
      </c>
      <c r="U54" s="196">
        <v>44944</v>
      </c>
      <c r="V54" s="196">
        <v>44945</v>
      </c>
      <c r="W54" s="196">
        <v>44943</v>
      </c>
      <c r="X54" s="196">
        <v>44908</v>
      </c>
      <c r="Y54" s="196">
        <v>44935</v>
      </c>
      <c r="Z54" s="196">
        <v>44802</v>
      </c>
      <c r="AA54" s="196">
        <v>44927</v>
      </c>
      <c r="AB54" s="196">
        <v>44923</v>
      </c>
      <c r="AC54" s="196">
        <v>44934</v>
      </c>
      <c r="AD54" s="196">
        <v>44944</v>
      </c>
      <c r="AE54" s="196">
        <v>44943</v>
      </c>
      <c r="AF54" s="196">
        <v>44769</v>
      </c>
      <c r="AG54" s="196">
        <v>44945</v>
      </c>
      <c r="AH54" s="196">
        <v>44938</v>
      </c>
      <c r="AI54" s="196">
        <v>44945</v>
      </c>
      <c r="AJ54" s="196">
        <v>44943</v>
      </c>
      <c r="AK54" s="196">
        <v>44943</v>
      </c>
      <c r="AL54" s="196">
        <v>44745</v>
      </c>
      <c r="AM54" s="196" t="s">
        <v>1752</v>
      </c>
      <c r="AN54" s="196" t="s">
        <v>1752</v>
      </c>
      <c r="AO54" s="196" t="s">
        <v>1752</v>
      </c>
      <c r="AP54" s="196">
        <v>44699</v>
      </c>
      <c r="AQ54" s="196">
        <v>44892</v>
      </c>
      <c r="AR54" s="196">
        <v>44944</v>
      </c>
      <c r="AS54" s="196">
        <v>44570</v>
      </c>
      <c r="AT54" s="196" t="s">
        <v>1752</v>
      </c>
      <c r="AU54" s="196" t="s">
        <v>1752</v>
      </c>
      <c r="AV54" s="196" t="s">
        <v>1752</v>
      </c>
      <c r="AW54" s="196" t="s">
        <v>1752</v>
      </c>
      <c r="AX54" s="196" t="s">
        <v>1752</v>
      </c>
      <c r="AY54" s="196">
        <v>44895</v>
      </c>
      <c r="AZ54" s="196">
        <v>44895</v>
      </c>
      <c r="BA54" s="196" t="s">
        <v>1752</v>
      </c>
      <c r="BB54" s="196" t="s">
        <v>1752</v>
      </c>
      <c r="BC54" s="196" t="s">
        <v>1752</v>
      </c>
      <c r="BD54" s="196"/>
      <c r="BE54" s="196"/>
      <c r="BF54" s="196"/>
      <c r="BG54" s="196"/>
      <c r="BH54" s="196"/>
      <c r="BI54" s="196"/>
      <c r="BJ54" s="196"/>
      <c r="BK54" s="196"/>
      <c r="BL54" s="196"/>
      <c r="BM54" s="196"/>
    </row>
    <row r="55" spans="1:65">
      <c r="A55" s="196">
        <v>44949</v>
      </c>
      <c r="B55" s="196">
        <v>44938</v>
      </c>
      <c r="C55" s="196">
        <v>44935</v>
      </c>
      <c r="D55" s="196">
        <v>44938</v>
      </c>
      <c r="E55" s="196">
        <v>44949</v>
      </c>
      <c r="F55" s="196">
        <v>44949</v>
      </c>
      <c r="G55" s="196">
        <v>44949</v>
      </c>
      <c r="H55" s="196">
        <v>44949</v>
      </c>
      <c r="I55" s="196">
        <v>44949</v>
      </c>
      <c r="J55" s="196">
        <v>44949</v>
      </c>
      <c r="K55" s="196">
        <v>44945</v>
      </c>
      <c r="L55" s="196">
        <v>44949</v>
      </c>
      <c r="M55" s="196">
        <v>44931</v>
      </c>
      <c r="N55" s="196">
        <v>44943</v>
      </c>
      <c r="O55" s="196">
        <v>44949</v>
      </c>
      <c r="P55" s="196">
        <v>44949</v>
      </c>
      <c r="Q55" s="196">
        <v>44949</v>
      </c>
      <c r="R55" s="196">
        <v>44909</v>
      </c>
      <c r="S55" s="196">
        <v>44936</v>
      </c>
      <c r="T55" s="196">
        <v>44899</v>
      </c>
      <c r="U55" s="196">
        <v>44944</v>
      </c>
      <c r="V55" s="196">
        <v>44945</v>
      </c>
      <c r="W55" s="196">
        <v>44943</v>
      </c>
      <c r="X55" s="196">
        <v>44908</v>
      </c>
      <c r="Y55" s="196">
        <v>44949</v>
      </c>
      <c r="Z55" s="196">
        <v>44802</v>
      </c>
      <c r="AA55" s="196">
        <v>44927</v>
      </c>
      <c r="AB55" s="196">
        <v>44923</v>
      </c>
      <c r="AC55" s="196">
        <v>44934</v>
      </c>
      <c r="AD55" s="196">
        <v>44944</v>
      </c>
      <c r="AE55" s="196">
        <v>44949</v>
      </c>
      <c r="AF55" s="196">
        <v>44769</v>
      </c>
      <c r="AG55" s="196">
        <v>44949</v>
      </c>
      <c r="AH55" s="196">
        <v>44938</v>
      </c>
      <c r="AI55" s="196">
        <v>44945</v>
      </c>
      <c r="AJ55" s="196">
        <v>44943</v>
      </c>
      <c r="AK55" s="196">
        <v>44949</v>
      </c>
      <c r="AL55" s="196">
        <v>44745</v>
      </c>
      <c r="AM55" s="196" t="s">
        <v>1752</v>
      </c>
      <c r="AN55" s="196" t="s">
        <v>1752</v>
      </c>
      <c r="AO55" s="196" t="s">
        <v>1752</v>
      </c>
      <c r="AP55" s="196">
        <v>44699</v>
      </c>
      <c r="AQ55" s="196">
        <v>44892</v>
      </c>
      <c r="AR55" s="196">
        <v>44949</v>
      </c>
      <c r="AS55" s="196">
        <v>44570</v>
      </c>
      <c r="AT55" s="196" t="s">
        <v>1752</v>
      </c>
      <c r="AU55" s="196" t="s">
        <v>1752</v>
      </c>
      <c r="AV55" s="196" t="s">
        <v>1752</v>
      </c>
      <c r="AW55" s="196" t="s">
        <v>1752</v>
      </c>
      <c r="AX55" s="196" t="s">
        <v>1752</v>
      </c>
      <c r="AY55" s="196">
        <v>44895</v>
      </c>
      <c r="AZ55" s="196">
        <v>44895</v>
      </c>
      <c r="BA55" s="196" t="s">
        <v>1752</v>
      </c>
      <c r="BB55" s="196" t="s">
        <v>1752</v>
      </c>
      <c r="BC55" s="196" t="s">
        <v>1752</v>
      </c>
      <c r="BD55" s="196"/>
      <c r="BE55" s="196"/>
      <c r="BF55" s="196"/>
      <c r="BG55" s="196"/>
      <c r="BH55" s="196"/>
      <c r="BI55" s="196"/>
      <c r="BJ55" s="196"/>
      <c r="BK55" s="196"/>
      <c r="BL55" s="196"/>
      <c r="BM55" s="196"/>
    </row>
    <row r="56" spans="1:65">
      <c r="A56" s="196">
        <v>44950</v>
      </c>
      <c r="B56" s="196">
        <v>44938</v>
      </c>
      <c r="C56" s="196">
        <v>44935</v>
      </c>
      <c r="D56" s="196">
        <v>44938</v>
      </c>
      <c r="E56" s="196">
        <v>44949</v>
      </c>
      <c r="F56" s="196">
        <v>44949</v>
      </c>
      <c r="G56" s="196">
        <v>44950</v>
      </c>
      <c r="H56" s="196">
        <v>44949</v>
      </c>
      <c r="I56" s="196">
        <v>44949</v>
      </c>
      <c r="J56" s="196">
        <v>44950</v>
      </c>
      <c r="K56" s="196">
        <v>44945</v>
      </c>
      <c r="L56" s="196">
        <v>44949</v>
      </c>
      <c r="M56" s="196">
        <v>44931</v>
      </c>
      <c r="N56" s="196">
        <v>44943</v>
      </c>
      <c r="O56" s="196">
        <v>44949</v>
      </c>
      <c r="P56" s="196">
        <v>44949</v>
      </c>
      <c r="Q56" s="196">
        <v>44949</v>
      </c>
      <c r="R56" s="196">
        <v>44909</v>
      </c>
      <c r="S56" s="196">
        <v>44936</v>
      </c>
      <c r="T56" s="196">
        <v>44899</v>
      </c>
      <c r="U56" s="196">
        <v>44950</v>
      </c>
      <c r="V56" s="196">
        <v>44950</v>
      </c>
      <c r="W56" s="196">
        <v>44943</v>
      </c>
      <c r="X56" s="196">
        <v>44908</v>
      </c>
      <c r="Y56" s="196">
        <v>44949</v>
      </c>
      <c r="Z56" s="196">
        <v>44802</v>
      </c>
      <c r="AA56" s="196">
        <v>44927</v>
      </c>
      <c r="AB56" s="196">
        <v>44923</v>
      </c>
      <c r="AC56" s="196">
        <v>44934</v>
      </c>
      <c r="AD56" s="196">
        <v>44944</v>
      </c>
      <c r="AE56" s="196">
        <v>44949</v>
      </c>
      <c r="AF56" s="196">
        <v>44769</v>
      </c>
      <c r="AG56" s="196">
        <v>44950</v>
      </c>
      <c r="AH56" s="196">
        <v>44938</v>
      </c>
      <c r="AI56" s="196">
        <v>44945</v>
      </c>
      <c r="AJ56" s="196">
        <v>44950</v>
      </c>
      <c r="AK56" s="196">
        <v>44950</v>
      </c>
      <c r="AL56" s="196">
        <v>44745</v>
      </c>
      <c r="AM56" s="196" t="s">
        <v>1752</v>
      </c>
      <c r="AN56" s="196" t="s">
        <v>1752</v>
      </c>
      <c r="AO56" s="196" t="s">
        <v>1752</v>
      </c>
      <c r="AP56" s="196">
        <v>44699</v>
      </c>
      <c r="AQ56" s="196">
        <v>44892</v>
      </c>
      <c r="AR56" s="196">
        <v>44949</v>
      </c>
      <c r="AS56" s="196">
        <v>44570</v>
      </c>
      <c r="AT56" s="196" t="s">
        <v>1752</v>
      </c>
      <c r="AU56" s="196" t="s">
        <v>1752</v>
      </c>
      <c r="AV56" s="196" t="s">
        <v>1752</v>
      </c>
      <c r="AW56" s="196" t="s">
        <v>1752</v>
      </c>
      <c r="AX56" s="196" t="s">
        <v>1752</v>
      </c>
      <c r="AY56" s="196">
        <v>44895</v>
      </c>
      <c r="AZ56" s="196">
        <v>44895</v>
      </c>
      <c r="BA56" s="196" t="s">
        <v>1752</v>
      </c>
      <c r="BB56" s="196" t="s">
        <v>1752</v>
      </c>
      <c r="BC56" s="196" t="s">
        <v>1752</v>
      </c>
      <c r="BD56" s="196"/>
      <c r="BE56" s="196"/>
      <c r="BF56" s="196"/>
      <c r="BG56" s="196"/>
      <c r="BH56" s="196"/>
      <c r="BI56" s="196"/>
      <c r="BJ56" s="196"/>
      <c r="BK56" s="196"/>
      <c r="BL56" s="196"/>
      <c r="BM56" s="196"/>
    </row>
    <row r="57" spans="1:65">
      <c r="A57" s="196">
        <v>44951</v>
      </c>
      <c r="B57" s="196">
        <v>44938</v>
      </c>
      <c r="C57" s="196">
        <v>44935</v>
      </c>
      <c r="D57" s="196">
        <v>44938</v>
      </c>
      <c r="E57" s="196">
        <v>44951</v>
      </c>
      <c r="F57" s="196">
        <v>44951</v>
      </c>
      <c r="G57" s="196">
        <v>44950</v>
      </c>
      <c r="H57" s="196">
        <v>44951</v>
      </c>
      <c r="I57" s="196">
        <v>44951</v>
      </c>
      <c r="J57" s="196">
        <v>44951</v>
      </c>
      <c r="K57" s="196">
        <v>44945</v>
      </c>
      <c r="L57" s="196">
        <v>44951</v>
      </c>
      <c r="M57" s="196">
        <v>44931</v>
      </c>
      <c r="N57" s="196">
        <v>44951</v>
      </c>
      <c r="O57" s="196">
        <v>44949</v>
      </c>
      <c r="P57" s="196">
        <v>44949</v>
      </c>
      <c r="Q57" s="196">
        <v>44951</v>
      </c>
      <c r="R57" s="196">
        <v>44909</v>
      </c>
      <c r="S57" s="196">
        <v>44936</v>
      </c>
      <c r="T57" s="196">
        <v>44899</v>
      </c>
      <c r="U57" s="196">
        <v>44950</v>
      </c>
      <c r="V57" s="196">
        <v>44951</v>
      </c>
      <c r="W57" s="196">
        <v>44943</v>
      </c>
      <c r="X57" s="196">
        <v>44908</v>
      </c>
      <c r="Y57" s="196">
        <v>44951</v>
      </c>
      <c r="Z57" s="196">
        <v>44802</v>
      </c>
      <c r="AA57" s="196">
        <v>44927</v>
      </c>
      <c r="AB57" s="196">
        <v>44923</v>
      </c>
      <c r="AC57" s="196">
        <v>44951</v>
      </c>
      <c r="AD57" s="196">
        <v>44951</v>
      </c>
      <c r="AE57" s="196">
        <v>44949</v>
      </c>
      <c r="AF57" s="196">
        <v>44769</v>
      </c>
      <c r="AG57" s="196">
        <v>44951</v>
      </c>
      <c r="AH57" s="196">
        <v>44938</v>
      </c>
      <c r="AI57" s="196">
        <v>44945</v>
      </c>
      <c r="AJ57" s="196">
        <v>44951</v>
      </c>
      <c r="AK57" s="196">
        <v>44951</v>
      </c>
      <c r="AL57" s="196">
        <v>44745</v>
      </c>
      <c r="AM57" s="196" t="s">
        <v>1752</v>
      </c>
      <c r="AN57" s="196" t="s">
        <v>1752</v>
      </c>
      <c r="AO57" s="196" t="s">
        <v>1752</v>
      </c>
      <c r="AP57" s="196">
        <v>44699</v>
      </c>
      <c r="AQ57" s="196">
        <v>44892</v>
      </c>
      <c r="AR57" s="196">
        <v>44951</v>
      </c>
      <c r="AS57" s="196">
        <v>44570</v>
      </c>
      <c r="AT57" s="196" t="s">
        <v>1752</v>
      </c>
      <c r="AU57" s="196" t="s">
        <v>1752</v>
      </c>
      <c r="AV57" s="196" t="s">
        <v>1752</v>
      </c>
      <c r="AW57" s="196" t="s">
        <v>1752</v>
      </c>
      <c r="AX57" s="196" t="s">
        <v>1752</v>
      </c>
      <c r="AY57" s="196">
        <v>44895</v>
      </c>
      <c r="AZ57" s="196">
        <v>44895</v>
      </c>
      <c r="BA57" s="196" t="s">
        <v>1752</v>
      </c>
      <c r="BB57" s="196" t="s">
        <v>1752</v>
      </c>
      <c r="BC57" s="196" t="s">
        <v>1752</v>
      </c>
      <c r="BD57" s="196"/>
      <c r="BE57" s="196"/>
      <c r="BF57" s="196"/>
      <c r="BG57" s="196"/>
      <c r="BH57" s="196"/>
      <c r="BI57" s="196"/>
      <c r="BJ57" s="196"/>
      <c r="BK57" s="196"/>
      <c r="BL57" s="196"/>
      <c r="BM57" s="196"/>
    </row>
    <row r="58" spans="1:65">
      <c r="A58" s="196">
        <v>44952</v>
      </c>
      <c r="B58" s="196">
        <v>44938</v>
      </c>
      <c r="C58" s="196">
        <v>44935</v>
      </c>
      <c r="D58" s="196">
        <v>44938</v>
      </c>
      <c r="E58" s="196">
        <v>44952</v>
      </c>
      <c r="F58" s="196">
        <v>44952</v>
      </c>
      <c r="G58" s="196">
        <v>44950</v>
      </c>
      <c r="H58" s="196">
        <v>44951</v>
      </c>
      <c r="I58" s="196">
        <v>44951</v>
      </c>
      <c r="J58" s="196">
        <v>44951</v>
      </c>
      <c r="K58" s="196">
        <v>44952</v>
      </c>
      <c r="L58" s="196">
        <v>44951</v>
      </c>
      <c r="M58" s="196">
        <v>44931</v>
      </c>
      <c r="N58" s="196">
        <v>44952</v>
      </c>
      <c r="O58" s="196">
        <v>44949</v>
      </c>
      <c r="P58" s="196">
        <v>44949</v>
      </c>
      <c r="Q58" s="196">
        <v>44952</v>
      </c>
      <c r="R58" s="196">
        <v>44909</v>
      </c>
      <c r="S58" s="196">
        <v>44936</v>
      </c>
      <c r="T58" s="196">
        <v>44899</v>
      </c>
      <c r="U58" s="196">
        <v>44950</v>
      </c>
      <c r="V58" s="196">
        <v>44952</v>
      </c>
      <c r="W58" s="196">
        <v>44943</v>
      </c>
      <c r="X58" s="196">
        <v>44908</v>
      </c>
      <c r="Y58" s="196">
        <v>44951</v>
      </c>
      <c r="Z58" s="196">
        <v>44802</v>
      </c>
      <c r="AA58" s="196">
        <v>44927</v>
      </c>
      <c r="AB58" s="196">
        <v>44923</v>
      </c>
      <c r="AC58" s="196">
        <v>44951</v>
      </c>
      <c r="AD58" s="196">
        <v>44951</v>
      </c>
      <c r="AE58" s="196">
        <v>44949</v>
      </c>
      <c r="AF58" s="196">
        <v>44769</v>
      </c>
      <c r="AG58" s="196">
        <v>44951</v>
      </c>
      <c r="AH58" s="196">
        <v>44938</v>
      </c>
      <c r="AI58" s="196">
        <v>44952</v>
      </c>
      <c r="AJ58" s="196">
        <v>44952</v>
      </c>
      <c r="AK58" s="196">
        <v>44951</v>
      </c>
      <c r="AL58" s="196">
        <v>44745</v>
      </c>
      <c r="AM58" s="196" t="s">
        <v>1752</v>
      </c>
      <c r="AN58" s="196" t="s">
        <v>1752</v>
      </c>
      <c r="AO58" s="196" t="s">
        <v>1752</v>
      </c>
      <c r="AP58" s="196">
        <v>44699</v>
      </c>
      <c r="AQ58" s="196">
        <v>44892</v>
      </c>
      <c r="AR58" s="196">
        <v>44951</v>
      </c>
      <c r="AS58" s="196">
        <v>44570</v>
      </c>
      <c r="AT58" s="196" t="s">
        <v>1752</v>
      </c>
      <c r="AU58" s="196" t="s">
        <v>1752</v>
      </c>
      <c r="AV58" s="196" t="s">
        <v>1752</v>
      </c>
      <c r="AW58" s="196" t="s">
        <v>1752</v>
      </c>
      <c r="AX58" s="196" t="s">
        <v>1752</v>
      </c>
      <c r="AY58" s="196">
        <v>44895</v>
      </c>
      <c r="AZ58" s="196">
        <v>44895</v>
      </c>
      <c r="BA58" s="196" t="s">
        <v>1752</v>
      </c>
      <c r="BB58" s="196" t="s">
        <v>1752</v>
      </c>
      <c r="BC58" s="196" t="s">
        <v>1752</v>
      </c>
      <c r="BD58" s="196"/>
      <c r="BE58" s="196"/>
      <c r="BF58" s="196"/>
      <c r="BG58" s="196"/>
      <c r="BH58" s="196"/>
      <c r="BI58" s="196"/>
      <c r="BJ58" s="196"/>
      <c r="BK58" s="196"/>
      <c r="BL58" s="196"/>
      <c r="BM58" s="196"/>
    </row>
    <row r="59" spans="1:65">
      <c r="A59" s="196">
        <v>44955</v>
      </c>
      <c r="B59" s="196">
        <v>44938</v>
      </c>
      <c r="C59" s="196">
        <v>44935</v>
      </c>
      <c r="D59" s="196">
        <v>44955</v>
      </c>
      <c r="E59" s="196">
        <v>44955</v>
      </c>
      <c r="F59" s="196">
        <v>44955</v>
      </c>
      <c r="G59" s="196">
        <v>44955</v>
      </c>
      <c r="H59" s="196">
        <v>44955</v>
      </c>
      <c r="I59" s="196">
        <v>44955</v>
      </c>
      <c r="J59" s="196">
        <v>44955</v>
      </c>
      <c r="K59" s="196">
        <v>44952</v>
      </c>
      <c r="L59" s="196">
        <v>44955</v>
      </c>
      <c r="M59" s="196">
        <v>44931</v>
      </c>
      <c r="N59" s="196">
        <v>44955</v>
      </c>
      <c r="O59" s="196">
        <v>44955</v>
      </c>
      <c r="P59" s="196">
        <v>44949</v>
      </c>
      <c r="Q59" s="196">
        <v>44955</v>
      </c>
      <c r="R59" s="196">
        <v>44909</v>
      </c>
      <c r="S59" s="196">
        <v>44936</v>
      </c>
      <c r="T59" s="196">
        <v>44955</v>
      </c>
      <c r="U59" s="196">
        <v>44950</v>
      </c>
      <c r="V59" s="196">
        <v>44955</v>
      </c>
      <c r="W59" s="196">
        <v>44943</v>
      </c>
      <c r="X59" s="196">
        <v>44908</v>
      </c>
      <c r="Y59" s="196">
        <v>44955</v>
      </c>
      <c r="Z59" s="196">
        <v>44802</v>
      </c>
      <c r="AA59" s="196">
        <v>44927</v>
      </c>
      <c r="AB59" s="196">
        <v>44923</v>
      </c>
      <c r="AC59" s="196">
        <v>44955</v>
      </c>
      <c r="AD59" s="196">
        <v>44951</v>
      </c>
      <c r="AE59" s="196">
        <v>44955</v>
      </c>
      <c r="AF59" s="196">
        <v>44769</v>
      </c>
      <c r="AG59" s="196">
        <v>44955</v>
      </c>
      <c r="AH59" s="196">
        <v>44938</v>
      </c>
      <c r="AI59" s="196">
        <v>44955</v>
      </c>
      <c r="AJ59" s="196">
        <v>44955</v>
      </c>
      <c r="AK59" s="196">
        <v>44955</v>
      </c>
      <c r="AL59" s="196">
        <v>44745</v>
      </c>
      <c r="AM59" s="196" t="s">
        <v>1752</v>
      </c>
      <c r="AN59" s="196" t="s">
        <v>1752</v>
      </c>
      <c r="AO59" s="196" t="s">
        <v>1752</v>
      </c>
      <c r="AP59" s="196">
        <v>44699</v>
      </c>
      <c r="AQ59" s="196">
        <v>44892</v>
      </c>
      <c r="AR59" s="196">
        <v>44951</v>
      </c>
      <c r="AS59" s="196">
        <v>44570</v>
      </c>
      <c r="AT59" s="196" t="s">
        <v>1752</v>
      </c>
      <c r="AU59" s="196" t="s">
        <v>1752</v>
      </c>
      <c r="AV59" s="196" t="s">
        <v>1752</v>
      </c>
      <c r="AW59" s="196" t="s">
        <v>1752</v>
      </c>
      <c r="AX59" s="196" t="s">
        <v>1752</v>
      </c>
      <c r="AY59" s="196">
        <v>44895</v>
      </c>
      <c r="AZ59" s="196">
        <v>44955</v>
      </c>
      <c r="BA59" s="196" t="s">
        <v>1752</v>
      </c>
      <c r="BB59" s="196" t="s">
        <v>1752</v>
      </c>
      <c r="BC59" s="196" t="s">
        <v>1752</v>
      </c>
      <c r="BD59" s="196"/>
      <c r="BE59" s="196"/>
      <c r="BF59" s="196"/>
      <c r="BG59" s="196"/>
      <c r="BH59" s="196"/>
      <c r="BI59" s="196"/>
      <c r="BJ59" s="196"/>
      <c r="BK59" s="196"/>
      <c r="BL59" s="196"/>
      <c r="BM59" s="196"/>
    </row>
    <row r="60" spans="1:65">
      <c r="A60" s="196">
        <v>44956</v>
      </c>
      <c r="B60" s="196">
        <v>44938</v>
      </c>
      <c r="C60" s="196">
        <v>44956</v>
      </c>
      <c r="D60" s="196">
        <v>44955</v>
      </c>
      <c r="E60" s="196">
        <v>44956</v>
      </c>
      <c r="F60" s="196">
        <v>44956</v>
      </c>
      <c r="G60" s="196">
        <v>44956</v>
      </c>
      <c r="H60" s="196">
        <v>44955</v>
      </c>
      <c r="I60" s="196">
        <v>44955</v>
      </c>
      <c r="J60" s="196">
        <v>44955</v>
      </c>
      <c r="K60" s="196">
        <v>44952</v>
      </c>
      <c r="L60" s="196">
        <v>44956</v>
      </c>
      <c r="M60" s="196">
        <v>44931</v>
      </c>
      <c r="N60" s="196">
        <v>44955</v>
      </c>
      <c r="O60" s="196">
        <v>44956</v>
      </c>
      <c r="P60" s="196">
        <v>44949</v>
      </c>
      <c r="Q60" s="196">
        <v>44955</v>
      </c>
      <c r="R60" s="196">
        <v>44956</v>
      </c>
      <c r="S60" s="196">
        <v>44936</v>
      </c>
      <c r="T60" s="196">
        <v>44955</v>
      </c>
      <c r="U60" s="196">
        <v>44950</v>
      </c>
      <c r="V60" s="196">
        <v>44956</v>
      </c>
      <c r="W60" s="196">
        <v>44943</v>
      </c>
      <c r="X60" s="196">
        <v>44908</v>
      </c>
      <c r="Y60" s="196">
        <v>44955</v>
      </c>
      <c r="Z60" s="196">
        <v>44802</v>
      </c>
      <c r="AA60" s="196">
        <v>44927</v>
      </c>
      <c r="AB60" s="196">
        <v>44923</v>
      </c>
      <c r="AC60" s="196">
        <v>44955</v>
      </c>
      <c r="AD60" s="196">
        <v>44951</v>
      </c>
      <c r="AE60" s="196">
        <v>44956</v>
      </c>
      <c r="AF60" s="196">
        <v>44769</v>
      </c>
      <c r="AG60" s="196">
        <v>44956</v>
      </c>
      <c r="AH60" s="196">
        <v>44938</v>
      </c>
      <c r="AI60" s="196">
        <v>44955</v>
      </c>
      <c r="AJ60" s="196">
        <v>44956</v>
      </c>
      <c r="AK60" s="196">
        <v>44956</v>
      </c>
      <c r="AL60" s="196">
        <v>44745</v>
      </c>
      <c r="AM60" s="196" t="s">
        <v>1752</v>
      </c>
      <c r="AN60" s="196" t="s">
        <v>1752</v>
      </c>
      <c r="AO60" s="196" t="s">
        <v>1752</v>
      </c>
      <c r="AP60" s="196">
        <v>44699</v>
      </c>
      <c r="AQ60" s="196">
        <v>44892</v>
      </c>
      <c r="AR60" s="196">
        <v>44951</v>
      </c>
      <c r="AS60" s="196">
        <v>44570</v>
      </c>
      <c r="AT60" s="196" t="s">
        <v>1752</v>
      </c>
      <c r="AU60" s="196" t="s">
        <v>1752</v>
      </c>
      <c r="AV60" s="196" t="s">
        <v>1752</v>
      </c>
      <c r="AW60" s="196" t="s">
        <v>1752</v>
      </c>
      <c r="AX60" s="196" t="s">
        <v>1752</v>
      </c>
      <c r="AY60" s="196">
        <v>44895</v>
      </c>
      <c r="AZ60" s="196">
        <v>44955</v>
      </c>
      <c r="BA60" s="196" t="s">
        <v>1752</v>
      </c>
      <c r="BB60" s="196" t="s">
        <v>1752</v>
      </c>
      <c r="BC60" s="196" t="s">
        <v>1752</v>
      </c>
      <c r="BD60" s="196"/>
      <c r="BE60" s="196"/>
      <c r="BF60" s="196"/>
      <c r="BG60" s="196"/>
      <c r="BH60" s="196"/>
      <c r="BI60" s="196"/>
      <c r="BJ60" s="196"/>
      <c r="BK60" s="196"/>
      <c r="BL60" s="196"/>
      <c r="BM60" s="196"/>
    </row>
    <row r="61" spans="1:65">
      <c r="A61" s="196">
        <v>44957</v>
      </c>
      <c r="B61" s="196">
        <v>44957</v>
      </c>
      <c r="C61" s="196">
        <v>44956</v>
      </c>
      <c r="D61" s="196">
        <v>44955</v>
      </c>
      <c r="E61" s="196">
        <v>44956</v>
      </c>
      <c r="F61" s="196">
        <v>44957</v>
      </c>
      <c r="G61" s="196">
        <v>44956</v>
      </c>
      <c r="H61" s="196">
        <v>44957</v>
      </c>
      <c r="I61" s="196">
        <v>44955</v>
      </c>
      <c r="J61" s="196">
        <v>44957</v>
      </c>
      <c r="K61" s="196">
        <v>44957</v>
      </c>
      <c r="L61" s="196">
        <v>44957</v>
      </c>
      <c r="M61" s="196">
        <v>44931</v>
      </c>
      <c r="N61" s="196">
        <v>44955</v>
      </c>
      <c r="O61" s="196">
        <v>44957</v>
      </c>
      <c r="P61" s="196">
        <v>44949</v>
      </c>
      <c r="Q61" s="196">
        <v>44955</v>
      </c>
      <c r="R61" s="196">
        <v>44956</v>
      </c>
      <c r="S61" s="196">
        <v>44936</v>
      </c>
      <c r="T61" s="196">
        <v>44955</v>
      </c>
      <c r="U61" s="196">
        <v>44950</v>
      </c>
      <c r="V61" s="196">
        <v>44957</v>
      </c>
      <c r="W61" s="196">
        <v>44943</v>
      </c>
      <c r="X61" s="196">
        <v>44908</v>
      </c>
      <c r="Y61" s="196">
        <v>44955</v>
      </c>
      <c r="Z61" s="196">
        <v>44802</v>
      </c>
      <c r="AA61" s="196">
        <v>44927</v>
      </c>
      <c r="AB61" s="196">
        <v>44923</v>
      </c>
      <c r="AC61" s="196">
        <v>44955</v>
      </c>
      <c r="AD61" s="196">
        <v>44951</v>
      </c>
      <c r="AE61" s="196">
        <v>44956</v>
      </c>
      <c r="AF61" s="196">
        <v>44769</v>
      </c>
      <c r="AG61" s="196">
        <v>44956</v>
      </c>
      <c r="AH61" s="196">
        <v>44957</v>
      </c>
      <c r="AI61" s="196">
        <v>44957</v>
      </c>
      <c r="AJ61" s="196">
        <v>44956</v>
      </c>
      <c r="AK61" s="196">
        <v>44956</v>
      </c>
      <c r="AL61" s="196">
        <v>44745</v>
      </c>
      <c r="AM61" s="196" t="s">
        <v>1752</v>
      </c>
      <c r="AN61" s="196" t="s">
        <v>1752</v>
      </c>
      <c r="AO61" s="196" t="s">
        <v>1752</v>
      </c>
      <c r="AP61" s="196">
        <v>44699</v>
      </c>
      <c r="AQ61" s="196">
        <v>44892</v>
      </c>
      <c r="AR61" s="196">
        <v>44957</v>
      </c>
      <c r="AS61" s="196">
        <v>44570</v>
      </c>
      <c r="AT61" s="196" t="s">
        <v>1752</v>
      </c>
      <c r="AU61" s="196" t="s">
        <v>1752</v>
      </c>
      <c r="AV61" s="196" t="s">
        <v>1752</v>
      </c>
      <c r="AW61" s="196" t="s">
        <v>1752</v>
      </c>
      <c r="AX61" s="196" t="s">
        <v>1752</v>
      </c>
      <c r="AY61" s="196">
        <v>44895</v>
      </c>
      <c r="AZ61" s="196">
        <v>44955</v>
      </c>
      <c r="BA61" s="196" t="s">
        <v>1752</v>
      </c>
      <c r="BB61" s="196" t="s">
        <v>1752</v>
      </c>
      <c r="BC61" s="196" t="s">
        <v>1752</v>
      </c>
      <c r="BD61" s="196"/>
      <c r="BE61" s="196"/>
      <c r="BF61" s="196"/>
      <c r="BG61" s="196"/>
      <c r="BH61" s="196"/>
      <c r="BI61" s="196"/>
      <c r="BJ61" s="196"/>
      <c r="BK61" s="196"/>
      <c r="BL61" s="196"/>
      <c r="BM61" s="196"/>
    </row>
    <row r="62" spans="1:65">
      <c r="A62" s="196">
        <v>44958</v>
      </c>
      <c r="B62" s="196">
        <v>44957</v>
      </c>
      <c r="C62" s="196">
        <v>44956</v>
      </c>
      <c r="D62" s="196">
        <v>44955</v>
      </c>
      <c r="E62" s="196">
        <v>44956</v>
      </c>
      <c r="F62" s="196">
        <v>44958</v>
      </c>
      <c r="G62" s="196">
        <v>44956</v>
      </c>
      <c r="H62" s="196">
        <v>44957</v>
      </c>
      <c r="I62" s="196">
        <v>44958</v>
      </c>
      <c r="J62" s="196">
        <v>44957</v>
      </c>
      <c r="K62" s="196">
        <v>44958</v>
      </c>
      <c r="L62" s="196">
        <v>44958</v>
      </c>
      <c r="M62" s="196">
        <v>44931</v>
      </c>
      <c r="N62" s="196">
        <v>44958</v>
      </c>
      <c r="O62" s="196">
        <v>44957</v>
      </c>
      <c r="P62" s="196">
        <v>44958</v>
      </c>
      <c r="Q62" s="196">
        <v>44958</v>
      </c>
      <c r="R62" s="196">
        <v>44956</v>
      </c>
      <c r="S62" s="196">
        <v>44936</v>
      </c>
      <c r="T62" s="196">
        <v>44955</v>
      </c>
      <c r="U62" s="196">
        <v>44950</v>
      </c>
      <c r="V62" s="196">
        <v>44958</v>
      </c>
      <c r="W62" s="196">
        <v>44943</v>
      </c>
      <c r="X62" s="196">
        <v>44908</v>
      </c>
      <c r="Y62" s="196">
        <v>44955</v>
      </c>
      <c r="Z62" s="196">
        <v>44802</v>
      </c>
      <c r="AA62" s="196">
        <v>44927</v>
      </c>
      <c r="AB62" s="196">
        <v>44923</v>
      </c>
      <c r="AC62" s="196">
        <v>44958</v>
      </c>
      <c r="AD62" s="196">
        <v>44958</v>
      </c>
      <c r="AE62" s="196">
        <v>44956</v>
      </c>
      <c r="AF62" s="196">
        <v>44769</v>
      </c>
      <c r="AG62" s="196">
        <v>44956</v>
      </c>
      <c r="AH62" s="196">
        <v>44957</v>
      </c>
      <c r="AI62" s="196">
        <v>44957</v>
      </c>
      <c r="AJ62" s="196">
        <v>44958</v>
      </c>
      <c r="AK62" s="196">
        <v>44958</v>
      </c>
      <c r="AL62" s="196">
        <v>44745</v>
      </c>
      <c r="AM62" s="196" t="s">
        <v>1752</v>
      </c>
      <c r="AN62" s="196" t="s">
        <v>1752</v>
      </c>
      <c r="AO62" s="196" t="s">
        <v>1752</v>
      </c>
      <c r="AP62" s="196">
        <v>44699</v>
      </c>
      <c r="AQ62" s="196">
        <v>44892</v>
      </c>
      <c r="AR62" s="196">
        <v>44957</v>
      </c>
      <c r="AS62" s="196">
        <v>44570</v>
      </c>
      <c r="AT62" s="196" t="s">
        <v>1752</v>
      </c>
      <c r="AU62" s="196" t="s">
        <v>1752</v>
      </c>
      <c r="AV62" s="196" t="s">
        <v>1752</v>
      </c>
      <c r="AW62" s="196" t="s">
        <v>1752</v>
      </c>
      <c r="AX62" s="196" t="s">
        <v>1752</v>
      </c>
      <c r="AY62" s="196">
        <v>44895</v>
      </c>
      <c r="AZ62" s="196">
        <v>44955</v>
      </c>
      <c r="BA62" s="196" t="s">
        <v>1752</v>
      </c>
      <c r="BB62" s="196" t="s">
        <v>1752</v>
      </c>
      <c r="BC62" s="196" t="s">
        <v>1752</v>
      </c>
      <c r="BD62" s="196"/>
      <c r="BE62" s="196"/>
      <c r="BF62" s="196"/>
      <c r="BG62" s="196"/>
      <c r="BH62" s="196"/>
      <c r="BI62" s="196"/>
      <c r="BJ62" s="196"/>
      <c r="BK62" s="196"/>
      <c r="BL62" s="196"/>
      <c r="BM62" s="196"/>
    </row>
    <row r="63" spans="1:65">
      <c r="A63" s="196">
        <v>44959</v>
      </c>
      <c r="B63" s="196">
        <v>44957</v>
      </c>
      <c r="C63" s="196">
        <v>44956</v>
      </c>
      <c r="D63" s="196">
        <v>44955</v>
      </c>
      <c r="E63" s="196">
        <v>44956</v>
      </c>
      <c r="F63" s="196">
        <v>44959</v>
      </c>
      <c r="G63" s="196">
        <v>44956</v>
      </c>
      <c r="H63" s="196">
        <v>44957</v>
      </c>
      <c r="I63" s="196">
        <v>44958</v>
      </c>
      <c r="J63" s="196">
        <v>44959</v>
      </c>
      <c r="K63" s="196">
        <v>44959</v>
      </c>
      <c r="L63" s="196">
        <v>44959</v>
      </c>
      <c r="M63" s="196">
        <v>44931</v>
      </c>
      <c r="N63" s="196">
        <v>44959</v>
      </c>
      <c r="O63" s="196">
        <v>44959</v>
      </c>
      <c r="P63" s="196">
        <v>44959</v>
      </c>
      <c r="Q63" s="196">
        <v>44958</v>
      </c>
      <c r="R63" s="196">
        <v>44956</v>
      </c>
      <c r="S63" s="196">
        <v>44936</v>
      </c>
      <c r="T63" s="196">
        <v>44955</v>
      </c>
      <c r="U63" s="196">
        <v>44959</v>
      </c>
      <c r="V63" s="196">
        <v>44958</v>
      </c>
      <c r="W63" s="196">
        <v>44943</v>
      </c>
      <c r="X63" s="196">
        <v>44908</v>
      </c>
      <c r="Y63" s="196">
        <v>44955</v>
      </c>
      <c r="Z63" s="196">
        <v>44802</v>
      </c>
      <c r="AA63" s="196">
        <v>44959</v>
      </c>
      <c r="AB63" s="196">
        <v>44923</v>
      </c>
      <c r="AC63" s="196">
        <v>44958</v>
      </c>
      <c r="AD63" s="196">
        <v>44959</v>
      </c>
      <c r="AE63" s="196">
        <v>44959</v>
      </c>
      <c r="AF63" s="196">
        <v>44769</v>
      </c>
      <c r="AG63" s="196">
        <v>44956</v>
      </c>
      <c r="AH63" s="196">
        <v>44957</v>
      </c>
      <c r="AI63" s="196">
        <v>44957</v>
      </c>
      <c r="AJ63" s="196">
        <v>44958</v>
      </c>
      <c r="AK63" s="196">
        <v>44958</v>
      </c>
      <c r="AL63" s="196">
        <v>44745</v>
      </c>
      <c r="AM63" s="196" t="s">
        <v>1752</v>
      </c>
      <c r="AN63" s="196" t="s">
        <v>1752</v>
      </c>
      <c r="AO63" s="196" t="s">
        <v>1752</v>
      </c>
      <c r="AP63" s="196">
        <v>44699</v>
      </c>
      <c r="AQ63" s="196">
        <v>44892</v>
      </c>
      <c r="AR63" s="196">
        <v>44957</v>
      </c>
      <c r="AS63" s="196">
        <v>44570</v>
      </c>
      <c r="AT63" s="196" t="s">
        <v>1752</v>
      </c>
      <c r="AU63" s="196" t="s">
        <v>1752</v>
      </c>
      <c r="AV63" s="196" t="s">
        <v>1752</v>
      </c>
      <c r="AW63" s="196" t="s">
        <v>1752</v>
      </c>
      <c r="AX63" s="196" t="s">
        <v>1752</v>
      </c>
      <c r="AY63" s="196">
        <v>44895</v>
      </c>
      <c r="AZ63" s="196">
        <v>44955</v>
      </c>
      <c r="BA63" s="196" t="s">
        <v>1752</v>
      </c>
      <c r="BB63" s="196" t="s">
        <v>1752</v>
      </c>
      <c r="BC63" s="196" t="s">
        <v>1752</v>
      </c>
      <c r="BD63" s="196"/>
      <c r="BE63" s="196"/>
      <c r="BF63" s="196"/>
      <c r="BG63" s="196"/>
      <c r="BH63" s="196"/>
      <c r="BI63" s="196"/>
      <c r="BJ63" s="196"/>
      <c r="BK63" s="196"/>
      <c r="BL63" s="196"/>
      <c r="BM63" s="196"/>
    </row>
    <row r="64" spans="1:65">
      <c r="A64" s="196">
        <v>44962</v>
      </c>
      <c r="B64" s="196">
        <v>44957</v>
      </c>
      <c r="C64" s="196">
        <v>44956</v>
      </c>
      <c r="D64" s="196">
        <v>44955</v>
      </c>
      <c r="E64" s="196">
        <v>44956</v>
      </c>
      <c r="F64" s="196">
        <v>44962</v>
      </c>
      <c r="G64" s="196">
        <v>44962</v>
      </c>
      <c r="H64" s="196">
        <v>44957</v>
      </c>
      <c r="I64" s="196">
        <v>44962</v>
      </c>
      <c r="J64" s="196">
        <v>44959</v>
      </c>
      <c r="K64" s="196">
        <v>44959</v>
      </c>
      <c r="L64" s="196">
        <v>44962</v>
      </c>
      <c r="M64" s="196">
        <v>44931</v>
      </c>
      <c r="N64" s="196">
        <v>44959</v>
      </c>
      <c r="O64" s="196">
        <v>44959</v>
      </c>
      <c r="P64" s="196">
        <v>44959</v>
      </c>
      <c r="Q64" s="196">
        <v>44958</v>
      </c>
      <c r="R64" s="196">
        <v>44956</v>
      </c>
      <c r="S64" s="196">
        <v>44962</v>
      </c>
      <c r="T64" s="196">
        <v>44955</v>
      </c>
      <c r="U64" s="196">
        <v>44962</v>
      </c>
      <c r="V64" s="196">
        <v>44962</v>
      </c>
      <c r="W64" s="196">
        <v>44943</v>
      </c>
      <c r="X64" s="196">
        <v>44908</v>
      </c>
      <c r="Y64" s="196">
        <v>44962</v>
      </c>
      <c r="Z64" s="196">
        <v>44802</v>
      </c>
      <c r="AA64" s="196">
        <v>44959</v>
      </c>
      <c r="AB64" s="196">
        <v>44923</v>
      </c>
      <c r="AC64" s="196">
        <v>44958</v>
      </c>
      <c r="AD64" s="196">
        <v>44959</v>
      </c>
      <c r="AE64" s="196">
        <v>44959</v>
      </c>
      <c r="AF64" s="196">
        <v>44769</v>
      </c>
      <c r="AG64" s="196">
        <v>44962</v>
      </c>
      <c r="AH64" s="196">
        <v>44957</v>
      </c>
      <c r="AI64" s="196">
        <v>44957</v>
      </c>
      <c r="AJ64" s="196">
        <v>44962</v>
      </c>
      <c r="AK64" s="196">
        <v>44958</v>
      </c>
      <c r="AL64" s="196">
        <v>44745</v>
      </c>
      <c r="AM64" s="196" t="s">
        <v>1752</v>
      </c>
      <c r="AN64" s="196" t="s">
        <v>1752</v>
      </c>
      <c r="AO64" s="196" t="s">
        <v>1752</v>
      </c>
      <c r="AP64" s="196">
        <v>44699</v>
      </c>
      <c r="AQ64" s="196">
        <v>44892</v>
      </c>
      <c r="AR64" s="196">
        <v>44962</v>
      </c>
      <c r="AS64" s="196">
        <v>44570</v>
      </c>
      <c r="AT64" s="196" t="s">
        <v>1752</v>
      </c>
      <c r="AU64" s="196" t="s">
        <v>1752</v>
      </c>
      <c r="AV64" s="196" t="s">
        <v>1752</v>
      </c>
      <c r="AW64" s="196" t="s">
        <v>1752</v>
      </c>
      <c r="AX64" s="196" t="s">
        <v>1752</v>
      </c>
      <c r="AY64" s="196">
        <v>44895</v>
      </c>
      <c r="AZ64" s="196">
        <v>44955</v>
      </c>
      <c r="BA64" s="196" t="s">
        <v>1752</v>
      </c>
      <c r="BB64" s="196" t="s">
        <v>1752</v>
      </c>
      <c r="BC64" s="196" t="s">
        <v>1752</v>
      </c>
      <c r="BD64" s="196"/>
      <c r="BE64" s="196"/>
      <c r="BF64" s="196"/>
      <c r="BG64" s="196"/>
      <c r="BH64" s="196"/>
      <c r="BI64" s="196"/>
      <c r="BJ64" s="196"/>
      <c r="BK64" s="196"/>
      <c r="BL64" s="196"/>
      <c r="BM64" s="196"/>
    </row>
    <row r="65" spans="1:65">
      <c r="A65" s="196">
        <v>44963</v>
      </c>
      <c r="B65" s="196">
        <v>44957</v>
      </c>
      <c r="C65" s="196">
        <v>44956</v>
      </c>
      <c r="D65" s="196">
        <v>44955</v>
      </c>
      <c r="E65" s="196">
        <v>44956</v>
      </c>
      <c r="F65" s="196">
        <v>44963</v>
      </c>
      <c r="G65" s="196">
        <v>44962</v>
      </c>
      <c r="H65" s="196">
        <v>44957</v>
      </c>
      <c r="I65" s="196">
        <v>44962</v>
      </c>
      <c r="J65" s="196">
        <v>44959</v>
      </c>
      <c r="K65" s="196">
        <v>44959</v>
      </c>
      <c r="L65" s="196">
        <v>44963</v>
      </c>
      <c r="M65" s="196">
        <v>44931</v>
      </c>
      <c r="N65" s="196">
        <v>44959</v>
      </c>
      <c r="O65" s="196">
        <v>44959</v>
      </c>
      <c r="P65" s="196">
        <v>44959</v>
      </c>
      <c r="Q65" s="196">
        <v>44958</v>
      </c>
      <c r="R65" s="196">
        <v>44956</v>
      </c>
      <c r="S65" s="196">
        <v>44963</v>
      </c>
      <c r="T65" s="196">
        <v>44963</v>
      </c>
      <c r="U65" s="196">
        <v>44963</v>
      </c>
      <c r="V65" s="196">
        <v>44963</v>
      </c>
      <c r="W65" s="196">
        <v>44943</v>
      </c>
      <c r="X65" s="196">
        <v>44908</v>
      </c>
      <c r="Y65" s="196">
        <v>44962</v>
      </c>
      <c r="Z65" s="196">
        <v>44802</v>
      </c>
      <c r="AA65" s="196">
        <v>44959</v>
      </c>
      <c r="AB65" s="196">
        <v>44923</v>
      </c>
      <c r="AC65" s="196">
        <v>44958</v>
      </c>
      <c r="AD65" s="196">
        <v>44963</v>
      </c>
      <c r="AE65" s="196">
        <v>44959</v>
      </c>
      <c r="AF65" s="196">
        <v>44769</v>
      </c>
      <c r="AG65" s="196">
        <v>44962</v>
      </c>
      <c r="AH65" s="196">
        <v>44957</v>
      </c>
      <c r="AI65" s="196">
        <v>44957</v>
      </c>
      <c r="AJ65" s="196">
        <v>44963</v>
      </c>
      <c r="AK65" s="196">
        <v>44958</v>
      </c>
      <c r="AL65" s="196">
        <v>44745</v>
      </c>
      <c r="AM65" s="196" t="s">
        <v>1752</v>
      </c>
      <c r="AN65" s="196" t="s">
        <v>1752</v>
      </c>
      <c r="AO65" s="196" t="s">
        <v>1752</v>
      </c>
      <c r="AP65" s="196">
        <v>44699</v>
      </c>
      <c r="AQ65" s="196">
        <v>44963</v>
      </c>
      <c r="AR65" s="196">
        <v>44963</v>
      </c>
      <c r="AS65" s="196">
        <v>44570</v>
      </c>
      <c r="AT65" s="196" t="s">
        <v>1752</v>
      </c>
      <c r="AU65" s="196" t="s">
        <v>1752</v>
      </c>
      <c r="AV65" s="196" t="s">
        <v>1752</v>
      </c>
      <c r="AW65" s="196" t="s">
        <v>1752</v>
      </c>
      <c r="AX65" s="196" t="s">
        <v>1752</v>
      </c>
      <c r="AY65" s="196">
        <v>44895</v>
      </c>
      <c r="AZ65" s="196">
        <v>44955</v>
      </c>
      <c r="BA65" s="196" t="s">
        <v>1752</v>
      </c>
      <c r="BB65" s="196" t="s">
        <v>1752</v>
      </c>
      <c r="BC65" s="196" t="s">
        <v>1752</v>
      </c>
      <c r="BD65" s="196"/>
      <c r="BE65" s="196"/>
      <c r="BF65" s="196"/>
      <c r="BG65" s="196"/>
      <c r="BH65" s="196"/>
      <c r="BI65" s="196"/>
      <c r="BJ65" s="196"/>
      <c r="BK65" s="196"/>
      <c r="BL65" s="196"/>
      <c r="BM65" s="196"/>
    </row>
    <row r="66" spans="1:65">
      <c r="A66" s="196">
        <v>44964</v>
      </c>
      <c r="B66" s="196">
        <v>44957</v>
      </c>
      <c r="C66" s="196">
        <v>44964</v>
      </c>
      <c r="D66" s="196">
        <v>44955</v>
      </c>
      <c r="E66" s="196">
        <v>44956</v>
      </c>
      <c r="F66" s="196">
        <v>44964</v>
      </c>
      <c r="G66" s="196">
        <v>44962</v>
      </c>
      <c r="H66" s="196">
        <v>44957</v>
      </c>
      <c r="I66" s="196">
        <v>44962</v>
      </c>
      <c r="J66" s="196">
        <v>44964</v>
      </c>
      <c r="K66" s="196">
        <v>44959</v>
      </c>
      <c r="L66" s="196">
        <v>44964</v>
      </c>
      <c r="M66" s="196">
        <v>44931</v>
      </c>
      <c r="N66" s="196">
        <v>44959</v>
      </c>
      <c r="O66" s="196">
        <v>44959</v>
      </c>
      <c r="P66" s="196">
        <v>44964</v>
      </c>
      <c r="Q66" s="196">
        <v>44958</v>
      </c>
      <c r="R66" s="196">
        <v>44956</v>
      </c>
      <c r="S66" s="196">
        <v>44963</v>
      </c>
      <c r="T66" s="196">
        <v>44963</v>
      </c>
      <c r="U66" s="196">
        <v>44964</v>
      </c>
      <c r="V66" s="196">
        <v>44964</v>
      </c>
      <c r="W66" s="196">
        <v>44943</v>
      </c>
      <c r="X66" s="196">
        <v>44908</v>
      </c>
      <c r="Y66" s="196">
        <v>44964</v>
      </c>
      <c r="Z66" s="196">
        <v>44802</v>
      </c>
      <c r="AA66" s="196">
        <v>44959</v>
      </c>
      <c r="AB66" s="196">
        <v>44923</v>
      </c>
      <c r="AC66" s="196">
        <v>44958</v>
      </c>
      <c r="AD66" s="196">
        <v>44963</v>
      </c>
      <c r="AE66" s="196">
        <v>44959</v>
      </c>
      <c r="AF66" s="196">
        <v>44769</v>
      </c>
      <c r="AG66" s="196">
        <v>44962</v>
      </c>
      <c r="AH66" s="196">
        <v>44957</v>
      </c>
      <c r="AI66" s="196">
        <v>44957</v>
      </c>
      <c r="AJ66" s="196">
        <v>44963</v>
      </c>
      <c r="AK66" s="196">
        <v>44964</v>
      </c>
      <c r="AL66" s="196">
        <v>44745</v>
      </c>
      <c r="AM66" s="196" t="s">
        <v>1752</v>
      </c>
      <c r="AN66" s="196" t="s">
        <v>1752</v>
      </c>
      <c r="AO66" s="196" t="s">
        <v>1752</v>
      </c>
      <c r="AP66" s="196">
        <v>44699</v>
      </c>
      <c r="AQ66" s="196">
        <v>44964</v>
      </c>
      <c r="AR66" s="196">
        <v>44964</v>
      </c>
      <c r="AS66" s="196">
        <v>44570</v>
      </c>
      <c r="AT66" s="196" t="s">
        <v>1752</v>
      </c>
      <c r="AU66" s="196" t="s">
        <v>1752</v>
      </c>
      <c r="AV66" s="196" t="s">
        <v>1752</v>
      </c>
      <c r="AW66" s="196" t="s">
        <v>1752</v>
      </c>
      <c r="AX66" s="196" t="s">
        <v>1752</v>
      </c>
      <c r="AY66" s="196">
        <v>44895</v>
      </c>
      <c r="AZ66" s="196">
        <v>44955</v>
      </c>
      <c r="BA66" s="196" t="s">
        <v>1752</v>
      </c>
      <c r="BB66" s="196" t="s">
        <v>1752</v>
      </c>
      <c r="BC66" s="196" t="s">
        <v>1752</v>
      </c>
      <c r="BD66" s="196"/>
      <c r="BE66" s="196"/>
      <c r="BF66" s="196"/>
      <c r="BG66" s="196"/>
      <c r="BH66" s="196"/>
      <c r="BI66" s="196"/>
      <c r="BJ66" s="196"/>
      <c r="BK66" s="196"/>
      <c r="BL66" s="196"/>
      <c r="BM66" s="196"/>
    </row>
    <row r="67" spans="1:65">
      <c r="A67" s="196">
        <v>44965</v>
      </c>
      <c r="B67" s="196">
        <v>44957</v>
      </c>
      <c r="C67" s="196">
        <v>44965</v>
      </c>
      <c r="D67" s="196">
        <v>44955</v>
      </c>
      <c r="E67" s="196">
        <v>44956</v>
      </c>
      <c r="F67" s="196">
        <v>44965</v>
      </c>
      <c r="G67" s="196">
        <v>44962</v>
      </c>
      <c r="H67" s="196">
        <v>44965</v>
      </c>
      <c r="I67" s="196">
        <v>44962</v>
      </c>
      <c r="J67" s="196">
        <v>44964</v>
      </c>
      <c r="K67" s="196">
        <v>44965</v>
      </c>
      <c r="L67" s="196">
        <v>44964</v>
      </c>
      <c r="M67" s="196">
        <v>44931</v>
      </c>
      <c r="N67" s="196">
        <v>44959</v>
      </c>
      <c r="O67" s="196">
        <v>44959</v>
      </c>
      <c r="P67" s="196">
        <v>44964</v>
      </c>
      <c r="Q67" s="196">
        <v>44958</v>
      </c>
      <c r="R67" s="196">
        <v>44956</v>
      </c>
      <c r="S67" s="196">
        <v>44963</v>
      </c>
      <c r="T67" s="196">
        <v>44963</v>
      </c>
      <c r="U67" s="196">
        <v>44965</v>
      </c>
      <c r="V67" s="196">
        <v>44964</v>
      </c>
      <c r="W67" s="196">
        <v>44943</v>
      </c>
      <c r="X67" s="196">
        <v>44908</v>
      </c>
      <c r="Y67" s="196">
        <v>44964</v>
      </c>
      <c r="Z67" s="196">
        <v>44802</v>
      </c>
      <c r="AA67" s="196">
        <v>44959</v>
      </c>
      <c r="AB67" s="196">
        <v>44923</v>
      </c>
      <c r="AC67" s="196">
        <v>44958</v>
      </c>
      <c r="AD67" s="196">
        <v>44963</v>
      </c>
      <c r="AE67" s="196">
        <v>44959</v>
      </c>
      <c r="AF67" s="196">
        <v>44769</v>
      </c>
      <c r="AG67" s="196">
        <v>44965</v>
      </c>
      <c r="AH67" s="196">
        <v>44957</v>
      </c>
      <c r="AI67" s="196">
        <v>44957</v>
      </c>
      <c r="AJ67" s="196">
        <v>44963</v>
      </c>
      <c r="AK67" s="196">
        <v>44964</v>
      </c>
      <c r="AL67" s="196">
        <v>44745</v>
      </c>
      <c r="AM67" s="196" t="s">
        <v>1752</v>
      </c>
      <c r="AN67" s="196" t="s">
        <v>1752</v>
      </c>
      <c r="AO67" s="196" t="s">
        <v>1752</v>
      </c>
      <c r="AP67" s="196">
        <v>44699</v>
      </c>
      <c r="AQ67" s="196">
        <v>44965</v>
      </c>
      <c r="AR67" s="196">
        <v>44965</v>
      </c>
      <c r="AS67" s="196">
        <v>44570</v>
      </c>
      <c r="AT67" s="196" t="s">
        <v>1752</v>
      </c>
      <c r="AU67" s="196" t="s">
        <v>1752</v>
      </c>
      <c r="AV67" s="196" t="s">
        <v>1752</v>
      </c>
      <c r="AW67" s="196" t="s">
        <v>1752</v>
      </c>
      <c r="AX67" s="196" t="s">
        <v>1752</v>
      </c>
      <c r="AY67" s="196">
        <v>44895</v>
      </c>
      <c r="AZ67" s="196">
        <v>44955</v>
      </c>
      <c r="BA67" s="196" t="s">
        <v>1752</v>
      </c>
      <c r="BB67" s="196" t="s">
        <v>1752</v>
      </c>
      <c r="BC67" s="196" t="s">
        <v>1752</v>
      </c>
      <c r="BD67" s="196"/>
      <c r="BE67" s="196"/>
      <c r="BF67" s="196"/>
      <c r="BG67" s="196"/>
      <c r="BH67" s="196"/>
      <c r="BI67" s="196"/>
      <c r="BJ67" s="196"/>
      <c r="BK67" s="196"/>
      <c r="BL67" s="196"/>
      <c r="BM67" s="196"/>
    </row>
    <row r="68" spans="1:65">
      <c r="A68" s="196">
        <v>44966</v>
      </c>
      <c r="B68" s="196">
        <v>44957</v>
      </c>
      <c r="C68" s="196">
        <v>44966</v>
      </c>
      <c r="D68" s="196">
        <v>44955</v>
      </c>
      <c r="E68" s="196">
        <v>44956</v>
      </c>
      <c r="F68" s="196">
        <v>44966</v>
      </c>
      <c r="G68" s="196">
        <v>44966</v>
      </c>
      <c r="H68" s="196">
        <v>44965</v>
      </c>
      <c r="I68" s="196">
        <v>44962</v>
      </c>
      <c r="J68" s="196">
        <v>44964</v>
      </c>
      <c r="K68" s="196">
        <v>44965</v>
      </c>
      <c r="L68" s="196">
        <v>44966</v>
      </c>
      <c r="M68" s="196">
        <v>44931</v>
      </c>
      <c r="N68" s="196">
        <v>44959</v>
      </c>
      <c r="O68" s="196">
        <v>44959</v>
      </c>
      <c r="P68" s="196">
        <v>44964</v>
      </c>
      <c r="Q68" s="196">
        <v>44958</v>
      </c>
      <c r="R68" s="196">
        <v>44966</v>
      </c>
      <c r="S68" s="196">
        <v>44963</v>
      </c>
      <c r="T68" s="196">
        <v>44963</v>
      </c>
      <c r="U68" s="196">
        <v>44965</v>
      </c>
      <c r="V68" s="196">
        <v>44964</v>
      </c>
      <c r="W68" s="196">
        <v>44943</v>
      </c>
      <c r="X68" s="196">
        <v>44966</v>
      </c>
      <c r="Y68" s="196">
        <v>44966</v>
      </c>
      <c r="Z68" s="196">
        <v>44802</v>
      </c>
      <c r="AA68" s="196">
        <v>44959</v>
      </c>
      <c r="AB68" s="196">
        <v>44923</v>
      </c>
      <c r="AC68" s="196">
        <v>44958</v>
      </c>
      <c r="AD68" s="196">
        <v>44963</v>
      </c>
      <c r="AE68" s="196">
        <v>44959</v>
      </c>
      <c r="AF68" s="196">
        <v>44769</v>
      </c>
      <c r="AG68" s="196">
        <v>44965</v>
      </c>
      <c r="AH68" s="196">
        <v>44957</v>
      </c>
      <c r="AI68" s="196">
        <v>44957</v>
      </c>
      <c r="AJ68" s="196">
        <v>44963</v>
      </c>
      <c r="AK68" s="196">
        <v>44964</v>
      </c>
      <c r="AL68" s="196">
        <v>44745</v>
      </c>
      <c r="AM68" s="196" t="s">
        <v>1752</v>
      </c>
      <c r="AN68" s="196" t="s">
        <v>1752</v>
      </c>
      <c r="AO68" s="196" t="s">
        <v>1752</v>
      </c>
      <c r="AP68" s="196">
        <v>44699</v>
      </c>
      <c r="AQ68" s="196">
        <v>44966</v>
      </c>
      <c r="AR68" s="196">
        <v>44965</v>
      </c>
      <c r="AS68" s="196">
        <v>44570</v>
      </c>
      <c r="AT68" s="196" t="s">
        <v>1752</v>
      </c>
      <c r="AU68" s="196" t="s">
        <v>1752</v>
      </c>
      <c r="AV68" s="196" t="s">
        <v>1752</v>
      </c>
      <c r="AW68" s="196" t="s">
        <v>1752</v>
      </c>
      <c r="AX68" s="196" t="s">
        <v>1752</v>
      </c>
      <c r="AY68" s="196">
        <v>44895</v>
      </c>
      <c r="AZ68" s="196">
        <v>44955</v>
      </c>
      <c r="BA68" s="196" t="s">
        <v>1752</v>
      </c>
      <c r="BB68" s="196" t="s">
        <v>1752</v>
      </c>
      <c r="BC68" s="196" t="s">
        <v>1752</v>
      </c>
      <c r="BD68" s="196"/>
      <c r="BE68" s="196"/>
      <c r="BF68" s="196"/>
      <c r="BG68" s="196"/>
      <c r="BH68" s="196"/>
      <c r="BI68" s="196"/>
      <c r="BJ68" s="196"/>
      <c r="BK68" s="196"/>
      <c r="BL68" s="196"/>
      <c r="BM68" s="196"/>
    </row>
    <row r="69" spans="1:65">
      <c r="A69" s="196">
        <v>44969</v>
      </c>
      <c r="B69" s="196">
        <v>44957</v>
      </c>
      <c r="C69" s="196">
        <v>44969</v>
      </c>
      <c r="D69" s="196">
        <v>44955</v>
      </c>
      <c r="E69" s="196">
        <v>44956</v>
      </c>
      <c r="F69" s="196">
        <v>44969</v>
      </c>
      <c r="G69" s="196">
        <v>44969</v>
      </c>
      <c r="H69" s="196">
        <v>44969</v>
      </c>
      <c r="I69" s="196">
        <v>44969</v>
      </c>
      <c r="J69" s="196">
        <v>44964</v>
      </c>
      <c r="K69" s="196">
        <v>44969</v>
      </c>
      <c r="L69" s="196">
        <v>44969</v>
      </c>
      <c r="M69" s="196">
        <v>44931</v>
      </c>
      <c r="N69" s="196">
        <v>44959</v>
      </c>
      <c r="O69" s="196">
        <v>44959</v>
      </c>
      <c r="P69" s="196">
        <v>44964</v>
      </c>
      <c r="Q69" s="196">
        <v>44958</v>
      </c>
      <c r="R69" s="196">
        <v>44966</v>
      </c>
      <c r="S69" s="196">
        <v>44963</v>
      </c>
      <c r="T69" s="196">
        <v>44963</v>
      </c>
      <c r="U69" s="196">
        <v>44969</v>
      </c>
      <c r="V69" s="196">
        <v>44964</v>
      </c>
      <c r="W69" s="196">
        <v>44943</v>
      </c>
      <c r="X69" s="196">
        <v>44966</v>
      </c>
      <c r="Y69" s="196">
        <v>44966</v>
      </c>
      <c r="Z69" s="196">
        <v>44802</v>
      </c>
      <c r="AA69" s="196">
        <v>44959</v>
      </c>
      <c r="AB69" s="196">
        <v>44923</v>
      </c>
      <c r="AC69" s="196">
        <v>44958</v>
      </c>
      <c r="AD69" s="196">
        <v>44963</v>
      </c>
      <c r="AE69" s="196">
        <v>44959</v>
      </c>
      <c r="AF69" s="196">
        <v>44769</v>
      </c>
      <c r="AG69" s="196">
        <v>44965</v>
      </c>
      <c r="AH69" s="196">
        <v>44957</v>
      </c>
      <c r="AI69" s="196">
        <v>44957</v>
      </c>
      <c r="AJ69" s="196">
        <v>44963</v>
      </c>
      <c r="AK69" s="196">
        <v>44969</v>
      </c>
      <c r="AL69" s="196">
        <v>44745</v>
      </c>
      <c r="AM69" s="196" t="s">
        <v>1752</v>
      </c>
      <c r="AN69" s="196" t="s">
        <v>1752</v>
      </c>
      <c r="AO69" s="196" t="s">
        <v>1752</v>
      </c>
      <c r="AP69" s="196">
        <v>44699</v>
      </c>
      <c r="AQ69" s="196">
        <v>44966</v>
      </c>
      <c r="AR69" s="196">
        <v>44965</v>
      </c>
      <c r="AS69" s="196">
        <v>44570</v>
      </c>
      <c r="AT69" s="196" t="s">
        <v>1752</v>
      </c>
      <c r="AU69" s="196" t="s">
        <v>1752</v>
      </c>
      <c r="AV69" s="196" t="s">
        <v>1752</v>
      </c>
      <c r="AW69" s="196" t="s">
        <v>1752</v>
      </c>
      <c r="AX69" s="196" t="s">
        <v>1752</v>
      </c>
      <c r="AY69" s="196">
        <v>44895</v>
      </c>
      <c r="AZ69" s="196">
        <v>44955</v>
      </c>
      <c r="BA69" s="196" t="s">
        <v>1752</v>
      </c>
      <c r="BB69" s="196" t="s">
        <v>1752</v>
      </c>
      <c r="BC69" s="196" t="s">
        <v>1752</v>
      </c>
      <c r="BD69" s="196"/>
      <c r="BE69" s="196"/>
      <c r="BF69" s="196"/>
      <c r="BG69" s="196"/>
      <c r="BH69" s="196"/>
      <c r="BI69" s="196"/>
      <c r="BJ69" s="196"/>
      <c r="BK69" s="196"/>
      <c r="BL69" s="196"/>
      <c r="BM69" s="196"/>
    </row>
    <row r="70" spans="1:65">
      <c r="A70" s="196">
        <v>44970</v>
      </c>
      <c r="B70" s="196">
        <v>44957</v>
      </c>
      <c r="C70" s="196">
        <v>44969</v>
      </c>
      <c r="D70" s="196">
        <v>44955</v>
      </c>
      <c r="E70" s="196">
        <v>44956</v>
      </c>
      <c r="F70" s="196">
        <v>44969</v>
      </c>
      <c r="G70" s="196">
        <v>44969</v>
      </c>
      <c r="H70" s="196">
        <v>44969</v>
      </c>
      <c r="I70" s="196">
        <v>44969</v>
      </c>
      <c r="J70" s="196">
        <v>44964</v>
      </c>
      <c r="K70" s="196">
        <v>44969</v>
      </c>
      <c r="L70" s="196">
        <v>44969</v>
      </c>
      <c r="M70" s="196">
        <v>44931</v>
      </c>
      <c r="N70" s="196">
        <v>44959</v>
      </c>
      <c r="O70" s="196">
        <v>44959</v>
      </c>
      <c r="P70" s="196">
        <v>44964</v>
      </c>
      <c r="Q70" s="196">
        <v>44958</v>
      </c>
      <c r="R70" s="196">
        <v>44966</v>
      </c>
      <c r="S70" s="196">
        <v>44963</v>
      </c>
      <c r="T70" s="196">
        <v>44963</v>
      </c>
      <c r="U70" s="196">
        <v>44969</v>
      </c>
      <c r="V70" s="196">
        <v>44964</v>
      </c>
      <c r="W70" s="196">
        <v>44943</v>
      </c>
      <c r="X70" s="196">
        <v>44966</v>
      </c>
      <c r="Y70" s="196">
        <v>44966</v>
      </c>
      <c r="Z70" s="196">
        <v>44802</v>
      </c>
      <c r="AA70" s="196">
        <v>44959</v>
      </c>
      <c r="AB70" s="196">
        <v>44923</v>
      </c>
      <c r="AC70" s="196">
        <v>44958</v>
      </c>
      <c r="AD70" s="196">
        <v>44963</v>
      </c>
      <c r="AE70" s="196">
        <v>44959</v>
      </c>
      <c r="AF70" s="196">
        <v>44769</v>
      </c>
      <c r="AG70" s="196">
        <v>44965</v>
      </c>
      <c r="AH70" s="196">
        <v>44957</v>
      </c>
      <c r="AI70" s="196">
        <v>44957</v>
      </c>
      <c r="AJ70" s="196">
        <v>44963</v>
      </c>
      <c r="AK70" s="196">
        <v>44969</v>
      </c>
      <c r="AL70" s="196">
        <v>44745</v>
      </c>
      <c r="AM70" s="196" t="s">
        <v>1752</v>
      </c>
      <c r="AN70" s="196" t="s">
        <v>1752</v>
      </c>
      <c r="AO70" s="196" t="s">
        <v>1752</v>
      </c>
      <c r="AP70" s="196">
        <v>44699</v>
      </c>
      <c r="AQ70" s="196">
        <v>44966</v>
      </c>
      <c r="AR70" s="196">
        <v>44965</v>
      </c>
      <c r="AS70" s="196">
        <v>44570</v>
      </c>
      <c r="AT70" s="196" t="s">
        <v>1752</v>
      </c>
      <c r="AU70" s="196" t="s">
        <v>1752</v>
      </c>
      <c r="AV70" s="196" t="s">
        <v>1752</v>
      </c>
      <c r="AW70" s="196" t="s">
        <v>1752</v>
      </c>
      <c r="AX70" s="196" t="s">
        <v>1752</v>
      </c>
      <c r="AY70" s="196">
        <v>44895</v>
      </c>
      <c r="AZ70" s="196">
        <v>44955</v>
      </c>
      <c r="BA70" s="196" t="s">
        <v>1752</v>
      </c>
      <c r="BB70" s="196" t="s">
        <v>1752</v>
      </c>
      <c r="BC70" s="196" t="s">
        <v>1752</v>
      </c>
      <c r="BD70" s="196" t="s">
        <v>1752</v>
      </c>
      <c r="BE70" s="196" t="s">
        <v>1752</v>
      </c>
      <c r="BF70" s="196"/>
      <c r="BG70" s="196"/>
      <c r="BH70" s="196"/>
      <c r="BI70" s="196"/>
      <c r="BJ70" s="196"/>
      <c r="BK70" s="196"/>
      <c r="BL70" s="196"/>
      <c r="BM70" s="196"/>
    </row>
    <row r="71" spans="1:65">
      <c r="A71" s="196">
        <v>44971</v>
      </c>
      <c r="B71" s="196">
        <v>44957</v>
      </c>
      <c r="C71" s="196">
        <v>44971</v>
      </c>
      <c r="D71" s="196">
        <v>44955</v>
      </c>
      <c r="E71" s="196">
        <v>44956</v>
      </c>
      <c r="F71" s="196">
        <v>44971</v>
      </c>
      <c r="G71" s="196">
        <v>44971</v>
      </c>
      <c r="H71" s="196">
        <v>44971</v>
      </c>
      <c r="I71" s="196">
        <v>44969</v>
      </c>
      <c r="J71" s="196">
        <v>44964</v>
      </c>
      <c r="K71" s="196">
        <v>44969</v>
      </c>
      <c r="L71" s="196">
        <v>44971</v>
      </c>
      <c r="M71" s="196">
        <v>44931</v>
      </c>
      <c r="N71" s="196">
        <v>44959</v>
      </c>
      <c r="O71" s="196">
        <v>44959</v>
      </c>
      <c r="P71" s="196">
        <v>44964</v>
      </c>
      <c r="Q71" s="196">
        <v>44958</v>
      </c>
      <c r="R71" s="196">
        <v>44966</v>
      </c>
      <c r="S71" s="196">
        <v>44963</v>
      </c>
      <c r="T71" s="196">
        <v>44963</v>
      </c>
      <c r="U71" s="196">
        <v>44971</v>
      </c>
      <c r="V71" s="196">
        <v>44971</v>
      </c>
      <c r="W71" s="196">
        <v>44943</v>
      </c>
      <c r="X71" s="196">
        <v>44966</v>
      </c>
      <c r="Y71" s="196">
        <v>44966</v>
      </c>
      <c r="Z71" s="196">
        <v>44802</v>
      </c>
      <c r="AA71" s="196">
        <v>44959</v>
      </c>
      <c r="AB71" s="196">
        <v>44923</v>
      </c>
      <c r="AC71" s="196">
        <v>44958</v>
      </c>
      <c r="AD71" s="196">
        <v>44963</v>
      </c>
      <c r="AE71" s="196">
        <v>44959</v>
      </c>
      <c r="AF71" s="196">
        <v>44769</v>
      </c>
      <c r="AG71" s="196">
        <v>44965</v>
      </c>
      <c r="AH71" s="196">
        <v>44957</v>
      </c>
      <c r="AI71" s="196">
        <v>44957</v>
      </c>
      <c r="AJ71" s="196">
        <v>44963</v>
      </c>
      <c r="AK71" s="196">
        <v>44969</v>
      </c>
      <c r="AL71" s="196">
        <v>44745</v>
      </c>
      <c r="AM71" s="196" t="s">
        <v>1752</v>
      </c>
      <c r="AN71" s="196" t="s">
        <v>1752</v>
      </c>
      <c r="AO71" s="196" t="s">
        <v>1752</v>
      </c>
      <c r="AP71" s="196">
        <v>44699</v>
      </c>
      <c r="AQ71" s="196">
        <v>44966</v>
      </c>
      <c r="AR71" s="196">
        <v>44971</v>
      </c>
      <c r="AS71" s="196">
        <v>44570</v>
      </c>
      <c r="AT71" s="196" t="s">
        <v>1752</v>
      </c>
      <c r="AU71" s="196" t="s">
        <v>1752</v>
      </c>
      <c r="AV71" s="196" t="s">
        <v>1752</v>
      </c>
      <c r="AW71" s="196" t="s">
        <v>1752</v>
      </c>
      <c r="AX71" s="196" t="s">
        <v>1752</v>
      </c>
      <c r="AY71" s="196">
        <v>44895</v>
      </c>
      <c r="AZ71" s="196">
        <v>44955</v>
      </c>
      <c r="BA71" s="196" t="s">
        <v>1752</v>
      </c>
      <c r="BB71" s="196" t="s">
        <v>1752</v>
      </c>
      <c r="BC71" s="196" t="s">
        <v>1752</v>
      </c>
      <c r="BD71" s="196" t="s">
        <v>1752</v>
      </c>
      <c r="BE71" s="196" t="s">
        <v>1752</v>
      </c>
      <c r="BF71" s="196"/>
      <c r="BG71" s="196"/>
      <c r="BH71" s="196"/>
      <c r="BI71" s="196"/>
      <c r="BJ71" s="196"/>
      <c r="BK71" s="196"/>
      <c r="BL71" s="196"/>
      <c r="BM71" s="196"/>
    </row>
    <row r="72" spans="1:65">
      <c r="A72" s="196">
        <v>44972</v>
      </c>
      <c r="B72" s="196">
        <v>44957</v>
      </c>
      <c r="C72" s="196">
        <v>44971</v>
      </c>
      <c r="D72" s="196">
        <v>44955</v>
      </c>
      <c r="E72" s="196">
        <v>44956</v>
      </c>
      <c r="F72" s="196">
        <v>44972</v>
      </c>
      <c r="G72" s="196">
        <v>44972</v>
      </c>
      <c r="H72" s="196">
        <v>44971</v>
      </c>
      <c r="I72" s="196">
        <v>44969</v>
      </c>
      <c r="J72" s="196">
        <v>44964</v>
      </c>
      <c r="K72" s="196">
        <v>44969</v>
      </c>
      <c r="L72" s="196">
        <v>44972</v>
      </c>
      <c r="M72" s="196">
        <v>44931</v>
      </c>
      <c r="N72" s="196">
        <v>44959</v>
      </c>
      <c r="O72" s="196">
        <v>44959</v>
      </c>
      <c r="P72" s="196">
        <v>44964</v>
      </c>
      <c r="Q72" s="196">
        <v>44958</v>
      </c>
      <c r="R72" s="196">
        <v>44966</v>
      </c>
      <c r="S72" s="196">
        <v>44963</v>
      </c>
      <c r="T72" s="196">
        <v>44972</v>
      </c>
      <c r="U72" s="196">
        <v>44972</v>
      </c>
      <c r="V72" s="196">
        <v>44972</v>
      </c>
      <c r="W72" s="196">
        <v>44943</v>
      </c>
      <c r="X72" s="196">
        <v>44966</v>
      </c>
      <c r="Y72" s="196">
        <v>44966</v>
      </c>
      <c r="Z72" s="196">
        <v>44802</v>
      </c>
      <c r="AA72" s="196">
        <v>44959</v>
      </c>
      <c r="AB72" s="196">
        <v>44923</v>
      </c>
      <c r="AC72" s="196">
        <v>44958</v>
      </c>
      <c r="AD72" s="196">
        <v>44963</v>
      </c>
      <c r="AE72" s="196">
        <v>44959</v>
      </c>
      <c r="AF72" s="196">
        <v>44769</v>
      </c>
      <c r="AG72" s="196">
        <v>44972</v>
      </c>
      <c r="AH72" s="196">
        <v>44972</v>
      </c>
      <c r="AI72" s="196">
        <v>44957</v>
      </c>
      <c r="AJ72" s="196">
        <v>44963</v>
      </c>
      <c r="AK72" s="196">
        <v>44972</v>
      </c>
      <c r="AL72" s="196">
        <v>44745</v>
      </c>
      <c r="AM72" s="196" t="s">
        <v>1752</v>
      </c>
      <c r="AN72" s="196" t="s">
        <v>1752</v>
      </c>
      <c r="AO72" s="196" t="s">
        <v>1752</v>
      </c>
      <c r="AP72" s="196">
        <v>44699</v>
      </c>
      <c r="AQ72" s="196">
        <v>44972</v>
      </c>
      <c r="AR72" s="196">
        <v>44972</v>
      </c>
      <c r="AS72" s="196">
        <v>44570</v>
      </c>
      <c r="AT72" s="196" t="s">
        <v>1752</v>
      </c>
      <c r="AU72" s="196" t="s">
        <v>1752</v>
      </c>
      <c r="AV72" s="196" t="s">
        <v>1752</v>
      </c>
      <c r="AW72" s="196" t="s">
        <v>1752</v>
      </c>
      <c r="AX72" s="196" t="s">
        <v>1752</v>
      </c>
      <c r="AY72" s="196">
        <v>44895</v>
      </c>
      <c r="AZ72" s="196">
        <v>44955</v>
      </c>
      <c r="BA72" s="196" t="s">
        <v>1752</v>
      </c>
      <c r="BB72" s="196" t="s">
        <v>1752</v>
      </c>
      <c r="BC72" s="196" t="s">
        <v>1752</v>
      </c>
      <c r="BD72" s="196" t="s">
        <v>1752</v>
      </c>
      <c r="BE72" s="196" t="s">
        <v>1752</v>
      </c>
      <c r="BF72" s="196"/>
      <c r="BG72" s="196"/>
      <c r="BH72" s="196"/>
      <c r="BI72" s="196"/>
      <c r="BJ72" s="196"/>
      <c r="BK72" s="196"/>
      <c r="BL72" s="196"/>
      <c r="BM72" s="196"/>
    </row>
    <row r="73" spans="1:65">
      <c r="A73" s="196">
        <v>44973</v>
      </c>
      <c r="B73" s="196">
        <v>44957</v>
      </c>
      <c r="C73" s="196">
        <v>44973</v>
      </c>
      <c r="D73" s="196">
        <v>44955</v>
      </c>
      <c r="E73" s="196">
        <v>44956</v>
      </c>
      <c r="F73" s="196">
        <v>44973</v>
      </c>
      <c r="G73" s="196">
        <v>44973</v>
      </c>
      <c r="H73" s="196">
        <v>44973</v>
      </c>
      <c r="I73" s="196">
        <v>44969</v>
      </c>
      <c r="J73" s="196">
        <v>44964</v>
      </c>
      <c r="K73" s="196">
        <v>44969</v>
      </c>
      <c r="L73" s="196">
        <v>44972</v>
      </c>
      <c r="M73" s="196">
        <v>44931</v>
      </c>
      <c r="N73" s="196">
        <v>44959</v>
      </c>
      <c r="O73" s="196">
        <v>44973</v>
      </c>
      <c r="P73" s="196">
        <v>44964</v>
      </c>
      <c r="Q73" s="196">
        <v>44958</v>
      </c>
      <c r="R73" s="196">
        <v>44966</v>
      </c>
      <c r="S73" s="196">
        <v>44963</v>
      </c>
      <c r="T73" s="196">
        <v>44972</v>
      </c>
      <c r="U73" s="196">
        <v>44972</v>
      </c>
      <c r="V73" s="196">
        <v>44972</v>
      </c>
      <c r="W73" s="196">
        <v>44943</v>
      </c>
      <c r="X73" s="196">
        <v>44966</v>
      </c>
      <c r="Y73" s="196">
        <v>44973</v>
      </c>
      <c r="Z73" s="196">
        <v>44802</v>
      </c>
      <c r="AA73" s="196">
        <v>44959</v>
      </c>
      <c r="AB73" s="196">
        <v>44923</v>
      </c>
      <c r="AC73" s="196">
        <v>44958</v>
      </c>
      <c r="AD73" s="196">
        <v>44973</v>
      </c>
      <c r="AE73" s="196">
        <v>44959</v>
      </c>
      <c r="AF73" s="196">
        <v>44769</v>
      </c>
      <c r="AG73" s="196">
        <v>44972</v>
      </c>
      <c r="AH73" s="196">
        <v>44973</v>
      </c>
      <c r="AI73" s="196">
        <v>44957</v>
      </c>
      <c r="AJ73" s="196">
        <v>44973</v>
      </c>
      <c r="AK73" s="196">
        <v>44972</v>
      </c>
      <c r="AL73" s="196">
        <v>44745</v>
      </c>
      <c r="AM73" s="196" t="s">
        <v>1752</v>
      </c>
      <c r="AN73" s="196" t="s">
        <v>1752</v>
      </c>
      <c r="AO73" s="196" t="s">
        <v>1752</v>
      </c>
      <c r="AP73" s="196">
        <v>44699</v>
      </c>
      <c r="AQ73" s="196">
        <v>44972</v>
      </c>
      <c r="AR73" s="196">
        <v>44972</v>
      </c>
      <c r="AS73" s="196">
        <v>44570</v>
      </c>
      <c r="AT73" s="196" t="s">
        <v>1752</v>
      </c>
      <c r="AU73" s="196" t="s">
        <v>1752</v>
      </c>
      <c r="AV73" s="196" t="s">
        <v>1752</v>
      </c>
      <c r="AW73" s="196" t="s">
        <v>1752</v>
      </c>
      <c r="AX73" s="196" t="s">
        <v>1752</v>
      </c>
      <c r="AY73" s="196">
        <v>44895</v>
      </c>
      <c r="AZ73" s="196">
        <v>44955</v>
      </c>
      <c r="BA73" s="196" t="s">
        <v>1752</v>
      </c>
      <c r="BB73" s="196" t="s">
        <v>1752</v>
      </c>
      <c r="BC73" s="196" t="s">
        <v>1752</v>
      </c>
      <c r="BD73" s="196" t="s">
        <v>1752</v>
      </c>
      <c r="BE73" s="196" t="s">
        <v>1752</v>
      </c>
      <c r="BF73" s="196"/>
      <c r="BG73" s="196"/>
      <c r="BH73" s="196"/>
      <c r="BI73" s="196"/>
      <c r="BJ73" s="196"/>
      <c r="BK73" s="196"/>
      <c r="BL73" s="196"/>
      <c r="BM73" s="196"/>
    </row>
    <row r="74" spans="1:65">
      <c r="A74" s="196">
        <v>44974</v>
      </c>
      <c r="B74" s="196">
        <v>44957</v>
      </c>
      <c r="C74" s="196">
        <v>44973</v>
      </c>
      <c r="D74" s="196">
        <v>44955</v>
      </c>
      <c r="E74" s="196">
        <v>44956</v>
      </c>
      <c r="F74" s="196">
        <v>44973</v>
      </c>
      <c r="G74" s="196">
        <v>44973</v>
      </c>
      <c r="H74" s="196">
        <v>44973</v>
      </c>
      <c r="I74" s="196">
        <v>44969</v>
      </c>
      <c r="J74" s="196">
        <v>44964</v>
      </c>
      <c r="K74" s="196">
        <v>44969</v>
      </c>
      <c r="L74" s="196">
        <v>44972</v>
      </c>
      <c r="M74" s="196">
        <v>44931</v>
      </c>
      <c r="N74" s="196">
        <v>44959</v>
      </c>
      <c r="O74" s="196">
        <v>44973</v>
      </c>
      <c r="P74" s="196">
        <v>44964</v>
      </c>
      <c r="Q74" s="196">
        <v>44958</v>
      </c>
      <c r="R74" s="196">
        <v>44966</v>
      </c>
      <c r="S74" s="196">
        <v>44963</v>
      </c>
      <c r="T74" s="196">
        <v>44972</v>
      </c>
      <c r="U74" s="196">
        <v>44972</v>
      </c>
      <c r="V74" s="196">
        <v>44972</v>
      </c>
      <c r="W74" s="196">
        <v>44943</v>
      </c>
      <c r="X74" s="196">
        <v>44966</v>
      </c>
      <c r="Y74" s="196">
        <v>44973</v>
      </c>
      <c r="Z74" s="196">
        <v>44802</v>
      </c>
      <c r="AA74" s="196">
        <v>44959</v>
      </c>
      <c r="AB74" s="196">
        <v>44923</v>
      </c>
      <c r="AC74" s="196">
        <v>44958</v>
      </c>
      <c r="AD74" s="196">
        <v>44973</v>
      </c>
      <c r="AE74" s="196">
        <v>44959</v>
      </c>
      <c r="AF74" s="196">
        <v>44769</v>
      </c>
      <c r="AG74" s="196">
        <v>44972</v>
      </c>
      <c r="AH74" s="196">
        <v>44973</v>
      </c>
      <c r="AI74" s="196">
        <v>44957</v>
      </c>
      <c r="AJ74" s="196">
        <v>44973</v>
      </c>
      <c r="AK74" s="196">
        <v>44972</v>
      </c>
      <c r="AL74" s="196">
        <v>44745</v>
      </c>
      <c r="AM74" s="196" t="s">
        <v>1752</v>
      </c>
      <c r="AN74" s="196" t="s">
        <v>1752</v>
      </c>
      <c r="AO74" s="196" t="s">
        <v>1752</v>
      </c>
      <c r="AP74" s="196">
        <v>44699</v>
      </c>
      <c r="AQ74" s="196">
        <v>44972</v>
      </c>
      <c r="AR74" s="196">
        <v>44972</v>
      </c>
      <c r="AS74" s="196">
        <v>44570</v>
      </c>
      <c r="AT74" s="196" t="s">
        <v>1752</v>
      </c>
      <c r="AU74" s="196" t="s">
        <v>1752</v>
      </c>
      <c r="AV74" s="196" t="s">
        <v>1752</v>
      </c>
      <c r="AW74" s="196" t="s">
        <v>1752</v>
      </c>
      <c r="AX74" s="196" t="s">
        <v>1752</v>
      </c>
      <c r="AY74" s="196">
        <v>44895</v>
      </c>
      <c r="AZ74" s="196">
        <v>44955</v>
      </c>
      <c r="BA74" s="196" t="s">
        <v>1752</v>
      </c>
      <c r="BB74" s="196" t="s">
        <v>1752</v>
      </c>
      <c r="BC74" s="196" t="s">
        <v>1752</v>
      </c>
      <c r="BD74" s="196" t="s">
        <v>1752</v>
      </c>
      <c r="BE74" s="196" t="s">
        <v>1752</v>
      </c>
      <c r="BF74" s="196"/>
      <c r="BG74" s="196"/>
      <c r="BH74" s="196"/>
      <c r="BI74" s="196"/>
      <c r="BJ74" s="196"/>
      <c r="BK74" s="196"/>
      <c r="BL74" s="196"/>
      <c r="BM74" s="196"/>
    </row>
    <row r="75" spans="1:65">
      <c r="A75" s="196">
        <v>44975</v>
      </c>
      <c r="B75" s="196">
        <v>44957</v>
      </c>
      <c r="C75" s="196">
        <v>44973</v>
      </c>
      <c r="D75" s="196">
        <v>44955</v>
      </c>
      <c r="E75" s="196">
        <v>44956</v>
      </c>
      <c r="F75" s="196">
        <v>44973</v>
      </c>
      <c r="G75" s="196">
        <v>44973</v>
      </c>
      <c r="H75" s="196">
        <v>44973</v>
      </c>
      <c r="I75" s="196">
        <v>44969</v>
      </c>
      <c r="J75" s="196">
        <v>44964</v>
      </c>
      <c r="K75" s="196">
        <v>44969</v>
      </c>
      <c r="L75" s="196">
        <v>44972</v>
      </c>
      <c r="M75" s="196">
        <v>44931</v>
      </c>
      <c r="N75" s="196">
        <v>44959</v>
      </c>
      <c r="O75" s="196">
        <v>44973</v>
      </c>
      <c r="P75" s="196">
        <v>44964</v>
      </c>
      <c r="Q75" s="196">
        <v>44958</v>
      </c>
      <c r="R75" s="196">
        <v>44966</v>
      </c>
      <c r="S75" s="196">
        <v>44963</v>
      </c>
      <c r="T75" s="196">
        <v>44972</v>
      </c>
      <c r="U75" s="196">
        <v>44972</v>
      </c>
      <c r="V75" s="196">
        <v>44972</v>
      </c>
      <c r="W75" s="196">
        <v>44943</v>
      </c>
      <c r="X75" s="196">
        <v>44966</v>
      </c>
      <c r="Y75" s="196">
        <v>44973</v>
      </c>
      <c r="Z75" s="196">
        <v>44802</v>
      </c>
      <c r="AA75" s="196">
        <v>44959</v>
      </c>
      <c r="AB75" s="196">
        <v>44923</v>
      </c>
      <c r="AC75" s="196">
        <v>44958</v>
      </c>
      <c r="AD75" s="196">
        <v>44973</v>
      </c>
      <c r="AE75" s="196">
        <v>44959</v>
      </c>
      <c r="AF75" s="196">
        <v>44769</v>
      </c>
      <c r="AG75" s="196">
        <v>44972</v>
      </c>
      <c r="AH75" s="196">
        <v>44973</v>
      </c>
      <c r="AI75" s="196">
        <v>44957</v>
      </c>
      <c r="AJ75" s="196">
        <v>44973</v>
      </c>
      <c r="AK75" s="196">
        <v>44972</v>
      </c>
      <c r="AL75" s="196">
        <v>44745</v>
      </c>
      <c r="AM75" s="196" t="s">
        <v>1752</v>
      </c>
      <c r="AN75" s="196" t="s">
        <v>1752</v>
      </c>
      <c r="AO75" s="196" t="s">
        <v>1752</v>
      </c>
      <c r="AP75" s="196">
        <v>44699</v>
      </c>
      <c r="AQ75" s="196">
        <v>44972</v>
      </c>
      <c r="AR75" s="196">
        <v>44972</v>
      </c>
      <c r="AS75" s="196">
        <v>44570</v>
      </c>
      <c r="AT75" s="196" t="s">
        <v>1752</v>
      </c>
      <c r="AU75" s="196" t="s">
        <v>1752</v>
      </c>
      <c r="AV75" s="196" t="s">
        <v>1752</v>
      </c>
      <c r="AW75" s="196" t="s">
        <v>1752</v>
      </c>
      <c r="AX75" s="196" t="s">
        <v>1752</v>
      </c>
      <c r="AY75" s="196">
        <v>44895</v>
      </c>
      <c r="AZ75" s="196">
        <v>44955</v>
      </c>
      <c r="BA75" s="196" t="s">
        <v>1752</v>
      </c>
      <c r="BB75" s="196" t="s">
        <v>1752</v>
      </c>
      <c r="BC75" s="196" t="s">
        <v>1752</v>
      </c>
      <c r="BD75" s="196" t="s">
        <v>1752</v>
      </c>
      <c r="BE75" s="196" t="s">
        <v>1752</v>
      </c>
      <c r="BF75" s="196"/>
      <c r="BG75" s="196"/>
      <c r="BH75" s="196"/>
      <c r="BI75" s="196"/>
      <c r="BJ75" s="196"/>
      <c r="BK75" s="196"/>
      <c r="BL75" s="196"/>
      <c r="BM75" s="196"/>
    </row>
    <row r="76" spans="1:65">
      <c r="A76" s="196">
        <v>44976</v>
      </c>
      <c r="B76" s="196">
        <v>44957</v>
      </c>
      <c r="C76" s="196">
        <v>44973</v>
      </c>
      <c r="D76" s="196">
        <v>44955</v>
      </c>
      <c r="E76" s="196">
        <v>44956</v>
      </c>
      <c r="F76" s="196">
        <v>44973</v>
      </c>
      <c r="G76" s="196">
        <v>44973</v>
      </c>
      <c r="H76" s="196">
        <v>44973</v>
      </c>
      <c r="I76" s="196">
        <v>44969</v>
      </c>
      <c r="J76" s="196">
        <v>44964</v>
      </c>
      <c r="K76" s="196">
        <v>44969</v>
      </c>
      <c r="L76" s="196">
        <v>44972</v>
      </c>
      <c r="M76" s="196">
        <v>44931</v>
      </c>
      <c r="N76" s="196">
        <v>44959</v>
      </c>
      <c r="O76" s="196">
        <v>44973</v>
      </c>
      <c r="P76" s="196">
        <v>44964</v>
      </c>
      <c r="Q76" s="196">
        <v>44958</v>
      </c>
      <c r="R76" s="196">
        <v>44966</v>
      </c>
      <c r="S76" s="196">
        <v>44963</v>
      </c>
      <c r="T76" s="196">
        <v>44972</v>
      </c>
      <c r="U76" s="196">
        <v>44972</v>
      </c>
      <c r="V76" s="196">
        <v>44972</v>
      </c>
      <c r="W76" s="196">
        <v>44943</v>
      </c>
      <c r="X76" s="196">
        <v>44966</v>
      </c>
      <c r="Y76" s="196">
        <v>44973</v>
      </c>
      <c r="Z76" s="196">
        <v>44802</v>
      </c>
      <c r="AA76" s="196">
        <v>44959</v>
      </c>
      <c r="AB76" s="196">
        <v>44923</v>
      </c>
      <c r="AC76" s="196">
        <v>44958</v>
      </c>
      <c r="AD76" s="196">
        <v>44973</v>
      </c>
      <c r="AE76" s="196">
        <v>44959</v>
      </c>
      <c r="AF76" s="196">
        <v>44769</v>
      </c>
      <c r="AG76" s="196">
        <v>44972</v>
      </c>
      <c r="AH76" s="196">
        <v>44973</v>
      </c>
      <c r="AI76" s="196">
        <v>44957</v>
      </c>
      <c r="AJ76" s="196">
        <v>44973</v>
      </c>
      <c r="AK76" s="196">
        <v>44972</v>
      </c>
      <c r="AL76" s="196">
        <v>44745</v>
      </c>
      <c r="AM76" s="196" t="s">
        <v>1752</v>
      </c>
      <c r="AN76" s="196" t="s">
        <v>1752</v>
      </c>
      <c r="AO76" s="196" t="s">
        <v>1752</v>
      </c>
      <c r="AP76" s="196">
        <v>44699</v>
      </c>
      <c r="AQ76" s="196">
        <v>44972</v>
      </c>
      <c r="AR76" s="196">
        <v>44972</v>
      </c>
      <c r="AS76" s="196">
        <v>44570</v>
      </c>
      <c r="AT76" s="196" t="s">
        <v>1752</v>
      </c>
      <c r="AU76" s="196" t="s">
        <v>1752</v>
      </c>
      <c r="AV76" s="196" t="s">
        <v>1752</v>
      </c>
      <c r="AW76" s="196" t="s">
        <v>1752</v>
      </c>
      <c r="AX76" s="196" t="s">
        <v>1752</v>
      </c>
      <c r="AY76" s="196">
        <v>44895</v>
      </c>
      <c r="AZ76" s="196">
        <v>44955</v>
      </c>
      <c r="BA76" s="196" t="s">
        <v>1752</v>
      </c>
      <c r="BB76" s="196" t="s">
        <v>1752</v>
      </c>
      <c r="BC76" s="196" t="s">
        <v>1752</v>
      </c>
      <c r="BD76" s="196" t="s">
        <v>1752</v>
      </c>
      <c r="BE76" s="196" t="s">
        <v>1752</v>
      </c>
      <c r="BF76" s="196"/>
      <c r="BG76" s="196"/>
      <c r="BH76" s="196"/>
      <c r="BI76" s="196"/>
      <c r="BJ76" s="196"/>
      <c r="BK76" s="196"/>
      <c r="BL76" s="196"/>
      <c r="BM76" s="196"/>
    </row>
    <row r="77" spans="1:65">
      <c r="A77" s="196">
        <v>44977</v>
      </c>
      <c r="B77" s="196">
        <v>44957</v>
      </c>
      <c r="C77" s="196">
        <v>44973</v>
      </c>
      <c r="D77" s="196">
        <v>44955</v>
      </c>
      <c r="E77" s="196">
        <v>44956</v>
      </c>
      <c r="F77" s="196">
        <v>44977</v>
      </c>
      <c r="G77" s="196">
        <v>44973</v>
      </c>
      <c r="H77" s="196">
        <v>44973</v>
      </c>
      <c r="I77" s="196">
        <v>44969</v>
      </c>
      <c r="J77" s="196">
        <v>44964</v>
      </c>
      <c r="K77" s="196">
        <v>44977</v>
      </c>
      <c r="L77" s="196">
        <v>44977</v>
      </c>
      <c r="M77" s="196">
        <v>44931</v>
      </c>
      <c r="N77" s="196">
        <v>44959</v>
      </c>
      <c r="O77" s="196">
        <v>44977</v>
      </c>
      <c r="P77" s="196">
        <v>44977</v>
      </c>
      <c r="Q77" s="196">
        <v>44958</v>
      </c>
      <c r="R77" s="196">
        <v>44966</v>
      </c>
      <c r="S77" s="196">
        <v>44963</v>
      </c>
      <c r="T77" s="196">
        <v>44972</v>
      </c>
      <c r="U77" s="196">
        <v>44972</v>
      </c>
      <c r="V77" s="196">
        <v>44972</v>
      </c>
      <c r="W77" s="196">
        <v>44943</v>
      </c>
      <c r="X77" s="196">
        <v>44966</v>
      </c>
      <c r="Y77" s="196">
        <v>44973</v>
      </c>
      <c r="Z77" s="196">
        <v>44802</v>
      </c>
      <c r="AA77" s="196">
        <v>44959</v>
      </c>
      <c r="AB77" s="196">
        <v>44923</v>
      </c>
      <c r="AC77" s="196">
        <v>44958</v>
      </c>
      <c r="AD77" s="196">
        <v>44973</v>
      </c>
      <c r="AE77" s="196">
        <v>44959</v>
      </c>
      <c r="AF77" s="196">
        <v>44769</v>
      </c>
      <c r="AG77" s="196">
        <v>44972</v>
      </c>
      <c r="AH77" s="196">
        <v>44977</v>
      </c>
      <c r="AI77" s="196">
        <v>44957</v>
      </c>
      <c r="AJ77" s="196">
        <v>44977</v>
      </c>
      <c r="AK77" s="196">
        <v>44977</v>
      </c>
      <c r="AL77" s="196">
        <v>44745</v>
      </c>
      <c r="AM77" s="196" t="s">
        <v>1752</v>
      </c>
      <c r="AN77" s="196" t="s">
        <v>1752</v>
      </c>
      <c r="AO77" s="196" t="s">
        <v>1752</v>
      </c>
      <c r="AP77" s="196">
        <v>44699</v>
      </c>
      <c r="AQ77" s="196">
        <v>44977</v>
      </c>
      <c r="AR77" s="196">
        <v>44972</v>
      </c>
      <c r="AS77" s="196">
        <v>44570</v>
      </c>
      <c r="AT77" s="196" t="s">
        <v>1752</v>
      </c>
      <c r="AU77" s="196" t="s">
        <v>1752</v>
      </c>
      <c r="AV77" s="196" t="s">
        <v>1752</v>
      </c>
      <c r="AW77" s="196" t="s">
        <v>1752</v>
      </c>
      <c r="AX77" s="196" t="s">
        <v>1752</v>
      </c>
      <c r="AY77" s="196">
        <v>44895</v>
      </c>
      <c r="AZ77" s="196">
        <v>44955</v>
      </c>
      <c r="BA77" s="196" t="s">
        <v>1752</v>
      </c>
      <c r="BB77" s="196" t="s">
        <v>1752</v>
      </c>
      <c r="BC77" s="196" t="s">
        <v>1752</v>
      </c>
      <c r="BD77" s="196" t="s">
        <v>1752</v>
      </c>
      <c r="BE77" s="196" t="s">
        <v>1752</v>
      </c>
      <c r="BF77" s="196"/>
      <c r="BG77" s="196"/>
      <c r="BH77" s="196"/>
      <c r="BI77" s="196"/>
      <c r="BJ77" s="196"/>
      <c r="BK77" s="196"/>
      <c r="BL77" s="196"/>
      <c r="BM77" s="196"/>
    </row>
    <row r="78" spans="1:65">
      <c r="A78" s="196">
        <v>44978</v>
      </c>
      <c r="B78" s="196">
        <v>44957</v>
      </c>
      <c r="C78" s="196">
        <v>44973</v>
      </c>
      <c r="D78" s="196">
        <v>44955</v>
      </c>
      <c r="E78" s="196">
        <v>44956</v>
      </c>
      <c r="F78" s="196">
        <v>44977</v>
      </c>
      <c r="G78" s="196">
        <v>44973</v>
      </c>
      <c r="H78" s="196">
        <v>44973</v>
      </c>
      <c r="I78" s="196">
        <v>44969</v>
      </c>
      <c r="J78" s="196">
        <v>44964</v>
      </c>
      <c r="K78" s="196">
        <v>44977</v>
      </c>
      <c r="L78" s="196">
        <v>44977</v>
      </c>
      <c r="M78" s="196">
        <v>44931</v>
      </c>
      <c r="N78" s="196">
        <v>44959</v>
      </c>
      <c r="O78" s="196">
        <v>44977</v>
      </c>
      <c r="P78" s="196">
        <v>44977</v>
      </c>
      <c r="Q78" s="196">
        <v>44958</v>
      </c>
      <c r="R78" s="196">
        <v>44966</v>
      </c>
      <c r="S78" s="196">
        <v>44963</v>
      </c>
      <c r="T78" s="196">
        <v>44972</v>
      </c>
      <c r="U78" s="196">
        <v>44972</v>
      </c>
      <c r="V78" s="196">
        <v>44972</v>
      </c>
      <c r="W78" s="196">
        <v>44943</v>
      </c>
      <c r="X78" s="196">
        <v>44966</v>
      </c>
      <c r="Y78" s="196">
        <v>44973</v>
      </c>
      <c r="Z78" s="196">
        <v>44802</v>
      </c>
      <c r="AA78" s="196">
        <v>44959</v>
      </c>
      <c r="AB78" s="196">
        <v>44923</v>
      </c>
      <c r="AC78" s="196">
        <v>44958</v>
      </c>
      <c r="AD78" s="196">
        <v>44973</v>
      </c>
      <c r="AE78" s="196">
        <v>44959</v>
      </c>
      <c r="AF78" s="196">
        <v>44769</v>
      </c>
      <c r="AG78" s="196">
        <v>44972</v>
      </c>
      <c r="AH78" s="196">
        <v>44977</v>
      </c>
      <c r="AI78" s="196">
        <v>44957</v>
      </c>
      <c r="AJ78" s="196">
        <v>44977</v>
      </c>
      <c r="AK78" s="196">
        <v>44977</v>
      </c>
      <c r="AL78" s="196">
        <v>44745</v>
      </c>
      <c r="AM78" s="196" t="s">
        <v>1752</v>
      </c>
      <c r="AN78" s="196" t="s">
        <v>1752</v>
      </c>
      <c r="AO78" s="196" t="s">
        <v>1752</v>
      </c>
      <c r="AP78" s="196">
        <v>44699</v>
      </c>
      <c r="AQ78" s="196">
        <v>44977</v>
      </c>
      <c r="AR78" s="196">
        <v>44972</v>
      </c>
      <c r="AS78" s="196">
        <v>44570</v>
      </c>
      <c r="AT78" s="196" t="s">
        <v>1752</v>
      </c>
      <c r="AU78" s="196" t="s">
        <v>1752</v>
      </c>
      <c r="AV78" s="196" t="s">
        <v>1752</v>
      </c>
      <c r="AW78" s="196" t="s">
        <v>1752</v>
      </c>
      <c r="AX78" s="196" t="s">
        <v>1752</v>
      </c>
      <c r="AY78" s="196">
        <v>44895</v>
      </c>
      <c r="AZ78" s="196">
        <v>44955</v>
      </c>
      <c r="BA78" s="196" t="s">
        <v>1752</v>
      </c>
      <c r="BB78" s="196" t="s">
        <v>1752</v>
      </c>
      <c r="BC78" s="196" t="s">
        <v>1752</v>
      </c>
      <c r="BD78" s="196" t="s">
        <v>1752</v>
      </c>
      <c r="BE78" s="196" t="s">
        <v>1752</v>
      </c>
      <c r="BF78" s="196"/>
      <c r="BG78" s="196"/>
      <c r="BH78" s="196"/>
      <c r="BI78" s="196"/>
      <c r="BJ78" s="196"/>
      <c r="BK78" s="196"/>
      <c r="BL78" s="196"/>
      <c r="BM78" s="196"/>
    </row>
    <row r="79" spans="1:65">
      <c r="A79" s="196">
        <v>44979</v>
      </c>
      <c r="B79" s="196">
        <v>44957</v>
      </c>
      <c r="C79" s="196">
        <v>44979</v>
      </c>
      <c r="D79" s="196">
        <v>44955</v>
      </c>
      <c r="E79" s="196">
        <v>44956</v>
      </c>
      <c r="F79" s="196">
        <v>44979</v>
      </c>
      <c r="G79" s="196">
        <v>44979</v>
      </c>
      <c r="H79" s="196">
        <v>44979</v>
      </c>
      <c r="I79" s="196">
        <v>44979</v>
      </c>
      <c r="J79" s="196">
        <v>44979</v>
      </c>
      <c r="K79" s="196">
        <v>44979</v>
      </c>
      <c r="L79" s="196">
        <v>44979</v>
      </c>
      <c r="M79" s="196">
        <v>44931</v>
      </c>
      <c r="N79" s="196">
        <v>44959</v>
      </c>
      <c r="O79" s="196">
        <v>44979</v>
      </c>
      <c r="P79" s="196">
        <v>44977</v>
      </c>
      <c r="Q79" s="196">
        <v>44979</v>
      </c>
      <c r="R79" s="196">
        <v>44966</v>
      </c>
      <c r="S79" s="196">
        <v>44963</v>
      </c>
      <c r="T79" s="196">
        <v>44979</v>
      </c>
      <c r="U79" s="196">
        <v>44979</v>
      </c>
      <c r="V79" s="196">
        <v>44972</v>
      </c>
      <c r="W79" s="196">
        <v>44943</v>
      </c>
      <c r="X79" s="196">
        <v>44979</v>
      </c>
      <c r="Y79" s="196">
        <v>44973</v>
      </c>
      <c r="Z79" s="196">
        <v>44802</v>
      </c>
      <c r="AA79" s="196">
        <v>44959</v>
      </c>
      <c r="AB79" s="196">
        <v>44923</v>
      </c>
      <c r="AC79" s="196">
        <v>44979</v>
      </c>
      <c r="AD79" s="196">
        <v>44973</v>
      </c>
      <c r="AE79" s="196">
        <v>44959</v>
      </c>
      <c r="AF79" s="196">
        <v>44769</v>
      </c>
      <c r="AG79" s="196">
        <v>44979</v>
      </c>
      <c r="AH79" s="196">
        <v>44979</v>
      </c>
      <c r="AI79" s="196">
        <v>44957</v>
      </c>
      <c r="AJ79" s="196">
        <v>44979</v>
      </c>
      <c r="AK79" s="196">
        <v>44979</v>
      </c>
      <c r="AL79" s="196">
        <v>44745</v>
      </c>
      <c r="AM79" s="196" t="s">
        <v>1752</v>
      </c>
      <c r="AN79" s="196" t="s">
        <v>1752</v>
      </c>
      <c r="AO79" s="196" t="s">
        <v>1752</v>
      </c>
      <c r="AP79" s="196">
        <v>44699</v>
      </c>
      <c r="AQ79" s="196">
        <v>44977</v>
      </c>
      <c r="AR79" s="196">
        <v>44979</v>
      </c>
      <c r="AS79" s="196">
        <v>44570</v>
      </c>
      <c r="AT79" s="196" t="s">
        <v>1752</v>
      </c>
      <c r="AU79" s="196" t="s">
        <v>1752</v>
      </c>
      <c r="AV79" s="196" t="s">
        <v>1752</v>
      </c>
      <c r="AW79" s="196" t="s">
        <v>1752</v>
      </c>
      <c r="AX79" s="196" t="s">
        <v>1752</v>
      </c>
      <c r="AY79" s="196">
        <v>44895</v>
      </c>
      <c r="AZ79" s="196">
        <v>44955</v>
      </c>
      <c r="BA79" s="196" t="s">
        <v>1752</v>
      </c>
      <c r="BB79" s="196" t="s">
        <v>1752</v>
      </c>
      <c r="BC79" s="196" t="s">
        <v>1752</v>
      </c>
      <c r="BD79" s="196" t="s">
        <v>1752</v>
      </c>
      <c r="BE79" s="196" t="s">
        <v>1752</v>
      </c>
      <c r="BF79" s="196"/>
      <c r="BG79" s="196"/>
      <c r="BH79" s="196"/>
      <c r="BI79" s="196"/>
      <c r="BJ79" s="196"/>
      <c r="BK79" s="196"/>
      <c r="BL79" s="196"/>
      <c r="BM79" s="196"/>
    </row>
    <row r="80" spans="1:65">
      <c r="A80" s="196">
        <v>44980</v>
      </c>
      <c r="B80" s="196">
        <v>44957</v>
      </c>
      <c r="C80" s="196">
        <v>44979</v>
      </c>
      <c r="D80" s="196">
        <v>44955</v>
      </c>
      <c r="E80" s="196">
        <v>44956</v>
      </c>
      <c r="F80" s="196">
        <v>44980</v>
      </c>
      <c r="G80" s="196">
        <v>44979</v>
      </c>
      <c r="H80" s="196">
        <v>44979</v>
      </c>
      <c r="I80" s="196">
        <v>44979</v>
      </c>
      <c r="J80" s="196">
        <v>44979</v>
      </c>
      <c r="K80" s="196">
        <v>44979</v>
      </c>
      <c r="L80" s="196">
        <v>44980</v>
      </c>
      <c r="M80" s="196">
        <v>44931</v>
      </c>
      <c r="N80" s="196">
        <v>44959</v>
      </c>
      <c r="O80" s="196">
        <v>44979</v>
      </c>
      <c r="P80" s="196">
        <v>44980</v>
      </c>
      <c r="Q80" s="196">
        <v>44980</v>
      </c>
      <c r="R80" s="196">
        <v>44966</v>
      </c>
      <c r="S80" s="196">
        <v>44963</v>
      </c>
      <c r="T80" s="196">
        <v>44979</v>
      </c>
      <c r="U80" s="196">
        <v>44980</v>
      </c>
      <c r="V80" s="196">
        <v>44980</v>
      </c>
      <c r="W80" s="196">
        <v>44943</v>
      </c>
      <c r="X80" s="196">
        <v>44979</v>
      </c>
      <c r="Y80" s="196">
        <v>44973</v>
      </c>
      <c r="Z80" s="196">
        <v>44802</v>
      </c>
      <c r="AA80" s="196">
        <v>44959</v>
      </c>
      <c r="AB80" s="196">
        <v>44923</v>
      </c>
      <c r="AC80" s="196">
        <v>44980</v>
      </c>
      <c r="AD80" s="196">
        <v>44973</v>
      </c>
      <c r="AE80" s="196">
        <v>44959</v>
      </c>
      <c r="AF80" s="196">
        <v>44769</v>
      </c>
      <c r="AG80" s="196">
        <v>44980</v>
      </c>
      <c r="AH80" s="196">
        <v>44980</v>
      </c>
      <c r="AI80" s="196">
        <v>44957</v>
      </c>
      <c r="AJ80" s="196">
        <v>44979</v>
      </c>
      <c r="AK80" s="196">
        <v>44980</v>
      </c>
      <c r="AL80" s="196">
        <v>44745</v>
      </c>
      <c r="AM80" s="196" t="s">
        <v>1752</v>
      </c>
      <c r="AN80" s="196" t="s">
        <v>1752</v>
      </c>
      <c r="AO80" s="196" t="s">
        <v>1752</v>
      </c>
      <c r="AP80" s="196">
        <v>44699</v>
      </c>
      <c r="AQ80" s="196">
        <v>44980</v>
      </c>
      <c r="AR80" s="196">
        <v>44979</v>
      </c>
      <c r="AS80" s="196">
        <v>44570</v>
      </c>
      <c r="AT80" s="196" t="s">
        <v>1752</v>
      </c>
      <c r="AU80" s="196" t="s">
        <v>1752</v>
      </c>
      <c r="AV80" s="196" t="s">
        <v>1752</v>
      </c>
      <c r="AW80" s="196" t="s">
        <v>1752</v>
      </c>
      <c r="AX80" s="196" t="s">
        <v>1752</v>
      </c>
      <c r="AY80" s="196">
        <v>44895</v>
      </c>
      <c r="AZ80" s="196">
        <v>44955</v>
      </c>
      <c r="BA80" s="196" t="s">
        <v>1752</v>
      </c>
      <c r="BB80" s="196" t="s">
        <v>1752</v>
      </c>
      <c r="BC80" s="196" t="s">
        <v>1752</v>
      </c>
      <c r="BD80" s="196" t="s">
        <v>1752</v>
      </c>
      <c r="BE80" s="196" t="s">
        <v>1752</v>
      </c>
      <c r="BF80" s="196"/>
      <c r="BG80" s="196"/>
      <c r="BH80" s="196"/>
      <c r="BI80" s="196"/>
      <c r="BJ80" s="196"/>
      <c r="BK80" s="196"/>
      <c r="BL80" s="196"/>
      <c r="BM80" s="196"/>
    </row>
    <row r="81" spans="1:65">
      <c r="A81" s="196">
        <v>44981</v>
      </c>
      <c r="B81" s="196">
        <v>44957</v>
      </c>
      <c r="C81" s="196">
        <v>44979</v>
      </c>
      <c r="D81" s="196">
        <v>44955</v>
      </c>
      <c r="E81" s="196">
        <v>44956</v>
      </c>
      <c r="F81" s="196">
        <v>44980</v>
      </c>
      <c r="G81" s="196">
        <v>44979</v>
      </c>
      <c r="H81" s="196">
        <v>44979</v>
      </c>
      <c r="I81" s="196">
        <v>44979</v>
      </c>
      <c r="J81" s="196">
        <v>44979</v>
      </c>
      <c r="K81" s="196">
        <v>44979</v>
      </c>
      <c r="L81" s="196">
        <v>44980</v>
      </c>
      <c r="M81" s="196">
        <v>44931</v>
      </c>
      <c r="N81" s="196">
        <v>44959</v>
      </c>
      <c r="O81" s="196">
        <v>44979</v>
      </c>
      <c r="P81" s="196">
        <v>44980</v>
      </c>
      <c r="Q81" s="196">
        <v>44980</v>
      </c>
      <c r="R81" s="196">
        <v>44966</v>
      </c>
      <c r="S81" s="196">
        <v>44963</v>
      </c>
      <c r="T81" s="196">
        <v>44979</v>
      </c>
      <c r="U81" s="196">
        <v>44980</v>
      </c>
      <c r="V81" s="196">
        <v>44980</v>
      </c>
      <c r="W81" s="196">
        <v>44943</v>
      </c>
      <c r="X81" s="196">
        <v>44979</v>
      </c>
      <c r="Y81" s="196">
        <v>44973</v>
      </c>
      <c r="Z81" s="196">
        <v>44802</v>
      </c>
      <c r="AA81" s="196">
        <v>44959</v>
      </c>
      <c r="AB81" s="196">
        <v>44923</v>
      </c>
      <c r="AC81" s="196">
        <v>44980</v>
      </c>
      <c r="AD81" s="196">
        <v>44973</v>
      </c>
      <c r="AE81" s="196">
        <v>44959</v>
      </c>
      <c r="AF81" s="196">
        <v>44769</v>
      </c>
      <c r="AG81" s="196">
        <v>44980</v>
      </c>
      <c r="AH81" s="196">
        <v>44980</v>
      </c>
      <c r="AI81" s="196">
        <v>44957</v>
      </c>
      <c r="AJ81" s="196">
        <v>44979</v>
      </c>
      <c r="AK81" s="196">
        <v>44980</v>
      </c>
      <c r="AL81" s="196">
        <v>44745</v>
      </c>
      <c r="AM81" s="196" t="s">
        <v>1752</v>
      </c>
      <c r="AN81" s="196" t="s">
        <v>1752</v>
      </c>
      <c r="AO81" s="196" t="s">
        <v>1752</v>
      </c>
      <c r="AP81" s="196">
        <v>44699</v>
      </c>
      <c r="AQ81" s="196">
        <v>44980</v>
      </c>
      <c r="AR81" s="196">
        <v>44979</v>
      </c>
      <c r="AS81" s="196">
        <v>44570</v>
      </c>
      <c r="AT81" s="196" t="s">
        <v>1752</v>
      </c>
      <c r="AU81" s="196" t="s">
        <v>1752</v>
      </c>
      <c r="AV81" s="196" t="s">
        <v>1752</v>
      </c>
      <c r="AW81" s="196" t="s">
        <v>1752</v>
      </c>
      <c r="AX81" s="196" t="s">
        <v>1752</v>
      </c>
      <c r="AY81" s="196">
        <v>44895</v>
      </c>
      <c r="AZ81" s="196">
        <v>44955</v>
      </c>
      <c r="BA81" s="196" t="s">
        <v>1752</v>
      </c>
      <c r="BB81" s="196" t="s">
        <v>1752</v>
      </c>
      <c r="BC81" s="196" t="s">
        <v>1752</v>
      </c>
      <c r="BD81" s="196" t="s">
        <v>1752</v>
      </c>
      <c r="BE81" s="196" t="s">
        <v>1752</v>
      </c>
      <c r="BF81" s="196"/>
      <c r="BG81" s="196"/>
      <c r="BH81" s="196"/>
      <c r="BI81" s="196"/>
      <c r="BJ81" s="196"/>
      <c r="BK81" s="196"/>
      <c r="BL81" s="196"/>
      <c r="BM81" s="196"/>
    </row>
    <row r="82" spans="1:65">
      <c r="A82" s="196">
        <v>44982</v>
      </c>
      <c r="B82" s="196">
        <v>44957</v>
      </c>
      <c r="C82" s="196">
        <v>44979</v>
      </c>
      <c r="D82" s="196">
        <v>44955</v>
      </c>
      <c r="E82" s="196">
        <v>44956</v>
      </c>
      <c r="F82" s="196">
        <v>44980</v>
      </c>
      <c r="G82" s="196">
        <v>44979</v>
      </c>
      <c r="H82" s="196">
        <v>44979</v>
      </c>
      <c r="I82" s="196">
        <v>44979</v>
      </c>
      <c r="J82" s="196">
        <v>44979</v>
      </c>
      <c r="K82" s="196">
        <v>44979</v>
      </c>
      <c r="L82" s="196">
        <v>44980</v>
      </c>
      <c r="M82" s="196">
        <v>44931</v>
      </c>
      <c r="N82" s="196">
        <v>44959</v>
      </c>
      <c r="O82" s="196">
        <v>44979</v>
      </c>
      <c r="P82" s="196">
        <v>44980</v>
      </c>
      <c r="Q82" s="196">
        <v>44980</v>
      </c>
      <c r="R82" s="196">
        <v>44966</v>
      </c>
      <c r="S82" s="196">
        <v>44963</v>
      </c>
      <c r="T82" s="196">
        <v>44979</v>
      </c>
      <c r="U82" s="196">
        <v>44980</v>
      </c>
      <c r="V82" s="196">
        <v>44980</v>
      </c>
      <c r="W82" s="196">
        <v>44943</v>
      </c>
      <c r="X82" s="196">
        <v>44979</v>
      </c>
      <c r="Y82" s="196">
        <v>44973</v>
      </c>
      <c r="Z82" s="196">
        <v>44802</v>
      </c>
      <c r="AA82" s="196">
        <v>44959</v>
      </c>
      <c r="AB82" s="196">
        <v>44923</v>
      </c>
      <c r="AC82" s="196">
        <v>44980</v>
      </c>
      <c r="AD82" s="196">
        <v>44973</v>
      </c>
      <c r="AE82" s="196">
        <v>44959</v>
      </c>
      <c r="AF82" s="196">
        <v>44769</v>
      </c>
      <c r="AG82" s="196">
        <v>44980</v>
      </c>
      <c r="AH82" s="196">
        <v>44980</v>
      </c>
      <c r="AI82" s="196">
        <v>44957</v>
      </c>
      <c r="AJ82" s="196">
        <v>44979</v>
      </c>
      <c r="AK82" s="196">
        <v>44980</v>
      </c>
      <c r="AL82" s="196">
        <v>44745</v>
      </c>
      <c r="AM82" s="196" t="s">
        <v>1752</v>
      </c>
      <c r="AN82" s="196" t="s">
        <v>1752</v>
      </c>
      <c r="AO82" s="196" t="s">
        <v>1752</v>
      </c>
      <c r="AP82" s="196">
        <v>44699</v>
      </c>
      <c r="AQ82" s="196">
        <v>44980</v>
      </c>
      <c r="AR82" s="196">
        <v>44979</v>
      </c>
      <c r="AS82" s="196">
        <v>44570</v>
      </c>
      <c r="AT82" s="196" t="s">
        <v>1752</v>
      </c>
      <c r="AU82" s="196" t="s">
        <v>1752</v>
      </c>
      <c r="AV82" s="196" t="s">
        <v>1752</v>
      </c>
      <c r="AW82" s="196" t="s">
        <v>1752</v>
      </c>
      <c r="AX82" s="196" t="s">
        <v>1752</v>
      </c>
      <c r="AY82" s="196">
        <v>44895</v>
      </c>
      <c r="AZ82" s="196">
        <v>44955</v>
      </c>
      <c r="BA82" s="196" t="s">
        <v>1752</v>
      </c>
      <c r="BB82" s="196" t="s">
        <v>1752</v>
      </c>
      <c r="BC82" s="196" t="s">
        <v>1752</v>
      </c>
      <c r="BD82" s="196" t="s">
        <v>1752</v>
      </c>
      <c r="BE82" s="196" t="s">
        <v>1752</v>
      </c>
      <c r="BF82" s="196"/>
      <c r="BG82" s="196"/>
      <c r="BH82" s="196"/>
      <c r="BI82" s="196"/>
      <c r="BJ82" s="196"/>
      <c r="BK82" s="196"/>
      <c r="BL82" s="196"/>
      <c r="BM82" s="196"/>
    </row>
    <row r="83" spans="1:65">
      <c r="A83" s="196">
        <v>44983</v>
      </c>
      <c r="B83" s="196">
        <v>44957</v>
      </c>
      <c r="C83" s="196">
        <v>44983</v>
      </c>
      <c r="D83" s="196">
        <v>44955</v>
      </c>
      <c r="E83" s="196">
        <v>44983</v>
      </c>
      <c r="F83" s="196">
        <v>44983</v>
      </c>
      <c r="G83" s="196">
        <v>44983</v>
      </c>
      <c r="H83" s="196">
        <v>44979</v>
      </c>
      <c r="I83" s="196">
        <v>44979</v>
      </c>
      <c r="J83" s="196">
        <v>44983</v>
      </c>
      <c r="K83" s="196">
        <v>44979</v>
      </c>
      <c r="L83" s="196">
        <v>44983</v>
      </c>
      <c r="M83" s="196">
        <v>44931</v>
      </c>
      <c r="N83" s="196">
        <v>44959</v>
      </c>
      <c r="O83" s="196">
        <v>44983</v>
      </c>
      <c r="P83" s="196">
        <v>44980</v>
      </c>
      <c r="Q83" s="196">
        <v>44980</v>
      </c>
      <c r="R83" s="196">
        <v>44966</v>
      </c>
      <c r="S83" s="196">
        <v>44963</v>
      </c>
      <c r="T83" s="196">
        <v>44979</v>
      </c>
      <c r="U83" s="196">
        <v>44983</v>
      </c>
      <c r="V83" s="196">
        <v>44980</v>
      </c>
      <c r="W83" s="196">
        <v>44943</v>
      </c>
      <c r="X83" s="196">
        <v>44979</v>
      </c>
      <c r="Y83" s="196">
        <v>44973</v>
      </c>
      <c r="Z83" s="196">
        <v>44802</v>
      </c>
      <c r="AA83" s="196">
        <v>44959</v>
      </c>
      <c r="AB83" s="196">
        <v>44923</v>
      </c>
      <c r="AC83" s="196">
        <v>44983</v>
      </c>
      <c r="AD83" s="196">
        <v>44983</v>
      </c>
      <c r="AE83" s="196">
        <v>44959</v>
      </c>
      <c r="AF83" s="196">
        <v>44769</v>
      </c>
      <c r="AG83" s="196">
        <v>44983</v>
      </c>
      <c r="AH83" s="196">
        <v>44983</v>
      </c>
      <c r="AI83" s="196">
        <v>44957</v>
      </c>
      <c r="AJ83" s="196">
        <v>44983</v>
      </c>
      <c r="AK83" s="196">
        <v>44983</v>
      </c>
      <c r="AL83" s="196">
        <v>44745</v>
      </c>
      <c r="AM83" s="196" t="s">
        <v>1752</v>
      </c>
      <c r="AN83" s="196" t="s">
        <v>1752</v>
      </c>
      <c r="AO83" s="196" t="s">
        <v>1752</v>
      </c>
      <c r="AP83" s="196">
        <v>44699</v>
      </c>
      <c r="AQ83" s="196">
        <v>44980</v>
      </c>
      <c r="AR83" s="196">
        <v>44979</v>
      </c>
      <c r="AS83" s="196">
        <v>44570</v>
      </c>
      <c r="AT83" s="196" t="s">
        <v>1752</v>
      </c>
      <c r="AU83" s="196" t="s">
        <v>1752</v>
      </c>
      <c r="AV83" s="196" t="s">
        <v>1752</v>
      </c>
      <c r="AW83" s="196" t="s">
        <v>1752</v>
      </c>
      <c r="AX83" s="196" t="s">
        <v>1752</v>
      </c>
      <c r="AY83" s="196">
        <v>44895</v>
      </c>
      <c r="AZ83" s="196">
        <v>44955</v>
      </c>
      <c r="BA83" s="196" t="s">
        <v>1752</v>
      </c>
      <c r="BB83" s="196" t="s">
        <v>1752</v>
      </c>
      <c r="BC83" s="196" t="s">
        <v>1752</v>
      </c>
      <c r="BD83" s="196" t="s">
        <v>1752</v>
      </c>
      <c r="BE83" s="196" t="s">
        <v>1752</v>
      </c>
      <c r="BF83" s="196" t="s">
        <v>1752</v>
      </c>
      <c r="BG83" s="196"/>
      <c r="BH83" s="196"/>
      <c r="BI83" s="196"/>
      <c r="BJ83" s="196"/>
      <c r="BK83" s="196"/>
      <c r="BL83" s="196"/>
      <c r="BM83" s="196"/>
    </row>
    <row r="84" spans="1:65">
      <c r="A84" s="196">
        <v>44984</v>
      </c>
      <c r="B84" s="196">
        <v>44957</v>
      </c>
      <c r="C84" s="196">
        <v>44983</v>
      </c>
      <c r="D84" s="196">
        <v>44984</v>
      </c>
      <c r="E84" s="196">
        <v>44984</v>
      </c>
      <c r="F84" s="196">
        <v>44983</v>
      </c>
      <c r="G84" s="196">
        <v>44983</v>
      </c>
      <c r="H84" s="196">
        <v>44979</v>
      </c>
      <c r="I84" s="196">
        <v>44979</v>
      </c>
      <c r="J84" s="196">
        <v>44983</v>
      </c>
      <c r="K84" s="196">
        <v>44979</v>
      </c>
      <c r="L84" s="196">
        <v>44984</v>
      </c>
      <c r="M84" s="196">
        <v>44931</v>
      </c>
      <c r="N84" s="196">
        <v>44959</v>
      </c>
      <c r="O84" s="196">
        <v>44984</v>
      </c>
      <c r="P84" s="196">
        <v>44980</v>
      </c>
      <c r="Q84" s="196">
        <v>44980</v>
      </c>
      <c r="R84" s="196">
        <v>44966</v>
      </c>
      <c r="S84" s="196">
        <v>44963</v>
      </c>
      <c r="T84" s="196">
        <v>44979</v>
      </c>
      <c r="U84" s="196">
        <v>44984</v>
      </c>
      <c r="V84" s="196">
        <v>44984</v>
      </c>
      <c r="W84" s="196">
        <v>44943</v>
      </c>
      <c r="X84" s="196">
        <v>44979</v>
      </c>
      <c r="Y84" s="196">
        <v>44973</v>
      </c>
      <c r="Z84" s="196">
        <v>44802</v>
      </c>
      <c r="AA84" s="196">
        <v>44959</v>
      </c>
      <c r="AB84" s="196">
        <v>44923</v>
      </c>
      <c r="AC84" s="196">
        <v>44983</v>
      </c>
      <c r="AD84" s="196">
        <v>44983</v>
      </c>
      <c r="AE84" s="196">
        <v>44959</v>
      </c>
      <c r="AF84" s="196">
        <v>44769</v>
      </c>
      <c r="AG84" s="196">
        <v>44984</v>
      </c>
      <c r="AH84" s="196">
        <v>44984</v>
      </c>
      <c r="AI84" s="196">
        <v>44957</v>
      </c>
      <c r="AJ84" s="196">
        <v>44984</v>
      </c>
      <c r="AK84" s="196">
        <v>44984</v>
      </c>
      <c r="AL84" s="196">
        <v>44745</v>
      </c>
      <c r="AM84" s="196" t="s">
        <v>1752</v>
      </c>
      <c r="AN84" s="196" t="s">
        <v>1752</v>
      </c>
      <c r="AO84" s="196" t="s">
        <v>1752</v>
      </c>
      <c r="AP84" s="196">
        <v>44699</v>
      </c>
      <c r="AQ84" s="196">
        <v>44980</v>
      </c>
      <c r="AR84" s="196">
        <v>44984</v>
      </c>
      <c r="AS84" s="196">
        <v>44570</v>
      </c>
      <c r="AT84" s="196" t="s">
        <v>1752</v>
      </c>
      <c r="AU84" s="196" t="s">
        <v>1752</v>
      </c>
      <c r="AV84" s="196" t="s">
        <v>1752</v>
      </c>
      <c r="AW84" s="196" t="s">
        <v>1752</v>
      </c>
      <c r="AX84" s="196" t="s">
        <v>1752</v>
      </c>
      <c r="AY84" s="196">
        <v>44895</v>
      </c>
      <c r="AZ84" s="196">
        <v>44955</v>
      </c>
      <c r="BA84" s="196" t="s">
        <v>1752</v>
      </c>
      <c r="BB84" s="196" t="s">
        <v>1752</v>
      </c>
      <c r="BC84" s="196" t="s">
        <v>1752</v>
      </c>
      <c r="BD84" s="196" t="s">
        <v>1752</v>
      </c>
      <c r="BE84" s="196" t="s">
        <v>1752</v>
      </c>
      <c r="BF84" s="196" t="s">
        <v>1752</v>
      </c>
      <c r="BG84" s="196"/>
      <c r="BH84" s="196"/>
      <c r="BI84" s="196"/>
      <c r="BJ84" s="196"/>
      <c r="BK84" s="196"/>
      <c r="BL84" s="196"/>
      <c r="BM84" s="196"/>
    </row>
    <row r="85" spans="1:65">
      <c r="A85" s="196">
        <v>44985</v>
      </c>
      <c r="B85" s="196">
        <v>44957</v>
      </c>
      <c r="C85" s="196">
        <v>44985</v>
      </c>
      <c r="D85" s="196">
        <v>44984</v>
      </c>
      <c r="E85" s="196">
        <v>44984</v>
      </c>
      <c r="F85" s="196">
        <v>44985</v>
      </c>
      <c r="G85" s="196">
        <v>44983</v>
      </c>
      <c r="H85" s="196">
        <v>44979</v>
      </c>
      <c r="I85" s="196">
        <v>44979</v>
      </c>
      <c r="J85" s="196">
        <v>44985</v>
      </c>
      <c r="K85" s="196">
        <v>44985</v>
      </c>
      <c r="L85" s="196">
        <v>44984</v>
      </c>
      <c r="M85" s="196">
        <v>44931</v>
      </c>
      <c r="N85" s="196">
        <v>44985</v>
      </c>
      <c r="O85" s="196">
        <v>44985</v>
      </c>
      <c r="P85" s="196">
        <v>44985</v>
      </c>
      <c r="Q85" s="196">
        <v>44980</v>
      </c>
      <c r="R85" s="196">
        <v>44966</v>
      </c>
      <c r="S85" s="196">
        <v>44963</v>
      </c>
      <c r="T85" s="196">
        <v>44979</v>
      </c>
      <c r="U85" s="196">
        <v>44985</v>
      </c>
      <c r="V85" s="196">
        <v>44984</v>
      </c>
      <c r="W85" s="196">
        <v>44943</v>
      </c>
      <c r="X85" s="196">
        <v>44979</v>
      </c>
      <c r="Y85" s="196">
        <v>44985</v>
      </c>
      <c r="Z85" s="196">
        <v>44802</v>
      </c>
      <c r="AA85" s="196">
        <v>44959</v>
      </c>
      <c r="AB85" s="196">
        <v>44923</v>
      </c>
      <c r="AC85" s="196">
        <v>44983</v>
      </c>
      <c r="AD85" s="196">
        <v>44983</v>
      </c>
      <c r="AE85" s="196">
        <v>44985</v>
      </c>
      <c r="AF85" s="196">
        <v>44769</v>
      </c>
      <c r="AG85" s="196">
        <v>44984</v>
      </c>
      <c r="AH85" s="196">
        <v>44985</v>
      </c>
      <c r="AI85" s="196">
        <v>44957</v>
      </c>
      <c r="AJ85" s="196">
        <v>44984</v>
      </c>
      <c r="AK85" s="196">
        <v>44984</v>
      </c>
      <c r="AL85" s="196">
        <v>44745</v>
      </c>
      <c r="AM85" s="196" t="s">
        <v>1752</v>
      </c>
      <c r="AN85" s="196" t="s">
        <v>1752</v>
      </c>
      <c r="AO85" s="196" t="s">
        <v>1752</v>
      </c>
      <c r="AP85" s="196">
        <v>44699</v>
      </c>
      <c r="AQ85" s="196">
        <v>44985</v>
      </c>
      <c r="AR85" s="196">
        <v>44984</v>
      </c>
      <c r="AS85" s="196">
        <v>44570</v>
      </c>
      <c r="AT85" s="196" t="s">
        <v>1752</v>
      </c>
      <c r="AU85" s="196" t="s">
        <v>1752</v>
      </c>
      <c r="AV85" s="196" t="s">
        <v>1752</v>
      </c>
      <c r="AW85" s="196" t="s">
        <v>1752</v>
      </c>
      <c r="AX85" s="196" t="s">
        <v>1752</v>
      </c>
      <c r="AY85" s="196">
        <v>44895</v>
      </c>
      <c r="AZ85" s="196">
        <v>44955</v>
      </c>
      <c r="BA85" s="196" t="s">
        <v>1752</v>
      </c>
      <c r="BB85" s="196" t="s">
        <v>1752</v>
      </c>
      <c r="BC85" s="196" t="s">
        <v>1752</v>
      </c>
      <c r="BD85" s="196" t="s">
        <v>1752</v>
      </c>
      <c r="BE85" s="196" t="s">
        <v>1752</v>
      </c>
      <c r="BF85" s="196" t="s">
        <v>1752</v>
      </c>
      <c r="BG85" s="196"/>
      <c r="BH85" s="196"/>
      <c r="BI85" s="196"/>
      <c r="BJ85" s="196"/>
      <c r="BK85" s="196"/>
      <c r="BL85" s="196"/>
      <c r="BM85" s="196"/>
    </row>
    <row r="86" spans="1:65">
      <c r="A86" s="196">
        <v>44986</v>
      </c>
      <c r="B86" s="196">
        <v>44957</v>
      </c>
      <c r="C86" s="196">
        <v>44985</v>
      </c>
      <c r="D86" s="196">
        <v>44984</v>
      </c>
      <c r="E86" s="196">
        <v>44984</v>
      </c>
      <c r="F86" s="196">
        <v>44985</v>
      </c>
      <c r="G86" s="196">
        <v>44986</v>
      </c>
      <c r="H86" s="196">
        <v>44979</v>
      </c>
      <c r="I86" s="196">
        <v>44979</v>
      </c>
      <c r="J86" s="196">
        <v>44985</v>
      </c>
      <c r="K86" s="196">
        <v>44985</v>
      </c>
      <c r="L86" s="196">
        <v>44986</v>
      </c>
      <c r="M86" s="196">
        <v>44931</v>
      </c>
      <c r="N86" s="196">
        <v>44985</v>
      </c>
      <c r="O86" s="196">
        <v>44985</v>
      </c>
      <c r="P86" s="196">
        <v>44985</v>
      </c>
      <c r="Q86" s="196">
        <v>44980</v>
      </c>
      <c r="R86" s="196">
        <v>44966</v>
      </c>
      <c r="S86" s="196">
        <v>44986</v>
      </c>
      <c r="T86" s="196">
        <v>44986</v>
      </c>
      <c r="U86" s="196">
        <v>44985</v>
      </c>
      <c r="V86" s="196">
        <v>44986</v>
      </c>
      <c r="W86" s="196">
        <v>44943</v>
      </c>
      <c r="X86" s="196">
        <v>44979</v>
      </c>
      <c r="Y86" s="196">
        <v>44986</v>
      </c>
      <c r="Z86" s="196">
        <v>44802</v>
      </c>
      <c r="AA86" s="196">
        <v>44959</v>
      </c>
      <c r="AB86" s="196">
        <v>44986</v>
      </c>
      <c r="AC86" s="196">
        <v>44983</v>
      </c>
      <c r="AD86" s="196">
        <v>44983</v>
      </c>
      <c r="AE86" s="196">
        <v>44985</v>
      </c>
      <c r="AF86" s="196">
        <v>44769</v>
      </c>
      <c r="AG86" s="196">
        <v>44986</v>
      </c>
      <c r="AH86" s="196">
        <v>44986</v>
      </c>
      <c r="AI86" s="196">
        <v>44957</v>
      </c>
      <c r="AJ86" s="196">
        <v>44984</v>
      </c>
      <c r="AK86" s="196">
        <v>44984</v>
      </c>
      <c r="AL86" s="196">
        <v>44745</v>
      </c>
      <c r="AM86" s="196" t="s">
        <v>1752</v>
      </c>
      <c r="AN86" s="196" t="s">
        <v>1752</v>
      </c>
      <c r="AO86" s="196" t="s">
        <v>1752</v>
      </c>
      <c r="AP86" s="196">
        <v>44986</v>
      </c>
      <c r="AQ86" s="196">
        <v>44985</v>
      </c>
      <c r="AR86" s="196">
        <v>44984</v>
      </c>
      <c r="AS86" s="196">
        <v>44570</v>
      </c>
      <c r="AT86" s="196" t="s">
        <v>1752</v>
      </c>
      <c r="AU86" s="196" t="s">
        <v>1752</v>
      </c>
      <c r="AV86" s="196" t="s">
        <v>1752</v>
      </c>
      <c r="AW86" s="196" t="s">
        <v>1752</v>
      </c>
      <c r="AX86" s="196" t="s">
        <v>1752</v>
      </c>
      <c r="AY86" s="196">
        <v>44895</v>
      </c>
      <c r="AZ86" s="196">
        <v>44955</v>
      </c>
      <c r="BA86" s="196" t="s">
        <v>1752</v>
      </c>
      <c r="BB86" s="196" t="s">
        <v>1752</v>
      </c>
      <c r="BC86" s="196" t="s">
        <v>1752</v>
      </c>
      <c r="BD86" s="196" t="s">
        <v>1752</v>
      </c>
      <c r="BE86" s="196" t="s">
        <v>1752</v>
      </c>
      <c r="BF86" s="196" t="s">
        <v>1752</v>
      </c>
      <c r="BG86" s="196"/>
      <c r="BH86" s="196"/>
      <c r="BI86" s="196"/>
      <c r="BJ86" s="196"/>
      <c r="BK86" s="196"/>
      <c r="BL86" s="196"/>
      <c r="BM86" s="196"/>
    </row>
    <row r="87" spans="1:65">
      <c r="A87" s="196">
        <v>44987</v>
      </c>
      <c r="B87" s="196">
        <v>44957</v>
      </c>
      <c r="C87" s="196">
        <v>44987</v>
      </c>
      <c r="D87" s="196">
        <v>44984</v>
      </c>
      <c r="E87" s="196">
        <v>44984</v>
      </c>
      <c r="F87" s="196">
        <v>44987</v>
      </c>
      <c r="G87" s="196">
        <v>44987</v>
      </c>
      <c r="H87" s="196">
        <v>44987</v>
      </c>
      <c r="I87" s="196">
        <v>44979</v>
      </c>
      <c r="J87" s="196">
        <v>44987</v>
      </c>
      <c r="K87" s="196">
        <v>44985</v>
      </c>
      <c r="L87" s="196">
        <v>44986</v>
      </c>
      <c r="M87" s="196">
        <v>44931</v>
      </c>
      <c r="N87" s="196">
        <v>44985</v>
      </c>
      <c r="O87" s="196">
        <v>44985</v>
      </c>
      <c r="P87" s="196">
        <v>44985</v>
      </c>
      <c r="Q87" s="196">
        <v>44980</v>
      </c>
      <c r="R87" s="196">
        <v>44966</v>
      </c>
      <c r="S87" s="196">
        <v>44986</v>
      </c>
      <c r="T87" s="196">
        <v>44986</v>
      </c>
      <c r="U87" s="196">
        <v>44985</v>
      </c>
      <c r="V87" s="196">
        <v>44986</v>
      </c>
      <c r="W87" s="196">
        <v>44943</v>
      </c>
      <c r="X87" s="196">
        <v>44979</v>
      </c>
      <c r="Y87" s="196">
        <v>44986</v>
      </c>
      <c r="Z87" s="196">
        <v>44802</v>
      </c>
      <c r="AA87" s="196">
        <v>44959</v>
      </c>
      <c r="AB87" s="196">
        <v>44986</v>
      </c>
      <c r="AC87" s="196">
        <v>44983</v>
      </c>
      <c r="AD87" s="196">
        <v>44983</v>
      </c>
      <c r="AE87" s="196">
        <v>44987</v>
      </c>
      <c r="AF87" s="196">
        <v>44769</v>
      </c>
      <c r="AG87" s="196">
        <v>44986</v>
      </c>
      <c r="AH87" s="196">
        <v>44987</v>
      </c>
      <c r="AI87" s="196">
        <v>44957</v>
      </c>
      <c r="AJ87" s="196">
        <v>44984</v>
      </c>
      <c r="AK87" s="196">
        <v>44984</v>
      </c>
      <c r="AL87" s="196">
        <v>44745</v>
      </c>
      <c r="AM87" s="196" t="s">
        <v>1752</v>
      </c>
      <c r="AN87" s="196" t="s">
        <v>1752</v>
      </c>
      <c r="AO87" s="196" t="s">
        <v>1752</v>
      </c>
      <c r="AP87" s="196">
        <v>44986</v>
      </c>
      <c r="AQ87" s="196">
        <v>44985</v>
      </c>
      <c r="AR87" s="196">
        <v>44987</v>
      </c>
      <c r="AS87" s="196">
        <v>44570</v>
      </c>
      <c r="AT87" s="196" t="s">
        <v>1752</v>
      </c>
      <c r="AU87" s="196" t="s">
        <v>1752</v>
      </c>
      <c r="AV87" s="196" t="s">
        <v>1752</v>
      </c>
      <c r="AW87" s="196" t="s">
        <v>1752</v>
      </c>
      <c r="AX87" s="196" t="s">
        <v>1752</v>
      </c>
      <c r="AY87" s="196">
        <v>44895</v>
      </c>
      <c r="AZ87" s="196">
        <v>44955</v>
      </c>
      <c r="BA87" s="196" t="s">
        <v>1752</v>
      </c>
      <c r="BB87" s="196" t="s">
        <v>1752</v>
      </c>
      <c r="BC87" s="196" t="s">
        <v>1752</v>
      </c>
      <c r="BD87" s="196" t="s">
        <v>1752</v>
      </c>
      <c r="BE87" s="196" t="s">
        <v>1752</v>
      </c>
      <c r="BF87" s="196" t="s">
        <v>1752</v>
      </c>
      <c r="BG87" s="196"/>
      <c r="BH87" s="196"/>
      <c r="BI87" s="196"/>
      <c r="BJ87" s="196"/>
      <c r="BK87" s="196"/>
      <c r="BL87" s="196"/>
      <c r="BM87" s="196"/>
    </row>
    <row r="88" spans="1:65">
      <c r="A88" s="196">
        <v>44988</v>
      </c>
      <c r="B88" s="196">
        <v>44957</v>
      </c>
      <c r="C88" s="196">
        <v>44987</v>
      </c>
      <c r="D88" s="196">
        <v>44984</v>
      </c>
      <c r="E88" s="196">
        <v>44984</v>
      </c>
      <c r="F88" s="196">
        <v>44987</v>
      </c>
      <c r="G88" s="196">
        <v>44987</v>
      </c>
      <c r="H88" s="196">
        <v>44987</v>
      </c>
      <c r="I88" s="196">
        <v>44979</v>
      </c>
      <c r="J88" s="196">
        <v>44987</v>
      </c>
      <c r="K88" s="196">
        <v>44985</v>
      </c>
      <c r="L88" s="196">
        <v>44986</v>
      </c>
      <c r="M88" s="196">
        <v>44931</v>
      </c>
      <c r="N88" s="196">
        <v>44985</v>
      </c>
      <c r="O88" s="196">
        <v>44985</v>
      </c>
      <c r="P88" s="196">
        <v>44985</v>
      </c>
      <c r="Q88" s="196">
        <v>44980</v>
      </c>
      <c r="R88" s="196">
        <v>44966</v>
      </c>
      <c r="S88" s="196">
        <v>44986</v>
      </c>
      <c r="T88" s="196">
        <v>44986</v>
      </c>
      <c r="U88" s="196">
        <v>44985</v>
      </c>
      <c r="V88" s="196">
        <v>44986</v>
      </c>
      <c r="W88" s="196">
        <v>44943</v>
      </c>
      <c r="X88" s="196">
        <v>44979</v>
      </c>
      <c r="Y88" s="196">
        <v>44986</v>
      </c>
      <c r="Z88" s="196">
        <v>44802</v>
      </c>
      <c r="AA88" s="196">
        <v>44959</v>
      </c>
      <c r="AB88" s="196">
        <v>44986</v>
      </c>
      <c r="AC88" s="196">
        <v>44983</v>
      </c>
      <c r="AD88" s="196">
        <v>44983</v>
      </c>
      <c r="AE88" s="196">
        <v>44987</v>
      </c>
      <c r="AF88" s="196">
        <v>44769</v>
      </c>
      <c r="AG88" s="196">
        <v>44986</v>
      </c>
      <c r="AH88" s="196">
        <v>44987</v>
      </c>
      <c r="AI88" s="196">
        <v>44957</v>
      </c>
      <c r="AJ88" s="196">
        <v>44984</v>
      </c>
      <c r="AK88" s="196">
        <v>44984</v>
      </c>
      <c r="AL88" s="196">
        <v>44745</v>
      </c>
      <c r="AM88" s="196" t="s">
        <v>1752</v>
      </c>
      <c r="AN88" s="196" t="s">
        <v>1752</v>
      </c>
      <c r="AO88" s="196" t="s">
        <v>1752</v>
      </c>
      <c r="AP88" s="196">
        <v>44986</v>
      </c>
      <c r="AQ88" s="196">
        <v>44985</v>
      </c>
      <c r="AR88" s="196">
        <v>44987</v>
      </c>
      <c r="AS88" s="196">
        <v>44570</v>
      </c>
      <c r="AT88" s="196" t="s">
        <v>1752</v>
      </c>
      <c r="AU88" s="196" t="s">
        <v>1752</v>
      </c>
      <c r="AV88" s="196" t="s">
        <v>1752</v>
      </c>
      <c r="AW88" s="196" t="s">
        <v>1752</v>
      </c>
      <c r="AX88" s="196" t="s">
        <v>1752</v>
      </c>
      <c r="AY88" s="196">
        <v>44895</v>
      </c>
      <c r="AZ88" s="196">
        <v>44955</v>
      </c>
      <c r="BA88" s="196" t="s">
        <v>1752</v>
      </c>
      <c r="BB88" s="196" t="s">
        <v>1752</v>
      </c>
      <c r="BC88" s="196" t="s">
        <v>1752</v>
      </c>
      <c r="BD88" s="196" t="s">
        <v>1752</v>
      </c>
      <c r="BE88" s="196" t="s">
        <v>1752</v>
      </c>
      <c r="BF88" s="196" t="s">
        <v>1752</v>
      </c>
      <c r="BG88" s="196"/>
      <c r="BH88" s="196"/>
      <c r="BI88" s="196"/>
      <c r="BJ88" s="196"/>
      <c r="BK88" s="196"/>
      <c r="BL88" s="196"/>
      <c r="BM88" s="196"/>
    </row>
    <row r="89" spans="1:65">
      <c r="A89" s="196">
        <v>44989</v>
      </c>
      <c r="B89" s="196">
        <v>44957</v>
      </c>
      <c r="C89" s="196">
        <v>44987</v>
      </c>
      <c r="D89" s="196">
        <v>44984</v>
      </c>
      <c r="E89" s="196">
        <v>44984</v>
      </c>
      <c r="F89" s="196">
        <v>44987</v>
      </c>
      <c r="G89" s="196">
        <v>44987</v>
      </c>
      <c r="H89" s="196">
        <v>44987</v>
      </c>
      <c r="I89" s="196">
        <v>44979</v>
      </c>
      <c r="J89" s="196">
        <v>44987</v>
      </c>
      <c r="K89" s="196">
        <v>44985</v>
      </c>
      <c r="L89" s="196">
        <v>44986</v>
      </c>
      <c r="M89" s="196">
        <v>44931</v>
      </c>
      <c r="N89" s="196">
        <v>44985</v>
      </c>
      <c r="O89" s="196">
        <v>44985</v>
      </c>
      <c r="P89" s="196">
        <v>44985</v>
      </c>
      <c r="Q89" s="196">
        <v>44980</v>
      </c>
      <c r="R89" s="196">
        <v>44966</v>
      </c>
      <c r="S89" s="196">
        <v>44986</v>
      </c>
      <c r="T89" s="196">
        <v>44986</v>
      </c>
      <c r="U89" s="196">
        <v>44985</v>
      </c>
      <c r="V89" s="196">
        <v>44986</v>
      </c>
      <c r="W89" s="196">
        <v>44943</v>
      </c>
      <c r="X89" s="196">
        <v>44979</v>
      </c>
      <c r="Y89" s="196">
        <v>44986</v>
      </c>
      <c r="Z89" s="196">
        <v>44802</v>
      </c>
      <c r="AA89" s="196">
        <v>44959</v>
      </c>
      <c r="AB89" s="196">
        <v>44986</v>
      </c>
      <c r="AC89" s="196">
        <v>44983</v>
      </c>
      <c r="AD89" s="196">
        <v>44983</v>
      </c>
      <c r="AE89" s="196">
        <v>44987</v>
      </c>
      <c r="AF89" s="196">
        <v>44769</v>
      </c>
      <c r="AG89" s="196">
        <v>44986</v>
      </c>
      <c r="AH89" s="196">
        <v>44987</v>
      </c>
      <c r="AI89" s="196">
        <v>44957</v>
      </c>
      <c r="AJ89" s="196">
        <v>44984</v>
      </c>
      <c r="AK89" s="196">
        <v>44984</v>
      </c>
      <c r="AL89" s="196">
        <v>44745</v>
      </c>
      <c r="AM89" s="196" t="s">
        <v>1752</v>
      </c>
      <c r="AN89" s="196" t="s">
        <v>1752</v>
      </c>
      <c r="AO89" s="196" t="s">
        <v>1752</v>
      </c>
      <c r="AP89" s="196">
        <v>44986</v>
      </c>
      <c r="AQ89" s="196">
        <v>44985</v>
      </c>
      <c r="AR89" s="196">
        <v>44987</v>
      </c>
      <c r="AS89" s="196">
        <v>44570</v>
      </c>
      <c r="AT89" s="196" t="s">
        <v>1752</v>
      </c>
      <c r="AU89" s="196" t="s">
        <v>1752</v>
      </c>
      <c r="AV89" s="196" t="s">
        <v>1752</v>
      </c>
      <c r="AW89" s="196" t="s">
        <v>1752</v>
      </c>
      <c r="AX89" s="196" t="s">
        <v>1752</v>
      </c>
      <c r="AY89" s="196">
        <v>44895</v>
      </c>
      <c r="AZ89" s="196">
        <v>44955</v>
      </c>
      <c r="BA89" s="196" t="s">
        <v>1752</v>
      </c>
      <c r="BB89" s="196" t="s">
        <v>1752</v>
      </c>
      <c r="BC89" s="196" t="s">
        <v>1752</v>
      </c>
      <c r="BD89" s="196" t="s">
        <v>1752</v>
      </c>
      <c r="BE89" s="196" t="s">
        <v>1752</v>
      </c>
      <c r="BF89" s="196" t="s">
        <v>1752</v>
      </c>
      <c r="BG89" s="196"/>
      <c r="BH89" s="196"/>
      <c r="BI89" s="196"/>
      <c r="BJ89" s="196"/>
      <c r="BK89" s="196"/>
      <c r="BL89" s="196"/>
      <c r="BM89" s="196"/>
    </row>
    <row r="90" spans="1:65">
      <c r="A90" s="196">
        <v>44990</v>
      </c>
      <c r="B90" s="196">
        <v>44957</v>
      </c>
      <c r="C90" s="196">
        <v>44990</v>
      </c>
      <c r="D90" s="196">
        <v>44984</v>
      </c>
      <c r="E90" s="196">
        <v>44990</v>
      </c>
      <c r="F90" s="196">
        <v>44990</v>
      </c>
      <c r="G90" s="196">
        <v>44990</v>
      </c>
      <c r="H90" s="196">
        <v>44990</v>
      </c>
      <c r="I90" s="196">
        <v>44979</v>
      </c>
      <c r="J90" s="196">
        <v>44987</v>
      </c>
      <c r="K90" s="196">
        <v>44985</v>
      </c>
      <c r="L90" s="196">
        <v>44986</v>
      </c>
      <c r="M90" s="196">
        <v>44931</v>
      </c>
      <c r="N90" s="196">
        <v>44990</v>
      </c>
      <c r="O90" s="196">
        <v>44990</v>
      </c>
      <c r="P90" s="196">
        <v>44985</v>
      </c>
      <c r="Q90" s="196">
        <v>44980</v>
      </c>
      <c r="R90" s="196">
        <v>44990</v>
      </c>
      <c r="S90" s="196">
        <v>44986</v>
      </c>
      <c r="T90" s="196">
        <v>44986</v>
      </c>
      <c r="U90" s="196">
        <v>44990</v>
      </c>
      <c r="V90" s="196">
        <v>44986</v>
      </c>
      <c r="W90" s="196">
        <v>44943</v>
      </c>
      <c r="X90" s="196">
        <v>44979</v>
      </c>
      <c r="Y90" s="196">
        <v>44986</v>
      </c>
      <c r="Z90" s="196">
        <v>44802</v>
      </c>
      <c r="AA90" s="196">
        <v>44959</v>
      </c>
      <c r="AB90" s="196">
        <v>44986</v>
      </c>
      <c r="AC90" s="196">
        <v>44983</v>
      </c>
      <c r="AD90" s="196">
        <v>44983</v>
      </c>
      <c r="AE90" s="196">
        <v>44987</v>
      </c>
      <c r="AF90" s="196">
        <v>44769</v>
      </c>
      <c r="AG90" s="196">
        <v>44986</v>
      </c>
      <c r="AH90" s="196">
        <v>44990</v>
      </c>
      <c r="AI90" s="196">
        <v>44957</v>
      </c>
      <c r="AJ90" s="196">
        <v>44984</v>
      </c>
      <c r="AK90" s="196">
        <v>44984</v>
      </c>
      <c r="AL90" s="196">
        <v>44745</v>
      </c>
      <c r="AM90" s="196" t="s">
        <v>1752</v>
      </c>
      <c r="AN90" s="196" t="s">
        <v>1752</v>
      </c>
      <c r="AO90" s="196" t="s">
        <v>1752</v>
      </c>
      <c r="AP90" s="196">
        <v>44986</v>
      </c>
      <c r="AQ90" s="196">
        <v>44985</v>
      </c>
      <c r="AR90" s="196">
        <v>44990</v>
      </c>
      <c r="AS90" s="196">
        <v>44570</v>
      </c>
      <c r="AT90" s="196" t="s">
        <v>1752</v>
      </c>
      <c r="AU90" s="196" t="s">
        <v>1752</v>
      </c>
      <c r="AV90" s="196" t="s">
        <v>1752</v>
      </c>
      <c r="AW90" s="196" t="s">
        <v>1752</v>
      </c>
      <c r="AX90" s="196" t="s">
        <v>1752</v>
      </c>
      <c r="AY90" s="196">
        <v>44895</v>
      </c>
      <c r="AZ90" s="196">
        <v>44955</v>
      </c>
      <c r="BA90" s="196" t="s">
        <v>1752</v>
      </c>
      <c r="BB90" s="196" t="s">
        <v>1752</v>
      </c>
      <c r="BC90" s="196" t="s">
        <v>1752</v>
      </c>
      <c r="BD90" s="196" t="s">
        <v>1752</v>
      </c>
      <c r="BE90" s="196" t="s">
        <v>1752</v>
      </c>
      <c r="BF90" s="196" t="s">
        <v>1752</v>
      </c>
      <c r="BG90" s="196"/>
      <c r="BH90" s="196"/>
      <c r="BI90" s="196"/>
      <c r="BJ90" s="196"/>
      <c r="BK90" s="196"/>
      <c r="BL90" s="196"/>
      <c r="BM90" s="196"/>
    </row>
    <row r="91" spans="1:65">
      <c r="A91" s="196">
        <v>44991</v>
      </c>
      <c r="B91" s="196">
        <v>44957</v>
      </c>
      <c r="C91" s="196">
        <v>44990</v>
      </c>
      <c r="D91" s="196">
        <v>44984</v>
      </c>
      <c r="E91" s="196">
        <v>44990</v>
      </c>
      <c r="F91" s="196">
        <v>44990</v>
      </c>
      <c r="G91" s="196">
        <v>44990</v>
      </c>
      <c r="H91" s="196">
        <v>44990</v>
      </c>
      <c r="I91" s="196">
        <v>44979</v>
      </c>
      <c r="J91" s="196">
        <v>44987</v>
      </c>
      <c r="K91" s="196">
        <v>44985</v>
      </c>
      <c r="L91" s="196">
        <v>44986</v>
      </c>
      <c r="M91" s="196">
        <v>44931</v>
      </c>
      <c r="N91" s="196">
        <v>44990</v>
      </c>
      <c r="O91" s="196">
        <v>44990</v>
      </c>
      <c r="P91" s="196">
        <v>44985</v>
      </c>
      <c r="Q91" s="196">
        <v>44980</v>
      </c>
      <c r="R91" s="196">
        <v>44990</v>
      </c>
      <c r="S91" s="196">
        <v>44986</v>
      </c>
      <c r="T91" s="196">
        <v>44986</v>
      </c>
      <c r="U91" s="196">
        <v>44990</v>
      </c>
      <c r="V91" s="196">
        <v>44986</v>
      </c>
      <c r="W91" s="196">
        <v>44943</v>
      </c>
      <c r="X91" s="196">
        <v>44979</v>
      </c>
      <c r="Y91" s="196">
        <v>44986</v>
      </c>
      <c r="Z91" s="196">
        <v>44802</v>
      </c>
      <c r="AA91" s="196">
        <v>44959</v>
      </c>
      <c r="AB91" s="196">
        <v>44986</v>
      </c>
      <c r="AC91" s="196">
        <v>44983</v>
      </c>
      <c r="AD91" s="196">
        <v>44983</v>
      </c>
      <c r="AE91" s="196">
        <v>44987</v>
      </c>
      <c r="AF91" s="196">
        <v>44769</v>
      </c>
      <c r="AG91" s="196">
        <v>44986</v>
      </c>
      <c r="AH91" s="196">
        <v>44990</v>
      </c>
      <c r="AI91" s="196">
        <v>44957</v>
      </c>
      <c r="AJ91" s="196">
        <v>44984</v>
      </c>
      <c r="AK91" s="196">
        <v>44984</v>
      </c>
      <c r="AL91" s="196">
        <v>44745</v>
      </c>
      <c r="AM91" s="196" t="s">
        <v>1752</v>
      </c>
      <c r="AN91" s="196" t="s">
        <v>1752</v>
      </c>
      <c r="AO91" s="196" t="s">
        <v>1752</v>
      </c>
      <c r="AP91" s="196">
        <v>44986</v>
      </c>
      <c r="AQ91" s="196">
        <v>44985</v>
      </c>
      <c r="AR91" s="196">
        <v>44990</v>
      </c>
      <c r="AS91" s="196">
        <v>44570</v>
      </c>
      <c r="AT91" s="196" t="s">
        <v>1752</v>
      </c>
      <c r="AU91" s="196" t="s">
        <v>1752</v>
      </c>
      <c r="AV91" s="196" t="s">
        <v>1752</v>
      </c>
      <c r="AW91" s="196" t="s">
        <v>1752</v>
      </c>
      <c r="AX91" s="196" t="s">
        <v>1752</v>
      </c>
      <c r="AY91" s="196">
        <v>44895</v>
      </c>
      <c r="AZ91" s="196">
        <v>44955</v>
      </c>
      <c r="BA91" s="196" t="s">
        <v>1752</v>
      </c>
      <c r="BB91" s="196" t="s">
        <v>1752</v>
      </c>
      <c r="BC91" s="196" t="s">
        <v>1752</v>
      </c>
      <c r="BD91" s="196" t="s">
        <v>1752</v>
      </c>
      <c r="BE91" s="196" t="s">
        <v>1752</v>
      </c>
      <c r="BF91" s="196" t="s">
        <v>1752</v>
      </c>
      <c r="BG91" s="196"/>
      <c r="BH91" s="196"/>
      <c r="BI91" s="196"/>
      <c r="BJ91" s="196"/>
      <c r="BK91" s="196"/>
      <c r="BL91" s="196"/>
      <c r="BM91" s="196"/>
    </row>
    <row r="92" spans="1:65">
      <c r="A92" s="196">
        <v>44992</v>
      </c>
      <c r="B92" s="196">
        <v>44957</v>
      </c>
      <c r="C92" s="196">
        <v>44990</v>
      </c>
      <c r="D92" s="196">
        <v>44984</v>
      </c>
      <c r="E92" s="196">
        <v>44990</v>
      </c>
      <c r="F92" s="196">
        <v>44992</v>
      </c>
      <c r="G92" s="196">
        <v>44990</v>
      </c>
      <c r="H92" s="196">
        <v>44992</v>
      </c>
      <c r="I92" s="196">
        <v>44979</v>
      </c>
      <c r="J92" s="196">
        <v>44992</v>
      </c>
      <c r="K92" s="196">
        <v>44992</v>
      </c>
      <c r="L92" s="196">
        <v>44986</v>
      </c>
      <c r="M92" s="196">
        <v>44931</v>
      </c>
      <c r="N92" s="196">
        <v>44992</v>
      </c>
      <c r="O92" s="196">
        <v>44992</v>
      </c>
      <c r="P92" s="196">
        <v>44992</v>
      </c>
      <c r="Q92" s="196">
        <v>44980</v>
      </c>
      <c r="R92" s="196">
        <v>44990</v>
      </c>
      <c r="S92" s="196">
        <v>44986</v>
      </c>
      <c r="T92" s="196">
        <v>44992</v>
      </c>
      <c r="U92" s="196">
        <v>44992</v>
      </c>
      <c r="V92" s="196">
        <v>44992</v>
      </c>
      <c r="W92" s="196">
        <v>44943</v>
      </c>
      <c r="X92" s="196">
        <v>44979</v>
      </c>
      <c r="Y92" s="196">
        <v>44986</v>
      </c>
      <c r="Z92" s="196">
        <v>44802</v>
      </c>
      <c r="AA92" s="196">
        <v>44959</v>
      </c>
      <c r="AB92" s="196">
        <v>44986</v>
      </c>
      <c r="AC92" s="196">
        <v>44992</v>
      </c>
      <c r="AD92" s="196">
        <v>44983</v>
      </c>
      <c r="AE92" s="196">
        <v>44987</v>
      </c>
      <c r="AF92" s="196">
        <v>44769</v>
      </c>
      <c r="AG92" s="196">
        <v>44986</v>
      </c>
      <c r="AH92" s="196">
        <v>44990</v>
      </c>
      <c r="AI92" s="196">
        <v>44957</v>
      </c>
      <c r="AJ92" s="196">
        <v>44984</v>
      </c>
      <c r="AK92" s="196">
        <v>44992</v>
      </c>
      <c r="AL92" s="196">
        <v>44745</v>
      </c>
      <c r="AM92" s="196" t="s">
        <v>1752</v>
      </c>
      <c r="AN92" s="196" t="s">
        <v>1752</v>
      </c>
      <c r="AO92" s="196" t="s">
        <v>1752</v>
      </c>
      <c r="AP92" s="196">
        <v>44986</v>
      </c>
      <c r="AQ92" s="196">
        <v>44985</v>
      </c>
      <c r="AR92" s="196">
        <v>44992</v>
      </c>
      <c r="AS92" s="196">
        <v>44570</v>
      </c>
      <c r="AT92" s="196" t="s">
        <v>1752</v>
      </c>
      <c r="AU92" s="196" t="s">
        <v>1752</v>
      </c>
      <c r="AV92" s="196" t="s">
        <v>1752</v>
      </c>
      <c r="AW92" s="196" t="s">
        <v>1752</v>
      </c>
      <c r="AX92" s="196" t="s">
        <v>1752</v>
      </c>
      <c r="AY92" s="196">
        <v>44895</v>
      </c>
      <c r="AZ92" s="196">
        <v>44955</v>
      </c>
      <c r="BA92" s="196" t="s">
        <v>1752</v>
      </c>
      <c r="BB92" s="196" t="s">
        <v>1752</v>
      </c>
      <c r="BC92" s="196" t="s">
        <v>1752</v>
      </c>
      <c r="BD92" s="196" t="s">
        <v>1752</v>
      </c>
      <c r="BE92" s="196" t="s">
        <v>1752</v>
      </c>
      <c r="BF92" s="196" t="s">
        <v>1752</v>
      </c>
      <c r="BG92" s="196"/>
      <c r="BH92" s="196"/>
      <c r="BI92" s="196"/>
      <c r="BJ92" s="196"/>
      <c r="BK92" s="196"/>
      <c r="BL92" s="196"/>
      <c r="BM92" s="196"/>
    </row>
    <row r="93" spans="1:65">
      <c r="A93" s="196">
        <v>44993</v>
      </c>
      <c r="B93" s="196">
        <v>44957</v>
      </c>
      <c r="C93" s="196">
        <v>44990</v>
      </c>
      <c r="D93" s="196">
        <v>44984</v>
      </c>
      <c r="E93" s="196">
        <v>44990</v>
      </c>
      <c r="F93" s="196">
        <v>44992</v>
      </c>
      <c r="G93" s="196">
        <v>44990</v>
      </c>
      <c r="H93" s="196">
        <v>44992</v>
      </c>
      <c r="I93" s="196">
        <v>44979</v>
      </c>
      <c r="J93" s="196">
        <v>44992</v>
      </c>
      <c r="K93" s="196">
        <v>44992</v>
      </c>
      <c r="L93" s="196">
        <v>44986</v>
      </c>
      <c r="M93" s="196">
        <v>44931</v>
      </c>
      <c r="N93" s="196">
        <v>44992</v>
      </c>
      <c r="O93" s="196">
        <v>44992</v>
      </c>
      <c r="P93" s="196">
        <v>44992</v>
      </c>
      <c r="Q93" s="196">
        <v>44980</v>
      </c>
      <c r="R93" s="196">
        <v>44990</v>
      </c>
      <c r="S93" s="196">
        <v>44986</v>
      </c>
      <c r="T93" s="196">
        <v>44992</v>
      </c>
      <c r="U93" s="196">
        <v>44992</v>
      </c>
      <c r="V93" s="196">
        <v>44992</v>
      </c>
      <c r="W93" s="196">
        <v>44943</v>
      </c>
      <c r="X93" s="196">
        <v>44979</v>
      </c>
      <c r="Y93" s="196">
        <v>44986</v>
      </c>
      <c r="Z93" s="196">
        <v>44802</v>
      </c>
      <c r="AA93" s="196">
        <v>44959</v>
      </c>
      <c r="AB93" s="196">
        <v>44986</v>
      </c>
      <c r="AC93" s="196">
        <v>44992</v>
      </c>
      <c r="AD93" s="196">
        <v>44983</v>
      </c>
      <c r="AE93" s="196">
        <v>44987</v>
      </c>
      <c r="AF93" s="196">
        <v>44769</v>
      </c>
      <c r="AG93" s="196">
        <v>44986</v>
      </c>
      <c r="AH93" s="196">
        <v>44990</v>
      </c>
      <c r="AI93" s="196">
        <v>44957</v>
      </c>
      <c r="AJ93" s="196">
        <v>44984</v>
      </c>
      <c r="AK93" s="196">
        <v>44992</v>
      </c>
      <c r="AL93" s="196">
        <v>44745</v>
      </c>
      <c r="AM93" s="196" t="s">
        <v>1752</v>
      </c>
      <c r="AN93" s="196" t="s">
        <v>1752</v>
      </c>
      <c r="AO93" s="196" t="s">
        <v>1752</v>
      </c>
      <c r="AP93" s="196">
        <v>44986</v>
      </c>
      <c r="AQ93" s="196">
        <v>44985</v>
      </c>
      <c r="AR93" s="196">
        <v>44992</v>
      </c>
      <c r="AS93" s="196">
        <v>44570</v>
      </c>
      <c r="AT93" s="196" t="s">
        <v>1752</v>
      </c>
      <c r="AU93" s="196" t="s">
        <v>1752</v>
      </c>
      <c r="AV93" s="196" t="s">
        <v>1752</v>
      </c>
      <c r="AW93" s="196" t="s">
        <v>1752</v>
      </c>
      <c r="AX93" s="196" t="s">
        <v>1752</v>
      </c>
      <c r="AY93" s="196">
        <v>44895</v>
      </c>
      <c r="AZ93" s="196">
        <v>44955</v>
      </c>
      <c r="BA93" s="196" t="s">
        <v>1752</v>
      </c>
      <c r="BB93" s="196" t="s">
        <v>1752</v>
      </c>
      <c r="BC93" s="196" t="s">
        <v>1752</v>
      </c>
      <c r="BD93" s="196" t="s">
        <v>1752</v>
      </c>
      <c r="BE93" s="196" t="s">
        <v>1752</v>
      </c>
      <c r="BF93" s="196" t="s">
        <v>1752</v>
      </c>
      <c r="BG93" s="196"/>
      <c r="BH93" s="196"/>
      <c r="BI93" s="196"/>
      <c r="BJ93" s="196"/>
      <c r="BK93" s="196"/>
      <c r="BL93" s="196"/>
      <c r="BM93" s="196"/>
    </row>
    <row r="94" spans="1:65">
      <c r="A94" s="196">
        <v>44994</v>
      </c>
      <c r="B94" s="196">
        <v>44957</v>
      </c>
      <c r="C94" s="196">
        <v>44990</v>
      </c>
      <c r="D94" s="196">
        <v>44984</v>
      </c>
      <c r="E94" s="196">
        <v>44990</v>
      </c>
      <c r="F94" s="196">
        <v>44994</v>
      </c>
      <c r="G94" s="196">
        <v>44990</v>
      </c>
      <c r="H94" s="196">
        <v>44994</v>
      </c>
      <c r="I94" s="196">
        <v>44979</v>
      </c>
      <c r="J94" s="196">
        <v>44994</v>
      </c>
      <c r="K94" s="196">
        <v>44994</v>
      </c>
      <c r="L94" s="196">
        <v>44986</v>
      </c>
      <c r="M94" s="196">
        <v>44994</v>
      </c>
      <c r="N94" s="196">
        <v>44992</v>
      </c>
      <c r="O94" s="196">
        <v>44992</v>
      </c>
      <c r="P94" s="196">
        <v>44992</v>
      </c>
      <c r="Q94" s="196">
        <v>44980</v>
      </c>
      <c r="R94" s="196">
        <v>44990</v>
      </c>
      <c r="S94" s="196">
        <v>44986</v>
      </c>
      <c r="T94" s="196">
        <v>44992</v>
      </c>
      <c r="U94" s="196">
        <v>44994</v>
      </c>
      <c r="V94" s="196">
        <v>44994</v>
      </c>
      <c r="W94" s="196">
        <v>44943</v>
      </c>
      <c r="X94" s="196">
        <v>44979</v>
      </c>
      <c r="Y94" s="196">
        <v>44986</v>
      </c>
      <c r="Z94" s="196">
        <v>44802</v>
      </c>
      <c r="AA94" s="196">
        <v>44959</v>
      </c>
      <c r="AB94" s="196">
        <v>44986</v>
      </c>
      <c r="AC94" s="196">
        <v>44992</v>
      </c>
      <c r="AD94" s="196">
        <v>44994</v>
      </c>
      <c r="AE94" s="196">
        <v>44987</v>
      </c>
      <c r="AF94" s="196">
        <v>44769</v>
      </c>
      <c r="AG94" s="196">
        <v>44986</v>
      </c>
      <c r="AH94" s="196">
        <v>44994</v>
      </c>
      <c r="AI94" s="196">
        <v>44957</v>
      </c>
      <c r="AJ94" s="196">
        <v>44984</v>
      </c>
      <c r="AK94" s="196">
        <v>44992</v>
      </c>
      <c r="AL94" s="196">
        <v>44745</v>
      </c>
      <c r="AM94" s="196" t="s">
        <v>1752</v>
      </c>
      <c r="AN94" s="196" t="s">
        <v>1752</v>
      </c>
      <c r="AO94" s="196" t="s">
        <v>1752</v>
      </c>
      <c r="AP94" s="196">
        <v>44986</v>
      </c>
      <c r="AQ94" s="196">
        <v>44994</v>
      </c>
      <c r="AR94" s="196">
        <v>44992</v>
      </c>
      <c r="AS94" s="196">
        <v>44570</v>
      </c>
      <c r="AT94" s="196" t="s">
        <v>1752</v>
      </c>
      <c r="AU94" s="196" t="s">
        <v>1752</v>
      </c>
      <c r="AV94" s="196" t="s">
        <v>1752</v>
      </c>
      <c r="AW94" s="196" t="s">
        <v>1752</v>
      </c>
      <c r="AX94" s="196" t="s">
        <v>1752</v>
      </c>
      <c r="AY94" s="196">
        <v>44895</v>
      </c>
      <c r="AZ94" s="196">
        <v>44955</v>
      </c>
      <c r="BA94" s="196" t="s">
        <v>1752</v>
      </c>
      <c r="BB94" s="196" t="s">
        <v>1752</v>
      </c>
      <c r="BC94" s="196" t="s">
        <v>1752</v>
      </c>
      <c r="BD94" s="196" t="s">
        <v>1752</v>
      </c>
      <c r="BE94" s="196" t="s">
        <v>1752</v>
      </c>
      <c r="BF94" s="196" t="s">
        <v>1752</v>
      </c>
      <c r="BG94" s="196"/>
      <c r="BH94" s="196"/>
      <c r="BI94" s="196"/>
      <c r="BJ94" s="196"/>
      <c r="BK94" s="196"/>
      <c r="BL94" s="196"/>
      <c r="BM94" s="196"/>
    </row>
    <row r="95" spans="1:65">
      <c r="A95" s="196">
        <v>44995</v>
      </c>
      <c r="B95" s="196">
        <v>44957</v>
      </c>
      <c r="C95" s="196">
        <v>44990</v>
      </c>
      <c r="D95" s="196">
        <v>44984</v>
      </c>
      <c r="E95" s="196">
        <v>44990</v>
      </c>
      <c r="F95" s="196">
        <v>44994</v>
      </c>
      <c r="G95" s="196">
        <v>44990</v>
      </c>
      <c r="H95" s="196">
        <v>44994</v>
      </c>
      <c r="I95" s="196">
        <v>44979</v>
      </c>
      <c r="J95" s="196">
        <v>44994</v>
      </c>
      <c r="K95" s="196">
        <v>44994</v>
      </c>
      <c r="L95" s="196">
        <v>44986</v>
      </c>
      <c r="M95" s="196">
        <v>44994</v>
      </c>
      <c r="N95" s="196">
        <v>44992</v>
      </c>
      <c r="O95" s="196">
        <v>44992</v>
      </c>
      <c r="P95" s="196">
        <v>44992</v>
      </c>
      <c r="Q95" s="196">
        <v>44980</v>
      </c>
      <c r="R95" s="196">
        <v>44990</v>
      </c>
      <c r="S95" s="196">
        <v>44986</v>
      </c>
      <c r="T95" s="196">
        <v>44992</v>
      </c>
      <c r="U95" s="196">
        <v>44994</v>
      </c>
      <c r="V95" s="196">
        <v>44994</v>
      </c>
      <c r="W95" s="196">
        <v>44943</v>
      </c>
      <c r="X95" s="196">
        <v>44979</v>
      </c>
      <c r="Y95" s="196">
        <v>44986</v>
      </c>
      <c r="Z95" s="196">
        <v>44802</v>
      </c>
      <c r="AA95" s="196">
        <v>44959</v>
      </c>
      <c r="AB95" s="196">
        <v>44986</v>
      </c>
      <c r="AC95" s="196">
        <v>44992</v>
      </c>
      <c r="AD95" s="196">
        <v>44994</v>
      </c>
      <c r="AE95" s="196">
        <v>44987</v>
      </c>
      <c r="AF95" s="196">
        <v>44769</v>
      </c>
      <c r="AG95" s="196">
        <v>44986</v>
      </c>
      <c r="AH95" s="196">
        <v>44994</v>
      </c>
      <c r="AI95" s="196">
        <v>44957</v>
      </c>
      <c r="AJ95" s="196">
        <v>44984</v>
      </c>
      <c r="AK95" s="196">
        <v>44992</v>
      </c>
      <c r="AL95" s="196">
        <v>44745</v>
      </c>
      <c r="AM95" s="196" t="s">
        <v>1752</v>
      </c>
      <c r="AN95" s="196" t="s">
        <v>1752</v>
      </c>
      <c r="AO95" s="196" t="s">
        <v>1752</v>
      </c>
      <c r="AP95" s="196">
        <v>44986</v>
      </c>
      <c r="AQ95" s="196">
        <v>44994</v>
      </c>
      <c r="AR95" s="196">
        <v>44992</v>
      </c>
      <c r="AS95" s="196">
        <v>44570</v>
      </c>
      <c r="AT95" s="196" t="s">
        <v>1752</v>
      </c>
      <c r="AU95" s="196" t="s">
        <v>1752</v>
      </c>
      <c r="AV95" s="196" t="s">
        <v>1752</v>
      </c>
      <c r="AW95" s="196" t="s">
        <v>1752</v>
      </c>
      <c r="AX95" s="196" t="s">
        <v>1752</v>
      </c>
      <c r="AY95" s="196">
        <v>44895</v>
      </c>
      <c r="AZ95" s="196">
        <v>44955</v>
      </c>
      <c r="BA95" s="196" t="s">
        <v>1752</v>
      </c>
      <c r="BB95" s="196" t="s">
        <v>1752</v>
      </c>
      <c r="BC95" s="196" t="s">
        <v>1752</v>
      </c>
      <c r="BD95" s="196" t="s">
        <v>1752</v>
      </c>
      <c r="BE95" s="196" t="s">
        <v>1752</v>
      </c>
      <c r="BF95" s="196" t="s">
        <v>1752</v>
      </c>
      <c r="BG95" s="196"/>
      <c r="BH95" s="196"/>
      <c r="BI95" s="196"/>
      <c r="BJ95" s="196"/>
      <c r="BK95" s="196"/>
      <c r="BL95" s="196"/>
      <c r="BM95" s="196"/>
    </row>
    <row r="96" spans="1:65">
      <c r="A96" s="196">
        <v>44996</v>
      </c>
      <c r="B96" s="196">
        <v>44957</v>
      </c>
      <c r="C96" s="196">
        <v>44990</v>
      </c>
      <c r="D96" s="196">
        <v>44984</v>
      </c>
      <c r="E96" s="196">
        <v>44990</v>
      </c>
      <c r="F96" s="196">
        <v>44994</v>
      </c>
      <c r="G96" s="196">
        <v>44990</v>
      </c>
      <c r="H96" s="196">
        <v>44994</v>
      </c>
      <c r="I96" s="196">
        <v>44979</v>
      </c>
      <c r="J96" s="196">
        <v>44994</v>
      </c>
      <c r="K96" s="196">
        <v>44994</v>
      </c>
      <c r="L96" s="196">
        <v>44986</v>
      </c>
      <c r="M96" s="196">
        <v>44994</v>
      </c>
      <c r="N96" s="196">
        <v>44992</v>
      </c>
      <c r="O96" s="196">
        <v>44992</v>
      </c>
      <c r="P96" s="196">
        <v>44992</v>
      </c>
      <c r="Q96" s="196">
        <v>44980</v>
      </c>
      <c r="R96" s="196">
        <v>44990</v>
      </c>
      <c r="S96" s="196">
        <v>44986</v>
      </c>
      <c r="T96" s="196">
        <v>44992</v>
      </c>
      <c r="U96" s="196">
        <v>44994</v>
      </c>
      <c r="V96" s="196">
        <v>44994</v>
      </c>
      <c r="W96" s="196">
        <v>44943</v>
      </c>
      <c r="X96" s="196">
        <v>44979</v>
      </c>
      <c r="Y96" s="196">
        <v>44986</v>
      </c>
      <c r="Z96" s="196">
        <v>44802</v>
      </c>
      <c r="AA96" s="196">
        <v>44959</v>
      </c>
      <c r="AB96" s="196">
        <v>44986</v>
      </c>
      <c r="AC96" s="196">
        <v>44992</v>
      </c>
      <c r="AD96" s="196">
        <v>44994</v>
      </c>
      <c r="AE96" s="196">
        <v>44987</v>
      </c>
      <c r="AF96" s="196">
        <v>44769</v>
      </c>
      <c r="AG96" s="196">
        <v>44986</v>
      </c>
      <c r="AH96" s="196">
        <v>44994</v>
      </c>
      <c r="AI96" s="196">
        <v>44957</v>
      </c>
      <c r="AJ96" s="196">
        <v>44984</v>
      </c>
      <c r="AK96" s="196">
        <v>44992</v>
      </c>
      <c r="AL96" s="196">
        <v>44745</v>
      </c>
      <c r="AM96" s="196" t="s">
        <v>1752</v>
      </c>
      <c r="AN96" s="196" t="s">
        <v>1752</v>
      </c>
      <c r="AO96" s="196" t="s">
        <v>1752</v>
      </c>
      <c r="AP96" s="196">
        <v>44986</v>
      </c>
      <c r="AQ96" s="196">
        <v>44994</v>
      </c>
      <c r="AR96" s="196">
        <v>44992</v>
      </c>
      <c r="AS96" s="196">
        <v>44570</v>
      </c>
      <c r="AT96" s="196" t="s">
        <v>1752</v>
      </c>
      <c r="AU96" s="196" t="s">
        <v>1752</v>
      </c>
      <c r="AV96" s="196" t="s">
        <v>1752</v>
      </c>
      <c r="AW96" s="196" t="s">
        <v>1752</v>
      </c>
      <c r="AX96" s="196" t="s">
        <v>1752</v>
      </c>
      <c r="AY96" s="196">
        <v>44895</v>
      </c>
      <c r="AZ96" s="196">
        <v>44955</v>
      </c>
      <c r="BA96" s="196" t="s">
        <v>1752</v>
      </c>
      <c r="BB96" s="196" t="s">
        <v>1752</v>
      </c>
      <c r="BC96" s="196" t="s">
        <v>1752</v>
      </c>
      <c r="BD96" s="196" t="s">
        <v>1752</v>
      </c>
      <c r="BE96" s="196" t="s">
        <v>1752</v>
      </c>
      <c r="BF96" s="196" t="s">
        <v>1752</v>
      </c>
      <c r="BG96" s="196"/>
      <c r="BH96" s="196"/>
      <c r="BI96" s="196"/>
      <c r="BJ96" s="196"/>
      <c r="BK96" s="196"/>
      <c r="BL96" s="196"/>
      <c r="BM96" s="196"/>
    </row>
    <row r="97" spans="1:65">
      <c r="A97" s="196">
        <v>44997</v>
      </c>
      <c r="B97" s="196">
        <v>44997</v>
      </c>
      <c r="C97" s="196">
        <v>44990</v>
      </c>
      <c r="D97" s="196">
        <v>44984</v>
      </c>
      <c r="E97" s="196">
        <v>44990</v>
      </c>
      <c r="F97" s="196">
        <v>44997</v>
      </c>
      <c r="G97" s="196">
        <v>44990</v>
      </c>
      <c r="H97" s="196">
        <v>44994</v>
      </c>
      <c r="I97" s="196">
        <v>44979</v>
      </c>
      <c r="J97" s="196">
        <v>44994</v>
      </c>
      <c r="K97" s="196">
        <v>44997</v>
      </c>
      <c r="L97" s="196">
        <v>44997</v>
      </c>
      <c r="M97" s="196">
        <v>44994</v>
      </c>
      <c r="N97" s="196">
        <v>44992</v>
      </c>
      <c r="O97" s="196">
        <v>44992</v>
      </c>
      <c r="P97" s="196">
        <v>44992</v>
      </c>
      <c r="Q97" s="196">
        <v>44980</v>
      </c>
      <c r="R97" s="196">
        <v>44990</v>
      </c>
      <c r="S97" s="196">
        <v>44986</v>
      </c>
      <c r="T97" s="196">
        <v>44992</v>
      </c>
      <c r="U97" s="196">
        <v>44994</v>
      </c>
      <c r="V97" s="196">
        <v>44997</v>
      </c>
      <c r="W97" s="196">
        <v>44943</v>
      </c>
      <c r="X97" s="196">
        <v>44979</v>
      </c>
      <c r="Y97" s="196">
        <v>44986</v>
      </c>
      <c r="Z97" s="196">
        <v>44802</v>
      </c>
      <c r="AA97" s="196">
        <v>44959</v>
      </c>
      <c r="AB97" s="196">
        <v>44986</v>
      </c>
      <c r="AC97" s="196">
        <v>44997</v>
      </c>
      <c r="AD97" s="196">
        <v>44994</v>
      </c>
      <c r="AE97" s="196">
        <v>44997</v>
      </c>
      <c r="AF97" s="196">
        <v>44769</v>
      </c>
      <c r="AG97" s="196">
        <v>44986</v>
      </c>
      <c r="AH97" s="196">
        <v>44997</v>
      </c>
      <c r="AI97" s="196">
        <v>44957</v>
      </c>
      <c r="AJ97" s="196">
        <v>44997</v>
      </c>
      <c r="AK97" s="196">
        <v>44992</v>
      </c>
      <c r="AL97" s="196">
        <v>44745</v>
      </c>
      <c r="AM97" s="196" t="s">
        <v>1752</v>
      </c>
      <c r="AN97" s="196" t="s">
        <v>1752</v>
      </c>
      <c r="AO97" s="196" t="s">
        <v>1752</v>
      </c>
      <c r="AP97" s="196">
        <v>44986</v>
      </c>
      <c r="AQ97" s="196">
        <v>44997</v>
      </c>
      <c r="AR97" s="196">
        <v>44997</v>
      </c>
      <c r="AS97" s="196">
        <v>44570</v>
      </c>
      <c r="AT97" s="196" t="s">
        <v>1752</v>
      </c>
      <c r="AU97" s="196" t="s">
        <v>1752</v>
      </c>
      <c r="AV97" s="196" t="s">
        <v>1752</v>
      </c>
      <c r="AW97" s="196" t="s">
        <v>1752</v>
      </c>
      <c r="AX97" s="196" t="s">
        <v>1752</v>
      </c>
      <c r="AY97" s="196">
        <v>44895</v>
      </c>
      <c r="AZ97" s="196">
        <v>44955</v>
      </c>
      <c r="BA97" s="196" t="s">
        <v>1752</v>
      </c>
      <c r="BB97" s="196" t="s">
        <v>1752</v>
      </c>
      <c r="BC97" s="196" t="s">
        <v>1752</v>
      </c>
      <c r="BD97" s="196" t="s">
        <v>1752</v>
      </c>
      <c r="BE97" s="196" t="s">
        <v>1752</v>
      </c>
      <c r="BF97" s="196" t="s">
        <v>1752</v>
      </c>
      <c r="BG97" s="196" t="s">
        <v>1752</v>
      </c>
      <c r="BH97" s="196"/>
      <c r="BI97" s="196"/>
      <c r="BJ97" s="196"/>
      <c r="BK97" s="196"/>
      <c r="BL97" s="196"/>
      <c r="BM97" s="196"/>
    </row>
    <row r="98" spans="1:65">
      <c r="A98" s="196">
        <v>44998</v>
      </c>
      <c r="B98" s="196">
        <v>44998</v>
      </c>
      <c r="C98" s="196">
        <v>44998</v>
      </c>
      <c r="D98" s="196">
        <v>44984</v>
      </c>
      <c r="E98" s="196">
        <v>44990</v>
      </c>
      <c r="F98" s="196">
        <v>44998</v>
      </c>
      <c r="G98" s="196">
        <v>44990</v>
      </c>
      <c r="H98" s="196">
        <v>44994</v>
      </c>
      <c r="I98" s="196">
        <v>44979</v>
      </c>
      <c r="J98" s="196">
        <v>44994</v>
      </c>
      <c r="K98" s="196">
        <v>44998</v>
      </c>
      <c r="L98" s="196">
        <v>44998</v>
      </c>
      <c r="M98" s="196">
        <v>44994</v>
      </c>
      <c r="N98" s="196">
        <v>44992</v>
      </c>
      <c r="O98" s="196">
        <v>44998</v>
      </c>
      <c r="P98" s="196">
        <v>44992</v>
      </c>
      <c r="Q98" s="196">
        <v>44980</v>
      </c>
      <c r="R98" s="196">
        <v>44990</v>
      </c>
      <c r="S98" s="196">
        <v>44986</v>
      </c>
      <c r="T98" s="196">
        <v>44992</v>
      </c>
      <c r="U98" s="196">
        <v>44998</v>
      </c>
      <c r="V98" s="196">
        <v>44997</v>
      </c>
      <c r="W98" s="196">
        <v>44943</v>
      </c>
      <c r="X98" s="196">
        <v>44979</v>
      </c>
      <c r="Y98" s="196">
        <v>44986</v>
      </c>
      <c r="Z98" s="196">
        <v>44802</v>
      </c>
      <c r="AA98" s="196">
        <v>44998</v>
      </c>
      <c r="AB98" s="196">
        <v>44998</v>
      </c>
      <c r="AC98" s="196">
        <v>44997</v>
      </c>
      <c r="AD98" s="196">
        <v>44994</v>
      </c>
      <c r="AE98" s="196">
        <v>44997</v>
      </c>
      <c r="AF98" s="196">
        <v>44769</v>
      </c>
      <c r="AG98" s="196">
        <v>44986</v>
      </c>
      <c r="AH98" s="196">
        <v>44998</v>
      </c>
      <c r="AI98" s="196">
        <v>44957</v>
      </c>
      <c r="AJ98" s="196">
        <v>44998</v>
      </c>
      <c r="AK98" s="196">
        <v>44992</v>
      </c>
      <c r="AL98" s="196">
        <v>44745</v>
      </c>
      <c r="AM98" s="196" t="s">
        <v>1752</v>
      </c>
      <c r="AN98" s="196" t="s">
        <v>1752</v>
      </c>
      <c r="AO98" s="196" t="s">
        <v>1752</v>
      </c>
      <c r="AP98" s="196">
        <v>44986</v>
      </c>
      <c r="AQ98" s="196">
        <v>44997</v>
      </c>
      <c r="AR98" s="196">
        <v>44998</v>
      </c>
      <c r="AS98" s="196">
        <v>44570</v>
      </c>
      <c r="AT98" s="196" t="s">
        <v>1752</v>
      </c>
      <c r="AU98" s="196" t="s">
        <v>1752</v>
      </c>
      <c r="AV98" s="196" t="s">
        <v>1752</v>
      </c>
      <c r="AW98" s="196" t="s">
        <v>1752</v>
      </c>
      <c r="AX98" s="196" t="s">
        <v>1752</v>
      </c>
      <c r="AY98" s="196">
        <v>44895</v>
      </c>
      <c r="AZ98" s="196">
        <v>44955</v>
      </c>
      <c r="BA98" s="196" t="s">
        <v>1752</v>
      </c>
      <c r="BB98" s="196" t="s">
        <v>1752</v>
      </c>
      <c r="BC98" s="196" t="s">
        <v>1752</v>
      </c>
      <c r="BD98" s="196" t="s">
        <v>1752</v>
      </c>
      <c r="BE98" s="196" t="s">
        <v>1752</v>
      </c>
      <c r="BF98" s="196" t="s">
        <v>1752</v>
      </c>
      <c r="BG98" s="196" t="s">
        <v>1752</v>
      </c>
      <c r="BH98" s="196"/>
      <c r="BI98" s="196"/>
      <c r="BJ98" s="196"/>
      <c r="BK98" s="196"/>
      <c r="BL98" s="196"/>
      <c r="BM98" s="196"/>
    </row>
    <row r="99" spans="1:65">
      <c r="A99" s="196">
        <v>44999</v>
      </c>
      <c r="B99" s="196">
        <v>44999</v>
      </c>
      <c r="C99" s="196">
        <v>44998</v>
      </c>
      <c r="D99" s="196">
        <v>44984</v>
      </c>
      <c r="E99" s="196">
        <v>44990</v>
      </c>
      <c r="F99" s="196">
        <v>44999</v>
      </c>
      <c r="G99" s="196">
        <v>44990</v>
      </c>
      <c r="H99" s="196">
        <v>44994</v>
      </c>
      <c r="I99" s="196">
        <v>44979</v>
      </c>
      <c r="J99" s="196">
        <v>44994</v>
      </c>
      <c r="K99" s="196">
        <v>44998</v>
      </c>
      <c r="L99" s="196">
        <v>44998</v>
      </c>
      <c r="M99" s="196">
        <v>44994</v>
      </c>
      <c r="N99" s="196">
        <v>44992</v>
      </c>
      <c r="O99" s="196">
        <v>44998</v>
      </c>
      <c r="P99" s="196">
        <v>44999</v>
      </c>
      <c r="Q99" s="196">
        <v>44980</v>
      </c>
      <c r="R99" s="196">
        <v>44990</v>
      </c>
      <c r="S99" s="196">
        <v>44986</v>
      </c>
      <c r="T99" s="196">
        <v>44992</v>
      </c>
      <c r="U99" s="196">
        <v>44999</v>
      </c>
      <c r="V99" s="196">
        <v>44997</v>
      </c>
      <c r="W99" s="196">
        <v>44999</v>
      </c>
      <c r="X99" s="196">
        <v>44979</v>
      </c>
      <c r="Y99" s="196">
        <v>44986</v>
      </c>
      <c r="Z99" s="196">
        <v>44802</v>
      </c>
      <c r="AA99" s="196">
        <v>44998</v>
      </c>
      <c r="AB99" s="196">
        <v>44998</v>
      </c>
      <c r="AC99" s="196">
        <v>44997</v>
      </c>
      <c r="AD99" s="196">
        <v>44994</v>
      </c>
      <c r="AE99" s="196">
        <v>44999</v>
      </c>
      <c r="AF99" s="196">
        <v>44769</v>
      </c>
      <c r="AG99" s="196">
        <v>44986</v>
      </c>
      <c r="AH99" s="196">
        <v>44999</v>
      </c>
      <c r="AI99" s="196">
        <v>44957</v>
      </c>
      <c r="AJ99" s="196">
        <v>44998</v>
      </c>
      <c r="AK99" s="196">
        <v>44999</v>
      </c>
      <c r="AL99" s="196">
        <v>44745</v>
      </c>
      <c r="AM99" s="196" t="s">
        <v>1752</v>
      </c>
      <c r="AN99" s="196" t="s">
        <v>1752</v>
      </c>
      <c r="AO99" s="196" t="s">
        <v>1752</v>
      </c>
      <c r="AP99" s="196">
        <v>44986</v>
      </c>
      <c r="AQ99" s="196">
        <v>44997</v>
      </c>
      <c r="AR99" s="196">
        <v>44999</v>
      </c>
      <c r="AS99" s="196">
        <v>44570</v>
      </c>
      <c r="AT99" s="196" t="s">
        <v>1752</v>
      </c>
      <c r="AU99" s="196" t="s">
        <v>1752</v>
      </c>
      <c r="AV99" s="196" t="s">
        <v>1752</v>
      </c>
      <c r="AW99" s="196" t="s">
        <v>1752</v>
      </c>
      <c r="AX99" s="196" t="s">
        <v>1752</v>
      </c>
      <c r="AY99" s="196">
        <v>44895</v>
      </c>
      <c r="AZ99" s="196">
        <v>44955</v>
      </c>
      <c r="BA99" s="196" t="s">
        <v>1752</v>
      </c>
      <c r="BB99" s="196" t="s">
        <v>1752</v>
      </c>
      <c r="BC99" s="196" t="s">
        <v>1752</v>
      </c>
      <c r="BD99" s="196" t="s">
        <v>1752</v>
      </c>
      <c r="BE99" s="196" t="s">
        <v>1752</v>
      </c>
      <c r="BF99" s="196" t="s">
        <v>1752</v>
      </c>
      <c r="BG99" s="196" t="s">
        <v>1752</v>
      </c>
      <c r="BH99" s="196"/>
      <c r="BI99" s="196"/>
      <c r="BJ99" s="196"/>
      <c r="BK99" s="196"/>
      <c r="BL99" s="196"/>
      <c r="BM99" s="196"/>
    </row>
    <row r="100" spans="1:65">
      <c r="A100" s="196">
        <v>45000</v>
      </c>
      <c r="B100" s="196">
        <v>45000</v>
      </c>
      <c r="C100" s="196">
        <v>44998</v>
      </c>
      <c r="D100" s="196">
        <v>44984</v>
      </c>
      <c r="E100" s="196">
        <v>44990</v>
      </c>
      <c r="F100" s="196">
        <v>45000</v>
      </c>
      <c r="G100" s="196">
        <v>45000</v>
      </c>
      <c r="H100" s="196">
        <v>44994</v>
      </c>
      <c r="I100" s="196">
        <v>44979</v>
      </c>
      <c r="J100" s="196">
        <v>45000</v>
      </c>
      <c r="K100" s="196">
        <v>44998</v>
      </c>
      <c r="L100" s="196">
        <v>45000</v>
      </c>
      <c r="M100" s="196">
        <v>44994</v>
      </c>
      <c r="N100" s="196">
        <v>44992</v>
      </c>
      <c r="O100" s="196">
        <v>44998</v>
      </c>
      <c r="P100" s="196">
        <v>44999</v>
      </c>
      <c r="Q100" s="196">
        <v>44980</v>
      </c>
      <c r="R100" s="196">
        <v>44990</v>
      </c>
      <c r="S100" s="196">
        <v>44986</v>
      </c>
      <c r="T100" s="196">
        <v>44992</v>
      </c>
      <c r="U100" s="196">
        <v>44999</v>
      </c>
      <c r="V100" s="196">
        <v>44997</v>
      </c>
      <c r="W100" s="196">
        <v>44999</v>
      </c>
      <c r="X100" s="196">
        <v>44979</v>
      </c>
      <c r="Y100" s="196">
        <v>44986</v>
      </c>
      <c r="Z100" s="196">
        <v>44802</v>
      </c>
      <c r="AA100" s="196">
        <v>44998</v>
      </c>
      <c r="AB100" s="196">
        <v>44998</v>
      </c>
      <c r="AC100" s="196">
        <v>44997</v>
      </c>
      <c r="AD100" s="196">
        <v>44994</v>
      </c>
      <c r="AE100" s="196">
        <v>44999</v>
      </c>
      <c r="AF100" s="196">
        <v>44769</v>
      </c>
      <c r="AG100" s="196">
        <v>45000</v>
      </c>
      <c r="AH100" s="196">
        <v>44999</v>
      </c>
      <c r="AI100" s="196">
        <v>44957</v>
      </c>
      <c r="AJ100" s="196">
        <v>44998</v>
      </c>
      <c r="AK100" s="196">
        <v>44999</v>
      </c>
      <c r="AL100" s="196">
        <v>44745</v>
      </c>
      <c r="AM100" s="196" t="s">
        <v>1752</v>
      </c>
      <c r="AN100" s="196" t="s">
        <v>1752</v>
      </c>
      <c r="AO100" s="196" t="s">
        <v>1752</v>
      </c>
      <c r="AP100" s="196">
        <v>44986</v>
      </c>
      <c r="AQ100" s="196">
        <v>44997</v>
      </c>
      <c r="AR100" s="196">
        <v>45000</v>
      </c>
      <c r="AS100" s="196">
        <v>44570</v>
      </c>
      <c r="AT100" s="196" t="s">
        <v>1752</v>
      </c>
      <c r="AU100" s="196" t="s">
        <v>1752</v>
      </c>
      <c r="AV100" s="196" t="s">
        <v>1752</v>
      </c>
      <c r="AW100" s="196" t="s">
        <v>1752</v>
      </c>
      <c r="AX100" s="196" t="s">
        <v>1752</v>
      </c>
      <c r="AY100" s="196">
        <v>44895</v>
      </c>
      <c r="AZ100" s="196">
        <v>44955</v>
      </c>
      <c r="BA100" s="196" t="s">
        <v>1752</v>
      </c>
      <c r="BB100" s="196" t="s">
        <v>1752</v>
      </c>
      <c r="BC100" s="196" t="s">
        <v>1752</v>
      </c>
      <c r="BD100" s="196" t="s">
        <v>1752</v>
      </c>
      <c r="BE100" s="196" t="s">
        <v>1752</v>
      </c>
      <c r="BF100" s="196" t="s">
        <v>1752</v>
      </c>
      <c r="BG100" s="196" t="s">
        <v>1752</v>
      </c>
      <c r="BH100" s="196"/>
      <c r="BI100" s="196"/>
      <c r="BJ100" s="196"/>
      <c r="BK100" s="196"/>
      <c r="BL100" s="196"/>
      <c r="BM100" s="196"/>
    </row>
    <row r="101" spans="1:65">
      <c r="A101" s="196">
        <v>45001</v>
      </c>
      <c r="B101" s="196">
        <v>45001</v>
      </c>
      <c r="C101" s="196">
        <v>44998</v>
      </c>
      <c r="D101" s="196">
        <v>44984</v>
      </c>
      <c r="E101" s="196">
        <v>44990</v>
      </c>
      <c r="F101" s="196">
        <v>45001</v>
      </c>
      <c r="G101" s="196">
        <v>45001</v>
      </c>
      <c r="H101" s="196">
        <v>44994</v>
      </c>
      <c r="I101" s="196">
        <v>44979</v>
      </c>
      <c r="J101" s="196">
        <v>45000</v>
      </c>
      <c r="K101" s="196">
        <v>44998</v>
      </c>
      <c r="L101" s="196">
        <v>45001</v>
      </c>
      <c r="M101" s="196">
        <v>44994</v>
      </c>
      <c r="N101" s="196">
        <v>44992</v>
      </c>
      <c r="O101" s="196">
        <v>45001</v>
      </c>
      <c r="P101" s="196">
        <v>44999</v>
      </c>
      <c r="Q101" s="196">
        <v>44980</v>
      </c>
      <c r="R101" s="196">
        <v>44990</v>
      </c>
      <c r="S101" s="196">
        <v>44986</v>
      </c>
      <c r="T101" s="196">
        <v>44992</v>
      </c>
      <c r="U101" s="196">
        <v>45001</v>
      </c>
      <c r="V101" s="196">
        <v>45001</v>
      </c>
      <c r="W101" s="196">
        <v>44999</v>
      </c>
      <c r="X101" s="196">
        <v>44979</v>
      </c>
      <c r="Y101" s="196">
        <v>44986</v>
      </c>
      <c r="Z101" s="196">
        <v>44802</v>
      </c>
      <c r="AA101" s="196">
        <v>44998</v>
      </c>
      <c r="AB101" s="196">
        <v>44998</v>
      </c>
      <c r="AC101" s="196">
        <v>45001</v>
      </c>
      <c r="AD101" s="196">
        <v>44994</v>
      </c>
      <c r="AE101" s="196">
        <v>44999</v>
      </c>
      <c r="AF101" s="196">
        <v>44769</v>
      </c>
      <c r="AG101" s="196">
        <v>45000</v>
      </c>
      <c r="AH101" s="196">
        <v>45001</v>
      </c>
      <c r="AI101" s="196">
        <v>44957</v>
      </c>
      <c r="AJ101" s="196">
        <v>44998</v>
      </c>
      <c r="AK101" s="196">
        <v>45001</v>
      </c>
      <c r="AL101" s="196">
        <v>44745</v>
      </c>
      <c r="AM101" s="196" t="s">
        <v>1752</v>
      </c>
      <c r="AN101" s="196" t="s">
        <v>1752</v>
      </c>
      <c r="AO101" s="196" t="s">
        <v>1752</v>
      </c>
      <c r="AP101" s="196">
        <v>44986</v>
      </c>
      <c r="AQ101" s="196">
        <v>44997</v>
      </c>
      <c r="AR101" s="196">
        <v>45001</v>
      </c>
      <c r="AS101" s="196">
        <v>44570</v>
      </c>
      <c r="AT101" s="196" t="s">
        <v>1752</v>
      </c>
      <c r="AU101" s="196" t="s">
        <v>1752</v>
      </c>
      <c r="AV101" s="196" t="s">
        <v>1752</v>
      </c>
      <c r="AW101" s="196" t="s">
        <v>1752</v>
      </c>
      <c r="AX101" s="196" t="s">
        <v>1752</v>
      </c>
      <c r="AY101" s="196">
        <v>44895</v>
      </c>
      <c r="AZ101" s="196">
        <v>44955</v>
      </c>
      <c r="BA101" s="196" t="s">
        <v>1752</v>
      </c>
      <c r="BB101" s="196" t="s">
        <v>1752</v>
      </c>
      <c r="BC101" s="196" t="s">
        <v>1752</v>
      </c>
      <c r="BD101" s="196" t="s">
        <v>1752</v>
      </c>
      <c r="BE101" s="196" t="s">
        <v>1752</v>
      </c>
      <c r="BF101" s="196" t="s">
        <v>1752</v>
      </c>
      <c r="BG101" s="196" t="s">
        <v>1752</v>
      </c>
      <c r="BH101" s="196"/>
      <c r="BI101" s="196"/>
      <c r="BJ101" s="196"/>
      <c r="BK101" s="196"/>
      <c r="BL101" s="196"/>
      <c r="BM101" s="196"/>
    </row>
    <row r="102" spans="1:65">
      <c r="A102" s="196">
        <v>45002</v>
      </c>
      <c r="B102" s="196">
        <v>45001</v>
      </c>
      <c r="C102" s="196">
        <v>44998</v>
      </c>
      <c r="D102" s="196">
        <v>44984</v>
      </c>
      <c r="E102" s="196">
        <v>44990</v>
      </c>
      <c r="F102" s="196">
        <v>45001</v>
      </c>
      <c r="G102" s="196">
        <v>45001</v>
      </c>
      <c r="H102" s="196">
        <v>44994</v>
      </c>
      <c r="I102" s="196">
        <v>44979</v>
      </c>
      <c r="J102" s="196">
        <v>45000</v>
      </c>
      <c r="K102" s="196">
        <v>44998</v>
      </c>
      <c r="L102" s="196">
        <v>45001</v>
      </c>
      <c r="M102" s="196">
        <v>44994</v>
      </c>
      <c r="N102" s="196">
        <v>44992</v>
      </c>
      <c r="O102" s="196">
        <v>45001</v>
      </c>
      <c r="P102" s="196">
        <v>44999</v>
      </c>
      <c r="Q102" s="196">
        <v>44980</v>
      </c>
      <c r="R102" s="196">
        <v>44990</v>
      </c>
      <c r="S102" s="196">
        <v>44986</v>
      </c>
      <c r="T102" s="196">
        <v>44992</v>
      </c>
      <c r="U102" s="196">
        <v>45001</v>
      </c>
      <c r="V102" s="196">
        <v>45001</v>
      </c>
      <c r="W102" s="196">
        <v>44999</v>
      </c>
      <c r="X102" s="196">
        <v>44979</v>
      </c>
      <c r="Y102" s="196">
        <v>44986</v>
      </c>
      <c r="Z102" s="196">
        <v>44802</v>
      </c>
      <c r="AA102" s="196">
        <v>44998</v>
      </c>
      <c r="AB102" s="196">
        <v>44998</v>
      </c>
      <c r="AC102" s="196">
        <v>45001</v>
      </c>
      <c r="AD102" s="196">
        <v>44994</v>
      </c>
      <c r="AE102" s="196">
        <v>44999</v>
      </c>
      <c r="AF102" s="196">
        <v>44769</v>
      </c>
      <c r="AG102" s="196">
        <v>45000</v>
      </c>
      <c r="AH102" s="196">
        <v>45001</v>
      </c>
      <c r="AI102" s="196">
        <v>44957</v>
      </c>
      <c r="AJ102" s="196">
        <v>44998</v>
      </c>
      <c r="AK102" s="196">
        <v>45001</v>
      </c>
      <c r="AL102" s="196">
        <v>44745</v>
      </c>
      <c r="AM102" s="196" t="s">
        <v>1752</v>
      </c>
      <c r="AN102" s="196" t="s">
        <v>1752</v>
      </c>
      <c r="AO102" s="196" t="s">
        <v>1752</v>
      </c>
      <c r="AP102" s="196">
        <v>44986</v>
      </c>
      <c r="AQ102" s="196">
        <v>44997</v>
      </c>
      <c r="AR102" s="196">
        <v>45001</v>
      </c>
      <c r="AS102" s="196">
        <v>44570</v>
      </c>
      <c r="AT102" s="196" t="s">
        <v>1752</v>
      </c>
      <c r="AU102" s="196" t="s">
        <v>1752</v>
      </c>
      <c r="AV102" s="196" t="s">
        <v>1752</v>
      </c>
      <c r="AW102" s="196" t="s">
        <v>1752</v>
      </c>
      <c r="AX102" s="196" t="s">
        <v>1752</v>
      </c>
      <c r="AY102" s="196">
        <v>44895</v>
      </c>
      <c r="AZ102" s="196">
        <v>44955</v>
      </c>
      <c r="BA102" s="196" t="s">
        <v>1752</v>
      </c>
      <c r="BB102" s="196" t="s">
        <v>1752</v>
      </c>
      <c r="BC102" s="196" t="s">
        <v>1752</v>
      </c>
      <c r="BD102" s="196" t="s">
        <v>1752</v>
      </c>
      <c r="BE102" s="196" t="s">
        <v>1752</v>
      </c>
      <c r="BF102" s="196" t="s">
        <v>1752</v>
      </c>
      <c r="BG102" s="196" t="s">
        <v>1752</v>
      </c>
      <c r="BH102" s="196"/>
      <c r="BI102" s="196"/>
      <c r="BJ102" s="196"/>
      <c r="BK102" s="196"/>
      <c r="BL102" s="196"/>
      <c r="BM102" s="196"/>
    </row>
    <row r="103" spans="1:65">
      <c r="A103" s="196">
        <v>45003</v>
      </c>
      <c r="B103" s="196">
        <v>45001</v>
      </c>
      <c r="C103" s="196">
        <v>44998</v>
      </c>
      <c r="D103" s="196">
        <v>44984</v>
      </c>
      <c r="E103" s="196">
        <v>44990</v>
      </c>
      <c r="F103" s="196">
        <v>45001</v>
      </c>
      <c r="G103" s="196">
        <v>45001</v>
      </c>
      <c r="H103" s="196">
        <v>44994</v>
      </c>
      <c r="I103" s="196">
        <v>44979</v>
      </c>
      <c r="J103" s="196">
        <v>45000</v>
      </c>
      <c r="K103" s="196">
        <v>44998</v>
      </c>
      <c r="L103" s="196">
        <v>45001</v>
      </c>
      <c r="M103" s="196">
        <v>44994</v>
      </c>
      <c r="N103" s="196">
        <v>44992</v>
      </c>
      <c r="O103" s="196">
        <v>45001</v>
      </c>
      <c r="P103" s="196">
        <v>44999</v>
      </c>
      <c r="Q103" s="196">
        <v>44980</v>
      </c>
      <c r="R103" s="196">
        <v>44990</v>
      </c>
      <c r="S103" s="196">
        <v>44986</v>
      </c>
      <c r="T103" s="196">
        <v>44992</v>
      </c>
      <c r="U103" s="196">
        <v>45001</v>
      </c>
      <c r="V103" s="196">
        <v>45001</v>
      </c>
      <c r="W103" s="196">
        <v>44999</v>
      </c>
      <c r="X103" s="196">
        <v>44979</v>
      </c>
      <c r="Y103" s="196">
        <v>44986</v>
      </c>
      <c r="Z103" s="196">
        <v>44802</v>
      </c>
      <c r="AA103" s="196">
        <v>44998</v>
      </c>
      <c r="AB103" s="196">
        <v>44998</v>
      </c>
      <c r="AC103" s="196">
        <v>45001</v>
      </c>
      <c r="AD103" s="196">
        <v>44994</v>
      </c>
      <c r="AE103" s="196">
        <v>44999</v>
      </c>
      <c r="AF103" s="196">
        <v>44769</v>
      </c>
      <c r="AG103" s="196">
        <v>45000</v>
      </c>
      <c r="AH103" s="196">
        <v>45001</v>
      </c>
      <c r="AI103" s="196">
        <v>44957</v>
      </c>
      <c r="AJ103" s="196">
        <v>44998</v>
      </c>
      <c r="AK103" s="196">
        <v>45001</v>
      </c>
      <c r="AL103" s="196">
        <v>44745</v>
      </c>
      <c r="AM103" s="196" t="s">
        <v>1752</v>
      </c>
      <c r="AN103" s="196" t="s">
        <v>1752</v>
      </c>
      <c r="AO103" s="196" t="s">
        <v>1752</v>
      </c>
      <c r="AP103" s="196">
        <v>44986</v>
      </c>
      <c r="AQ103" s="196">
        <v>44997</v>
      </c>
      <c r="AR103" s="196">
        <v>45001</v>
      </c>
      <c r="AS103" s="196">
        <v>44570</v>
      </c>
      <c r="AT103" s="196" t="s">
        <v>1752</v>
      </c>
      <c r="AU103" s="196" t="s">
        <v>1752</v>
      </c>
      <c r="AV103" s="196" t="s">
        <v>1752</v>
      </c>
      <c r="AW103" s="196" t="s">
        <v>1752</v>
      </c>
      <c r="AX103" s="196" t="s">
        <v>1752</v>
      </c>
      <c r="AY103" s="196">
        <v>44895</v>
      </c>
      <c r="AZ103" s="196">
        <v>44955</v>
      </c>
      <c r="BA103" s="196" t="s">
        <v>1752</v>
      </c>
      <c r="BB103" s="196" t="s">
        <v>1752</v>
      </c>
      <c r="BC103" s="196" t="s">
        <v>1752</v>
      </c>
      <c r="BD103" s="196" t="s">
        <v>1752</v>
      </c>
      <c r="BE103" s="196" t="s">
        <v>1752</v>
      </c>
      <c r="BF103" s="196" t="s">
        <v>1752</v>
      </c>
      <c r="BG103" s="196" t="s">
        <v>1752</v>
      </c>
      <c r="BH103" s="196"/>
      <c r="BI103" s="196"/>
      <c r="BJ103" s="196"/>
      <c r="BK103" s="196"/>
      <c r="BL103" s="196"/>
      <c r="BM103" s="196"/>
    </row>
    <row r="104" spans="1:65">
      <c r="A104" s="196">
        <v>45004</v>
      </c>
      <c r="B104" s="196">
        <v>45004</v>
      </c>
      <c r="C104" s="196">
        <v>45004</v>
      </c>
      <c r="D104" s="196">
        <v>44984</v>
      </c>
      <c r="E104" s="196">
        <v>44990</v>
      </c>
      <c r="F104" s="196">
        <v>45004</v>
      </c>
      <c r="G104" s="196">
        <v>45001</v>
      </c>
      <c r="H104" s="196">
        <v>44994</v>
      </c>
      <c r="I104" s="196">
        <v>44979</v>
      </c>
      <c r="J104" s="196">
        <v>45000</v>
      </c>
      <c r="K104" s="196">
        <v>44998</v>
      </c>
      <c r="L104" s="196">
        <v>45004</v>
      </c>
      <c r="M104" s="196">
        <v>44994</v>
      </c>
      <c r="N104" s="196">
        <v>44992</v>
      </c>
      <c r="O104" s="196">
        <v>45001</v>
      </c>
      <c r="P104" s="196">
        <v>45004</v>
      </c>
      <c r="Q104" s="196">
        <v>44980</v>
      </c>
      <c r="R104" s="196">
        <v>45004</v>
      </c>
      <c r="S104" s="196">
        <v>44986</v>
      </c>
      <c r="T104" s="196">
        <v>44992</v>
      </c>
      <c r="U104" s="196">
        <v>45001</v>
      </c>
      <c r="V104" s="196">
        <v>45001</v>
      </c>
      <c r="W104" s="196">
        <v>45004</v>
      </c>
      <c r="X104" s="196">
        <v>44979</v>
      </c>
      <c r="Y104" s="196">
        <v>45004</v>
      </c>
      <c r="Z104" s="196">
        <v>44802</v>
      </c>
      <c r="AA104" s="196">
        <v>44998</v>
      </c>
      <c r="AB104" s="196">
        <v>44998</v>
      </c>
      <c r="AC104" s="196">
        <v>45001</v>
      </c>
      <c r="AD104" s="196">
        <v>45004</v>
      </c>
      <c r="AE104" s="196">
        <v>45004</v>
      </c>
      <c r="AF104" s="196">
        <v>44769</v>
      </c>
      <c r="AG104" s="196">
        <v>45000</v>
      </c>
      <c r="AH104" s="196">
        <v>45004</v>
      </c>
      <c r="AI104" s="196">
        <v>44957</v>
      </c>
      <c r="AJ104" s="196">
        <v>44998</v>
      </c>
      <c r="AK104" s="196">
        <v>45004</v>
      </c>
      <c r="AL104" s="196">
        <v>44745</v>
      </c>
      <c r="AM104" s="196" t="s">
        <v>1752</v>
      </c>
      <c r="AN104" s="196" t="s">
        <v>1752</v>
      </c>
      <c r="AO104" s="196" t="s">
        <v>1752</v>
      </c>
      <c r="AP104" s="196">
        <v>44986</v>
      </c>
      <c r="AQ104" s="196">
        <v>44997</v>
      </c>
      <c r="AR104" s="196">
        <v>45004</v>
      </c>
      <c r="AS104" s="196">
        <v>44570</v>
      </c>
      <c r="AT104" s="196" t="s">
        <v>1752</v>
      </c>
      <c r="AU104" s="196" t="s">
        <v>1752</v>
      </c>
      <c r="AV104" s="196" t="s">
        <v>1752</v>
      </c>
      <c r="AW104" s="196" t="s">
        <v>1752</v>
      </c>
      <c r="AX104" s="196" t="s">
        <v>1752</v>
      </c>
      <c r="AY104" s="196">
        <v>44895</v>
      </c>
      <c r="AZ104" s="196">
        <v>44955</v>
      </c>
      <c r="BA104" s="196" t="s">
        <v>1752</v>
      </c>
      <c r="BB104" s="196" t="s">
        <v>1752</v>
      </c>
      <c r="BC104" s="196" t="s">
        <v>1752</v>
      </c>
      <c r="BD104" s="196" t="s">
        <v>1752</v>
      </c>
      <c r="BE104" s="196" t="s">
        <v>1752</v>
      </c>
      <c r="BF104" s="196" t="s">
        <v>1752</v>
      </c>
      <c r="BG104" s="196" t="s">
        <v>1752</v>
      </c>
      <c r="BH104" s="196"/>
      <c r="BI104" s="196"/>
      <c r="BJ104" s="196"/>
      <c r="BK104" s="196"/>
      <c r="BL104" s="196"/>
      <c r="BM104" s="196"/>
    </row>
    <row r="105" spans="1:65">
      <c r="A105" s="196">
        <v>45005</v>
      </c>
      <c r="B105" s="196">
        <v>45004</v>
      </c>
      <c r="C105" s="196">
        <v>45004</v>
      </c>
      <c r="D105" s="196">
        <v>44984</v>
      </c>
      <c r="E105" s="196">
        <v>44990</v>
      </c>
      <c r="F105" s="196">
        <v>45005</v>
      </c>
      <c r="G105" s="196">
        <v>45001</v>
      </c>
      <c r="H105" s="196">
        <v>44994</v>
      </c>
      <c r="I105" s="196">
        <v>44979</v>
      </c>
      <c r="J105" s="196">
        <v>45000</v>
      </c>
      <c r="K105" s="196">
        <v>45005</v>
      </c>
      <c r="L105" s="196">
        <v>45005</v>
      </c>
      <c r="M105" s="196">
        <v>44994</v>
      </c>
      <c r="N105" s="196">
        <v>44992</v>
      </c>
      <c r="O105" s="196">
        <v>45001</v>
      </c>
      <c r="P105" s="196">
        <v>45005</v>
      </c>
      <c r="Q105" s="196">
        <v>44980</v>
      </c>
      <c r="R105" s="196">
        <v>45004</v>
      </c>
      <c r="S105" s="196">
        <v>44986</v>
      </c>
      <c r="T105" s="196">
        <v>44992</v>
      </c>
      <c r="U105" s="196">
        <v>45005</v>
      </c>
      <c r="V105" s="196">
        <v>45001</v>
      </c>
      <c r="W105" s="196">
        <v>45004</v>
      </c>
      <c r="X105" s="196">
        <v>44979</v>
      </c>
      <c r="Y105" s="196">
        <v>45005</v>
      </c>
      <c r="Z105" s="196">
        <v>44802</v>
      </c>
      <c r="AA105" s="196">
        <v>44998</v>
      </c>
      <c r="AB105" s="196">
        <v>44998</v>
      </c>
      <c r="AC105" s="196">
        <v>45001</v>
      </c>
      <c r="AD105" s="196">
        <v>45004</v>
      </c>
      <c r="AE105" s="196">
        <v>45004</v>
      </c>
      <c r="AF105" s="196">
        <v>44769</v>
      </c>
      <c r="AG105" s="196">
        <v>45000</v>
      </c>
      <c r="AH105" s="196">
        <v>45005</v>
      </c>
      <c r="AI105" s="196">
        <v>44957</v>
      </c>
      <c r="AJ105" s="196">
        <v>44998</v>
      </c>
      <c r="AK105" s="196">
        <v>45005</v>
      </c>
      <c r="AL105" s="196">
        <v>44745</v>
      </c>
      <c r="AM105" s="196" t="s">
        <v>1752</v>
      </c>
      <c r="AN105" s="196" t="s">
        <v>1752</v>
      </c>
      <c r="AO105" s="196" t="s">
        <v>1752</v>
      </c>
      <c r="AP105" s="196">
        <v>44986</v>
      </c>
      <c r="AQ105" s="196">
        <v>44997</v>
      </c>
      <c r="AR105" s="196">
        <v>45005</v>
      </c>
      <c r="AS105" s="196">
        <v>44570</v>
      </c>
      <c r="AT105" s="196" t="s">
        <v>1752</v>
      </c>
      <c r="AU105" s="196" t="s">
        <v>1752</v>
      </c>
      <c r="AV105" s="196" t="s">
        <v>1752</v>
      </c>
      <c r="AW105" s="196" t="s">
        <v>1752</v>
      </c>
      <c r="AX105" s="196" t="s">
        <v>1752</v>
      </c>
      <c r="AY105" s="196">
        <v>44895</v>
      </c>
      <c r="AZ105" s="196">
        <v>44955</v>
      </c>
      <c r="BA105" s="196" t="s">
        <v>1752</v>
      </c>
      <c r="BB105" s="196" t="s">
        <v>1752</v>
      </c>
      <c r="BC105" s="196" t="s">
        <v>1752</v>
      </c>
      <c r="BD105" s="196" t="s">
        <v>1752</v>
      </c>
      <c r="BE105" s="196" t="s">
        <v>1752</v>
      </c>
      <c r="BF105" s="196" t="s">
        <v>1752</v>
      </c>
      <c r="BG105" s="196" t="s">
        <v>1752</v>
      </c>
      <c r="BH105" s="196"/>
      <c r="BI105" s="196"/>
      <c r="BJ105" s="196"/>
      <c r="BK105" s="196"/>
      <c r="BL105" s="196"/>
      <c r="BM105" s="196"/>
    </row>
    <row r="106" spans="1:65">
      <c r="A106" s="196">
        <v>45006</v>
      </c>
      <c r="B106" s="196">
        <v>45004</v>
      </c>
      <c r="C106" s="196">
        <v>45004</v>
      </c>
      <c r="D106" s="196">
        <v>44984</v>
      </c>
      <c r="E106" s="196">
        <v>44990</v>
      </c>
      <c r="F106" s="196">
        <v>45005</v>
      </c>
      <c r="G106" s="196">
        <v>45001</v>
      </c>
      <c r="H106" s="196">
        <v>44994</v>
      </c>
      <c r="I106" s="196">
        <v>44979</v>
      </c>
      <c r="J106" s="196">
        <v>45000</v>
      </c>
      <c r="K106" s="196">
        <v>45005</v>
      </c>
      <c r="L106" s="196">
        <v>45005</v>
      </c>
      <c r="M106" s="196">
        <v>44994</v>
      </c>
      <c r="N106" s="196">
        <v>44992</v>
      </c>
      <c r="O106" s="196">
        <v>45001</v>
      </c>
      <c r="P106" s="196">
        <v>45005</v>
      </c>
      <c r="Q106" s="196">
        <v>44980</v>
      </c>
      <c r="R106" s="196">
        <v>45004</v>
      </c>
      <c r="S106" s="196">
        <v>44986</v>
      </c>
      <c r="T106" s="196">
        <v>44992</v>
      </c>
      <c r="U106" s="196">
        <v>45005</v>
      </c>
      <c r="V106" s="196">
        <v>45001</v>
      </c>
      <c r="W106" s="196">
        <v>45004</v>
      </c>
      <c r="X106" s="196">
        <v>44979</v>
      </c>
      <c r="Y106" s="196">
        <v>45005</v>
      </c>
      <c r="Z106" s="196">
        <v>44802</v>
      </c>
      <c r="AA106" s="196">
        <v>44998</v>
      </c>
      <c r="AB106" s="196">
        <v>44998</v>
      </c>
      <c r="AC106" s="196">
        <v>45001</v>
      </c>
      <c r="AD106" s="196">
        <v>45004</v>
      </c>
      <c r="AE106" s="196">
        <v>45004</v>
      </c>
      <c r="AF106" s="196">
        <v>44769</v>
      </c>
      <c r="AG106" s="196">
        <v>45000</v>
      </c>
      <c r="AH106" s="196">
        <v>45005</v>
      </c>
      <c r="AI106" s="196">
        <v>44957</v>
      </c>
      <c r="AJ106" s="196">
        <v>44998</v>
      </c>
      <c r="AK106" s="196">
        <v>45005</v>
      </c>
      <c r="AL106" s="196">
        <v>44745</v>
      </c>
      <c r="AM106" s="196" t="s">
        <v>1752</v>
      </c>
      <c r="AN106" s="196" t="s">
        <v>1752</v>
      </c>
      <c r="AO106" s="196" t="s">
        <v>1752</v>
      </c>
      <c r="AP106" s="196">
        <v>44986</v>
      </c>
      <c r="AQ106" s="196">
        <v>44997</v>
      </c>
      <c r="AR106" s="196">
        <v>45005</v>
      </c>
      <c r="AS106" s="196">
        <v>44570</v>
      </c>
      <c r="AT106" s="196" t="s">
        <v>1752</v>
      </c>
      <c r="AU106" s="196" t="s">
        <v>1752</v>
      </c>
      <c r="AV106" s="196" t="s">
        <v>1752</v>
      </c>
      <c r="AW106" s="196" t="s">
        <v>1752</v>
      </c>
      <c r="AX106" s="196" t="s">
        <v>1752</v>
      </c>
      <c r="AY106" s="196">
        <v>44895</v>
      </c>
      <c r="AZ106" s="196">
        <v>44955</v>
      </c>
      <c r="BA106" s="196" t="s">
        <v>1752</v>
      </c>
      <c r="BB106" s="196" t="s">
        <v>1752</v>
      </c>
      <c r="BC106" s="196" t="s">
        <v>1752</v>
      </c>
      <c r="BD106" s="196" t="s">
        <v>1752</v>
      </c>
      <c r="BE106" s="196" t="s">
        <v>1752</v>
      </c>
      <c r="BF106" s="196" t="s">
        <v>1752</v>
      </c>
      <c r="BG106" s="196" t="s">
        <v>1752</v>
      </c>
      <c r="BH106" s="196"/>
      <c r="BI106" s="196"/>
      <c r="BJ106" s="196"/>
      <c r="BK106" s="196"/>
      <c r="BL106" s="196"/>
      <c r="BM106" s="196"/>
    </row>
    <row r="107" spans="1:65">
      <c r="A107" s="196">
        <v>45007</v>
      </c>
      <c r="B107" s="196">
        <v>45004</v>
      </c>
      <c r="C107" s="196">
        <v>45007</v>
      </c>
      <c r="D107" s="196">
        <v>45007</v>
      </c>
      <c r="E107" s="196">
        <v>45007</v>
      </c>
      <c r="F107" s="196">
        <v>45005</v>
      </c>
      <c r="G107" s="196">
        <v>45007</v>
      </c>
      <c r="H107" s="196">
        <v>44994</v>
      </c>
      <c r="I107" s="196">
        <v>45007</v>
      </c>
      <c r="J107" s="196">
        <v>45000</v>
      </c>
      <c r="K107" s="196">
        <v>45005</v>
      </c>
      <c r="L107" s="196">
        <v>45007</v>
      </c>
      <c r="M107" s="196">
        <v>45007</v>
      </c>
      <c r="N107" s="196">
        <v>44992</v>
      </c>
      <c r="O107" s="196">
        <v>45001</v>
      </c>
      <c r="P107" s="196">
        <v>45005</v>
      </c>
      <c r="Q107" s="196">
        <v>45007</v>
      </c>
      <c r="R107" s="196">
        <v>45004</v>
      </c>
      <c r="S107" s="196">
        <v>44986</v>
      </c>
      <c r="T107" s="196">
        <v>44992</v>
      </c>
      <c r="U107" s="196">
        <v>45007</v>
      </c>
      <c r="V107" s="196">
        <v>45001</v>
      </c>
      <c r="W107" s="196">
        <v>45004</v>
      </c>
      <c r="X107" s="196">
        <v>45007</v>
      </c>
      <c r="Y107" s="196">
        <v>45007</v>
      </c>
      <c r="Z107" s="196">
        <v>44802</v>
      </c>
      <c r="AA107" s="196">
        <v>44998</v>
      </c>
      <c r="AB107" s="196">
        <v>44998</v>
      </c>
      <c r="AC107" s="196">
        <v>45007</v>
      </c>
      <c r="AD107" s="196">
        <v>45004</v>
      </c>
      <c r="AE107" s="196">
        <v>45004</v>
      </c>
      <c r="AF107" s="196">
        <v>45007</v>
      </c>
      <c r="AG107" s="196">
        <v>45007</v>
      </c>
      <c r="AH107" s="196">
        <v>45007</v>
      </c>
      <c r="AI107" s="196">
        <v>44957</v>
      </c>
      <c r="AJ107" s="196">
        <v>45007</v>
      </c>
      <c r="AK107" s="196">
        <v>45005</v>
      </c>
      <c r="AL107" s="196">
        <v>44745</v>
      </c>
      <c r="AM107" s="196" t="s">
        <v>1752</v>
      </c>
      <c r="AN107" s="196" t="s">
        <v>1752</v>
      </c>
      <c r="AO107" s="196" t="s">
        <v>1752</v>
      </c>
      <c r="AP107" s="196">
        <v>44986</v>
      </c>
      <c r="AQ107" s="196">
        <v>44997</v>
      </c>
      <c r="AR107" s="196">
        <v>45007</v>
      </c>
      <c r="AS107" s="196">
        <v>44570</v>
      </c>
      <c r="AT107" s="196" t="s">
        <v>1752</v>
      </c>
      <c r="AU107" s="196" t="s">
        <v>1752</v>
      </c>
      <c r="AV107" s="196" t="s">
        <v>1752</v>
      </c>
      <c r="AW107" s="196" t="s">
        <v>1752</v>
      </c>
      <c r="AX107" s="196" t="s">
        <v>1752</v>
      </c>
      <c r="AY107" s="196">
        <v>44895</v>
      </c>
      <c r="AZ107" s="196">
        <v>44955</v>
      </c>
      <c r="BA107" s="196" t="s">
        <v>1752</v>
      </c>
      <c r="BB107" s="196" t="s">
        <v>1752</v>
      </c>
      <c r="BC107" s="196" t="s">
        <v>1752</v>
      </c>
      <c r="BD107" s="196" t="s">
        <v>1752</v>
      </c>
      <c r="BE107" s="196" t="s">
        <v>1752</v>
      </c>
      <c r="BF107" s="196" t="s">
        <v>1752</v>
      </c>
      <c r="BG107" s="196" t="s">
        <v>1752</v>
      </c>
      <c r="BH107" s="196"/>
      <c r="BI107" s="196"/>
      <c r="BJ107" s="196"/>
      <c r="BK107" s="196"/>
      <c r="BL107" s="196"/>
      <c r="BM107" s="196"/>
    </row>
    <row r="108" spans="1:65">
      <c r="A108" s="196">
        <v>45008</v>
      </c>
      <c r="B108" s="196">
        <v>45004</v>
      </c>
      <c r="C108" s="196">
        <v>45007</v>
      </c>
      <c r="D108" s="196">
        <v>45007</v>
      </c>
      <c r="E108" s="196">
        <v>45007</v>
      </c>
      <c r="F108" s="196">
        <v>45008</v>
      </c>
      <c r="G108" s="196">
        <v>45007</v>
      </c>
      <c r="H108" s="196">
        <v>45008</v>
      </c>
      <c r="I108" s="196">
        <v>45008</v>
      </c>
      <c r="J108" s="196">
        <v>45000</v>
      </c>
      <c r="K108" s="196">
        <v>45005</v>
      </c>
      <c r="L108" s="196">
        <v>45008</v>
      </c>
      <c r="M108" s="196">
        <v>45007</v>
      </c>
      <c r="N108" s="196">
        <v>44992</v>
      </c>
      <c r="O108" s="196">
        <v>45001</v>
      </c>
      <c r="P108" s="196">
        <v>45005</v>
      </c>
      <c r="Q108" s="196">
        <v>45007</v>
      </c>
      <c r="R108" s="196">
        <v>45004</v>
      </c>
      <c r="S108" s="196">
        <v>44986</v>
      </c>
      <c r="T108" s="196">
        <v>44992</v>
      </c>
      <c r="U108" s="196">
        <v>45007</v>
      </c>
      <c r="V108" s="196">
        <v>45001</v>
      </c>
      <c r="W108" s="196">
        <v>45004</v>
      </c>
      <c r="X108" s="196">
        <v>45008</v>
      </c>
      <c r="Y108" s="196">
        <v>45007</v>
      </c>
      <c r="Z108" s="196">
        <v>44802</v>
      </c>
      <c r="AA108" s="196">
        <v>44998</v>
      </c>
      <c r="AB108" s="196">
        <v>44998</v>
      </c>
      <c r="AC108" s="196">
        <v>45007</v>
      </c>
      <c r="AD108" s="196">
        <v>45004</v>
      </c>
      <c r="AE108" s="196">
        <v>45004</v>
      </c>
      <c r="AF108" s="196">
        <v>45007</v>
      </c>
      <c r="AG108" s="196">
        <v>45008</v>
      </c>
      <c r="AH108" s="196">
        <v>45008</v>
      </c>
      <c r="AI108" s="196">
        <v>44957</v>
      </c>
      <c r="AJ108" s="196">
        <v>45008</v>
      </c>
      <c r="AK108" s="196">
        <v>45008</v>
      </c>
      <c r="AL108" s="196">
        <v>44745</v>
      </c>
      <c r="AM108" s="196" t="s">
        <v>1752</v>
      </c>
      <c r="AN108" s="196" t="s">
        <v>1752</v>
      </c>
      <c r="AO108" s="196" t="s">
        <v>1752</v>
      </c>
      <c r="AP108" s="196">
        <v>44986</v>
      </c>
      <c r="AQ108" s="196">
        <v>44997</v>
      </c>
      <c r="AR108" s="196">
        <v>45008</v>
      </c>
      <c r="AS108" s="196">
        <v>44570</v>
      </c>
      <c r="AT108" s="196" t="s">
        <v>1752</v>
      </c>
      <c r="AU108" s="196" t="s">
        <v>1752</v>
      </c>
      <c r="AV108" s="196" t="s">
        <v>1752</v>
      </c>
      <c r="AW108" s="196" t="s">
        <v>1752</v>
      </c>
      <c r="AX108" s="196" t="s">
        <v>1752</v>
      </c>
      <c r="AY108" s="196">
        <v>44895</v>
      </c>
      <c r="AZ108" s="196">
        <v>44955</v>
      </c>
      <c r="BA108" s="196" t="s">
        <v>1752</v>
      </c>
      <c r="BB108" s="196" t="s">
        <v>1752</v>
      </c>
      <c r="BC108" s="196" t="s">
        <v>1752</v>
      </c>
      <c r="BD108" s="196" t="s">
        <v>1752</v>
      </c>
      <c r="BE108" s="196" t="s">
        <v>1752</v>
      </c>
      <c r="BF108" s="196" t="s">
        <v>1752</v>
      </c>
      <c r="BG108" s="196" t="s">
        <v>1752</v>
      </c>
      <c r="BH108" s="196"/>
      <c r="BI108" s="196"/>
      <c r="BJ108" s="196"/>
      <c r="BK108" s="196"/>
      <c r="BL108" s="196"/>
      <c r="BM108" s="196"/>
    </row>
    <row r="109" spans="1:65">
      <c r="A109" s="196">
        <v>45009</v>
      </c>
      <c r="B109" s="196">
        <v>45004</v>
      </c>
      <c r="C109" s="196">
        <v>45007</v>
      </c>
      <c r="D109" s="196">
        <v>45007</v>
      </c>
      <c r="E109" s="196">
        <v>45007</v>
      </c>
      <c r="F109" s="196">
        <v>45008</v>
      </c>
      <c r="G109" s="196">
        <v>45007</v>
      </c>
      <c r="H109" s="196">
        <v>45008</v>
      </c>
      <c r="I109" s="196">
        <v>45008</v>
      </c>
      <c r="J109" s="196">
        <v>45000</v>
      </c>
      <c r="K109" s="196">
        <v>45005</v>
      </c>
      <c r="L109" s="196">
        <v>45008</v>
      </c>
      <c r="M109" s="196">
        <v>45007</v>
      </c>
      <c r="N109" s="196">
        <v>44992</v>
      </c>
      <c r="O109" s="196">
        <v>45001</v>
      </c>
      <c r="P109" s="196">
        <v>45005</v>
      </c>
      <c r="Q109" s="196">
        <v>45007</v>
      </c>
      <c r="R109" s="196">
        <v>45004</v>
      </c>
      <c r="S109" s="196">
        <v>44986</v>
      </c>
      <c r="T109" s="196">
        <v>44992</v>
      </c>
      <c r="U109" s="196">
        <v>45007</v>
      </c>
      <c r="V109" s="196">
        <v>45001</v>
      </c>
      <c r="W109" s="196">
        <v>45004</v>
      </c>
      <c r="X109" s="196">
        <v>45008</v>
      </c>
      <c r="Y109" s="196">
        <v>45007</v>
      </c>
      <c r="Z109" s="196">
        <v>44802</v>
      </c>
      <c r="AA109" s="196">
        <v>44998</v>
      </c>
      <c r="AB109" s="196">
        <v>44998</v>
      </c>
      <c r="AC109" s="196">
        <v>45007</v>
      </c>
      <c r="AD109" s="196">
        <v>45004</v>
      </c>
      <c r="AE109" s="196">
        <v>45004</v>
      </c>
      <c r="AF109" s="196">
        <v>45007</v>
      </c>
      <c r="AG109" s="196">
        <v>45008</v>
      </c>
      <c r="AH109" s="196">
        <v>45008</v>
      </c>
      <c r="AI109" s="196">
        <v>44957</v>
      </c>
      <c r="AJ109" s="196">
        <v>45008</v>
      </c>
      <c r="AK109" s="196">
        <v>45008</v>
      </c>
      <c r="AL109" s="196">
        <v>44745</v>
      </c>
      <c r="AM109" s="196" t="s">
        <v>1752</v>
      </c>
      <c r="AN109" s="196" t="s">
        <v>1752</v>
      </c>
      <c r="AO109" s="196" t="s">
        <v>1752</v>
      </c>
      <c r="AP109" s="196">
        <v>44986</v>
      </c>
      <c r="AQ109" s="196">
        <v>44997</v>
      </c>
      <c r="AR109" s="196">
        <v>45008</v>
      </c>
      <c r="AS109" s="196">
        <v>44570</v>
      </c>
      <c r="AT109" s="196" t="s">
        <v>1752</v>
      </c>
      <c r="AU109" s="196" t="s">
        <v>1752</v>
      </c>
      <c r="AV109" s="196" t="s">
        <v>1752</v>
      </c>
      <c r="AW109" s="196" t="s">
        <v>1752</v>
      </c>
      <c r="AX109" s="196" t="s">
        <v>1752</v>
      </c>
      <c r="AY109" s="196">
        <v>44895</v>
      </c>
      <c r="AZ109" s="196">
        <v>44955</v>
      </c>
      <c r="BA109" s="196" t="s">
        <v>1752</v>
      </c>
      <c r="BB109" s="196" t="s">
        <v>1752</v>
      </c>
      <c r="BC109" s="196" t="s">
        <v>1752</v>
      </c>
      <c r="BD109" s="196" t="s">
        <v>1752</v>
      </c>
      <c r="BE109" s="196" t="s">
        <v>1752</v>
      </c>
      <c r="BF109" s="196" t="s">
        <v>1752</v>
      </c>
      <c r="BG109" s="196" t="s">
        <v>1752</v>
      </c>
      <c r="BH109" s="196"/>
      <c r="BI109" s="196"/>
      <c r="BJ109" s="196"/>
      <c r="BK109" s="196"/>
      <c r="BL109" s="196"/>
      <c r="BM109" s="196"/>
    </row>
    <row r="110" spans="1:65">
      <c r="A110" s="196">
        <v>45010</v>
      </c>
      <c r="B110" s="196">
        <v>45004</v>
      </c>
      <c r="C110" s="196">
        <v>45007</v>
      </c>
      <c r="D110" s="196">
        <v>45007</v>
      </c>
      <c r="E110" s="196">
        <v>45007</v>
      </c>
      <c r="F110" s="196">
        <v>45008</v>
      </c>
      <c r="G110" s="196">
        <v>45007</v>
      </c>
      <c r="H110" s="196">
        <v>45008</v>
      </c>
      <c r="I110" s="196">
        <v>45008</v>
      </c>
      <c r="J110" s="196">
        <v>45000</v>
      </c>
      <c r="K110" s="196">
        <v>45005</v>
      </c>
      <c r="L110" s="196">
        <v>45008</v>
      </c>
      <c r="M110" s="196">
        <v>45007</v>
      </c>
      <c r="N110" s="196">
        <v>44992</v>
      </c>
      <c r="O110" s="196">
        <v>45001</v>
      </c>
      <c r="P110" s="196">
        <v>45005</v>
      </c>
      <c r="Q110" s="196">
        <v>45007</v>
      </c>
      <c r="R110" s="196">
        <v>45004</v>
      </c>
      <c r="S110" s="196">
        <v>44986</v>
      </c>
      <c r="T110" s="196">
        <v>44992</v>
      </c>
      <c r="U110" s="196">
        <v>45007</v>
      </c>
      <c r="V110" s="196">
        <v>45001</v>
      </c>
      <c r="W110" s="196">
        <v>45004</v>
      </c>
      <c r="X110" s="196">
        <v>45008</v>
      </c>
      <c r="Y110" s="196">
        <v>45007</v>
      </c>
      <c r="Z110" s="196">
        <v>44802</v>
      </c>
      <c r="AA110" s="196">
        <v>44998</v>
      </c>
      <c r="AB110" s="196">
        <v>44998</v>
      </c>
      <c r="AC110" s="196">
        <v>45007</v>
      </c>
      <c r="AD110" s="196">
        <v>45004</v>
      </c>
      <c r="AE110" s="196">
        <v>45004</v>
      </c>
      <c r="AF110" s="196">
        <v>45007</v>
      </c>
      <c r="AG110" s="196">
        <v>45008</v>
      </c>
      <c r="AH110" s="196">
        <v>45008</v>
      </c>
      <c r="AI110" s="196">
        <v>44957</v>
      </c>
      <c r="AJ110" s="196">
        <v>45008</v>
      </c>
      <c r="AK110" s="196">
        <v>45008</v>
      </c>
      <c r="AL110" s="196">
        <v>44745</v>
      </c>
      <c r="AM110" s="196" t="s">
        <v>1752</v>
      </c>
      <c r="AN110" s="196" t="s">
        <v>1752</v>
      </c>
      <c r="AO110" s="196" t="s">
        <v>1752</v>
      </c>
      <c r="AP110" s="196">
        <v>44986</v>
      </c>
      <c r="AQ110" s="196">
        <v>44997</v>
      </c>
      <c r="AR110" s="196">
        <v>45008</v>
      </c>
      <c r="AS110" s="196">
        <v>44570</v>
      </c>
      <c r="AT110" s="196" t="s">
        <v>1752</v>
      </c>
      <c r="AU110" s="196" t="s">
        <v>1752</v>
      </c>
      <c r="AV110" s="196" t="s">
        <v>1752</v>
      </c>
      <c r="AW110" s="196" t="s">
        <v>1752</v>
      </c>
      <c r="AX110" s="196" t="s">
        <v>1752</v>
      </c>
      <c r="AY110" s="196">
        <v>44895</v>
      </c>
      <c r="AZ110" s="196">
        <v>44955</v>
      </c>
      <c r="BA110" s="196" t="s">
        <v>1752</v>
      </c>
      <c r="BB110" s="196" t="s">
        <v>1752</v>
      </c>
      <c r="BC110" s="196" t="s">
        <v>1752</v>
      </c>
      <c r="BD110" s="196" t="s">
        <v>1752</v>
      </c>
      <c r="BE110" s="196" t="s">
        <v>1752</v>
      </c>
      <c r="BF110" s="196" t="s">
        <v>1752</v>
      </c>
      <c r="BG110" s="196" t="s">
        <v>1752</v>
      </c>
      <c r="BH110" s="196"/>
      <c r="BI110" s="196"/>
      <c r="BJ110" s="196"/>
      <c r="BK110" s="196"/>
      <c r="BL110" s="196"/>
      <c r="BM110" s="196"/>
    </row>
    <row r="111" spans="1:65">
      <c r="A111" s="196">
        <v>45011</v>
      </c>
      <c r="B111" s="196">
        <v>45011</v>
      </c>
      <c r="C111" s="196">
        <v>45011</v>
      </c>
      <c r="D111" s="196">
        <v>45011</v>
      </c>
      <c r="E111" s="196">
        <v>45007</v>
      </c>
      <c r="F111" s="196">
        <v>45008</v>
      </c>
      <c r="G111" s="196">
        <v>45007</v>
      </c>
      <c r="H111" s="196">
        <v>45011</v>
      </c>
      <c r="I111" s="196">
        <v>45011</v>
      </c>
      <c r="J111" s="196">
        <v>45000</v>
      </c>
      <c r="K111" s="196">
        <v>45005</v>
      </c>
      <c r="L111" s="196">
        <v>45011</v>
      </c>
      <c r="M111" s="196">
        <v>45007</v>
      </c>
      <c r="N111" s="196">
        <v>44992</v>
      </c>
      <c r="O111" s="196">
        <v>45001</v>
      </c>
      <c r="P111" s="196">
        <v>45005</v>
      </c>
      <c r="Q111" s="196">
        <v>45007</v>
      </c>
      <c r="R111" s="196">
        <v>45004</v>
      </c>
      <c r="S111" s="196">
        <v>44986</v>
      </c>
      <c r="T111" s="196">
        <v>44992</v>
      </c>
      <c r="U111" s="196">
        <v>45011</v>
      </c>
      <c r="V111" s="196">
        <v>45011</v>
      </c>
      <c r="W111" s="196">
        <v>45004</v>
      </c>
      <c r="X111" s="196">
        <v>45008</v>
      </c>
      <c r="Y111" s="196">
        <v>45007</v>
      </c>
      <c r="Z111" s="196">
        <v>44802</v>
      </c>
      <c r="AA111" s="196">
        <v>44998</v>
      </c>
      <c r="AB111" s="196">
        <v>44998</v>
      </c>
      <c r="AC111" s="196">
        <v>45011</v>
      </c>
      <c r="AD111" s="196">
        <v>45004</v>
      </c>
      <c r="AE111" s="196">
        <v>45011</v>
      </c>
      <c r="AF111" s="196">
        <v>45007</v>
      </c>
      <c r="AG111" s="196">
        <v>45008</v>
      </c>
      <c r="AH111" s="196">
        <v>45011</v>
      </c>
      <c r="AI111" s="196">
        <v>44957</v>
      </c>
      <c r="AJ111" s="196">
        <v>45008</v>
      </c>
      <c r="AK111" s="196">
        <v>45008</v>
      </c>
      <c r="AL111" s="196">
        <v>44745</v>
      </c>
      <c r="AM111" s="196" t="s">
        <v>1752</v>
      </c>
      <c r="AN111" s="196" t="s">
        <v>1752</v>
      </c>
      <c r="AO111" s="196" t="s">
        <v>1752</v>
      </c>
      <c r="AP111" s="196">
        <v>44986</v>
      </c>
      <c r="AQ111" s="196">
        <v>45011</v>
      </c>
      <c r="AR111" s="196">
        <v>45008</v>
      </c>
      <c r="AS111" s="196">
        <v>44570</v>
      </c>
      <c r="AT111" s="196" t="s">
        <v>1752</v>
      </c>
      <c r="AU111" s="196" t="s">
        <v>1752</v>
      </c>
      <c r="AV111" s="196" t="s">
        <v>1752</v>
      </c>
      <c r="AW111" s="196" t="s">
        <v>1752</v>
      </c>
      <c r="AX111" s="196" t="s">
        <v>1752</v>
      </c>
      <c r="AY111" s="196">
        <v>44895</v>
      </c>
      <c r="AZ111" s="196">
        <v>44955</v>
      </c>
      <c r="BA111" s="196" t="s">
        <v>1752</v>
      </c>
      <c r="BB111" s="196" t="s">
        <v>1752</v>
      </c>
      <c r="BC111" s="196" t="s">
        <v>1752</v>
      </c>
      <c r="BD111" s="196" t="s">
        <v>1752</v>
      </c>
      <c r="BE111" s="196" t="s">
        <v>1752</v>
      </c>
      <c r="BF111" s="196" t="s">
        <v>1752</v>
      </c>
      <c r="BG111" s="196" t="s">
        <v>1752</v>
      </c>
      <c r="BH111" s="196"/>
      <c r="BI111" s="196"/>
      <c r="BJ111" s="196"/>
      <c r="BK111" s="196"/>
      <c r="BL111" s="196"/>
      <c r="BM111" s="196"/>
    </row>
    <row r="112" spans="1:65">
      <c r="A112" s="196">
        <v>45012</v>
      </c>
      <c r="B112" s="196">
        <v>45011</v>
      </c>
      <c r="C112" s="196">
        <v>45011</v>
      </c>
      <c r="D112" s="196">
        <v>45011</v>
      </c>
      <c r="E112" s="196">
        <v>45007</v>
      </c>
      <c r="F112" s="196">
        <v>45012</v>
      </c>
      <c r="G112" s="196">
        <v>45007</v>
      </c>
      <c r="H112" s="196">
        <v>45011</v>
      </c>
      <c r="I112" s="196">
        <v>45011</v>
      </c>
      <c r="J112" s="196">
        <v>45000</v>
      </c>
      <c r="K112" s="196">
        <v>45012</v>
      </c>
      <c r="L112" s="196">
        <v>45012</v>
      </c>
      <c r="M112" s="196">
        <v>45007</v>
      </c>
      <c r="N112" s="196">
        <v>44992</v>
      </c>
      <c r="O112" s="196">
        <v>45001</v>
      </c>
      <c r="P112" s="196">
        <v>45005</v>
      </c>
      <c r="Q112" s="196">
        <v>45007</v>
      </c>
      <c r="R112" s="196">
        <v>45004</v>
      </c>
      <c r="S112" s="196">
        <v>44986</v>
      </c>
      <c r="T112" s="196">
        <v>44992</v>
      </c>
      <c r="U112" s="196">
        <v>45012</v>
      </c>
      <c r="V112" s="196">
        <v>45011</v>
      </c>
      <c r="W112" s="196">
        <v>45004</v>
      </c>
      <c r="X112" s="196">
        <v>45012</v>
      </c>
      <c r="Y112" s="196">
        <v>45007</v>
      </c>
      <c r="Z112" s="196">
        <v>44802</v>
      </c>
      <c r="AA112" s="196">
        <v>44998</v>
      </c>
      <c r="AB112" s="196">
        <v>44998</v>
      </c>
      <c r="AC112" s="196">
        <v>45011</v>
      </c>
      <c r="AD112" s="196">
        <v>45004</v>
      </c>
      <c r="AE112" s="196">
        <v>45011</v>
      </c>
      <c r="AF112" s="196">
        <v>45007</v>
      </c>
      <c r="AG112" s="196">
        <v>45012</v>
      </c>
      <c r="AH112" s="196">
        <v>45012</v>
      </c>
      <c r="AI112" s="196">
        <v>44957</v>
      </c>
      <c r="AJ112" s="196">
        <v>45008</v>
      </c>
      <c r="AK112" s="196">
        <v>45012</v>
      </c>
      <c r="AL112" s="196">
        <v>44745</v>
      </c>
      <c r="AM112" s="196" t="s">
        <v>1752</v>
      </c>
      <c r="AN112" s="196" t="s">
        <v>1752</v>
      </c>
      <c r="AO112" s="196" t="s">
        <v>1752</v>
      </c>
      <c r="AP112" s="196">
        <v>44986</v>
      </c>
      <c r="AQ112" s="196">
        <v>45012</v>
      </c>
      <c r="AR112" s="196">
        <v>45008</v>
      </c>
      <c r="AS112" s="196">
        <v>44570</v>
      </c>
      <c r="AT112" s="196" t="s">
        <v>1752</v>
      </c>
      <c r="AU112" s="196" t="s">
        <v>1752</v>
      </c>
      <c r="AV112" s="196" t="s">
        <v>1752</v>
      </c>
      <c r="AW112" s="196" t="s">
        <v>1752</v>
      </c>
      <c r="AX112" s="196" t="s">
        <v>1752</v>
      </c>
      <c r="AY112" s="196">
        <v>44895</v>
      </c>
      <c r="AZ112" s="196">
        <v>44955</v>
      </c>
      <c r="BA112" s="196" t="s">
        <v>1752</v>
      </c>
      <c r="BB112" s="196" t="s">
        <v>1752</v>
      </c>
      <c r="BC112" s="196" t="s">
        <v>1752</v>
      </c>
      <c r="BD112" s="196" t="s">
        <v>1752</v>
      </c>
      <c r="BE112" s="196" t="s">
        <v>1752</v>
      </c>
      <c r="BF112" s="196" t="s">
        <v>1752</v>
      </c>
      <c r="BG112" s="196" t="s">
        <v>1752</v>
      </c>
      <c r="BH112" s="196"/>
      <c r="BI112" s="196"/>
      <c r="BJ112" s="196"/>
      <c r="BK112" s="196"/>
      <c r="BL112" s="196"/>
      <c r="BM112" s="196"/>
    </row>
    <row r="113" spans="1:65">
      <c r="A113" s="196">
        <v>45013</v>
      </c>
      <c r="B113" s="196">
        <v>45011</v>
      </c>
      <c r="C113" s="196">
        <v>45011</v>
      </c>
      <c r="D113" s="196">
        <v>45011</v>
      </c>
      <c r="E113" s="196">
        <v>45007</v>
      </c>
      <c r="F113" s="196">
        <v>45013</v>
      </c>
      <c r="G113" s="196">
        <v>45013</v>
      </c>
      <c r="H113" s="196">
        <v>45011</v>
      </c>
      <c r="I113" s="196">
        <v>45011</v>
      </c>
      <c r="J113" s="196">
        <v>45000</v>
      </c>
      <c r="K113" s="196">
        <v>45013</v>
      </c>
      <c r="L113" s="196">
        <v>45013</v>
      </c>
      <c r="M113" s="196">
        <v>45007</v>
      </c>
      <c r="N113" s="196">
        <v>44992</v>
      </c>
      <c r="O113" s="196">
        <v>45001</v>
      </c>
      <c r="P113" s="196">
        <v>45005</v>
      </c>
      <c r="Q113" s="196">
        <v>45007</v>
      </c>
      <c r="R113" s="196">
        <v>45004</v>
      </c>
      <c r="S113" s="196">
        <v>44986</v>
      </c>
      <c r="T113" s="196">
        <v>44992</v>
      </c>
      <c r="U113" s="196">
        <v>45013</v>
      </c>
      <c r="V113" s="196">
        <v>45011</v>
      </c>
      <c r="W113" s="196">
        <v>45004</v>
      </c>
      <c r="X113" s="196">
        <v>45012</v>
      </c>
      <c r="Y113" s="196">
        <v>45013</v>
      </c>
      <c r="Z113" s="196">
        <v>44802</v>
      </c>
      <c r="AA113" s="196">
        <v>44998</v>
      </c>
      <c r="AB113" s="196">
        <v>44998</v>
      </c>
      <c r="AC113" s="196">
        <v>45011</v>
      </c>
      <c r="AD113" s="196">
        <v>45004</v>
      </c>
      <c r="AE113" s="196">
        <v>45013</v>
      </c>
      <c r="AF113" s="196">
        <v>45007</v>
      </c>
      <c r="AG113" s="196">
        <v>45012</v>
      </c>
      <c r="AH113" s="196">
        <v>45013</v>
      </c>
      <c r="AI113" s="196">
        <v>44957</v>
      </c>
      <c r="AJ113" s="196">
        <v>45008</v>
      </c>
      <c r="AK113" s="196">
        <v>45013</v>
      </c>
      <c r="AL113" s="196">
        <v>44745</v>
      </c>
      <c r="AM113" s="196" t="s">
        <v>1752</v>
      </c>
      <c r="AN113" s="196" t="s">
        <v>1752</v>
      </c>
      <c r="AO113" s="196" t="s">
        <v>1752</v>
      </c>
      <c r="AP113" s="196">
        <v>44986</v>
      </c>
      <c r="AQ113" s="196">
        <v>45013</v>
      </c>
      <c r="AR113" s="196">
        <v>45008</v>
      </c>
      <c r="AS113" s="196">
        <v>44570</v>
      </c>
      <c r="AT113" s="196" t="s">
        <v>1752</v>
      </c>
      <c r="AU113" s="196" t="s">
        <v>1752</v>
      </c>
      <c r="AV113" s="196" t="s">
        <v>1752</v>
      </c>
      <c r="AW113" s="196" t="s">
        <v>1752</v>
      </c>
      <c r="AX113" s="196" t="s">
        <v>1752</v>
      </c>
      <c r="AY113" s="196">
        <v>44895</v>
      </c>
      <c r="AZ113" s="196">
        <v>44955</v>
      </c>
      <c r="BA113" s="196" t="s">
        <v>1752</v>
      </c>
      <c r="BB113" s="196" t="s">
        <v>1752</v>
      </c>
      <c r="BC113" s="196" t="s">
        <v>1752</v>
      </c>
      <c r="BD113" s="196" t="s">
        <v>1752</v>
      </c>
      <c r="BE113" s="196" t="s">
        <v>1752</v>
      </c>
      <c r="BF113" s="196" t="s">
        <v>1752</v>
      </c>
      <c r="BG113" s="196" t="s">
        <v>1752</v>
      </c>
      <c r="BH113" s="196"/>
      <c r="BI113" s="196"/>
      <c r="BJ113" s="196"/>
      <c r="BK113" s="196"/>
      <c r="BL113" s="196"/>
      <c r="BM113" s="196"/>
    </row>
    <row r="114" spans="1:65">
      <c r="A114" s="196">
        <v>45014</v>
      </c>
      <c r="B114" s="196">
        <v>45011</v>
      </c>
      <c r="C114" s="196">
        <v>45011</v>
      </c>
      <c r="D114" s="196">
        <v>45011</v>
      </c>
      <c r="E114" s="196">
        <v>45007</v>
      </c>
      <c r="F114" s="196">
        <v>45014</v>
      </c>
      <c r="G114" s="196">
        <v>45013</v>
      </c>
      <c r="H114" s="196">
        <v>45014</v>
      </c>
      <c r="I114" s="196">
        <v>45011</v>
      </c>
      <c r="J114" s="196">
        <v>45014</v>
      </c>
      <c r="K114" s="196">
        <v>45014</v>
      </c>
      <c r="L114" s="196">
        <v>45014</v>
      </c>
      <c r="M114" s="196">
        <v>45007</v>
      </c>
      <c r="N114" s="196">
        <v>44992</v>
      </c>
      <c r="O114" s="196">
        <v>45001</v>
      </c>
      <c r="P114" s="196">
        <v>45005</v>
      </c>
      <c r="Q114" s="196">
        <v>45007</v>
      </c>
      <c r="R114" s="196">
        <v>45004</v>
      </c>
      <c r="S114" s="196">
        <v>44986</v>
      </c>
      <c r="T114" s="196">
        <v>44992</v>
      </c>
      <c r="U114" s="196">
        <v>45014</v>
      </c>
      <c r="V114" s="196">
        <v>45011</v>
      </c>
      <c r="W114" s="196">
        <v>45004</v>
      </c>
      <c r="X114" s="196">
        <v>45012</v>
      </c>
      <c r="Y114" s="196">
        <v>45013</v>
      </c>
      <c r="Z114" s="196">
        <v>44802</v>
      </c>
      <c r="AA114" s="196">
        <v>44998</v>
      </c>
      <c r="AB114" s="196">
        <v>44998</v>
      </c>
      <c r="AC114" s="196">
        <v>45011</v>
      </c>
      <c r="AD114" s="196">
        <v>45004</v>
      </c>
      <c r="AE114" s="196">
        <v>45013</v>
      </c>
      <c r="AF114" s="196">
        <v>45007</v>
      </c>
      <c r="AG114" s="196">
        <v>45014</v>
      </c>
      <c r="AH114" s="196">
        <v>45014</v>
      </c>
      <c r="AI114" s="196">
        <v>44957</v>
      </c>
      <c r="AJ114" s="196">
        <v>45008</v>
      </c>
      <c r="AK114" s="196">
        <v>45014</v>
      </c>
      <c r="AL114" s="196">
        <v>44745</v>
      </c>
      <c r="AM114" s="196" t="s">
        <v>1752</v>
      </c>
      <c r="AN114" s="196" t="s">
        <v>1752</v>
      </c>
      <c r="AO114" s="196" t="s">
        <v>1752</v>
      </c>
      <c r="AP114" s="196">
        <v>44986</v>
      </c>
      <c r="AQ114" s="196">
        <v>45013</v>
      </c>
      <c r="AR114" s="196">
        <v>45008</v>
      </c>
      <c r="AS114" s="196">
        <v>44570</v>
      </c>
      <c r="AT114" s="196" t="s">
        <v>1752</v>
      </c>
      <c r="AU114" s="196" t="s">
        <v>1752</v>
      </c>
      <c r="AV114" s="196" t="s">
        <v>1752</v>
      </c>
      <c r="AW114" s="196" t="s">
        <v>1752</v>
      </c>
      <c r="AX114" s="196" t="s">
        <v>1752</v>
      </c>
      <c r="AY114" s="196">
        <v>44895</v>
      </c>
      <c r="AZ114" s="196">
        <v>44955</v>
      </c>
      <c r="BA114" s="196" t="s">
        <v>1752</v>
      </c>
      <c r="BB114" s="196" t="s">
        <v>1752</v>
      </c>
      <c r="BC114" s="196" t="s">
        <v>1752</v>
      </c>
      <c r="BD114" s="196" t="s">
        <v>1752</v>
      </c>
      <c r="BE114" s="196" t="s">
        <v>1752</v>
      </c>
      <c r="BF114" s="196" t="s">
        <v>1752</v>
      </c>
      <c r="BG114" s="196" t="s">
        <v>1752</v>
      </c>
      <c r="BH114" s="196"/>
      <c r="BI114" s="196"/>
      <c r="BJ114" s="196"/>
      <c r="BK114" s="196"/>
      <c r="BL114" s="196"/>
      <c r="BM114" s="196"/>
    </row>
    <row r="115" spans="1:65">
      <c r="A115" s="196">
        <v>45015</v>
      </c>
      <c r="B115" s="196">
        <v>45011</v>
      </c>
      <c r="C115" s="196">
        <v>45011</v>
      </c>
      <c r="D115" s="196">
        <v>45011</v>
      </c>
      <c r="E115" s="196">
        <v>45007</v>
      </c>
      <c r="F115" s="196">
        <v>45014</v>
      </c>
      <c r="G115" s="196">
        <v>45013</v>
      </c>
      <c r="H115" s="196">
        <v>45014</v>
      </c>
      <c r="I115" s="196">
        <v>45011</v>
      </c>
      <c r="J115" s="196">
        <v>45014</v>
      </c>
      <c r="K115" s="196">
        <v>45014</v>
      </c>
      <c r="L115" s="196">
        <v>45015</v>
      </c>
      <c r="M115" s="196">
        <v>45007</v>
      </c>
      <c r="N115" s="196">
        <v>44992</v>
      </c>
      <c r="O115" s="196">
        <v>45001</v>
      </c>
      <c r="P115" s="196">
        <v>45005</v>
      </c>
      <c r="Q115" s="196">
        <v>45007</v>
      </c>
      <c r="R115" s="196">
        <v>45004</v>
      </c>
      <c r="S115" s="196">
        <v>44986</v>
      </c>
      <c r="T115" s="196">
        <v>44992</v>
      </c>
      <c r="U115" s="196">
        <v>45015</v>
      </c>
      <c r="V115" s="196">
        <v>45011</v>
      </c>
      <c r="W115" s="196">
        <v>45004</v>
      </c>
      <c r="X115" s="196">
        <v>45015</v>
      </c>
      <c r="Y115" s="196">
        <v>45015</v>
      </c>
      <c r="Z115" s="196">
        <v>44802</v>
      </c>
      <c r="AA115" s="196">
        <v>45015</v>
      </c>
      <c r="AB115" s="196">
        <v>44998</v>
      </c>
      <c r="AC115" s="196">
        <v>45011</v>
      </c>
      <c r="AD115" s="196">
        <v>45004</v>
      </c>
      <c r="AE115" s="196">
        <v>45013</v>
      </c>
      <c r="AF115" s="196">
        <v>45007</v>
      </c>
      <c r="AG115" s="196">
        <v>45014</v>
      </c>
      <c r="AH115" s="196">
        <v>45015</v>
      </c>
      <c r="AI115" s="196">
        <v>44957</v>
      </c>
      <c r="AJ115" s="196">
        <v>45008</v>
      </c>
      <c r="AK115" s="196">
        <v>45015</v>
      </c>
      <c r="AL115" s="196">
        <v>44745</v>
      </c>
      <c r="AM115" s="196" t="s">
        <v>1752</v>
      </c>
      <c r="AN115" s="196" t="s">
        <v>1752</v>
      </c>
      <c r="AO115" s="196" t="s">
        <v>1752</v>
      </c>
      <c r="AP115" s="196">
        <v>44986</v>
      </c>
      <c r="AQ115" s="196">
        <v>45013</v>
      </c>
      <c r="AR115" s="196">
        <v>45008</v>
      </c>
      <c r="AS115" s="196">
        <v>44570</v>
      </c>
      <c r="AT115" s="196" t="s">
        <v>1752</v>
      </c>
      <c r="AU115" s="196" t="s">
        <v>1752</v>
      </c>
      <c r="AV115" s="196" t="s">
        <v>1752</v>
      </c>
      <c r="AW115" s="196" t="s">
        <v>1752</v>
      </c>
      <c r="AX115" s="196" t="s">
        <v>1752</v>
      </c>
      <c r="AY115" s="196">
        <v>44895</v>
      </c>
      <c r="AZ115" s="196">
        <v>44955</v>
      </c>
      <c r="BA115" s="196" t="s">
        <v>1752</v>
      </c>
      <c r="BB115" s="196" t="s">
        <v>1752</v>
      </c>
      <c r="BC115" s="196" t="s">
        <v>1752</v>
      </c>
      <c r="BD115" s="196" t="s">
        <v>1752</v>
      </c>
      <c r="BE115" s="196" t="s">
        <v>1752</v>
      </c>
      <c r="BF115" s="196" t="s">
        <v>1752</v>
      </c>
      <c r="BG115" s="196" t="s">
        <v>1752</v>
      </c>
      <c r="BH115" s="196"/>
      <c r="BI115" s="196"/>
      <c r="BJ115" s="196"/>
      <c r="BK115" s="196"/>
      <c r="BL115" s="196"/>
      <c r="BM115" s="196"/>
    </row>
    <row r="116" spans="1:65">
      <c r="A116" s="196">
        <v>45016</v>
      </c>
      <c r="B116" s="196">
        <v>45011</v>
      </c>
      <c r="C116" s="196">
        <v>45011</v>
      </c>
      <c r="D116" s="196">
        <v>45011</v>
      </c>
      <c r="E116" s="196">
        <v>45007</v>
      </c>
      <c r="F116" s="196">
        <v>45014</v>
      </c>
      <c r="G116" s="196">
        <v>45013</v>
      </c>
      <c r="H116" s="196">
        <v>45014</v>
      </c>
      <c r="I116" s="196">
        <v>45011</v>
      </c>
      <c r="J116" s="196">
        <v>45014</v>
      </c>
      <c r="K116" s="196">
        <v>45014</v>
      </c>
      <c r="L116" s="196">
        <v>45015</v>
      </c>
      <c r="M116" s="196">
        <v>45007</v>
      </c>
      <c r="N116" s="196">
        <v>44992</v>
      </c>
      <c r="O116" s="196">
        <v>45001</v>
      </c>
      <c r="P116" s="196">
        <v>45005</v>
      </c>
      <c r="Q116" s="196">
        <v>45007</v>
      </c>
      <c r="R116" s="196">
        <v>45004</v>
      </c>
      <c r="S116" s="196">
        <v>44986</v>
      </c>
      <c r="T116" s="196">
        <v>44992</v>
      </c>
      <c r="U116" s="196">
        <v>45015</v>
      </c>
      <c r="V116" s="196">
        <v>45011</v>
      </c>
      <c r="W116" s="196">
        <v>45004</v>
      </c>
      <c r="X116" s="196">
        <v>45015</v>
      </c>
      <c r="Y116" s="196">
        <v>45015</v>
      </c>
      <c r="Z116" s="196">
        <v>44802</v>
      </c>
      <c r="AA116" s="196">
        <v>45015</v>
      </c>
      <c r="AB116" s="196">
        <v>44998</v>
      </c>
      <c r="AC116" s="196">
        <v>45011</v>
      </c>
      <c r="AD116" s="196">
        <v>45004</v>
      </c>
      <c r="AE116" s="196">
        <v>45013</v>
      </c>
      <c r="AF116" s="196">
        <v>45007</v>
      </c>
      <c r="AG116" s="196">
        <v>45014</v>
      </c>
      <c r="AH116" s="196">
        <v>45015</v>
      </c>
      <c r="AI116" s="196">
        <v>44957</v>
      </c>
      <c r="AJ116" s="196">
        <v>45008</v>
      </c>
      <c r="AK116" s="196">
        <v>45015</v>
      </c>
      <c r="AL116" s="196">
        <v>44745</v>
      </c>
      <c r="AM116" s="196" t="s">
        <v>1752</v>
      </c>
      <c r="AN116" s="196" t="s">
        <v>1752</v>
      </c>
      <c r="AO116" s="196" t="s">
        <v>1752</v>
      </c>
      <c r="AP116" s="196">
        <v>44986</v>
      </c>
      <c r="AQ116" s="196">
        <v>45013</v>
      </c>
      <c r="AR116" s="196">
        <v>45008</v>
      </c>
      <c r="AS116" s="196">
        <v>44570</v>
      </c>
      <c r="AT116" s="196" t="s">
        <v>1752</v>
      </c>
      <c r="AU116" s="196" t="s">
        <v>1752</v>
      </c>
      <c r="AV116" s="196" t="s">
        <v>1752</v>
      </c>
      <c r="AW116" s="196" t="s">
        <v>1752</v>
      </c>
      <c r="AX116" s="196" t="s">
        <v>1752</v>
      </c>
      <c r="AY116" s="196">
        <v>44895</v>
      </c>
      <c r="AZ116" s="196">
        <v>44955</v>
      </c>
      <c r="BA116" s="196" t="s">
        <v>1752</v>
      </c>
      <c r="BB116" s="196" t="s">
        <v>1752</v>
      </c>
      <c r="BC116" s="196" t="s">
        <v>1752</v>
      </c>
      <c r="BD116" s="196" t="s">
        <v>1752</v>
      </c>
      <c r="BE116" s="196" t="s">
        <v>1752</v>
      </c>
      <c r="BF116" s="196" t="s">
        <v>1752</v>
      </c>
      <c r="BG116" s="196" t="s">
        <v>1752</v>
      </c>
      <c r="BH116" s="196"/>
      <c r="BI116" s="196"/>
      <c r="BJ116" s="196"/>
      <c r="BK116" s="196"/>
      <c r="BL116" s="196"/>
      <c r="BM116" s="196"/>
    </row>
    <row r="117" spans="1:65">
      <c r="A117" s="196">
        <v>45017</v>
      </c>
      <c r="B117" s="196">
        <v>45011</v>
      </c>
      <c r="C117" s="196">
        <v>45011</v>
      </c>
      <c r="D117" s="196">
        <v>45011</v>
      </c>
      <c r="E117" s="196">
        <v>45007</v>
      </c>
      <c r="F117" s="196">
        <v>45014</v>
      </c>
      <c r="G117" s="196">
        <v>45013</v>
      </c>
      <c r="H117" s="196">
        <v>45014</v>
      </c>
      <c r="I117" s="196">
        <v>45011</v>
      </c>
      <c r="J117" s="196">
        <v>45014</v>
      </c>
      <c r="K117" s="196">
        <v>45014</v>
      </c>
      <c r="L117" s="196">
        <v>45015</v>
      </c>
      <c r="M117" s="196">
        <v>45007</v>
      </c>
      <c r="N117" s="196">
        <v>44992</v>
      </c>
      <c r="O117" s="196">
        <v>45001</v>
      </c>
      <c r="P117" s="196">
        <v>45005</v>
      </c>
      <c r="Q117" s="196">
        <v>45007</v>
      </c>
      <c r="R117" s="196">
        <v>45004</v>
      </c>
      <c r="S117" s="196">
        <v>44986</v>
      </c>
      <c r="T117" s="196">
        <v>44992</v>
      </c>
      <c r="U117" s="196">
        <v>45015</v>
      </c>
      <c r="V117" s="196">
        <v>45011</v>
      </c>
      <c r="W117" s="196">
        <v>45004</v>
      </c>
      <c r="X117" s="196">
        <v>45015</v>
      </c>
      <c r="Y117" s="196">
        <v>45015</v>
      </c>
      <c r="Z117" s="196">
        <v>44802</v>
      </c>
      <c r="AA117" s="196">
        <v>45015</v>
      </c>
      <c r="AB117" s="196">
        <v>44998</v>
      </c>
      <c r="AC117" s="196">
        <v>45011</v>
      </c>
      <c r="AD117" s="196">
        <v>45004</v>
      </c>
      <c r="AE117" s="196">
        <v>45013</v>
      </c>
      <c r="AF117" s="196">
        <v>45007</v>
      </c>
      <c r="AG117" s="196">
        <v>45014</v>
      </c>
      <c r="AH117" s="196">
        <v>45015</v>
      </c>
      <c r="AI117" s="196">
        <v>44957</v>
      </c>
      <c r="AJ117" s="196">
        <v>45008</v>
      </c>
      <c r="AK117" s="196">
        <v>45015</v>
      </c>
      <c r="AL117" s="196">
        <v>44745</v>
      </c>
      <c r="AM117" s="196" t="s">
        <v>1752</v>
      </c>
      <c r="AN117" s="196" t="s">
        <v>1752</v>
      </c>
      <c r="AO117" s="196" t="s">
        <v>1752</v>
      </c>
      <c r="AP117" s="196">
        <v>44986</v>
      </c>
      <c r="AQ117" s="196">
        <v>45013</v>
      </c>
      <c r="AR117" s="196">
        <v>45008</v>
      </c>
      <c r="AS117" s="196">
        <v>44570</v>
      </c>
      <c r="AT117" s="196" t="s">
        <v>1752</v>
      </c>
      <c r="AU117" s="196" t="s">
        <v>1752</v>
      </c>
      <c r="AV117" s="196" t="s">
        <v>1752</v>
      </c>
      <c r="AW117" s="196" t="s">
        <v>1752</v>
      </c>
      <c r="AX117" s="196" t="s">
        <v>1752</v>
      </c>
      <c r="AY117" s="196">
        <v>44895</v>
      </c>
      <c r="AZ117" s="196">
        <v>44955</v>
      </c>
      <c r="BA117" s="196" t="s">
        <v>1752</v>
      </c>
      <c r="BB117" s="196" t="s">
        <v>1752</v>
      </c>
      <c r="BC117" s="196" t="s">
        <v>1752</v>
      </c>
      <c r="BD117" s="196" t="s">
        <v>1752</v>
      </c>
      <c r="BE117" s="196" t="s">
        <v>1752</v>
      </c>
      <c r="BF117" s="196" t="s">
        <v>1752</v>
      </c>
      <c r="BG117" s="196" t="s">
        <v>1752</v>
      </c>
      <c r="BH117" s="196"/>
      <c r="BI117" s="196"/>
      <c r="BJ117" s="196"/>
      <c r="BK117" s="196"/>
      <c r="BL117" s="196"/>
      <c r="BM117" s="196"/>
    </row>
    <row r="118" spans="1:65">
      <c r="A118" s="196">
        <v>45018</v>
      </c>
      <c r="B118" s="196">
        <v>45011</v>
      </c>
      <c r="C118" s="196">
        <v>45011</v>
      </c>
      <c r="D118" s="196">
        <v>45011</v>
      </c>
      <c r="E118" s="196">
        <v>45007</v>
      </c>
      <c r="F118" s="196">
        <v>45018</v>
      </c>
      <c r="G118" s="196">
        <v>45013</v>
      </c>
      <c r="H118" s="196">
        <v>45014</v>
      </c>
      <c r="I118" s="196">
        <v>45011</v>
      </c>
      <c r="J118" s="196">
        <v>45014</v>
      </c>
      <c r="K118" s="196">
        <v>45014</v>
      </c>
      <c r="L118" s="196">
        <v>45018</v>
      </c>
      <c r="M118" s="196">
        <v>45007</v>
      </c>
      <c r="N118" s="196">
        <v>44992</v>
      </c>
      <c r="O118" s="196">
        <v>45018</v>
      </c>
      <c r="P118" s="196">
        <v>45005</v>
      </c>
      <c r="Q118" s="196">
        <v>45007</v>
      </c>
      <c r="R118" s="196">
        <v>45004</v>
      </c>
      <c r="S118" s="196">
        <v>44986</v>
      </c>
      <c r="T118" s="196">
        <v>44992</v>
      </c>
      <c r="U118" s="196">
        <v>45018</v>
      </c>
      <c r="V118" s="196">
        <v>45011</v>
      </c>
      <c r="W118" s="196">
        <v>45004</v>
      </c>
      <c r="X118" s="196">
        <v>45018</v>
      </c>
      <c r="Y118" s="196">
        <v>45015</v>
      </c>
      <c r="Z118" s="196">
        <v>44802</v>
      </c>
      <c r="AA118" s="196">
        <v>45015</v>
      </c>
      <c r="AB118" s="196">
        <v>44998</v>
      </c>
      <c r="AC118" s="196">
        <v>45018</v>
      </c>
      <c r="AD118" s="196">
        <v>45018</v>
      </c>
      <c r="AE118" s="196">
        <v>45013</v>
      </c>
      <c r="AF118" s="196">
        <v>45007</v>
      </c>
      <c r="AG118" s="196">
        <v>45014</v>
      </c>
      <c r="AH118" s="196">
        <v>45018</v>
      </c>
      <c r="AI118" s="196">
        <v>44957</v>
      </c>
      <c r="AJ118" s="196">
        <v>45008</v>
      </c>
      <c r="AK118" s="196">
        <v>45015</v>
      </c>
      <c r="AL118" s="196">
        <v>44745</v>
      </c>
      <c r="AM118" s="196" t="s">
        <v>1752</v>
      </c>
      <c r="AN118" s="196" t="s">
        <v>1752</v>
      </c>
      <c r="AO118" s="196" t="s">
        <v>1752</v>
      </c>
      <c r="AP118" s="196">
        <v>44986</v>
      </c>
      <c r="AQ118" s="196">
        <v>45013</v>
      </c>
      <c r="AR118" s="196">
        <v>45018</v>
      </c>
      <c r="AS118" s="196">
        <v>44570</v>
      </c>
      <c r="AT118" s="196" t="s">
        <v>1752</v>
      </c>
      <c r="AU118" s="196" t="s">
        <v>1752</v>
      </c>
      <c r="AV118" s="196" t="s">
        <v>1752</v>
      </c>
      <c r="AW118" s="196" t="s">
        <v>1752</v>
      </c>
      <c r="AX118" s="196" t="s">
        <v>1752</v>
      </c>
      <c r="AY118" s="196">
        <v>45018</v>
      </c>
      <c r="AZ118" s="196">
        <v>44955</v>
      </c>
      <c r="BA118" s="196" t="s">
        <v>1752</v>
      </c>
      <c r="BB118" s="196" t="s">
        <v>1752</v>
      </c>
      <c r="BC118" s="196" t="s">
        <v>1752</v>
      </c>
      <c r="BD118" s="196" t="s">
        <v>1752</v>
      </c>
      <c r="BE118" s="196" t="s">
        <v>1752</v>
      </c>
      <c r="BF118" s="196" t="s">
        <v>1752</v>
      </c>
      <c r="BG118" s="196" t="s">
        <v>1752</v>
      </c>
      <c r="BH118" s="196"/>
      <c r="BI118" s="196"/>
      <c r="BJ118" s="196"/>
      <c r="BK118" s="196"/>
      <c r="BL118" s="196"/>
      <c r="BM118" s="196"/>
    </row>
    <row r="119" spans="1:65">
      <c r="A119" s="196">
        <v>45019</v>
      </c>
      <c r="B119" s="196">
        <v>45019</v>
      </c>
      <c r="C119" s="196">
        <v>45019</v>
      </c>
      <c r="D119" s="196">
        <v>45019</v>
      </c>
      <c r="E119" s="196">
        <v>45019</v>
      </c>
      <c r="F119" s="196">
        <v>45019</v>
      </c>
      <c r="G119" s="196">
        <v>45013</v>
      </c>
      <c r="H119" s="196">
        <v>45014</v>
      </c>
      <c r="I119" s="196">
        <v>45011</v>
      </c>
      <c r="J119" s="196">
        <v>45014</v>
      </c>
      <c r="K119" s="196">
        <v>45014</v>
      </c>
      <c r="L119" s="196">
        <v>45019</v>
      </c>
      <c r="M119" s="196">
        <v>45007</v>
      </c>
      <c r="N119" s="196">
        <v>44992</v>
      </c>
      <c r="O119" s="196">
        <v>45019</v>
      </c>
      <c r="P119" s="196">
        <v>45005</v>
      </c>
      <c r="Q119" s="196">
        <v>45007</v>
      </c>
      <c r="R119" s="196">
        <v>45004</v>
      </c>
      <c r="S119" s="196">
        <v>44986</v>
      </c>
      <c r="T119" s="196">
        <v>44992</v>
      </c>
      <c r="U119" s="196">
        <v>45019</v>
      </c>
      <c r="V119" s="196">
        <v>45019</v>
      </c>
      <c r="W119" s="196">
        <v>45004</v>
      </c>
      <c r="X119" s="196">
        <v>45018</v>
      </c>
      <c r="Y119" s="196">
        <v>45019</v>
      </c>
      <c r="Z119" s="196">
        <v>44802</v>
      </c>
      <c r="AA119" s="196">
        <v>45015</v>
      </c>
      <c r="AB119" s="196">
        <v>44998</v>
      </c>
      <c r="AC119" s="196">
        <v>45018</v>
      </c>
      <c r="AD119" s="196">
        <v>45018</v>
      </c>
      <c r="AE119" s="196">
        <v>45013</v>
      </c>
      <c r="AF119" s="196">
        <v>45007</v>
      </c>
      <c r="AG119" s="196">
        <v>45014</v>
      </c>
      <c r="AH119" s="196">
        <v>45019</v>
      </c>
      <c r="AI119" s="196">
        <v>44957</v>
      </c>
      <c r="AJ119" s="196">
        <v>45008</v>
      </c>
      <c r="AK119" s="196">
        <v>45019</v>
      </c>
      <c r="AL119" s="196">
        <v>44745</v>
      </c>
      <c r="AM119" s="196" t="s">
        <v>1752</v>
      </c>
      <c r="AN119" s="196" t="s">
        <v>1752</v>
      </c>
      <c r="AO119" s="196" t="s">
        <v>1752</v>
      </c>
      <c r="AP119" s="196">
        <v>44986</v>
      </c>
      <c r="AQ119" s="196">
        <v>45013</v>
      </c>
      <c r="AR119" s="196">
        <v>45019</v>
      </c>
      <c r="AS119" s="196">
        <v>44570</v>
      </c>
      <c r="AT119" s="196" t="s">
        <v>1752</v>
      </c>
      <c r="AU119" s="196" t="s">
        <v>1752</v>
      </c>
      <c r="AV119" s="196" t="s">
        <v>1752</v>
      </c>
      <c r="AW119" s="196" t="s">
        <v>1752</v>
      </c>
      <c r="AX119" s="196" t="s">
        <v>1752</v>
      </c>
      <c r="AY119" s="196">
        <v>45019</v>
      </c>
      <c r="AZ119" s="196">
        <v>44955</v>
      </c>
      <c r="BA119" s="196" t="s">
        <v>1752</v>
      </c>
      <c r="BB119" s="196" t="s">
        <v>1752</v>
      </c>
      <c r="BC119" s="196" t="s">
        <v>1752</v>
      </c>
      <c r="BD119" s="196" t="s">
        <v>1752</v>
      </c>
      <c r="BE119" s="196" t="s">
        <v>1752</v>
      </c>
      <c r="BF119" s="196" t="s">
        <v>1752</v>
      </c>
      <c r="BG119" s="196" t="s">
        <v>1752</v>
      </c>
      <c r="BH119" s="196"/>
      <c r="BI119" s="196"/>
      <c r="BJ119" s="196"/>
      <c r="BK119" s="196"/>
      <c r="BL119" s="196"/>
      <c r="BM119" s="196"/>
    </row>
    <row r="120" spans="1:65">
      <c r="A120" s="196">
        <v>45020</v>
      </c>
      <c r="B120" s="196">
        <v>45019</v>
      </c>
      <c r="C120" s="196">
        <v>45020</v>
      </c>
      <c r="D120" s="196">
        <v>45020</v>
      </c>
      <c r="E120" s="196">
        <v>45019</v>
      </c>
      <c r="F120" s="196">
        <v>45019</v>
      </c>
      <c r="G120" s="196">
        <v>45020</v>
      </c>
      <c r="H120" s="196">
        <v>45014</v>
      </c>
      <c r="I120" s="196">
        <v>45011</v>
      </c>
      <c r="J120" s="196">
        <v>45020</v>
      </c>
      <c r="K120" s="196">
        <v>45014</v>
      </c>
      <c r="L120" s="196">
        <v>45020</v>
      </c>
      <c r="M120" s="196">
        <v>45007</v>
      </c>
      <c r="N120" s="196">
        <v>44992</v>
      </c>
      <c r="O120" s="196">
        <v>45020</v>
      </c>
      <c r="P120" s="196">
        <v>45005</v>
      </c>
      <c r="Q120" s="196">
        <v>45007</v>
      </c>
      <c r="R120" s="196">
        <v>45004</v>
      </c>
      <c r="S120" s="196">
        <v>44986</v>
      </c>
      <c r="T120" s="196">
        <v>44992</v>
      </c>
      <c r="U120" s="196">
        <v>45020</v>
      </c>
      <c r="V120" s="196">
        <v>45019</v>
      </c>
      <c r="W120" s="196">
        <v>45004</v>
      </c>
      <c r="X120" s="196">
        <v>45018</v>
      </c>
      <c r="Y120" s="196">
        <v>45019</v>
      </c>
      <c r="Z120" s="196">
        <v>44802</v>
      </c>
      <c r="AA120" s="196">
        <v>45015</v>
      </c>
      <c r="AB120" s="196">
        <v>44998</v>
      </c>
      <c r="AC120" s="196">
        <v>45018</v>
      </c>
      <c r="AD120" s="196">
        <v>45018</v>
      </c>
      <c r="AE120" s="196">
        <v>45020</v>
      </c>
      <c r="AF120" s="196">
        <v>45020</v>
      </c>
      <c r="AG120" s="196">
        <v>45014</v>
      </c>
      <c r="AH120" s="196">
        <v>45020</v>
      </c>
      <c r="AI120" s="196">
        <v>44957</v>
      </c>
      <c r="AJ120" s="196">
        <v>45020</v>
      </c>
      <c r="AK120" s="196">
        <v>45020</v>
      </c>
      <c r="AL120" s="196">
        <v>44745</v>
      </c>
      <c r="AM120" s="196" t="s">
        <v>1752</v>
      </c>
      <c r="AN120" s="196" t="s">
        <v>1752</v>
      </c>
      <c r="AO120" s="196" t="s">
        <v>1752</v>
      </c>
      <c r="AP120" s="196">
        <v>44986</v>
      </c>
      <c r="AQ120" s="196">
        <v>45020</v>
      </c>
      <c r="AR120" s="196">
        <v>45020</v>
      </c>
      <c r="AS120" s="196">
        <v>44570</v>
      </c>
      <c r="AT120" s="196" t="s">
        <v>1752</v>
      </c>
      <c r="AU120" s="196" t="s">
        <v>1752</v>
      </c>
      <c r="AV120" s="196" t="s">
        <v>1752</v>
      </c>
      <c r="AW120" s="196" t="s">
        <v>1752</v>
      </c>
      <c r="AX120" s="196" t="s">
        <v>1752</v>
      </c>
      <c r="AY120" s="196">
        <v>45020</v>
      </c>
      <c r="AZ120" s="196">
        <v>44955</v>
      </c>
      <c r="BA120" s="196" t="s">
        <v>1752</v>
      </c>
      <c r="BB120" s="196" t="s">
        <v>1752</v>
      </c>
      <c r="BC120" s="196" t="s">
        <v>1752</v>
      </c>
      <c r="BD120" s="196" t="s">
        <v>1752</v>
      </c>
      <c r="BE120" s="196" t="s">
        <v>1752</v>
      </c>
      <c r="BF120" s="196" t="s">
        <v>1752</v>
      </c>
      <c r="BG120" s="196" t="s">
        <v>1752</v>
      </c>
      <c r="BH120" s="196"/>
      <c r="BI120" s="196"/>
      <c r="BJ120" s="196"/>
      <c r="BK120" s="196"/>
      <c r="BL120" s="196"/>
      <c r="BM120" s="196"/>
    </row>
    <row r="121" spans="1:65">
      <c r="A121" s="196">
        <v>45021</v>
      </c>
      <c r="B121" s="196">
        <v>45019</v>
      </c>
      <c r="C121" s="196">
        <v>45021</v>
      </c>
      <c r="D121" s="196">
        <v>45020</v>
      </c>
      <c r="E121" s="196">
        <v>45019</v>
      </c>
      <c r="F121" s="196">
        <v>45019</v>
      </c>
      <c r="G121" s="196">
        <v>45020</v>
      </c>
      <c r="H121" s="196">
        <v>45021</v>
      </c>
      <c r="I121" s="196">
        <v>45021</v>
      </c>
      <c r="J121" s="196">
        <v>45020</v>
      </c>
      <c r="K121" s="196">
        <v>45014</v>
      </c>
      <c r="L121" s="196">
        <v>45020</v>
      </c>
      <c r="M121" s="196">
        <v>45007</v>
      </c>
      <c r="N121" s="196">
        <v>44992</v>
      </c>
      <c r="O121" s="196">
        <v>45021</v>
      </c>
      <c r="P121" s="196">
        <v>45005</v>
      </c>
      <c r="Q121" s="196">
        <v>45007</v>
      </c>
      <c r="R121" s="196">
        <v>45004</v>
      </c>
      <c r="S121" s="196">
        <v>44986</v>
      </c>
      <c r="T121" s="196">
        <v>44992</v>
      </c>
      <c r="U121" s="196">
        <v>45021</v>
      </c>
      <c r="V121" s="196">
        <v>45019</v>
      </c>
      <c r="W121" s="196">
        <v>45004</v>
      </c>
      <c r="X121" s="196">
        <v>45018</v>
      </c>
      <c r="Y121" s="196">
        <v>45021</v>
      </c>
      <c r="Z121" s="196">
        <v>44802</v>
      </c>
      <c r="AA121" s="196">
        <v>45015</v>
      </c>
      <c r="AB121" s="196">
        <v>44998</v>
      </c>
      <c r="AC121" s="196">
        <v>45021</v>
      </c>
      <c r="AD121" s="196">
        <v>45018</v>
      </c>
      <c r="AE121" s="196">
        <v>45020</v>
      </c>
      <c r="AF121" s="196">
        <v>45020</v>
      </c>
      <c r="AG121" s="196">
        <v>45014</v>
      </c>
      <c r="AH121" s="196">
        <v>45021</v>
      </c>
      <c r="AI121" s="196">
        <v>44957</v>
      </c>
      <c r="AJ121" s="196">
        <v>45021</v>
      </c>
      <c r="AK121" s="196">
        <v>45021</v>
      </c>
      <c r="AL121" s="196">
        <v>44745</v>
      </c>
      <c r="AM121" s="196" t="s">
        <v>1752</v>
      </c>
      <c r="AN121" s="196" t="s">
        <v>1752</v>
      </c>
      <c r="AO121" s="196" t="s">
        <v>1752</v>
      </c>
      <c r="AP121" s="196">
        <v>44986</v>
      </c>
      <c r="AQ121" s="196">
        <v>45020</v>
      </c>
      <c r="AR121" s="196">
        <v>45021</v>
      </c>
      <c r="AS121" s="196">
        <v>44570</v>
      </c>
      <c r="AT121" s="196" t="s">
        <v>1752</v>
      </c>
      <c r="AU121" s="196" t="s">
        <v>1752</v>
      </c>
      <c r="AV121" s="196" t="s">
        <v>1752</v>
      </c>
      <c r="AW121" s="196" t="s">
        <v>1752</v>
      </c>
      <c r="AX121" s="196" t="s">
        <v>1752</v>
      </c>
      <c r="AY121" s="196">
        <v>45021</v>
      </c>
      <c r="AZ121" s="196">
        <v>44955</v>
      </c>
      <c r="BA121" s="196" t="s">
        <v>1752</v>
      </c>
      <c r="BB121" s="196" t="s">
        <v>1752</v>
      </c>
      <c r="BC121" s="196" t="s">
        <v>1752</v>
      </c>
      <c r="BD121" s="196" t="s">
        <v>1752</v>
      </c>
      <c r="BE121" s="196" t="s">
        <v>1752</v>
      </c>
      <c r="BF121" s="196" t="s">
        <v>1752</v>
      </c>
      <c r="BG121" s="196" t="s">
        <v>1752</v>
      </c>
      <c r="BH121" s="196"/>
      <c r="BI121" s="196"/>
      <c r="BJ121" s="196"/>
      <c r="BK121" s="196"/>
      <c r="BL121" s="196"/>
      <c r="BM121" s="196"/>
    </row>
    <row r="122" spans="1:65">
      <c r="A122" s="196">
        <v>45022</v>
      </c>
      <c r="B122" s="196">
        <v>45019</v>
      </c>
      <c r="C122" s="196">
        <v>45021</v>
      </c>
      <c r="D122" s="196">
        <v>45020</v>
      </c>
      <c r="E122" s="196">
        <v>45022</v>
      </c>
      <c r="F122" s="196">
        <v>45022</v>
      </c>
      <c r="G122" s="196">
        <v>45022</v>
      </c>
      <c r="H122" s="196">
        <v>45021</v>
      </c>
      <c r="I122" s="196">
        <v>45022</v>
      </c>
      <c r="J122" s="196">
        <v>45020</v>
      </c>
      <c r="K122" s="196">
        <v>45022</v>
      </c>
      <c r="L122" s="196">
        <v>45022</v>
      </c>
      <c r="M122" s="196">
        <v>45007</v>
      </c>
      <c r="N122" s="196">
        <v>44992</v>
      </c>
      <c r="O122" s="196">
        <v>45021</v>
      </c>
      <c r="P122" s="196">
        <v>45005</v>
      </c>
      <c r="Q122" s="196">
        <v>45007</v>
      </c>
      <c r="R122" s="196">
        <v>45004</v>
      </c>
      <c r="S122" s="196">
        <v>44986</v>
      </c>
      <c r="T122" s="196">
        <v>44992</v>
      </c>
      <c r="U122" s="196">
        <v>45021</v>
      </c>
      <c r="V122" s="196">
        <v>45019</v>
      </c>
      <c r="W122" s="196">
        <v>45004</v>
      </c>
      <c r="X122" s="196">
        <v>45022</v>
      </c>
      <c r="Y122" s="196">
        <v>45022</v>
      </c>
      <c r="Z122" s="196">
        <v>44802</v>
      </c>
      <c r="AA122" s="196">
        <v>45015</v>
      </c>
      <c r="AB122" s="196">
        <v>44998</v>
      </c>
      <c r="AC122" s="196">
        <v>45021</v>
      </c>
      <c r="AD122" s="196">
        <v>45018</v>
      </c>
      <c r="AE122" s="196">
        <v>45022</v>
      </c>
      <c r="AF122" s="196">
        <v>45022</v>
      </c>
      <c r="AG122" s="196">
        <v>45022</v>
      </c>
      <c r="AH122" s="196">
        <v>45022</v>
      </c>
      <c r="AI122" s="196">
        <v>45022</v>
      </c>
      <c r="AJ122" s="196">
        <v>45022</v>
      </c>
      <c r="AK122" s="196">
        <v>45022</v>
      </c>
      <c r="AL122" s="196">
        <v>44745</v>
      </c>
      <c r="AM122" s="196" t="s">
        <v>1752</v>
      </c>
      <c r="AN122" s="196" t="s">
        <v>1752</v>
      </c>
      <c r="AO122" s="196" t="s">
        <v>1752</v>
      </c>
      <c r="AP122" s="196">
        <v>45022</v>
      </c>
      <c r="AQ122" s="196">
        <v>45020</v>
      </c>
      <c r="AR122" s="196">
        <v>45022</v>
      </c>
      <c r="AS122" s="196">
        <v>44570</v>
      </c>
      <c r="AT122" s="196" t="s">
        <v>1752</v>
      </c>
      <c r="AU122" s="196" t="s">
        <v>1752</v>
      </c>
      <c r="AV122" s="196" t="s">
        <v>1752</v>
      </c>
      <c r="AW122" s="196" t="s">
        <v>1752</v>
      </c>
      <c r="AX122" s="196" t="s">
        <v>1752</v>
      </c>
      <c r="AY122" s="196">
        <v>45022</v>
      </c>
      <c r="AZ122" s="196">
        <v>44955</v>
      </c>
      <c r="BA122" s="196" t="s">
        <v>1752</v>
      </c>
      <c r="BB122" s="196" t="s">
        <v>1752</v>
      </c>
      <c r="BC122" s="196" t="s">
        <v>1752</v>
      </c>
      <c r="BD122" s="196" t="s">
        <v>1752</v>
      </c>
      <c r="BE122" s="196" t="s">
        <v>1752</v>
      </c>
      <c r="BF122" s="196" t="s">
        <v>1752</v>
      </c>
      <c r="BG122" s="196" t="s">
        <v>1752</v>
      </c>
      <c r="BH122" s="196"/>
      <c r="BI122" s="196"/>
      <c r="BJ122" s="196"/>
      <c r="BK122" s="196"/>
      <c r="BL122" s="196"/>
      <c r="BM122" s="196"/>
    </row>
    <row r="123" spans="1:65">
      <c r="A123" s="196">
        <v>45023</v>
      </c>
      <c r="B123" s="196">
        <v>45019</v>
      </c>
      <c r="C123" s="196">
        <v>45021</v>
      </c>
      <c r="D123" s="196">
        <v>45020</v>
      </c>
      <c r="E123" s="196">
        <v>45022</v>
      </c>
      <c r="F123" s="196">
        <v>45022</v>
      </c>
      <c r="G123" s="196">
        <v>45022</v>
      </c>
      <c r="H123" s="196">
        <v>45021</v>
      </c>
      <c r="I123" s="196">
        <v>45022</v>
      </c>
      <c r="J123" s="196">
        <v>45020</v>
      </c>
      <c r="K123" s="196">
        <v>45022</v>
      </c>
      <c r="L123" s="196">
        <v>45022</v>
      </c>
      <c r="M123" s="196">
        <v>45007</v>
      </c>
      <c r="N123" s="196">
        <v>44992</v>
      </c>
      <c r="O123" s="196">
        <v>45021</v>
      </c>
      <c r="P123" s="196">
        <v>45005</v>
      </c>
      <c r="Q123" s="196">
        <v>45007</v>
      </c>
      <c r="R123" s="196">
        <v>45004</v>
      </c>
      <c r="S123" s="196">
        <v>44986</v>
      </c>
      <c r="T123" s="196">
        <v>44992</v>
      </c>
      <c r="U123" s="196">
        <v>45021</v>
      </c>
      <c r="V123" s="196">
        <v>45019</v>
      </c>
      <c r="W123" s="196">
        <v>45004</v>
      </c>
      <c r="X123" s="196">
        <v>45022</v>
      </c>
      <c r="Y123" s="196">
        <v>45022</v>
      </c>
      <c r="Z123" s="196">
        <v>44802</v>
      </c>
      <c r="AA123" s="196">
        <v>45015</v>
      </c>
      <c r="AB123" s="196">
        <v>44998</v>
      </c>
      <c r="AC123" s="196">
        <v>45021</v>
      </c>
      <c r="AD123" s="196">
        <v>45018</v>
      </c>
      <c r="AE123" s="196">
        <v>45022</v>
      </c>
      <c r="AF123" s="196">
        <v>45022</v>
      </c>
      <c r="AG123" s="196">
        <v>45022</v>
      </c>
      <c r="AH123" s="196">
        <v>45022</v>
      </c>
      <c r="AI123" s="196">
        <v>45022</v>
      </c>
      <c r="AJ123" s="196">
        <v>45022</v>
      </c>
      <c r="AK123" s="196">
        <v>45022</v>
      </c>
      <c r="AL123" s="196">
        <v>44745</v>
      </c>
      <c r="AM123" s="196" t="s">
        <v>1752</v>
      </c>
      <c r="AN123" s="196" t="s">
        <v>1752</v>
      </c>
      <c r="AO123" s="196" t="s">
        <v>1752</v>
      </c>
      <c r="AP123" s="196">
        <v>45022</v>
      </c>
      <c r="AQ123" s="196">
        <v>45020</v>
      </c>
      <c r="AR123" s="196">
        <v>45022</v>
      </c>
      <c r="AS123" s="196">
        <v>44570</v>
      </c>
      <c r="AT123" s="196" t="s">
        <v>1752</v>
      </c>
      <c r="AU123" s="196" t="s">
        <v>1752</v>
      </c>
      <c r="AV123" s="196" t="s">
        <v>1752</v>
      </c>
      <c r="AW123" s="196" t="s">
        <v>1752</v>
      </c>
      <c r="AX123" s="196" t="s">
        <v>1752</v>
      </c>
      <c r="AY123" s="196">
        <v>45022</v>
      </c>
      <c r="AZ123" s="196">
        <v>44955</v>
      </c>
      <c r="BA123" s="196" t="s">
        <v>1752</v>
      </c>
      <c r="BB123" s="196" t="s">
        <v>1752</v>
      </c>
      <c r="BC123" s="196" t="s">
        <v>1752</v>
      </c>
      <c r="BD123" s="196" t="s">
        <v>1752</v>
      </c>
      <c r="BE123" s="196" t="s">
        <v>1752</v>
      </c>
      <c r="BF123" s="196" t="s">
        <v>1752</v>
      </c>
      <c r="BG123" s="196" t="s">
        <v>1752</v>
      </c>
      <c r="BH123" s="196"/>
      <c r="BI123" s="196"/>
      <c r="BJ123" s="196"/>
      <c r="BK123" s="196"/>
      <c r="BL123" s="196"/>
      <c r="BM123" s="196"/>
    </row>
    <row r="124" spans="1:65">
      <c r="A124" s="196">
        <v>45024</v>
      </c>
      <c r="B124" s="196">
        <v>45019</v>
      </c>
      <c r="C124" s="196">
        <v>45021</v>
      </c>
      <c r="D124" s="196">
        <v>45020</v>
      </c>
      <c r="E124" s="196">
        <v>45022</v>
      </c>
      <c r="F124" s="196">
        <v>45022</v>
      </c>
      <c r="G124" s="196">
        <v>45022</v>
      </c>
      <c r="H124" s="196">
        <v>45021</v>
      </c>
      <c r="I124" s="196">
        <v>45022</v>
      </c>
      <c r="J124" s="196">
        <v>45020</v>
      </c>
      <c r="K124" s="196">
        <v>45022</v>
      </c>
      <c r="L124" s="196">
        <v>45022</v>
      </c>
      <c r="M124" s="196">
        <v>45007</v>
      </c>
      <c r="N124" s="196">
        <v>44992</v>
      </c>
      <c r="O124" s="196">
        <v>45021</v>
      </c>
      <c r="P124" s="196">
        <v>45005</v>
      </c>
      <c r="Q124" s="196">
        <v>45007</v>
      </c>
      <c r="R124" s="196">
        <v>45004</v>
      </c>
      <c r="S124" s="196">
        <v>44986</v>
      </c>
      <c r="T124" s="196">
        <v>44992</v>
      </c>
      <c r="U124" s="196">
        <v>45021</v>
      </c>
      <c r="V124" s="196">
        <v>45019</v>
      </c>
      <c r="W124" s="196">
        <v>45004</v>
      </c>
      <c r="X124" s="196">
        <v>45022</v>
      </c>
      <c r="Y124" s="196">
        <v>45022</v>
      </c>
      <c r="Z124" s="196">
        <v>44802</v>
      </c>
      <c r="AA124" s="196">
        <v>45015</v>
      </c>
      <c r="AB124" s="196">
        <v>44998</v>
      </c>
      <c r="AC124" s="196">
        <v>45021</v>
      </c>
      <c r="AD124" s="196">
        <v>45018</v>
      </c>
      <c r="AE124" s="196">
        <v>45022</v>
      </c>
      <c r="AF124" s="196">
        <v>45022</v>
      </c>
      <c r="AG124" s="196">
        <v>45022</v>
      </c>
      <c r="AH124" s="196">
        <v>45022</v>
      </c>
      <c r="AI124" s="196">
        <v>45022</v>
      </c>
      <c r="AJ124" s="196">
        <v>45022</v>
      </c>
      <c r="AK124" s="196">
        <v>45022</v>
      </c>
      <c r="AL124" s="196">
        <v>44745</v>
      </c>
      <c r="AM124" s="196" t="s">
        <v>1752</v>
      </c>
      <c r="AN124" s="196" t="s">
        <v>1752</v>
      </c>
      <c r="AO124" s="196" t="s">
        <v>1752</v>
      </c>
      <c r="AP124" s="196">
        <v>45022</v>
      </c>
      <c r="AQ124" s="196">
        <v>45020</v>
      </c>
      <c r="AR124" s="196">
        <v>45022</v>
      </c>
      <c r="AS124" s="196">
        <v>44570</v>
      </c>
      <c r="AT124" s="196" t="s">
        <v>1752</v>
      </c>
      <c r="AU124" s="196" t="s">
        <v>1752</v>
      </c>
      <c r="AV124" s="196" t="s">
        <v>1752</v>
      </c>
      <c r="AW124" s="196" t="s">
        <v>1752</v>
      </c>
      <c r="AX124" s="196" t="s">
        <v>1752</v>
      </c>
      <c r="AY124" s="196">
        <v>45022</v>
      </c>
      <c r="AZ124" s="196">
        <v>44955</v>
      </c>
      <c r="BA124" s="196" t="s">
        <v>1752</v>
      </c>
      <c r="BB124" s="196" t="s">
        <v>1752</v>
      </c>
      <c r="BC124" s="196" t="s">
        <v>1752</v>
      </c>
      <c r="BD124" s="196" t="s">
        <v>1752</v>
      </c>
      <c r="BE124" s="196" t="s">
        <v>1752</v>
      </c>
      <c r="BF124" s="196" t="s">
        <v>1752</v>
      </c>
      <c r="BG124" s="196" t="s">
        <v>1752</v>
      </c>
      <c r="BH124" s="196"/>
      <c r="BI124" s="196"/>
      <c r="BJ124" s="196"/>
      <c r="BK124" s="196"/>
      <c r="BL124" s="196"/>
      <c r="BM124" s="196"/>
    </row>
    <row r="125" spans="1:65">
      <c r="A125" s="196">
        <v>45025</v>
      </c>
      <c r="B125" s="196">
        <v>45025</v>
      </c>
      <c r="C125" s="196">
        <v>45025</v>
      </c>
      <c r="D125" s="196">
        <v>45020</v>
      </c>
      <c r="E125" s="196">
        <v>45022</v>
      </c>
      <c r="F125" s="196">
        <v>45025</v>
      </c>
      <c r="G125" s="196">
        <v>45025</v>
      </c>
      <c r="H125" s="196">
        <v>45021</v>
      </c>
      <c r="I125" s="196">
        <v>45025</v>
      </c>
      <c r="J125" s="196">
        <v>45025</v>
      </c>
      <c r="K125" s="196">
        <v>45025</v>
      </c>
      <c r="L125" s="196">
        <v>45025</v>
      </c>
      <c r="M125" s="196">
        <v>45007</v>
      </c>
      <c r="N125" s="196">
        <v>44992</v>
      </c>
      <c r="O125" s="196">
        <v>45025</v>
      </c>
      <c r="P125" s="196">
        <v>45005</v>
      </c>
      <c r="Q125" s="196">
        <v>45007</v>
      </c>
      <c r="R125" s="196">
        <v>45004</v>
      </c>
      <c r="S125" s="196">
        <v>44986</v>
      </c>
      <c r="T125" s="196">
        <v>45025</v>
      </c>
      <c r="U125" s="196">
        <v>45025</v>
      </c>
      <c r="V125" s="196">
        <v>45019</v>
      </c>
      <c r="W125" s="196">
        <v>45004</v>
      </c>
      <c r="X125" s="196">
        <v>45022</v>
      </c>
      <c r="Y125" s="196">
        <v>45025</v>
      </c>
      <c r="Z125" s="196">
        <v>45025</v>
      </c>
      <c r="AA125" s="196">
        <v>45015</v>
      </c>
      <c r="AB125" s="196">
        <v>44998</v>
      </c>
      <c r="AC125" s="196">
        <v>45021</v>
      </c>
      <c r="AD125" s="196">
        <v>45018</v>
      </c>
      <c r="AE125" s="196">
        <v>45025</v>
      </c>
      <c r="AF125" s="196">
        <v>45022</v>
      </c>
      <c r="AG125" s="196">
        <v>45025</v>
      </c>
      <c r="AH125" s="196">
        <v>45025</v>
      </c>
      <c r="AI125" s="196">
        <v>45022</v>
      </c>
      <c r="AJ125" s="196">
        <v>45025</v>
      </c>
      <c r="AK125" s="196">
        <v>45025</v>
      </c>
      <c r="AL125" s="196">
        <v>44745</v>
      </c>
      <c r="AM125" s="196" t="s">
        <v>1752</v>
      </c>
      <c r="AN125" s="196" t="s">
        <v>1752</v>
      </c>
      <c r="AO125" s="196" t="s">
        <v>1752</v>
      </c>
      <c r="AP125" s="196">
        <v>45022</v>
      </c>
      <c r="AQ125" s="196">
        <v>45020</v>
      </c>
      <c r="AR125" s="196">
        <v>45025</v>
      </c>
      <c r="AS125" s="196">
        <v>44570</v>
      </c>
      <c r="AT125" s="196" t="s">
        <v>1752</v>
      </c>
      <c r="AU125" s="196" t="s">
        <v>1752</v>
      </c>
      <c r="AV125" s="196" t="s">
        <v>1752</v>
      </c>
      <c r="AW125" s="196" t="s">
        <v>1752</v>
      </c>
      <c r="AX125" s="196" t="s">
        <v>1752</v>
      </c>
      <c r="AY125" s="196">
        <v>45025</v>
      </c>
      <c r="AZ125" s="196">
        <v>44955</v>
      </c>
      <c r="BA125" s="196" t="s">
        <v>1752</v>
      </c>
      <c r="BB125" s="196" t="s">
        <v>1752</v>
      </c>
      <c r="BC125" s="196" t="s">
        <v>1752</v>
      </c>
      <c r="BD125" s="196" t="s">
        <v>1752</v>
      </c>
      <c r="BE125" s="196" t="s">
        <v>1752</v>
      </c>
      <c r="BF125" s="196" t="s">
        <v>1752</v>
      </c>
      <c r="BG125" s="196" t="s">
        <v>1752</v>
      </c>
      <c r="BH125" s="196"/>
      <c r="BI125" s="196"/>
      <c r="BJ125" s="196"/>
      <c r="BK125" s="196"/>
      <c r="BL125" s="196"/>
      <c r="BM125" s="196"/>
    </row>
    <row r="126" spans="1:65">
      <c r="A126" s="196">
        <v>45026</v>
      </c>
      <c r="B126" s="196">
        <v>45025</v>
      </c>
      <c r="C126" s="196">
        <v>45025</v>
      </c>
      <c r="D126" s="196">
        <v>45020</v>
      </c>
      <c r="E126" s="196">
        <v>45022</v>
      </c>
      <c r="F126" s="196">
        <v>45026</v>
      </c>
      <c r="G126" s="196">
        <v>45026</v>
      </c>
      <c r="H126" s="196">
        <v>45021</v>
      </c>
      <c r="I126" s="196">
        <v>45025</v>
      </c>
      <c r="J126" s="196">
        <v>45025</v>
      </c>
      <c r="K126" s="196">
        <v>45026</v>
      </c>
      <c r="L126" s="196">
        <v>45026</v>
      </c>
      <c r="M126" s="196">
        <v>45007</v>
      </c>
      <c r="N126" s="196">
        <v>44992</v>
      </c>
      <c r="O126" s="196">
        <v>45025</v>
      </c>
      <c r="P126" s="196">
        <v>45005</v>
      </c>
      <c r="Q126" s="196">
        <v>45026</v>
      </c>
      <c r="R126" s="196">
        <v>45004</v>
      </c>
      <c r="S126" s="196">
        <v>44986</v>
      </c>
      <c r="T126" s="196">
        <v>45025</v>
      </c>
      <c r="U126" s="196">
        <v>45026</v>
      </c>
      <c r="V126" s="196">
        <v>45019</v>
      </c>
      <c r="W126" s="196">
        <v>45004</v>
      </c>
      <c r="X126" s="196">
        <v>45022</v>
      </c>
      <c r="Y126" s="196">
        <v>45025</v>
      </c>
      <c r="Z126" s="196">
        <v>45025</v>
      </c>
      <c r="AA126" s="196">
        <v>45015</v>
      </c>
      <c r="AB126" s="196">
        <v>44998</v>
      </c>
      <c r="AC126" s="196">
        <v>45021</v>
      </c>
      <c r="AD126" s="196">
        <v>45018</v>
      </c>
      <c r="AE126" s="196">
        <v>45025</v>
      </c>
      <c r="AF126" s="196">
        <v>45022</v>
      </c>
      <c r="AG126" s="196">
        <v>45025</v>
      </c>
      <c r="AH126" s="196">
        <v>45026</v>
      </c>
      <c r="AI126" s="196">
        <v>45022</v>
      </c>
      <c r="AJ126" s="196">
        <v>45026</v>
      </c>
      <c r="AK126" s="196">
        <v>45025</v>
      </c>
      <c r="AL126" s="196">
        <v>44745</v>
      </c>
      <c r="AM126" s="196" t="s">
        <v>1752</v>
      </c>
      <c r="AN126" s="196" t="s">
        <v>1752</v>
      </c>
      <c r="AO126" s="196" t="s">
        <v>1752</v>
      </c>
      <c r="AP126" s="196">
        <v>45022</v>
      </c>
      <c r="AQ126" s="196">
        <v>45020</v>
      </c>
      <c r="AR126" s="196">
        <v>45026</v>
      </c>
      <c r="AS126" s="196">
        <v>44570</v>
      </c>
      <c r="AT126" s="196" t="s">
        <v>1752</v>
      </c>
      <c r="AU126" s="196" t="s">
        <v>1752</v>
      </c>
      <c r="AV126" s="196" t="s">
        <v>1752</v>
      </c>
      <c r="AW126" s="196" t="s">
        <v>1752</v>
      </c>
      <c r="AX126" s="196" t="s">
        <v>1752</v>
      </c>
      <c r="AY126" s="196">
        <v>45026</v>
      </c>
      <c r="AZ126" s="196">
        <v>44955</v>
      </c>
      <c r="BA126" s="196" t="s">
        <v>1752</v>
      </c>
      <c r="BB126" s="196" t="s">
        <v>1752</v>
      </c>
      <c r="BC126" s="196" t="s">
        <v>1752</v>
      </c>
      <c r="BD126" s="196" t="s">
        <v>1752</v>
      </c>
      <c r="BE126" s="196" t="s">
        <v>1752</v>
      </c>
      <c r="BF126" s="196" t="s">
        <v>1752</v>
      </c>
      <c r="BG126" s="196" t="s">
        <v>1752</v>
      </c>
      <c r="BH126" s="196"/>
      <c r="BI126" s="196"/>
      <c r="BJ126" s="196"/>
      <c r="BK126" s="196"/>
      <c r="BL126" s="196"/>
      <c r="BM126" s="196"/>
    </row>
    <row r="127" spans="1:65">
      <c r="A127" s="196">
        <v>45027</v>
      </c>
      <c r="B127" s="196">
        <v>45025</v>
      </c>
      <c r="C127" s="196">
        <v>45025</v>
      </c>
      <c r="D127" s="196">
        <v>45020</v>
      </c>
      <c r="E127" s="196">
        <v>45022</v>
      </c>
      <c r="F127" s="196">
        <v>45027</v>
      </c>
      <c r="G127" s="196">
        <v>45026</v>
      </c>
      <c r="H127" s="196">
        <v>45021</v>
      </c>
      <c r="I127" s="196">
        <v>45025</v>
      </c>
      <c r="J127" s="196">
        <v>45025</v>
      </c>
      <c r="K127" s="196">
        <v>45026</v>
      </c>
      <c r="L127" s="196">
        <v>45027</v>
      </c>
      <c r="M127" s="196">
        <v>45007</v>
      </c>
      <c r="N127" s="196">
        <v>44992</v>
      </c>
      <c r="O127" s="196">
        <v>45025</v>
      </c>
      <c r="P127" s="196">
        <v>45005</v>
      </c>
      <c r="Q127" s="196">
        <v>45026</v>
      </c>
      <c r="R127" s="196">
        <v>45004</v>
      </c>
      <c r="S127" s="196">
        <v>44986</v>
      </c>
      <c r="T127" s="196">
        <v>45025</v>
      </c>
      <c r="U127" s="196">
        <v>45027</v>
      </c>
      <c r="V127" s="196">
        <v>45027</v>
      </c>
      <c r="W127" s="196">
        <v>45004</v>
      </c>
      <c r="X127" s="196">
        <v>45027</v>
      </c>
      <c r="Y127" s="196">
        <v>45027</v>
      </c>
      <c r="Z127" s="196">
        <v>45027</v>
      </c>
      <c r="AA127" s="196">
        <v>45015</v>
      </c>
      <c r="AB127" s="196">
        <v>44998</v>
      </c>
      <c r="AC127" s="196">
        <v>45021</v>
      </c>
      <c r="AD127" s="196">
        <v>45018</v>
      </c>
      <c r="AE127" s="196">
        <v>45025</v>
      </c>
      <c r="AF127" s="196">
        <v>45022</v>
      </c>
      <c r="AG127" s="196">
        <v>45025</v>
      </c>
      <c r="AH127" s="196">
        <v>45027</v>
      </c>
      <c r="AI127" s="196">
        <v>45022</v>
      </c>
      <c r="AJ127" s="196">
        <v>45026</v>
      </c>
      <c r="AK127" s="196">
        <v>45027</v>
      </c>
      <c r="AL127" s="196">
        <v>44745</v>
      </c>
      <c r="AM127" s="196" t="s">
        <v>1752</v>
      </c>
      <c r="AN127" s="196" t="s">
        <v>1752</v>
      </c>
      <c r="AO127" s="196" t="s">
        <v>1752</v>
      </c>
      <c r="AP127" s="196">
        <v>45022</v>
      </c>
      <c r="AQ127" s="196">
        <v>45027</v>
      </c>
      <c r="AR127" s="196">
        <v>45027</v>
      </c>
      <c r="AS127" s="196">
        <v>44570</v>
      </c>
      <c r="AT127" s="196" t="s">
        <v>1752</v>
      </c>
      <c r="AU127" s="196" t="s">
        <v>1752</v>
      </c>
      <c r="AV127" s="196" t="s">
        <v>1752</v>
      </c>
      <c r="AW127" s="196" t="s">
        <v>1752</v>
      </c>
      <c r="AX127" s="196" t="s">
        <v>1752</v>
      </c>
      <c r="AY127" s="196">
        <v>45026</v>
      </c>
      <c r="AZ127" s="196">
        <v>44955</v>
      </c>
      <c r="BA127" s="196" t="s">
        <v>1752</v>
      </c>
      <c r="BB127" s="196" t="s">
        <v>1752</v>
      </c>
      <c r="BC127" s="196" t="s">
        <v>1752</v>
      </c>
      <c r="BD127" s="196" t="s">
        <v>1752</v>
      </c>
      <c r="BE127" s="196" t="s">
        <v>1752</v>
      </c>
      <c r="BF127" s="196" t="s">
        <v>1752</v>
      </c>
      <c r="BG127" s="196" t="s">
        <v>1752</v>
      </c>
      <c r="BH127" s="196"/>
      <c r="BI127" s="196"/>
      <c r="BJ127" s="196"/>
      <c r="BK127" s="196"/>
      <c r="BL127" s="196"/>
      <c r="BM127" s="196"/>
    </row>
    <row r="128" spans="1:65">
      <c r="A128" s="196">
        <v>45028</v>
      </c>
      <c r="B128" s="196">
        <v>45025</v>
      </c>
      <c r="C128" s="196">
        <v>45025</v>
      </c>
      <c r="D128" s="196">
        <v>45020</v>
      </c>
      <c r="E128" s="196">
        <v>45022</v>
      </c>
      <c r="F128" s="196">
        <v>45028</v>
      </c>
      <c r="G128" s="196">
        <v>45028</v>
      </c>
      <c r="H128" s="196">
        <v>45021</v>
      </c>
      <c r="I128" s="196">
        <v>45025</v>
      </c>
      <c r="J128" s="196">
        <v>45025</v>
      </c>
      <c r="K128" s="196">
        <v>45028</v>
      </c>
      <c r="L128" s="196">
        <v>45028</v>
      </c>
      <c r="M128" s="196">
        <v>45007</v>
      </c>
      <c r="N128" s="196">
        <v>44992</v>
      </c>
      <c r="O128" s="196">
        <v>45025</v>
      </c>
      <c r="P128" s="196">
        <v>45028</v>
      </c>
      <c r="Q128" s="196">
        <v>45028</v>
      </c>
      <c r="R128" s="196">
        <v>45004</v>
      </c>
      <c r="S128" s="196">
        <v>44986</v>
      </c>
      <c r="T128" s="196">
        <v>45025</v>
      </c>
      <c r="U128" s="196">
        <v>45028</v>
      </c>
      <c r="V128" s="196">
        <v>45027</v>
      </c>
      <c r="W128" s="196">
        <v>45004</v>
      </c>
      <c r="X128" s="196">
        <v>45028</v>
      </c>
      <c r="Y128" s="196">
        <v>45027</v>
      </c>
      <c r="Z128" s="196">
        <v>45027</v>
      </c>
      <c r="AA128" s="196">
        <v>45015</v>
      </c>
      <c r="AB128" s="196">
        <v>45028</v>
      </c>
      <c r="AC128" s="196">
        <v>45028</v>
      </c>
      <c r="AD128" s="196">
        <v>45018</v>
      </c>
      <c r="AE128" s="196">
        <v>45028</v>
      </c>
      <c r="AF128" s="196">
        <v>45022</v>
      </c>
      <c r="AG128" s="196">
        <v>45028</v>
      </c>
      <c r="AH128" s="196">
        <v>45027</v>
      </c>
      <c r="AI128" s="196">
        <v>45022</v>
      </c>
      <c r="AJ128" s="196">
        <v>45028</v>
      </c>
      <c r="AK128" s="196">
        <v>45028</v>
      </c>
      <c r="AL128" s="196">
        <v>44745</v>
      </c>
      <c r="AM128" s="196" t="s">
        <v>1752</v>
      </c>
      <c r="AN128" s="196" t="s">
        <v>1752</v>
      </c>
      <c r="AO128" s="196" t="s">
        <v>1752</v>
      </c>
      <c r="AP128" s="196">
        <v>45022</v>
      </c>
      <c r="AQ128" s="196">
        <v>45027</v>
      </c>
      <c r="AR128" s="196">
        <v>45028</v>
      </c>
      <c r="AS128" s="196">
        <v>44570</v>
      </c>
      <c r="AT128" s="196" t="s">
        <v>1752</v>
      </c>
      <c r="AU128" s="196" t="s">
        <v>1752</v>
      </c>
      <c r="AV128" s="196" t="s">
        <v>1752</v>
      </c>
      <c r="AW128" s="196" t="s">
        <v>1752</v>
      </c>
      <c r="AX128" s="196" t="s">
        <v>1752</v>
      </c>
      <c r="AY128" s="196">
        <v>45028</v>
      </c>
      <c r="AZ128" s="196">
        <v>44955</v>
      </c>
      <c r="BA128" s="196" t="s">
        <v>1752</v>
      </c>
      <c r="BB128" s="196" t="s">
        <v>1752</v>
      </c>
      <c r="BC128" s="196" t="s">
        <v>1752</v>
      </c>
      <c r="BD128" s="196" t="s">
        <v>1752</v>
      </c>
      <c r="BE128" s="196" t="s">
        <v>1752</v>
      </c>
      <c r="BF128" s="196" t="s">
        <v>1752</v>
      </c>
      <c r="BG128" s="196" t="s">
        <v>1752</v>
      </c>
      <c r="BH128" s="196"/>
      <c r="BI128" s="196"/>
      <c r="BJ128" s="196"/>
      <c r="BK128" s="196"/>
      <c r="BL128" s="196"/>
      <c r="BM128" s="196"/>
    </row>
    <row r="129" spans="1:65">
      <c r="A129" s="196">
        <v>45029</v>
      </c>
      <c r="B129" s="196">
        <v>45025</v>
      </c>
      <c r="C129" s="196">
        <v>45029</v>
      </c>
      <c r="D129" s="196">
        <v>45020</v>
      </c>
      <c r="E129" s="196">
        <v>45029</v>
      </c>
      <c r="F129" s="196">
        <v>45029</v>
      </c>
      <c r="G129" s="196">
        <v>45028</v>
      </c>
      <c r="H129" s="196">
        <v>45021</v>
      </c>
      <c r="I129" s="196">
        <v>45025</v>
      </c>
      <c r="J129" s="196">
        <v>45025</v>
      </c>
      <c r="K129" s="196">
        <v>45028</v>
      </c>
      <c r="L129" s="196">
        <v>45029</v>
      </c>
      <c r="M129" s="196">
        <v>45007</v>
      </c>
      <c r="N129" s="196">
        <v>44992</v>
      </c>
      <c r="O129" s="196">
        <v>45025</v>
      </c>
      <c r="P129" s="196">
        <v>45029</v>
      </c>
      <c r="Q129" s="196">
        <v>45029</v>
      </c>
      <c r="R129" s="196">
        <v>45004</v>
      </c>
      <c r="S129" s="196">
        <v>45029</v>
      </c>
      <c r="T129" s="196">
        <v>45025</v>
      </c>
      <c r="U129" s="196">
        <v>45028</v>
      </c>
      <c r="V129" s="196">
        <v>45029</v>
      </c>
      <c r="W129" s="196">
        <v>45004</v>
      </c>
      <c r="X129" s="196">
        <v>45028</v>
      </c>
      <c r="Y129" s="196">
        <v>45029</v>
      </c>
      <c r="Z129" s="196">
        <v>45027</v>
      </c>
      <c r="AA129" s="196">
        <v>45015</v>
      </c>
      <c r="AB129" s="196">
        <v>45028</v>
      </c>
      <c r="AC129" s="196">
        <v>45028</v>
      </c>
      <c r="AD129" s="196">
        <v>45018</v>
      </c>
      <c r="AE129" s="196">
        <v>45029</v>
      </c>
      <c r="AF129" s="196">
        <v>45029</v>
      </c>
      <c r="AG129" s="196">
        <v>45029</v>
      </c>
      <c r="AH129" s="196">
        <v>45029</v>
      </c>
      <c r="AI129" s="196">
        <v>45022</v>
      </c>
      <c r="AJ129" s="196">
        <v>45029</v>
      </c>
      <c r="AK129" s="196">
        <v>45029</v>
      </c>
      <c r="AL129" s="196">
        <v>44745</v>
      </c>
      <c r="AM129" s="196" t="s">
        <v>1752</v>
      </c>
      <c r="AN129" s="196" t="s">
        <v>1752</v>
      </c>
      <c r="AO129" s="196" t="s">
        <v>1752</v>
      </c>
      <c r="AP129" s="196">
        <v>45029</v>
      </c>
      <c r="AQ129" s="196">
        <v>45027</v>
      </c>
      <c r="AR129" s="196">
        <v>45029</v>
      </c>
      <c r="AS129" s="196">
        <v>44570</v>
      </c>
      <c r="AT129" s="196" t="s">
        <v>1752</v>
      </c>
      <c r="AU129" s="196" t="s">
        <v>1752</v>
      </c>
      <c r="AV129" s="196" t="s">
        <v>1752</v>
      </c>
      <c r="AW129" s="196" t="s">
        <v>1752</v>
      </c>
      <c r="AX129" s="196" t="s">
        <v>1752</v>
      </c>
      <c r="AY129" s="196">
        <v>45029</v>
      </c>
      <c r="AZ129" s="196">
        <v>44955</v>
      </c>
      <c r="BA129" s="196" t="s">
        <v>1752</v>
      </c>
      <c r="BB129" s="196" t="s">
        <v>1752</v>
      </c>
      <c r="BC129" s="196" t="s">
        <v>1752</v>
      </c>
      <c r="BD129" s="196" t="s">
        <v>1752</v>
      </c>
      <c r="BE129" s="196" t="s">
        <v>1752</v>
      </c>
      <c r="BF129" s="196" t="s">
        <v>1752</v>
      </c>
      <c r="BG129" s="196" t="s">
        <v>1752</v>
      </c>
      <c r="BH129" s="196"/>
      <c r="BI129" s="196"/>
      <c r="BJ129" s="196"/>
      <c r="BK129" s="196"/>
      <c r="BL129" s="196"/>
      <c r="BM129" s="196"/>
    </row>
    <row r="130" spans="1:65">
      <c r="A130" s="196">
        <v>45030</v>
      </c>
      <c r="B130" s="196">
        <v>45025</v>
      </c>
      <c r="C130" s="196">
        <v>45029</v>
      </c>
      <c r="D130" s="196">
        <v>45020</v>
      </c>
      <c r="E130" s="196">
        <v>45029</v>
      </c>
      <c r="F130" s="196">
        <v>45029</v>
      </c>
      <c r="G130" s="196">
        <v>45028</v>
      </c>
      <c r="H130" s="196">
        <v>45021</v>
      </c>
      <c r="I130" s="196">
        <v>45025</v>
      </c>
      <c r="J130" s="196">
        <v>45025</v>
      </c>
      <c r="K130" s="196">
        <v>45028</v>
      </c>
      <c r="L130" s="196">
        <v>45029</v>
      </c>
      <c r="M130" s="196">
        <v>45007</v>
      </c>
      <c r="N130" s="196">
        <v>44992</v>
      </c>
      <c r="O130" s="196">
        <v>45025</v>
      </c>
      <c r="P130" s="196">
        <v>45029</v>
      </c>
      <c r="Q130" s="196">
        <v>45029</v>
      </c>
      <c r="R130" s="196">
        <v>45004</v>
      </c>
      <c r="S130" s="196">
        <v>45029</v>
      </c>
      <c r="T130" s="196">
        <v>45025</v>
      </c>
      <c r="U130" s="196">
        <v>45028</v>
      </c>
      <c r="V130" s="196">
        <v>45029</v>
      </c>
      <c r="W130" s="196">
        <v>45004</v>
      </c>
      <c r="X130" s="196">
        <v>45028</v>
      </c>
      <c r="Y130" s="196">
        <v>45029</v>
      </c>
      <c r="Z130" s="196">
        <v>45027</v>
      </c>
      <c r="AA130" s="196">
        <v>45015</v>
      </c>
      <c r="AB130" s="196">
        <v>45028</v>
      </c>
      <c r="AC130" s="196">
        <v>45028</v>
      </c>
      <c r="AD130" s="196">
        <v>45018</v>
      </c>
      <c r="AE130" s="196">
        <v>45029</v>
      </c>
      <c r="AF130" s="196">
        <v>45029</v>
      </c>
      <c r="AG130" s="196">
        <v>45029</v>
      </c>
      <c r="AH130" s="196">
        <v>45029</v>
      </c>
      <c r="AI130" s="196">
        <v>45022</v>
      </c>
      <c r="AJ130" s="196">
        <v>45029</v>
      </c>
      <c r="AK130" s="196">
        <v>45029</v>
      </c>
      <c r="AL130" s="196">
        <v>44745</v>
      </c>
      <c r="AM130" s="196" t="s">
        <v>1752</v>
      </c>
      <c r="AN130" s="196" t="s">
        <v>1752</v>
      </c>
      <c r="AO130" s="196" t="s">
        <v>1752</v>
      </c>
      <c r="AP130" s="196">
        <v>45029</v>
      </c>
      <c r="AQ130" s="196">
        <v>45027</v>
      </c>
      <c r="AR130" s="196">
        <v>45029</v>
      </c>
      <c r="AS130" s="196">
        <v>44570</v>
      </c>
      <c r="AT130" s="196" t="s">
        <v>1752</v>
      </c>
      <c r="AU130" s="196" t="s">
        <v>1752</v>
      </c>
      <c r="AV130" s="196" t="s">
        <v>1752</v>
      </c>
      <c r="AW130" s="196" t="s">
        <v>1752</v>
      </c>
      <c r="AX130" s="196" t="s">
        <v>1752</v>
      </c>
      <c r="AY130" s="196">
        <v>45029</v>
      </c>
      <c r="AZ130" s="196">
        <v>44955</v>
      </c>
      <c r="BA130" s="196" t="s">
        <v>1752</v>
      </c>
      <c r="BB130" s="196" t="s">
        <v>1752</v>
      </c>
      <c r="BC130" s="196" t="s">
        <v>1752</v>
      </c>
      <c r="BD130" s="196" t="s">
        <v>1752</v>
      </c>
      <c r="BE130" s="196" t="s">
        <v>1752</v>
      </c>
      <c r="BF130" s="196" t="s">
        <v>1752</v>
      </c>
      <c r="BG130" s="196" t="s">
        <v>1752</v>
      </c>
      <c r="BH130" s="196"/>
      <c r="BI130" s="196"/>
      <c r="BJ130" s="196"/>
      <c r="BK130" s="196"/>
      <c r="BL130" s="196"/>
      <c r="BM130" s="196"/>
    </row>
    <row r="131" spans="1:65">
      <c r="A131" s="196">
        <v>45031</v>
      </c>
      <c r="B131" s="196">
        <v>45025</v>
      </c>
      <c r="C131" s="196">
        <v>45029</v>
      </c>
      <c r="D131" s="196">
        <v>45020</v>
      </c>
      <c r="E131" s="196">
        <v>45029</v>
      </c>
      <c r="F131" s="196">
        <v>45029</v>
      </c>
      <c r="G131" s="196">
        <v>45028</v>
      </c>
      <c r="H131" s="196">
        <v>45021</v>
      </c>
      <c r="I131" s="196">
        <v>45025</v>
      </c>
      <c r="J131" s="196">
        <v>45025</v>
      </c>
      <c r="K131" s="196">
        <v>45028</v>
      </c>
      <c r="L131" s="196">
        <v>45029</v>
      </c>
      <c r="M131" s="196">
        <v>45007</v>
      </c>
      <c r="N131" s="196">
        <v>44992</v>
      </c>
      <c r="O131" s="196">
        <v>45025</v>
      </c>
      <c r="P131" s="196">
        <v>45029</v>
      </c>
      <c r="Q131" s="196">
        <v>45029</v>
      </c>
      <c r="R131" s="196">
        <v>45004</v>
      </c>
      <c r="S131" s="196">
        <v>45029</v>
      </c>
      <c r="T131" s="196">
        <v>45025</v>
      </c>
      <c r="U131" s="196">
        <v>45028</v>
      </c>
      <c r="V131" s="196">
        <v>45029</v>
      </c>
      <c r="W131" s="196">
        <v>45004</v>
      </c>
      <c r="X131" s="196">
        <v>45028</v>
      </c>
      <c r="Y131" s="196">
        <v>45029</v>
      </c>
      <c r="Z131" s="196">
        <v>45027</v>
      </c>
      <c r="AA131" s="196">
        <v>45015</v>
      </c>
      <c r="AB131" s="196">
        <v>45028</v>
      </c>
      <c r="AC131" s="196">
        <v>45028</v>
      </c>
      <c r="AD131" s="196">
        <v>45018</v>
      </c>
      <c r="AE131" s="196">
        <v>45029</v>
      </c>
      <c r="AF131" s="196">
        <v>45029</v>
      </c>
      <c r="AG131" s="196">
        <v>45029</v>
      </c>
      <c r="AH131" s="196">
        <v>45029</v>
      </c>
      <c r="AI131" s="196">
        <v>45022</v>
      </c>
      <c r="AJ131" s="196">
        <v>45029</v>
      </c>
      <c r="AK131" s="196">
        <v>45029</v>
      </c>
      <c r="AL131" s="196">
        <v>44745</v>
      </c>
      <c r="AM131" s="196" t="s">
        <v>1752</v>
      </c>
      <c r="AN131" s="196" t="s">
        <v>1752</v>
      </c>
      <c r="AO131" s="196" t="s">
        <v>1752</v>
      </c>
      <c r="AP131" s="196">
        <v>45029</v>
      </c>
      <c r="AQ131" s="196">
        <v>45027</v>
      </c>
      <c r="AR131" s="196">
        <v>45029</v>
      </c>
      <c r="AS131" s="196">
        <v>44570</v>
      </c>
      <c r="AT131" s="196" t="s">
        <v>1752</v>
      </c>
      <c r="AU131" s="196" t="s">
        <v>1752</v>
      </c>
      <c r="AV131" s="196" t="s">
        <v>1752</v>
      </c>
      <c r="AW131" s="196" t="s">
        <v>1752</v>
      </c>
      <c r="AX131" s="196" t="s">
        <v>1752</v>
      </c>
      <c r="AY131" s="196">
        <v>45029</v>
      </c>
      <c r="AZ131" s="196">
        <v>44955</v>
      </c>
      <c r="BA131" s="196" t="s">
        <v>1752</v>
      </c>
      <c r="BB131" s="196" t="s">
        <v>1752</v>
      </c>
      <c r="BC131" s="196" t="s">
        <v>1752</v>
      </c>
      <c r="BD131" s="196" t="s">
        <v>1752</v>
      </c>
      <c r="BE131" s="196" t="s">
        <v>1752</v>
      </c>
      <c r="BF131" s="196" t="s">
        <v>1752</v>
      </c>
      <c r="BG131" s="196" t="s">
        <v>1752</v>
      </c>
      <c r="BH131" s="196"/>
      <c r="BI131" s="196"/>
      <c r="BJ131" s="196"/>
      <c r="BK131" s="196"/>
      <c r="BL131" s="196"/>
      <c r="BM131" s="196"/>
    </row>
    <row r="132" spans="1:65">
      <c r="A132" s="196">
        <v>45032</v>
      </c>
      <c r="B132" s="196">
        <v>45032</v>
      </c>
      <c r="C132" s="196">
        <v>45029</v>
      </c>
      <c r="D132" s="196">
        <v>45032</v>
      </c>
      <c r="E132" s="196">
        <v>45029</v>
      </c>
      <c r="F132" s="196">
        <v>45032</v>
      </c>
      <c r="G132" s="196">
        <v>45032</v>
      </c>
      <c r="H132" s="196">
        <v>45021</v>
      </c>
      <c r="I132" s="196">
        <v>45032</v>
      </c>
      <c r="J132" s="196">
        <v>45025</v>
      </c>
      <c r="K132" s="196">
        <v>45032</v>
      </c>
      <c r="L132" s="196">
        <v>45032</v>
      </c>
      <c r="M132" s="196">
        <v>45007</v>
      </c>
      <c r="N132" s="196">
        <v>44992</v>
      </c>
      <c r="O132" s="196">
        <v>45025</v>
      </c>
      <c r="P132" s="196">
        <v>45029</v>
      </c>
      <c r="Q132" s="196">
        <v>45032</v>
      </c>
      <c r="R132" s="196">
        <v>45004</v>
      </c>
      <c r="S132" s="196">
        <v>45029</v>
      </c>
      <c r="T132" s="196">
        <v>45025</v>
      </c>
      <c r="U132" s="196">
        <v>45032</v>
      </c>
      <c r="V132" s="196">
        <v>45029</v>
      </c>
      <c r="W132" s="196">
        <v>45004</v>
      </c>
      <c r="X132" s="196">
        <v>45028</v>
      </c>
      <c r="Y132" s="196">
        <v>45029</v>
      </c>
      <c r="Z132" s="196">
        <v>45032</v>
      </c>
      <c r="AA132" s="196">
        <v>45015</v>
      </c>
      <c r="AB132" s="196">
        <v>45028</v>
      </c>
      <c r="AC132" s="196">
        <v>45028</v>
      </c>
      <c r="AD132" s="196">
        <v>45018</v>
      </c>
      <c r="AE132" s="196">
        <v>45029</v>
      </c>
      <c r="AF132" s="196">
        <v>45029</v>
      </c>
      <c r="AG132" s="196">
        <v>45032</v>
      </c>
      <c r="AH132" s="196">
        <v>45032</v>
      </c>
      <c r="AI132" s="196">
        <v>45022</v>
      </c>
      <c r="AJ132" s="196">
        <v>45029</v>
      </c>
      <c r="AK132" s="196">
        <v>45029</v>
      </c>
      <c r="AL132" s="196">
        <v>44745</v>
      </c>
      <c r="AM132" s="196" t="s">
        <v>1752</v>
      </c>
      <c r="AN132" s="196" t="s">
        <v>1752</v>
      </c>
      <c r="AO132" s="196" t="s">
        <v>1752</v>
      </c>
      <c r="AP132" s="196">
        <v>45029</v>
      </c>
      <c r="AQ132" s="196">
        <v>45032</v>
      </c>
      <c r="AR132" s="196">
        <v>45032</v>
      </c>
      <c r="AS132" s="196">
        <v>44570</v>
      </c>
      <c r="AT132" s="196" t="s">
        <v>1752</v>
      </c>
      <c r="AU132" s="196" t="s">
        <v>1752</v>
      </c>
      <c r="AV132" s="196" t="s">
        <v>1752</v>
      </c>
      <c r="AW132" s="196" t="s">
        <v>1752</v>
      </c>
      <c r="AX132" s="196" t="s">
        <v>1752</v>
      </c>
      <c r="AY132" s="196">
        <v>45032</v>
      </c>
      <c r="AZ132" s="196">
        <v>44955</v>
      </c>
      <c r="BA132" s="196" t="s">
        <v>1752</v>
      </c>
      <c r="BB132" s="196" t="s">
        <v>1752</v>
      </c>
      <c r="BC132" s="196" t="s">
        <v>1752</v>
      </c>
      <c r="BD132" s="196" t="s">
        <v>1752</v>
      </c>
      <c r="BE132" s="196" t="s">
        <v>1752</v>
      </c>
      <c r="BF132" s="196" t="s">
        <v>1752</v>
      </c>
      <c r="BG132" s="196" t="s">
        <v>1752</v>
      </c>
      <c r="BH132" s="196"/>
      <c r="BI132" s="196"/>
      <c r="BJ132" s="196"/>
      <c r="BK132" s="196"/>
      <c r="BL132" s="196"/>
      <c r="BM132" s="196"/>
    </row>
    <row r="133" spans="1:65">
      <c r="A133" s="196">
        <v>45033</v>
      </c>
      <c r="B133" s="196">
        <v>45032</v>
      </c>
      <c r="C133" s="196">
        <v>45029</v>
      </c>
      <c r="D133" s="196">
        <v>45032</v>
      </c>
      <c r="E133" s="196">
        <v>45033</v>
      </c>
      <c r="F133" s="196">
        <v>45033</v>
      </c>
      <c r="G133" s="196">
        <v>45032</v>
      </c>
      <c r="H133" s="196">
        <v>45021</v>
      </c>
      <c r="I133" s="196">
        <v>45032</v>
      </c>
      <c r="J133" s="196">
        <v>45033</v>
      </c>
      <c r="K133" s="196">
        <v>45033</v>
      </c>
      <c r="L133" s="196">
        <v>45033</v>
      </c>
      <c r="M133" s="196">
        <v>45007</v>
      </c>
      <c r="N133" s="196">
        <v>44992</v>
      </c>
      <c r="O133" s="196">
        <v>45033</v>
      </c>
      <c r="P133" s="196">
        <v>45029</v>
      </c>
      <c r="Q133" s="196">
        <v>45032</v>
      </c>
      <c r="R133" s="196">
        <v>45004</v>
      </c>
      <c r="S133" s="196">
        <v>45029</v>
      </c>
      <c r="T133" s="196">
        <v>45025</v>
      </c>
      <c r="U133" s="196">
        <v>45033</v>
      </c>
      <c r="V133" s="196">
        <v>45029</v>
      </c>
      <c r="W133" s="196">
        <v>45033</v>
      </c>
      <c r="X133" s="196">
        <v>45028</v>
      </c>
      <c r="Y133" s="196">
        <v>45029</v>
      </c>
      <c r="Z133" s="196">
        <v>45033</v>
      </c>
      <c r="AA133" s="196">
        <v>45015</v>
      </c>
      <c r="AB133" s="196">
        <v>45028</v>
      </c>
      <c r="AC133" s="196">
        <v>45028</v>
      </c>
      <c r="AD133" s="196">
        <v>45018</v>
      </c>
      <c r="AE133" s="196">
        <v>45029</v>
      </c>
      <c r="AF133" s="196">
        <v>45029</v>
      </c>
      <c r="AG133" s="196">
        <v>45033</v>
      </c>
      <c r="AH133" s="196">
        <v>45033</v>
      </c>
      <c r="AI133" s="196">
        <v>45033</v>
      </c>
      <c r="AJ133" s="196">
        <v>45029</v>
      </c>
      <c r="AK133" s="196">
        <v>45033</v>
      </c>
      <c r="AL133" s="196">
        <v>44745</v>
      </c>
      <c r="AM133" s="196" t="s">
        <v>1752</v>
      </c>
      <c r="AN133" s="196" t="s">
        <v>1752</v>
      </c>
      <c r="AO133" s="196" t="s">
        <v>1752</v>
      </c>
      <c r="AP133" s="196">
        <v>45029</v>
      </c>
      <c r="AQ133" s="196">
        <v>45033</v>
      </c>
      <c r="AR133" s="196">
        <v>45033</v>
      </c>
      <c r="AS133" s="196">
        <v>44570</v>
      </c>
      <c r="AT133" s="196" t="s">
        <v>1752</v>
      </c>
      <c r="AU133" s="196" t="s">
        <v>1752</v>
      </c>
      <c r="AV133" s="196" t="s">
        <v>1752</v>
      </c>
      <c r="AW133" s="196" t="s">
        <v>1752</v>
      </c>
      <c r="AX133" s="196" t="s">
        <v>1752</v>
      </c>
      <c r="AY133" s="196">
        <v>45033</v>
      </c>
      <c r="AZ133" s="196">
        <v>44955</v>
      </c>
      <c r="BA133" s="196" t="s">
        <v>1752</v>
      </c>
      <c r="BB133" s="196" t="s">
        <v>1752</v>
      </c>
      <c r="BC133" s="196" t="s">
        <v>1752</v>
      </c>
      <c r="BD133" s="196" t="s">
        <v>1752</v>
      </c>
      <c r="BE133" s="196" t="s">
        <v>1752</v>
      </c>
      <c r="BF133" s="196" t="s">
        <v>1752</v>
      </c>
      <c r="BG133" s="196" t="s">
        <v>1752</v>
      </c>
      <c r="BH133" s="196"/>
      <c r="BI133" s="196"/>
      <c r="BJ133" s="196"/>
      <c r="BK133" s="196"/>
      <c r="BL133" s="196"/>
      <c r="BM133" s="196"/>
    </row>
    <row r="134" spans="1:65">
      <c r="A134" s="196">
        <v>45034</v>
      </c>
      <c r="B134" s="196">
        <v>45032</v>
      </c>
      <c r="C134" s="196">
        <v>45029</v>
      </c>
      <c r="D134" s="196">
        <v>45032</v>
      </c>
      <c r="E134" s="196">
        <v>45034</v>
      </c>
      <c r="F134" s="196">
        <v>45033</v>
      </c>
      <c r="G134" s="196">
        <v>45034</v>
      </c>
      <c r="H134" s="196">
        <v>45021</v>
      </c>
      <c r="I134" s="196">
        <v>45032</v>
      </c>
      <c r="J134" s="196">
        <v>45033</v>
      </c>
      <c r="K134" s="196">
        <v>45033</v>
      </c>
      <c r="L134" s="196">
        <v>45034</v>
      </c>
      <c r="M134" s="196">
        <v>45007</v>
      </c>
      <c r="N134" s="196">
        <v>44992</v>
      </c>
      <c r="O134" s="196">
        <v>45034</v>
      </c>
      <c r="P134" s="196">
        <v>45029</v>
      </c>
      <c r="Q134" s="196">
        <v>45032</v>
      </c>
      <c r="R134" s="196">
        <v>45004</v>
      </c>
      <c r="S134" s="196">
        <v>45029</v>
      </c>
      <c r="T134" s="196">
        <v>45025</v>
      </c>
      <c r="U134" s="196">
        <v>45034</v>
      </c>
      <c r="V134" s="196">
        <v>45029</v>
      </c>
      <c r="W134" s="196">
        <v>45033</v>
      </c>
      <c r="X134" s="196">
        <v>45028</v>
      </c>
      <c r="Y134" s="196">
        <v>45029</v>
      </c>
      <c r="Z134" s="196">
        <v>45034</v>
      </c>
      <c r="AA134" s="196">
        <v>45015</v>
      </c>
      <c r="AB134" s="196">
        <v>45028</v>
      </c>
      <c r="AC134" s="196">
        <v>45028</v>
      </c>
      <c r="AD134" s="196">
        <v>45034</v>
      </c>
      <c r="AE134" s="196">
        <v>45034</v>
      </c>
      <c r="AF134" s="196">
        <v>45029</v>
      </c>
      <c r="AG134" s="196">
        <v>45034</v>
      </c>
      <c r="AH134" s="196">
        <v>45034</v>
      </c>
      <c r="AI134" s="196">
        <v>45033</v>
      </c>
      <c r="AJ134" s="196">
        <v>45029</v>
      </c>
      <c r="AK134" s="196">
        <v>45034</v>
      </c>
      <c r="AL134" s="196">
        <v>44745</v>
      </c>
      <c r="AM134" s="196" t="s">
        <v>1752</v>
      </c>
      <c r="AN134" s="196" t="s">
        <v>1752</v>
      </c>
      <c r="AO134" s="196" t="s">
        <v>1752</v>
      </c>
      <c r="AP134" s="196">
        <v>45029</v>
      </c>
      <c r="AQ134" s="196">
        <v>45033</v>
      </c>
      <c r="AR134" s="196">
        <v>45034</v>
      </c>
      <c r="AS134" s="196">
        <v>44570</v>
      </c>
      <c r="AT134" s="196" t="s">
        <v>1752</v>
      </c>
      <c r="AU134" s="196" t="s">
        <v>1752</v>
      </c>
      <c r="AV134" s="196" t="s">
        <v>1752</v>
      </c>
      <c r="AW134" s="196" t="s">
        <v>1752</v>
      </c>
      <c r="AX134" s="196" t="s">
        <v>1752</v>
      </c>
      <c r="AY134" s="196">
        <v>45034</v>
      </c>
      <c r="AZ134" s="196">
        <v>44955</v>
      </c>
      <c r="BA134" s="196" t="s">
        <v>1752</v>
      </c>
      <c r="BB134" s="196" t="s">
        <v>1752</v>
      </c>
      <c r="BC134" s="196" t="s">
        <v>1752</v>
      </c>
      <c r="BD134" s="196" t="s">
        <v>1752</v>
      </c>
      <c r="BE134" s="196" t="s">
        <v>1752</v>
      </c>
      <c r="BF134" s="196" t="s">
        <v>1752</v>
      </c>
      <c r="BG134" s="196" t="s">
        <v>1752</v>
      </c>
      <c r="BH134" s="196"/>
      <c r="BI134" s="196"/>
      <c r="BJ134" s="196"/>
      <c r="BK134" s="196"/>
      <c r="BL134" s="196"/>
      <c r="BM134" s="196"/>
    </row>
    <row r="135" spans="1:65">
      <c r="A135" s="196">
        <v>45035</v>
      </c>
      <c r="B135" s="196">
        <v>45032</v>
      </c>
      <c r="C135" s="196">
        <v>45029</v>
      </c>
      <c r="D135" s="196">
        <v>45032</v>
      </c>
      <c r="E135" s="196">
        <v>45035</v>
      </c>
      <c r="F135" s="196">
        <v>45035</v>
      </c>
      <c r="G135" s="196">
        <v>45034</v>
      </c>
      <c r="H135" s="196">
        <v>45021</v>
      </c>
      <c r="I135" s="196">
        <v>45035</v>
      </c>
      <c r="J135" s="196">
        <v>45035</v>
      </c>
      <c r="K135" s="196">
        <v>45033</v>
      </c>
      <c r="L135" s="196">
        <v>45034</v>
      </c>
      <c r="M135" s="196">
        <v>45007</v>
      </c>
      <c r="N135" s="196">
        <v>44992</v>
      </c>
      <c r="O135" s="196">
        <v>45035</v>
      </c>
      <c r="P135" s="196">
        <v>45035</v>
      </c>
      <c r="Q135" s="196">
        <v>45035</v>
      </c>
      <c r="R135" s="196">
        <v>45035</v>
      </c>
      <c r="S135" s="196">
        <v>45035</v>
      </c>
      <c r="T135" s="196">
        <v>45035</v>
      </c>
      <c r="U135" s="196">
        <v>45035</v>
      </c>
      <c r="V135" s="196">
        <v>45029</v>
      </c>
      <c r="W135" s="196">
        <v>45033</v>
      </c>
      <c r="X135" s="196">
        <v>45035</v>
      </c>
      <c r="Y135" s="196">
        <v>45029</v>
      </c>
      <c r="Z135" s="196">
        <v>45034</v>
      </c>
      <c r="AA135" s="196">
        <v>45015</v>
      </c>
      <c r="AB135" s="196">
        <v>45028</v>
      </c>
      <c r="AC135" s="196">
        <v>45028</v>
      </c>
      <c r="AD135" s="196">
        <v>45034</v>
      </c>
      <c r="AE135" s="196">
        <v>45035</v>
      </c>
      <c r="AF135" s="196">
        <v>45029</v>
      </c>
      <c r="AG135" s="196">
        <v>45034</v>
      </c>
      <c r="AH135" s="196">
        <v>45035</v>
      </c>
      <c r="AI135" s="196">
        <v>45033</v>
      </c>
      <c r="AJ135" s="196">
        <v>45035</v>
      </c>
      <c r="AK135" s="196">
        <v>45035</v>
      </c>
      <c r="AL135" s="196">
        <v>44745</v>
      </c>
      <c r="AM135" s="196" t="s">
        <v>1752</v>
      </c>
      <c r="AN135" s="196" t="s">
        <v>1752</v>
      </c>
      <c r="AO135" s="196" t="s">
        <v>1752</v>
      </c>
      <c r="AP135" s="196">
        <v>45029</v>
      </c>
      <c r="AQ135" s="196">
        <v>45035</v>
      </c>
      <c r="AR135" s="196">
        <v>45035</v>
      </c>
      <c r="AS135" s="196">
        <v>44570</v>
      </c>
      <c r="AT135" s="196" t="s">
        <v>1752</v>
      </c>
      <c r="AU135" s="196" t="s">
        <v>1752</v>
      </c>
      <c r="AV135" s="196" t="s">
        <v>1752</v>
      </c>
      <c r="AW135" s="196" t="s">
        <v>1752</v>
      </c>
      <c r="AX135" s="196" t="s">
        <v>1752</v>
      </c>
      <c r="AY135" s="196">
        <v>45035</v>
      </c>
      <c r="AZ135" s="196">
        <v>44955</v>
      </c>
      <c r="BA135" s="196" t="s">
        <v>1752</v>
      </c>
      <c r="BB135" s="196" t="s">
        <v>1752</v>
      </c>
      <c r="BC135" s="196" t="s">
        <v>1752</v>
      </c>
      <c r="BD135" s="196" t="s">
        <v>1752</v>
      </c>
      <c r="BE135" s="196" t="s">
        <v>1752</v>
      </c>
      <c r="BF135" s="196" t="s">
        <v>1752</v>
      </c>
      <c r="BG135" s="196" t="s">
        <v>1752</v>
      </c>
      <c r="BH135" s="196"/>
      <c r="BI135" s="196"/>
      <c r="BJ135" s="196"/>
      <c r="BK135" s="196"/>
      <c r="BL135" s="196"/>
      <c r="BM135" s="196"/>
    </row>
    <row r="136" spans="1:65">
      <c r="A136" s="196">
        <v>45036</v>
      </c>
      <c r="B136" s="196">
        <v>45032</v>
      </c>
      <c r="C136" s="196">
        <v>45029</v>
      </c>
      <c r="D136" s="196">
        <v>45032</v>
      </c>
      <c r="E136" s="196">
        <v>45036</v>
      </c>
      <c r="F136" s="196">
        <v>45035</v>
      </c>
      <c r="G136" s="196">
        <v>45034</v>
      </c>
      <c r="H136" s="196">
        <v>45021</v>
      </c>
      <c r="I136" s="196">
        <v>45035</v>
      </c>
      <c r="J136" s="196">
        <v>45036</v>
      </c>
      <c r="K136" s="196">
        <v>45033</v>
      </c>
      <c r="L136" s="196">
        <v>45034</v>
      </c>
      <c r="M136" s="196">
        <v>45007</v>
      </c>
      <c r="N136" s="196">
        <v>44992</v>
      </c>
      <c r="O136" s="196">
        <v>45036</v>
      </c>
      <c r="P136" s="196">
        <v>45035</v>
      </c>
      <c r="Q136" s="196">
        <v>45035</v>
      </c>
      <c r="R136" s="196">
        <v>45036</v>
      </c>
      <c r="S136" s="196">
        <v>45035</v>
      </c>
      <c r="T136" s="196">
        <v>45035</v>
      </c>
      <c r="U136" s="196">
        <v>45036</v>
      </c>
      <c r="V136" s="196">
        <v>45029</v>
      </c>
      <c r="W136" s="196">
        <v>45033</v>
      </c>
      <c r="X136" s="196">
        <v>45035</v>
      </c>
      <c r="Y136" s="196">
        <v>45036</v>
      </c>
      <c r="Z136" s="196">
        <v>45036</v>
      </c>
      <c r="AA136" s="196">
        <v>45015</v>
      </c>
      <c r="AB136" s="196">
        <v>45028</v>
      </c>
      <c r="AC136" s="196">
        <v>45028</v>
      </c>
      <c r="AD136" s="196">
        <v>45034</v>
      </c>
      <c r="AE136" s="196">
        <v>45035</v>
      </c>
      <c r="AF136" s="196">
        <v>45029</v>
      </c>
      <c r="AG136" s="196">
        <v>45034</v>
      </c>
      <c r="AH136" s="196">
        <v>45036</v>
      </c>
      <c r="AI136" s="196">
        <v>45036</v>
      </c>
      <c r="AJ136" s="196">
        <v>45035</v>
      </c>
      <c r="AK136" s="196">
        <v>45036</v>
      </c>
      <c r="AL136" s="196">
        <v>44745</v>
      </c>
      <c r="AM136" s="196" t="s">
        <v>1752</v>
      </c>
      <c r="AN136" s="196" t="s">
        <v>1752</v>
      </c>
      <c r="AO136" s="196" t="s">
        <v>1752</v>
      </c>
      <c r="AP136" s="196">
        <v>45029</v>
      </c>
      <c r="AQ136" s="196">
        <v>45036</v>
      </c>
      <c r="AR136" s="196">
        <v>45036</v>
      </c>
      <c r="AS136" s="196">
        <v>44570</v>
      </c>
      <c r="AT136" s="196" t="s">
        <v>1752</v>
      </c>
      <c r="AU136" s="196" t="s">
        <v>1752</v>
      </c>
      <c r="AV136" s="196" t="s">
        <v>1752</v>
      </c>
      <c r="AW136" s="196" t="s">
        <v>1752</v>
      </c>
      <c r="AX136" s="196" t="s">
        <v>1752</v>
      </c>
      <c r="AY136" s="196">
        <v>45036</v>
      </c>
      <c r="AZ136" s="196">
        <v>44955</v>
      </c>
      <c r="BA136" s="196" t="s">
        <v>1752</v>
      </c>
      <c r="BB136" s="196" t="s">
        <v>1752</v>
      </c>
      <c r="BC136" s="196" t="s">
        <v>1752</v>
      </c>
      <c r="BD136" s="196" t="s">
        <v>1752</v>
      </c>
      <c r="BE136" s="196" t="s">
        <v>1752</v>
      </c>
      <c r="BF136" s="196" t="s">
        <v>1752</v>
      </c>
      <c r="BG136" s="196" t="s">
        <v>1752</v>
      </c>
      <c r="BH136" s="196"/>
      <c r="BI136" s="196"/>
      <c r="BJ136" s="196"/>
      <c r="BK136" s="196"/>
      <c r="BL136" s="196"/>
      <c r="BM136" s="196"/>
    </row>
    <row r="137" spans="1:65">
      <c r="A137" s="196">
        <v>45037</v>
      </c>
      <c r="B137" s="196">
        <v>45032</v>
      </c>
      <c r="C137" s="196">
        <v>45029</v>
      </c>
      <c r="D137" s="196">
        <v>45032</v>
      </c>
      <c r="E137" s="196">
        <v>45036</v>
      </c>
      <c r="F137" s="196">
        <v>45035</v>
      </c>
      <c r="G137" s="196">
        <v>45034</v>
      </c>
      <c r="H137" s="196">
        <v>45021</v>
      </c>
      <c r="I137" s="196">
        <v>45035</v>
      </c>
      <c r="J137" s="196">
        <v>45036</v>
      </c>
      <c r="K137" s="196">
        <v>45033</v>
      </c>
      <c r="L137" s="196">
        <v>45034</v>
      </c>
      <c r="M137" s="196">
        <v>45007</v>
      </c>
      <c r="N137" s="196">
        <v>44992</v>
      </c>
      <c r="O137" s="196">
        <v>45036</v>
      </c>
      <c r="P137" s="196">
        <v>45035</v>
      </c>
      <c r="Q137" s="196">
        <v>45035</v>
      </c>
      <c r="R137" s="196">
        <v>45036</v>
      </c>
      <c r="S137" s="196">
        <v>45035</v>
      </c>
      <c r="T137" s="196">
        <v>45035</v>
      </c>
      <c r="U137" s="196">
        <v>45036</v>
      </c>
      <c r="V137" s="196">
        <v>45029</v>
      </c>
      <c r="W137" s="196">
        <v>45033</v>
      </c>
      <c r="X137" s="196">
        <v>45035</v>
      </c>
      <c r="Y137" s="196">
        <v>45036</v>
      </c>
      <c r="Z137" s="196">
        <v>45036</v>
      </c>
      <c r="AA137" s="196">
        <v>45015</v>
      </c>
      <c r="AB137" s="196">
        <v>45028</v>
      </c>
      <c r="AC137" s="196">
        <v>45028</v>
      </c>
      <c r="AD137" s="196">
        <v>45034</v>
      </c>
      <c r="AE137" s="196">
        <v>45035</v>
      </c>
      <c r="AF137" s="196">
        <v>45029</v>
      </c>
      <c r="AG137" s="196">
        <v>45034</v>
      </c>
      <c r="AH137" s="196">
        <v>45036</v>
      </c>
      <c r="AI137" s="196">
        <v>45036</v>
      </c>
      <c r="AJ137" s="196">
        <v>45035</v>
      </c>
      <c r="AK137" s="196">
        <v>45036</v>
      </c>
      <c r="AL137" s="196">
        <v>44745</v>
      </c>
      <c r="AM137" s="196" t="s">
        <v>1752</v>
      </c>
      <c r="AN137" s="196" t="s">
        <v>1752</v>
      </c>
      <c r="AO137" s="196" t="s">
        <v>1752</v>
      </c>
      <c r="AP137" s="196">
        <v>45029</v>
      </c>
      <c r="AQ137" s="196">
        <v>45036</v>
      </c>
      <c r="AR137" s="196">
        <v>45036</v>
      </c>
      <c r="AS137" s="196">
        <v>44570</v>
      </c>
      <c r="AT137" s="196" t="s">
        <v>1752</v>
      </c>
      <c r="AU137" s="196" t="s">
        <v>1752</v>
      </c>
      <c r="AV137" s="196" t="s">
        <v>1752</v>
      </c>
      <c r="AW137" s="196" t="s">
        <v>1752</v>
      </c>
      <c r="AX137" s="196" t="s">
        <v>1752</v>
      </c>
      <c r="AY137" s="196">
        <v>45036</v>
      </c>
      <c r="AZ137" s="196">
        <v>44955</v>
      </c>
      <c r="BA137" s="196" t="s">
        <v>1752</v>
      </c>
      <c r="BB137" s="196" t="s">
        <v>1752</v>
      </c>
      <c r="BC137" s="196" t="s">
        <v>1752</v>
      </c>
      <c r="BD137" s="196" t="s">
        <v>1752</v>
      </c>
      <c r="BE137" s="196" t="s">
        <v>1752</v>
      </c>
      <c r="BF137" s="196" t="s">
        <v>1752</v>
      </c>
      <c r="BG137" s="196" t="s">
        <v>1752</v>
      </c>
      <c r="BH137" s="196"/>
      <c r="BI137" s="196"/>
      <c r="BJ137" s="196"/>
      <c r="BK137" s="196"/>
      <c r="BL137" s="196"/>
      <c r="BM137" s="196"/>
    </row>
    <row r="138" spans="1:65">
      <c r="A138" s="196">
        <v>45038</v>
      </c>
      <c r="B138" s="196">
        <v>45032</v>
      </c>
      <c r="C138" s="196">
        <v>45029</v>
      </c>
      <c r="D138" s="196">
        <v>45032</v>
      </c>
      <c r="E138" s="196">
        <v>45036</v>
      </c>
      <c r="F138" s="196">
        <v>45035</v>
      </c>
      <c r="G138" s="196">
        <v>45034</v>
      </c>
      <c r="H138" s="196">
        <v>45021</v>
      </c>
      <c r="I138" s="196">
        <v>45035</v>
      </c>
      <c r="J138" s="196">
        <v>45036</v>
      </c>
      <c r="K138" s="196">
        <v>45033</v>
      </c>
      <c r="L138" s="196">
        <v>45034</v>
      </c>
      <c r="M138" s="196">
        <v>45007</v>
      </c>
      <c r="N138" s="196">
        <v>44992</v>
      </c>
      <c r="O138" s="196">
        <v>45036</v>
      </c>
      <c r="P138" s="196">
        <v>45035</v>
      </c>
      <c r="Q138" s="196">
        <v>45035</v>
      </c>
      <c r="R138" s="196">
        <v>45036</v>
      </c>
      <c r="S138" s="196">
        <v>45035</v>
      </c>
      <c r="T138" s="196">
        <v>45035</v>
      </c>
      <c r="U138" s="196">
        <v>45036</v>
      </c>
      <c r="V138" s="196">
        <v>45029</v>
      </c>
      <c r="W138" s="196">
        <v>45033</v>
      </c>
      <c r="X138" s="196">
        <v>45035</v>
      </c>
      <c r="Y138" s="196">
        <v>45036</v>
      </c>
      <c r="Z138" s="196">
        <v>45036</v>
      </c>
      <c r="AA138" s="196">
        <v>45015</v>
      </c>
      <c r="AB138" s="196">
        <v>45028</v>
      </c>
      <c r="AC138" s="196">
        <v>45028</v>
      </c>
      <c r="AD138" s="196">
        <v>45034</v>
      </c>
      <c r="AE138" s="196">
        <v>45035</v>
      </c>
      <c r="AF138" s="196">
        <v>45029</v>
      </c>
      <c r="AG138" s="196">
        <v>45034</v>
      </c>
      <c r="AH138" s="196">
        <v>45036</v>
      </c>
      <c r="AI138" s="196">
        <v>45036</v>
      </c>
      <c r="AJ138" s="196">
        <v>45035</v>
      </c>
      <c r="AK138" s="196">
        <v>45036</v>
      </c>
      <c r="AL138" s="196">
        <v>44745</v>
      </c>
      <c r="AM138" s="196" t="s">
        <v>1752</v>
      </c>
      <c r="AN138" s="196" t="s">
        <v>1752</v>
      </c>
      <c r="AO138" s="196" t="s">
        <v>1752</v>
      </c>
      <c r="AP138" s="196">
        <v>45029</v>
      </c>
      <c r="AQ138" s="196">
        <v>45036</v>
      </c>
      <c r="AR138" s="196">
        <v>45036</v>
      </c>
      <c r="AS138" s="196">
        <v>44570</v>
      </c>
      <c r="AT138" s="196" t="s">
        <v>1752</v>
      </c>
      <c r="AU138" s="196" t="s">
        <v>1752</v>
      </c>
      <c r="AV138" s="196" t="s">
        <v>1752</v>
      </c>
      <c r="AW138" s="196" t="s">
        <v>1752</v>
      </c>
      <c r="AX138" s="196" t="s">
        <v>1752</v>
      </c>
      <c r="AY138" s="196">
        <v>45036</v>
      </c>
      <c r="AZ138" s="196">
        <v>44955</v>
      </c>
      <c r="BA138" s="196" t="s">
        <v>1752</v>
      </c>
      <c r="BB138" s="196" t="s">
        <v>1752</v>
      </c>
      <c r="BC138" s="196" t="s">
        <v>1752</v>
      </c>
      <c r="BD138" s="196" t="s">
        <v>1752</v>
      </c>
      <c r="BE138" s="196" t="s">
        <v>1752</v>
      </c>
      <c r="BF138" s="196" t="s">
        <v>1752</v>
      </c>
      <c r="BG138" s="196" t="s">
        <v>1752</v>
      </c>
      <c r="BH138" s="196"/>
      <c r="BI138" s="196"/>
      <c r="BJ138" s="196"/>
      <c r="BK138" s="196"/>
      <c r="BL138" s="196"/>
      <c r="BM138" s="196"/>
    </row>
    <row r="139" spans="1:65">
      <c r="A139" s="196">
        <v>45039</v>
      </c>
      <c r="B139" s="196">
        <v>45032</v>
      </c>
      <c r="C139" s="196">
        <v>45029</v>
      </c>
      <c r="D139" s="196">
        <v>45032</v>
      </c>
      <c r="E139" s="196">
        <v>45036</v>
      </c>
      <c r="F139" s="196">
        <v>45035</v>
      </c>
      <c r="G139" s="196">
        <v>45034</v>
      </c>
      <c r="H139" s="196">
        <v>45021</v>
      </c>
      <c r="I139" s="196">
        <v>45035</v>
      </c>
      <c r="J139" s="196">
        <v>45036</v>
      </c>
      <c r="K139" s="196">
        <v>45039</v>
      </c>
      <c r="L139" s="196">
        <v>45039</v>
      </c>
      <c r="M139" s="196">
        <v>45007</v>
      </c>
      <c r="N139" s="196">
        <v>44992</v>
      </c>
      <c r="O139" s="196">
        <v>45039</v>
      </c>
      <c r="P139" s="196">
        <v>45035</v>
      </c>
      <c r="Q139" s="196">
        <v>45035</v>
      </c>
      <c r="R139" s="196">
        <v>45036</v>
      </c>
      <c r="S139" s="196">
        <v>45035</v>
      </c>
      <c r="T139" s="196">
        <v>45035</v>
      </c>
      <c r="U139" s="196">
        <v>45039</v>
      </c>
      <c r="V139" s="196">
        <v>45029</v>
      </c>
      <c r="W139" s="196">
        <v>45033</v>
      </c>
      <c r="X139" s="196">
        <v>45035</v>
      </c>
      <c r="Y139" s="196">
        <v>45036</v>
      </c>
      <c r="Z139" s="196">
        <v>45036</v>
      </c>
      <c r="AA139" s="196">
        <v>45015</v>
      </c>
      <c r="AB139" s="196">
        <v>45028</v>
      </c>
      <c r="AC139" s="196">
        <v>45028</v>
      </c>
      <c r="AD139" s="196">
        <v>45034</v>
      </c>
      <c r="AE139" s="196">
        <v>45035</v>
      </c>
      <c r="AF139" s="196">
        <v>45029</v>
      </c>
      <c r="AG139" s="196">
        <v>45039</v>
      </c>
      <c r="AH139" s="196">
        <v>45039</v>
      </c>
      <c r="AI139" s="196">
        <v>45039</v>
      </c>
      <c r="AJ139" s="196">
        <v>45035</v>
      </c>
      <c r="AK139" s="196">
        <v>45039</v>
      </c>
      <c r="AL139" s="196">
        <v>44745</v>
      </c>
      <c r="AM139" s="196" t="s">
        <v>1752</v>
      </c>
      <c r="AN139" s="196" t="s">
        <v>1752</v>
      </c>
      <c r="AO139" s="196" t="s">
        <v>1752</v>
      </c>
      <c r="AP139" s="196">
        <v>45029</v>
      </c>
      <c r="AQ139" s="196">
        <v>45039</v>
      </c>
      <c r="AR139" s="196">
        <v>45036</v>
      </c>
      <c r="AS139" s="196">
        <v>44570</v>
      </c>
      <c r="AT139" s="196" t="s">
        <v>1752</v>
      </c>
      <c r="AU139" s="196" t="s">
        <v>1752</v>
      </c>
      <c r="AV139" s="196" t="s">
        <v>1752</v>
      </c>
      <c r="AW139" s="196" t="s">
        <v>1752</v>
      </c>
      <c r="AX139" s="196" t="s">
        <v>1752</v>
      </c>
      <c r="AY139" s="196">
        <v>45039</v>
      </c>
      <c r="AZ139" s="196">
        <v>44955</v>
      </c>
      <c r="BA139" s="196" t="s">
        <v>1752</v>
      </c>
      <c r="BB139" s="196" t="s">
        <v>1752</v>
      </c>
      <c r="BC139" s="196" t="s">
        <v>1752</v>
      </c>
      <c r="BD139" s="196" t="s">
        <v>1752</v>
      </c>
      <c r="BE139" s="196" t="s">
        <v>1752</v>
      </c>
      <c r="BF139" s="196" t="s">
        <v>1752</v>
      </c>
      <c r="BG139" s="196" t="s">
        <v>1752</v>
      </c>
      <c r="BH139" s="196"/>
      <c r="BI139" s="196"/>
      <c r="BJ139" s="196"/>
      <c r="BK139" s="196"/>
      <c r="BL139" s="196"/>
      <c r="BM139" s="196"/>
    </row>
    <row r="140" spans="1:65">
      <c r="A140" s="196">
        <v>45040</v>
      </c>
      <c r="B140" s="196">
        <v>45040</v>
      </c>
      <c r="C140" s="196">
        <v>45029</v>
      </c>
      <c r="D140" s="196">
        <v>45032</v>
      </c>
      <c r="E140" s="196">
        <v>45036</v>
      </c>
      <c r="F140" s="196">
        <v>45035</v>
      </c>
      <c r="G140" s="196">
        <v>45040</v>
      </c>
      <c r="H140" s="196">
        <v>45021</v>
      </c>
      <c r="I140" s="196">
        <v>45035</v>
      </c>
      <c r="J140" s="196">
        <v>45040</v>
      </c>
      <c r="K140" s="196">
        <v>45039</v>
      </c>
      <c r="L140" s="196">
        <v>45040</v>
      </c>
      <c r="M140" s="196">
        <v>45007</v>
      </c>
      <c r="N140" s="196">
        <v>44992</v>
      </c>
      <c r="O140" s="196">
        <v>45040</v>
      </c>
      <c r="P140" s="196">
        <v>45035</v>
      </c>
      <c r="Q140" s="196">
        <v>45035</v>
      </c>
      <c r="R140" s="196">
        <v>45036</v>
      </c>
      <c r="S140" s="196">
        <v>45040</v>
      </c>
      <c r="T140" s="196">
        <v>45035</v>
      </c>
      <c r="U140" s="196">
        <v>45039</v>
      </c>
      <c r="V140" s="196">
        <v>45040</v>
      </c>
      <c r="W140" s="196">
        <v>45033</v>
      </c>
      <c r="X140" s="196">
        <v>45035</v>
      </c>
      <c r="Y140" s="196">
        <v>45036</v>
      </c>
      <c r="Z140" s="196">
        <v>45036</v>
      </c>
      <c r="AA140" s="196">
        <v>45015</v>
      </c>
      <c r="AB140" s="196">
        <v>45028</v>
      </c>
      <c r="AC140" s="196">
        <v>45028</v>
      </c>
      <c r="AD140" s="196">
        <v>45034</v>
      </c>
      <c r="AE140" s="196">
        <v>45035</v>
      </c>
      <c r="AF140" s="196">
        <v>45029</v>
      </c>
      <c r="AG140" s="196">
        <v>45040</v>
      </c>
      <c r="AH140" s="196">
        <v>45040</v>
      </c>
      <c r="AI140" s="196">
        <v>45039</v>
      </c>
      <c r="AJ140" s="196">
        <v>45035</v>
      </c>
      <c r="AK140" s="196">
        <v>45040</v>
      </c>
      <c r="AL140" s="196">
        <v>44745</v>
      </c>
      <c r="AM140" s="196" t="s">
        <v>1752</v>
      </c>
      <c r="AN140" s="196" t="s">
        <v>1752</v>
      </c>
      <c r="AO140" s="196" t="s">
        <v>1752</v>
      </c>
      <c r="AP140" s="196">
        <v>45040</v>
      </c>
      <c r="AQ140" s="196">
        <v>45039</v>
      </c>
      <c r="AR140" s="196">
        <v>45040</v>
      </c>
      <c r="AS140" s="196">
        <v>44570</v>
      </c>
      <c r="AT140" s="196" t="s">
        <v>1752</v>
      </c>
      <c r="AU140" s="196" t="s">
        <v>1752</v>
      </c>
      <c r="AV140" s="196" t="s">
        <v>1752</v>
      </c>
      <c r="AW140" s="196" t="s">
        <v>1752</v>
      </c>
      <c r="AX140" s="196" t="s">
        <v>1752</v>
      </c>
      <c r="AY140" s="196">
        <v>45040</v>
      </c>
      <c r="AZ140" s="196">
        <v>44955</v>
      </c>
      <c r="BA140" s="196" t="s">
        <v>1752</v>
      </c>
      <c r="BB140" s="196" t="s">
        <v>1752</v>
      </c>
      <c r="BC140" s="196" t="s">
        <v>1752</v>
      </c>
      <c r="BD140" s="196" t="s">
        <v>1752</v>
      </c>
      <c r="BE140" s="196" t="s">
        <v>1752</v>
      </c>
      <c r="BF140" s="196" t="s">
        <v>1752</v>
      </c>
      <c r="BG140" s="196" t="s">
        <v>1752</v>
      </c>
      <c r="BH140" s="196"/>
      <c r="BI140" s="196"/>
      <c r="BJ140" s="196"/>
      <c r="BK140" s="196"/>
      <c r="BL140" s="196"/>
      <c r="BM140" s="196"/>
    </row>
    <row r="141" spans="1:65">
      <c r="A141" s="196">
        <v>45041</v>
      </c>
      <c r="B141" s="196">
        <v>45041</v>
      </c>
      <c r="C141" s="196">
        <v>45041</v>
      </c>
      <c r="D141" s="196">
        <v>45032</v>
      </c>
      <c r="E141" s="196">
        <v>45036</v>
      </c>
      <c r="F141" s="196">
        <v>45041</v>
      </c>
      <c r="G141" s="196">
        <v>45040</v>
      </c>
      <c r="H141" s="196">
        <v>45041</v>
      </c>
      <c r="I141" s="196">
        <v>45035</v>
      </c>
      <c r="J141" s="196">
        <v>45041</v>
      </c>
      <c r="K141" s="196">
        <v>45039</v>
      </c>
      <c r="L141" s="196">
        <v>45041</v>
      </c>
      <c r="M141" s="196">
        <v>45007</v>
      </c>
      <c r="N141" s="196">
        <v>44992</v>
      </c>
      <c r="O141" s="196">
        <v>45041</v>
      </c>
      <c r="P141" s="196">
        <v>45035</v>
      </c>
      <c r="Q141" s="196">
        <v>45035</v>
      </c>
      <c r="R141" s="196">
        <v>45036</v>
      </c>
      <c r="S141" s="196">
        <v>45040</v>
      </c>
      <c r="T141" s="196">
        <v>45035</v>
      </c>
      <c r="U141" s="196">
        <v>45039</v>
      </c>
      <c r="V141" s="196">
        <v>45040</v>
      </c>
      <c r="W141" s="196">
        <v>45033</v>
      </c>
      <c r="X141" s="196">
        <v>45035</v>
      </c>
      <c r="Y141" s="196">
        <v>45036</v>
      </c>
      <c r="Z141" s="196">
        <v>45036</v>
      </c>
      <c r="AA141" s="196">
        <v>45041</v>
      </c>
      <c r="AB141" s="196">
        <v>45028</v>
      </c>
      <c r="AC141" s="196">
        <v>45028</v>
      </c>
      <c r="AD141" s="196">
        <v>45034</v>
      </c>
      <c r="AE141" s="196">
        <v>45035</v>
      </c>
      <c r="AF141" s="196">
        <v>45029</v>
      </c>
      <c r="AG141" s="196">
        <v>45040</v>
      </c>
      <c r="AH141" s="196">
        <v>45041</v>
      </c>
      <c r="AI141" s="196">
        <v>45039</v>
      </c>
      <c r="AJ141" s="196">
        <v>45035</v>
      </c>
      <c r="AK141" s="196">
        <v>45041</v>
      </c>
      <c r="AL141" s="196">
        <v>44745</v>
      </c>
      <c r="AM141" s="196" t="s">
        <v>1752</v>
      </c>
      <c r="AN141" s="196" t="s">
        <v>1752</v>
      </c>
      <c r="AO141" s="196" t="s">
        <v>1752</v>
      </c>
      <c r="AP141" s="196">
        <v>45040</v>
      </c>
      <c r="AQ141" s="196">
        <v>45041</v>
      </c>
      <c r="AR141" s="196">
        <v>45041</v>
      </c>
      <c r="AS141" s="196">
        <v>44570</v>
      </c>
      <c r="AT141" s="196" t="s">
        <v>1752</v>
      </c>
      <c r="AU141" s="196" t="s">
        <v>1752</v>
      </c>
      <c r="AV141" s="196" t="s">
        <v>1752</v>
      </c>
      <c r="AW141" s="196" t="s">
        <v>1752</v>
      </c>
      <c r="AX141" s="196" t="s">
        <v>1752</v>
      </c>
      <c r="AY141" s="196">
        <v>45040</v>
      </c>
      <c r="AZ141" s="196">
        <v>44955</v>
      </c>
      <c r="BA141" s="196" t="s">
        <v>1752</v>
      </c>
      <c r="BB141" s="196" t="s">
        <v>1752</v>
      </c>
      <c r="BC141" s="196" t="s">
        <v>1752</v>
      </c>
      <c r="BD141" s="196" t="s">
        <v>1752</v>
      </c>
      <c r="BE141" s="196" t="s">
        <v>1752</v>
      </c>
      <c r="BF141" s="196" t="s">
        <v>1752</v>
      </c>
      <c r="BG141" s="196" t="s">
        <v>1752</v>
      </c>
      <c r="BH141" s="196"/>
      <c r="BI141" s="196"/>
      <c r="BJ141" s="196"/>
      <c r="BK141" s="196"/>
      <c r="BL141" s="196"/>
      <c r="BM141" s="196"/>
    </row>
    <row r="142" spans="1:65">
      <c r="A142" s="196">
        <v>45042</v>
      </c>
      <c r="B142" s="196">
        <v>45041</v>
      </c>
      <c r="C142" s="196">
        <v>45041</v>
      </c>
      <c r="D142" s="196">
        <v>45032</v>
      </c>
      <c r="E142" s="196">
        <v>45036</v>
      </c>
      <c r="F142" s="196">
        <v>45042</v>
      </c>
      <c r="G142" s="196">
        <v>45040</v>
      </c>
      <c r="H142" s="196">
        <v>45042</v>
      </c>
      <c r="I142" s="196">
        <v>45035</v>
      </c>
      <c r="J142" s="196">
        <v>45042</v>
      </c>
      <c r="K142" s="196">
        <v>45039</v>
      </c>
      <c r="L142" s="196">
        <v>45042</v>
      </c>
      <c r="M142" s="196">
        <v>45007</v>
      </c>
      <c r="N142" s="196">
        <v>44992</v>
      </c>
      <c r="O142" s="196">
        <v>45041</v>
      </c>
      <c r="P142" s="196">
        <v>45042</v>
      </c>
      <c r="Q142" s="196">
        <v>45035</v>
      </c>
      <c r="R142" s="196">
        <v>45036</v>
      </c>
      <c r="S142" s="196">
        <v>45040</v>
      </c>
      <c r="T142" s="196">
        <v>45035</v>
      </c>
      <c r="U142" s="196">
        <v>45039</v>
      </c>
      <c r="V142" s="196">
        <v>45040</v>
      </c>
      <c r="W142" s="196">
        <v>45033</v>
      </c>
      <c r="X142" s="196">
        <v>45035</v>
      </c>
      <c r="Y142" s="196">
        <v>45036</v>
      </c>
      <c r="Z142" s="196">
        <v>45036</v>
      </c>
      <c r="AA142" s="196">
        <v>45041</v>
      </c>
      <c r="AB142" s="196">
        <v>45028</v>
      </c>
      <c r="AC142" s="196">
        <v>45028</v>
      </c>
      <c r="AD142" s="196">
        <v>45034</v>
      </c>
      <c r="AE142" s="196">
        <v>45035</v>
      </c>
      <c r="AF142" s="196">
        <v>45029</v>
      </c>
      <c r="AG142" s="196">
        <v>45042</v>
      </c>
      <c r="AH142" s="196">
        <v>45042</v>
      </c>
      <c r="AI142" s="196">
        <v>45039</v>
      </c>
      <c r="AJ142" s="196">
        <v>45042</v>
      </c>
      <c r="AK142" s="196">
        <v>45042</v>
      </c>
      <c r="AL142" s="196">
        <v>44745</v>
      </c>
      <c r="AM142" s="196" t="s">
        <v>1752</v>
      </c>
      <c r="AN142" s="196" t="s">
        <v>1752</v>
      </c>
      <c r="AO142" s="196" t="s">
        <v>1752</v>
      </c>
      <c r="AP142" s="196">
        <v>45042</v>
      </c>
      <c r="AQ142" s="196">
        <v>45042</v>
      </c>
      <c r="AR142" s="196">
        <v>45041</v>
      </c>
      <c r="AS142" s="196">
        <v>44570</v>
      </c>
      <c r="AT142" s="196" t="s">
        <v>1752</v>
      </c>
      <c r="AU142" s="196" t="s">
        <v>1752</v>
      </c>
      <c r="AV142" s="196" t="s">
        <v>1752</v>
      </c>
      <c r="AW142" s="196" t="s">
        <v>1752</v>
      </c>
      <c r="AX142" s="196" t="s">
        <v>1752</v>
      </c>
      <c r="AY142" s="196">
        <v>45040</v>
      </c>
      <c r="AZ142" s="196">
        <v>44955</v>
      </c>
      <c r="BA142" s="196" t="s">
        <v>1752</v>
      </c>
      <c r="BB142" s="196" t="s">
        <v>1752</v>
      </c>
      <c r="BC142" s="196" t="s">
        <v>1752</v>
      </c>
      <c r="BD142" s="196" t="s">
        <v>1752</v>
      </c>
      <c r="BE142" s="196" t="s">
        <v>1752</v>
      </c>
      <c r="BF142" s="196" t="s">
        <v>1752</v>
      </c>
      <c r="BG142" s="196" t="s">
        <v>1752</v>
      </c>
      <c r="BH142" s="196"/>
      <c r="BI142" s="196"/>
      <c r="BJ142" s="196"/>
      <c r="BK142" s="196"/>
      <c r="BL142" s="196"/>
      <c r="BM142" s="196"/>
    </row>
    <row r="143" spans="1:65">
      <c r="A143" s="196">
        <v>45043</v>
      </c>
      <c r="B143" s="196">
        <v>45041</v>
      </c>
      <c r="C143" s="196">
        <v>45041</v>
      </c>
      <c r="D143" s="196">
        <v>45032</v>
      </c>
      <c r="E143" s="196">
        <v>45036</v>
      </c>
      <c r="F143" s="196">
        <v>45043</v>
      </c>
      <c r="G143" s="196">
        <v>45040</v>
      </c>
      <c r="H143" s="196">
        <v>45042</v>
      </c>
      <c r="I143" s="196">
        <v>45043</v>
      </c>
      <c r="J143" s="196">
        <v>45042</v>
      </c>
      <c r="K143" s="196">
        <v>45039</v>
      </c>
      <c r="L143" s="196">
        <v>45043</v>
      </c>
      <c r="M143" s="196">
        <v>45007</v>
      </c>
      <c r="N143" s="196">
        <v>44992</v>
      </c>
      <c r="O143" s="196">
        <v>45043</v>
      </c>
      <c r="P143" s="196">
        <v>45043</v>
      </c>
      <c r="Q143" s="196">
        <v>45035</v>
      </c>
      <c r="R143" s="196">
        <v>45036</v>
      </c>
      <c r="S143" s="196">
        <v>45043</v>
      </c>
      <c r="T143" s="196">
        <v>45035</v>
      </c>
      <c r="U143" s="196">
        <v>45043</v>
      </c>
      <c r="V143" s="196">
        <v>45040</v>
      </c>
      <c r="W143" s="196">
        <v>45033</v>
      </c>
      <c r="X143" s="196">
        <v>45035</v>
      </c>
      <c r="Y143" s="196">
        <v>45043</v>
      </c>
      <c r="Z143" s="196">
        <v>45036</v>
      </c>
      <c r="AA143" s="196">
        <v>45041</v>
      </c>
      <c r="AB143" s="196">
        <v>45028</v>
      </c>
      <c r="AC143" s="196">
        <v>45028</v>
      </c>
      <c r="AD143" s="196">
        <v>45034</v>
      </c>
      <c r="AE143" s="196">
        <v>45043</v>
      </c>
      <c r="AF143" s="196">
        <v>45029</v>
      </c>
      <c r="AG143" s="196">
        <v>45042</v>
      </c>
      <c r="AH143" s="196">
        <v>45043</v>
      </c>
      <c r="AI143" s="196">
        <v>45043</v>
      </c>
      <c r="AJ143" s="196">
        <v>45043</v>
      </c>
      <c r="AK143" s="196">
        <v>45043</v>
      </c>
      <c r="AL143" s="196">
        <v>44745</v>
      </c>
      <c r="AM143" s="196" t="s">
        <v>1752</v>
      </c>
      <c r="AN143" s="196" t="s">
        <v>1752</v>
      </c>
      <c r="AO143" s="196" t="s">
        <v>1752</v>
      </c>
      <c r="AP143" s="196">
        <v>45042</v>
      </c>
      <c r="AQ143" s="196">
        <v>45043</v>
      </c>
      <c r="AR143" s="196">
        <v>45043</v>
      </c>
      <c r="AS143" s="196">
        <v>44570</v>
      </c>
      <c r="AT143" s="196" t="s">
        <v>1752</v>
      </c>
      <c r="AU143" s="196" t="s">
        <v>1752</v>
      </c>
      <c r="AV143" s="196" t="s">
        <v>1752</v>
      </c>
      <c r="AW143" s="196" t="s">
        <v>1752</v>
      </c>
      <c r="AX143" s="196" t="s">
        <v>1752</v>
      </c>
      <c r="AY143" s="196">
        <v>45040</v>
      </c>
      <c r="AZ143" s="196">
        <v>45043</v>
      </c>
      <c r="BA143" s="196" t="s">
        <v>1752</v>
      </c>
      <c r="BB143" s="196" t="s">
        <v>1752</v>
      </c>
      <c r="BC143" s="196" t="s">
        <v>1752</v>
      </c>
      <c r="BD143" s="196" t="s">
        <v>1752</v>
      </c>
      <c r="BE143" s="196" t="s">
        <v>1752</v>
      </c>
      <c r="BF143" s="196" t="s">
        <v>1752</v>
      </c>
      <c r="BG143" s="196" t="s">
        <v>1752</v>
      </c>
      <c r="BH143" s="196"/>
      <c r="BI143" s="196"/>
      <c r="BJ143" s="196"/>
      <c r="BK143" s="196"/>
      <c r="BL143" s="196"/>
      <c r="BM143" s="196"/>
    </row>
    <row r="144" spans="1:65">
      <c r="A144" s="196">
        <v>45044</v>
      </c>
      <c r="B144" s="196">
        <v>45041</v>
      </c>
      <c r="C144" s="196">
        <v>45041</v>
      </c>
      <c r="D144" s="196">
        <v>45032</v>
      </c>
      <c r="E144" s="196">
        <v>45036</v>
      </c>
      <c r="F144" s="196">
        <v>45043</v>
      </c>
      <c r="G144" s="196">
        <v>45040</v>
      </c>
      <c r="H144" s="196">
        <v>45042</v>
      </c>
      <c r="I144" s="196">
        <v>45043</v>
      </c>
      <c r="J144" s="196">
        <v>45042</v>
      </c>
      <c r="K144" s="196">
        <v>45039</v>
      </c>
      <c r="L144" s="196">
        <v>45043</v>
      </c>
      <c r="M144" s="196">
        <v>45007</v>
      </c>
      <c r="N144" s="196">
        <v>44992</v>
      </c>
      <c r="O144" s="196">
        <v>45043</v>
      </c>
      <c r="P144" s="196">
        <v>45043</v>
      </c>
      <c r="Q144" s="196">
        <v>45035</v>
      </c>
      <c r="R144" s="196">
        <v>45036</v>
      </c>
      <c r="S144" s="196">
        <v>45043</v>
      </c>
      <c r="T144" s="196">
        <v>45035</v>
      </c>
      <c r="U144" s="196">
        <v>45043</v>
      </c>
      <c r="V144" s="196">
        <v>45040</v>
      </c>
      <c r="W144" s="196">
        <v>45033</v>
      </c>
      <c r="X144" s="196">
        <v>45035</v>
      </c>
      <c r="Y144" s="196">
        <v>45043</v>
      </c>
      <c r="Z144" s="196">
        <v>45036</v>
      </c>
      <c r="AA144" s="196">
        <v>45041</v>
      </c>
      <c r="AB144" s="196">
        <v>45028</v>
      </c>
      <c r="AC144" s="196">
        <v>45028</v>
      </c>
      <c r="AD144" s="196">
        <v>45034</v>
      </c>
      <c r="AE144" s="196">
        <v>45043</v>
      </c>
      <c r="AF144" s="196">
        <v>45029</v>
      </c>
      <c r="AG144" s="196">
        <v>45042</v>
      </c>
      <c r="AH144" s="196">
        <v>45043</v>
      </c>
      <c r="AI144" s="196">
        <v>45043</v>
      </c>
      <c r="AJ144" s="196">
        <v>45043</v>
      </c>
      <c r="AK144" s="196">
        <v>45043</v>
      </c>
      <c r="AL144" s="196">
        <v>44745</v>
      </c>
      <c r="AM144" s="196" t="s">
        <v>1752</v>
      </c>
      <c r="AN144" s="196" t="s">
        <v>1752</v>
      </c>
      <c r="AO144" s="196" t="s">
        <v>1752</v>
      </c>
      <c r="AP144" s="196">
        <v>45042</v>
      </c>
      <c r="AQ144" s="196">
        <v>45043</v>
      </c>
      <c r="AR144" s="196">
        <v>45043</v>
      </c>
      <c r="AS144" s="196">
        <v>44570</v>
      </c>
      <c r="AT144" s="196" t="s">
        <v>1752</v>
      </c>
      <c r="AU144" s="196" t="s">
        <v>1752</v>
      </c>
      <c r="AV144" s="196" t="s">
        <v>1752</v>
      </c>
      <c r="AW144" s="196" t="s">
        <v>1752</v>
      </c>
      <c r="AX144" s="196" t="s">
        <v>1752</v>
      </c>
      <c r="AY144" s="196">
        <v>45040</v>
      </c>
      <c r="AZ144" s="196">
        <v>45043</v>
      </c>
      <c r="BA144" s="196" t="s">
        <v>1752</v>
      </c>
      <c r="BB144" s="196" t="s">
        <v>1752</v>
      </c>
      <c r="BC144" s="196" t="s">
        <v>1752</v>
      </c>
      <c r="BD144" s="196" t="s">
        <v>1752</v>
      </c>
      <c r="BE144" s="196" t="s">
        <v>1752</v>
      </c>
      <c r="BF144" s="196" t="s">
        <v>1752</v>
      </c>
      <c r="BG144" s="196" t="s">
        <v>1752</v>
      </c>
      <c r="BH144" s="196"/>
      <c r="BI144" s="196"/>
      <c r="BJ144" s="196"/>
      <c r="BK144" s="196"/>
      <c r="BL144" s="196"/>
      <c r="BM144" s="196"/>
    </row>
    <row r="145" spans="1:65">
      <c r="A145" s="196">
        <v>45045</v>
      </c>
      <c r="B145" s="196">
        <v>45041</v>
      </c>
      <c r="C145" s="196">
        <v>45041</v>
      </c>
      <c r="D145" s="196">
        <v>45032</v>
      </c>
      <c r="E145" s="196">
        <v>45036</v>
      </c>
      <c r="F145" s="196">
        <v>45043</v>
      </c>
      <c r="G145" s="196">
        <v>45040</v>
      </c>
      <c r="H145" s="196">
        <v>45042</v>
      </c>
      <c r="I145" s="196">
        <v>45043</v>
      </c>
      <c r="J145" s="196">
        <v>45042</v>
      </c>
      <c r="K145" s="196">
        <v>45039</v>
      </c>
      <c r="L145" s="196">
        <v>45043</v>
      </c>
      <c r="M145" s="196">
        <v>45007</v>
      </c>
      <c r="N145" s="196">
        <v>44992</v>
      </c>
      <c r="O145" s="196">
        <v>45043</v>
      </c>
      <c r="P145" s="196">
        <v>45043</v>
      </c>
      <c r="Q145" s="196">
        <v>45035</v>
      </c>
      <c r="R145" s="196">
        <v>45036</v>
      </c>
      <c r="S145" s="196">
        <v>45043</v>
      </c>
      <c r="T145" s="196">
        <v>45035</v>
      </c>
      <c r="U145" s="196">
        <v>45043</v>
      </c>
      <c r="V145" s="196">
        <v>45040</v>
      </c>
      <c r="W145" s="196">
        <v>45033</v>
      </c>
      <c r="X145" s="196">
        <v>45035</v>
      </c>
      <c r="Y145" s="196">
        <v>45043</v>
      </c>
      <c r="Z145" s="196">
        <v>45036</v>
      </c>
      <c r="AA145" s="196">
        <v>45041</v>
      </c>
      <c r="AB145" s="196">
        <v>45028</v>
      </c>
      <c r="AC145" s="196">
        <v>45028</v>
      </c>
      <c r="AD145" s="196">
        <v>45034</v>
      </c>
      <c r="AE145" s="196">
        <v>45043</v>
      </c>
      <c r="AF145" s="196">
        <v>45029</v>
      </c>
      <c r="AG145" s="196">
        <v>45042</v>
      </c>
      <c r="AH145" s="196">
        <v>45043</v>
      </c>
      <c r="AI145" s="196">
        <v>45043</v>
      </c>
      <c r="AJ145" s="196">
        <v>45043</v>
      </c>
      <c r="AK145" s="196">
        <v>45043</v>
      </c>
      <c r="AL145" s="196">
        <v>44745</v>
      </c>
      <c r="AM145" s="196" t="s">
        <v>1752</v>
      </c>
      <c r="AN145" s="196" t="s">
        <v>1752</v>
      </c>
      <c r="AO145" s="196" t="s">
        <v>1752</v>
      </c>
      <c r="AP145" s="196">
        <v>45042</v>
      </c>
      <c r="AQ145" s="196">
        <v>45043</v>
      </c>
      <c r="AR145" s="196">
        <v>45043</v>
      </c>
      <c r="AS145" s="196">
        <v>44570</v>
      </c>
      <c r="AT145" s="196" t="s">
        <v>1752</v>
      </c>
      <c r="AU145" s="196" t="s">
        <v>1752</v>
      </c>
      <c r="AV145" s="196" t="s">
        <v>1752</v>
      </c>
      <c r="AW145" s="196" t="s">
        <v>1752</v>
      </c>
      <c r="AX145" s="196" t="s">
        <v>1752</v>
      </c>
      <c r="AY145" s="196">
        <v>45040</v>
      </c>
      <c r="AZ145" s="196">
        <v>45043</v>
      </c>
      <c r="BA145" s="196" t="s">
        <v>1752</v>
      </c>
      <c r="BB145" s="196" t="s">
        <v>1752</v>
      </c>
      <c r="BC145" s="196" t="s">
        <v>1752</v>
      </c>
      <c r="BD145" s="196" t="s">
        <v>1752</v>
      </c>
      <c r="BE145" s="196" t="s">
        <v>1752</v>
      </c>
      <c r="BF145" s="196" t="s">
        <v>1752</v>
      </c>
      <c r="BG145" s="196" t="s">
        <v>1752</v>
      </c>
      <c r="BH145" s="196"/>
      <c r="BI145" s="196"/>
      <c r="BJ145" s="196"/>
      <c r="BK145" s="196"/>
      <c r="BL145" s="196"/>
      <c r="BM145" s="196"/>
    </row>
    <row r="146" spans="1:65">
      <c r="A146" s="196">
        <v>45046</v>
      </c>
      <c r="B146" s="196">
        <v>45041</v>
      </c>
      <c r="C146" s="196">
        <v>45041</v>
      </c>
      <c r="D146" s="196">
        <v>45032</v>
      </c>
      <c r="E146" s="196">
        <v>45046</v>
      </c>
      <c r="F146" s="196">
        <v>45046</v>
      </c>
      <c r="G146" s="196">
        <v>45046</v>
      </c>
      <c r="H146" s="196">
        <v>45042</v>
      </c>
      <c r="I146" s="196">
        <v>45043</v>
      </c>
      <c r="J146" s="196">
        <v>45046</v>
      </c>
      <c r="K146" s="196">
        <v>45046</v>
      </c>
      <c r="L146" s="196">
        <v>45046</v>
      </c>
      <c r="M146" s="196">
        <v>45007</v>
      </c>
      <c r="N146" s="196">
        <v>44992</v>
      </c>
      <c r="O146" s="196">
        <v>45043</v>
      </c>
      <c r="P146" s="196">
        <v>45043</v>
      </c>
      <c r="Q146" s="196">
        <v>45035</v>
      </c>
      <c r="R146" s="196">
        <v>45036</v>
      </c>
      <c r="S146" s="196">
        <v>45046</v>
      </c>
      <c r="T146" s="196">
        <v>45035</v>
      </c>
      <c r="U146" s="196">
        <v>45046</v>
      </c>
      <c r="V146" s="196">
        <v>45040</v>
      </c>
      <c r="W146" s="196">
        <v>45033</v>
      </c>
      <c r="X146" s="196">
        <v>45035</v>
      </c>
      <c r="Y146" s="196">
        <v>45046</v>
      </c>
      <c r="Z146" s="196">
        <v>45036</v>
      </c>
      <c r="AA146" s="196">
        <v>45041</v>
      </c>
      <c r="AB146" s="196">
        <v>45028</v>
      </c>
      <c r="AC146" s="196">
        <v>45046</v>
      </c>
      <c r="AD146" s="196">
        <v>45034</v>
      </c>
      <c r="AE146" s="196">
        <v>45046</v>
      </c>
      <c r="AF146" s="196">
        <v>45029</v>
      </c>
      <c r="AG146" s="196">
        <v>45046</v>
      </c>
      <c r="AH146" s="196">
        <v>45046</v>
      </c>
      <c r="AI146" s="196">
        <v>45043</v>
      </c>
      <c r="AJ146" s="196">
        <v>45046</v>
      </c>
      <c r="AK146" s="196">
        <v>45043</v>
      </c>
      <c r="AL146" s="196">
        <v>44745</v>
      </c>
      <c r="AM146" s="196" t="s">
        <v>1752</v>
      </c>
      <c r="AN146" s="196" t="s">
        <v>1752</v>
      </c>
      <c r="AO146" s="196" t="s">
        <v>1752</v>
      </c>
      <c r="AP146" s="196">
        <v>45042</v>
      </c>
      <c r="AQ146" s="196">
        <v>45043</v>
      </c>
      <c r="AR146" s="196">
        <v>45046</v>
      </c>
      <c r="AS146" s="196">
        <v>44570</v>
      </c>
      <c r="AT146" s="196" t="s">
        <v>1752</v>
      </c>
      <c r="AU146" s="196" t="s">
        <v>1752</v>
      </c>
      <c r="AV146" s="196" t="s">
        <v>1752</v>
      </c>
      <c r="AW146" s="196" t="s">
        <v>1752</v>
      </c>
      <c r="AX146" s="196" t="s">
        <v>1752</v>
      </c>
      <c r="AY146" s="196">
        <v>45046</v>
      </c>
      <c r="AZ146" s="196">
        <v>45043</v>
      </c>
      <c r="BA146" s="196" t="s">
        <v>1752</v>
      </c>
      <c r="BB146" s="196" t="s">
        <v>1752</v>
      </c>
      <c r="BC146" s="196" t="s">
        <v>1752</v>
      </c>
      <c r="BD146" s="196" t="s">
        <v>1752</v>
      </c>
      <c r="BE146" s="196" t="s">
        <v>1752</v>
      </c>
      <c r="BF146" s="196" t="s">
        <v>1752</v>
      </c>
      <c r="BG146" s="196" t="s">
        <v>1752</v>
      </c>
      <c r="BH146" s="196"/>
      <c r="BI146" s="196"/>
      <c r="BJ146" s="196"/>
      <c r="BK146" s="196"/>
      <c r="BL146" s="196"/>
      <c r="BM146" s="196"/>
    </row>
    <row r="147" spans="1:65">
      <c r="A147" s="196">
        <v>45047</v>
      </c>
      <c r="B147" s="196">
        <v>45041</v>
      </c>
      <c r="C147" s="196">
        <v>45041</v>
      </c>
      <c r="D147" s="196">
        <v>45032</v>
      </c>
      <c r="E147" s="196">
        <v>45046</v>
      </c>
      <c r="F147" s="196">
        <v>45046</v>
      </c>
      <c r="G147" s="196">
        <v>45046</v>
      </c>
      <c r="H147" s="196">
        <v>45042</v>
      </c>
      <c r="I147" s="196">
        <v>45043</v>
      </c>
      <c r="J147" s="196">
        <v>45046</v>
      </c>
      <c r="K147" s="196">
        <v>45046</v>
      </c>
      <c r="L147" s="196">
        <v>45046</v>
      </c>
      <c r="M147" s="196">
        <v>45007</v>
      </c>
      <c r="N147" s="196">
        <v>44992</v>
      </c>
      <c r="O147" s="196">
        <v>45043</v>
      </c>
      <c r="P147" s="196">
        <v>45043</v>
      </c>
      <c r="Q147" s="196">
        <v>45035</v>
      </c>
      <c r="R147" s="196">
        <v>45036</v>
      </c>
      <c r="S147" s="196">
        <v>45046</v>
      </c>
      <c r="T147" s="196">
        <v>45035</v>
      </c>
      <c r="U147" s="196">
        <v>45046</v>
      </c>
      <c r="V147" s="196">
        <v>45040</v>
      </c>
      <c r="W147" s="196">
        <v>45033</v>
      </c>
      <c r="X147" s="196">
        <v>45035</v>
      </c>
      <c r="Y147" s="196">
        <v>45046</v>
      </c>
      <c r="Z147" s="196">
        <v>45036</v>
      </c>
      <c r="AA147" s="196">
        <v>45041</v>
      </c>
      <c r="AB147" s="196">
        <v>45028</v>
      </c>
      <c r="AC147" s="196">
        <v>45046</v>
      </c>
      <c r="AD147" s="196">
        <v>45034</v>
      </c>
      <c r="AE147" s="196">
        <v>45046</v>
      </c>
      <c r="AF147" s="196">
        <v>45029</v>
      </c>
      <c r="AG147" s="196">
        <v>45046</v>
      </c>
      <c r="AH147" s="196">
        <v>45046</v>
      </c>
      <c r="AI147" s="196">
        <v>45043</v>
      </c>
      <c r="AJ147" s="196">
        <v>45046</v>
      </c>
      <c r="AK147" s="196">
        <v>45043</v>
      </c>
      <c r="AL147" s="196">
        <v>44745</v>
      </c>
      <c r="AM147" s="196" t="s">
        <v>1752</v>
      </c>
      <c r="AN147" s="196" t="s">
        <v>1752</v>
      </c>
      <c r="AO147" s="196" t="s">
        <v>1752</v>
      </c>
      <c r="AP147" s="196">
        <v>45042</v>
      </c>
      <c r="AQ147" s="196">
        <v>45043</v>
      </c>
      <c r="AR147" s="196">
        <v>45046</v>
      </c>
      <c r="AS147" s="196">
        <v>44570</v>
      </c>
      <c r="AT147" s="196" t="s">
        <v>1752</v>
      </c>
      <c r="AU147" s="196" t="s">
        <v>1752</v>
      </c>
      <c r="AV147" s="196" t="s">
        <v>1752</v>
      </c>
      <c r="AW147" s="196" t="s">
        <v>1752</v>
      </c>
      <c r="AX147" s="196" t="s">
        <v>1752</v>
      </c>
      <c r="AY147" s="196">
        <v>45046</v>
      </c>
      <c r="AZ147" s="196">
        <v>45043</v>
      </c>
      <c r="BA147" s="196" t="s">
        <v>1752</v>
      </c>
      <c r="BB147" s="196" t="s">
        <v>1752</v>
      </c>
      <c r="BC147" s="196" t="s">
        <v>1752</v>
      </c>
      <c r="BD147" s="196" t="s">
        <v>1752</v>
      </c>
      <c r="BE147" s="196" t="s">
        <v>1752</v>
      </c>
      <c r="BF147" s="196" t="s">
        <v>1752</v>
      </c>
      <c r="BG147" s="196" t="s">
        <v>1752</v>
      </c>
      <c r="BH147" s="196"/>
      <c r="BI147" s="196"/>
      <c r="BJ147" s="196"/>
      <c r="BK147" s="196"/>
      <c r="BL147" s="196"/>
      <c r="BM147" s="196"/>
    </row>
    <row r="148" spans="1:65">
      <c r="A148" s="196">
        <v>45048</v>
      </c>
      <c r="B148" s="196">
        <v>45041</v>
      </c>
      <c r="C148" s="196">
        <v>45041</v>
      </c>
      <c r="D148" s="196">
        <v>45048</v>
      </c>
      <c r="E148" s="196">
        <v>45046</v>
      </c>
      <c r="F148" s="196">
        <v>45046</v>
      </c>
      <c r="G148" s="196">
        <v>45048</v>
      </c>
      <c r="H148" s="196">
        <v>45048</v>
      </c>
      <c r="I148" s="196">
        <v>45043</v>
      </c>
      <c r="J148" s="196">
        <v>45048</v>
      </c>
      <c r="K148" s="196">
        <v>45046</v>
      </c>
      <c r="L148" s="196">
        <v>45048</v>
      </c>
      <c r="M148" s="196">
        <v>45007</v>
      </c>
      <c r="N148" s="196">
        <v>44992</v>
      </c>
      <c r="O148" s="196">
        <v>45048</v>
      </c>
      <c r="P148" s="196">
        <v>45048</v>
      </c>
      <c r="Q148" s="196">
        <v>45035</v>
      </c>
      <c r="R148" s="196">
        <v>45048</v>
      </c>
      <c r="S148" s="196">
        <v>45046</v>
      </c>
      <c r="T148" s="196">
        <v>45035</v>
      </c>
      <c r="U148" s="196">
        <v>45048</v>
      </c>
      <c r="V148" s="196">
        <v>45040</v>
      </c>
      <c r="W148" s="196">
        <v>45033</v>
      </c>
      <c r="X148" s="196">
        <v>45048</v>
      </c>
      <c r="Y148" s="196">
        <v>45048</v>
      </c>
      <c r="Z148" s="196">
        <v>45048</v>
      </c>
      <c r="AA148" s="196">
        <v>45041</v>
      </c>
      <c r="AB148" s="196">
        <v>45028</v>
      </c>
      <c r="AC148" s="196">
        <v>45048</v>
      </c>
      <c r="AD148" s="196">
        <v>45034</v>
      </c>
      <c r="AE148" s="196">
        <v>45046</v>
      </c>
      <c r="AF148" s="196">
        <v>45029</v>
      </c>
      <c r="AG148" s="196">
        <v>45048</v>
      </c>
      <c r="AH148" s="196">
        <v>45048</v>
      </c>
      <c r="AI148" s="196">
        <v>45043</v>
      </c>
      <c r="AJ148" s="196">
        <v>45046</v>
      </c>
      <c r="AK148" s="196">
        <v>45043</v>
      </c>
      <c r="AL148" s="196">
        <v>44745</v>
      </c>
      <c r="AM148" s="196" t="s">
        <v>1752</v>
      </c>
      <c r="AN148" s="196" t="s">
        <v>1752</v>
      </c>
      <c r="AO148" s="196" t="s">
        <v>1752</v>
      </c>
      <c r="AP148" s="196">
        <v>45042</v>
      </c>
      <c r="AQ148" s="196">
        <v>45043</v>
      </c>
      <c r="AR148" s="196">
        <v>45048</v>
      </c>
      <c r="AS148" s="196">
        <v>44570</v>
      </c>
      <c r="AT148" s="196" t="s">
        <v>1752</v>
      </c>
      <c r="AU148" s="196" t="s">
        <v>1752</v>
      </c>
      <c r="AV148" s="196" t="s">
        <v>1752</v>
      </c>
      <c r="AW148" s="196" t="s">
        <v>1752</v>
      </c>
      <c r="AX148" s="196" t="s">
        <v>1752</v>
      </c>
      <c r="AY148" s="196">
        <v>45046</v>
      </c>
      <c r="AZ148" s="196">
        <v>45043</v>
      </c>
      <c r="BA148" s="196" t="s">
        <v>1752</v>
      </c>
      <c r="BB148" s="196" t="s">
        <v>1752</v>
      </c>
      <c r="BC148" s="196" t="s">
        <v>1752</v>
      </c>
      <c r="BD148" s="196" t="s">
        <v>1752</v>
      </c>
      <c r="BE148" s="196" t="s">
        <v>1752</v>
      </c>
      <c r="BF148" s="196" t="s">
        <v>1752</v>
      </c>
      <c r="BG148" s="196" t="s">
        <v>1752</v>
      </c>
      <c r="BH148" s="196"/>
      <c r="BI148" s="196"/>
      <c r="BJ148" s="196"/>
      <c r="BK148" s="196"/>
      <c r="BL148" s="196"/>
      <c r="BM148" s="196"/>
    </row>
    <row r="149" spans="1:65">
      <c r="A149" s="196">
        <v>45049</v>
      </c>
      <c r="B149" s="196">
        <v>45041</v>
      </c>
      <c r="C149" s="196">
        <v>45041</v>
      </c>
      <c r="D149" s="196">
        <v>45048</v>
      </c>
      <c r="E149" s="196">
        <v>45046</v>
      </c>
      <c r="F149" s="196">
        <v>45046</v>
      </c>
      <c r="G149" s="196">
        <v>45048</v>
      </c>
      <c r="H149" s="196">
        <v>45049</v>
      </c>
      <c r="I149" s="196">
        <v>45049</v>
      </c>
      <c r="J149" s="196">
        <v>45048</v>
      </c>
      <c r="K149" s="196">
        <v>45046</v>
      </c>
      <c r="L149" s="196">
        <v>45049</v>
      </c>
      <c r="M149" s="196">
        <v>45007</v>
      </c>
      <c r="N149" s="196">
        <v>44992</v>
      </c>
      <c r="O149" s="196">
        <v>45049</v>
      </c>
      <c r="P149" s="196">
        <v>45048</v>
      </c>
      <c r="Q149" s="196">
        <v>45035</v>
      </c>
      <c r="R149" s="196">
        <v>45048</v>
      </c>
      <c r="S149" s="196">
        <v>45046</v>
      </c>
      <c r="T149" s="196">
        <v>45035</v>
      </c>
      <c r="U149" s="196">
        <v>45049</v>
      </c>
      <c r="V149" s="196">
        <v>45040</v>
      </c>
      <c r="W149" s="196">
        <v>45033</v>
      </c>
      <c r="X149" s="196">
        <v>45049</v>
      </c>
      <c r="Y149" s="196">
        <v>45049</v>
      </c>
      <c r="Z149" s="196">
        <v>45048</v>
      </c>
      <c r="AA149" s="196">
        <v>45041</v>
      </c>
      <c r="AB149" s="196">
        <v>45028</v>
      </c>
      <c r="AC149" s="196">
        <v>45048</v>
      </c>
      <c r="AD149" s="196">
        <v>45034</v>
      </c>
      <c r="AE149" s="196">
        <v>45046</v>
      </c>
      <c r="AF149" s="196">
        <v>45029</v>
      </c>
      <c r="AG149" s="196">
        <v>45048</v>
      </c>
      <c r="AH149" s="196">
        <v>45049</v>
      </c>
      <c r="AI149" s="196">
        <v>45043</v>
      </c>
      <c r="AJ149" s="196">
        <v>45046</v>
      </c>
      <c r="AK149" s="196">
        <v>45043</v>
      </c>
      <c r="AL149" s="196">
        <v>44745</v>
      </c>
      <c r="AM149" s="196" t="s">
        <v>1752</v>
      </c>
      <c r="AN149" s="196" t="s">
        <v>1752</v>
      </c>
      <c r="AO149" s="196" t="s">
        <v>1752</v>
      </c>
      <c r="AP149" s="196">
        <v>45042</v>
      </c>
      <c r="AQ149" s="196">
        <v>45049</v>
      </c>
      <c r="AR149" s="196">
        <v>45049</v>
      </c>
      <c r="AS149" s="196">
        <v>44570</v>
      </c>
      <c r="AT149" s="196" t="s">
        <v>1752</v>
      </c>
      <c r="AU149" s="196" t="s">
        <v>1752</v>
      </c>
      <c r="AV149" s="196" t="s">
        <v>1752</v>
      </c>
      <c r="AW149" s="196" t="s">
        <v>1752</v>
      </c>
      <c r="AX149" s="196" t="s">
        <v>1752</v>
      </c>
      <c r="AY149" s="196">
        <v>45046</v>
      </c>
      <c r="AZ149" s="196">
        <v>45043</v>
      </c>
      <c r="BA149" s="196" t="s">
        <v>1752</v>
      </c>
      <c r="BB149" s="196" t="s">
        <v>1752</v>
      </c>
      <c r="BC149" s="196" t="s">
        <v>1752</v>
      </c>
      <c r="BD149" s="196" t="s">
        <v>1752</v>
      </c>
      <c r="BE149" s="196" t="s">
        <v>1752</v>
      </c>
      <c r="BF149" s="196" t="s">
        <v>1752</v>
      </c>
      <c r="BG149" s="196" t="s">
        <v>1752</v>
      </c>
      <c r="BH149" s="196"/>
      <c r="BI149" s="196"/>
      <c r="BJ149" s="196"/>
      <c r="BK149" s="196"/>
      <c r="BL149" s="196"/>
      <c r="BM149" s="196"/>
    </row>
    <row r="150" spans="1:65">
      <c r="A150" s="196">
        <v>45050</v>
      </c>
      <c r="B150" s="196">
        <v>45041</v>
      </c>
      <c r="C150" s="196">
        <v>45050</v>
      </c>
      <c r="D150" s="196">
        <v>45048</v>
      </c>
      <c r="E150" s="196">
        <v>45046</v>
      </c>
      <c r="F150" s="196">
        <v>45050</v>
      </c>
      <c r="G150" s="196">
        <v>45050</v>
      </c>
      <c r="H150" s="196">
        <v>45049</v>
      </c>
      <c r="I150" s="196">
        <v>45050</v>
      </c>
      <c r="J150" s="196">
        <v>45050</v>
      </c>
      <c r="K150" s="196">
        <v>45050</v>
      </c>
      <c r="L150" s="196">
        <v>45050</v>
      </c>
      <c r="M150" s="196">
        <v>45007</v>
      </c>
      <c r="N150" s="196">
        <v>44992</v>
      </c>
      <c r="O150" s="196">
        <v>45050</v>
      </c>
      <c r="P150" s="196">
        <v>45050</v>
      </c>
      <c r="Q150" s="196">
        <v>45035</v>
      </c>
      <c r="R150" s="196">
        <v>45050</v>
      </c>
      <c r="S150" s="196">
        <v>45046</v>
      </c>
      <c r="T150" s="196">
        <v>45035</v>
      </c>
      <c r="U150" s="196">
        <v>45050</v>
      </c>
      <c r="V150" s="196">
        <v>45040</v>
      </c>
      <c r="W150" s="196">
        <v>45033</v>
      </c>
      <c r="X150" s="196">
        <v>45050</v>
      </c>
      <c r="Y150" s="196">
        <v>45049</v>
      </c>
      <c r="Z150" s="196">
        <v>45048</v>
      </c>
      <c r="AA150" s="196">
        <v>45041</v>
      </c>
      <c r="AB150" s="196">
        <v>45028</v>
      </c>
      <c r="AC150" s="196">
        <v>45050</v>
      </c>
      <c r="AD150" s="196">
        <v>45034</v>
      </c>
      <c r="AE150" s="196">
        <v>45050</v>
      </c>
      <c r="AF150" s="196">
        <v>45029</v>
      </c>
      <c r="AG150" s="196">
        <v>45048</v>
      </c>
      <c r="AH150" s="196">
        <v>45050</v>
      </c>
      <c r="AI150" s="196">
        <v>45043</v>
      </c>
      <c r="AJ150" s="196">
        <v>45050</v>
      </c>
      <c r="AK150" s="196">
        <v>45050</v>
      </c>
      <c r="AL150" s="196">
        <v>44745</v>
      </c>
      <c r="AM150" s="196" t="s">
        <v>1752</v>
      </c>
      <c r="AN150" s="196" t="s">
        <v>1752</v>
      </c>
      <c r="AO150" s="196" t="s">
        <v>1752</v>
      </c>
      <c r="AP150" s="196">
        <v>45042</v>
      </c>
      <c r="AQ150" s="196">
        <v>45049</v>
      </c>
      <c r="AR150" s="196">
        <v>45050</v>
      </c>
      <c r="AS150" s="196">
        <v>44570</v>
      </c>
      <c r="AT150" s="196" t="s">
        <v>1752</v>
      </c>
      <c r="AU150" s="196" t="s">
        <v>1752</v>
      </c>
      <c r="AV150" s="196" t="s">
        <v>1752</v>
      </c>
      <c r="AW150" s="196" t="s">
        <v>1752</v>
      </c>
      <c r="AX150" s="196" t="s">
        <v>1752</v>
      </c>
      <c r="AY150" s="196">
        <v>45046</v>
      </c>
      <c r="AZ150" s="196">
        <v>45050</v>
      </c>
      <c r="BA150" s="196" t="s">
        <v>1752</v>
      </c>
      <c r="BB150" s="196" t="s">
        <v>1752</v>
      </c>
      <c r="BC150" s="196" t="s">
        <v>1752</v>
      </c>
      <c r="BD150" s="196" t="s">
        <v>1752</v>
      </c>
      <c r="BE150" s="196" t="s">
        <v>1752</v>
      </c>
      <c r="BF150" s="196" t="s">
        <v>1752</v>
      </c>
      <c r="BG150" s="196" t="s">
        <v>1752</v>
      </c>
      <c r="BH150" s="196"/>
      <c r="BI150" s="196"/>
      <c r="BJ150" s="196"/>
      <c r="BK150" s="196"/>
      <c r="BL150" s="196"/>
      <c r="BM150" s="196"/>
    </row>
    <row r="151" spans="1:65">
      <c r="A151" s="196">
        <v>45051</v>
      </c>
      <c r="B151" s="196">
        <v>45041</v>
      </c>
      <c r="C151" s="196">
        <v>45050</v>
      </c>
      <c r="D151" s="196">
        <v>45048</v>
      </c>
      <c r="E151" s="196">
        <v>45046</v>
      </c>
      <c r="F151" s="196">
        <v>45050</v>
      </c>
      <c r="G151" s="196">
        <v>45050</v>
      </c>
      <c r="H151" s="196">
        <v>45049</v>
      </c>
      <c r="I151" s="196">
        <v>45050</v>
      </c>
      <c r="J151" s="196">
        <v>45050</v>
      </c>
      <c r="K151" s="196">
        <v>45050</v>
      </c>
      <c r="L151" s="196">
        <v>45050</v>
      </c>
      <c r="M151" s="196">
        <v>45007</v>
      </c>
      <c r="N151" s="196">
        <v>44992</v>
      </c>
      <c r="O151" s="196">
        <v>45050</v>
      </c>
      <c r="P151" s="196">
        <v>45050</v>
      </c>
      <c r="Q151" s="196">
        <v>45035</v>
      </c>
      <c r="R151" s="196">
        <v>45050</v>
      </c>
      <c r="S151" s="196">
        <v>45046</v>
      </c>
      <c r="T151" s="196">
        <v>45035</v>
      </c>
      <c r="U151" s="196">
        <v>45050</v>
      </c>
      <c r="V151" s="196">
        <v>45040</v>
      </c>
      <c r="W151" s="196">
        <v>45033</v>
      </c>
      <c r="X151" s="196">
        <v>45050</v>
      </c>
      <c r="Y151" s="196">
        <v>45049</v>
      </c>
      <c r="Z151" s="196">
        <v>45048</v>
      </c>
      <c r="AA151" s="196">
        <v>45041</v>
      </c>
      <c r="AB151" s="196">
        <v>45028</v>
      </c>
      <c r="AC151" s="196">
        <v>45050</v>
      </c>
      <c r="AD151" s="196">
        <v>45034</v>
      </c>
      <c r="AE151" s="196">
        <v>45050</v>
      </c>
      <c r="AF151" s="196">
        <v>45029</v>
      </c>
      <c r="AG151" s="196">
        <v>45048</v>
      </c>
      <c r="AH151" s="196">
        <v>45050</v>
      </c>
      <c r="AI151" s="196">
        <v>45043</v>
      </c>
      <c r="AJ151" s="196">
        <v>45050</v>
      </c>
      <c r="AK151" s="196">
        <v>45050</v>
      </c>
      <c r="AL151" s="196">
        <v>44745</v>
      </c>
      <c r="AM151" s="196" t="s">
        <v>1752</v>
      </c>
      <c r="AN151" s="196" t="s">
        <v>1752</v>
      </c>
      <c r="AO151" s="196" t="s">
        <v>1752</v>
      </c>
      <c r="AP151" s="196">
        <v>45042</v>
      </c>
      <c r="AQ151" s="196">
        <v>45049</v>
      </c>
      <c r="AR151" s="196">
        <v>45050</v>
      </c>
      <c r="AS151" s="196">
        <v>44570</v>
      </c>
      <c r="AT151" s="196" t="s">
        <v>1752</v>
      </c>
      <c r="AU151" s="196" t="s">
        <v>1752</v>
      </c>
      <c r="AV151" s="196" t="s">
        <v>1752</v>
      </c>
      <c r="AW151" s="196" t="s">
        <v>1752</v>
      </c>
      <c r="AX151" s="196" t="s">
        <v>1752</v>
      </c>
      <c r="AY151" s="196">
        <v>45046</v>
      </c>
      <c r="AZ151" s="196">
        <v>45050</v>
      </c>
      <c r="BA151" s="196" t="s">
        <v>1752</v>
      </c>
      <c r="BB151" s="196" t="s">
        <v>1752</v>
      </c>
      <c r="BC151" s="196" t="s">
        <v>1752</v>
      </c>
      <c r="BD151" s="196" t="s">
        <v>1752</v>
      </c>
      <c r="BE151" s="196" t="s">
        <v>1752</v>
      </c>
      <c r="BF151" s="196" t="s">
        <v>1752</v>
      </c>
      <c r="BG151" s="196" t="s">
        <v>1752</v>
      </c>
      <c r="BH151" s="196"/>
      <c r="BI151" s="196"/>
      <c r="BJ151" s="196"/>
      <c r="BK151" s="196"/>
      <c r="BL151" s="196"/>
      <c r="BM151" s="196"/>
    </row>
    <row r="152" spans="1:65">
      <c r="A152" s="196">
        <v>45052</v>
      </c>
      <c r="B152" s="196">
        <v>45041</v>
      </c>
      <c r="C152" s="196">
        <v>45050</v>
      </c>
      <c r="D152" s="196">
        <v>45048</v>
      </c>
      <c r="E152" s="196">
        <v>45046</v>
      </c>
      <c r="F152" s="196">
        <v>45050</v>
      </c>
      <c r="G152" s="196">
        <v>45050</v>
      </c>
      <c r="H152" s="196">
        <v>45049</v>
      </c>
      <c r="I152" s="196">
        <v>45050</v>
      </c>
      <c r="J152" s="196">
        <v>45050</v>
      </c>
      <c r="K152" s="196">
        <v>45050</v>
      </c>
      <c r="L152" s="196">
        <v>45050</v>
      </c>
      <c r="M152" s="196">
        <v>45007</v>
      </c>
      <c r="N152" s="196">
        <v>44992</v>
      </c>
      <c r="O152" s="196">
        <v>45050</v>
      </c>
      <c r="P152" s="196">
        <v>45050</v>
      </c>
      <c r="Q152" s="196">
        <v>45035</v>
      </c>
      <c r="R152" s="196">
        <v>45050</v>
      </c>
      <c r="S152" s="196">
        <v>45046</v>
      </c>
      <c r="T152" s="196">
        <v>45035</v>
      </c>
      <c r="U152" s="196">
        <v>45050</v>
      </c>
      <c r="V152" s="196">
        <v>45040</v>
      </c>
      <c r="W152" s="196">
        <v>45033</v>
      </c>
      <c r="X152" s="196">
        <v>45050</v>
      </c>
      <c r="Y152" s="196">
        <v>45049</v>
      </c>
      <c r="Z152" s="196">
        <v>45048</v>
      </c>
      <c r="AA152" s="196">
        <v>45041</v>
      </c>
      <c r="AB152" s="196">
        <v>45028</v>
      </c>
      <c r="AC152" s="196">
        <v>45050</v>
      </c>
      <c r="AD152" s="196">
        <v>45034</v>
      </c>
      <c r="AE152" s="196">
        <v>45050</v>
      </c>
      <c r="AF152" s="196">
        <v>45029</v>
      </c>
      <c r="AG152" s="196">
        <v>45048</v>
      </c>
      <c r="AH152" s="196">
        <v>45050</v>
      </c>
      <c r="AI152" s="196">
        <v>45043</v>
      </c>
      <c r="AJ152" s="196">
        <v>45050</v>
      </c>
      <c r="AK152" s="196">
        <v>45050</v>
      </c>
      <c r="AL152" s="196">
        <v>44745</v>
      </c>
      <c r="AM152" s="196" t="s">
        <v>1752</v>
      </c>
      <c r="AN152" s="196" t="s">
        <v>1752</v>
      </c>
      <c r="AO152" s="196" t="s">
        <v>1752</v>
      </c>
      <c r="AP152" s="196">
        <v>45042</v>
      </c>
      <c r="AQ152" s="196">
        <v>45049</v>
      </c>
      <c r="AR152" s="196">
        <v>45050</v>
      </c>
      <c r="AS152" s="196">
        <v>44570</v>
      </c>
      <c r="AT152" s="196" t="s">
        <v>1752</v>
      </c>
      <c r="AU152" s="196" t="s">
        <v>1752</v>
      </c>
      <c r="AV152" s="196" t="s">
        <v>1752</v>
      </c>
      <c r="AW152" s="196" t="s">
        <v>1752</v>
      </c>
      <c r="AX152" s="196" t="s">
        <v>1752</v>
      </c>
      <c r="AY152" s="196">
        <v>45046</v>
      </c>
      <c r="AZ152" s="196">
        <v>45050</v>
      </c>
      <c r="BA152" s="196" t="s">
        <v>1752</v>
      </c>
      <c r="BB152" s="196" t="s">
        <v>1752</v>
      </c>
      <c r="BC152" s="196" t="s">
        <v>1752</v>
      </c>
      <c r="BD152" s="196" t="s">
        <v>1752</v>
      </c>
      <c r="BE152" s="196" t="s">
        <v>1752</v>
      </c>
      <c r="BF152" s="196" t="s">
        <v>1752</v>
      </c>
      <c r="BG152" s="196" t="s">
        <v>1752</v>
      </c>
      <c r="BH152" s="196"/>
      <c r="BI152" s="196"/>
      <c r="BJ152" s="196"/>
      <c r="BK152" s="196"/>
      <c r="BL152" s="196"/>
      <c r="BM152" s="196"/>
    </row>
    <row r="153" spans="1:65">
      <c r="A153" s="196">
        <v>45053</v>
      </c>
      <c r="B153" s="196">
        <v>45053</v>
      </c>
      <c r="C153" s="196">
        <v>45050</v>
      </c>
      <c r="D153" s="196">
        <v>45048</v>
      </c>
      <c r="E153" s="196">
        <v>45046</v>
      </c>
      <c r="F153" s="196">
        <v>45050</v>
      </c>
      <c r="G153" s="196">
        <v>45050</v>
      </c>
      <c r="H153" s="196">
        <v>45049</v>
      </c>
      <c r="I153" s="196">
        <v>45050</v>
      </c>
      <c r="J153" s="196">
        <v>45050</v>
      </c>
      <c r="K153" s="196">
        <v>45050</v>
      </c>
      <c r="L153" s="196">
        <v>45053</v>
      </c>
      <c r="M153" s="196">
        <v>45007</v>
      </c>
      <c r="N153" s="196">
        <v>44992</v>
      </c>
      <c r="O153" s="196">
        <v>45053</v>
      </c>
      <c r="P153" s="196">
        <v>45050</v>
      </c>
      <c r="Q153" s="196">
        <v>45035</v>
      </c>
      <c r="R153" s="196">
        <v>45050</v>
      </c>
      <c r="S153" s="196">
        <v>45046</v>
      </c>
      <c r="T153" s="196">
        <v>45035</v>
      </c>
      <c r="U153" s="196">
        <v>45050</v>
      </c>
      <c r="V153" s="196">
        <v>45053</v>
      </c>
      <c r="W153" s="196">
        <v>45033</v>
      </c>
      <c r="X153" s="196">
        <v>45050</v>
      </c>
      <c r="Y153" s="196">
        <v>45049</v>
      </c>
      <c r="Z153" s="196">
        <v>45048</v>
      </c>
      <c r="AA153" s="196">
        <v>45041</v>
      </c>
      <c r="AB153" s="196">
        <v>45028</v>
      </c>
      <c r="AC153" s="196">
        <v>45050</v>
      </c>
      <c r="AD153" s="196">
        <v>45034</v>
      </c>
      <c r="AE153" s="196">
        <v>45050</v>
      </c>
      <c r="AF153" s="196">
        <v>45029</v>
      </c>
      <c r="AG153" s="196">
        <v>45053</v>
      </c>
      <c r="AH153" s="196">
        <v>45053</v>
      </c>
      <c r="AI153" s="196">
        <v>45043</v>
      </c>
      <c r="AJ153" s="196">
        <v>45053</v>
      </c>
      <c r="AK153" s="196">
        <v>45050</v>
      </c>
      <c r="AL153" s="196">
        <v>44745</v>
      </c>
      <c r="AM153" s="196" t="s">
        <v>1752</v>
      </c>
      <c r="AN153" s="196" t="s">
        <v>1752</v>
      </c>
      <c r="AO153" s="196" t="s">
        <v>1752</v>
      </c>
      <c r="AP153" s="196">
        <v>45042</v>
      </c>
      <c r="AQ153" s="196">
        <v>45049</v>
      </c>
      <c r="AR153" s="196">
        <v>45053</v>
      </c>
      <c r="AS153" s="196">
        <v>44570</v>
      </c>
      <c r="AT153" s="196" t="s">
        <v>1752</v>
      </c>
      <c r="AU153" s="196" t="s">
        <v>1752</v>
      </c>
      <c r="AV153" s="196" t="s">
        <v>1752</v>
      </c>
      <c r="AW153" s="196" t="s">
        <v>1752</v>
      </c>
      <c r="AX153" s="196" t="s">
        <v>1752</v>
      </c>
      <c r="AY153" s="196">
        <v>45046</v>
      </c>
      <c r="AZ153" s="196">
        <v>45053</v>
      </c>
      <c r="BA153" s="196" t="s">
        <v>1752</v>
      </c>
      <c r="BB153" s="196" t="s">
        <v>1752</v>
      </c>
      <c r="BC153" s="196" t="s">
        <v>1752</v>
      </c>
      <c r="BD153" s="196" t="s">
        <v>1752</v>
      </c>
      <c r="BE153" s="196" t="s">
        <v>1752</v>
      </c>
      <c r="BF153" s="196" t="s">
        <v>1752</v>
      </c>
      <c r="BG153" s="196" t="s">
        <v>1752</v>
      </c>
      <c r="BH153" s="196"/>
      <c r="BI153" s="196"/>
      <c r="BJ153" s="196"/>
      <c r="BK153" s="196"/>
      <c r="BL153" s="196"/>
      <c r="BM153" s="196"/>
    </row>
    <row r="154" spans="1:65">
      <c r="A154" s="196">
        <v>45054</v>
      </c>
      <c r="B154" s="196">
        <v>45053</v>
      </c>
      <c r="C154" s="196">
        <v>45054</v>
      </c>
      <c r="D154" s="196">
        <v>45048</v>
      </c>
      <c r="E154" s="196">
        <v>45046</v>
      </c>
      <c r="F154" s="196">
        <v>45054</v>
      </c>
      <c r="G154" s="196">
        <v>45054</v>
      </c>
      <c r="H154" s="196">
        <v>45049</v>
      </c>
      <c r="I154" s="196">
        <v>45050</v>
      </c>
      <c r="J154" s="196">
        <v>45054</v>
      </c>
      <c r="K154" s="196">
        <v>45054</v>
      </c>
      <c r="L154" s="196">
        <v>45054</v>
      </c>
      <c r="M154" s="196">
        <v>45007</v>
      </c>
      <c r="N154" s="196">
        <v>44992</v>
      </c>
      <c r="O154" s="196">
        <v>45053</v>
      </c>
      <c r="P154" s="196">
        <v>45054</v>
      </c>
      <c r="Q154" s="196">
        <v>45035</v>
      </c>
      <c r="R154" s="196">
        <v>45050</v>
      </c>
      <c r="S154" s="196">
        <v>45046</v>
      </c>
      <c r="T154" s="196">
        <v>45035</v>
      </c>
      <c r="U154" s="196">
        <v>45054</v>
      </c>
      <c r="V154" s="196">
        <v>45053</v>
      </c>
      <c r="W154" s="196">
        <v>45033</v>
      </c>
      <c r="X154" s="196">
        <v>45050</v>
      </c>
      <c r="Y154" s="196">
        <v>45054</v>
      </c>
      <c r="Z154" s="196">
        <v>45048</v>
      </c>
      <c r="AA154" s="196">
        <v>45041</v>
      </c>
      <c r="AB154" s="196">
        <v>45028</v>
      </c>
      <c r="AC154" s="196">
        <v>45054</v>
      </c>
      <c r="AD154" s="196">
        <v>45034</v>
      </c>
      <c r="AE154" s="196">
        <v>45050</v>
      </c>
      <c r="AF154" s="196">
        <v>45029</v>
      </c>
      <c r="AG154" s="196">
        <v>45054</v>
      </c>
      <c r="AH154" s="196">
        <v>45054</v>
      </c>
      <c r="AI154" s="196">
        <v>45054</v>
      </c>
      <c r="AJ154" s="196">
        <v>45053</v>
      </c>
      <c r="AK154" s="196">
        <v>45054</v>
      </c>
      <c r="AL154" s="196">
        <v>44745</v>
      </c>
      <c r="AM154" s="196" t="s">
        <v>1752</v>
      </c>
      <c r="AN154" s="196" t="s">
        <v>1752</v>
      </c>
      <c r="AO154" s="196" t="s">
        <v>1752</v>
      </c>
      <c r="AP154" s="196">
        <v>45042</v>
      </c>
      <c r="AQ154" s="196">
        <v>45049</v>
      </c>
      <c r="AR154" s="196">
        <v>45054</v>
      </c>
      <c r="AS154" s="196">
        <v>44570</v>
      </c>
      <c r="AT154" s="196" t="s">
        <v>1752</v>
      </c>
      <c r="AU154" s="196" t="s">
        <v>1752</v>
      </c>
      <c r="AV154" s="196" t="s">
        <v>1752</v>
      </c>
      <c r="AW154" s="196" t="s">
        <v>1752</v>
      </c>
      <c r="AX154" s="196" t="s">
        <v>1752</v>
      </c>
      <c r="AY154" s="196">
        <v>45046</v>
      </c>
      <c r="AZ154" s="196">
        <v>45054</v>
      </c>
      <c r="BA154" s="196" t="s">
        <v>1752</v>
      </c>
      <c r="BB154" s="196" t="s">
        <v>1752</v>
      </c>
      <c r="BC154" s="196" t="s">
        <v>1752</v>
      </c>
      <c r="BD154" s="196" t="s">
        <v>1752</v>
      </c>
      <c r="BE154" s="196" t="s">
        <v>1752</v>
      </c>
      <c r="BF154" s="196" t="s">
        <v>1752</v>
      </c>
      <c r="BG154" s="196" t="s">
        <v>1752</v>
      </c>
      <c r="BH154" s="196"/>
      <c r="BI154" s="196"/>
      <c r="BJ154" s="196"/>
      <c r="BK154" s="196"/>
      <c r="BL154" s="196"/>
      <c r="BM154" s="196"/>
    </row>
    <row r="155" spans="1:65">
      <c r="A155" s="196">
        <v>45055</v>
      </c>
      <c r="B155" s="196">
        <v>45055</v>
      </c>
      <c r="C155" s="196">
        <v>45055</v>
      </c>
      <c r="D155" s="196">
        <v>45048</v>
      </c>
      <c r="E155" s="196">
        <v>45046</v>
      </c>
      <c r="F155" s="196">
        <v>45055</v>
      </c>
      <c r="G155" s="196">
        <v>45054</v>
      </c>
      <c r="H155" s="196">
        <v>45055</v>
      </c>
      <c r="I155" s="196">
        <v>45055</v>
      </c>
      <c r="J155" s="196">
        <v>45054</v>
      </c>
      <c r="K155" s="196">
        <v>45054</v>
      </c>
      <c r="L155" s="196">
        <v>45055</v>
      </c>
      <c r="M155" s="196">
        <v>45007</v>
      </c>
      <c r="N155" s="196">
        <v>44992</v>
      </c>
      <c r="O155" s="196">
        <v>45053</v>
      </c>
      <c r="P155" s="196">
        <v>45054</v>
      </c>
      <c r="Q155" s="196">
        <v>45035</v>
      </c>
      <c r="R155" s="196">
        <v>45050</v>
      </c>
      <c r="S155" s="196">
        <v>45046</v>
      </c>
      <c r="T155" s="196">
        <v>45035</v>
      </c>
      <c r="U155" s="196">
        <v>45055</v>
      </c>
      <c r="V155" s="196">
        <v>45053</v>
      </c>
      <c r="W155" s="196">
        <v>45033</v>
      </c>
      <c r="X155" s="196">
        <v>45050</v>
      </c>
      <c r="Y155" s="196">
        <v>45054</v>
      </c>
      <c r="Z155" s="196">
        <v>45048</v>
      </c>
      <c r="AA155" s="196">
        <v>45041</v>
      </c>
      <c r="AB155" s="196">
        <v>45028</v>
      </c>
      <c r="AC155" s="196">
        <v>45054</v>
      </c>
      <c r="AD155" s="196">
        <v>45034</v>
      </c>
      <c r="AE155" s="196">
        <v>45050</v>
      </c>
      <c r="AF155" s="196">
        <v>45029</v>
      </c>
      <c r="AG155" s="196">
        <v>45054</v>
      </c>
      <c r="AH155" s="196">
        <v>45055</v>
      </c>
      <c r="AI155" s="196">
        <v>45055</v>
      </c>
      <c r="AJ155" s="196">
        <v>45053</v>
      </c>
      <c r="AK155" s="196">
        <v>45055</v>
      </c>
      <c r="AL155" s="196">
        <v>44745</v>
      </c>
      <c r="AM155" s="196" t="s">
        <v>1752</v>
      </c>
      <c r="AN155" s="196" t="s">
        <v>1752</v>
      </c>
      <c r="AO155" s="196" t="s">
        <v>1752</v>
      </c>
      <c r="AP155" s="196">
        <v>45042</v>
      </c>
      <c r="AQ155" s="196">
        <v>45055</v>
      </c>
      <c r="AR155" s="196">
        <v>45054</v>
      </c>
      <c r="AS155" s="196">
        <v>44570</v>
      </c>
      <c r="AT155" s="196" t="s">
        <v>1752</v>
      </c>
      <c r="AU155" s="196" t="s">
        <v>1752</v>
      </c>
      <c r="AV155" s="196" t="s">
        <v>1752</v>
      </c>
      <c r="AW155" s="196" t="s">
        <v>1752</v>
      </c>
      <c r="AX155" s="196" t="s">
        <v>1752</v>
      </c>
      <c r="AY155" s="196">
        <v>45055</v>
      </c>
      <c r="AZ155" s="196">
        <v>45055</v>
      </c>
      <c r="BA155" s="196" t="s">
        <v>1752</v>
      </c>
      <c r="BB155" s="196" t="s">
        <v>1752</v>
      </c>
      <c r="BC155" s="196" t="s">
        <v>1752</v>
      </c>
      <c r="BD155" s="196" t="s">
        <v>1752</v>
      </c>
      <c r="BE155" s="196" t="s">
        <v>1752</v>
      </c>
      <c r="BF155" s="196" t="s">
        <v>1752</v>
      </c>
      <c r="BG155" s="196" t="s">
        <v>1752</v>
      </c>
      <c r="BH155" s="196"/>
      <c r="BI155" s="196"/>
      <c r="BJ155" s="196"/>
      <c r="BK155" s="196"/>
      <c r="BL155" s="196"/>
      <c r="BM155" s="196"/>
    </row>
    <row r="156" spans="1:65">
      <c r="A156" s="196">
        <v>45056</v>
      </c>
      <c r="B156" s="196">
        <v>45055</v>
      </c>
      <c r="C156" s="196">
        <v>45055</v>
      </c>
      <c r="D156" s="196">
        <v>45048</v>
      </c>
      <c r="E156" s="196">
        <v>45046</v>
      </c>
      <c r="F156" s="196">
        <v>45055</v>
      </c>
      <c r="G156" s="196">
        <v>45056</v>
      </c>
      <c r="H156" s="196">
        <v>45055</v>
      </c>
      <c r="I156" s="196">
        <v>45055</v>
      </c>
      <c r="J156" s="196">
        <v>45054</v>
      </c>
      <c r="K156" s="196">
        <v>45056</v>
      </c>
      <c r="L156" s="196">
        <v>45056</v>
      </c>
      <c r="M156" s="196">
        <v>45007</v>
      </c>
      <c r="N156" s="196">
        <v>44992</v>
      </c>
      <c r="O156" s="196">
        <v>45056</v>
      </c>
      <c r="P156" s="196">
        <v>45054</v>
      </c>
      <c r="Q156" s="196">
        <v>45035</v>
      </c>
      <c r="R156" s="196">
        <v>45050</v>
      </c>
      <c r="S156" s="196">
        <v>45046</v>
      </c>
      <c r="T156" s="196">
        <v>45035</v>
      </c>
      <c r="U156" s="196">
        <v>45055</v>
      </c>
      <c r="V156" s="196">
        <v>45056</v>
      </c>
      <c r="W156" s="196">
        <v>45033</v>
      </c>
      <c r="X156" s="196">
        <v>45056</v>
      </c>
      <c r="Y156" s="196">
        <v>45054</v>
      </c>
      <c r="Z156" s="196">
        <v>45048</v>
      </c>
      <c r="AA156" s="196">
        <v>45041</v>
      </c>
      <c r="AB156" s="196">
        <v>45028</v>
      </c>
      <c r="AC156" s="196">
        <v>45056</v>
      </c>
      <c r="AD156" s="196">
        <v>45034</v>
      </c>
      <c r="AE156" s="196">
        <v>45050</v>
      </c>
      <c r="AF156" s="196">
        <v>45029</v>
      </c>
      <c r="AG156" s="196">
        <v>45054</v>
      </c>
      <c r="AH156" s="196">
        <v>45056</v>
      </c>
      <c r="AI156" s="196">
        <v>45056</v>
      </c>
      <c r="AJ156" s="196">
        <v>45053</v>
      </c>
      <c r="AK156" s="196">
        <v>45056</v>
      </c>
      <c r="AL156" s="196">
        <v>44745</v>
      </c>
      <c r="AM156" s="196" t="s">
        <v>1752</v>
      </c>
      <c r="AN156" s="196" t="s">
        <v>1752</v>
      </c>
      <c r="AO156" s="196" t="s">
        <v>1752</v>
      </c>
      <c r="AP156" s="196">
        <v>45042</v>
      </c>
      <c r="AQ156" s="196">
        <v>45056</v>
      </c>
      <c r="AR156" s="196">
        <v>45054</v>
      </c>
      <c r="AS156" s="196">
        <v>44570</v>
      </c>
      <c r="AT156" s="196" t="s">
        <v>1752</v>
      </c>
      <c r="AU156" s="196" t="s">
        <v>1752</v>
      </c>
      <c r="AV156" s="196" t="s">
        <v>1752</v>
      </c>
      <c r="AW156" s="196" t="s">
        <v>1752</v>
      </c>
      <c r="AX156" s="196" t="s">
        <v>1752</v>
      </c>
      <c r="AY156" s="196">
        <v>45056</v>
      </c>
      <c r="AZ156" s="196">
        <v>45056</v>
      </c>
      <c r="BA156" s="196" t="s">
        <v>1752</v>
      </c>
      <c r="BB156" s="196" t="s">
        <v>1752</v>
      </c>
      <c r="BC156" s="196" t="s">
        <v>1752</v>
      </c>
      <c r="BD156" s="196" t="s">
        <v>1752</v>
      </c>
      <c r="BE156" s="196" t="s">
        <v>1752</v>
      </c>
      <c r="BF156" s="196" t="s">
        <v>1752</v>
      </c>
      <c r="BG156" s="196" t="s">
        <v>1752</v>
      </c>
      <c r="BH156" s="196"/>
      <c r="BI156" s="196"/>
      <c r="BJ156" s="196"/>
      <c r="BK156" s="196"/>
      <c r="BL156" s="196"/>
      <c r="BM156" s="196"/>
    </row>
    <row r="157" spans="1:65">
      <c r="A157" s="196">
        <v>45057</v>
      </c>
      <c r="B157" s="196">
        <v>45057</v>
      </c>
      <c r="C157" s="196">
        <v>45057</v>
      </c>
      <c r="D157" s="196">
        <v>45048</v>
      </c>
      <c r="E157" s="196">
        <v>45046</v>
      </c>
      <c r="F157" s="196">
        <v>45055</v>
      </c>
      <c r="G157" s="196">
        <v>45056</v>
      </c>
      <c r="H157" s="196">
        <v>45055</v>
      </c>
      <c r="I157" s="196">
        <v>45055</v>
      </c>
      <c r="J157" s="196">
        <v>45054</v>
      </c>
      <c r="K157" s="196">
        <v>45056</v>
      </c>
      <c r="L157" s="196">
        <v>45056</v>
      </c>
      <c r="M157" s="196">
        <v>45007</v>
      </c>
      <c r="N157" s="196">
        <v>44992</v>
      </c>
      <c r="O157" s="196">
        <v>45056</v>
      </c>
      <c r="P157" s="196">
        <v>45054</v>
      </c>
      <c r="Q157" s="196">
        <v>45035</v>
      </c>
      <c r="R157" s="196">
        <v>45050</v>
      </c>
      <c r="S157" s="196">
        <v>45046</v>
      </c>
      <c r="T157" s="196">
        <v>45035</v>
      </c>
      <c r="U157" s="196">
        <v>45057</v>
      </c>
      <c r="V157" s="196">
        <v>45056</v>
      </c>
      <c r="W157" s="196">
        <v>45057</v>
      </c>
      <c r="X157" s="196">
        <v>45057</v>
      </c>
      <c r="Y157" s="196">
        <v>45054</v>
      </c>
      <c r="Z157" s="196">
        <v>45048</v>
      </c>
      <c r="AA157" s="196">
        <v>45041</v>
      </c>
      <c r="AB157" s="196">
        <v>45028</v>
      </c>
      <c r="AC157" s="196">
        <v>45056</v>
      </c>
      <c r="AD157" s="196">
        <v>45034</v>
      </c>
      <c r="AE157" s="196">
        <v>45050</v>
      </c>
      <c r="AF157" s="196">
        <v>45029</v>
      </c>
      <c r="AG157" s="196">
        <v>45054</v>
      </c>
      <c r="AH157" s="196">
        <v>45057</v>
      </c>
      <c r="AI157" s="196">
        <v>45056</v>
      </c>
      <c r="AJ157" s="196">
        <v>45057</v>
      </c>
      <c r="AK157" s="196">
        <v>45057</v>
      </c>
      <c r="AL157" s="196">
        <v>44745</v>
      </c>
      <c r="AM157" s="196" t="s">
        <v>1752</v>
      </c>
      <c r="AN157" s="196" t="s">
        <v>1752</v>
      </c>
      <c r="AO157" s="196" t="s">
        <v>1752</v>
      </c>
      <c r="AP157" s="196">
        <v>45042</v>
      </c>
      <c r="AQ157" s="196">
        <v>45056</v>
      </c>
      <c r="AR157" s="196">
        <v>45054</v>
      </c>
      <c r="AS157" s="196">
        <v>44570</v>
      </c>
      <c r="AT157" s="196" t="s">
        <v>1752</v>
      </c>
      <c r="AU157" s="196" t="s">
        <v>1752</v>
      </c>
      <c r="AV157" s="196" t="s">
        <v>1752</v>
      </c>
      <c r="AW157" s="196" t="s">
        <v>1752</v>
      </c>
      <c r="AX157" s="196" t="s">
        <v>1752</v>
      </c>
      <c r="AY157" s="196">
        <v>45057</v>
      </c>
      <c r="AZ157" s="196">
        <v>45056</v>
      </c>
      <c r="BA157" s="196" t="s">
        <v>1752</v>
      </c>
      <c r="BB157" s="196" t="s">
        <v>1752</v>
      </c>
      <c r="BC157" s="196" t="s">
        <v>1752</v>
      </c>
      <c r="BD157" s="196" t="s">
        <v>1752</v>
      </c>
      <c r="BE157" s="196" t="s">
        <v>1752</v>
      </c>
      <c r="BF157" s="196" t="s">
        <v>1752</v>
      </c>
      <c r="BG157" s="196" t="s">
        <v>1752</v>
      </c>
      <c r="BH157" s="196"/>
      <c r="BI157" s="196"/>
      <c r="BJ157" s="196"/>
      <c r="BK157" s="196"/>
      <c r="BL157" s="196"/>
      <c r="BM157" s="196"/>
    </row>
    <row r="158" spans="1:65">
      <c r="A158" s="196">
        <v>45058</v>
      </c>
      <c r="B158" s="196">
        <v>45057</v>
      </c>
      <c r="C158" s="196">
        <v>45057</v>
      </c>
      <c r="D158" s="196">
        <v>45048</v>
      </c>
      <c r="E158" s="196">
        <v>45046</v>
      </c>
      <c r="F158" s="196">
        <v>45055</v>
      </c>
      <c r="G158" s="196">
        <v>45056</v>
      </c>
      <c r="H158" s="196">
        <v>45055</v>
      </c>
      <c r="I158" s="196">
        <v>45055</v>
      </c>
      <c r="J158" s="196">
        <v>45054</v>
      </c>
      <c r="K158" s="196">
        <v>45056</v>
      </c>
      <c r="L158" s="196">
        <v>45056</v>
      </c>
      <c r="M158" s="196">
        <v>45007</v>
      </c>
      <c r="N158" s="196">
        <v>44992</v>
      </c>
      <c r="O158" s="196">
        <v>45056</v>
      </c>
      <c r="P158" s="196">
        <v>45054</v>
      </c>
      <c r="Q158" s="196">
        <v>45035</v>
      </c>
      <c r="R158" s="196">
        <v>45050</v>
      </c>
      <c r="S158" s="196">
        <v>45046</v>
      </c>
      <c r="T158" s="196">
        <v>45035</v>
      </c>
      <c r="U158" s="196">
        <v>45057</v>
      </c>
      <c r="V158" s="196">
        <v>45056</v>
      </c>
      <c r="W158" s="196">
        <v>45057</v>
      </c>
      <c r="X158" s="196">
        <v>45057</v>
      </c>
      <c r="Y158" s="196">
        <v>45054</v>
      </c>
      <c r="Z158" s="196">
        <v>45048</v>
      </c>
      <c r="AA158" s="196">
        <v>45041</v>
      </c>
      <c r="AB158" s="196">
        <v>45028</v>
      </c>
      <c r="AC158" s="196">
        <v>45056</v>
      </c>
      <c r="AD158" s="196">
        <v>45034</v>
      </c>
      <c r="AE158" s="196">
        <v>45050</v>
      </c>
      <c r="AF158" s="196">
        <v>45029</v>
      </c>
      <c r="AG158" s="196">
        <v>45054</v>
      </c>
      <c r="AH158" s="196">
        <v>45057</v>
      </c>
      <c r="AI158" s="196">
        <v>45056</v>
      </c>
      <c r="AJ158" s="196">
        <v>45057</v>
      </c>
      <c r="AK158" s="196">
        <v>45057</v>
      </c>
      <c r="AL158" s="196">
        <v>44745</v>
      </c>
      <c r="AM158" s="196" t="s">
        <v>1752</v>
      </c>
      <c r="AN158" s="196" t="s">
        <v>1752</v>
      </c>
      <c r="AO158" s="196" t="s">
        <v>1752</v>
      </c>
      <c r="AP158" s="196">
        <v>45042</v>
      </c>
      <c r="AQ158" s="196">
        <v>45056</v>
      </c>
      <c r="AR158" s="196">
        <v>45054</v>
      </c>
      <c r="AS158" s="196">
        <v>44570</v>
      </c>
      <c r="AT158" s="196" t="s">
        <v>1752</v>
      </c>
      <c r="AU158" s="196" t="s">
        <v>1752</v>
      </c>
      <c r="AV158" s="196" t="s">
        <v>1752</v>
      </c>
      <c r="AW158" s="196" t="s">
        <v>1752</v>
      </c>
      <c r="AX158" s="196" t="s">
        <v>1752</v>
      </c>
      <c r="AY158" s="196">
        <v>45057</v>
      </c>
      <c r="AZ158" s="196">
        <v>45056</v>
      </c>
      <c r="BA158" s="196" t="s">
        <v>1752</v>
      </c>
      <c r="BB158" s="196" t="s">
        <v>1752</v>
      </c>
      <c r="BC158" s="196" t="s">
        <v>1752</v>
      </c>
      <c r="BD158" s="196" t="s">
        <v>1752</v>
      </c>
      <c r="BE158" s="196" t="s">
        <v>1752</v>
      </c>
      <c r="BF158" s="196" t="s">
        <v>1752</v>
      </c>
      <c r="BG158" s="196" t="s">
        <v>1752</v>
      </c>
      <c r="BH158" s="196"/>
      <c r="BI158" s="196"/>
      <c r="BJ158" s="196"/>
      <c r="BK158" s="196"/>
      <c r="BL158" s="196"/>
      <c r="BM158" s="196"/>
    </row>
    <row r="159" spans="1:65">
      <c r="A159" s="196">
        <v>45059</v>
      </c>
      <c r="B159" s="196">
        <v>45057</v>
      </c>
      <c r="C159" s="196">
        <v>45057</v>
      </c>
      <c r="D159" s="196">
        <v>45048</v>
      </c>
      <c r="E159" s="196">
        <v>45046</v>
      </c>
      <c r="F159" s="196">
        <v>45055</v>
      </c>
      <c r="G159" s="196">
        <v>45056</v>
      </c>
      <c r="H159" s="196">
        <v>45055</v>
      </c>
      <c r="I159" s="196">
        <v>45055</v>
      </c>
      <c r="J159" s="196">
        <v>45054</v>
      </c>
      <c r="K159" s="196">
        <v>45056</v>
      </c>
      <c r="L159" s="196">
        <v>45056</v>
      </c>
      <c r="M159" s="196">
        <v>45007</v>
      </c>
      <c r="N159" s="196">
        <v>44992</v>
      </c>
      <c r="O159" s="196">
        <v>45056</v>
      </c>
      <c r="P159" s="196">
        <v>45054</v>
      </c>
      <c r="Q159" s="196">
        <v>45035</v>
      </c>
      <c r="R159" s="196">
        <v>45050</v>
      </c>
      <c r="S159" s="196">
        <v>45046</v>
      </c>
      <c r="T159" s="196">
        <v>45035</v>
      </c>
      <c r="U159" s="196">
        <v>45057</v>
      </c>
      <c r="V159" s="196">
        <v>45056</v>
      </c>
      <c r="W159" s="196">
        <v>45057</v>
      </c>
      <c r="X159" s="196">
        <v>45057</v>
      </c>
      <c r="Y159" s="196">
        <v>45054</v>
      </c>
      <c r="Z159" s="196">
        <v>45048</v>
      </c>
      <c r="AA159" s="196">
        <v>45041</v>
      </c>
      <c r="AB159" s="196">
        <v>45028</v>
      </c>
      <c r="AC159" s="196">
        <v>45056</v>
      </c>
      <c r="AD159" s="196">
        <v>45034</v>
      </c>
      <c r="AE159" s="196">
        <v>45050</v>
      </c>
      <c r="AF159" s="196">
        <v>45029</v>
      </c>
      <c r="AG159" s="196">
        <v>45054</v>
      </c>
      <c r="AH159" s="196">
        <v>45057</v>
      </c>
      <c r="AI159" s="196">
        <v>45056</v>
      </c>
      <c r="AJ159" s="196">
        <v>45057</v>
      </c>
      <c r="AK159" s="196">
        <v>45057</v>
      </c>
      <c r="AL159" s="196">
        <v>44745</v>
      </c>
      <c r="AM159" s="196" t="s">
        <v>1752</v>
      </c>
      <c r="AN159" s="196" t="s">
        <v>1752</v>
      </c>
      <c r="AO159" s="196" t="s">
        <v>1752</v>
      </c>
      <c r="AP159" s="196">
        <v>45042</v>
      </c>
      <c r="AQ159" s="196">
        <v>45056</v>
      </c>
      <c r="AR159" s="196">
        <v>45054</v>
      </c>
      <c r="AS159" s="196">
        <v>44570</v>
      </c>
      <c r="AT159" s="196" t="s">
        <v>1752</v>
      </c>
      <c r="AU159" s="196" t="s">
        <v>1752</v>
      </c>
      <c r="AV159" s="196" t="s">
        <v>1752</v>
      </c>
      <c r="AW159" s="196" t="s">
        <v>1752</v>
      </c>
      <c r="AX159" s="196" t="s">
        <v>1752</v>
      </c>
      <c r="AY159" s="196">
        <v>45057</v>
      </c>
      <c r="AZ159" s="196">
        <v>45056</v>
      </c>
      <c r="BA159" s="196" t="s">
        <v>1752</v>
      </c>
      <c r="BB159" s="196" t="s">
        <v>1752</v>
      </c>
      <c r="BC159" s="196" t="s">
        <v>1752</v>
      </c>
      <c r="BD159" s="196" t="s">
        <v>1752</v>
      </c>
      <c r="BE159" s="196" t="s">
        <v>1752</v>
      </c>
      <c r="BF159" s="196" t="s">
        <v>1752</v>
      </c>
      <c r="BG159" s="196" t="s">
        <v>1752</v>
      </c>
      <c r="BH159" s="196"/>
      <c r="BI159" s="196"/>
      <c r="BJ159" s="196"/>
      <c r="BK159" s="196"/>
      <c r="BL159" s="196"/>
      <c r="BM159" s="196"/>
    </row>
    <row r="160" spans="1:65">
      <c r="A160" s="196">
        <v>45060</v>
      </c>
      <c r="B160" s="196">
        <v>45060</v>
      </c>
      <c r="C160" s="196">
        <v>45057</v>
      </c>
      <c r="D160" s="196">
        <v>45048</v>
      </c>
      <c r="E160" s="196">
        <v>45046</v>
      </c>
      <c r="F160" s="196">
        <v>45055</v>
      </c>
      <c r="G160" s="196">
        <v>45056</v>
      </c>
      <c r="H160" s="196">
        <v>45055</v>
      </c>
      <c r="I160" s="196">
        <v>45055</v>
      </c>
      <c r="J160" s="196">
        <v>45054</v>
      </c>
      <c r="K160" s="196">
        <v>45060</v>
      </c>
      <c r="L160" s="196">
        <v>45060</v>
      </c>
      <c r="M160" s="196">
        <v>45007</v>
      </c>
      <c r="N160" s="196">
        <v>44992</v>
      </c>
      <c r="O160" s="196">
        <v>45056</v>
      </c>
      <c r="P160" s="196">
        <v>45054</v>
      </c>
      <c r="Q160" s="196">
        <v>45035</v>
      </c>
      <c r="R160" s="196">
        <v>45050</v>
      </c>
      <c r="S160" s="196">
        <v>45046</v>
      </c>
      <c r="T160" s="196">
        <v>45035</v>
      </c>
      <c r="U160" s="196">
        <v>45060</v>
      </c>
      <c r="V160" s="196">
        <v>45056</v>
      </c>
      <c r="W160" s="196">
        <v>45057</v>
      </c>
      <c r="X160" s="196">
        <v>45060</v>
      </c>
      <c r="Y160" s="196">
        <v>45060</v>
      </c>
      <c r="Z160" s="196">
        <v>45048</v>
      </c>
      <c r="AA160" s="196">
        <v>45041</v>
      </c>
      <c r="AB160" s="196">
        <v>45028</v>
      </c>
      <c r="AC160" s="196">
        <v>45056</v>
      </c>
      <c r="AD160" s="196">
        <v>45034</v>
      </c>
      <c r="AE160" s="196">
        <v>45050</v>
      </c>
      <c r="AF160" s="196">
        <v>45029</v>
      </c>
      <c r="AG160" s="196">
        <v>45054</v>
      </c>
      <c r="AH160" s="196">
        <v>45060</v>
      </c>
      <c r="AI160" s="196">
        <v>45056</v>
      </c>
      <c r="AJ160" s="196">
        <v>45060</v>
      </c>
      <c r="AK160" s="196">
        <v>45057</v>
      </c>
      <c r="AL160" s="196">
        <v>44745</v>
      </c>
      <c r="AM160" s="196" t="s">
        <v>1752</v>
      </c>
      <c r="AN160" s="196" t="s">
        <v>1752</v>
      </c>
      <c r="AO160" s="196" t="s">
        <v>1752</v>
      </c>
      <c r="AP160" s="196">
        <v>45042</v>
      </c>
      <c r="AQ160" s="196">
        <v>45056</v>
      </c>
      <c r="AR160" s="196">
        <v>45060</v>
      </c>
      <c r="AS160" s="196">
        <v>44570</v>
      </c>
      <c r="AT160" s="196" t="s">
        <v>1752</v>
      </c>
      <c r="AU160" s="196" t="s">
        <v>1752</v>
      </c>
      <c r="AV160" s="196" t="s">
        <v>1752</v>
      </c>
      <c r="AW160" s="196" t="s">
        <v>1752</v>
      </c>
      <c r="AX160" s="196" t="s">
        <v>1752</v>
      </c>
      <c r="AY160" s="196">
        <v>45060</v>
      </c>
      <c r="AZ160" s="196">
        <v>45060</v>
      </c>
      <c r="BA160" s="196" t="s">
        <v>1752</v>
      </c>
      <c r="BB160" s="196" t="s">
        <v>1752</v>
      </c>
      <c r="BC160" s="196" t="s">
        <v>1752</v>
      </c>
      <c r="BD160" s="196" t="s">
        <v>1752</v>
      </c>
      <c r="BE160" s="196" t="s">
        <v>1752</v>
      </c>
      <c r="BF160" s="196" t="s">
        <v>1752</v>
      </c>
      <c r="BG160" s="196" t="s">
        <v>1752</v>
      </c>
      <c r="BH160" s="196"/>
      <c r="BI160" s="196"/>
      <c r="BJ160" s="196"/>
      <c r="BK160" s="196"/>
      <c r="BL160" s="196"/>
      <c r="BM160" s="196"/>
    </row>
    <row r="161" spans="1:65">
      <c r="A161" s="196">
        <v>45061</v>
      </c>
      <c r="B161" s="196">
        <v>45060</v>
      </c>
      <c r="C161" s="196">
        <v>45057</v>
      </c>
      <c r="D161" s="196">
        <v>45048</v>
      </c>
      <c r="E161" s="196">
        <v>45046</v>
      </c>
      <c r="F161" s="196">
        <v>45061</v>
      </c>
      <c r="G161" s="196">
        <v>45061</v>
      </c>
      <c r="H161" s="196">
        <v>45055</v>
      </c>
      <c r="I161" s="196">
        <v>45055</v>
      </c>
      <c r="J161" s="196">
        <v>45054</v>
      </c>
      <c r="K161" s="196">
        <v>45060</v>
      </c>
      <c r="L161" s="196">
        <v>45060</v>
      </c>
      <c r="M161" s="196">
        <v>45061</v>
      </c>
      <c r="N161" s="196">
        <v>45061</v>
      </c>
      <c r="O161" s="196">
        <v>45061</v>
      </c>
      <c r="P161" s="196">
        <v>45054</v>
      </c>
      <c r="Q161" s="196">
        <v>45035</v>
      </c>
      <c r="R161" s="196">
        <v>45050</v>
      </c>
      <c r="S161" s="196">
        <v>45046</v>
      </c>
      <c r="T161" s="196">
        <v>45035</v>
      </c>
      <c r="U161" s="196">
        <v>45061</v>
      </c>
      <c r="V161" s="196">
        <v>45061</v>
      </c>
      <c r="W161" s="196">
        <v>45057</v>
      </c>
      <c r="X161" s="196">
        <v>45060</v>
      </c>
      <c r="Y161" s="196">
        <v>45060</v>
      </c>
      <c r="Z161" s="196">
        <v>45061</v>
      </c>
      <c r="AA161" s="196">
        <v>45041</v>
      </c>
      <c r="AB161" s="196">
        <v>45028</v>
      </c>
      <c r="AC161" s="196">
        <v>45056</v>
      </c>
      <c r="AD161" s="196">
        <v>45034</v>
      </c>
      <c r="AE161" s="196">
        <v>45050</v>
      </c>
      <c r="AF161" s="196">
        <v>45029</v>
      </c>
      <c r="AG161" s="196">
        <v>45061</v>
      </c>
      <c r="AH161" s="196">
        <v>45061</v>
      </c>
      <c r="AI161" s="196">
        <v>45056</v>
      </c>
      <c r="AJ161" s="196">
        <v>45061</v>
      </c>
      <c r="AK161" s="196">
        <v>45057</v>
      </c>
      <c r="AL161" s="196">
        <v>44745</v>
      </c>
      <c r="AM161" s="196" t="s">
        <v>1752</v>
      </c>
      <c r="AN161" s="196" t="s">
        <v>1752</v>
      </c>
      <c r="AO161" s="196" t="s">
        <v>1752</v>
      </c>
      <c r="AP161" s="196">
        <v>45042</v>
      </c>
      <c r="AQ161" s="196">
        <v>45061</v>
      </c>
      <c r="AR161" s="196">
        <v>45061</v>
      </c>
      <c r="AS161" s="196">
        <v>44570</v>
      </c>
      <c r="AT161" s="196" t="s">
        <v>1752</v>
      </c>
      <c r="AU161" s="196" t="s">
        <v>1752</v>
      </c>
      <c r="AV161" s="196" t="s">
        <v>1752</v>
      </c>
      <c r="AW161" s="196" t="s">
        <v>1752</v>
      </c>
      <c r="AX161" s="196" t="s">
        <v>1752</v>
      </c>
      <c r="AY161" s="196">
        <v>45060</v>
      </c>
      <c r="AZ161" s="196">
        <v>45060</v>
      </c>
      <c r="BA161" s="196" t="s">
        <v>1752</v>
      </c>
      <c r="BB161" s="196" t="s">
        <v>1752</v>
      </c>
      <c r="BC161" s="196" t="s">
        <v>1752</v>
      </c>
      <c r="BD161" s="196" t="s">
        <v>1752</v>
      </c>
      <c r="BE161" s="196" t="s">
        <v>1752</v>
      </c>
      <c r="BF161" s="196" t="s">
        <v>1752</v>
      </c>
      <c r="BG161" s="196" t="s">
        <v>1752</v>
      </c>
      <c r="BH161" s="196"/>
      <c r="BI161" s="196"/>
      <c r="BJ161" s="196"/>
      <c r="BK161" s="196"/>
      <c r="BL161" s="196"/>
      <c r="BM161" s="196"/>
    </row>
    <row r="162" spans="1:65">
      <c r="A162" s="196">
        <v>45062</v>
      </c>
      <c r="B162" s="196">
        <v>45060</v>
      </c>
      <c r="C162" s="196">
        <v>45062</v>
      </c>
      <c r="D162" s="196">
        <v>45062</v>
      </c>
      <c r="E162" s="196">
        <v>45046</v>
      </c>
      <c r="F162" s="196">
        <v>45062</v>
      </c>
      <c r="G162" s="196">
        <v>45061</v>
      </c>
      <c r="H162" s="196">
        <v>45062</v>
      </c>
      <c r="I162" s="196">
        <v>45062</v>
      </c>
      <c r="J162" s="196">
        <v>45054</v>
      </c>
      <c r="K162" s="196">
        <v>45062</v>
      </c>
      <c r="L162" s="196">
        <v>45062</v>
      </c>
      <c r="M162" s="196">
        <v>45061</v>
      </c>
      <c r="N162" s="196">
        <v>45061</v>
      </c>
      <c r="O162" s="196">
        <v>45062</v>
      </c>
      <c r="P162" s="196">
        <v>45062</v>
      </c>
      <c r="Q162" s="196">
        <v>45062</v>
      </c>
      <c r="R162" s="196">
        <v>45050</v>
      </c>
      <c r="S162" s="196">
        <v>45046</v>
      </c>
      <c r="T162" s="196">
        <v>45035</v>
      </c>
      <c r="U162" s="196">
        <v>45062</v>
      </c>
      <c r="V162" s="196">
        <v>45062</v>
      </c>
      <c r="W162" s="196">
        <v>45062</v>
      </c>
      <c r="X162" s="196">
        <v>45060</v>
      </c>
      <c r="Y162" s="196">
        <v>45060</v>
      </c>
      <c r="Z162" s="196">
        <v>45061</v>
      </c>
      <c r="AA162" s="196">
        <v>45041</v>
      </c>
      <c r="AB162" s="196">
        <v>45028</v>
      </c>
      <c r="AC162" s="196">
        <v>45056</v>
      </c>
      <c r="AD162" s="196">
        <v>45034</v>
      </c>
      <c r="AE162" s="196">
        <v>45062</v>
      </c>
      <c r="AF162" s="196">
        <v>45029</v>
      </c>
      <c r="AG162" s="196">
        <v>45062</v>
      </c>
      <c r="AH162" s="196">
        <v>45062</v>
      </c>
      <c r="AI162" s="196">
        <v>45056</v>
      </c>
      <c r="AJ162" s="196">
        <v>45062</v>
      </c>
      <c r="AK162" s="196">
        <v>45057</v>
      </c>
      <c r="AL162" s="196">
        <v>44745</v>
      </c>
      <c r="AM162" s="196" t="s">
        <v>1752</v>
      </c>
      <c r="AN162" s="196" t="s">
        <v>1752</v>
      </c>
      <c r="AO162" s="196" t="s">
        <v>1752</v>
      </c>
      <c r="AP162" s="196">
        <v>45042</v>
      </c>
      <c r="AQ162" s="196">
        <v>45061</v>
      </c>
      <c r="AR162" s="196">
        <v>45062</v>
      </c>
      <c r="AS162" s="196">
        <v>44570</v>
      </c>
      <c r="AT162" s="196" t="s">
        <v>1752</v>
      </c>
      <c r="AU162" s="196" t="s">
        <v>1752</v>
      </c>
      <c r="AV162" s="196" t="s">
        <v>1752</v>
      </c>
      <c r="AW162" s="196" t="s">
        <v>1752</v>
      </c>
      <c r="AX162" s="196" t="s">
        <v>1752</v>
      </c>
      <c r="AY162" s="196">
        <v>45060</v>
      </c>
      <c r="AZ162" s="196">
        <v>45060</v>
      </c>
      <c r="BA162" s="196" t="s">
        <v>1752</v>
      </c>
      <c r="BB162" s="196" t="s">
        <v>1752</v>
      </c>
      <c r="BC162" s="196" t="s">
        <v>1752</v>
      </c>
      <c r="BD162" s="196" t="s">
        <v>1752</v>
      </c>
      <c r="BE162" s="196" t="s">
        <v>1752</v>
      </c>
      <c r="BF162" s="196" t="s">
        <v>1752</v>
      </c>
      <c r="BG162" s="196" t="s">
        <v>1752</v>
      </c>
      <c r="BH162" s="196"/>
      <c r="BI162" s="196"/>
      <c r="BJ162" s="196"/>
      <c r="BK162" s="196"/>
      <c r="BL162" s="196"/>
      <c r="BM162" s="196"/>
    </row>
    <row r="163" spans="1:65">
      <c r="A163" s="196">
        <v>45063</v>
      </c>
      <c r="B163" s="196">
        <v>45060</v>
      </c>
      <c r="C163" s="196">
        <v>45062</v>
      </c>
      <c r="D163" s="196">
        <v>45062</v>
      </c>
      <c r="E163" s="196">
        <v>45063</v>
      </c>
      <c r="F163" s="196">
        <v>45063</v>
      </c>
      <c r="G163" s="196">
        <v>45061</v>
      </c>
      <c r="H163" s="196">
        <v>45062</v>
      </c>
      <c r="I163" s="196">
        <v>45062</v>
      </c>
      <c r="J163" s="196">
        <v>45054</v>
      </c>
      <c r="K163" s="196">
        <v>45062</v>
      </c>
      <c r="L163" s="196">
        <v>45063</v>
      </c>
      <c r="M163" s="196">
        <v>45061</v>
      </c>
      <c r="N163" s="196">
        <v>45061</v>
      </c>
      <c r="O163" s="196">
        <v>45063</v>
      </c>
      <c r="P163" s="196">
        <v>45062</v>
      </c>
      <c r="Q163" s="196">
        <v>45063</v>
      </c>
      <c r="R163" s="196">
        <v>45050</v>
      </c>
      <c r="S163" s="196">
        <v>45046</v>
      </c>
      <c r="T163" s="196">
        <v>45035</v>
      </c>
      <c r="U163" s="196">
        <v>45063</v>
      </c>
      <c r="V163" s="196">
        <v>45063</v>
      </c>
      <c r="W163" s="196">
        <v>45062</v>
      </c>
      <c r="X163" s="196">
        <v>45060</v>
      </c>
      <c r="Y163" s="196">
        <v>45060</v>
      </c>
      <c r="Z163" s="196">
        <v>45061</v>
      </c>
      <c r="AA163" s="196">
        <v>45041</v>
      </c>
      <c r="AB163" s="196">
        <v>45028</v>
      </c>
      <c r="AC163" s="196">
        <v>45056</v>
      </c>
      <c r="AD163" s="196">
        <v>45034</v>
      </c>
      <c r="AE163" s="196">
        <v>45062</v>
      </c>
      <c r="AF163" s="196">
        <v>45029</v>
      </c>
      <c r="AG163" s="196">
        <v>45063</v>
      </c>
      <c r="AH163" s="196">
        <v>45062</v>
      </c>
      <c r="AI163" s="196">
        <v>45056</v>
      </c>
      <c r="AJ163" s="196">
        <v>45063</v>
      </c>
      <c r="AK163" s="196">
        <v>45057</v>
      </c>
      <c r="AL163" s="196">
        <v>44745</v>
      </c>
      <c r="AM163" s="196" t="s">
        <v>1752</v>
      </c>
      <c r="AN163" s="196" t="s">
        <v>1752</v>
      </c>
      <c r="AO163" s="196" t="s">
        <v>1752</v>
      </c>
      <c r="AP163" s="196">
        <v>45042</v>
      </c>
      <c r="AQ163" s="196">
        <v>45061</v>
      </c>
      <c r="AR163" s="196">
        <v>45062</v>
      </c>
      <c r="AS163" s="196">
        <v>44570</v>
      </c>
      <c r="AT163" s="196" t="s">
        <v>1752</v>
      </c>
      <c r="AU163" s="196" t="s">
        <v>1752</v>
      </c>
      <c r="AV163" s="196" t="s">
        <v>1752</v>
      </c>
      <c r="AW163" s="196" t="s">
        <v>1752</v>
      </c>
      <c r="AX163" s="196" t="s">
        <v>1752</v>
      </c>
      <c r="AY163" s="196">
        <v>45063</v>
      </c>
      <c r="AZ163" s="196">
        <v>45063</v>
      </c>
      <c r="BA163" s="196" t="s">
        <v>1752</v>
      </c>
      <c r="BB163" s="196" t="s">
        <v>1752</v>
      </c>
      <c r="BC163" s="196" t="s">
        <v>1752</v>
      </c>
      <c r="BD163" s="196" t="s">
        <v>1752</v>
      </c>
      <c r="BE163" s="196" t="s">
        <v>1752</v>
      </c>
      <c r="BF163" s="196" t="s">
        <v>1752</v>
      </c>
      <c r="BG163" s="196" t="s">
        <v>1752</v>
      </c>
      <c r="BH163" s="196"/>
      <c r="BI163" s="196"/>
      <c r="BJ163" s="196"/>
      <c r="BK163" s="196"/>
      <c r="BL163" s="196"/>
      <c r="BM163" s="196"/>
    </row>
    <row r="164" spans="1:65">
      <c r="A164" s="196">
        <v>45064</v>
      </c>
      <c r="B164" s="196">
        <v>45060</v>
      </c>
      <c r="C164" s="196">
        <v>45062</v>
      </c>
      <c r="D164" s="196">
        <v>45062</v>
      </c>
      <c r="E164" s="196">
        <v>45063</v>
      </c>
      <c r="F164" s="196">
        <v>45063</v>
      </c>
      <c r="G164" s="196">
        <v>45061</v>
      </c>
      <c r="H164" s="196">
        <v>45062</v>
      </c>
      <c r="I164" s="196">
        <v>45062</v>
      </c>
      <c r="J164" s="196">
        <v>45054</v>
      </c>
      <c r="K164" s="196">
        <v>45062</v>
      </c>
      <c r="L164" s="196">
        <v>45064</v>
      </c>
      <c r="M164" s="196">
        <v>45061</v>
      </c>
      <c r="N164" s="196">
        <v>45061</v>
      </c>
      <c r="O164" s="196">
        <v>45064</v>
      </c>
      <c r="P164" s="196">
        <v>45062</v>
      </c>
      <c r="Q164" s="196">
        <v>45063</v>
      </c>
      <c r="R164" s="196">
        <v>45050</v>
      </c>
      <c r="S164" s="196">
        <v>45046</v>
      </c>
      <c r="T164" s="196">
        <v>45035</v>
      </c>
      <c r="U164" s="196">
        <v>45064</v>
      </c>
      <c r="V164" s="196">
        <v>45064</v>
      </c>
      <c r="W164" s="196">
        <v>45062</v>
      </c>
      <c r="X164" s="196">
        <v>45060</v>
      </c>
      <c r="Y164" s="196">
        <v>45060</v>
      </c>
      <c r="Z164" s="196">
        <v>45061</v>
      </c>
      <c r="AA164" s="196">
        <v>45041</v>
      </c>
      <c r="AB164" s="196">
        <v>45028</v>
      </c>
      <c r="AC164" s="196">
        <v>45056</v>
      </c>
      <c r="AD164" s="196">
        <v>45034</v>
      </c>
      <c r="AE164" s="196">
        <v>45062</v>
      </c>
      <c r="AF164" s="196">
        <v>45029</v>
      </c>
      <c r="AG164" s="196">
        <v>45063</v>
      </c>
      <c r="AH164" s="196">
        <v>45062</v>
      </c>
      <c r="AI164" s="196">
        <v>45056</v>
      </c>
      <c r="AJ164" s="196">
        <v>45064</v>
      </c>
      <c r="AK164" s="196">
        <v>45057</v>
      </c>
      <c r="AL164" s="196">
        <v>44745</v>
      </c>
      <c r="AM164" s="196" t="s">
        <v>1752</v>
      </c>
      <c r="AN164" s="196" t="s">
        <v>1752</v>
      </c>
      <c r="AO164" s="196" t="s">
        <v>1752</v>
      </c>
      <c r="AP164" s="196">
        <v>45042</v>
      </c>
      <c r="AQ164" s="196">
        <v>45061</v>
      </c>
      <c r="AR164" s="196">
        <v>45064</v>
      </c>
      <c r="AS164" s="196">
        <v>45064</v>
      </c>
      <c r="AT164" s="196" t="s">
        <v>1752</v>
      </c>
      <c r="AU164" s="196" t="s">
        <v>1752</v>
      </c>
      <c r="AV164" s="196" t="s">
        <v>1752</v>
      </c>
      <c r="AW164" s="196" t="s">
        <v>1752</v>
      </c>
      <c r="AX164" s="196" t="s">
        <v>1752</v>
      </c>
      <c r="AY164" s="196">
        <v>45064</v>
      </c>
      <c r="AZ164" s="196">
        <v>45063</v>
      </c>
      <c r="BA164" s="196" t="s">
        <v>1752</v>
      </c>
      <c r="BB164" s="196" t="s">
        <v>1752</v>
      </c>
      <c r="BC164" s="196" t="s">
        <v>1752</v>
      </c>
      <c r="BD164" s="196" t="s">
        <v>1752</v>
      </c>
      <c r="BE164" s="196" t="s">
        <v>1752</v>
      </c>
      <c r="BF164" s="196" t="s">
        <v>1752</v>
      </c>
      <c r="BG164" s="196" t="s">
        <v>1752</v>
      </c>
      <c r="BH164" s="196"/>
      <c r="BI164" s="196"/>
      <c r="BJ164" s="196"/>
      <c r="BK164" s="196"/>
      <c r="BL164" s="196"/>
      <c r="BM164" s="196"/>
    </row>
    <row r="165" spans="1:65">
      <c r="A165" s="196">
        <v>45065</v>
      </c>
      <c r="B165" s="196">
        <v>45060</v>
      </c>
      <c r="C165" s="196">
        <v>45062</v>
      </c>
      <c r="D165" s="196">
        <v>45062</v>
      </c>
      <c r="E165" s="196">
        <v>45063</v>
      </c>
      <c r="F165" s="196">
        <v>45063</v>
      </c>
      <c r="G165" s="196">
        <v>45061</v>
      </c>
      <c r="H165" s="196">
        <v>45062</v>
      </c>
      <c r="I165" s="196">
        <v>45062</v>
      </c>
      <c r="J165" s="196">
        <v>45054</v>
      </c>
      <c r="K165" s="196">
        <v>45062</v>
      </c>
      <c r="L165" s="196">
        <v>45064</v>
      </c>
      <c r="M165" s="196">
        <v>45061</v>
      </c>
      <c r="N165" s="196">
        <v>45061</v>
      </c>
      <c r="O165" s="196">
        <v>45064</v>
      </c>
      <c r="P165" s="196">
        <v>45062</v>
      </c>
      <c r="Q165" s="196">
        <v>45063</v>
      </c>
      <c r="R165" s="196">
        <v>45050</v>
      </c>
      <c r="S165" s="196">
        <v>45046</v>
      </c>
      <c r="T165" s="196">
        <v>45035</v>
      </c>
      <c r="U165" s="196">
        <v>45064</v>
      </c>
      <c r="V165" s="196">
        <v>45064</v>
      </c>
      <c r="W165" s="196">
        <v>45062</v>
      </c>
      <c r="X165" s="196">
        <v>45060</v>
      </c>
      <c r="Y165" s="196">
        <v>45060</v>
      </c>
      <c r="Z165" s="196">
        <v>45061</v>
      </c>
      <c r="AA165" s="196">
        <v>45041</v>
      </c>
      <c r="AB165" s="196">
        <v>45028</v>
      </c>
      <c r="AC165" s="196">
        <v>45056</v>
      </c>
      <c r="AD165" s="196">
        <v>45034</v>
      </c>
      <c r="AE165" s="196">
        <v>45062</v>
      </c>
      <c r="AF165" s="196">
        <v>45029</v>
      </c>
      <c r="AG165" s="196">
        <v>45063</v>
      </c>
      <c r="AH165" s="196">
        <v>45062</v>
      </c>
      <c r="AI165" s="196">
        <v>45056</v>
      </c>
      <c r="AJ165" s="196">
        <v>45064</v>
      </c>
      <c r="AK165" s="196">
        <v>45057</v>
      </c>
      <c r="AL165" s="196">
        <v>44745</v>
      </c>
      <c r="AM165" s="196" t="s">
        <v>1752</v>
      </c>
      <c r="AN165" s="196" t="s">
        <v>1752</v>
      </c>
      <c r="AO165" s="196" t="s">
        <v>1752</v>
      </c>
      <c r="AP165" s="196">
        <v>45042</v>
      </c>
      <c r="AQ165" s="196">
        <v>45061</v>
      </c>
      <c r="AR165" s="196">
        <v>45064</v>
      </c>
      <c r="AS165" s="196">
        <v>45064</v>
      </c>
      <c r="AT165" s="196" t="s">
        <v>1752</v>
      </c>
      <c r="AU165" s="196" t="s">
        <v>1752</v>
      </c>
      <c r="AV165" s="196" t="s">
        <v>1752</v>
      </c>
      <c r="AW165" s="196" t="s">
        <v>1752</v>
      </c>
      <c r="AX165" s="196" t="s">
        <v>1752</v>
      </c>
      <c r="AY165" s="196">
        <v>45064</v>
      </c>
      <c r="AZ165" s="196">
        <v>45063</v>
      </c>
      <c r="BA165" s="196" t="s">
        <v>1752</v>
      </c>
      <c r="BB165" s="196" t="s">
        <v>1752</v>
      </c>
      <c r="BC165" s="196" t="s">
        <v>1752</v>
      </c>
      <c r="BD165" s="196" t="s">
        <v>1752</v>
      </c>
      <c r="BE165" s="196" t="s">
        <v>1752</v>
      </c>
      <c r="BF165" s="196" t="s">
        <v>1752</v>
      </c>
      <c r="BG165" s="196" t="s">
        <v>1752</v>
      </c>
      <c r="BH165" s="196"/>
      <c r="BI165" s="196"/>
      <c r="BJ165" s="196"/>
      <c r="BK165" s="196"/>
      <c r="BL165" s="196"/>
      <c r="BM165" s="196"/>
    </row>
    <row r="166" spans="1:65">
      <c r="A166" s="196">
        <v>45066</v>
      </c>
      <c r="B166" s="196">
        <v>45060</v>
      </c>
      <c r="C166" s="196">
        <v>45062</v>
      </c>
      <c r="D166" s="196">
        <v>45062</v>
      </c>
      <c r="E166" s="196">
        <v>45063</v>
      </c>
      <c r="F166" s="196">
        <v>45063</v>
      </c>
      <c r="G166" s="196">
        <v>45061</v>
      </c>
      <c r="H166" s="196">
        <v>45062</v>
      </c>
      <c r="I166" s="196">
        <v>45062</v>
      </c>
      <c r="J166" s="196">
        <v>45054</v>
      </c>
      <c r="K166" s="196">
        <v>45062</v>
      </c>
      <c r="L166" s="196">
        <v>45064</v>
      </c>
      <c r="M166" s="196">
        <v>45061</v>
      </c>
      <c r="N166" s="196">
        <v>45061</v>
      </c>
      <c r="O166" s="196">
        <v>45064</v>
      </c>
      <c r="P166" s="196">
        <v>45062</v>
      </c>
      <c r="Q166" s="196">
        <v>45063</v>
      </c>
      <c r="R166" s="196">
        <v>45050</v>
      </c>
      <c r="S166" s="196">
        <v>45046</v>
      </c>
      <c r="T166" s="196">
        <v>45035</v>
      </c>
      <c r="U166" s="196">
        <v>45064</v>
      </c>
      <c r="V166" s="196">
        <v>45064</v>
      </c>
      <c r="W166" s="196">
        <v>45062</v>
      </c>
      <c r="X166" s="196">
        <v>45060</v>
      </c>
      <c r="Y166" s="196">
        <v>45060</v>
      </c>
      <c r="Z166" s="196">
        <v>45061</v>
      </c>
      <c r="AA166" s="196">
        <v>45041</v>
      </c>
      <c r="AB166" s="196">
        <v>45028</v>
      </c>
      <c r="AC166" s="196">
        <v>45056</v>
      </c>
      <c r="AD166" s="196">
        <v>45034</v>
      </c>
      <c r="AE166" s="196">
        <v>45062</v>
      </c>
      <c r="AF166" s="196">
        <v>45029</v>
      </c>
      <c r="AG166" s="196">
        <v>45063</v>
      </c>
      <c r="AH166" s="196">
        <v>45062</v>
      </c>
      <c r="AI166" s="196">
        <v>45056</v>
      </c>
      <c r="AJ166" s="196">
        <v>45064</v>
      </c>
      <c r="AK166" s="196">
        <v>45057</v>
      </c>
      <c r="AL166" s="196">
        <v>44745</v>
      </c>
      <c r="AM166" s="196" t="s">
        <v>1752</v>
      </c>
      <c r="AN166" s="196" t="s">
        <v>1752</v>
      </c>
      <c r="AO166" s="196" t="s">
        <v>1752</v>
      </c>
      <c r="AP166" s="196">
        <v>45042</v>
      </c>
      <c r="AQ166" s="196">
        <v>45061</v>
      </c>
      <c r="AR166" s="196">
        <v>45064</v>
      </c>
      <c r="AS166" s="196">
        <v>45064</v>
      </c>
      <c r="AT166" s="196" t="s">
        <v>1752</v>
      </c>
      <c r="AU166" s="196" t="s">
        <v>1752</v>
      </c>
      <c r="AV166" s="196" t="s">
        <v>1752</v>
      </c>
      <c r="AW166" s="196" t="s">
        <v>1752</v>
      </c>
      <c r="AX166" s="196" t="s">
        <v>1752</v>
      </c>
      <c r="AY166" s="196">
        <v>45064</v>
      </c>
      <c r="AZ166" s="196">
        <v>45063</v>
      </c>
      <c r="BA166" s="196" t="s">
        <v>1752</v>
      </c>
      <c r="BB166" s="196" t="s">
        <v>1752</v>
      </c>
      <c r="BC166" s="196" t="s">
        <v>1752</v>
      </c>
      <c r="BD166" s="196" t="s">
        <v>1752</v>
      </c>
      <c r="BE166" s="196" t="s">
        <v>1752</v>
      </c>
      <c r="BF166" s="196" t="s">
        <v>1752</v>
      </c>
      <c r="BG166" s="196" t="s">
        <v>1752</v>
      </c>
      <c r="BH166" s="196"/>
      <c r="BI166" s="196"/>
      <c r="BJ166" s="196"/>
      <c r="BK166" s="196"/>
      <c r="BL166" s="196"/>
      <c r="BM166" s="196"/>
    </row>
    <row r="167" spans="1:65">
      <c r="A167" s="196">
        <v>45067</v>
      </c>
      <c r="B167" s="196">
        <v>45060</v>
      </c>
      <c r="C167" s="196">
        <v>45062</v>
      </c>
      <c r="D167" s="196">
        <v>45062</v>
      </c>
      <c r="E167" s="196">
        <v>45063</v>
      </c>
      <c r="F167" s="196">
        <v>45063</v>
      </c>
      <c r="G167" s="196">
        <v>45067</v>
      </c>
      <c r="H167" s="196">
        <v>45062</v>
      </c>
      <c r="I167" s="196">
        <v>45062</v>
      </c>
      <c r="J167" s="196">
        <v>45054</v>
      </c>
      <c r="K167" s="196">
        <v>45067</v>
      </c>
      <c r="L167" s="196">
        <v>45067</v>
      </c>
      <c r="M167" s="196">
        <v>45061</v>
      </c>
      <c r="N167" s="196">
        <v>45061</v>
      </c>
      <c r="O167" s="196">
        <v>45064</v>
      </c>
      <c r="P167" s="196">
        <v>45062</v>
      </c>
      <c r="Q167" s="196">
        <v>45063</v>
      </c>
      <c r="R167" s="196">
        <v>45050</v>
      </c>
      <c r="S167" s="196">
        <v>45046</v>
      </c>
      <c r="T167" s="196">
        <v>45035</v>
      </c>
      <c r="U167" s="196">
        <v>45067</v>
      </c>
      <c r="V167" s="196">
        <v>45067</v>
      </c>
      <c r="W167" s="196">
        <v>45062</v>
      </c>
      <c r="X167" s="196">
        <v>45067</v>
      </c>
      <c r="Y167" s="196">
        <v>45067</v>
      </c>
      <c r="Z167" s="196">
        <v>45061</v>
      </c>
      <c r="AA167" s="196">
        <v>45041</v>
      </c>
      <c r="AB167" s="196">
        <v>45028</v>
      </c>
      <c r="AC167" s="196">
        <v>45056</v>
      </c>
      <c r="AD167" s="196">
        <v>45034</v>
      </c>
      <c r="AE167" s="196">
        <v>45062</v>
      </c>
      <c r="AF167" s="196">
        <v>45029</v>
      </c>
      <c r="AG167" s="196">
        <v>45067</v>
      </c>
      <c r="AH167" s="196">
        <v>45067</v>
      </c>
      <c r="AI167" s="196">
        <v>45056</v>
      </c>
      <c r="AJ167" s="196">
        <v>45067</v>
      </c>
      <c r="AK167" s="196">
        <v>45067</v>
      </c>
      <c r="AL167" s="196">
        <v>44745</v>
      </c>
      <c r="AM167" s="196" t="s">
        <v>1752</v>
      </c>
      <c r="AN167" s="196" t="s">
        <v>1752</v>
      </c>
      <c r="AO167" s="196" t="s">
        <v>1752</v>
      </c>
      <c r="AP167" s="196">
        <v>45067</v>
      </c>
      <c r="AQ167" s="196">
        <v>45061</v>
      </c>
      <c r="AR167" s="196">
        <v>45067</v>
      </c>
      <c r="AS167" s="196">
        <v>45064</v>
      </c>
      <c r="AT167" s="196" t="s">
        <v>1752</v>
      </c>
      <c r="AU167" s="196" t="s">
        <v>1752</v>
      </c>
      <c r="AV167" s="196" t="s">
        <v>1752</v>
      </c>
      <c r="AW167" s="196" t="s">
        <v>1752</v>
      </c>
      <c r="AX167" s="196" t="s">
        <v>1752</v>
      </c>
      <c r="AY167" s="196">
        <v>45064</v>
      </c>
      <c r="AZ167" s="196">
        <v>45063</v>
      </c>
      <c r="BA167" s="196" t="s">
        <v>1752</v>
      </c>
      <c r="BB167" s="196" t="s">
        <v>1752</v>
      </c>
      <c r="BC167" s="196" t="s">
        <v>1752</v>
      </c>
      <c r="BD167" s="196" t="s">
        <v>1752</v>
      </c>
      <c r="BE167" s="196" t="s">
        <v>1752</v>
      </c>
      <c r="BF167" s="196" t="s">
        <v>1752</v>
      </c>
      <c r="BG167" s="196" t="s">
        <v>1752</v>
      </c>
      <c r="BH167" s="196"/>
      <c r="BI167" s="196"/>
      <c r="BJ167" s="196"/>
      <c r="BK167" s="196"/>
      <c r="BL167" s="196"/>
      <c r="BM167" s="196"/>
    </row>
    <row r="168" spans="1:65">
      <c r="A168" s="196">
        <v>45068</v>
      </c>
      <c r="B168" s="196">
        <v>45068</v>
      </c>
      <c r="C168" s="196">
        <v>45068</v>
      </c>
      <c r="D168" s="196">
        <v>45062</v>
      </c>
      <c r="E168" s="196">
        <v>45063</v>
      </c>
      <c r="F168" s="196">
        <v>45068</v>
      </c>
      <c r="G168" s="196">
        <v>45067</v>
      </c>
      <c r="H168" s="196">
        <v>45062</v>
      </c>
      <c r="I168" s="196">
        <v>45062</v>
      </c>
      <c r="J168" s="196">
        <v>45054</v>
      </c>
      <c r="K168" s="196">
        <v>45068</v>
      </c>
      <c r="L168" s="196">
        <v>45068</v>
      </c>
      <c r="M168" s="196">
        <v>45061</v>
      </c>
      <c r="N168" s="196">
        <v>45061</v>
      </c>
      <c r="O168" s="196">
        <v>45064</v>
      </c>
      <c r="P168" s="196">
        <v>45062</v>
      </c>
      <c r="Q168" s="196">
        <v>45068</v>
      </c>
      <c r="R168" s="196">
        <v>45050</v>
      </c>
      <c r="S168" s="196">
        <v>45046</v>
      </c>
      <c r="T168" s="196">
        <v>45035</v>
      </c>
      <c r="U168" s="196">
        <v>45068</v>
      </c>
      <c r="V168" s="196">
        <v>45067</v>
      </c>
      <c r="W168" s="196">
        <v>45068</v>
      </c>
      <c r="X168" s="196">
        <v>45067</v>
      </c>
      <c r="Y168" s="196">
        <v>45067</v>
      </c>
      <c r="Z168" s="196">
        <v>45061</v>
      </c>
      <c r="AA168" s="196">
        <v>45041</v>
      </c>
      <c r="AB168" s="196">
        <v>45028</v>
      </c>
      <c r="AC168" s="196">
        <v>45056</v>
      </c>
      <c r="AD168" s="196">
        <v>45068</v>
      </c>
      <c r="AE168" s="196">
        <v>45062</v>
      </c>
      <c r="AF168" s="196">
        <v>45029</v>
      </c>
      <c r="AG168" s="196">
        <v>45068</v>
      </c>
      <c r="AH168" s="196">
        <v>45068</v>
      </c>
      <c r="AI168" s="196">
        <v>45056</v>
      </c>
      <c r="AJ168" s="196">
        <v>45068</v>
      </c>
      <c r="AK168" s="196">
        <v>45068</v>
      </c>
      <c r="AL168" s="196">
        <v>44745</v>
      </c>
      <c r="AM168" s="196" t="s">
        <v>1752</v>
      </c>
      <c r="AN168" s="196" t="s">
        <v>1752</v>
      </c>
      <c r="AO168" s="196" t="s">
        <v>1752</v>
      </c>
      <c r="AP168" s="196">
        <v>45067</v>
      </c>
      <c r="AQ168" s="196">
        <v>45061</v>
      </c>
      <c r="AR168" s="196">
        <v>45068</v>
      </c>
      <c r="AS168" s="196">
        <v>45064</v>
      </c>
      <c r="AT168" s="196" t="s">
        <v>1752</v>
      </c>
      <c r="AU168" s="196" t="s">
        <v>1752</v>
      </c>
      <c r="AV168" s="196" t="s">
        <v>1752</v>
      </c>
      <c r="AW168" s="196" t="s">
        <v>1752</v>
      </c>
      <c r="AX168" s="196" t="s">
        <v>1752</v>
      </c>
      <c r="AY168" s="196">
        <v>45064</v>
      </c>
      <c r="AZ168" s="196">
        <v>45063</v>
      </c>
      <c r="BA168" s="196" t="s">
        <v>1752</v>
      </c>
      <c r="BB168" s="196" t="s">
        <v>1752</v>
      </c>
      <c r="BC168" s="196" t="s">
        <v>1752</v>
      </c>
      <c r="BD168" s="196" t="s">
        <v>1752</v>
      </c>
      <c r="BE168" s="196" t="s">
        <v>1752</v>
      </c>
      <c r="BF168" s="196" t="s">
        <v>1752</v>
      </c>
      <c r="BG168" s="196" t="s">
        <v>1752</v>
      </c>
      <c r="BH168" s="196"/>
      <c r="BI168" s="196"/>
      <c r="BJ168" s="196"/>
      <c r="BK168" s="196"/>
      <c r="BL168" s="196"/>
      <c r="BM168" s="196"/>
    </row>
    <row r="169" spans="1:65">
      <c r="A169" s="196">
        <v>45069</v>
      </c>
      <c r="B169" s="196">
        <v>45069</v>
      </c>
      <c r="C169" s="196">
        <v>45068</v>
      </c>
      <c r="D169" s="196">
        <v>45062</v>
      </c>
      <c r="E169" s="196">
        <v>45063</v>
      </c>
      <c r="F169" s="196">
        <v>45068</v>
      </c>
      <c r="G169" s="196">
        <v>45067</v>
      </c>
      <c r="H169" s="196">
        <v>45062</v>
      </c>
      <c r="I169" s="196">
        <v>45062</v>
      </c>
      <c r="J169" s="196">
        <v>45069</v>
      </c>
      <c r="K169" s="196">
        <v>45069</v>
      </c>
      <c r="L169" s="196">
        <v>45069</v>
      </c>
      <c r="M169" s="196">
        <v>45061</v>
      </c>
      <c r="N169" s="196">
        <v>45061</v>
      </c>
      <c r="O169" s="196">
        <v>45064</v>
      </c>
      <c r="P169" s="196">
        <v>45062</v>
      </c>
      <c r="Q169" s="196">
        <v>45068</v>
      </c>
      <c r="R169" s="196">
        <v>45050</v>
      </c>
      <c r="S169" s="196">
        <v>45046</v>
      </c>
      <c r="T169" s="196">
        <v>45035</v>
      </c>
      <c r="U169" s="196">
        <v>45069</v>
      </c>
      <c r="V169" s="196">
        <v>45067</v>
      </c>
      <c r="W169" s="196">
        <v>45069</v>
      </c>
      <c r="X169" s="196">
        <v>45067</v>
      </c>
      <c r="Y169" s="196">
        <v>45067</v>
      </c>
      <c r="Z169" s="196">
        <v>45061</v>
      </c>
      <c r="AA169" s="196">
        <v>45041</v>
      </c>
      <c r="AB169" s="196">
        <v>45028</v>
      </c>
      <c r="AC169" s="196">
        <v>45056</v>
      </c>
      <c r="AD169" s="196">
        <v>45068</v>
      </c>
      <c r="AE169" s="196">
        <v>45062</v>
      </c>
      <c r="AF169" s="196">
        <v>45029</v>
      </c>
      <c r="AG169" s="196">
        <v>45068</v>
      </c>
      <c r="AH169" s="196">
        <v>45069</v>
      </c>
      <c r="AI169" s="196">
        <v>45056</v>
      </c>
      <c r="AJ169" s="196">
        <v>45069</v>
      </c>
      <c r="AK169" s="196">
        <v>45069</v>
      </c>
      <c r="AL169" s="196">
        <v>44745</v>
      </c>
      <c r="AM169" s="196" t="s">
        <v>1752</v>
      </c>
      <c r="AN169" s="196" t="s">
        <v>1752</v>
      </c>
      <c r="AO169" s="196" t="s">
        <v>1752</v>
      </c>
      <c r="AP169" s="196">
        <v>45067</v>
      </c>
      <c r="AQ169" s="196">
        <v>45069</v>
      </c>
      <c r="AR169" s="196">
        <v>45068</v>
      </c>
      <c r="AS169" s="196">
        <v>45064</v>
      </c>
      <c r="AT169" s="196" t="s">
        <v>1752</v>
      </c>
      <c r="AU169" s="196" t="s">
        <v>1752</v>
      </c>
      <c r="AV169" s="196" t="s">
        <v>1752</v>
      </c>
      <c r="AW169" s="196" t="s">
        <v>1752</v>
      </c>
      <c r="AX169" s="196" t="s">
        <v>1752</v>
      </c>
      <c r="AY169" s="196">
        <v>45064</v>
      </c>
      <c r="AZ169" s="196">
        <v>45069</v>
      </c>
      <c r="BA169" s="196" t="s">
        <v>1752</v>
      </c>
      <c r="BB169" s="196" t="s">
        <v>1752</v>
      </c>
      <c r="BC169" s="196" t="s">
        <v>1752</v>
      </c>
      <c r="BD169" s="196" t="s">
        <v>1752</v>
      </c>
      <c r="BE169" s="196" t="s">
        <v>1752</v>
      </c>
      <c r="BF169" s="196" t="s">
        <v>1752</v>
      </c>
      <c r="BG169" s="196" t="s">
        <v>1752</v>
      </c>
      <c r="BH169" s="196"/>
      <c r="BI169" s="196"/>
      <c r="BJ169" s="196"/>
      <c r="BK169" s="196"/>
      <c r="BL169" s="196"/>
      <c r="BM169" s="196"/>
    </row>
    <row r="170" spans="1:65">
      <c r="A170" s="196">
        <v>45070</v>
      </c>
      <c r="B170" s="196">
        <v>45070</v>
      </c>
      <c r="C170" s="196">
        <v>45070</v>
      </c>
      <c r="D170" s="196">
        <v>45062</v>
      </c>
      <c r="E170" s="196">
        <v>45063</v>
      </c>
      <c r="F170" s="196">
        <v>45068</v>
      </c>
      <c r="G170" s="196">
        <v>45067</v>
      </c>
      <c r="H170" s="196">
        <v>45070</v>
      </c>
      <c r="I170" s="196">
        <v>45062</v>
      </c>
      <c r="J170" s="196">
        <v>45070</v>
      </c>
      <c r="K170" s="196">
        <v>45070</v>
      </c>
      <c r="L170" s="196">
        <v>45069</v>
      </c>
      <c r="M170" s="196">
        <v>45061</v>
      </c>
      <c r="N170" s="196">
        <v>45061</v>
      </c>
      <c r="O170" s="196">
        <v>45070</v>
      </c>
      <c r="P170" s="196">
        <v>45062</v>
      </c>
      <c r="Q170" s="196">
        <v>45068</v>
      </c>
      <c r="R170" s="196">
        <v>45050</v>
      </c>
      <c r="S170" s="196">
        <v>45046</v>
      </c>
      <c r="T170" s="196">
        <v>45035</v>
      </c>
      <c r="U170" s="196">
        <v>45070</v>
      </c>
      <c r="V170" s="196">
        <v>45067</v>
      </c>
      <c r="W170" s="196">
        <v>45069</v>
      </c>
      <c r="X170" s="196">
        <v>45070</v>
      </c>
      <c r="Y170" s="196">
        <v>45070</v>
      </c>
      <c r="Z170" s="196">
        <v>45061</v>
      </c>
      <c r="AA170" s="196">
        <v>45041</v>
      </c>
      <c r="AB170" s="196">
        <v>45028</v>
      </c>
      <c r="AC170" s="196">
        <v>45056</v>
      </c>
      <c r="AD170" s="196">
        <v>45068</v>
      </c>
      <c r="AE170" s="196">
        <v>45062</v>
      </c>
      <c r="AF170" s="196">
        <v>45029</v>
      </c>
      <c r="AG170" s="196">
        <v>45068</v>
      </c>
      <c r="AH170" s="196">
        <v>45070</v>
      </c>
      <c r="AI170" s="196">
        <v>45056</v>
      </c>
      <c r="AJ170" s="196">
        <v>45070</v>
      </c>
      <c r="AK170" s="196">
        <v>45070</v>
      </c>
      <c r="AL170" s="196">
        <v>44745</v>
      </c>
      <c r="AM170" s="196" t="s">
        <v>1752</v>
      </c>
      <c r="AN170" s="196" t="s">
        <v>1752</v>
      </c>
      <c r="AO170" s="196" t="s">
        <v>1752</v>
      </c>
      <c r="AP170" s="196">
        <v>45067</v>
      </c>
      <c r="AQ170" s="196">
        <v>45069</v>
      </c>
      <c r="AR170" s="196">
        <v>45070</v>
      </c>
      <c r="AS170" s="196">
        <v>45064</v>
      </c>
      <c r="AT170" s="196" t="s">
        <v>1752</v>
      </c>
      <c r="AU170" s="196" t="s">
        <v>1752</v>
      </c>
      <c r="AV170" s="196" t="s">
        <v>1752</v>
      </c>
      <c r="AW170" s="196" t="s">
        <v>1752</v>
      </c>
      <c r="AX170" s="196" t="s">
        <v>1752</v>
      </c>
      <c r="AY170" s="196">
        <v>45064</v>
      </c>
      <c r="AZ170" s="196">
        <v>45070</v>
      </c>
      <c r="BA170" s="196" t="s">
        <v>1752</v>
      </c>
      <c r="BB170" s="196" t="s">
        <v>1752</v>
      </c>
      <c r="BC170" s="196" t="s">
        <v>1752</v>
      </c>
      <c r="BD170" s="196" t="s">
        <v>1752</v>
      </c>
      <c r="BE170" s="196" t="s">
        <v>1752</v>
      </c>
      <c r="BF170" s="196" t="s">
        <v>1752</v>
      </c>
      <c r="BG170" s="196" t="s">
        <v>1752</v>
      </c>
      <c r="BH170" s="196"/>
      <c r="BI170" s="196"/>
      <c r="BJ170" s="196"/>
      <c r="BK170" s="196"/>
      <c r="BL170" s="196"/>
      <c r="BM170" s="196"/>
    </row>
    <row r="171" spans="1:65">
      <c r="A171" s="196">
        <v>45071</v>
      </c>
      <c r="B171" s="196">
        <v>45070</v>
      </c>
      <c r="C171" s="196">
        <v>45070</v>
      </c>
      <c r="D171" s="196">
        <v>45062</v>
      </c>
      <c r="E171" s="196">
        <v>45063</v>
      </c>
      <c r="F171" s="196">
        <v>45068</v>
      </c>
      <c r="G171" s="196">
        <v>45067</v>
      </c>
      <c r="H171" s="196">
        <v>45070</v>
      </c>
      <c r="I171" s="196">
        <v>45062</v>
      </c>
      <c r="J171" s="196">
        <v>45070</v>
      </c>
      <c r="K171" s="196">
        <v>45070</v>
      </c>
      <c r="L171" s="196">
        <v>45069</v>
      </c>
      <c r="M171" s="196">
        <v>45061</v>
      </c>
      <c r="N171" s="196">
        <v>45061</v>
      </c>
      <c r="O171" s="196">
        <v>45070</v>
      </c>
      <c r="P171" s="196">
        <v>45062</v>
      </c>
      <c r="Q171" s="196">
        <v>45068</v>
      </c>
      <c r="R171" s="196">
        <v>45050</v>
      </c>
      <c r="S171" s="196">
        <v>45046</v>
      </c>
      <c r="T171" s="196">
        <v>45035</v>
      </c>
      <c r="U171" s="196">
        <v>45070</v>
      </c>
      <c r="V171" s="196">
        <v>45067</v>
      </c>
      <c r="W171" s="196">
        <v>45069</v>
      </c>
      <c r="X171" s="196">
        <v>45070</v>
      </c>
      <c r="Y171" s="196">
        <v>45070</v>
      </c>
      <c r="Z171" s="196">
        <v>45061</v>
      </c>
      <c r="AA171" s="196">
        <v>45041</v>
      </c>
      <c r="AB171" s="196">
        <v>45028</v>
      </c>
      <c r="AC171" s="196">
        <v>45056</v>
      </c>
      <c r="AD171" s="196">
        <v>45068</v>
      </c>
      <c r="AE171" s="196">
        <v>45062</v>
      </c>
      <c r="AF171" s="196">
        <v>45029</v>
      </c>
      <c r="AG171" s="196">
        <v>45068</v>
      </c>
      <c r="AH171" s="196">
        <v>45070</v>
      </c>
      <c r="AI171" s="196">
        <v>45056</v>
      </c>
      <c r="AJ171" s="196">
        <v>45070</v>
      </c>
      <c r="AK171" s="196">
        <v>45070</v>
      </c>
      <c r="AL171" s="196">
        <v>44745</v>
      </c>
      <c r="AM171" s="196" t="s">
        <v>1752</v>
      </c>
      <c r="AN171" s="196" t="s">
        <v>1752</v>
      </c>
      <c r="AO171" s="196" t="s">
        <v>1752</v>
      </c>
      <c r="AP171" s="196">
        <v>45067</v>
      </c>
      <c r="AQ171" s="196">
        <v>45069</v>
      </c>
      <c r="AR171" s="196">
        <v>45070</v>
      </c>
      <c r="AS171" s="196">
        <v>45064</v>
      </c>
      <c r="AT171" s="196" t="s">
        <v>1752</v>
      </c>
      <c r="AU171" s="196" t="s">
        <v>1752</v>
      </c>
      <c r="AV171" s="196" t="s">
        <v>1752</v>
      </c>
      <c r="AW171" s="196" t="s">
        <v>1752</v>
      </c>
      <c r="AX171" s="196" t="s">
        <v>1752</v>
      </c>
      <c r="AY171" s="196">
        <v>45064</v>
      </c>
      <c r="AZ171" s="196">
        <v>45070</v>
      </c>
      <c r="BA171" s="196" t="s">
        <v>1752</v>
      </c>
      <c r="BB171" s="196" t="s">
        <v>1752</v>
      </c>
      <c r="BC171" s="196" t="s">
        <v>1752</v>
      </c>
      <c r="BD171" s="196" t="s">
        <v>1752</v>
      </c>
      <c r="BE171" s="196" t="s">
        <v>1752</v>
      </c>
      <c r="BF171" s="196" t="s">
        <v>1752</v>
      </c>
      <c r="BG171" s="196" t="s">
        <v>1752</v>
      </c>
      <c r="BH171" s="196"/>
      <c r="BI171" s="196"/>
      <c r="BJ171" s="196"/>
      <c r="BK171" s="196"/>
      <c r="BL171" s="196"/>
      <c r="BM171" s="196"/>
    </row>
    <row r="172" spans="1:65">
      <c r="A172" s="196">
        <v>45072</v>
      </c>
      <c r="B172" s="196">
        <v>45070</v>
      </c>
      <c r="C172" s="196">
        <v>45070</v>
      </c>
      <c r="D172" s="196">
        <v>45062</v>
      </c>
      <c r="E172" s="196">
        <v>45063</v>
      </c>
      <c r="F172" s="196">
        <v>45068</v>
      </c>
      <c r="G172" s="196">
        <v>45067</v>
      </c>
      <c r="H172" s="196">
        <v>45070</v>
      </c>
      <c r="I172" s="196">
        <v>45062</v>
      </c>
      <c r="J172" s="196">
        <v>45070</v>
      </c>
      <c r="K172" s="196">
        <v>45070</v>
      </c>
      <c r="L172" s="196">
        <v>45069</v>
      </c>
      <c r="M172" s="196">
        <v>45061</v>
      </c>
      <c r="N172" s="196">
        <v>45061</v>
      </c>
      <c r="O172" s="196">
        <v>45070</v>
      </c>
      <c r="P172" s="196">
        <v>45062</v>
      </c>
      <c r="Q172" s="196">
        <v>45068</v>
      </c>
      <c r="R172" s="196">
        <v>45050</v>
      </c>
      <c r="S172" s="196">
        <v>45046</v>
      </c>
      <c r="T172" s="196">
        <v>45035</v>
      </c>
      <c r="U172" s="196">
        <v>45070</v>
      </c>
      <c r="V172" s="196">
        <v>45067</v>
      </c>
      <c r="W172" s="196">
        <v>45069</v>
      </c>
      <c r="X172" s="196">
        <v>45070</v>
      </c>
      <c r="Y172" s="196">
        <v>45070</v>
      </c>
      <c r="Z172" s="196">
        <v>45061</v>
      </c>
      <c r="AA172" s="196">
        <v>45041</v>
      </c>
      <c r="AB172" s="196">
        <v>45028</v>
      </c>
      <c r="AC172" s="196">
        <v>45056</v>
      </c>
      <c r="AD172" s="196">
        <v>45068</v>
      </c>
      <c r="AE172" s="196">
        <v>45062</v>
      </c>
      <c r="AF172" s="196">
        <v>45029</v>
      </c>
      <c r="AG172" s="196">
        <v>45068</v>
      </c>
      <c r="AH172" s="196">
        <v>45070</v>
      </c>
      <c r="AI172" s="196">
        <v>45056</v>
      </c>
      <c r="AJ172" s="196">
        <v>45070</v>
      </c>
      <c r="AK172" s="196">
        <v>45070</v>
      </c>
      <c r="AL172" s="196">
        <v>44745</v>
      </c>
      <c r="AM172" s="196" t="s">
        <v>1752</v>
      </c>
      <c r="AN172" s="196" t="s">
        <v>1752</v>
      </c>
      <c r="AO172" s="196" t="s">
        <v>1752</v>
      </c>
      <c r="AP172" s="196">
        <v>45067</v>
      </c>
      <c r="AQ172" s="196">
        <v>45069</v>
      </c>
      <c r="AR172" s="196">
        <v>45070</v>
      </c>
      <c r="AS172" s="196">
        <v>45064</v>
      </c>
      <c r="AT172" s="196" t="s">
        <v>1752</v>
      </c>
      <c r="AU172" s="196" t="s">
        <v>1752</v>
      </c>
      <c r="AV172" s="196" t="s">
        <v>1752</v>
      </c>
      <c r="AW172" s="196" t="s">
        <v>1752</v>
      </c>
      <c r="AX172" s="196" t="s">
        <v>1752</v>
      </c>
      <c r="AY172" s="196">
        <v>45064</v>
      </c>
      <c r="AZ172" s="196">
        <v>45070</v>
      </c>
      <c r="BA172" s="196" t="s">
        <v>1752</v>
      </c>
      <c r="BB172" s="196" t="s">
        <v>1752</v>
      </c>
      <c r="BC172" s="196" t="s">
        <v>1752</v>
      </c>
      <c r="BD172" s="196" t="s">
        <v>1752</v>
      </c>
      <c r="BE172" s="196" t="s">
        <v>1752</v>
      </c>
      <c r="BF172" s="196" t="s">
        <v>1752</v>
      </c>
      <c r="BG172" s="196" t="s">
        <v>1752</v>
      </c>
      <c r="BH172" s="196"/>
      <c r="BI172" s="196"/>
      <c r="BJ172" s="196"/>
      <c r="BK172" s="196"/>
      <c r="BL172" s="196"/>
      <c r="BM172" s="196"/>
    </row>
    <row r="173" spans="1:65">
      <c r="A173" s="196">
        <v>45073</v>
      </c>
      <c r="B173" s="196">
        <v>45070</v>
      </c>
      <c r="C173" s="196">
        <v>45070</v>
      </c>
      <c r="D173" s="196">
        <v>45062</v>
      </c>
      <c r="E173" s="196">
        <v>45063</v>
      </c>
      <c r="F173" s="196">
        <v>45068</v>
      </c>
      <c r="G173" s="196">
        <v>45067</v>
      </c>
      <c r="H173" s="196">
        <v>45070</v>
      </c>
      <c r="I173" s="196">
        <v>45062</v>
      </c>
      <c r="J173" s="196">
        <v>45070</v>
      </c>
      <c r="K173" s="196">
        <v>45070</v>
      </c>
      <c r="L173" s="196">
        <v>45069</v>
      </c>
      <c r="M173" s="196">
        <v>45061</v>
      </c>
      <c r="N173" s="196">
        <v>45061</v>
      </c>
      <c r="O173" s="196">
        <v>45070</v>
      </c>
      <c r="P173" s="196">
        <v>45062</v>
      </c>
      <c r="Q173" s="196">
        <v>45068</v>
      </c>
      <c r="R173" s="196">
        <v>45050</v>
      </c>
      <c r="S173" s="196">
        <v>45046</v>
      </c>
      <c r="T173" s="196">
        <v>45035</v>
      </c>
      <c r="U173" s="196">
        <v>45070</v>
      </c>
      <c r="V173" s="196">
        <v>45067</v>
      </c>
      <c r="W173" s="196">
        <v>45069</v>
      </c>
      <c r="X173" s="196">
        <v>45070</v>
      </c>
      <c r="Y173" s="196">
        <v>45070</v>
      </c>
      <c r="Z173" s="196">
        <v>45061</v>
      </c>
      <c r="AA173" s="196">
        <v>45041</v>
      </c>
      <c r="AB173" s="196">
        <v>45028</v>
      </c>
      <c r="AC173" s="196">
        <v>45056</v>
      </c>
      <c r="AD173" s="196">
        <v>45068</v>
      </c>
      <c r="AE173" s="196">
        <v>45062</v>
      </c>
      <c r="AF173" s="196">
        <v>45029</v>
      </c>
      <c r="AG173" s="196">
        <v>45068</v>
      </c>
      <c r="AH173" s="196">
        <v>45070</v>
      </c>
      <c r="AI173" s="196">
        <v>45056</v>
      </c>
      <c r="AJ173" s="196">
        <v>45070</v>
      </c>
      <c r="AK173" s="196">
        <v>45070</v>
      </c>
      <c r="AL173" s="196">
        <v>44745</v>
      </c>
      <c r="AM173" s="196" t="s">
        <v>1752</v>
      </c>
      <c r="AN173" s="196" t="s">
        <v>1752</v>
      </c>
      <c r="AO173" s="196" t="s">
        <v>1752</v>
      </c>
      <c r="AP173" s="196">
        <v>45067</v>
      </c>
      <c r="AQ173" s="196">
        <v>45069</v>
      </c>
      <c r="AR173" s="196">
        <v>45070</v>
      </c>
      <c r="AS173" s="196">
        <v>45064</v>
      </c>
      <c r="AT173" s="196" t="s">
        <v>1752</v>
      </c>
      <c r="AU173" s="196" t="s">
        <v>1752</v>
      </c>
      <c r="AV173" s="196" t="s">
        <v>1752</v>
      </c>
      <c r="AW173" s="196" t="s">
        <v>1752</v>
      </c>
      <c r="AX173" s="196" t="s">
        <v>1752</v>
      </c>
      <c r="AY173" s="196">
        <v>45064</v>
      </c>
      <c r="AZ173" s="196">
        <v>45070</v>
      </c>
      <c r="BA173" s="196" t="s">
        <v>1752</v>
      </c>
      <c r="BB173" s="196" t="s">
        <v>1752</v>
      </c>
      <c r="BC173" s="196" t="s">
        <v>1752</v>
      </c>
      <c r="BD173" s="196" t="s">
        <v>1752</v>
      </c>
      <c r="BE173" s="196" t="s">
        <v>1752</v>
      </c>
      <c r="BF173" s="196" t="s">
        <v>1752</v>
      </c>
      <c r="BG173" s="196" t="s">
        <v>1752</v>
      </c>
      <c r="BH173" s="196"/>
      <c r="BI173" s="196"/>
      <c r="BJ173" s="196"/>
      <c r="BK173" s="196"/>
      <c r="BL173" s="196"/>
      <c r="BM173" s="196"/>
    </row>
    <row r="174" spans="1:65">
      <c r="A174" s="196">
        <v>45074</v>
      </c>
      <c r="B174" s="196">
        <v>45070</v>
      </c>
      <c r="C174" s="196">
        <v>45070</v>
      </c>
      <c r="D174" s="196">
        <v>45062</v>
      </c>
      <c r="E174" s="196">
        <v>45063</v>
      </c>
      <c r="F174" s="196">
        <v>45074</v>
      </c>
      <c r="G174" s="196">
        <v>45067</v>
      </c>
      <c r="H174" s="196">
        <v>45074</v>
      </c>
      <c r="I174" s="196">
        <v>45062</v>
      </c>
      <c r="J174" s="196">
        <v>45070</v>
      </c>
      <c r="K174" s="196">
        <v>45070</v>
      </c>
      <c r="L174" s="196">
        <v>45074</v>
      </c>
      <c r="M174" s="196">
        <v>45061</v>
      </c>
      <c r="N174" s="196">
        <v>45074</v>
      </c>
      <c r="O174" s="196">
        <v>45074</v>
      </c>
      <c r="P174" s="196">
        <v>45062</v>
      </c>
      <c r="Q174" s="196">
        <v>45068</v>
      </c>
      <c r="R174" s="196">
        <v>45050</v>
      </c>
      <c r="S174" s="196">
        <v>45046</v>
      </c>
      <c r="T174" s="196">
        <v>45074</v>
      </c>
      <c r="U174" s="196">
        <v>45074</v>
      </c>
      <c r="V174" s="196">
        <v>45074</v>
      </c>
      <c r="W174" s="196">
        <v>45069</v>
      </c>
      <c r="X174" s="196">
        <v>45070</v>
      </c>
      <c r="Y174" s="196">
        <v>45070</v>
      </c>
      <c r="Z174" s="196">
        <v>45061</v>
      </c>
      <c r="AA174" s="196">
        <v>45041</v>
      </c>
      <c r="AB174" s="196">
        <v>45028</v>
      </c>
      <c r="AC174" s="196">
        <v>45056</v>
      </c>
      <c r="AD174" s="196">
        <v>45068</v>
      </c>
      <c r="AE174" s="196">
        <v>45074</v>
      </c>
      <c r="AF174" s="196">
        <v>45029</v>
      </c>
      <c r="AG174" s="196">
        <v>45068</v>
      </c>
      <c r="AH174" s="196">
        <v>45074</v>
      </c>
      <c r="AI174" s="196">
        <v>45056</v>
      </c>
      <c r="AJ174" s="196">
        <v>45074</v>
      </c>
      <c r="AK174" s="196">
        <v>45070</v>
      </c>
      <c r="AL174" s="196">
        <v>45074</v>
      </c>
      <c r="AM174" s="196" t="s">
        <v>1752</v>
      </c>
      <c r="AN174" s="196" t="s">
        <v>1752</v>
      </c>
      <c r="AO174" s="196" t="s">
        <v>1752</v>
      </c>
      <c r="AP174" s="196">
        <v>45067</v>
      </c>
      <c r="AQ174" s="196">
        <v>45074</v>
      </c>
      <c r="AR174" s="196">
        <v>45070</v>
      </c>
      <c r="AS174" s="196">
        <v>45064</v>
      </c>
      <c r="AT174" s="196" t="s">
        <v>1752</v>
      </c>
      <c r="AU174" s="196" t="s">
        <v>1752</v>
      </c>
      <c r="AV174" s="196" t="s">
        <v>1752</v>
      </c>
      <c r="AW174" s="196" t="s">
        <v>1752</v>
      </c>
      <c r="AX174" s="196" t="s">
        <v>1752</v>
      </c>
      <c r="AY174" s="196">
        <v>45074</v>
      </c>
      <c r="AZ174" s="196">
        <v>45074</v>
      </c>
      <c r="BA174" s="196" t="s">
        <v>1752</v>
      </c>
      <c r="BB174" s="196" t="s">
        <v>1752</v>
      </c>
      <c r="BC174" s="196" t="s">
        <v>1752</v>
      </c>
      <c r="BD174" s="196" t="s">
        <v>1752</v>
      </c>
      <c r="BE174" s="196" t="s">
        <v>1752</v>
      </c>
      <c r="BF174" s="196" t="s">
        <v>1752</v>
      </c>
      <c r="BG174" s="196" t="s">
        <v>1752</v>
      </c>
      <c r="BH174" s="196"/>
      <c r="BI174" s="196"/>
      <c r="BJ174" s="196"/>
      <c r="BK174" s="196"/>
      <c r="BL174" s="196"/>
      <c r="BM174" s="196"/>
    </row>
    <row r="175" spans="1:65">
      <c r="A175" s="196">
        <v>45075</v>
      </c>
      <c r="B175" s="196">
        <v>45070</v>
      </c>
      <c r="C175" s="196">
        <v>45070</v>
      </c>
      <c r="D175" s="196">
        <v>45062</v>
      </c>
      <c r="E175" s="196">
        <v>45063</v>
      </c>
      <c r="F175" s="196">
        <v>45074</v>
      </c>
      <c r="G175" s="196">
        <v>45067</v>
      </c>
      <c r="H175" s="196">
        <v>45074</v>
      </c>
      <c r="I175" s="196">
        <v>45062</v>
      </c>
      <c r="J175" s="196">
        <v>45070</v>
      </c>
      <c r="K175" s="196">
        <v>45070</v>
      </c>
      <c r="L175" s="196">
        <v>45074</v>
      </c>
      <c r="M175" s="196">
        <v>45061</v>
      </c>
      <c r="N175" s="196">
        <v>45074</v>
      </c>
      <c r="O175" s="196">
        <v>45074</v>
      </c>
      <c r="P175" s="196">
        <v>45062</v>
      </c>
      <c r="Q175" s="196">
        <v>45068</v>
      </c>
      <c r="R175" s="196">
        <v>45050</v>
      </c>
      <c r="S175" s="196">
        <v>45046</v>
      </c>
      <c r="T175" s="196">
        <v>45074</v>
      </c>
      <c r="U175" s="196">
        <v>45074</v>
      </c>
      <c r="V175" s="196">
        <v>45074</v>
      </c>
      <c r="W175" s="196">
        <v>45069</v>
      </c>
      <c r="X175" s="196">
        <v>45070</v>
      </c>
      <c r="Y175" s="196">
        <v>45070</v>
      </c>
      <c r="Z175" s="196">
        <v>45061</v>
      </c>
      <c r="AA175" s="196">
        <v>45041</v>
      </c>
      <c r="AB175" s="196">
        <v>45028</v>
      </c>
      <c r="AC175" s="196">
        <v>45056</v>
      </c>
      <c r="AD175" s="196">
        <v>45068</v>
      </c>
      <c r="AE175" s="196">
        <v>45074</v>
      </c>
      <c r="AF175" s="196">
        <v>45029</v>
      </c>
      <c r="AG175" s="196">
        <v>45068</v>
      </c>
      <c r="AH175" s="196">
        <v>45074</v>
      </c>
      <c r="AI175" s="196">
        <v>45056</v>
      </c>
      <c r="AJ175" s="196">
        <v>45074</v>
      </c>
      <c r="AK175" s="196">
        <v>45070</v>
      </c>
      <c r="AL175" s="196">
        <v>45074</v>
      </c>
      <c r="AM175" s="196" t="s">
        <v>1752</v>
      </c>
      <c r="AN175" s="196" t="s">
        <v>1752</v>
      </c>
      <c r="AO175" s="196" t="s">
        <v>1752</v>
      </c>
      <c r="AP175" s="196">
        <v>45067</v>
      </c>
      <c r="AQ175" s="196">
        <v>45074</v>
      </c>
      <c r="AR175" s="196">
        <v>45070</v>
      </c>
      <c r="AS175" s="196">
        <v>45064</v>
      </c>
      <c r="AT175" s="196" t="s">
        <v>1752</v>
      </c>
      <c r="AU175" s="196" t="s">
        <v>1752</v>
      </c>
      <c r="AV175" s="196" t="s">
        <v>1752</v>
      </c>
      <c r="AW175" s="196" t="s">
        <v>1752</v>
      </c>
      <c r="AX175" s="196" t="s">
        <v>1752</v>
      </c>
      <c r="AY175" s="196">
        <v>45074</v>
      </c>
      <c r="AZ175" s="196">
        <v>45074</v>
      </c>
      <c r="BA175" s="196" t="s">
        <v>1752</v>
      </c>
      <c r="BB175" s="196" t="s">
        <v>1752</v>
      </c>
      <c r="BC175" s="196" t="s">
        <v>1752</v>
      </c>
      <c r="BD175" s="196" t="s">
        <v>1752</v>
      </c>
      <c r="BE175" s="196" t="s">
        <v>1752</v>
      </c>
      <c r="BF175" s="196" t="s">
        <v>1752</v>
      </c>
      <c r="BG175" s="196" t="s">
        <v>1752</v>
      </c>
      <c r="BH175" s="196"/>
      <c r="BI175" s="196"/>
      <c r="BJ175" s="196"/>
      <c r="BK175" s="196"/>
      <c r="BL175" s="196"/>
      <c r="BM175" s="196"/>
    </row>
    <row r="176" spans="1:65">
      <c r="A176" s="196">
        <v>45076</v>
      </c>
      <c r="B176" s="196">
        <v>45076</v>
      </c>
      <c r="C176" s="196">
        <v>45076</v>
      </c>
      <c r="D176" s="196">
        <v>45062</v>
      </c>
      <c r="E176" s="196">
        <v>45076</v>
      </c>
      <c r="F176" s="196">
        <v>45074</v>
      </c>
      <c r="G176" s="196">
        <v>45076</v>
      </c>
      <c r="H176" s="196">
        <v>45076</v>
      </c>
      <c r="I176" s="196">
        <v>45062</v>
      </c>
      <c r="J176" s="196">
        <v>45070</v>
      </c>
      <c r="K176" s="196">
        <v>45076</v>
      </c>
      <c r="L176" s="196">
        <v>45076</v>
      </c>
      <c r="M176" s="196">
        <v>45061</v>
      </c>
      <c r="N176" s="196">
        <v>45074</v>
      </c>
      <c r="O176" s="196">
        <v>45076</v>
      </c>
      <c r="P176" s="196">
        <v>45076</v>
      </c>
      <c r="Q176" s="196">
        <v>45076</v>
      </c>
      <c r="R176" s="196">
        <v>45050</v>
      </c>
      <c r="S176" s="196">
        <v>45046</v>
      </c>
      <c r="T176" s="196">
        <v>45074</v>
      </c>
      <c r="U176" s="196">
        <v>45076</v>
      </c>
      <c r="V176" s="196">
        <v>45074</v>
      </c>
      <c r="W176" s="196">
        <v>45069</v>
      </c>
      <c r="X176" s="196">
        <v>45070</v>
      </c>
      <c r="Y176" s="196">
        <v>45070</v>
      </c>
      <c r="Z176" s="196">
        <v>45061</v>
      </c>
      <c r="AA176" s="196">
        <v>45041</v>
      </c>
      <c r="AB176" s="196">
        <v>45028</v>
      </c>
      <c r="AC176" s="196">
        <v>45076</v>
      </c>
      <c r="AD176" s="196">
        <v>45068</v>
      </c>
      <c r="AE176" s="196">
        <v>45076</v>
      </c>
      <c r="AF176" s="196">
        <v>45029</v>
      </c>
      <c r="AG176" s="196">
        <v>45076</v>
      </c>
      <c r="AH176" s="196">
        <v>45076</v>
      </c>
      <c r="AI176" s="196">
        <v>45056</v>
      </c>
      <c r="AJ176" s="196">
        <v>45076</v>
      </c>
      <c r="AK176" s="196">
        <v>45076</v>
      </c>
      <c r="AL176" s="196">
        <v>45074</v>
      </c>
      <c r="AM176" s="196" t="s">
        <v>1752</v>
      </c>
      <c r="AN176" s="196" t="s">
        <v>1752</v>
      </c>
      <c r="AO176" s="196" t="s">
        <v>1752</v>
      </c>
      <c r="AP176" s="196">
        <v>45067</v>
      </c>
      <c r="AQ176" s="196">
        <v>45074</v>
      </c>
      <c r="AR176" s="196">
        <v>45076</v>
      </c>
      <c r="AS176" s="196">
        <v>45064</v>
      </c>
      <c r="AT176" s="196" t="s">
        <v>1752</v>
      </c>
      <c r="AU176" s="196" t="s">
        <v>1752</v>
      </c>
      <c r="AV176" s="196" t="s">
        <v>1752</v>
      </c>
      <c r="AW176" s="196" t="s">
        <v>1752</v>
      </c>
      <c r="AX176" s="196" t="s">
        <v>1752</v>
      </c>
      <c r="AY176" s="196">
        <v>45074</v>
      </c>
      <c r="AZ176" s="196">
        <v>45076</v>
      </c>
      <c r="BA176" s="196" t="s">
        <v>1752</v>
      </c>
      <c r="BB176" s="196" t="s">
        <v>1752</v>
      </c>
      <c r="BC176" s="196" t="s">
        <v>1752</v>
      </c>
      <c r="BD176" s="196" t="s">
        <v>1752</v>
      </c>
      <c r="BE176" s="196" t="s">
        <v>1752</v>
      </c>
      <c r="BF176" s="196" t="s">
        <v>1752</v>
      </c>
      <c r="BG176" s="196" t="s">
        <v>1752</v>
      </c>
      <c r="BH176" s="196"/>
      <c r="BI176" s="196"/>
      <c r="BJ176" s="196"/>
      <c r="BK176" s="196"/>
      <c r="BL176" s="196"/>
      <c r="BM176" s="196"/>
    </row>
    <row r="177" spans="1:65">
      <c r="A177" s="196">
        <v>45077</v>
      </c>
      <c r="B177" s="196">
        <v>45076</v>
      </c>
      <c r="C177" s="196">
        <v>45076</v>
      </c>
      <c r="D177" s="196">
        <v>45062</v>
      </c>
      <c r="E177" s="196">
        <v>45076</v>
      </c>
      <c r="F177" s="196">
        <v>45074</v>
      </c>
      <c r="G177" s="196">
        <v>45077</v>
      </c>
      <c r="H177" s="196">
        <v>45076</v>
      </c>
      <c r="I177" s="196">
        <v>45062</v>
      </c>
      <c r="J177" s="196">
        <v>45077</v>
      </c>
      <c r="K177" s="196">
        <v>45076</v>
      </c>
      <c r="L177" s="196">
        <v>45076</v>
      </c>
      <c r="M177" s="196">
        <v>45061</v>
      </c>
      <c r="N177" s="196">
        <v>45074</v>
      </c>
      <c r="O177" s="196">
        <v>45076</v>
      </c>
      <c r="P177" s="196">
        <v>45076</v>
      </c>
      <c r="Q177" s="196">
        <v>45077</v>
      </c>
      <c r="R177" s="196">
        <v>45050</v>
      </c>
      <c r="S177" s="196">
        <v>45046</v>
      </c>
      <c r="T177" s="196">
        <v>45074</v>
      </c>
      <c r="U177" s="196">
        <v>45077</v>
      </c>
      <c r="V177" s="196">
        <v>45074</v>
      </c>
      <c r="W177" s="196">
        <v>45069</v>
      </c>
      <c r="X177" s="196">
        <v>45070</v>
      </c>
      <c r="Y177" s="196">
        <v>45070</v>
      </c>
      <c r="Z177" s="196">
        <v>45061</v>
      </c>
      <c r="AA177" s="196">
        <v>45041</v>
      </c>
      <c r="AB177" s="196">
        <v>45028</v>
      </c>
      <c r="AC177" s="196">
        <v>45076</v>
      </c>
      <c r="AD177" s="196">
        <v>45068</v>
      </c>
      <c r="AE177" s="196">
        <v>45076</v>
      </c>
      <c r="AF177" s="196">
        <v>45029</v>
      </c>
      <c r="AG177" s="196">
        <v>45076</v>
      </c>
      <c r="AH177" s="196">
        <v>45077</v>
      </c>
      <c r="AI177" s="196">
        <v>45056</v>
      </c>
      <c r="AJ177" s="196">
        <v>45077</v>
      </c>
      <c r="AK177" s="196">
        <v>45076</v>
      </c>
      <c r="AL177" s="196">
        <v>45074</v>
      </c>
      <c r="AM177" s="196" t="s">
        <v>1752</v>
      </c>
      <c r="AN177" s="196" t="s">
        <v>1752</v>
      </c>
      <c r="AO177" s="196" t="s">
        <v>1752</v>
      </c>
      <c r="AP177" s="196">
        <v>45067</v>
      </c>
      <c r="AQ177" s="196">
        <v>45074</v>
      </c>
      <c r="AR177" s="196">
        <v>45077</v>
      </c>
      <c r="AS177" s="196">
        <v>45064</v>
      </c>
      <c r="AT177" s="196" t="s">
        <v>1752</v>
      </c>
      <c r="AU177" s="196" t="s">
        <v>1752</v>
      </c>
      <c r="AV177" s="196" t="s">
        <v>1752</v>
      </c>
      <c r="AW177" s="196" t="s">
        <v>1752</v>
      </c>
      <c r="AX177" s="196" t="s">
        <v>1752</v>
      </c>
      <c r="AY177" s="196">
        <v>45077</v>
      </c>
      <c r="AZ177" s="196">
        <v>45076</v>
      </c>
      <c r="BA177" s="196" t="s">
        <v>1752</v>
      </c>
      <c r="BB177" s="196" t="s">
        <v>1752</v>
      </c>
      <c r="BC177" s="196" t="s">
        <v>1752</v>
      </c>
      <c r="BD177" s="196" t="s">
        <v>1752</v>
      </c>
      <c r="BE177" s="196" t="s">
        <v>1752</v>
      </c>
      <c r="BF177" s="196" t="s">
        <v>1752</v>
      </c>
      <c r="BG177" s="196" t="s">
        <v>1752</v>
      </c>
      <c r="BH177" s="196"/>
      <c r="BI177" s="196"/>
      <c r="BJ177" s="196"/>
      <c r="BK177" s="196"/>
      <c r="BL177" s="196"/>
      <c r="BM177" s="196"/>
    </row>
    <row r="178" spans="1:65">
      <c r="A178" s="196">
        <v>45078</v>
      </c>
      <c r="B178" s="196">
        <v>45076</v>
      </c>
      <c r="C178" s="196">
        <v>45078</v>
      </c>
      <c r="D178" s="196">
        <v>45062</v>
      </c>
      <c r="E178" s="196">
        <v>45076</v>
      </c>
      <c r="F178" s="196">
        <v>45078</v>
      </c>
      <c r="G178" s="196">
        <v>45077</v>
      </c>
      <c r="H178" s="196">
        <v>45076</v>
      </c>
      <c r="I178" s="196">
        <v>45062</v>
      </c>
      <c r="J178" s="196">
        <v>45077</v>
      </c>
      <c r="K178" s="196">
        <v>45078</v>
      </c>
      <c r="L178" s="196">
        <v>45078</v>
      </c>
      <c r="M178" s="196">
        <v>45061</v>
      </c>
      <c r="N178" s="196">
        <v>45078</v>
      </c>
      <c r="O178" s="196">
        <v>45078</v>
      </c>
      <c r="P178" s="196">
        <v>45078</v>
      </c>
      <c r="Q178" s="196">
        <v>45078</v>
      </c>
      <c r="R178" s="196">
        <v>45050</v>
      </c>
      <c r="S178" s="196">
        <v>45046</v>
      </c>
      <c r="T178" s="196">
        <v>45078</v>
      </c>
      <c r="U178" s="196">
        <v>45078</v>
      </c>
      <c r="V178" s="196">
        <v>45078</v>
      </c>
      <c r="W178" s="196">
        <v>45069</v>
      </c>
      <c r="X178" s="196">
        <v>45070</v>
      </c>
      <c r="Y178" s="196">
        <v>45070</v>
      </c>
      <c r="Z178" s="196">
        <v>45061</v>
      </c>
      <c r="AA178" s="196">
        <v>45041</v>
      </c>
      <c r="AB178" s="196">
        <v>45028</v>
      </c>
      <c r="AC178" s="196">
        <v>45078</v>
      </c>
      <c r="AD178" s="196">
        <v>45068</v>
      </c>
      <c r="AE178" s="196">
        <v>45078</v>
      </c>
      <c r="AF178" s="196">
        <v>45029</v>
      </c>
      <c r="AG178" s="196">
        <v>45078</v>
      </c>
      <c r="AH178" s="196">
        <v>45078</v>
      </c>
      <c r="AI178" s="196">
        <v>45056</v>
      </c>
      <c r="AJ178" s="196">
        <v>45078</v>
      </c>
      <c r="AK178" s="196">
        <v>45078</v>
      </c>
      <c r="AL178" s="196">
        <v>45074</v>
      </c>
      <c r="AM178" s="196" t="s">
        <v>1752</v>
      </c>
      <c r="AN178" s="196" t="s">
        <v>1752</v>
      </c>
      <c r="AO178" s="196" t="s">
        <v>1752</v>
      </c>
      <c r="AP178" s="196">
        <v>45067</v>
      </c>
      <c r="AQ178" s="196">
        <v>45074</v>
      </c>
      <c r="AR178" s="196">
        <v>45077</v>
      </c>
      <c r="AS178" s="196">
        <v>45064</v>
      </c>
      <c r="AT178" s="196" t="s">
        <v>1752</v>
      </c>
      <c r="AU178" s="196" t="s">
        <v>1752</v>
      </c>
      <c r="AV178" s="196" t="s">
        <v>1752</v>
      </c>
      <c r="AW178" s="196" t="s">
        <v>1752</v>
      </c>
      <c r="AX178" s="196" t="s">
        <v>1752</v>
      </c>
      <c r="AY178" s="196">
        <v>45077</v>
      </c>
      <c r="AZ178" s="196">
        <v>45076</v>
      </c>
      <c r="BA178" s="196" t="s">
        <v>1752</v>
      </c>
      <c r="BB178" s="196" t="s">
        <v>1752</v>
      </c>
      <c r="BC178" s="196" t="s">
        <v>1752</v>
      </c>
      <c r="BD178" s="196" t="s">
        <v>1752</v>
      </c>
      <c r="BE178" s="196" t="s">
        <v>1752</v>
      </c>
      <c r="BF178" s="196" t="s">
        <v>1752</v>
      </c>
      <c r="BG178" s="196" t="s">
        <v>1752</v>
      </c>
      <c r="BH178" s="196"/>
      <c r="BI178" s="196"/>
      <c r="BJ178" s="196"/>
      <c r="BK178" s="196"/>
      <c r="BL178" s="196"/>
      <c r="BM178" s="196"/>
    </row>
    <row r="179" spans="1:65">
      <c r="A179" s="196">
        <v>45079</v>
      </c>
      <c r="B179" s="196">
        <v>45076</v>
      </c>
      <c r="C179" s="196">
        <v>45078</v>
      </c>
      <c r="D179" s="196">
        <v>45062</v>
      </c>
      <c r="E179" s="196">
        <v>45076</v>
      </c>
      <c r="F179" s="196">
        <v>45078</v>
      </c>
      <c r="G179" s="196">
        <v>45077</v>
      </c>
      <c r="H179" s="196">
        <v>45076</v>
      </c>
      <c r="I179" s="196">
        <v>45062</v>
      </c>
      <c r="J179" s="196">
        <v>45077</v>
      </c>
      <c r="K179" s="196">
        <v>45078</v>
      </c>
      <c r="L179" s="196">
        <v>45078</v>
      </c>
      <c r="M179" s="196">
        <v>45061</v>
      </c>
      <c r="N179" s="196">
        <v>45078</v>
      </c>
      <c r="O179" s="196">
        <v>45078</v>
      </c>
      <c r="P179" s="196">
        <v>45078</v>
      </c>
      <c r="Q179" s="196">
        <v>45078</v>
      </c>
      <c r="R179" s="196">
        <v>45050</v>
      </c>
      <c r="S179" s="196">
        <v>45046</v>
      </c>
      <c r="T179" s="196">
        <v>45078</v>
      </c>
      <c r="U179" s="196">
        <v>45078</v>
      </c>
      <c r="V179" s="196">
        <v>45078</v>
      </c>
      <c r="W179" s="196">
        <v>45069</v>
      </c>
      <c r="X179" s="196">
        <v>45070</v>
      </c>
      <c r="Y179" s="196">
        <v>45070</v>
      </c>
      <c r="Z179" s="196">
        <v>45061</v>
      </c>
      <c r="AA179" s="196">
        <v>45041</v>
      </c>
      <c r="AB179" s="196">
        <v>45028</v>
      </c>
      <c r="AC179" s="196">
        <v>45078</v>
      </c>
      <c r="AD179" s="196">
        <v>45068</v>
      </c>
      <c r="AE179" s="196">
        <v>45078</v>
      </c>
      <c r="AF179" s="196">
        <v>45029</v>
      </c>
      <c r="AG179" s="196">
        <v>45078</v>
      </c>
      <c r="AH179" s="196">
        <v>45078</v>
      </c>
      <c r="AI179" s="196">
        <v>45056</v>
      </c>
      <c r="AJ179" s="196">
        <v>45078</v>
      </c>
      <c r="AK179" s="196">
        <v>45078</v>
      </c>
      <c r="AL179" s="196">
        <v>45074</v>
      </c>
      <c r="AM179" s="196" t="s">
        <v>1752</v>
      </c>
      <c r="AN179" s="196" t="s">
        <v>1752</v>
      </c>
      <c r="AO179" s="196" t="s">
        <v>1752</v>
      </c>
      <c r="AP179" s="196">
        <v>45067</v>
      </c>
      <c r="AQ179" s="196">
        <v>45074</v>
      </c>
      <c r="AR179" s="196">
        <v>45077</v>
      </c>
      <c r="AS179" s="196">
        <v>45064</v>
      </c>
      <c r="AT179" s="196" t="s">
        <v>1752</v>
      </c>
      <c r="AU179" s="196" t="s">
        <v>1752</v>
      </c>
      <c r="AV179" s="196" t="s">
        <v>1752</v>
      </c>
      <c r="AW179" s="196" t="s">
        <v>1752</v>
      </c>
      <c r="AX179" s="196" t="s">
        <v>1752</v>
      </c>
      <c r="AY179" s="196">
        <v>45077</v>
      </c>
      <c r="AZ179" s="196">
        <v>45076</v>
      </c>
      <c r="BA179" s="196" t="s">
        <v>1752</v>
      </c>
      <c r="BB179" s="196" t="s">
        <v>1752</v>
      </c>
      <c r="BC179" s="196" t="s">
        <v>1752</v>
      </c>
      <c r="BD179" s="196" t="s">
        <v>1752</v>
      </c>
      <c r="BE179" s="196" t="s">
        <v>1752</v>
      </c>
      <c r="BF179" s="196" t="s">
        <v>1752</v>
      </c>
      <c r="BG179" s="196" t="s">
        <v>1752</v>
      </c>
      <c r="BH179" s="196"/>
      <c r="BI179" s="196"/>
      <c r="BJ179" s="196"/>
      <c r="BK179" s="196"/>
      <c r="BL179" s="196"/>
      <c r="BM179" s="196"/>
    </row>
    <row r="180" spans="1:65">
      <c r="A180" s="196">
        <v>45080</v>
      </c>
      <c r="B180" s="196">
        <v>45076</v>
      </c>
      <c r="C180" s="196">
        <v>45078</v>
      </c>
      <c r="D180" s="196">
        <v>45062</v>
      </c>
      <c r="E180" s="196">
        <v>45076</v>
      </c>
      <c r="F180" s="196">
        <v>45078</v>
      </c>
      <c r="G180" s="196">
        <v>45077</v>
      </c>
      <c r="H180" s="196">
        <v>45076</v>
      </c>
      <c r="I180" s="196">
        <v>45062</v>
      </c>
      <c r="J180" s="196">
        <v>45077</v>
      </c>
      <c r="K180" s="196">
        <v>45078</v>
      </c>
      <c r="L180" s="196">
        <v>45078</v>
      </c>
      <c r="M180" s="196">
        <v>45061</v>
      </c>
      <c r="N180" s="196">
        <v>45078</v>
      </c>
      <c r="O180" s="196">
        <v>45078</v>
      </c>
      <c r="P180" s="196">
        <v>45078</v>
      </c>
      <c r="Q180" s="196">
        <v>45078</v>
      </c>
      <c r="R180" s="196">
        <v>45050</v>
      </c>
      <c r="S180" s="196">
        <v>45046</v>
      </c>
      <c r="T180" s="196">
        <v>45078</v>
      </c>
      <c r="U180" s="196">
        <v>45078</v>
      </c>
      <c r="V180" s="196">
        <v>45078</v>
      </c>
      <c r="W180" s="196">
        <v>45069</v>
      </c>
      <c r="X180" s="196">
        <v>45070</v>
      </c>
      <c r="Y180" s="196">
        <v>45070</v>
      </c>
      <c r="Z180" s="196">
        <v>45061</v>
      </c>
      <c r="AA180" s="196">
        <v>45041</v>
      </c>
      <c r="AB180" s="196">
        <v>45028</v>
      </c>
      <c r="AC180" s="196">
        <v>45078</v>
      </c>
      <c r="AD180" s="196">
        <v>45068</v>
      </c>
      <c r="AE180" s="196">
        <v>45078</v>
      </c>
      <c r="AF180" s="196">
        <v>45029</v>
      </c>
      <c r="AG180" s="196">
        <v>45078</v>
      </c>
      <c r="AH180" s="196">
        <v>45078</v>
      </c>
      <c r="AI180" s="196">
        <v>45056</v>
      </c>
      <c r="AJ180" s="196">
        <v>45078</v>
      </c>
      <c r="AK180" s="196">
        <v>45078</v>
      </c>
      <c r="AL180" s="196">
        <v>45074</v>
      </c>
      <c r="AM180" s="196" t="s">
        <v>1752</v>
      </c>
      <c r="AN180" s="196" t="s">
        <v>1752</v>
      </c>
      <c r="AO180" s="196" t="s">
        <v>1752</v>
      </c>
      <c r="AP180" s="196">
        <v>45067</v>
      </c>
      <c r="AQ180" s="196">
        <v>45074</v>
      </c>
      <c r="AR180" s="196">
        <v>45077</v>
      </c>
      <c r="AS180" s="196">
        <v>45064</v>
      </c>
      <c r="AT180" s="196" t="s">
        <v>1752</v>
      </c>
      <c r="AU180" s="196" t="s">
        <v>1752</v>
      </c>
      <c r="AV180" s="196" t="s">
        <v>1752</v>
      </c>
      <c r="AW180" s="196" t="s">
        <v>1752</v>
      </c>
      <c r="AX180" s="196" t="s">
        <v>1752</v>
      </c>
      <c r="AY180" s="196">
        <v>45077</v>
      </c>
      <c r="AZ180" s="196">
        <v>45076</v>
      </c>
      <c r="BA180" s="196" t="s">
        <v>1752</v>
      </c>
      <c r="BB180" s="196" t="s">
        <v>1752</v>
      </c>
      <c r="BC180" s="196" t="s">
        <v>1752</v>
      </c>
      <c r="BD180" s="196" t="s">
        <v>1752</v>
      </c>
      <c r="BE180" s="196" t="s">
        <v>1752</v>
      </c>
      <c r="BF180" s="196" t="s">
        <v>1752</v>
      </c>
      <c r="BG180" s="196" t="s">
        <v>1752</v>
      </c>
      <c r="BH180" s="196"/>
      <c r="BI180" s="196"/>
      <c r="BJ180" s="196"/>
      <c r="BK180" s="196"/>
      <c r="BL180" s="196"/>
      <c r="BM180" s="196"/>
    </row>
    <row r="181" spans="1:65">
      <c r="A181" s="196">
        <v>45081</v>
      </c>
      <c r="B181" s="196">
        <v>45076</v>
      </c>
      <c r="C181" s="196">
        <v>45081</v>
      </c>
      <c r="D181" s="196">
        <v>45062</v>
      </c>
      <c r="E181" s="196">
        <v>45076</v>
      </c>
      <c r="F181" s="196">
        <v>45081</v>
      </c>
      <c r="G181" s="196">
        <v>45081</v>
      </c>
      <c r="H181" s="196">
        <v>45081</v>
      </c>
      <c r="I181" s="196">
        <v>45081</v>
      </c>
      <c r="J181" s="196">
        <v>45081</v>
      </c>
      <c r="K181" s="196">
        <v>45078</v>
      </c>
      <c r="L181" s="196">
        <v>45078</v>
      </c>
      <c r="M181" s="196">
        <v>45061</v>
      </c>
      <c r="N181" s="196">
        <v>45078</v>
      </c>
      <c r="O181" s="196">
        <v>45081</v>
      </c>
      <c r="P181" s="196">
        <v>45078</v>
      </c>
      <c r="Q181" s="196">
        <v>45078</v>
      </c>
      <c r="R181" s="196">
        <v>45081</v>
      </c>
      <c r="S181" s="196">
        <v>45046</v>
      </c>
      <c r="T181" s="196">
        <v>45078</v>
      </c>
      <c r="U181" s="196">
        <v>45081</v>
      </c>
      <c r="V181" s="196">
        <v>45078</v>
      </c>
      <c r="W181" s="196">
        <v>45069</v>
      </c>
      <c r="X181" s="196">
        <v>45070</v>
      </c>
      <c r="Y181" s="196">
        <v>45081</v>
      </c>
      <c r="Z181" s="196">
        <v>45061</v>
      </c>
      <c r="AA181" s="196">
        <v>45041</v>
      </c>
      <c r="AB181" s="196">
        <v>45028</v>
      </c>
      <c r="AC181" s="196">
        <v>45078</v>
      </c>
      <c r="AD181" s="196">
        <v>45068</v>
      </c>
      <c r="AE181" s="196">
        <v>45078</v>
      </c>
      <c r="AF181" s="196">
        <v>45029</v>
      </c>
      <c r="AG181" s="196">
        <v>45078</v>
      </c>
      <c r="AH181" s="196">
        <v>45078</v>
      </c>
      <c r="AI181" s="196">
        <v>45056</v>
      </c>
      <c r="AJ181" s="196">
        <v>45078</v>
      </c>
      <c r="AK181" s="196">
        <v>45078</v>
      </c>
      <c r="AL181" s="196">
        <v>45074</v>
      </c>
      <c r="AM181" s="196" t="s">
        <v>1752</v>
      </c>
      <c r="AN181" s="196" t="s">
        <v>1752</v>
      </c>
      <c r="AO181" s="196" t="s">
        <v>1752</v>
      </c>
      <c r="AP181" s="196">
        <v>45067</v>
      </c>
      <c r="AQ181" s="196">
        <v>45074</v>
      </c>
      <c r="AR181" s="196">
        <v>45081</v>
      </c>
      <c r="AS181" s="196">
        <v>45064</v>
      </c>
      <c r="AT181" s="196" t="s">
        <v>1752</v>
      </c>
      <c r="AU181" s="196" t="s">
        <v>1752</v>
      </c>
      <c r="AV181" s="196" t="s">
        <v>1752</v>
      </c>
      <c r="AW181" s="196" t="s">
        <v>1752</v>
      </c>
      <c r="AX181" s="196" t="s">
        <v>1752</v>
      </c>
      <c r="AY181" s="196">
        <v>45081</v>
      </c>
      <c r="AZ181" s="196">
        <v>45076</v>
      </c>
      <c r="BA181" s="196" t="s">
        <v>1752</v>
      </c>
      <c r="BB181" s="196" t="s">
        <v>1752</v>
      </c>
      <c r="BC181" s="196" t="s">
        <v>1752</v>
      </c>
      <c r="BD181" s="196" t="s">
        <v>1752</v>
      </c>
      <c r="BE181" s="196" t="s">
        <v>1752</v>
      </c>
      <c r="BF181" s="196" t="s">
        <v>1752</v>
      </c>
      <c r="BG181" s="196" t="s">
        <v>1752</v>
      </c>
      <c r="BH181" s="196"/>
      <c r="BI181" s="196"/>
      <c r="BJ181" s="196"/>
      <c r="BK181" s="196"/>
      <c r="BL181" s="196"/>
      <c r="BM181" s="196"/>
    </row>
    <row r="182" spans="1:65">
      <c r="A182" s="196">
        <v>45082</v>
      </c>
      <c r="B182" s="196">
        <v>45076</v>
      </c>
      <c r="C182" s="196">
        <v>45081</v>
      </c>
      <c r="D182" s="196">
        <v>45062</v>
      </c>
      <c r="E182" s="196">
        <v>45076</v>
      </c>
      <c r="F182" s="196">
        <v>45082</v>
      </c>
      <c r="G182" s="196">
        <v>45081</v>
      </c>
      <c r="H182" s="196">
        <v>45082</v>
      </c>
      <c r="I182" s="196">
        <v>45082</v>
      </c>
      <c r="J182" s="196">
        <v>45082</v>
      </c>
      <c r="K182" s="196">
        <v>45082</v>
      </c>
      <c r="L182" s="196">
        <v>45082</v>
      </c>
      <c r="M182" s="196">
        <v>45061</v>
      </c>
      <c r="N182" s="196">
        <v>45078</v>
      </c>
      <c r="O182" s="196">
        <v>45082</v>
      </c>
      <c r="P182" s="196">
        <v>45078</v>
      </c>
      <c r="Q182" s="196">
        <v>45078</v>
      </c>
      <c r="R182" s="196">
        <v>45082</v>
      </c>
      <c r="S182" s="196">
        <v>45082</v>
      </c>
      <c r="T182" s="196">
        <v>45078</v>
      </c>
      <c r="U182" s="196">
        <v>45082</v>
      </c>
      <c r="V182" s="196">
        <v>45078</v>
      </c>
      <c r="W182" s="196">
        <v>45082</v>
      </c>
      <c r="X182" s="196">
        <v>45070</v>
      </c>
      <c r="Y182" s="196">
        <v>45082</v>
      </c>
      <c r="Z182" s="196">
        <v>45061</v>
      </c>
      <c r="AA182" s="196">
        <v>45041</v>
      </c>
      <c r="AB182" s="196">
        <v>45028</v>
      </c>
      <c r="AC182" s="196">
        <v>45078</v>
      </c>
      <c r="AD182" s="196">
        <v>45068</v>
      </c>
      <c r="AE182" s="196">
        <v>45082</v>
      </c>
      <c r="AF182" s="196">
        <v>45029</v>
      </c>
      <c r="AG182" s="196">
        <v>45078</v>
      </c>
      <c r="AH182" s="196">
        <v>45082</v>
      </c>
      <c r="AI182" s="196">
        <v>45056</v>
      </c>
      <c r="AJ182" s="196">
        <v>45082</v>
      </c>
      <c r="AK182" s="196">
        <v>45082</v>
      </c>
      <c r="AL182" s="196">
        <v>45074</v>
      </c>
      <c r="AM182" s="196" t="s">
        <v>1752</v>
      </c>
      <c r="AN182" s="196" t="s">
        <v>1752</v>
      </c>
      <c r="AO182" s="196" t="s">
        <v>1752</v>
      </c>
      <c r="AP182" s="196">
        <v>45067</v>
      </c>
      <c r="AQ182" s="196">
        <v>45082</v>
      </c>
      <c r="AR182" s="196">
        <v>45082</v>
      </c>
      <c r="AS182" s="196">
        <v>45064</v>
      </c>
      <c r="AT182" s="196" t="s">
        <v>1752</v>
      </c>
      <c r="AU182" s="196" t="s">
        <v>1752</v>
      </c>
      <c r="AV182" s="196" t="s">
        <v>1752</v>
      </c>
      <c r="AW182" s="196" t="s">
        <v>1752</v>
      </c>
      <c r="AX182" s="196" t="s">
        <v>1752</v>
      </c>
      <c r="AY182" s="196">
        <v>45082</v>
      </c>
      <c r="AZ182" s="196">
        <v>45076</v>
      </c>
      <c r="BA182" s="196" t="s">
        <v>1752</v>
      </c>
      <c r="BB182" s="196" t="s">
        <v>1752</v>
      </c>
      <c r="BC182" s="196" t="s">
        <v>1752</v>
      </c>
      <c r="BD182" s="196" t="s">
        <v>1752</v>
      </c>
      <c r="BE182" s="196" t="s">
        <v>1752</v>
      </c>
      <c r="BF182" s="196" t="s">
        <v>1752</v>
      </c>
      <c r="BG182" s="196" t="s">
        <v>1752</v>
      </c>
      <c r="BH182" s="196"/>
      <c r="BI182" s="196"/>
      <c r="BJ182" s="196"/>
      <c r="BK182" s="196"/>
      <c r="BL182" s="196"/>
      <c r="BM182" s="196"/>
    </row>
    <row r="183" spans="1:65">
      <c r="A183" s="196">
        <v>45083</v>
      </c>
      <c r="B183" s="196">
        <v>45083</v>
      </c>
      <c r="C183" s="196">
        <v>45081</v>
      </c>
      <c r="D183" s="196">
        <v>45062</v>
      </c>
      <c r="E183" s="196">
        <v>45083</v>
      </c>
      <c r="F183" s="196">
        <v>45083</v>
      </c>
      <c r="G183" s="196">
        <v>45081</v>
      </c>
      <c r="H183" s="196">
        <v>45082</v>
      </c>
      <c r="I183" s="196">
        <v>45082</v>
      </c>
      <c r="J183" s="196">
        <v>45082</v>
      </c>
      <c r="K183" s="196">
        <v>45083</v>
      </c>
      <c r="L183" s="196">
        <v>45082</v>
      </c>
      <c r="M183" s="196">
        <v>45083</v>
      </c>
      <c r="N183" s="196">
        <v>45078</v>
      </c>
      <c r="O183" s="196">
        <v>45083</v>
      </c>
      <c r="P183" s="196">
        <v>45078</v>
      </c>
      <c r="Q183" s="196">
        <v>45078</v>
      </c>
      <c r="R183" s="196">
        <v>45083</v>
      </c>
      <c r="S183" s="196">
        <v>45082</v>
      </c>
      <c r="T183" s="196">
        <v>45078</v>
      </c>
      <c r="U183" s="196">
        <v>45083</v>
      </c>
      <c r="V183" s="196">
        <v>45078</v>
      </c>
      <c r="W183" s="196">
        <v>45082</v>
      </c>
      <c r="X183" s="196">
        <v>45070</v>
      </c>
      <c r="Y183" s="196">
        <v>45082</v>
      </c>
      <c r="Z183" s="196">
        <v>45083</v>
      </c>
      <c r="AA183" s="196">
        <v>45041</v>
      </c>
      <c r="AB183" s="196">
        <v>45028</v>
      </c>
      <c r="AC183" s="196">
        <v>45078</v>
      </c>
      <c r="AD183" s="196">
        <v>45068</v>
      </c>
      <c r="AE183" s="196">
        <v>45082</v>
      </c>
      <c r="AF183" s="196">
        <v>45029</v>
      </c>
      <c r="AG183" s="196">
        <v>45083</v>
      </c>
      <c r="AH183" s="196">
        <v>45083</v>
      </c>
      <c r="AI183" s="196">
        <v>45056</v>
      </c>
      <c r="AJ183" s="196">
        <v>45083</v>
      </c>
      <c r="AK183" s="196">
        <v>45083</v>
      </c>
      <c r="AL183" s="196">
        <v>45074</v>
      </c>
      <c r="AM183" s="196" t="s">
        <v>1752</v>
      </c>
      <c r="AN183" s="196" t="s">
        <v>1752</v>
      </c>
      <c r="AO183" s="196" t="s">
        <v>1752</v>
      </c>
      <c r="AP183" s="196">
        <v>45067</v>
      </c>
      <c r="AQ183" s="196">
        <v>45082</v>
      </c>
      <c r="AR183" s="196">
        <v>45083</v>
      </c>
      <c r="AS183" s="196">
        <v>45064</v>
      </c>
      <c r="AT183" s="196" t="s">
        <v>1752</v>
      </c>
      <c r="AU183" s="196" t="s">
        <v>1752</v>
      </c>
      <c r="AV183" s="196" t="s">
        <v>1752</v>
      </c>
      <c r="AW183" s="196" t="s">
        <v>1752</v>
      </c>
      <c r="AX183" s="196" t="s">
        <v>1752</v>
      </c>
      <c r="AY183" s="196">
        <v>45082</v>
      </c>
      <c r="AZ183" s="196">
        <v>45083</v>
      </c>
      <c r="BA183" s="196" t="s">
        <v>1752</v>
      </c>
      <c r="BB183" s="196" t="s">
        <v>1752</v>
      </c>
      <c r="BC183" s="196" t="s">
        <v>1752</v>
      </c>
      <c r="BD183" s="196" t="s">
        <v>1752</v>
      </c>
      <c r="BE183" s="196" t="s">
        <v>1752</v>
      </c>
      <c r="BF183" s="196" t="s">
        <v>1752</v>
      </c>
      <c r="BG183" s="196" t="s">
        <v>1752</v>
      </c>
      <c r="BH183" s="196"/>
      <c r="BI183" s="196"/>
      <c r="BJ183" s="196"/>
      <c r="BK183" s="196"/>
      <c r="BL183" s="196"/>
      <c r="BM183" s="196"/>
    </row>
    <row r="184" spans="1:65">
      <c r="A184" s="196">
        <v>45084</v>
      </c>
      <c r="B184" s="196">
        <v>45084</v>
      </c>
      <c r="C184" s="196">
        <v>45081</v>
      </c>
      <c r="D184" s="196">
        <v>45062</v>
      </c>
      <c r="E184" s="196">
        <v>45083</v>
      </c>
      <c r="F184" s="196">
        <v>45083</v>
      </c>
      <c r="G184" s="196">
        <v>45081</v>
      </c>
      <c r="H184" s="196">
        <v>45082</v>
      </c>
      <c r="I184" s="196">
        <v>45084</v>
      </c>
      <c r="J184" s="196">
        <v>45082</v>
      </c>
      <c r="K184" s="196">
        <v>45083</v>
      </c>
      <c r="L184" s="196">
        <v>45084</v>
      </c>
      <c r="M184" s="196">
        <v>45083</v>
      </c>
      <c r="N184" s="196">
        <v>45078</v>
      </c>
      <c r="O184" s="196">
        <v>45084</v>
      </c>
      <c r="P184" s="196">
        <v>45078</v>
      </c>
      <c r="Q184" s="196">
        <v>45078</v>
      </c>
      <c r="R184" s="196">
        <v>45083</v>
      </c>
      <c r="S184" s="196">
        <v>45082</v>
      </c>
      <c r="T184" s="196">
        <v>45078</v>
      </c>
      <c r="U184" s="196">
        <v>45084</v>
      </c>
      <c r="V184" s="196">
        <v>45078</v>
      </c>
      <c r="W184" s="196">
        <v>45082</v>
      </c>
      <c r="X184" s="196">
        <v>45084</v>
      </c>
      <c r="Y184" s="196">
        <v>45082</v>
      </c>
      <c r="Z184" s="196">
        <v>45083</v>
      </c>
      <c r="AA184" s="196">
        <v>45041</v>
      </c>
      <c r="AB184" s="196">
        <v>45028</v>
      </c>
      <c r="AC184" s="196">
        <v>45078</v>
      </c>
      <c r="AD184" s="196">
        <v>45068</v>
      </c>
      <c r="AE184" s="196">
        <v>45082</v>
      </c>
      <c r="AF184" s="196">
        <v>45029</v>
      </c>
      <c r="AG184" s="196">
        <v>45083</v>
      </c>
      <c r="AH184" s="196">
        <v>45084</v>
      </c>
      <c r="AI184" s="196">
        <v>45056</v>
      </c>
      <c r="AJ184" s="196">
        <v>45083</v>
      </c>
      <c r="AK184" s="196">
        <v>45083</v>
      </c>
      <c r="AL184" s="196">
        <v>45074</v>
      </c>
      <c r="AM184" s="196" t="s">
        <v>1752</v>
      </c>
      <c r="AN184" s="196" t="s">
        <v>1752</v>
      </c>
      <c r="AO184" s="196" t="s">
        <v>1752</v>
      </c>
      <c r="AP184" s="196">
        <v>45067</v>
      </c>
      <c r="AQ184" s="196">
        <v>45082</v>
      </c>
      <c r="AR184" s="196">
        <v>45083</v>
      </c>
      <c r="AS184" s="196">
        <v>45064</v>
      </c>
      <c r="AT184" s="196" t="s">
        <v>1752</v>
      </c>
      <c r="AU184" s="196" t="s">
        <v>1752</v>
      </c>
      <c r="AV184" s="196" t="s">
        <v>1752</v>
      </c>
      <c r="AW184" s="196" t="s">
        <v>1752</v>
      </c>
      <c r="AX184" s="196" t="s">
        <v>1752</v>
      </c>
      <c r="AY184" s="196">
        <v>45082</v>
      </c>
      <c r="AZ184" s="196">
        <v>45084</v>
      </c>
      <c r="BA184" s="196" t="s">
        <v>1752</v>
      </c>
      <c r="BB184" s="196" t="s">
        <v>1752</v>
      </c>
      <c r="BC184" s="196" t="s">
        <v>1752</v>
      </c>
      <c r="BD184" s="196" t="s">
        <v>1752</v>
      </c>
      <c r="BE184" s="196" t="s">
        <v>1752</v>
      </c>
      <c r="BF184" s="196" t="s">
        <v>1752</v>
      </c>
      <c r="BG184" s="196" t="s">
        <v>1752</v>
      </c>
      <c r="BH184" s="196"/>
      <c r="BI184" s="196"/>
      <c r="BJ184" s="196"/>
      <c r="BK184" s="196"/>
      <c r="BL184" s="196"/>
      <c r="BM184" s="196"/>
    </row>
    <row r="185" spans="1:65">
      <c r="A185" s="196">
        <v>45085</v>
      </c>
      <c r="B185" s="196">
        <v>45085</v>
      </c>
      <c r="C185" s="196">
        <v>45081</v>
      </c>
      <c r="D185" s="196">
        <v>45062</v>
      </c>
      <c r="E185" s="196">
        <v>45083</v>
      </c>
      <c r="F185" s="196">
        <v>45083</v>
      </c>
      <c r="G185" s="196">
        <v>45085</v>
      </c>
      <c r="H185" s="196">
        <v>45082</v>
      </c>
      <c r="I185" s="196">
        <v>45085</v>
      </c>
      <c r="J185" s="196">
        <v>45082</v>
      </c>
      <c r="K185" s="196">
        <v>45083</v>
      </c>
      <c r="L185" s="196">
        <v>45085</v>
      </c>
      <c r="M185" s="196">
        <v>45083</v>
      </c>
      <c r="N185" s="196">
        <v>45078</v>
      </c>
      <c r="O185" s="196">
        <v>45084</v>
      </c>
      <c r="P185" s="196">
        <v>45078</v>
      </c>
      <c r="Q185" s="196">
        <v>45085</v>
      </c>
      <c r="R185" s="196">
        <v>45083</v>
      </c>
      <c r="S185" s="196">
        <v>45085</v>
      </c>
      <c r="T185" s="196">
        <v>45078</v>
      </c>
      <c r="U185" s="196">
        <v>45085</v>
      </c>
      <c r="V185" s="196">
        <v>45085</v>
      </c>
      <c r="W185" s="196">
        <v>45082</v>
      </c>
      <c r="X185" s="196">
        <v>45084</v>
      </c>
      <c r="Y185" s="196">
        <v>45085</v>
      </c>
      <c r="Z185" s="196">
        <v>45083</v>
      </c>
      <c r="AA185" s="196">
        <v>45085</v>
      </c>
      <c r="AB185" s="196">
        <v>45028</v>
      </c>
      <c r="AC185" s="196">
        <v>45078</v>
      </c>
      <c r="AD185" s="196">
        <v>45068</v>
      </c>
      <c r="AE185" s="196">
        <v>45082</v>
      </c>
      <c r="AF185" s="196">
        <v>45029</v>
      </c>
      <c r="AG185" s="196">
        <v>45085</v>
      </c>
      <c r="AH185" s="196">
        <v>45085</v>
      </c>
      <c r="AI185" s="196">
        <v>45085</v>
      </c>
      <c r="AJ185" s="196">
        <v>45085</v>
      </c>
      <c r="AK185" s="196">
        <v>45085</v>
      </c>
      <c r="AL185" s="196">
        <v>45074</v>
      </c>
      <c r="AM185" s="196" t="s">
        <v>1752</v>
      </c>
      <c r="AN185" s="196" t="s">
        <v>1752</v>
      </c>
      <c r="AO185" s="196" t="s">
        <v>1752</v>
      </c>
      <c r="AP185" s="196">
        <v>45067</v>
      </c>
      <c r="AQ185" s="196">
        <v>45082</v>
      </c>
      <c r="AR185" s="196">
        <v>45083</v>
      </c>
      <c r="AS185" s="196">
        <v>45064</v>
      </c>
      <c r="AT185" s="196" t="s">
        <v>1752</v>
      </c>
      <c r="AU185" s="196" t="s">
        <v>1752</v>
      </c>
      <c r="AV185" s="196" t="s">
        <v>1752</v>
      </c>
      <c r="AW185" s="196" t="s">
        <v>1752</v>
      </c>
      <c r="AX185" s="196" t="s">
        <v>1752</v>
      </c>
      <c r="AY185" s="196">
        <v>45082</v>
      </c>
      <c r="AZ185" s="196">
        <v>45085</v>
      </c>
      <c r="BA185" s="196" t="s">
        <v>1752</v>
      </c>
      <c r="BB185" s="196" t="s">
        <v>1752</v>
      </c>
      <c r="BC185" s="196" t="s">
        <v>1752</v>
      </c>
      <c r="BD185" s="196" t="s">
        <v>1752</v>
      </c>
      <c r="BE185" s="196" t="s">
        <v>1752</v>
      </c>
      <c r="BF185" s="196" t="s">
        <v>1752</v>
      </c>
      <c r="BG185" s="196" t="s">
        <v>1752</v>
      </c>
      <c r="BH185" s="196"/>
      <c r="BI185" s="196"/>
      <c r="BJ185" s="196"/>
      <c r="BK185" s="196"/>
      <c r="BL185" s="196"/>
      <c r="BM185" s="196"/>
    </row>
    <row r="186" spans="1:65">
      <c r="A186" s="196">
        <v>45086</v>
      </c>
      <c r="B186" s="196">
        <v>45085</v>
      </c>
      <c r="C186" s="196">
        <v>45081</v>
      </c>
      <c r="D186" s="196">
        <v>45062</v>
      </c>
      <c r="E186" s="196">
        <v>45083</v>
      </c>
      <c r="F186" s="196">
        <v>45083</v>
      </c>
      <c r="G186" s="196">
        <v>45085</v>
      </c>
      <c r="H186" s="196">
        <v>45082</v>
      </c>
      <c r="I186" s="196">
        <v>45085</v>
      </c>
      <c r="J186" s="196">
        <v>45082</v>
      </c>
      <c r="K186" s="196">
        <v>45083</v>
      </c>
      <c r="L186" s="196">
        <v>45085</v>
      </c>
      <c r="M186" s="196">
        <v>45083</v>
      </c>
      <c r="N186" s="196">
        <v>45078</v>
      </c>
      <c r="O186" s="196">
        <v>45084</v>
      </c>
      <c r="P186" s="196">
        <v>45078</v>
      </c>
      <c r="Q186" s="196">
        <v>45085</v>
      </c>
      <c r="R186" s="196">
        <v>45083</v>
      </c>
      <c r="S186" s="196">
        <v>45085</v>
      </c>
      <c r="T186" s="196">
        <v>45078</v>
      </c>
      <c r="U186" s="196">
        <v>45085</v>
      </c>
      <c r="V186" s="196">
        <v>45085</v>
      </c>
      <c r="W186" s="196">
        <v>45082</v>
      </c>
      <c r="X186" s="196">
        <v>45084</v>
      </c>
      <c r="Y186" s="196">
        <v>45085</v>
      </c>
      <c r="Z186" s="196">
        <v>45083</v>
      </c>
      <c r="AA186" s="196">
        <v>45085</v>
      </c>
      <c r="AB186" s="196">
        <v>45028</v>
      </c>
      <c r="AC186" s="196">
        <v>45078</v>
      </c>
      <c r="AD186" s="196">
        <v>45068</v>
      </c>
      <c r="AE186" s="196">
        <v>45082</v>
      </c>
      <c r="AF186" s="196">
        <v>45029</v>
      </c>
      <c r="AG186" s="196">
        <v>45085</v>
      </c>
      <c r="AH186" s="196">
        <v>45085</v>
      </c>
      <c r="AI186" s="196">
        <v>45085</v>
      </c>
      <c r="AJ186" s="196">
        <v>45085</v>
      </c>
      <c r="AK186" s="196">
        <v>45085</v>
      </c>
      <c r="AL186" s="196">
        <v>45074</v>
      </c>
      <c r="AM186" s="196" t="s">
        <v>1752</v>
      </c>
      <c r="AN186" s="196" t="s">
        <v>1752</v>
      </c>
      <c r="AO186" s="196" t="s">
        <v>1752</v>
      </c>
      <c r="AP186" s="196">
        <v>45067</v>
      </c>
      <c r="AQ186" s="196">
        <v>45082</v>
      </c>
      <c r="AR186" s="196">
        <v>45083</v>
      </c>
      <c r="AS186" s="196">
        <v>45064</v>
      </c>
      <c r="AT186" s="196" t="s">
        <v>1752</v>
      </c>
      <c r="AU186" s="196" t="s">
        <v>1752</v>
      </c>
      <c r="AV186" s="196" t="s">
        <v>1752</v>
      </c>
      <c r="AW186" s="196" t="s">
        <v>1752</v>
      </c>
      <c r="AX186" s="196" t="s">
        <v>1752</v>
      </c>
      <c r="AY186" s="196">
        <v>45082</v>
      </c>
      <c r="AZ186" s="196">
        <v>45085</v>
      </c>
      <c r="BA186" s="196" t="s">
        <v>1752</v>
      </c>
      <c r="BB186" s="196" t="s">
        <v>1752</v>
      </c>
      <c r="BC186" s="196" t="s">
        <v>1752</v>
      </c>
      <c r="BD186" s="196" t="s">
        <v>1752</v>
      </c>
      <c r="BE186" s="196" t="s">
        <v>1752</v>
      </c>
      <c r="BF186" s="196" t="s">
        <v>1752</v>
      </c>
      <c r="BG186" s="196" t="s">
        <v>1752</v>
      </c>
      <c r="BH186" s="196"/>
      <c r="BI186" s="196"/>
      <c r="BJ186" s="196"/>
      <c r="BK186" s="196"/>
      <c r="BL186" s="196"/>
      <c r="BM186" s="196"/>
    </row>
    <row r="187" spans="1:65">
      <c r="A187" s="196">
        <v>45087</v>
      </c>
      <c r="B187" s="196">
        <v>45085</v>
      </c>
      <c r="C187" s="196">
        <v>45081</v>
      </c>
      <c r="D187" s="196">
        <v>45062</v>
      </c>
      <c r="E187" s="196">
        <v>45083</v>
      </c>
      <c r="F187" s="196">
        <v>45083</v>
      </c>
      <c r="G187" s="196">
        <v>45085</v>
      </c>
      <c r="H187" s="196">
        <v>45082</v>
      </c>
      <c r="I187" s="196">
        <v>45085</v>
      </c>
      <c r="J187" s="196">
        <v>45082</v>
      </c>
      <c r="K187" s="196">
        <v>45083</v>
      </c>
      <c r="L187" s="196">
        <v>45085</v>
      </c>
      <c r="M187" s="196">
        <v>45083</v>
      </c>
      <c r="N187" s="196">
        <v>45078</v>
      </c>
      <c r="O187" s="196">
        <v>45084</v>
      </c>
      <c r="P187" s="196">
        <v>45078</v>
      </c>
      <c r="Q187" s="196">
        <v>45085</v>
      </c>
      <c r="R187" s="196">
        <v>45083</v>
      </c>
      <c r="S187" s="196">
        <v>45085</v>
      </c>
      <c r="T187" s="196">
        <v>45078</v>
      </c>
      <c r="U187" s="196">
        <v>45085</v>
      </c>
      <c r="V187" s="196">
        <v>45085</v>
      </c>
      <c r="W187" s="196">
        <v>45082</v>
      </c>
      <c r="X187" s="196">
        <v>45084</v>
      </c>
      <c r="Y187" s="196">
        <v>45085</v>
      </c>
      <c r="Z187" s="196">
        <v>45083</v>
      </c>
      <c r="AA187" s="196">
        <v>45085</v>
      </c>
      <c r="AB187" s="196">
        <v>45028</v>
      </c>
      <c r="AC187" s="196">
        <v>45078</v>
      </c>
      <c r="AD187" s="196">
        <v>45068</v>
      </c>
      <c r="AE187" s="196">
        <v>45082</v>
      </c>
      <c r="AF187" s="196">
        <v>45029</v>
      </c>
      <c r="AG187" s="196">
        <v>45085</v>
      </c>
      <c r="AH187" s="196">
        <v>45085</v>
      </c>
      <c r="AI187" s="196">
        <v>45085</v>
      </c>
      <c r="AJ187" s="196">
        <v>45085</v>
      </c>
      <c r="AK187" s="196">
        <v>45085</v>
      </c>
      <c r="AL187" s="196">
        <v>45074</v>
      </c>
      <c r="AM187" s="196" t="s">
        <v>1752</v>
      </c>
      <c r="AN187" s="196" t="s">
        <v>1752</v>
      </c>
      <c r="AO187" s="196" t="s">
        <v>1752</v>
      </c>
      <c r="AP187" s="196">
        <v>45067</v>
      </c>
      <c r="AQ187" s="196">
        <v>45082</v>
      </c>
      <c r="AR187" s="196">
        <v>45083</v>
      </c>
      <c r="AS187" s="196">
        <v>45064</v>
      </c>
      <c r="AT187" s="196" t="s">
        <v>1752</v>
      </c>
      <c r="AU187" s="196" t="s">
        <v>1752</v>
      </c>
      <c r="AV187" s="196" t="s">
        <v>1752</v>
      </c>
      <c r="AW187" s="196" t="s">
        <v>1752</v>
      </c>
      <c r="AX187" s="196" t="s">
        <v>1752</v>
      </c>
      <c r="AY187" s="196">
        <v>45082</v>
      </c>
      <c r="AZ187" s="196">
        <v>45085</v>
      </c>
      <c r="BA187" s="196" t="s">
        <v>1752</v>
      </c>
      <c r="BB187" s="196" t="s">
        <v>1752</v>
      </c>
      <c r="BC187" s="196" t="s">
        <v>1752</v>
      </c>
      <c r="BD187" s="196" t="s">
        <v>1752</v>
      </c>
      <c r="BE187" s="196" t="s">
        <v>1752</v>
      </c>
      <c r="BF187" s="196" t="s">
        <v>1752</v>
      </c>
      <c r="BG187" s="196" t="s">
        <v>1752</v>
      </c>
      <c r="BH187" s="196"/>
      <c r="BI187" s="196"/>
      <c r="BJ187" s="196"/>
      <c r="BK187" s="196"/>
      <c r="BL187" s="196"/>
      <c r="BM187" s="196"/>
    </row>
    <row r="188" spans="1:65">
      <c r="A188" s="196">
        <v>45088</v>
      </c>
      <c r="B188" s="196">
        <v>45085</v>
      </c>
      <c r="C188" s="196">
        <v>45088</v>
      </c>
      <c r="D188" s="196">
        <v>45062</v>
      </c>
      <c r="E188" s="196">
        <v>45083</v>
      </c>
      <c r="F188" s="196">
        <v>45088</v>
      </c>
      <c r="G188" s="196">
        <v>45088</v>
      </c>
      <c r="H188" s="196">
        <v>45082</v>
      </c>
      <c r="I188" s="196">
        <v>45085</v>
      </c>
      <c r="J188" s="196">
        <v>45082</v>
      </c>
      <c r="K188" s="196">
        <v>45088</v>
      </c>
      <c r="L188" s="196">
        <v>45088</v>
      </c>
      <c r="M188" s="196">
        <v>45083</v>
      </c>
      <c r="N188" s="196">
        <v>45078</v>
      </c>
      <c r="O188" s="196">
        <v>45084</v>
      </c>
      <c r="P188" s="196">
        <v>45078</v>
      </c>
      <c r="Q188" s="196">
        <v>45085</v>
      </c>
      <c r="R188" s="196">
        <v>45083</v>
      </c>
      <c r="S188" s="196">
        <v>45085</v>
      </c>
      <c r="T188" s="196">
        <v>45088</v>
      </c>
      <c r="U188" s="196">
        <v>45088</v>
      </c>
      <c r="V188" s="196">
        <v>45088</v>
      </c>
      <c r="W188" s="196">
        <v>45082</v>
      </c>
      <c r="X188" s="196">
        <v>45084</v>
      </c>
      <c r="Y188" s="196">
        <v>45085</v>
      </c>
      <c r="Z188" s="196">
        <v>45083</v>
      </c>
      <c r="AA188" s="196">
        <v>45085</v>
      </c>
      <c r="AB188" s="196">
        <v>45028</v>
      </c>
      <c r="AC188" s="196">
        <v>45078</v>
      </c>
      <c r="AD188" s="196">
        <v>45068</v>
      </c>
      <c r="AE188" s="196">
        <v>45082</v>
      </c>
      <c r="AF188" s="196">
        <v>45029</v>
      </c>
      <c r="AG188" s="196">
        <v>45088</v>
      </c>
      <c r="AH188" s="196">
        <v>45088</v>
      </c>
      <c r="AI188" s="196">
        <v>45085</v>
      </c>
      <c r="AJ188" s="196">
        <v>45085</v>
      </c>
      <c r="AK188" s="196">
        <v>45088</v>
      </c>
      <c r="AL188" s="196">
        <v>45074</v>
      </c>
      <c r="AM188" s="196" t="s">
        <v>1752</v>
      </c>
      <c r="AN188" s="196" t="s">
        <v>1752</v>
      </c>
      <c r="AO188" s="196" t="s">
        <v>1752</v>
      </c>
      <c r="AP188" s="196">
        <v>45067</v>
      </c>
      <c r="AQ188" s="196">
        <v>45088</v>
      </c>
      <c r="AR188" s="196">
        <v>45083</v>
      </c>
      <c r="AS188" s="196">
        <v>45064</v>
      </c>
      <c r="AT188" s="196" t="s">
        <v>1752</v>
      </c>
      <c r="AU188" s="196" t="s">
        <v>1752</v>
      </c>
      <c r="AV188" s="196" t="s">
        <v>1752</v>
      </c>
      <c r="AW188" s="196" t="s">
        <v>1752</v>
      </c>
      <c r="AX188" s="196" t="s">
        <v>1752</v>
      </c>
      <c r="AY188" s="196">
        <v>45082</v>
      </c>
      <c r="AZ188" s="196">
        <v>45085</v>
      </c>
      <c r="BA188" s="196" t="s">
        <v>1752</v>
      </c>
      <c r="BB188" s="196" t="s">
        <v>1752</v>
      </c>
      <c r="BC188" s="196" t="s">
        <v>1752</v>
      </c>
      <c r="BD188" s="196" t="s">
        <v>1752</v>
      </c>
      <c r="BE188" s="196" t="s">
        <v>1752</v>
      </c>
      <c r="BF188" s="196" t="s">
        <v>1752</v>
      </c>
      <c r="BG188" s="196" t="s">
        <v>1752</v>
      </c>
      <c r="BH188" s="196"/>
      <c r="BI188" s="196"/>
      <c r="BJ188" s="196"/>
      <c r="BK188" s="196"/>
      <c r="BL188" s="196"/>
      <c r="BM188" s="196"/>
    </row>
    <row r="189" spans="1:65">
      <c r="A189" s="196">
        <v>45089</v>
      </c>
      <c r="B189" s="196">
        <v>45089</v>
      </c>
      <c r="C189" s="196">
        <v>45089</v>
      </c>
      <c r="D189" s="196">
        <v>45062</v>
      </c>
      <c r="E189" s="196">
        <v>45083</v>
      </c>
      <c r="F189" s="196">
        <v>45089</v>
      </c>
      <c r="G189" s="196">
        <v>45088</v>
      </c>
      <c r="H189" s="196">
        <v>45089</v>
      </c>
      <c r="I189" s="196">
        <v>45085</v>
      </c>
      <c r="J189" s="196">
        <v>45089</v>
      </c>
      <c r="K189" s="196">
        <v>45089</v>
      </c>
      <c r="L189" s="196">
        <v>45089</v>
      </c>
      <c r="M189" s="196">
        <v>45083</v>
      </c>
      <c r="N189" s="196">
        <v>45078</v>
      </c>
      <c r="O189" s="196">
        <v>45089</v>
      </c>
      <c r="P189" s="196">
        <v>45078</v>
      </c>
      <c r="Q189" s="196">
        <v>45085</v>
      </c>
      <c r="R189" s="196">
        <v>45083</v>
      </c>
      <c r="S189" s="196">
        <v>45085</v>
      </c>
      <c r="T189" s="196">
        <v>45089</v>
      </c>
      <c r="U189" s="196">
        <v>45089</v>
      </c>
      <c r="V189" s="196">
        <v>45089</v>
      </c>
      <c r="W189" s="196">
        <v>45089</v>
      </c>
      <c r="X189" s="196">
        <v>45089</v>
      </c>
      <c r="Y189" s="196">
        <v>45089</v>
      </c>
      <c r="Z189" s="196">
        <v>45089</v>
      </c>
      <c r="AA189" s="196">
        <v>45085</v>
      </c>
      <c r="AB189" s="196">
        <v>45028</v>
      </c>
      <c r="AC189" s="196">
        <v>45078</v>
      </c>
      <c r="AD189" s="196">
        <v>45068</v>
      </c>
      <c r="AE189" s="196">
        <v>45082</v>
      </c>
      <c r="AF189" s="196">
        <v>45089</v>
      </c>
      <c r="AG189" s="196">
        <v>45089</v>
      </c>
      <c r="AH189" s="196">
        <v>45089</v>
      </c>
      <c r="AI189" s="196">
        <v>45089</v>
      </c>
      <c r="AJ189" s="196">
        <v>45089</v>
      </c>
      <c r="AK189" s="196">
        <v>45089</v>
      </c>
      <c r="AL189" s="196">
        <v>45074</v>
      </c>
      <c r="AM189" s="196" t="s">
        <v>1752</v>
      </c>
      <c r="AN189" s="196" t="s">
        <v>1752</v>
      </c>
      <c r="AO189" s="196" t="s">
        <v>1752</v>
      </c>
      <c r="AP189" s="196">
        <v>45089</v>
      </c>
      <c r="AQ189" s="196">
        <v>45088</v>
      </c>
      <c r="AR189" s="196">
        <v>45089</v>
      </c>
      <c r="AS189" s="196">
        <v>45089</v>
      </c>
      <c r="AT189" s="196" t="s">
        <v>1752</v>
      </c>
      <c r="AU189" s="196" t="s">
        <v>1752</v>
      </c>
      <c r="AV189" s="196" t="s">
        <v>1752</v>
      </c>
      <c r="AW189" s="196" t="s">
        <v>1752</v>
      </c>
      <c r="AX189" s="196" t="s">
        <v>1752</v>
      </c>
      <c r="AY189" s="196">
        <v>45089</v>
      </c>
      <c r="AZ189" s="196">
        <v>45085</v>
      </c>
      <c r="BA189" s="196" t="s">
        <v>1752</v>
      </c>
      <c r="BB189" s="196" t="s">
        <v>1752</v>
      </c>
      <c r="BC189" s="196" t="s">
        <v>1752</v>
      </c>
      <c r="BD189" s="196" t="s">
        <v>1752</v>
      </c>
      <c r="BE189" s="196" t="s">
        <v>1752</v>
      </c>
      <c r="BF189" s="196" t="s">
        <v>1752</v>
      </c>
      <c r="BG189" s="196" t="s">
        <v>1752</v>
      </c>
      <c r="BH189" s="196"/>
      <c r="BI189" s="196"/>
      <c r="BJ189" s="196"/>
      <c r="BK189" s="196"/>
      <c r="BL189" s="196"/>
      <c r="BM189" s="196"/>
    </row>
    <row r="190" spans="1:65">
      <c r="A190" s="196">
        <v>45090</v>
      </c>
      <c r="B190" s="196">
        <v>45090</v>
      </c>
      <c r="C190" s="196">
        <v>45089</v>
      </c>
      <c r="D190" s="196">
        <v>45062</v>
      </c>
      <c r="E190" s="196">
        <v>45083</v>
      </c>
      <c r="F190" s="196">
        <v>45090</v>
      </c>
      <c r="G190" s="196">
        <v>45090</v>
      </c>
      <c r="H190" s="196">
        <v>45089</v>
      </c>
      <c r="I190" s="196">
        <v>45085</v>
      </c>
      <c r="J190" s="196">
        <v>45089</v>
      </c>
      <c r="K190" s="196">
        <v>45089</v>
      </c>
      <c r="L190" s="196">
        <v>45089</v>
      </c>
      <c r="M190" s="196">
        <v>45083</v>
      </c>
      <c r="N190" s="196">
        <v>45078</v>
      </c>
      <c r="O190" s="196">
        <v>45090</v>
      </c>
      <c r="P190" s="196">
        <v>45078</v>
      </c>
      <c r="Q190" s="196">
        <v>45090</v>
      </c>
      <c r="R190" s="196">
        <v>45083</v>
      </c>
      <c r="S190" s="196">
        <v>45085</v>
      </c>
      <c r="T190" s="196">
        <v>45089</v>
      </c>
      <c r="U190" s="196">
        <v>45090</v>
      </c>
      <c r="V190" s="196">
        <v>45089</v>
      </c>
      <c r="W190" s="196">
        <v>45089</v>
      </c>
      <c r="X190" s="196">
        <v>45090</v>
      </c>
      <c r="Y190" s="196">
        <v>45089</v>
      </c>
      <c r="Z190" s="196">
        <v>45089</v>
      </c>
      <c r="AA190" s="196">
        <v>45085</v>
      </c>
      <c r="AB190" s="196">
        <v>45028</v>
      </c>
      <c r="AC190" s="196">
        <v>45078</v>
      </c>
      <c r="AD190" s="196">
        <v>45068</v>
      </c>
      <c r="AE190" s="196">
        <v>45090</v>
      </c>
      <c r="AF190" s="196">
        <v>45090</v>
      </c>
      <c r="AG190" s="196">
        <v>45090</v>
      </c>
      <c r="AH190" s="196">
        <v>45089</v>
      </c>
      <c r="AI190" s="196">
        <v>45089</v>
      </c>
      <c r="AJ190" s="196">
        <v>45089</v>
      </c>
      <c r="AK190" s="196">
        <v>45089</v>
      </c>
      <c r="AL190" s="196">
        <v>45074</v>
      </c>
      <c r="AM190" s="196" t="s">
        <v>1752</v>
      </c>
      <c r="AN190" s="196" t="s">
        <v>1752</v>
      </c>
      <c r="AO190" s="196" t="s">
        <v>1752</v>
      </c>
      <c r="AP190" s="196">
        <v>45089</v>
      </c>
      <c r="AQ190" s="196">
        <v>45088</v>
      </c>
      <c r="AR190" s="196">
        <v>45090</v>
      </c>
      <c r="AS190" s="196">
        <v>45089</v>
      </c>
      <c r="AT190" s="196" t="s">
        <v>1752</v>
      </c>
      <c r="AU190" s="196" t="s">
        <v>1752</v>
      </c>
      <c r="AV190" s="196" t="s">
        <v>1752</v>
      </c>
      <c r="AW190" s="196" t="s">
        <v>1752</v>
      </c>
      <c r="AX190" s="196" t="s">
        <v>1752</v>
      </c>
      <c r="AY190" s="196">
        <v>45089</v>
      </c>
      <c r="AZ190" s="196">
        <v>45085</v>
      </c>
      <c r="BA190" s="196" t="s">
        <v>1752</v>
      </c>
      <c r="BB190" s="196" t="s">
        <v>1752</v>
      </c>
      <c r="BC190" s="196" t="s">
        <v>1752</v>
      </c>
      <c r="BD190" s="196" t="s">
        <v>1752</v>
      </c>
      <c r="BE190" s="196" t="s">
        <v>1752</v>
      </c>
      <c r="BF190" s="196" t="s">
        <v>1752</v>
      </c>
      <c r="BG190" s="196" t="s">
        <v>1752</v>
      </c>
      <c r="BH190" s="196"/>
      <c r="BI190" s="196"/>
      <c r="BJ190" s="196"/>
      <c r="BK190" s="196"/>
      <c r="BL190" s="196"/>
      <c r="BM190" s="196"/>
    </row>
    <row r="191" spans="1:65">
      <c r="A191" s="196">
        <v>45091</v>
      </c>
      <c r="B191" s="196">
        <v>45090</v>
      </c>
      <c r="C191" s="196">
        <v>45091</v>
      </c>
      <c r="D191" s="196">
        <v>45062</v>
      </c>
      <c r="E191" s="196">
        <v>45083</v>
      </c>
      <c r="F191" s="196">
        <v>45091</v>
      </c>
      <c r="G191" s="196">
        <v>45091</v>
      </c>
      <c r="H191" s="196">
        <v>45089</v>
      </c>
      <c r="I191" s="196">
        <v>45091</v>
      </c>
      <c r="J191" s="196">
        <v>45089</v>
      </c>
      <c r="K191" s="196">
        <v>45089</v>
      </c>
      <c r="L191" s="196">
        <v>45091</v>
      </c>
      <c r="M191" s="196">
        <v>45091</v>
      </c>
      <c r="N191" s="196">
        <v>45078</v>
      </c>
      <c r="O191" s="196">
        <v>45090</v>
      </c>
      <c r="P191" s="196">
        <v>45078</v>
      </c>
      <c r="Q191" s="196">
        <v>45090</v>
      </c>
      <c r="R191" s="196">
        <v>45083</v>
      </c>
      <c r="S191" s="196">
        <v>45085</v>
      </c>
      <c r="T191" s="196">
        <v>45089</v>
      </c>
      <c r="U191" s="196">
        <v>45091</v>
      </c>
      <c r="V191" s="196">
        <v>45091</v>
      </c>
      <c r="W191" s="196">
        <v>45089</v>
      </c>
      <c r="X191" s="196">
        <v>45090</v>
      </c>
      <c r="Y191" s="196">
        <v>45089</v>
      </c>
      <c r="Z191" s="196">
        <v>45089</v>
      </c>
      <c r="AA191" s="196">
        <v>45085</v>
      </c>
      <c r="AB191" s="196">
        <v>45028</v>
      </c>
      <c r="AC191" s="196">
        <v>45078</v>
      </c>
      <c r="AD191" s="196">
        <v>45068</v>
      </c>
      <c r="AE191" s="196">
        <v>45091</v>
      </c>
      <c r="AF191" s="196">
        <v>45090</v>
      </c>
      <c r="AG191" s="196">
        <v>45091</v>
      </c>
      <c r="AH191" s="196">
        <v>45089</v>
      </c>
      <c r="AI191" s="196">
        <v>45089</v>
      </c>
      <c r="AJ191" s="196">
        <v>45091</v>
      </c>
      <c r="AK191" s="196">
        <v>45091</v>
      </c>
      <c r="AL191" s="196">
        <v>45074</v>
      </c>
      <c r="AM191" s="196" t="s">
        <v>1752</v>
      </c>
      <c r="AN191" s="196" t="s">
        <v>1752</v>
      </c>
      <c r="AO191" s="196" t="s">
        <v>1752</v>
      </c>
      <c r="AP191" s="196">
        <v>45089</v>
      </c>
      <c r="AQ191" s="196">
        <v>45091</v>
      </c>
      <c r="AR191" s="196">
        <v>45091</v>
      </c>
      <c r="AS191" s="196">
        <v>45089</v>
      </c>
      <c r="AT191" s="196" t="s">
        <v>1752</v>
      </c>
      <c r="AU191" s="196" t="s">
        <v>1752</v>
      </c>
      <c r="AV191" s="196" t="s">
        <v>1752</v>
      </c>
      <c r="AW191" s="196" t="s">
        <v>1752</v>
      </c>
      <c r="AX191" s="196" t="s">
        <v>1752</v>
      </c>
      <c r="AY191" s="196">
        <v>45089</v>
      </c>
      <c r="AZ191" s="196">
        <v>45091</v>
      </c>
      <c r="BA191" s="196" t="s">
        <v>1752</v>
      </c>
      <c r="BB191" s="196" t="s">
        <v>1752</v>
      </c>
      <c r="BC191" s="196" t="s">
        <v>1752</v>
      </c>
      <c r="BD191" s="196" t="s">
        <v>1752</v>
      </c>
      <c r="BE191" s="196" t="s">
        <v>1752</v>
      </c>
      <c r="BF191" s="196" t="s">
        <v>1752</v>
      </c>
      <c r="BG191" s="196" t="s">
        <v>1752</v>
      </c>
      <c r="BH191" s="196"/>
      <c r="BI191" s="196"/>
      <c r="BJ191" s="196"/>
      <c r="BK191" s="196"/>
      <c r="BL191" s="196"/>
      <c r="BM191" s="196"/>
    </row>
    <row r="192" spans="1:65">
      <c r="A192" s="196">
        <v>45092</v>
      </c>
      <c r="B192" s="196">
        <v>45090</v>
      </c>
      <c r="C192" s="196">
        <v>45092</v>
      </c>
      <c r="D192" s="196">
        <v>45062</v>
      </c>
      <c r="E192" s="196">
        <v>45083</v>
      </c>
      <c r="F192" s="196">
        <v>45092</v>
      </c>
      <c r="G192" s="196">
        <v>45091</v>
      </c>
      <c r="H192" s="196">
        <v>45089</v>
      </c>
      <c r="I192" s="196">
        <v>45092</v>
      </c>
      <c r="J192" s="196">
        <v>45092</v>
      </c>
      <c r="K192" s="196">
        <v>45089</v>
      </c>
      <c r="L192" s="196">
        <v>45092</v>
      </c>
      <c r="M192" s="196">
        <v>45091</v>
      </c>
      <c r="N192" s="196">
        <v>45078</v>
      </c>
      <c r="O192" s="196">
        <v>45090</v>
      </c>
      <c r="P192" s="196">
        <v>45078</v>
      </c>
      <c r="Q192" s="196">
        <v>45090</v>
      </c>
      <c r="R192" s="196">
        <v>45083</v>
      </c>
      <c r="S192" s="196">
        <v>45085</v>
      </c>
      <c r="T192" s="196">
        <v>45089</v>
      </c>
      <c r="U192" s="196">
        <v>45091</v>
      </c>
      <c r="V192" s="196">
        <v>45091</v>
      </c>
      <c r="W192" s="196">
        <v>45089</v>
      </c>
      <c r="X192" s="196">
        <v>45090</v>
      </c>
      <c r="Y192" s="196">
        <v>45089</v>
      </c>
      <c r="Z192" s="196">
        <v>45089</v>
      </c>
      <c r="AA192" s="196">
        <v>45092</v>
      </c>
      <c r="AB192" s="196">
        <v>45028</v>
      </c>
      <c r="AC192" s="196">
        <v>45078</v>
      </c>
      <c r="AD192" s="196">
        <v>45068</v>
      </c>
      <c r="AE192" s="196">
        <v>45091</v>
      </c>
      <c r="AF192" s="196">
        <v>45090</v>
      </c>
      <c r="AG192" s="196">
        <v>45091</v>
      </c>
      <c r="AH192" s="196">
        <v>45092</v>
      </c>
      <c r="AI192" s="196">
        <v>45089</v>
      </c>
      <c r="AJ192" s="196">
        <v>45091</v>
      </c>
      <c r="AK192" s="196">
        <v>45091</v>
      </c>
      <c r="AL192" s="196">
        <v>45074</v>
      </c>
      <c r="AM192" s="196" t="s">
        <v>1752</v>
      </c>
      <c r="AN192" s="196" t="s">
        <v>1752</v>
      </c>
      <c r="AO192" s="196" t="s">
        <v>1752</v>
      </c>
      <c r="AP192" s="196">
        <v>45089</v>
      </c>
      <c r="AQ192" s="196">
        <v>45091</v>
      </c>
      <c r="AR192" s="196">
        <v>45092</v>
      </c>
      <c r="AS192" s="196">
        <v>45089</v>
      </c>
      <c r="AT192" s="196" t="s">
        <v>1752</v>
      </c>
      <c r="AU192" s="196" t="s">
        <v>1752</v>
      </c>
      <c r="AV192" s="196" t="s">
        <v>1752</v>
      </c>
      <c r="AW192" s="196" t="s">
        <v>1752</v>
      </c>
      <c r="AX192" s="196" t="s">
        <v>1752</v>
      </c>
      <c r="AY192" s="196">
        <v>45089</v>
      </c>
      <c r="AZ192" s="196">
        <v>45092</v>
      </c>
      <c r="BA192" s="196" t="s">
        <v>1752</v>
      </c>
      <c r="BB192" s="196" t="s">
        <v>1752</v>
      </c>
      <c r="BC192" s="196" t="s">
        <v>1752</v>
      </c>
      <c r="BD192" s="196" t="s">
        <v>1752</v>
      </c>
      <c r="BE192" s="196" t="s">
        <v>1752</v>
      </c>
      <c r="BF192" s="196" t="s">
        <v>1752</v>
      </c>
      <c r="BG192" s="196" t="s">
        <v>1752</v>
      </c>
      <c r="BH192" s="196"/>
      <c r="BI192" s="196"/>
      <c r="BJ192" s="196"/>
      <c r="BK192" s="196"/>
      <c r="BL192" s="196"/>
      <c r="BM192" s="196"/>
    </row>
    <row r="193" spans="1:65">
      <c r="A193" s="196">
        <v>45093</v>
      </c>
      <c r="B193" s="196">
        <v>45090</v>
      </c>
      <c r="C193" s="196">
        <v>45092</v>
      </c>
      <c r="D193" s="196">
        <v>45062</v>
      </c>
      <c r="E193" s="196">
        <v>45083</v>
      </c>
      <c r="F193" s="196">
        <v>45092</v>
      </c>
      <c r="G193" s="196">
        <v>45091</v>
      </c>
      <c r="H193" s="196">
        <v>45089</v>
      </c>
      <c r="I193" s="196">
        <v>45092</v>
      </c>
      <c r="J193" s="196">
        <v>45092</v>
      </c>
      <c r="K193" s="196">
        <v>45089</v>
      </c>
      <c r="L193" s="196">
        <v>45092</v>
      </c>
      <c r="M193" s="196">
        <v>45091</v>
      </c>
      <c r="N193" s="196">
        <v>45078</v>
      </c>
      <c r="O193" s="196">
        <v>45090</v>
      </c>
      <c r="P193" s="196">
        <v>45078</v>
      </c>
      <c r="Q193" s="196">
        <v>45090</v>
      </c>
      <c r="R193" s="196">
        <v>45083</v>
      </c>
      <c r="S193" s="196">
        <v>45085</v>
      </c>
      <c r="T193" s="196">
        <v>45089</v>
      </c>
      <c r="U193" s="196">
        <v>45091</v>
      </c>
      <c r="V193" s="196">
        <v>45091</v>
      </c>
      <c r="W193" s="196">
        <v>45089</v>
      </c>
      <c r="X193" s="196">
        <v>45090</v>
      </c>
      <c r="Y193" s="196">
        <v>45089</v>
      </c>
      <c r="Z193" s="196">
        <v>45089</v>
      </c>
      <c r="AA193" s="196">
        <v>45092</v>
      </c>
      <c r="AB193" s="196">
        <v>45028</v>
      </c>
      <c r="AC193" s="196">
        <v>45078</v>
      </c>
      <c r="AD193" s="196">
        <v>45068</v>
      </c>
      <c r="AE193" s="196">
        <v>45091</v>
      </c>
      <c r="AF193" s="196">
        <v>45090</v>
      </c>
      <c r="AG193" s="196">
        <v>45091</v>
      </c>
      <c r="AH193" s="196">
        <v>45092</v>
      </c>
      <c r="AI193" s="196">
        <v>45089</v>
      </c>
      <c r="AJ193" s="196">
        <v>45091</v>
      </c>
      <c r="AK193" s="196">
        <v>45091</v>
      </c>
      <c r="AL193" s="196">
        <v>45074</v>
      </c>
      <c r="AM193" s="196" t="s">
        <v>1752</v>
      </c>
      <c r="AN193" s="196" t="s">
        <v>1752</v>
      </c>
      <c r="AO193" s="196" t="s">
        <v>1752</v>
      </c>
      <c r="AP193" s="196">
        <v>45089</v>
      </c>
      <c r="AQ193" s="196">
        <v>45091</v>
      </c>
      <c r="AR193" s="196">
        <v>45092</v>
      </c>
      <c r="AS193" s="196">
        <v>45089</v>
      </c>
      <c r="AT193" s="196" t="s">
        <v>1752</v>
      </c>
      <c r="AU193" s="196" t="s">
        <v>1752</v>
      </c>
      <c r="AV193" s="196" t="s">
        <v>1752</v>
      </c>
      <c r="AW193" s="196" t="s">
        <v>1752</v>
      </c>
      <c r="AX193" s="196" t="s">
        <v>1752</v>
      </c>
      <c r="AY193" s="196">
        <v>45089</v>
      </c>
      <c r="AZ193" s="196">
        <v>45092</v>
      </c>
      <c r="BA193" s="196" t="s">
        <v>1752</v>
      </c>
      <c r="BB193" s="196" t="s">
        <v>1752</v>
      </c>
      <c r="BC193" s="196" t="s">
        <v>1752</v>
      </c>
      <c r="BD193" s="196" t="s">
        <v>1752</v>
      </c>
      <c r="BE193" s="196" t="s">
        <v>1752</v>
      </c>
      <c r="BF193" s="196" t="s">
        <v>1752</v>
      </c>
      <c r="BG193" s="196" t="s">
        <v>1752</v>
      </c>
      <c r="BH193" s="196"/>
      <c r="BI193" s="196"/>
      <c r="BJ193" s="196"/>
      <c r="BK193" s="196"/>
      <c r="BL193" s="196"/>
      <c r="BM193" s="196"/>
    </row>
    <row r="194" spans="1:65">
      <c r="A194" s="196">
        <v>45094</v>
      </c>
      <c r="B194" s="196">
        <v>45090</v>
      </c>
      <c r="C194" s="196">
        <v>45092</v>
      </c>
      <c r="D194" s="196">
        <v>45062</v>
      </c>
      <c r="E194" s="196">
        <v>45083</v>
      </c>
      <c r="F194" s="196">
        <v>45092</v>
      </c>
      <c r="G194" s="196">
        <v>45091</v>
      </c>
      <c r="H194" s="196">
        <v>45089</v>
      </c>
      <c r="I194" s="196">
        <v>45092</v>
      </c>
      <c r="J194" s="196">
        <v>45092</v>
      </c>
      <c r="K194" s="196">
        <v>45089</v>
      </c>
      <c r="L194" s="196">
        <v>45092</v>
      </c>
      <c r="M194" s="196">
        <v>45091</v>
      </c>
      <c r="N194" s="196">
        <v>45078</v>
      </c>
      <c r="O194" s="196">
        <v>45090</v>
      </c>
      <c r="P194" s="196">
        <v>45078</v>
      </c>
      <c r="Q194" s="196">
        <v>45090</v>
      </c>
      <c r="R194" s="196">
        <v>45083</v>
      </c>
      <c r="S194" s="196">
        <v>45085</v>
      </c>
      <c r="T194" s="196">
        <v>45089</v>
      </c>
      <c r="U194" s="196">
        <v>45091</v>
      </c>
      <c r="V194" s="196">
        <v>45091</v>
      </c>
      <c r="W194" s="196">
        <v>45089</v>
      </c>
      <c r="X194" s="196">
        <v>45090</v>
      </c>
      <c r="Y194" s="196">
        <v>45089</v>
      </c>
      <c r="Z194" s="196">
        <v>45089</v>
      </c>
      <c r="AA194" s="196">
        <v>45092</v>
      </c>
      <c r="AB194" s="196">
        <v>45028</v>
      </c>
      <c r="AC194" s="196">
        <v>45078</v>
      </c>
      <c r="AD194" s="196">
        <v>45068</v>
      </c>
      <c r="AE194" s="196">
        <v>45091</v>
      </c>
      <c r="AF194" s="196">
        <v>45090</v>
      </c>
      <c r="AG194" s="196">
        <v>45091</v>
      </c>
      <c r="AH194" s="196">
        <v>45092</v>
      </c>
      <c r="AI194" s="196">
        <v>45089</v>
      </c>
      <c r="AJ194" s="196">
        <v>45091</v>
      </c>
      <c r="AK194" s="196">
        <v>45091</v>
      </c>
      <c r="AL194" s="196">
        <v>45074</v>
      </c>
      <c r="AM194" s="196" t="s">
        <v>1752</v>
      </c>
      <c r="AN194" s="196" t="s">
        <v>1752</v>
      </c>
      <c r="AO194" s="196" t="s">
        <v>1752</v>
      </c>
      <c r="AP194" s="196">
        <v>45089</v>
      </c>
      <c r="AQ194" s="196">
        <v>45091</v>
      </c>
      <c r="AR194" s="196">
        <v>45092</v>
      </c>
      <c r="AS194" s="196">
        <v>45089</v>
      </c>
      <c r="AT194" s="196" t="s">
        <v>1752</v>
      </c>
      <c r="AU194" s="196" t="s">
        <v>1752</v>
      </c>
      <c r="AV194" s="196" t="s">
        <v>1752</v>
      </c>
      <c r="AW194" s="196" t="s">
        <v>1752</v>
      </c>
      <c r="AX194" s="196" t="s">
        <v>1752</v>
      </c>
      <c r="AY194" s="196">
        <v>45089</v>
      </c>
      <c r="AZ194" s="196">
        <v>45092</v>
      </c>
      <c r="BA194" s="196" t="s">
        <v>1752</v>
      </c>
      <c r="BB194" s="196" t="s">
        <v>1752</v>
      </c>
      <c r="BC194" s="196" t="s">
        <v>1752</v>
      </c>
      <c r="BD194" s="196" t="s">
        <v>1752</v>
      </c>
      <c r="BE194" s="196" t="s">
        <v>1752</v>
      </c>
      <c r="BF194" s="196" t="s">
        <v>1752</v>
      </c>
      <c r="BG194" s="196" t="s">
        <v>1752</v>
      </c>
      <c r="BH194" s="196"/>
      <c r="BI194" s="196"/>
      <c r="BJ194" s="196"/>
      <c r="BK194" s="196"/>
      <c r="BL194" s="196"/>
      <c r="BM194" s="196"/>
    </row>
    <row r="195" spans="1:65">
      <c r="A195" s="196">
        <v>45095</v>
      </c>
      <c r="B195" s="196">
        <v>45095</v>
      </c>
      <c r="C195" s="196">
        <v>45095</v>
      </c>
      <c r="D195" s="196">
        <v>45062</v>
      </c>
      <c r="E195" s="196">
        <v>45083</v>
      </c>
      <c r="F195" s="196">
        <v>45095</v>
      </c>
      <c r="G195" s="196">
        <v>45091</v>
      </c>
      <c r="H195" s="196">
        <v>45089</v>
      </c>
      <c r="I195" s="196">
        <v>45092</v>
      </c>
      <c r="J195" s="196">
        <v>45092</v>
      </c>
      <c r="K195" s="196">
        <v>45089</v>
      </c>
      <c r="L195" s="196">
        <v>45095</v>
      </c>
      <c r="M195" s="196">
        <v>45091</v>
      </c>
      <c r="N195" s="196">
        <v>45078</v>
      </c>
      <c r="O195" s="196">
        <v>45090</v>
      </c>
      <c r="P195" s="196">
        <v>45078</v>
      </c>
      <c r="Q195" s="196">
        <v>45090</v>
      </c>
      <c r="R195" s="196">
        <v>45083</v>
      </c>
      <c r="S195" s="196">
        <v>45085</v>
      </c>
      <c r="T195" s="196">
        <v>45089</v>
      </c>
      <c r="U195" s="196">
        <v>45095</v>
      </c>
      <c r="V195" s="196">
        <v>45095</v>
      </c>
      <c r="W195" s="196">
        <v>45095</v>
      </c>
      <c r="X195" s="196">
        <v>45095</v>
      </c>
      <c r="Y195" s="196">
        <v>45095</v>
      </c>
      <c r="Z195" s="196">
        <v>45089</v>
      </c>
      <c r="AA195" s="196">
        <v>45092</v>
      </c>
      <c r="AB195" s="196">
        <v>45028</v>
      </c>
      <c r="AC195" s="196">
        <v>45078</v>
      </c>
      <c r="AD195" s="196">
        <v>45068</v>
      </c>
      <c r="AE195" s="196">
        <v>45095</v>
      </c>
      <c r="AF195" s="196">
        <v>45095</v>
      </c>
      <c r="AG195" s="196">
        <v>45095</v>
      </c>
      <c r="AH195" s="196">
        <v>45095</v>
      </c>
      <c r="AI195" s="196">
        <v>45089</v>
      </c>
      <c r="AJ195" s="196">
        <v>45095</v>
      </c>
      <c r="AK195" s="196">
        <v>45091</v>
      </c>
      <c r="AL195" s="196">
        <v>45074</v>
      </c>
      <c r="AM195" s="196" t="s">
        <v>1752</v>
      </c>
      <c r="AN195" s="196" t="s">
        <v>1752</v>
      </c>
      <c r="AO195" s="196" t="s">
        <v>1752</v>
      </c>
      <c r="AP195" s="196">
        <v>45095</v>
      </c>
      <c r="AQ195" s="196">
        <v>45091</v>
      </c>
      <c r="AR195" s="196">
        <v>45095</v>
      </c>
      <c r="AS195" s="196">
        <v>45095</v>
      </c>
      <c r="AT195" s="196" t="s">
        <v>1752</v>
      </c>
      <c r="AU195" s="196" t="s">
        <v>1752</v>
      </c>
      <c r="AV195" s="196" t="s">
        <v>1752</v>
      </c>
      <c r="AW195" s="196" t="s">
        <v>1752</v>
      </c>
      <c r="AX195" s="196" t="s">
        <v>1752</v>
      </c>
      <c r="AY195" s="196">
        <v>45095</v>
      </c>
      <c r="AZ195" s="196">
        <v>45095</v>
      </c>
      <c r="BA195" s="196" t="s">
        <v>1752</v>
      </c>
      <c r="BB195" s="196" t="s">
        <v>1752</v>
      </c>
      <c r="BC195" s="196" t="s">
        <v>1752</v>
      </c>
      <c r="BD195" s="196" t="s">
        <v>1752</v>
      </c>
      <c r="BE195" s="196" t="s">
        <v>1752</v>
      </c>
      <c r="BF195" s="196" t="s">
        <v>1752</v>
      </c>
      <c r="BG195" s="196" t="s">
        <v>1752</v>
      </c>
      <c r="BH195" s="196"/>
      <c r="BI195" s="196"/>
      <c r="BJ195" s="196"/>
      <c r="BK195" s="196"/>
      <c r="BL195" s="196"/>
      <c r="BM195" s="196"/>
    </row>
    <row r="196" spans="1:65">
      <c r="A196" s="196">
        <v>45096</v>
      </c>
      <c r="B196" s="196">
        <v>45095</v>
      </c>
      <c r="C196" s="196">
        <v>45095</v>
      </c>
      <c r="D196" s="196">
        <v>45062</v>
      </c>
      <c r="E196" s="196">
        <v>45083</v>
      </c>
      <c r="F196" s="196">
        <v>45096</v>
      </c>
      <c r="G196" s="196">
        <v>45096</v>
      </c>
      <c r="H196" s="196">
        <v>45089</v>
      </c>
      <c r="I196" s="196">
        <v>45092</v>
      </c>
      <c r="J196" s="196">
        <v>45092</v>
      </c>
      <c r="K196" s="196">
        <v>45096</v>
      </c>
      <c r="L196" s="196">
        <v>45096</v>
      </c>
      <c r="M196" s="196">
        <v>45091</v>
      </c>
      <c r="N196" s="196">
        <v>45078</v>
      </c>
      <c r="O196" s="196">
        <v>45090</v>
      </c>
      <c r="P196" s="196">
        <v>45078</v>
      </c>
      <c r="Q196" s="196">
        <v>45090</v>
      </c>
      <c r="R196" s="196">
        <v>45096</v>
      </c>
      <c r="S196" s="196">
        <v>45085</v>
      </c>
      <c r="T196" s="196">
        <v>45089</v>
      </c>
      <c r="U196" s="196">
        <v>45096</v>
      </c>
      <c r="V196" s="196">
        <v>45096</v>
      </c>
      <c r="W196" s="196">
        <v>45095</v>
      </c>
      <c r="X196" s="196">
        <v>45095</v>
      </c>
      <c r="Y196" s="196">
        <v>45095</v>
      </c>
      <c r="Z196" s="196">
        <v>45089</v>
      </c>
      <c r="AA196" s="196">
        <v>45092</v>
      </c>
      <c r="AB196" s="196">
        <v>45028</v>
      </c>
      <c r="AC196" s="196">
        <v>45078</v>
      </c>
      <c r="AD196" s="196">
        <v>45068</v>
      </c>
      <c r="AE196" s="196">
        <v>45095</v>
      </c>
      <c r="AF196" s="196">
        <v>45095</v>
      </c>
      <c r="AG196" s="196">
        <v>45096</v>
      </c>
      <c r="AH196" s="196">
        <v>45095</v>
      </c>
      <c r="AI196" s="196">
        <v>45096</v>
      </c>
      <c r="AJ196" s="196">
        <v>45095</v>
      </c>
      <c r="AK196" s="196">
        <v>45096</v>
      </c>
      <c r="AL196" s="196">
        <v>45074</v>
      </c>
      <c r="AM196" s="196" t="s">
        <v>1752</v>
      </c>
      <c r="AN196" s="196" t="s">
        <v>1752</v>
      </c>
      <c r="AO196" s="196" t="s">
        <v>1752</v>
      </c>
      <c r="AP196" s="196">
        <v>45095</v>
      </c>
      <c r="AQ196" s="196">
        <v>45091</v>
      </c>
      <c r="AR196" s="196">
        <v>45096</v>
      </c>
      <c r="AS196" s="196">
        <v>45095</v>
      </c>
      <c r="AT196" s="196" t="s">
        <v>1752</v>
      </c>
      <c r="AU196" s="196" t="s">
        <v>1752</v>
      </c>
      <c r="AV196" s="196" t="s">
        <v>1752</v>
      </c>
      <c r="AW196" s="196" t="s">
        <v>1752</v>
      </c>
      <c r="AX196" s="196" t="s">
        <v>1752</v>
      </c>
      <c r="AY196" s="196">
        <v>45096</v>
      </c>
      <c r="AZ196" s="196">
        <v>45096</v>
      </c>
      <c r="BA196" s="196" t="s">
        <v>1752</v>
      </c>
      <c r="BB196" s="196" t="s">
        <v>1752</v>
      </c>
      <c r="BC196" s="196" t="s">
        <v>1752</v>
      </c>
      <c r="BD196" s="196" t="s">
        <v>1752</v>
      </c>
      <c r="BE196" s="196" t="s">
        <v>1752</v>
      </c>
      <c r="BF196" s="196" t="s">
        <v>1752</v>
      </c>
      <c r="BG196" s="196" t="s">
        <v>1752</v>
      </c>
      <c r="BH196" s="196"/>
      <c r="BI196" s="196"/>
      <c r="BJ196" s="196"/>
      <c r="BK196" s="196"/>
      <c r="BL196" s="196"/>
      <c r="BM196" s="196"/>
    </row>
    <row r="197" spans="1:65">
      <c r="A197" s="196">
        <v>45097</v>
      </c>
      <c r="B197" s="196">
        <v>45095</v>
      </c>
      <c r="C197" s="196">
        <v>45095</v>
      </c>
      <c r="D197" s="196">
        <v>45062</v>
      </c>
      <c r="E197" s="196">
        <v>45083</v>
      </c>
      <c r="F197" s="196">
        <v>45097</v>
      </c>
      <c r="G197" s="196">
        <v>45096</v>
      </c>
      <c r="H197" s="196">
        <v>45089</v>
      </c>
      <c r="I197" s="196">
        <v>45092</v>
      </c>
      <c r="J197" s="196">
        <v>45097</v>
      </c>
      <c r="K197" s="196">
        <v>45096</v>
      </c>
      <c r="L197" s="196">
        <v>45097</v>
      </c>
      <c r="M197" s="196">
        <v>45091</v>
      </c>
      <c r="N197" s="196">
        <v>45078</v>
      </c>
      <c r="O197" s="196">
        <v>45097</v>
      </c>
      <c r="P197" s="196">
        <v>45078</v>
      </c>
      <c r="Q197" s="196">
        <v>45090</v>
      </c>
      <c r="R197" s="196">
        <v>45096</v>
      </c>
      <c r="S197" s="196">
        <v>45085</v>
      </c>
      <c r="T197" s="196">
        <v>45089</v>
      </c>
      <c r="U197" s="196">
        <v>45097</v>
      </c>
      <c r="V197" s="196">
        <v>45096</v>
      </c>
      <c r="W197" s="196">
        <v>45095</v>
      </c>
      <c r="X197" s="196">
        <v>45097</v>
      </c>
      <c r="Y197" s="196">
        <v>45095</v>
      </c>
      <c r="Z197" s="196">
        <v>45089</v>
      </c>
      <c r="AA197" s="196">
        <v>45092</v>
      </c>
      <c r="AB197" s="196">
        <v>45028</v>
      </c>
      <c r="AC197" s="196">
        <v>45078</v>
      </c>
      <c r="AD197" s="196">
        <v>45068</v>
      </c>
      <c r="AE197" s="196">
        <v>45095</v>
      </c>
      <c r="AF197" s="196">
        <v>45095</v>
      </c>
      <c r="AG197" s="196">
        <v>45097</v>
      </c>
      <c r="AH197" s="196">
        <v>45097</v>
      </c>
      <c r="AI197" s="196">
        <v>45096</v>
      </c>
      <c r="AJ197" s="196">
        <v>45095</v>
      </c>
      <c r="AK197" s="196">
        <v>45096</v>
      </c>
      <c r="AL197" s="196">
        <v>45074</v>
      </c>
      <c r="AM197" s="196" t="s">
        <v>1752</v>
      </c>
      <c r="AN197" s="196" t="s">
        <v>1752</v>
      </c>
      <c r="AO197" s="196" t="s">
        <v>1752</v>
      </c>
      <c r="AP197" s="196">
        <v>45095</v>
      </c>
      <c r="AQ197" s="196">
        <v>45091</v>
      </c>
      <c r="AR197" s="196">
        <v>45096</v>
      </c>
      <c r="AS197" s="196">
        <v>45095</v>
      </c>
      <c r="AT197" s="196" t="s">
        <v>1752</v>
      </c>
      <c r="AU197" s="196" t="s">
        <v>1752</v>
      </c>
      <c r="AV197" s="196" t="s">
        <v>1752</v>
      </c>
      <c r="AW197" s="196" t="s">
        <v>1752</v>
      </c>
      <c r="AX197" s="196" t="s">
        <v>1752</v>
      </c>
      <c r="AY197" s="196">
        <v>45096</v>
      </c>
      <c r="AZ197" s="196">
        <v>45096</v>
      </c>
      <c r="BA197" s="196" t="s">
        <v>1752</v>
      </c>
      <c r="BB197" s="196" t="s">
        <v>1752</v>
      </c>
      <c r="BC197" s="196" t="s">
        <v>1752</v>
      </c>
      <c r="BD197" s="196" t="s">
        <v>1752</v>
      </c>
      <c r="BE197" s="196" t="s">
        <v>1752</v>
      </c>
      <c r="BF197" s="196" t="s">
        <v>1752</v>
      </c>
      <c r="BG197" s="196" t="s">
        <v>1752</v>
      </c>
      <c r="BH197" s="196"/>
      <c r="BI197" s="196"/>
      <c r="BJ197" s="196"/>
      <c r="BK197" s="196"/>
      <c r="BL197" s="196"/>
      <c r="BM197" s="196"/>
    </row>
    <row r="198" spans="1:65">
      <c r="A198" s="196">
        <v>45098</v>
      </c>
      <c r="B198" s="196">
        <v>45095</v>
      </c>
      <c r="C198" s="196">
        <v>45095</v>
      </c>
      <c r="D198" s="196">
        <v>45062</v>
      </c>
      <c r="E198" s="196">
        <v>45083</v>
      </c>
      <c r="F198" s="196">
        <v>45098</v>
      </c>
      <c r="G198" s="196">
        <v>45096</v>
      </c>
      <c r="H198" s="196">
        <v>45089</v>
      </c>
      <c r="I198" s="196">
        <v>45092</v>
      </c>
      <c r="J198" s="196">
        <v>45097</v>
      </c>
      <c r="K198" s="196">
        <v>45096</v>
      </c>
      <c r="L198" s="196">
        <v>45098</v>
      </c>
      <c r="M198" s="196">
        <v>45091</v>
      </c>
      <c r="N198" s="196">
        <v>45078</v>
      </c>
      <c r="O198" s="196">
        <v>45097</v>
      </c>
      <c r="P198" s="196">
        <v>45078</v>
      </c>
      <c r="Q198" s="196">
        <v>45090</v>
      </c>
      <c r="R198" s="196">
        <v>45096</v>
      </c>
      <c r="S198" s="196">
        <v>45085</v>
      </c>
      <c r="T198" s="196">
        <v>45098</v>
      </c>
      <c r="U198" s="196">
        <v>45098</v>
      </c>
      <c r="V198" s="196">
        <v>45096</v>
      </c>
      <c r="W198" s="196">
        <v>45095</v>
      </c>
      <c r="X198" s="196">
        <v>45098</v>
      </c>
      <c r="Y198" s="196">
        <v>45095</v>
      </c>
      <c r="Z198" s="196">
        <v>45089</v>
      </c>
      <c r="AA198" s="196">
        <v>45092</v>
      </c>
      <c r="AB198" s="196">
        <v>45028</v>
      </c>
      <c r="AC198" s="196">
        <v>45078</v>
      </c>
      <c r="AD198" s="196">
        <v>45068</v>
      </c>
      <c r="AE198" s="196">
        <v>45095</v>
      </c>
      <c r="AF198" s="196">
        <v>45095</v>
      </c>
      <c r="AG198" s="196">
        <v>45097</v>
      </c>
      <c r="AH198" s="196">
        <v>45098</v>
      </c>
      <c r="AI198" s="196">
        <v>45096</v>
      </c>
      <c r="AJ198" s="196">
        <v>45098</v>
      </c>
      <c r="AK198" s="196">
        <v>45096</v>
      </c>
      <c r="AL198" s="196">
        <v>45074</v>
      </c>
      <c r="AM198" s="196" t="s">
        <v>1752</v>
      </c>
      <c r="AN198" s="196" t="s">
        <v>1752</v>
      </c>
      <c r="AO198" s="196" t="s">
        <v>1752</v>
      </c>
      <c r="AP198" s="196">
        <v>45095</v>
      </c>
      <c r="AQ198" s="196">
        <v>45091</v>
      </c>
      <c r="AR198" s="196">
        <v>45098</v>
      </c>
      <c r="AS198" s="196">
        <v>45095</v>
      </c>
      <c r="AT198" s="196" t="s">
        <v>1752</v>
      </c>
      <c r="AU198" s="196" t="s">
        <v>1752</v>
      </c>
      <c r="AV198" s="196" t="s">
        <v>1752</v>
      </c>
      <c r="AW198" s="196" t="s">
        <v>1752</v>
      </c>
      <c r="AX198" s="196" t="s">
        <v>1752</v>
      </c>
      <c r="AY198" s="196">
        <v>45096</v>
      </c>
      <c r="AZ198" s="196">
        <v>45096</v>
      </c>
      <c r="BA198" s="196" t="s">
        <v>1752</v>
      </c>
      <c r="BB198" s="196" t="s">
        <v>1752</v>
      </c>
      <c r="BC198" s="196" t="s">
        <v>1752</v>
      </c>
      <c r="BD198" s="196" t="s">
        <v>1752</v>
      </c>
      <c r="BE198" s="196" t="s">
        <v>1752</v>
      </c>
      <c r="BF198" s="196" t="s">
        <v>1752</v>
      </c>
      <c r="BG198" s="196" t="s">
        <v>1752</v>
      </c>
      <c r="BH198" s="196"/>
      <c r="BI198" s="196"/>
      <c r="BJ198" s="196"/>
      <c r="BK198" s="196"/>
      <c r="BL198" s="196"/>
      <c r="BM198" s="196"/>
    </row>
    <row r="199" spans="1:65">
      <c r="A199" s="196">
        <v>45099</v>
      </c>
      <c r="B199" s="196">
        <v>45099</v>
      </c>
      <c r="C199" s="196">
        <v>45095</v>
      </c>
      <c r="D199" s="196">
        <v>45099</v>
      </c>
      <c r="E199" s="196">
        <v>45083</v>
      </c>
      <c r="F199" s="196">
        <v>45098</v>
      </c>
      <c r="G199" s="196">
        <v>45099</v>
      </c>
      <c r="H199" s="196">
        <v>45089</v>
      </c>
      <c r="I199" s="196">
        <v>45092</v>
      </c>
      <c r="J199" s="196">
        <v>45099</v>
      </c>
      <c r="K199" s="196">
        <v>45099</v>
      </c>
      <c r="L199" s="196">
        <v>45099</v>
      </c>
      <c r="M199" s="196">
        <v>45091</v>
      </c>
      <c r="N199" s="196">
        <v>45078</v>
      </c>
      <c r="O199" s="196">
        <v>45097</v>
      </c>
      <c r="P199" s="196">
        <v>45078</v>
      </c>
      <c r="Q199" s="196">
        <v>45090</v>
      </c>
      <c r="R199" s="196">
        <v>45096</v>
      </c>
      <c r="S199" s="196">
        <v>45085</v>
      </c>
      <c r="T199" s="196">
        <v>45098</v>
      </c>
      <c r="U199" s="196">
        <v>45098</v>
      </c>
      <c r="V199" s="196">
        <v>45096</v>
      </c>
      <c r="W199" s="196">
        <v>45095</v>
      </c>
      <c r="X199" s="196">
        <v>45098</v>
      </c>
      <c r="Y199" s="196">
        <v>45095</v>
      </c>
      <c r="Z199" s="196">
        <v>45089</v>
      </c>
      <c r="AA199" s="196">
        <v>45092</v>
      </c>
      <c r="AB199" s="196">
        <v>45028</v>
      </c>
      <c r="AC199" s="196">
        <v>45099</v>
      </c>
      <c r="AD199" s="196">
        <v>45099</v>
      </c>
      <c r="AE199" s="196">
        <v>45099</v>
      </c>
      <c r="AF199" s="196">
        <v>45095</v>
      </c>
      <c r="AG199" s="196">
        <v>45097</v>
      </c>
      <c r="AH199" s="196">
        <v>45099</v>
      </c>
      <c r="AI199" s="196">
        <v>45099</v>
      </c>
      <c r="AJ199" s="196">
        <v>45099</v>
      </c>
      <c r="AK199" s="196">
        <v>45099</v>
      </c>
      <c r="AL199" s="196">
        <v>45074</v>
      </c>
      <c r="AM199" s="196" t="s">
        <v>1752</v>
      </c>
      <c r="AN199" s="196" t="s">
        <v>1752</v>
      </c>
      <c r="AO199" s="196" t="s">
        <v>1752</v>
      </c>
      <c r="AP199" s="196">
        <v>45095</v>
      </c>
      <c r="AQ199" s="196">
        <v>45091</v>
      </c>
      <c r="AR199" s="196">
        <v>45098</v>
      </c>
      <c r="AS199" s="196">
        <v>45095</v>
      </c>
      <c r="AT199" s="196" t="s">
        <v>1752</v>
      </c>
      <c r="AU199" s="196" t="s">
        <v>1752</v>
      </c>
      <c r="AV199" s="196" t="s">
        <v>1752</v>
      </c>
      <c r="AW199" s="196" t="s">
        <v>1752</v>
      </c>
      <c r="AX199" s="196" t="s">
        <v>1752</v>
      </c>
      <c r="AY199" s="196">
        <v>45099</v>
      </c>
      <c r="AZ199" s="196">
        <v>45096</v>
      </c>
      <c r="BA199" s="196" t="s">
        <v>1752</v>
      </c>
      <c r="BB199" s="196" t="s">
        <v>1752</v>
      </c>
      <c r="BC199" s="196" t="s">
        <v>1752</v>
      </c>
      <c r="BD199" s="196" t="s">
        <v>1752</v>
      </c>
      <c r="BE199" s="196" t="s">
        <v>1752</v>
      </c>
      <c r="BF199" s="196" t="s">
        <v>1752</v>
      </c>
      <c r="BG199" s="196" t="s">
        <v>1752</v>
      </c>
      <c r="BH199" s="196"/>
      <c r="BI199" s="196"/>
      <c r="BJ199" s="196"/>
      <c r="BK199" s="196"/>
      <c r="BL199" s="196"/>
      <c r="BM199" s="196"/>
    </row>
    <row r="200" spans="1:65">
      <c r="A200" s="196">
        <v>45100</v>
      </c>
      <c r="B200" s="196">
        <v>45099</v>
      </c>
      <c r="C200" s="196">
        <v>45095</v>
      </c>
      <c r="D200" s="196">
        <v>45099</v>
      </c>
      <c r="E200" s="196">
        <v>45083</v>
      </c>
      <c r="F200" s="196">
        <v>45098</v>
      </c>
      <c r="G200" s="196">
        <v>45099</v>
      </c>
      <c r="H200" s="196">
        <v>45089</v>
      </c>
      <c r="I200" s="196">
        <v>45092</v>
      </c>
      <c r="J200" s="196">
        <v>45099</v>
      </c>
      <c r="K200" s="196">
        <v>45099</v>
      </c>
      <c r="L200" s="196">
        <v>45099</v>
      </c>
      <c r="M200" s="196">
        <v>45091</v>
      </c>
      <c r="N200" s="196">
        <v>45078</v>
      </c>
      <c r="O200" s="196">
        <v>45097</v>
      </c>
      <c r="P200" s="196">
        <v>45078</v>
      </c>
      <c r="Q200" s="196">
        <v>45090</v>
      </c>
      <c r="R200" s="196">
        <v>45096</v>
      </c>
      <c r="S200" s="196">
        <v>45085</v>
      </c>
      <c r="T200" s="196">
        <v>45098</v>
      </c>
      <c r="U200" s="196">
        <v>45098</v>
      </c>
      <c r="V200" s="196">
        <v>45096</v>
      </c>
      <c r="W200" s="196">
        <v>45095</v>
      </c>
      <c r="X200" s="196">
        <v>45098</v>
      </c>
      <c r="Y200" s="196">
        <v>45095</v>
      </c>
      <c r="Z200" s="196">
        <v>45089</v>
      </c>
      <c r="AA200" s="196">
        <v>45092</v>
      </c>
      <c r="AB200" s="196">
        <v>45028</v>
      </c>
      <c r="AC200" s="196">
        <v>45099</v>
      </c>
      <c r="AD200" s="196">
        <v>45099</v>
      </c>
      <c r="AE200" s="196">
        <v>45099</v>
      </c>
      <c r="AF200" s="196">
        <v>45095</v>
      </c>
      <c r="AG200" s="196">
        <v>45097</v>
      </c>
      <c r="AH200" s="196">
        <v>45099</v>
      </c>
      <c r="AI200" s="196">
        <v>45099</v>
      </c>
      <c r="AJ200" s="196">
        <v>45099</v>
      </c>
      <c r="AK200" s="196">
        <v>45099</v>
      </c>
      <c r="AL200" s="196">
        <v>45074</v>
      </c>
      <c r="AM200" s="196" t="s">
        <v>1752</v>
      </c>
      <c r="AN200" s="196" t="s">
        <v>1752</v>
      </c>
      <c r="AO200" s="196" t="s">
        <v>1752</v>
      </c>
      <c r="AP200" s="196">
        <v>45095</v>
      </c>
      <c r="AQ200" s="196">
        <v>45091</v>
      </c>
      <c r="AR200" s="196">
        <v>45098</v>
      </c>
      <c r="AS200" s="196">
        <v>45095</v>
      </c>
      <c r="AT200" s="196" t="s">
        <v>1752</v>
      </c>
      <c r="AU200" s="196" t="s">
        <v>1752</v>
      </c>
      <c r="AV200" s="196" t="s">
        <v>1752</v>
      </c>
      <c r="AW200" s="196" t="s">
        <v>1752</v>
      </c>
      <c r="AX200" s="196" t="s">
        <v>1752</v>
      </c>
      <c r="AY200" s="196">
        <v>45099</v>
      </c>
      <c r="AZ200" s="196">
        <v>45096</v>
      </c>
      <c r="BA200" s="196" t="s">
        <v>1752</v>
      </c>
      <c r="BB200" s="196" t="s">
        <v>1752</v>
      </c>
      <c r="BC200" s="196" t="s">
        <v>1752</v>
      </c>
      <c r="BD200" s="196" t="s">
        <v>1752</v>
      </c>
      <c r="BE200" s="196" t="s">
        <v>1752</v>
      </c>
      <c r="BF200" s="196" t="s">
        <v>1752</v>
      </c>
      <c r="BG200" s="196" t="s">
        <v>1752</v>
      </c>
      <c r="BH200" s="196"/>
      <c r="BI200" s="196"/>
      <c r="BJ200" s="196"/>
      <c r="BK200" s="196"/>
      <c r="BL200" s="196"/>
      <c r="BM200" s="196"/>
    </row>
    <row r="201" spans="1:65">
      <c r="A201" s="196">
        <v>45101</v>
      </c>
      <c r="B201" s="196">
        <v>45099</v>
      </c>
      <c r="C201" s="196">
        <v>45095</v>
      </c>
      <c r="D201" s="196">
        <v>45099</v>
      </c>
      <c r="E201" s="196">
        <v>45083</v>
      </c>
      <c r="F201" s="196">
        <v>45098</v>
      </c>
      <c r="G201" s="196">
        <v>45099</v>
      </c>
      <c r="H201" s="196">
        <v>45089</v>
      </c>
      <c r="I201" s="196">
        <v>45092</v>
      </c>
      <c r="J201" s="196">
        <v>45099</v>
      </c>
      <c r="K201" s="196">
        <v>45099</v>
      </c>
      <c r="L201" s="196">
        <v>45099</v>
      </c>
      <c r="M201" s="196">
        <v>45091</v>
      </c>
      <c r="N201" s="196">
        <v>45078</v>
      </c>
      <c r="O201" s="196">
        <v>45097</v>
      </c>
      <c r="P201" s="196">
        <v>45078</v>
      </c>
      <c r="Q201" s="196">
        <v>45090</v>
      </c>
      <c r="R201" s="196">
        <v>45096</v>
      </c>
      <c r="S201" s="196">
        <v>45085</v>
      </c>
      <c r="T201" s="196">
        <v>45098</v>
      </c>
      <c r="U201" s="196">
        <v>45098</v>
      </c>
      <c r="V201" s="196">
        <v>45096</v>
      </c>
      <c r="W201" s="196">
        <v>45095</v>
      </c>
      <c r="X201" s="196">
        <v>45098</v>
      </c>
      <c r="Y201" s="196">
        <v>45095</v>
      </c>
      <c r="Z201" s="196">
        <v>45089</v>
      </c>
      <c r="AA201" s="196">
        <v>45092</v>
      </c>
      <c r="AB201" s="196">
        <v>45028</v>
      </c>
      <c r="AC201" s="196">
        <v>45099</v>
      </c>
      <c r="AD201" s="196">
        <v>45099</v>
      </c>
      <c r="AE201" s="196">
        <v>45099</v>
      </c>
      <c r="AF201" s="196">
        <v>45095</v>
      </c>
      <c r="AG201" s="196">
        <v>45097</v>
      </c>
      <c r="AH201" s="196">
        <v>45099</v>
      </c>
      <c r="AI201" s="196">
        <v>45099</v>
      </c>
      <c r="AJ201" s="196">
        <v>45099</v>
      </c>
      <c r="AK201" s="196">
        <v>45099</v>
      </c>
      <c r="AL201" s="196">
        <v>45074</v>
      </c>
      <c r="AM201" s="196" t="s">
        <v>1752</v>
      </c>
      <c r="AN201" s="196" t="s">
        <v>1752</v>
      </c>
      <c r="AO201" s="196" t="s">
        <v>1752</v>
      </c>
      <c r="AP201" s="196">
        <v>45095</v>
      </c>
      <c r="AQ201" s="196">
        <v>45091</v>
      </c>
      <c r="AR201" s="196">
        <v>45098</v>
      </c>
      <c r="AS201" s="196">
        <v>45095</v>
      </c>
      <c r="AT201" s="196" t="s">
        <v>1752</v>
      </c>
      <c r="AU201" s="196" t="s">
        <v>1752</v>
      </c>
      <c r="AV201" s="196" t="s">
        <v>1752</v>
      </c>
      <c r="AW201" s="196" t="s">
        <v>1752</v>
      </c>
      <c r="AX201" s="196" t="s">
        <v>1752</v>
      </c>
      <c r="AY201" s="196">
        <v>45099</v>
      </c>
      <c r="AZ201" s="196">
        <v>45096</v>
      </c>
      <c r="BA201" s="196" t="s">
        <v>1752</v>
      </c>
      <c r="BB201" s="196" t="s">
        <v>1752</v>
      </c>
      <c r="BC201" s="196" t="s">
        <v>1752</v>
      </c>
      <c r="BD201" s="196" t="s">
        <v>1752</v>
      </c>
      <c r="BE201" s="196" t="s">
        <v>1752</v>
      </c>
      <c r="BF201" s="196" t="s">
        <v>1752</v>
      </c>
      <c r="BG201" s="196" t="s">
        <v>1752</v>
      </c>
      <c r="BH201" s="196"/>
      <c r="BI201" s="196"/>
      <c r="BJ201" s="196"/>
      <c r="BK201" s="196"/>
      <c r="BL201" s="196"/>
      <c r="BM201" s="196"/>
    </row>
    <row r="202" spans="1:65">
      <c r="A202" s="196">
        <v>45102</v>
      </c>
      <c r="B202" s="196">
        <v>45099</v>
      </c>
      <c r="C202" s="196">
        <v>45095</v>
      </c>
      <c r="D202" s="196">
        <v>45102</v>
      </c>
      <c r="E202" s="196">
        <v>45102</v>
      </c>
      <c r="F202" s="196">
        <v>45102</v>
      </c>
      <c r="G202" s="196">
        <v>45099</v>
      </c>
      <c r="H202" s="196">
        <v>45102</v>
      </c>
      <c r="I202" s="196">
        <v>45092</v>
      </c>
      <c r="J202" s="196">
        <v>45102</v>
      </c>
      <c r="K202" s="196">
        <v>45099</v>
      </c>
      <c r="L202" s="196">
        <v>45102</v>
      </c>
      <c r="M202" s="196">
        <v>45091</v>
      </c>
      <c r="N202" s="196">
        <v>45078</v>
      </c>
      <c r="O202" s="196">
        <v>45102</v>
      </c>
      <c r="P202" s="196">
        <v>45078</v>
      </c>
      <c r="Q202" s="196">
        <v>45090</v>
      </c>
      <c r="R202" s="196">
        <v>45096</v>
      </c>
      <c r="S202" s="196">
        <v>45085</v>
      </c>
      <c r="T202" s="196">
        <v>45098</v>
      </c>
      <c r="U202" s="196">
        <v>45102</v>
      </c>
      <c r="V202" s="196">
        <v>45096</v>
      </c>
      <c r="W202" s="196">
        <v>45095</v>
      </c>
      <c r="X202" s="196">
        <v>45098</v>
      </c>
      <c r="Y202" s="196">
        <v>45095</v>
      </c>
      <c r="Z202" s="196">
        <v>45089</v>
      </c>
      <c r="AA202" s="196">
        <v>45092</v>
      </c>
      <c r="AB202" s="196">
        <v>45102</v>
      </c>
      <c r="AC202" s="196">
        <v>45102</v>
      </c>
      <c r="AD202" s="196">
        <v>45102</v>
      </c>
      <c r="AE202" s="196">
        <v>45102</v>
      </c>
      <c r="AF202" s="196">
        <v>45095</v>
      </c>
      <c r="AG202" s="196">
        <v>45097</v>
      </c>
      <c r="AH202" s="196">
        <v>45102</v>
      </c>
      <c r="AI202" s="196">
        <v>45099</v>
      </c>
      <c r="AJ202" s="196">
        <v>45099</v>
      </c>
      <c r="AK202" s="196">
        <v>45099</v>
      </c>
      <c r="AL202" s="196">
        <v>45074</v>
      </c>
      <c r="AM202" s="196" t="s">
        <v>1752</v>
      </c>
      <c r="AN202" s="196" t="s">
        <v>1752</v>
      </c>
      <c r="AO202" s="196" t="s">
        <v>1752</v>
      </c>
      <c r="AP202" s="196">
        <v>45095</v>
      </c>
      <c r="AQ202" s="196">
        <v>45091</v>
      </c>
      <c r="AR202" s="196">
        <v>45098</v>
      </c>
      <c r="AS202" s="196">
        <v>45095</v>
      </c>
      <c r="AT202" s="196" t="s">
        <v>1752</v>
      </c>
      <c r="AU202" s="196" t="s">
        <v>1752</v>
      </c>
      <c r="AV202" s="196" t="s">
        <v>1752</v>
      </c>
      <c r="AW202" s="196" t="s">
        <v>1752</v>
      </c>
      <c r="AX202" s="196" t="s">
        <v>1752</v>
      </c>
      <c r="AY202" s="196">
        <v>45099</v>
      </c>
      <c r="AZ202" s="196">
        <v>45096</v>
      </c>
      <c r="BA202" s="196" t="s">
        <v>1752</v>
      </c>
      <c r="BB202" s="196" t="s">
        <v>1752</v>
      </c>
      <c r="BC202" s="196" t="s">
        <v>1752</v>
      </c>
      <c r="BD202" s="196" t="s">
        <v>1752</v>
      </c>
      <c r="BE202" s="196" t="s">
        <v>1752</v>
      </c>
      <c r="BF202" s="196" t="s">
        <v>1752</v>
      </c>
      <c r="BG202" s="196" t="s">
        <v>1752</v>
      </c>
      <c r="BH202" s="196"/>
      <c r="BI202" s="196"/>
      <c r="BJ202" s="196"/>
      <c r="BK202" s="196"/>
      <c r="BL202" s="196"/>
      <c r="BM202" s="196"/>
    </row>
    <row r="203" spans="1:65">
      <c r="A203" s="196">
        <v>45103</v>
      </c>
      <c r="B203" s="196">
        <v>45103</v>
      </c>
      <c r="C203" s="196">
        <v>45103</v>
      </c>
      <c r="D203" s="196">
        <v>45102</v>
      </c>
      <c r="E203" s="196">
        <v>45103</v>
      </c>
      <c r="F203" s="196">
        <v>45102</v>
      </c>
      <c r="G203" s="196">
        <v>45103</v>
      </c>
      <c r="H203" s="196">
        <v>45102</v>
      </c>
      <c r="I203" s="196">
        <v>45103</v>
      </c>
      <c r="J203" s="196">
        <v>45102</v>
      </c>
      <c r="K203" s="196">
        <v>45099</v>
      </c>
      <c r="L203" s="196">
        <v>45103</v>
      </c>
      <c r="M203" s="196">
        <v>45091</v>
      </c>
      <c r="N203" s="196">
        <v>45103</v>
      </c>
      <c r="O203" s="196">
        <v>45102</v>
      </c>
      <c r="P203" s="196">
        <v>45103</v>
      </c>
      <c r="Q203" s="196">
        <v>45090</v>
      </c>
      <c r="R203" s="196">
        <v>45096</v>
      </c>
      <c r="S203" s="196">
        <v>45085</v>
      </c>
      <c r="T203" s="196">
        <v>45098</v>
      </c>
      <c r="U203" s="196">
        <v>45103</v>
      </c>
      <c r="V203" s="196">
        <v>45096</v>
      </c>
      <c r="W203" s="196">
        <v>45095</v>
      </c>
      <c r="X203" s="196">
        <v>45098</v>
      </c>
      <c r="Y203" s="196">
        <v>45095</v>
      </c>
      <c r="Z203" s="196">
        <v>45103</v>
      </c>
      <c r="AA203" s="196">
        <v>45092</v>
      </c>
      <c r="AB203" s="196">
        <v>45102</v>
      </c>
      <c r="AC203" s="196">
        <v>45102</v>
      </c>
      <c r="AD203" s="196">
        <v>45102</v>
      </c>
      <c r="AE203" s="196">
        <v>45103</v>
      </c>
      <c r="AF203" s="196">
        <v>45103</v>
      </c>
      <c r="AG203" s="196">
        <v>45097</v>
      </c>
      <c r="AH203" s="196">
        <v>45103</v>
      </c>
      <c r="AI203" s="196">
        <v>45099</v>
      </c>
      <c r="AJ203" s="196">
        <v>45103</v>
      </c>
      <c r="AK203" s="196">
        <v>45099</v>
      </c>
      <c r="AL203" s="196">
        <v>45074</v>
      </c>
      <c r="AM203" s="196" t="s">
        <v>1752</v>
      </c>
      <c r="AN203" s="196" t="s">
        <v>1752</v>
      </c>
      <c r="AO203" s="196" t="s">
        <v>1752</v>
      </c>
      <c r="AP203" s="196">
        <v>45095</v>
      </c>
      <c r="AQ203" s="196">
        <v>45091</v>
      </c>
      <c r="AR203" s="196">
        <v>45103</v>
      </c>
      <c r="AS203" s="196">
        <v>45095</v>
      </c>
      <c r="AT203" s="196" t="s">
        <v>1752</v>
      </c>
      <c r="AU203" s="196" t="s">
        <v>1752</v>
      </c>
      <c r="AV203" s="196" t="s">
        <v>1752</v>
      </c>
      <c r="AW203" s="196" t="s">
        <v>1752</v>
      </c>
      <c r="AX203" s="196" t="s">
        <v>1752</v>
      </c>
      <c r="AY203" s="196">
        <v>45099</v>
      </c>
      <c r="AZ203" s="196">
        <v>45096</v>
      </c>
      <c r="BA203" s="196" t="s">
        <v>1752</v>
      </c>
      <c r="BB203" s="196" t="s">
        <v>1752</v>
      </c>
      <c r="BC203" s="196" t="s">
        <v>1752</v>
      </c>
      <c r="BD203" s="196" t="s">
        <v>1752</v>
      </c>
      <c r="BE203" s="196" t="s">
        <v>1752</v>
      </c>
      <c r="BF203" s="196" t="s">
        <v>1752</v>
      </c>
      <c r="BG203" s="196" t="s">
        <v>1752</v>
      </c>
      <c r="BH203" s="196"/>
      <c r="BI203" s="196"/>
      <c r="BJ203" s="196"/>
      <c r="BK203" s="196"/>
      <c r="BL203" s="196"/>
      <c r="BM203" s="196"/>
    </row>
    <row r="204" spans="1:65">
      <c r="A204" s="196">
        <v>45104</v>
      </c>
      <c r="B204" s="196">
        <v>45103</v>
      </c>
      <c r="C204" s="196">
        <v>45103</v>
      </c>
      <c r="D204" s="196">
        <v>45102</v>
      </c>
      <c r="E204" s="196">
        <v>45103</v>
      </c>
      <c r="F204" s="196">
        <v>45102</v>
      </c>
      <c r="G204" s="196">
        <v>45103</v>
      </c>
      <c r="H204" s="196">
        <v>45102</v>
      </c>
      <c r="I204" s="196">
        <v>45103</v>
      </c>
      <c r="J204" s="196">
        <v>45102</v>
      </c>
      <c r="K204" s="196">
        <v>45104</v>
      </c>
      <c r="L204" s="196">
        <v>45104</v>
      </c>
      <c r="M204" s="196">
        <v>45091</v>
      </c>
      <c r="N204" s="196">
        <v>45103</v>
      </c>
      <c r="O204" s="196">
        <v>45104</v>
      </c>
      <c r="P204" s="196">
        <v>45103</v>
      </c>
      <c r="Q204" s="196">
        <v>45090</v>
      </c>
      <c r="R204" s="196">
        <v>45096</v>
      </c>
      <c r="S204" s="196">
        <v>45085</v>
      </c>
      <c r="T204" s="196">
        <v>45098</v>
      </c>
      <c r="U204" s="196">
        <v>45104</v>
      </c>
      <c r="V204" s="196">
        <v>45096</v>
      </c>
      <c r="W204" s="196">
        <v>45095</v>
      </c>
      <c r="X204" s="196">
        <v>45098</v>
      </c>
      <c r="Y204" s="196">
        <v>45095</v>
      </c>
      <c r="Z204" s="196">
        <v>45104</v>
      </c>
      <c r="AA204" s="196">
        <v>45092</v>
      </c>
      <c r="AB204" s="196">
        <v>45102</v>
      </c>
      <c r="AC204" s="196">
        <v>45104</v>
      </c>
      <c r="AD204" s="196">
        <v>45102</v>
      </c>
      <c r="AE204" s="196">
        <v>45103</v>
      </c>
      <c r="AF204" s="196">
        <v>45103</v>
      </c>
      <c r="AG204" s="196">
        <v>45104</v>
      </c>
      <c r="AH204" s="196">
        <v>45104</v>
      </c>
      <c r="AI204" s="196">
        <v>45099</v>
      </c>
      <c r="AJ204" s="196">
        <v>45104</v>
      </c>
      <c r="AK204" s="196">
        <v>45099</v>
      </c>
      <c r="AL204" s="196">
        <v>45074</v>
      </c>
      <c r="AM204" s="196" t="s">
        <v>1752</v>
      </c>
      <c r="AN204" s="196" t="s">
        <v>1752</v>
      </c>
      <c r="AO204" s="196" t="s">
        <v>1752</v>
      </c>
      <c r="AP204" s="196">
        <v>45095</v>
      </c>
      <c r="AQ204" s="196">
        <v>45091</v>
      </c>
      <c r="AR204" s="196">
        <v>45104</v>
      </c>
      <c r="AS204" s="196">
        <v>45095</v>
      </c>
      <c r="AT204" s="196" t="s">
        <v>1752</v>
      </c>
      <c r="AU204" s="196" t="s">
        <v>1752</v>
      </c>
      <c r="AV204" s="196" t="s">
        <v>1752</v>
      </c>
      <c r="AW204" s="196" t="s">
        <v>1752</v>
      </c>
      <c r="AX204" s="196" t="s">
        <v>1752</v>
      </c>
      <c r="AY204" s="196">
        <v>45099</v>
      </c>
      <c r="AZ204" s="196">
        <v>45104</v>
      </c>
      <c r="BA204" s="196" t="s">
        <v>1752</v>
      </c>
      <c r="BB204" s="196" t="s">
        <v>1752</v>
      </c>
      <c r="BC204" s="196" t="s">
        <v>1752</v>
      </c>
      <c r="BD204" s="196" t="s">
        <v>1752</v>
      </c>
      <c r="BE204" s="196" t="s">
        <v>1752</v>
      </c>
      <c r="BF204" s="196" t="s">
        <v>1752</v>
      </c>
      <c r="BG204" s="196" t="s">
        <v>1752</v>
      </c>
      <c r="BH204" s="196"/>
      <c r="BI204" s="196"/>
      <c r="BJ204" s="196"/>
      <c r="BK204" s="196"/>
      <c r="BL204" s="196"/>
      <c r="BM204" s="196"/>
    </row>
    <row r="205" spans="1:65">
      <c r="A205" s="196">
        <v>45105</v>
      </c>
      <c r="B205" s="196">
        <v>45103</v>
      </c>
      <c r="C205" s="196">
        <v>45105</v>
      </c>
      <c r="D205" s="196">
        <v>45105</v>
      </c>
      <c r="E205" s="196">
        <v>45105</v>
      </c>
      <c r="F205" s="196">
        <v>45102</v>
      </c>
      <c r="G205" s="196">
        <v>45105</v>
      </c>
      <c r="H205" s="196">
        <v>45102</v>
      </c>
      <c r="I205" s="196">
        <v>45105</v>
      </c>
      <c r="J205" s="196">
        <v>45105</v>
      </c>
      <c r="K205" s="196">
        <v>45105</v>
      </c>
      <c r="L205" s="196">
        <v>45105</v>
      </c>
      <c r="M205" s="196">
        <v>45091</v>
      </c>
      <c r="N205" s="196">
        <v>45103</v>
      </c>
      <c r="O205" s="196">
        <v>45104</v>
      </c>
      <c r="P205" s="196">
        <v>45103</v>
      </c>
      <c r="Q205" s="196">
        <v>45090</v>
      </c>
      <c r="R205" s="196">
        <v>45096</v>
      </c>
      <c r="S205" s="196">
        <v>45085</v>
      </c>
      <c r="T205" s="196">
        <v>45098</v>
      </c>
      <c r="U205" s="196">
        <v>45105</v>
      </c>
      <c r="V205" s="196">
        <v>45096</v>
      </c>
      <c r="W205" s="196">
        <v>45095</v>
      </c>
      <c r="X205" s="196">
        <v>45098</v>
      </c>
      <c r="Y205" s="196">
        <v>45095</v>
      </c>
      <c r="Z205" s="196">
        <v>45104</v>
      </c>
      <c r="AA205" s="196">
        <v>45092</v>
      </c>
      <c r="AB205" s="196">
        <v>45102</v>
      </c>
      <c r="AC205" s="196">
        <v>45104</v>
      </c>
      <c r="AD205" s="196">
        <v>45102</v>
      </c>
      <c r="AE205" s="196">
        <v>45103</v>
      </c>
      <c r="AF205" s="196">
        <v>45105</v>
      </c>
      <c r="AG205" s="196">
        <v>45105</v>
      </c>
      <c r="AH205" s="196">
        <v>45105</v>
      </c>
      <c r="AI205" s="196">
        <v>45105</v>
      </c>
      <c r="AJ205" s="196">
        <v>45104</v>
      </c>
      <c r="AK205" s="196">
        <v>45105</v>
      </c>
      <c r="AL205" s="196">
        <v>45074</v>
      </c>
      <c r="AM205" s="196" t="s">
        <v>1752</v>
      </c>
      <c r="AN205" s="196" t="s">
        <v>1752</v>
      </c>
      <c r="AO205" s="196" t="s">
        <v>1752</v>
      </c>
      <c r="AP205" s="196">
        <v>45095</v>
      </c>
      <c r="AQ205" s="196">
        <v>45105</v>
      </c>
      <c r="AR205" s="196">
        <v>45105</v>
      </c>
      <c r="AS205" s="196">
        <v>45095</v>
      </c>
      <c r="AT205" s="196" t="s">
        <v>1752</v>
      </c>
      <c r="AU205" s="196" t="s">
        <v>1752</v>
      </c>
      <c r="AV205" s="196" t="s">
        <v>1752</v>
      </c>
      <c r="AW205" s="196" t="s">
        <v>1752</v>
      </c>
      <c r="AX205" s="196" t="s">
        <v>1752</v>
      </c>
      <c r="AY205" s="196">
        <v>45099</v>
      </c>
      <c r="AZ205" s="196">
        <v>45104</v>
      </c>
      <c r="BA205" s="196" t="s">
        <v>1752</v>
      </c>
      <c r="BB205" s="196" t="s">
        <v>1752</v>
      </c>
      <c r="BC205" s="196" t="s">
        <v>1752</v>
      </c>
      <c r="BD205" s="196" t="s">
        <v>1752</v>
      </c>
      <c r="BE205" s="196" t="s">
        <v>1752</v>
      </c>
      <c r="BF205" s="196" t="s">
        <v>1752</v>
      </c>
      <c r="BG205" s="196" t="s">
        <v>1752</v>
      </c>
      <c r="BH205" s="196"/>
      <c r="BI205" s="196"/>
      <c r="BJ205" s="196"/>
      <c r="BK205" s="196"/>
      <c r="BL205" s="196"/>
      <c r="BM205" s="196"/>
    </row>
    <row r="206" spans="1:65">
      <c r="A206" s="196">
        <v>45106</v>
      </c>
      <c r="B206" s="196">
        <v>45103</v>
      </c>
      <c r="C206" s="196">
        <v>45105</v>
      </c>
      <c r="D206" s="196">
        <v>45105</v>
      </c>
      <c r="E206" s="196">
        <v>45105</v>
      </c>
      <c r="F206" s="196">
        <v>45102</v>
      </c>
      <c r="G206" s="196">
        <v>45105</v>
      </c>
      <c r="H206" s="196">
        <v>45102</v>
      </c>
      <c r="I206" s="196">
        <v>45105</v>
      </c>
      <c r="J206" s="196">
        <v>45105</v>
      </c>
      <c r="K206" s="196">
        <v>45105</v>
      </c>
      <c r="L206" s="196">
        <v>45105</v>
      </c>
      <c r="M206" s="196">
        <v>45091</v>
      </c>
      <c r="N206" s="196">
        <v>45103</v>
      </c>
      <c r="O206" s="196">
        <v>45104</v>
      </c>
      <c r="P206" s="196">
        <v>45103</v>
      </c>
      <c r="Q206" s="196">
        <v>45090</v>
      </c>
      <c r="R206" s="196">
        <v>45096</v>
      </c>
      <c r="S206" s="196">
        <v>45085</v>
      </c>
      <c r="T206" s="196">
        <v>45098</v>
      </c>
      <c r="U206" s="196">
        <v>45105</v>
      </c>
      <c r="V206" s="196">
        <v>45096</v>
      </c>
      <c r="W206" s="196">
        <v>45095</v>
      </c>
      <c r="X206" s="196">
        <v>45098</v>
      </c>
      <c r="Y206" s="196">
        <v>45095</v>
      </c>
      <c r="Z206" s="196">
        <v>45104</v>
      </c>
      <c r="AA206" s="196">
        <v>45092</v>
      </c>
      <c r="AB206" s="196">
        <v>45102</v>
      </c>
      <c r="AC206" s="196">
        <v>45104</v>
      </c>
      <c r="AD206" s="196">
        <v>45102</v>
      </c>
      <c r="AE206" s="196">
        <v>45103</v>
      </c>
      <c r="AF206" s="196">
        <v>45105</v>
      </c>
      <c r="AG206" s="196">
        <v>45105</v>
      </c>
      <c r="AH206" s="196">
        <v>45105</v>
      </c>
      <c r="AI206" s="196">
        <v>45105</v>
      </c>
      <c r="AJ206" s="196">
        <v>45104</v>
      </c>
      <c r="AK206" s="196">
        <v>45105</v>
      </c>
      <c r="AL206" s="196">
        <v>45074</v>
      </c>
      <c r="AM206" s="196" t="s">
        <v>1752</v>
      </c>
      <c r="AN206" s="196" t="s">
        <v>1752</v>
      </c>
      <c r="AO206" s="196" t="s">
        <v>1752</v>
      </c>
      <c r="AP206" s="196">
        <v>45095</v>
      </c>
      <c r="AQ206" s="196">
        <v>45105</v>
      </c>
      <c r="AR206" s="196">
        <v>45105</v>
      </c>
      <c r="AS206" s="196">
        <v>45095</v>
      </c>
      <c r="AT206" s="196" t="s">
        <v>1752</v>
      </c>
      <c r="AU206" s="196" t="s">
        <v>1752</v>
      </c>
      <c r="AV206" s="196" t="s">
        <v>1752</v>
      </c>
      <c r="AW206" s="196" t="s">
        <v>1752</v>
      </c>
      <c r="AX206" s="196" t="s">
        <v>1752</v>
      </c>
      <c r="AY206" s="196">
        <v>45099</v>
      </c>
      <c r="AZ206" s="196">
        <v>45104</v>
      </c>
      <c r="BA206" s="196" t="s">
        <v>1752</v>
      </c>
      <c r="BB206" s="196" t="s">
        <v>1752</v>
      </c>
      <c r="BC206" s="196" t="s">
        <v>1752</v>
      </c>
      <c r="BD206" s="196" t="s">
        <v>1752</v>
      </c>
      <c r="BE206" s="196" t="s">
        <v>1752</v>
      </c>
      <c r="BF206" s="196" t="s">
        <v>1752</v>
      </c>
      <c r="BG206" s="196" t="s">
        <v>1752</v>
      </c>
      <c r="BH206" s="196"/>
      <c r="BI206" s="196"/>
      <c r="BJ206" s="196"/>
      <c r="BK206" s="196"/>
      <c r="BL206" s="196"/>
      <c r="BM206" s="196"/>
    </row>
    <row r="207" spans="1:65">
      <c r="A207" s="196">
        <v>45107</v>
      </c>
      <c r="B207" s="196">
        <v>45103</v>
      </c>
      <c r="C207" s="196">
        <v>45105</v>
      </c>
      <c r="D207" s="196">
        <v>45105</v>
      </c>
      <c r="E207" s="196">
        <v>45105</v>
      </c>
      <c r="F207" s="196">
        <v>45102</v>
      </c>
      <c r="G207" s="196">
        <v>45105</v>
      </c>
      <c r="H207" s="196">
        <v>45102</v>
      </c>
      <c r="I207" s="196">
        <v>45105</v>
      </c>
      <c r="J207" s="196">
        <v>45105</v>
      </c>
      <c r="K207" s="196">
        <v>45105</v>
      </c>
      <c r="L207" s="196">
        <v>45105</v>
      </c>
      <c r="M207" s="196">
        <v>45091</v>
      </c>
      <c r="N207" s="196">
        <v>45103</v>
      </c>
      <c r="O207" s="196">
        <v>45104</v>
      </c>
      <c r="P207" s="196">
        <v>45103</v>
      </c>
      <c r="Q207" s="196">
        <v>45090</v>
      </c>
      <c r="R207" s="196">
        <v>45096</v>
      </c>
      <c r="S207" s="196">
        <v>45085</v>
      </c>
      <c r="T207" s="196">
        <v>45098</v>
      </c>
      <c r="U207" s="196">
        <v>45105</v>
      </c>
      <c r="V207" s="196">
        <v>45096</v>
      </c>
      <c r="W207" s="196">
        <v>45095</v>
      </c>
      <c r="X207" s="196">
        <v>45098</v>
      </c>
      <c r="Y207" s="196">
        <v>45095</v>
      </c>
      <c r="Z207" s="196">
        <v>45104</v>
      </c>
      <c r="AA207" s="196">
        <v>45092</v>
      </c>
      <c r="AB207" s="196">
        <v>45102</v>
      </c>
      <c r="AC207" s="196">
        <v>45104</v>
      </c>
      <c r="AD207" s="196">
        <v>45102</v>
      </c>
      <c r="AE207" s="196">
        <v>45103</v>
      </c>
      <c r="AF207" s="196">
        <v>45105</v>
      </c>
      <c r="AG207" s="196">
        <v>45105</v>
      </c>
      <c r="AH207" s="196">
        <v>45105</v>
      </c>
      <c r="AI207" s="196">
        <v>45105</v>
      </c>
      <c r="AJ207" s="196">
        <v>45104</v>
      </c>
      <c r="AK207" s="196">
        <v>45105</v>
      </c>
      <c r="AL207" s="196">
        <v>45074</v>
      </c>
      <c r="AM207" s="196" t="s">
        <v>1752</v>
      </c>
      <c r="AN207" s="196" t="s">
        <v>1752</v>
      </c>
      <c r="AO207" s="196" t="s">
        <v>1752</v>
      </c>
      <c r="AP207" s="196">
        <v>45095</v>
      </c>
      <c r="AQ207" s="196">
        <v>45105</v>
      </c>
      <c r="AR207" s="196">
        <v>45105</v>
      </c>
      <c r="AS207" s="196">
        <v>45095</v>
      </c>
      <c r="AT207" s="196" t="s">
        <v>1752</v>
      </c>
      <c r="AU207" s="196" t="s">
        <v>1752</v>
      </c>
      <c r="AV207" s="196" t="s">
        <v>1752</v>
      </c>
      <c r="AW207" s="196" t="s">
        <v>1752</v>
      </c>
      <c r="AX207" s="196" t="s">
        <v>1752</v>
      </c>
      <c r="AY207" s="196">
        <v>45099</v>
      </c>
      <c r="AZ207" s="196">
        <v>45104</v>
      </c>
      <c r="BA207" s="196" t="s">
        <v>1752</v>
      </c>
      <c r="BB207" s="196" t="s">
        <v>1752</v>
      </c>
      <c r="BC207" s="196" t="s">
        <v>1752</v>
      </c>
      <c r="BD207" s="196" t="s">
        <v>1752</v>
      </c>
      <c r="BE207" s="196" t="s">
        <v>1752</v>
      </c>
      <c r="BF207" s="196" t="s">
        <v>1752</v>
      </c>
      <c r="BG207" s="196" t="s">
        <v>1752</v>
      </c>
      <c r="BH207" s="196"/>
      <c r="BI207" s="196"/>
      <c r="BJ207" s="196"/>
      <c r="BK207" s="196"/>
      <c r="BL207" s="196"/>
      <c r="BM207" s="196"/>
    </row>
    <row r="208" spans="1:65">
      <c r="A208" s="196">
        <v>45108</v>
      </c>
      <c r="B208" s="196">
        <v>45103</v>
      </c>
      <c r="C208" s="196">
        <v>45105</v>
      </c>
      <c r="D208" s="196">
        <v>45105</v>
      </c>
      <c r="E208" s="196">
        <v>45105</v>
      </c>
      <c r="F208" s="196">
        <v>45102</v>
      </c>
      <c r="G208" s="196">
        <v>45105</v>
      </c>
      <c r="H208" s="196">
        <v>45102</v>
      </c>
      <c r="I208" s="196">
        <v>45105</v>
      </c>
      <c r="J208" s="196">
        <v>45105</v>
      </c>
      <c r="K208" s="196">
        <v>45105</v>
      </c>
      <c r="L208" s="196">
        <v>45105</v>
      </c>
      <c r="M208" s="196">
        <v>45091</v>
      </c>
      <c r="N208" s="196">
        <v>45103</v>
      </c>
      <c r="O208" s="196">
        <v>45104</v>
      </c>
      <c r="P208" s="196">
        <v>45103</v>
      </c>
      <c r="Q208" s="196">
        <v>45090</v>
      </c>
      <c r="R208" s="196">
        <v>45096</v>
      </c>
      <c r="S208" s="196">
        <v>45085</v>
      </c>
      <c r="T208" s="196">
        <v>45098</v>
      </c>
      <c r="U208" s="196">
        <v>45105</v>
      </c>
      <c r="V208" s="196">
        <v>45096</v>
      </c>
      <c r="W208" s="196">
        <v>45095</v>
      </c>
      <c r="X208" s="196">
        <v>45098</v>
      </c>
      <c r="Y208" s="196">
        <v>45095</v>
      </c>
      <c r="Z208" s="196">
        <v>45104</v>
      </c>
      <c r="AA208" s="196">
        <v>45092</v>
      </c>
      <c r="AB208" s="196">
        <v>45102</v>
      </c>
      <c r="AC208" s="196">
        <v>45104</v>
      </c>
      <c r="AD208" s="196">
        <v>45102</v>
      </c>
      <c r="AE208" s="196">
        <v>45103</v>
      </c>
      <c r="AF208" s="196">
        <v>45105</v>
      </c>
      <c r="AG208" s="196">
        <v>45105</v>
      </c>
      <c r="AH208" s="196">
        <v>45105</v>
      </c>
      <c r="AI208" s="196">
        <v>45105</v>
      </c>
      <c r="AJ208" s="196">
        <v>45104</v>
      </c>
      <c r="AK208" s="196">
        <v>45105</v>
      </c>
      <c r="AL208" s="196">
        <v>45074</v>
      </c>
      <c r="AM208" s="196" t="s">
        <v>1752</v>
      </c>
      <c r="AN208" s="196" t="s">
        <v>1752</v>
      </c>
      <c r="AO208" s="196" t="s">
        <v>1752</v>
      </c>
      <c r="AP208" s="196">
        <v>45095</v>
      </c>
      <c r="AQ208" s="196">
        <v>45105</v>
      </c>
      <c r="AR208" s="196">
        <v>45105</v>
      </c>
      <c r="AS208" s="196">
        <v>45095</v>
      </c>
      <c r="AT208" s="196" t="s">
        <v>1752</v>
      </c>
      <c r="AU208" s="196" t="s">
        <v>1752</v>
      </c>
      <c r="AV208" s="196" t="s">
        <v>1752</v>
      </c>
      <c r="AW208" s="196" t="s">
        <v>1752</v>
      </c>
      <c r="AX208" s="196" t="s">
        <v>1752</v>
      </c>
      <c r="AY208" s="196">
        <v>45099</v>
      </c>
      <c r="AZ208" s="196">
        <v>45104</v>
      </c>
      <c r="BA208" s="196" t="s">
        <v>1752</v>
      </c>
      <c r="BB208" s="196" t="s">
        <v>1752</v>
      </c>
      <c r="BC208" s="196" t="s">
        <v>1752</v>
      </c>
      <c r="BD208" s="196" t="s">
        <v>1752</v>
      </c>
      <c r="BE208" s="196" t="s">
        <v>1752</v>
      </c>
      <c r="BF208" s="196" t="s">
        <v>1752</v>
      </c>
      <c r="BG208" s="196" t="s">
        <v>1752</v>
      </c>
      <c r="BH208" s="196"/>
      <c r="BI208" s="196"/>
      <c r="BJ208" s="196"/>
      <c r="BK208" s="196"/>
      <c r="BL208" s="196"/>
      <c r="BM208" s="196"/>
    </row>
    <row r="209" spans="1:65">
      <c r="A209" s="196">
        <v>45109</v>
      </c>
      <c r="B209" s="196">
        <v>45109</v>
      </c>
      <c r="C209" s="196">
        <v>45109</v>
      </c>
      <c r="D209" s="196">
        <v>45105</v>
      </c>
      <c r="E209" s="196">
        <v>45109</v>
      </c>
      <c r="F209" s="196">
        <v>45109</v>
      </c>
      <c r="G209" s="196">
        <v>45109</v>
      </c>
      <c r="H209" s="196">
        <v>45109</v>
      </c>
      <c r="I209" s="196">
        <v>45109</v>
      </c>
      <c r="J209" s="196">
        <v>45105</v>
      </c>
      <c r="K209" s="196">
        <v>45105</v>
      </c>
      <c r="L209" s="196">
        <v>45109</v>
      </c>
      <c r="M209" s="196">
        <v>45091</v>
      </c>
      <c r="N209" s="196">
        <v>45103</v>
      </c>
      <c r="O209" s="196">
        <v>45109</v>
      </c>
      <c r="P209" s="196">
        <v>45103</v>
      </c>
      <c r="Q209" s="196">
        <v>45109</v>
      </c>
      <c r="R209" s="196">
        <v>45096</v>
      </c>
      <c r="S209" s="196">
        <v>45085</v>
      </c>
      <c r="T209" s="196">
        <v>45098</v>
      </c>
      <c r="U209" s="196">
        <v>45109</v>
      </c>
      <c r="V209" s="196">
        <v>45096</v>
      </c>
      <c r="W209" s="196">
        <v>45109</v>
      </c>
      <c r="X209" s="196">
        <v>45109</v>
      </c>
      <c r="Y209" s="196">
        <v>45109</v>
      </c>
      <c r="Z209" s="196">
        <v>45104</v>
      </c>
      <c r="AA209" s="196">
        <v>45092</v>
      </c>
      <c r="AB209" s="196">
        <v>45102</v>
      </c>
      <c r="AC209" s="196">
        <v>45104</v>
      </c>
      <c r="AD209" s="196">
        <v>45109</v>
      </c>
      <c r="AE209" s="196">
        <v>45109</v>
      </c>
      <c r="AF209" s="196">
        <v>45105</v>
      </c>
      <c r="AG209" s="196">
        <v>45109</v>
      </c>
      <c r="AH209" s="196">
        <v>45109</v>
      </c>
      <c r="AI209" s="196">
        <v>45109</v>
      </c>
      <c r="AJ209" s="196">
        <v>45109</v>
      </c>
      <c r="AK209" s="196">
        <v>45105</v>
      </c>
      <c r="AL209" s="196">
        <v>45074</v>
      </c>
      <c r="AM209" s="196" t="s">
        <v>1752</v>
      </c>
      <c r="AN209" s="196" t="s">
        <v>1752</v>
      </c>
      <c r="AO209" s="196" t="s">
        <v>1752</v>
      </c>
      <c r="AP209" s="196">
        <v>45109</v>
      </c>
      <c r="AQ209" s="196">
        <v>45109</v>
      </c>
      <c r="AR209" s="196">
        <v>45105</v>
      </c>
      <c r="AS209" s="196">
        <v>45109</v>
      </c>
      <c r="AT209" s="196" t="s">
        <v>1752</v>
      </c>
      <c r="AU209" s="196" t="s">
        <v>1752</v>
      </c>
      <c r="AV209" s="196" t="s">
        <v>1752</v>
      </c>
      <c r="AW209" s="196" t="s">
        <v>1752</v>
      </c>
      <c r="AX209" s="196" t="s">
        <v>1752</v>
      </c>
      <c r="AY209" s="196">
        <v>45109</v>
      </c>
      <c r="AZ209" s="196">
        <v>45104</v>
      </c>
      <c r="BA209" s="196" t="s">
        <v>1752</v>
      </c>
      <c r="BB209" s="196" t="s">
        <v>1752</v>
      </c>
      <c r="BC209" s="196" t="s">
        <v>1752</v>
      </c>
      <c r="BD209" s="196" t="s">
        <v>1752</v>
      </c>
      <c r="BE209" s="196" t="s">
        <v>1752</v>
      </c>
      <c r="BF209" s="196" t="s">
        <v>1752</v>
      </c>
      <c r="BG209" s="196" t="s">
        <v>1752</v>
      </c>
      <c r="BH209" s="196"/>
      <c r="BI209" s="196"/>
      <c r="BJ209" s="196"/>
      <c r="BK209" s="196"/>
      <c r="BL209" s="196"/>
      <c r="BM209" s="196"/>
    </row>
    <row r="210" spans="1:65">
      <c r="A210" s="196">
        <v>45110</v>
      </c>
      <c r="B210" s="196">
        <v>45110</v>
      </c>
      <c r="C210" s="196">
        <v>45109</v>
      </c>
      <c r="D210" s="196">
        <v>45110</v>
      </c>
      <c r="E210" s="196">
        <v>45109</v>
      </c>
      <c r="F210" s="196">
        <v>45110</v>
      </c>
      <c r="G210" s="196">
        <v>45109</v>
      </c>
      <c r="H210" s="196">
        <v>45109</v>
      </c>
      <c r="I210" s="196">
        <v>45109</v>
      </c>
      <c r="J210" s="196">
        <v>45110</v>
      </c>
      <c r="K210" s="196">
        <v>45105</v>
      </c>
      <c r="L210" s="196">
        <v>45110</v>
      </c>
      <c r="M210" s="196">
        <v>45091</v>
      </c>
      <c r="N210" s="196">
        <v>45103</v>
      </c>
      <c r="O210" s="196">
        <v>45110</v>
      </c>
      <c r="P210" s="196">
        <v>45103</v>
      </c>
      <c r="Q210" s="196">
        <v>45110</v>
      </c>
      <c r="R210" s="196">
        <v>45110</v>
      </c>
      <c r="S210" s="196">
        <v>45085</v>
      </c>
      <c r="T210" s="196">
        <v>45098</v>
      </c>
      <c r="U210" s="196">
        <v>45110</v>
      </c>
      <c r="V210" s="196">
        <v>45096</v>
      </c>
      <c r="W210" s="196">
        <v>45109</v>
      </c>
      <c r="X210" s="196">
        <v>45109</v>
      </c>
      <c r="Y210" s="196">
        <v>45109</v>
      </c>
      <c r="Z210" s="196">
        <v>45110</v>
      </c>
      <c r="AA210" s="196">
        <v>45092</v>
      </c>
      <c r="AB210" s="196">
        <v>45102</v>
      </c>
      <c r="AC210" s="196">
        <v>45104</v>
      </c>
      <c r="AD210" s="196">
        <v>45109</v>
      </c>
      <c r="AE210" s="196">
        <v>45109</v>
      </c>
      <c r="AF210" s="196">
        <v>45105</v>
      </c>
      <c r="AG210" s="196">
        <v>45110</v>
      </c>
      <c r="AH210" s="196">
        <v>45110</v>
      </c>
      <c r="AI210" s="196">
        <v>45109</v>
      </c>
      <c r="AJ210" s="196">
        <v>45109</v>
      </c>
      <c r="AK210" s="196">
        <v>45105</v>
      </c>
      <c r="AL210" s="196">
        <v>45074</v>
      </c>
      <c r="AM210" s="196" t="s">
        <v>1752</v>
      </c>
      <c r="AN210" s="196" t="s">
        <v>1752</v>
      </c>
      <c r="AO210" s="196" t="s">
        <v>1752</v>
      </c>
      <c r="AP210" s="196">
        <v>45109</v>
      </c>
      <c r="AQ210" s="196">
        <v>45110</v>
      </c>
      <c r="AR210" s="196">
        <v>45110</v>
      </c>
      <c r="AS210" s="196">
        <v>45109</v>
      </c>
      <c r="AT210" s="196" t="s">
        <v>1752</v>
      </c>
      <c r="AU210" s="196" t="s">
        <v>1752</v>
      </c>
      <c r="AV210" s="196" t="s">
        <v>1752</v>
      </c>
      <c r="AW210" s="196" t="s">
        <v>1752</v>
      </c>
      <c r="AX210" s="196" t="s">
        <v>1752</v>
      </c>
      <c r="AY210" s="196">
        <v>45110</v>
      </c>
      <c r="AZ210" s="196">
        <v>45104</v>
      </c>
      <c r="BA210" s="196" t="s">
        <v>1752</v>
      </c>
      <c r="BB210" s="196" t="s">
        <v>1752</v>
      </c>
      <c r="BC210" s="196" t="s">
        <v>1752</v>
      </c>
      <c r="BD210" s="196" t="s">
        <v>1752</v>
      </c>
      <c r="BE210" s="196" t="s">
        <v>1752</v>
      </c>
      <c r="BF210" s="196" t="s">
        <v>1752</v>
      </c>
      <c r="BG210" s="196" t="s">
        <v>1752</v>
      </c>
      <c r="BH210" s="196"/>
      <c r="BI210" s="196"/>
      <c r="BJ210" s="196"/>
      <c r="BK210" s="196"/>
      <c r="BL210" s="196"/>
      <c r="BM210" s="196"/>
    </row>
    <row r="211" spans="1:65">
      <c r="A211" s="196">
        <v>45111</v>
      </c>
      <c r="B211" s="196">
        <v>45110</v>
      </c>
      <c r="C211" s="196">
        <v>45111</v>
      </c>
      <c r="D211" s="196">
        <v>45110</v>
      </c>
      <c r="E211" s="196">
        <v>45111</v>
      </c>
      <c r="F211" s="196">
        <v>45111</v>
      </c>
      <c r="G211" s="196">
        <v>45109</v>
      </c>
      <c r="H211" s="196">
        <v>45109</v>
      </c>
      <c r="I211" s="196">
        <v>45111</v>
      </c>
      <c r="J211" s="196">
        <v>45111</v>
      </c>
      <c r="K211" s="196">
        <v>45111</v>
      </c>
      <c r="L211" s="196">
        <v>45111</v>
      </c>
      <c r="M211" s="196">
        <v>45091</v>
      </c>
      <c r="N211" s="196">
        <v>45111</v>
      </c>
      <c r="O211" s="196">
        <v>45111</v>
      </c>
      <c r="P211" s="196">
        <v>45103</v>
      </c>
      <c r="Q211" s="196">
        <v>45111</v>
      </c>
      <c r="R211" s="196">
        <v>45110</v>
      </c>
      <c r="S211" s="196">
        <v>45085</v>
      </c>
      <c r="T211" s="196">
        <v>45098</v>
      </c>
      <c r="U211" s="196">
        <v>45110</v>
      </c>
      <c r="V211" s="196">
        <v>45111</v>
      </c>
      <c r="W211" s="196">
        <v>45109</v>
      </c>
      <c r="X211" s="196">
        <v>45109</v>
      </c>
      <c r="Y211" s="196">
        <v>45109</v>
      </c>
      <c r="Z211" s="196">
        <v>45110</v>
      </c>
      <c r="AA211" s="196">
        <v>45092</v>
      </c>
      <c r="AB211" s="196">
        <v>45102</v>
      </c>
      <c r="AC211" s="196">
        <v>45111</v>
      </c>
      <c r="AD211" s="196">
        <v>45109</v>
      </c>
      <c r="AE211" s="196">
        <v>45111</v>
      </c>
      <c r="AF211" s="196">
        <v>45105</v>
      </c>
      <c r="AG211" s="196">
        <v>45110</v>
      </c>
      <c r="AH211" s="196">
        <v>45111</v>
      </c>
      <c r="AI211" s="196">
        <v>45111</v>
      </c>
      <c r="AJ211" s="196">
        <v>45111</v>
      </c>
      <c r="AK211" s="196">
        <v>45111</v>
      </c>
      <c r="AL211" s="196">
        <v>45074</v>
      </c>
      <c r="AM211" s="196" t="s">
        <v>1752</v>
      </c>
      <c r="AN211" s="196" t="s">
        <v>1752</v>
      </c>
      <c r="AO211" s="196" t="s">
        <v>1752</v>
      </c>
      <c r="AP211" s="196">
        <v>45109</v>
      </c>
      <c r="AQ211" s="196">
        <v>45111</v>
      </c>
      <c r="AR211" s="196">
        <v>45111</v>
      </c>
      <c r="AS211" s="196">
        <v>45109</v>
      </c>
      <c r="AT211" s="196" t="s">
        <v>1752</v>
      </c>
      <c r="AU211" s="196" t="s">
        <v>1752</v>
      </c>
      <c r="AV211" s="196" t="s">
        <v>1752</v>
      </c>
      <c r="AW211" s="196" t="s">
        <v>1752</v>
      </c>
      <c r="AX211" s="196" t="s">
        <v>1752</v>
      </c>
      <c r="AY211" s="196">
        <v>45110</v>
      </c>
      <c r="AZ211" s="196">
        <v>45104</v>
      </c>
      <c r="BA211" s="196" t="s">
        <v>1752</v>
      </c>
      <c r="BB211" s="196" t="s">
        <v>1752</v>
      </c>
      <c r="BC211" s="196" t="s">
        <v>1752</v>
      </c>
      <c r="BD211" s="196" t="s">
        <v>1752</v>
      </c>
      <c r="BE211" s="196" t="s">
        <v>1752</v>
      </c>
      <c r="BF211" s="196" t="s">
        <v>1752</v>
      </c>
      <c r="BG211" s="196" t="s">
        <v>1752</v>
      </c>
      <c r="BH211" s="196"/>
      <c r="BI211" s="196"/>
      <c r="BJ211" s="196"/>
      <c r="BK211" s="196"/>
      <c r="BL211" s="196"/>
      <c r="BM211" s="196"/>
    </row>
    <row r="212" spans="1:65">
      <c r="A212" s="196">
        <v>45112</v>
      </c>
      <c r="B212" s="196">
        <v>45112</v>
      </c>
      <c r="C212" s="196">
        <v>45112</v>
      </c>
      <c r="D212" s="196">
        <v>45110</v>
      </c>
      <c r="E212" s="196">
        <v>45111</v>
      </c>
      <c r="F212" s="196">
        <v>45112</v>
      </c>
      <c r="G212" s="196">
        <v>45112</v>
      </c>
      <c r="H212" s="196">
        <v>45112</v>
      </c>
      <c r="I212" s="196">
        <v>45111</v>
      </c>
      <c r="J212" s="196">
        <v>45111</v>
      </c>
      <c r="K212" s="196">
        <v>45111</v>
      </c>
      <c r="L212" s="196">
        <v>45112</v>
      </c>
      <c r="M212" s="196">
        <v>45091</v>
      </c>
      <c r="N212" s="196">
        <v>45111</v>
      </c>
      <c r="O212" s="196">
        <v>45111</v>
      </c>
      <c r="P212" s="196">
        <v>45103</v>
      </c>
      <c r="Q212" s="196">
        <v>45112</v>
      </c>
      <c r="R212" s="196">
        <v>45110</v>
      </c>
      <c r="S212" s="196">
        <v>45085</v>
      </c>
      <c r="T212" s="196">
        <v>45098</v>
      </c>
      <c r="U212" s="196">
        <v>45112</v>
      </c>
      <c r="V212" s="196">
        <v>45111</v>
      </c>
      <c r="W212" s="196">
        <v>45109</v>
      </c>
      <c r="X212" s="196">
        <v>45109</v>
      </c>
      <c r="Y212" s="196">
        <v>45109</v>
      </c>
      <c r="Z212" s="196">
        <v>45110</v>
      </c>
      <c r="AA212" s="196">
        <v>45092</v>
      </c>
      <c r="AB212" s="196">
        <v>45102</v>
      </c>
      <c r="AC212" s="196">
        <v>45112</v>
      </c>
      <c r="AD212" s="196">
        <v>45109</v>
      </c>
      <c r="AE212" s="196">
        <v>45111</v>
      </c>
      <c r="AF212" s="196">
        <v>45112</v>
      </c>
      <c r="AG212" s="196">
        <v>45110</v>
      </c>
      <c r="AH212" s="196">
        <v>45112</v>
      </c>
      <c r="AI212" s="196">
        <v>45111</v>
      </c>
      <c r="AJ212" s="196">
        <v>45111</v>
      </c>
      <c r="AK212" s="196">
        <v>45111</v>
      </c>
      <c r="AL212" s="196">
        <v>45074</v>
      </c>
      <c r="AM212" s="196" t="s">
        <v>1752</v>
      </c>
      <c r="AN212" s="196" t="s">
        <v>1752</v>
      </c>
      <c r="AO212" s="196" t="s">
        <v>1752</v>
      </c>
      <c r="AP212" s="196">
        <v>45109</v>
      </c>
      <c r="AQ212" s="196">
        <v>45112</v>
      </c>
      <c r="AR212" s="196">
        <v>45112</v>
      </c>
      <c r="AS212" s="196">
        <v>45109</v>
      </c>
      <c r="AT212" s="196" t="s">
        <v>1752</v>
      </c>
      <c r="AU212" s="196" t="s">
        <v>1752</v>
      </c>
      <c r="AV212" s="196" t="s">
        <v>1752</v>
      </c>
      <c r="AW212" s="196" t="s">
        <v>1752</v>
      </c>
      <c r="AX212" s="196" t="s">
        <v>1752</v>
      </c>
      <c r="AY212" s="196">
        <v>45112</v>
      </c>
      <c r="AZ212" s="196">
        <v>45104</v>
      </c>
      <c r="BA212" s="196" t="s">
        <v>1752</v>
      </c>
      <c r="BB212" s="196" t="s">
        <v>1752</v>
      </c>
      <c r="BC212" s="196" t="s">
        <v>1752</v>
      </c>
      <c r="BD212" s="196" t="s">
        <v>1752</v>
      </c>
      <c r="BE212" s="196" t="s">
        <v>1752</v>
      </c>
      <c r="BF212" s="196" t="s">
        <v>1752</v>
      </c>
      <c r="BG212" s="196" t="s">
        <v>1752</v>
      </c>
      <c r="BH212" s="196" t="e">
        <v>#N/A</v>
      </c>
      <c r="BI212" s="196"/>
      <c r="BJ212" s="196"/>
      <c r="BK212" s="196"/>
      <c r="BL212" s="196"/>
      <c r="BM212" s="196"/>
    </row>
    <row r="213" spans="1:65">
      <c r="A213" s="196">
        <v>45113</v>
      </c>
      <c r="B213" s="196">
        <v>45113</v>
      </c>
      <c r="C213" s="196">
        <v>45113</v>
      </c>
      <c r="D213" s="196">
        <v>45113</v>
      </c>
      <c r="E213" s="196">
        <v>45111</v>
      </c>
      <c r="F213" s="196">
        <v>45113</v>
      </c>
      <c r="G213" s="196">
        <v>45112</v>
      </c>
      <c r="H213" s="196">
        <v>45112</v>
      </c>
      <c r="I213" s="196">
        <v>45111</v>
      </c>
      <c r="J213" s="196">
        <v>45111</v>
      </c>
      <c r="K213" s="196">
        <v>45111</v>
      </c>
      <c r="L213" s="196">
        <v>45113</v>
      </c>
      <c r="M213" s="196">
        <v>45091</v>
      </c>
      <c r="N213" s="196">
        <v>45111</v>
      </c>
      <c r="O213" s="196">
        <v>45111</v>
      </c>
      <c r="P213" s="196">
        <v>45113</v>
      </c>
      <c r="Q213" s="196">
        <v>45113</v>
      </c>
      <c r="R213" s="196">
        <v>45110</v>
      </c>
      <c r="S213" s="196">
        <v>45085</v>
      </c>
      <c r="T213" s="196">
        <v>45113</v>
      </c>
      <c r="U213" s="196">
        <v>45113</v>
      </c>
      <c r="V213" s="196">
        <v>45113</v>
      </c>
      <c r="W213" s="196">
        <v>45113</v>
      </c>
      <c r="X213" s="196">
        <v>45109</v>
      </c>
      <c r="Y213" s="196">
        <v>45109</v>
      </c>
      <c r="Z213" s="196">
        <v>45110</v>
      </c>
      <c r="AA213" s="196">
        <v>45092</v>
      </c>
      <c r="AB213" s="196">
        <v>45102</v>
      </c>
      <c r="AC213" s="196">
        <v>45113</v>
      </c>
      <c r="AD213" s="196">
        <v>45109</v>
      </c>
      <c r="AE213" s="196">
        <v>45111</v>
      </c>
      <c r="AF213" s="196">
        <v>45112</v>
      </c>
      <c r="AG213" s="196">
        <v>45110</v>
      </c>
      <c r="AH213" s="196">
        <v>45113</v>
      </c>
      <c r="AI213" s="196">
        <v>45111</v>
      </c>
      <c r="AJ213" s="196">
        <v>45113</v>
      </c>
      <c r="AK213" s="196">
        <v>45113</v>
      </c>
      <c r="AL213" s="196">
        <v>45074</v>
      </c>
      <c r="AM213" s="196" t="s">
        <v>1752</v>
      </c>
      <c r="AN213" s="196" t="s">
        <v>1752</v>
      </c>
      <c r="AO213" s="196" t="s">
        <v>1752</v>
      </c>
      <c r="AP213" s="196">
        <v>45109</v>
      </c>
      <c r="AQ213" s="196">
        <v>45112</v>
      </c>
      <c r="AR213" s="196">
        <v>45113</v>
      </c>
      <c r="AS213" s="196">
        <v>45109</v>
      </c>
      <c r="AT213" s="196" t="s">
        <v>1752</v>
      </c>
      <c r="AU213" s="196" t="s">
        <v>1752</v>
      </c>
      <c r="AV213" s="196" t="s">
        <v>1752</v>
      </c>
      <c r="AW213" s="196" t="s">
        <v>1752</v>
      </c>
      <c r="AX213" s="196" t="s">
        <v>1752</v>
      </c>
      <c r="AY213" s="196">
        <v>45113</v>
      </c>
      <c r="AZ213" s="196">
        <v>45113</v>
      </c>
      <c r="BA213" s="196" t="s">
        <v>1752</v>
      </c>
      <c r="BB213" s="196" t="s">
        <v>1752</v>
      </c>
      <c r="BC213" s="196" t="s">
        <v>1752</v>
      </c>
      <c r="BD213" s="196" t="s">
        <v>1752</v>
      </c>
      <c r="BE213" s="196" t="s">
        <v>1752</v>
      </c>
      <c r="BF213" s="196" t="s">
        <v>1752</v>
      </c>
      <c r="BG213" s="196" t="s">
        <v>1752</v>
      </c>
      <c r="BH213" s="196" t="e">
        <v>#N/A</v>
      </c>
      <c r="BI213" s="196"/>
      <c r="BJ213" s="196"/>
      <c r="BK213" s="196"/>
      <c r="BL213" s="196"/>
      <c r="BM213" s="196"/>
    </row>
    <row r="214" spans="1:65">
      <c r="A214" s="196">
        <v>45114</v>
      </c>
      <c r="B214" s="196">
        <v>45113</v>
      </c>
      <c r="C214" s="196">
        <v>45113</v>
      </c>
      <c r="D214" s="196">
        <v>45113</v>
      </c>
      <c r="E214" s="196">
        <v>45111</v>
      </c>
      <c r="F214" s="196">
        <v>45113</v>
      </c>
      <c r="G214" s="196">
        <v>45112</v>
      </c>
      <c r="H214" s="196">
        <v>45112</v>
      </c>
      <c r="I214" s="196">
        <v>45111</v>
      </c>
      <c r="J214" s="196">
        <v>45111</v>
      </c>
      <c r="K214" s="196">
        <v>45111</v>
      </c>
      <c r="L214" s="196">
        <v>45113</v>
      </c>
      <c r="M214" s="196">
        <v>45091</v>
      </c>
      <c r="N214" s="196">
        <v>45111</v>
      </c>
      <c r="O214" s="196">
        <v>45111</v>
      </c>
      <c r="P214" s="196">
        <v>45113</v>
      </c>
      <c r="Q214" s="196">
        <v>45113</v>
      </c>
      <c r="R214" s="196">
        <v>45110</v>
      </c>
      <c r="S214" s="196">
        <v>45085</v>
      </c>
      <c r="T214" s="196">
        <v>45113</v>
      </c>
      <c r="U214" s="196">
        <v>45113</v>
      </c>
      <c r="V214" s="196">
        <v>45113</v>
      </c>
      <c r="W214" s="196">
        <v>45113</v>
      </c>
      <c r="X214" s="196">
        <v>45109</v>
      </c>
      <c r="Y214" s="196">
        <v>45109</v>
      </c>
      <c r="Z214" s="196">
        <v>45110</v>
      </c>
      <c r="AA214" s="196">
        <v>45092</v>
      </c>
      <c r="AB214" s="196">
        <v>45102</v>
      </c>
      <c r="AC214" s="196">
        <v>45113</v>
      </c>
      <c r="AD214" s="196">
        <v>45109</v>
      </c>
      <c r="AE214" s="196">
        <v>45111</v>
      </c>
      <c r="AF214" s="196">
        <v>45112</v>
      </c>
      <c r="AG214" s="196">
        <v>45110</v>
      </c>
      <c r="AH214" s="196">
        <v>45113</v>
      </c>
      <c r="AI214" s="196">
        <v>45111</v>
      </c>
      <c r="AJ214" s="196">
        <v>45113</v>
      </c>
      <c r="AK214" s="196">
        <v>45113</v>
      </c>
      <c r="AL214" s="196">
        <v>45074</v>
      </c>
      <c r="AM214" s="196" t="s">
        <v>1752</v>
      </c>
      <c r="AN214" s="196" t="s">
        <v>1752</v>
      </c>
      <c r="AO214" s="196" t="s">
        <v>1752</v>
      </c>
      <c r="AP214" s="196">
        <v>45109</v>
      </c>
      <c r="AQ214" s="196">
        <v>45112</v>
      </c>
      <c r="AR214" s="196">
        <v>45113</v>
      </c>
      <c r="AS214" s="196">
        <v>45109</v>
      </c>
      <c r="AT214" s="196" t="s">
        <v>1752</v>
      </c>
      <c r="AU214" s="196" t="s">
        <v>1752</v>
      </c>
      <c r="AV214" s="196" t="s">
        <v>1752</v>
      </c>
      <c r="AW214" s="196" t="s">
        <v>1752</v>
      </c>
      <c r="AX214" s="196" t="s">
        <v>1752</v>
      </c>
      <c r="AY214" s="196">
        <v>45113</v>
      </c>
      <c r="AZ214" s="196">
        <v>45113</v>
      </c>
      <c r="BA214" s="196" t="s">
        <v>1752</v>
      </c>
      <c r="BB214" s="196" t="s">
        <v>1752</v>
      </c>
      <c r="BC214" s="196" t="s">
        <v>1752</v>
      </c>
      <c r="BD214" s="196" t="s">
        <v>1752</v>
      </c>
      <c r="BE214" s="196" t="s">
        <v>1752</v>
      </c>
      <c r="BF214" s="196" t="s">
        <v>1752</v>
      </c>
      <c r="BG214" s="196" t="s">
        <v>1752</v>
      </c>
      <c r="BH214" s="196" t="e">
        <v>#N/A</v>
      </c>
      <c r="BI214" s="196"/>
      <c r="BJ214" s="196"/>
      <c r="BK214" s="196"/>
      <c r="BL214" s="196"/>
      <c r="BM214" s="196"/>
    </row>
    <row r="215" spans="1:65">
      <c r="A215" s="196">
        <v>45115</v>
      </c>
      <c r="B215" s="196">
        <v>45113</v>
      </c>
      <c r="C215" s="196">
        <v>45113</v>
      </c>
      <c r="D215" s="196">
        <v>45113</v>
      </c>
      <c r="E215" s="196">
        <v>45111</v>
      </c>
      <c r="F215" s="196">
        <v>45113</v>
      </c>
      <c r="G215" s="196">
        <v>45112</v>
      </c>
      <c r="H215" s="196">
        <v>45112</v>
      </c>
      <c r="I215" s="196">
        <v>45111</v>
      </c>
      <c r="J215" s="196">
        <v>45111</v>
      </c>
      <c r="K215" s="196">
        <v>45111</v>
      </c>
      <c r="L215" s="196">
        <v>45113</v>
      </c>
      <c r="M215" s="196">
        <v>45091</v>
      </c>
      <c r="N215" s="196">
        <v>45111</v>
      </c>
      <c r="O215" s="196">
        <v>45111</v>
      </c>
      <c r="P215" s="196">
        <v>45113</v>
      </c>
      <c r="Q215" s="196">
        <v>45113</v>
      </c>
      <c r="R215" s="196">
        <v>45110</v>
      </c>
      <c r="S215" s="196">
        <v>45085</v>
      </c>
      <c r="T215" s="196">
        <v>45113</v>
      </c>
      <c r="U215" s="196">
        <v>45113</v>
      </c>
      <c r="V215" s="196">
        <v>45113</v>
      </c>
      <c r="W215" s="196">
        <v>45113</v>
      </c>
      <c r="X215" s="196">
        <v>45109</v>
      </c>
      <c r="Y215" s="196">
        <v>45109</v>
      </c>
      <c r="Z215" s="196">
        <v>45110</v>
      </c>
      <c r="AA215" s="196">
        <v>45092</v>
      </c>
      <c r="AB215" s="196">
        <v>45102</v>
      </c>
      <c r="AC215" s="196">
        <v>45113</v>
      </c>
      <c r="AD215" s="196">
        <v>45109</v>
      </c>
      <c r="AE215" s="196">
        <v>45111</v>
      </c>
      <c r="AF215" s="196">
        <v>45112</v>
      </c>
      <c r="AG215" s="196">
        <v>45110</v>
      </c>
      <c r="AH215" s="196">
        <v>45113</v>
      </c>
      <c r="AI215" s="196">
        <v>45111</v>
      </c>
      <c r="AJ215" s="196">
        <v>45113</v>
      </c>
      <c r="AK215" s="196">
        <v>45113</v>
      </c>
      <c r="AL215" s="196">
        <v>45074</v>
      </c>
      <c r="AM215" s="196" t="s">
        <v>1752</v>
      </c>
      <c r="AN215" s="196" t="s">
        <v>1752</v>
      </c>
      <c r="AO215" s="196" t="s">
        <v>1752</v>
      </c>
      <c r="AP215" s="196">
        <v>45109</v>
      </c>
      <c r="AQ215" s="196">
        <v>45112</v>
      </c>
      <c r="AR215" s="196">
        <v>45113</v>
      </c>
      <c r="AS215" s="196">
        <v>45109</v>
      </c>
      <c r="AT215" s="196" t="s">
        <v>1752</v>
      </c>
      <c r="AU215" s="196" t="s">
        <v>1752</v>
      </c>
      <c r="AV215" s="196" t="s">
        <v>1752</v>
      </c>
      <c r="AW215" s="196" t="s">
        <v>1752</v>
      </c>
      <c r="AX215" s="196" t="s">
        <v>1752</v>
      </c>
      <c r="AY215" s="196">
        <v>45113</v>
      </c>
      <c r="AZ215" s="196">
        <v>45113</v>
      </c>
      <c r="BA215" s="196" t="s">
        <v>1752</v>
      </c>
      <c r="BB215" s="196" t="s">
        <v>1752</v>
      </c>
      <c r="BC215" s="196" t="s">
        <v>1752</v>
      </c>
      <c r="BD215" s="196" t="s">
        <v>1752</v>
      </c>
      <c r="BE215" s="196" t="s">
        <v>1752</v>
      </c>
      <c r="BF215" s="196" t="s">
        <v>1752</v>
      </c>
      <c r="BG215" s="196" t="s">
        <v>1752</v>
      </c>
      <c r="BH215" s="196" t="e">
        <v>#N/A</v>
      </c>
      <c r="BI215" s="196"/>
      <c r="BJ215" s="196"/>
      <c r="BK215" s="196"/>
      <c r="BL215" s="196"/>
      <c r="BM215" s="196"/>
    </row>
    <row r="216" spans="1:65">
      <c r="A216" s="196">
        <v>45116</v>
      </c>
      <c r="B216" s="196">
        <v>45113</v>
      </c>
      <c r="C216" s="196">
        <v>45116</v>
      </c>
      <c r="D216" s="196">
        <v>45113</v>
      </c>
      <c r="E216" s="196">
        <v>45116</v>
      </c>
      <c r="F216" s="196">
        <v>45116</v>
      </c>
      <c r="G216" s="196">
        <v>45112</v>
      </c>
      <c r="H216" s="196">
        <v>45112</v>
      </c>
      <c r="I216" s="196">
        <v>45111</v>
      </c>
      <c r="J216" s="196">
        <v>45116</v>
      </c>
      <c r="K216" s="196">
        <v>45111</v>
      </c>
      <c r="L216" s="196">
        <v>45116</v>
      </c>
      <c r="M216" s="196">
        <v>45091</v>
      </c>
      <c r="N216" s="196">
        <v>45116</v>
      </c>
      <c r="O216" s="196">
        <v>45111</v>
      </c>
      <c r="P216" s="196">
        <v>45116</v>
      </c>
      <c r="Q216" s="196">
        <v>45116</v>
      </c>
      <c r="R216" s="196">
        <v>45110</v>
      </c>
      <c r="S216" s="196">
        <v>45085</v>
      </c>
      <c r="T216" s="196">
        <v>45116</v>
      </c>
      <c r="U216" s="196">
        <v>45116</v>
      </c>
      <c r="V216" s="196">
        <v>45116</v>
      </c>
      <c r="W216" s="196">
        <v>45116</v>
      </c>
      <c r="X216" s="196">
        <v>45116</v>
      </c>
      <c r="Y216" s="196">
        <v>45116</v>
      </c>
      <c r="Z216" s="196">
        <v>45116</v>
      </c>
      <c r="AA216" s="196">
        <v>45092</v>
      </c>
      <c r="AB216" s="196">
        <v>45102</v>
      </c>
      <c r="AC216" s="196">
        <v>45116</v>
      </c>
      <c r="AD216" s="196">
        <v>45116</v>
      </c>
      <c r="AE216" s="196">
        <v>45111</v>
      </c>
      <c r="AF216" s="196">
        <v>45116</v>
      </c>
      <c r="AG216" s="196">
        <v>45116</v>
      </c>
      <c r="AH216" s="196">
        <v>45116</v>
      </c>
      <c r="AI216" s="196">
        <v>45111</v>
      </c>
      <c r="AJ216" s="196">
        <v>45116</v>
      </c>
      <c r="AK216" s="196">
        <v>45113</v>
      </c>
      <c r="AL216" s="196">
        <v>45074</v>
      </c>
      <c r="AM216" s="196" t="s">
        <v>1752</v>
      </c>
      <c r="AN216" s="196" t="s">
        <v>1752</v>
      </c>
      <c r="AO216" s="196" t="s">
        <v>1752</v>
      </c>
      <c r="AP216" s="196">
        <v>45116</v>
      </c>
      <c r="AQ216" s="196">
        <v>45116</v>
      </c>
      <c r="AR216" s="196">
        <v>45116</v>
      </c>
      <c r="AS216" s="196">
        <v>45116</v>
      </c>
      <c r="AT216" s="196" t="s">
        <v>1752</v>
      </c>
      <c r="AU216" s="196" t="s">
        <v>1752</v>
      </c>
      <c r="AV216" s="196" t="s">
        <v>1752</v>
      </c>
      <c r="AW216" s="196" t="s">
        <v>1752</v>
      </c>
      <c r="AX216" s="196" t="s">
        <v>1752</v>
      </c>
      <c r="AY216" s="196">
        <v>45116</v>
      </c>
      <c r="AZ216" s="196">
        <v>45113</v>
      </c>
      <c r="BA216" s="196" t="s">
        <v>1752</v>
      </c>
      <c r="BB216" s="196" t="s">
        <v>1752</v>
      </c>
      <c r="BC216" s="196" t="s">
        <v>1752</v>
      </c>
      <c r="BD216" s="196" t="s">
        <v>1752</v>
      </c>
      <c r="BE216" s="196" t="s">
        <v>1752</v>
      </c>
      <c r="BF216" s="196" t="s">
        <v>1752</v>
      </c>
      <c r="BG216" s="196" t="s">
        <v>1752</v>
      </c>
      <c r="BH216" s="196" t="e">
        <v>#N/A</v>
      </c>
      <c r="BI216" s="196"/>
      <c r="BJ216" s="196"/>
      <c r="BK216" s="196"/>
      <c r="BL216" s="196"/>
      <c r="BM216" s="196" t="s">
        <v>1752</v>
      </c>
    </row>
    <row r="217" spans="1:65">
      <c r="A217" s="196">
        <v>45117</v>
      </c>
      <c r="B217" s="196">
        <v>45117</v>
      </c>
      <c r="C217" s="196">
        <v>45117</v>
      </c>
      <c r="D217" s="196">
        <v>45113</v>
      </c>
      <c r="E217" s="196">
        <v>45116</v>
      </c>
      <c r="F217" s="196">
        <v>45117</v>
      </c>
      <c r="G217" s="196">
        <v>45112</v>
      </c>
      <c r="H217" s="196">
        <v>45117</v>
      </c>
      <c r="I217" s="196">
        <v>45111</v>
      </c>
      <c r="J217" s="196">
        <v>45116</v>
      </c>
      <c r="K217" s="196">
        <v>45117</v>
      </c>
      <c r="L217" s="196">
        <v>45117</v>
      </c>
      <c r="M217" s="196">
        <v>45091</v>
      </c>
      <c r="N217" s="196">
        <v>45116</v>
      </c>
      <c r="O217" s="196">
        <v>45111</v>
      </c>
      <c r="P217" s="196">
        <v>45117</v>
      </c>
      <c r="Q217" s="196">
        <v>45117</v>
      </c>
      <c r="R217" s="196">
        <v>45110</v>
      </c>
      <c r="S217" s="196">
        <v>45085</v>
      </c>
      <c r="T217" s="196">
        <v>45117</v>
      </c>
      <c r="U217" s="196">
        <v>45117</v>
      </c>
      <c r="V217" s="196">
        <v>45116</v>
      </c>
      <c r="W217" s="196">
        <v>45117</v>
      </c>
      <c r="X217" s="196">
        <v>45117</v>
      </c>
      <c r="Y217" s="196">
        <v>45117</v>
      </c>
      <c r="Z217" s="196">
        <v>45116</v>
      </c>
      <c r="AA217" s="196">
        <v>45117</v>
      </c>
      <c r="AB217" s="196">
        <v>45102</v>
      </c>
      <c r="AC217" s="196">
        <v>45117</v>
      </c>
      <c r="AD217" s="196">
        <v>45117</v>
      </c>
      <c r="AE217" s="196">
        <v>45117</v>
      </c>
      <c r="AF217" s="196">
        <v>45117</v>
      </c>
      <c r="AG217" s="196">
        <v>45117</v>
      </c>
      <c r="AH217" s="196">
        <v>45117</v>
      </c>
      <c r="AI217" s="196">
        <v>45117</v>
      </c>
      <c r="AJ217" s="196">
        <v>45117</v>
      </c>
      <c r="AK217" s="196">
        <v>45117</v>
      </c>
      <c r="AL217" s="196">
        <v>45117</v>
      </c>
      <c r="AM217" s="196" t="s">
        <v>1752</v>
      </c>
      <c r="AN217" s="196" t="s">
        <v>1752</v>
      </c>
      <c r="AO217" s="196" t="s">
        <v>1752</v>
      </c>
      <c r="AP217" s="196">
        <v>45117</v>
      </c>
      <c r="AQ217" s="196">
        <v>45116</v>
      </c>
      <c r="AR217" s="196">
        <v>45117</v>
      </c>
      <c r="AS217" s="196">
        <v>45116</v>
      </c>
      <c r="AT217" s="196" t="s">
        <v>1752</v>
      </c>
      <c r="AU217" s="196" t="s">
        <v>1752</v>
      </c>
      <c r="AV217" s="196" t="s">
        <v>1752</v>
      </c>
      <c r="AW217" s="196" t="s">
        <v>1752</v>
      </c>
      <c r="AX217" s="196" t="s">
        <v>1752</v>
      </c>
      <c r="AY217" s="196">
        <v>45117</v>
      </c>
      <c r="AZ217" s="196">
        <v>45113</v>
      </c>
      <c r="BA217" s="196" t="s">
        <v>1752</v>
      </c>
      <c r="BB217" s="196">
        <v>45117</v>
      </c>
      <c r="BC217" s="196" t="s">
        <v>1752</v>
      </c>
      <c r="BD217" s="196" t="s">
        <v>1752</v>
      </c>
      <c r="BE217" s="196" t="s">
        <v>1752</v>
      </c>
      <c r="BF217" s="196" t="s">
        <v>1752</v>
      </c>
      <c r="BG217" s="196" t="s">
        <v>1752</v>
      </c>
      <c r="BH217" s="196" t="e">
        <v>#N/A</v>
      </c>
      <c r="BI217" s="196"/>
      <c r="BJ217" s="196"/>
      <c r="BK217" s="196"/>
      <c r="BL217" s="196"/>
      <c r="BM217" s="196" t="s">
        <v>1752</v>
      </c>
    </row>
    <row r="218" spans="1:65">
      <c r="A218" s="196">
        <v>45118</v>
      </c>
      <c r="B218" s="196">
        <v>45117</v>
      </c>
      <c r="C218" s="196">
        <v>45118</v>
      </c>
      <c r="D218" s="196">
        <v>45113</v>
      </c>
      <c r="E218" s="196">
        <v>45116</v>
      </c>
      <c r="F218" s="196">
        <v>45117</v>
      </c>
      <c r="G218" s="196">
        <v>45118</v>
      </c>
      <c r="H218" s="196">
        <v>45117</v>
      </c>
      <c r="I218" s="196">
        <v>45118</v>
      </c>
      <c r="J218" s="196">
        <v>45118</v>
      </c>
      <c r="K218" s="196">
        <v>45117</v>
      </c>
      <c r="L218" s="196">
        <v>45118</v>
      </c>
      <c r="M218" s="196">
        <v>45091</v>
      </c>
      <c r="N218" s="196">
        <v>45118</v>
      </c>
      <c r="O218" s="196">
        <v>45111</v>
      </c>
      <c r="P218" s="196">
        <v>45117</v>
      </c>
      <c r="Q218" s="196">
        <v>45118</v>
      </c>
      <c r="R218" s="196">
        <v>45110</v>
      </c>
      <c r="S218" s="196">
        <v>45085</v>
      </c>
      <c r="T218" s="196">
        <v>45118</v>
      </c>
      <c r="U218" s="196">
        <v>45118</v>
      </c>
      <c r="V218" s="196">
        <v>45118</v>
      </c>
      <c r="W218" s="196">
        <v>45117</v>
      </c>
      <c r="X218" s="196">
        <v>45117</v>
      </c>
      <c r="Y218" s="196">
        <v>45117</v>
      </c>
      <c r="Z218" s="196">
        <v>45118</v>
      </c>
      <c r="AA218" s="196">
        <v>45117</v>
      </c>
      <c r="AB218" s="196">
        <v>45118</v>
      </c>
      <c r="AC218" s="196">
        <v>45117</v>
      </c>
      <c r="AD218" s="196">
        <v>45117</v>
      </c>
      <c r="AE218" s="196">
        <v>45118</v>
      </c>
      <c r="AF218" s="196">
        <v>45118</v>
      </c>
      <c r="AG218" s="196">
        <v>45117</v>
      </c>
      <c r="AH218" s="196">
        <v>45118</v>
      </c>
      <c r="AI218" s="196">
        <v>45118</v>
      </c>
      <c r="AJ218" s="196">
        <v>45117</v>
      </c>
      <c r="AK218" s="196">
        <v>45117</v>
      </c>
      <c r="AL218" s="196">
        <v>45117</v>
      </c>
      <c r="AM218" s="196" t="s">
        <v>1752</v>
      </c>
      <c r="AN218" s="196" t="s">
        <v>1752</v>
      </c>
      <c r="AO218" s="196" t="s">
        <v>1752</v>
      </c>
      <c r="AP218" s="196">
        <v>45117</v>
      </c>
      <c r="AQ218" s="196">
        <v>45116</v>
      </c>
      <c r="AR218" s="196">
        <v>45118</v>
      </c>
      <c r="AS218" s="196">
        <v>45116</v>
      </c>
      <c r="AT218" s="196" t="s">
        <v>1752</v>
      </c>
      <c r="AU218" s="196" t="s">
        <v>1752</v>
      </c>
      <c r="AV218" s="196" t="s">
        <v>1752</v>
      </c>
      <c r="AW218" s="196" t="s">
        <v>1752</v>
      </c>
      <c r="AX218" s="196" t="s">
        <v>1752</v>
      </c>
      <c r="AY218" s="196">
        <v>45118</v>
      </c>
      <c r="AZ218" s="196">
        <v>45118</v>
      </c>
      <c r="BA218" s="196" t="s">
        <v>1752</v>
      </c>
      <c r="BB218" s="196">
        <v>45117</v>
      </c>
      <c r="BC218" s="196" t="s">
        <v>1752</v>
      </c>
      <c r="BD218" s="196" t="s">
        <v>1752</v>
      </c>
      <c r="BE218" s="196" t="s">
        <v>1752</v>
      </c>
      <c r="BF218" s="196" t="s">
        <v>1752</v>
      </c>
      <c r="BG218" s="196" t="s">
        <v>1752</v>
      </c>
      <c r="BH218" s="196" t="e">
        <v>#N/A</v>
      </c>
      <c r="BI218" s="196"/>
      <c r="BJ218" s="196"/>
      <c r="BK218" s="196"/>
      <c r="BL218" s="196"/>
      <c r="BM218" s="196" t="s">
        <v>1752</v>
      </c>
    </row>
    <row r="219" spans="1:65">
      <c r="A219" s="196">
        <v>45119</v>
      </c>
      <c r="B219" s="196">
        <v>45117</v>
      </c>
      <c r="C219" s="196">
        <v>45119</v>
      </c>
      <c r="D219" s="196">
        <v>45119</v>
      </c>
      <c r="E219" s="196">
        <v>45116</v>
      </c>
      <c r="F219" s="196">
        <v>45119</v>
      </c>
      <c r="G219" s="196">
        <v>45119</v>
      </c>
      <c r="H219" s="196">
        <v>45117</v>
      </c>
      <c r="I219" s="196">
        <v>45118</v>
      </c>
      <c r="J219" s="196">
        <v>45119</v>
      </c>
      <c r="K219" s="196">
        <v>45119</v>
      </c>
      <c r="L219" s="196">
        <v>45118</v>
      </c>
      <c r="M219" s="196">
        <v>45119</v>
      </c>
      <c r="N219" s="196">
        <v>45119</v>
      </c>
      <c r="O219" s="196">
        <v>45119</v>
      </c>
      <c r="P219" s="196">
        <v>45117</v>
      </c>
      <c r="Q219" s="196">
        <v>45119</v>
      </c>
      <c r="R219" s="196">
        <v>45110</v>
      </c>
      <c r="S219" s="196">
        <v>45085</v>
      </c>
      <c r="T219" s="196">
        <v>45118</v>
      </c>
      <c r="U219" s="196">
        <v>45119</v>
      </c>
      <c r="V219" s="196">
        <v>45119</v>
      </c>
      <c r="W219" s="196">
        <v>45119</v>
      </c>
      <c r="X219" s="196">
        <v>45117</v>
      </c>
      <c r="Y219" s="196">
        <v>45117</v>
      </c>
      <c r="Z219" s="196">
        <v>45119</v>
      </c>
      <c r="AA219" s="196">
        <v>45117</v>
      </c>
      <c r="AB219" s="196">
        <v>45118</v>
      </c>
      <c r="AC219" s="196">
        <v>45119</v>
      </c>
      <c r="AD219" s="196">
        <v>45117</v>
      </c>
      <c r="AE219" s="196">
        <v>45119</v>
      </c>
      <c r="AF219" s="196">
        <v>45119</v>
      </c>
      <c r="AG219" s="196">
        <v>45119</v>
      </c>
      <c r="AH219" s="196">
        <v>45119</v>
      </c>
      <c r="AI219" s="196">
        <v>45118</v>
      </c>
      <c r="AJ219" s="196">
        <v>45119</v>
      </c>
      <c r="AK219" s="196">
        <v>45117</v>
      </c>
      <c r="AL219" s="196">
        <v>45117</v>
      </c>
      <c r="AM219" s="196" t="s">
        <v>1752</v>
      </c>
      <c r="AN219" s="196" t="s">
        <v>1752</v>
      </c>
      <c r="AO219" s="196" t="s">
        <v>1752</v>
      </c>
      <c r="AP219" s="196">
        <v>45117</v>
      </c>
      <c r="AQ219" s="196">
        <v>45119</v>
      </c>
      <c r="AR219" s="196">
        <v>45118</v>
      </c>
      <c r="AS219" s="196">
        <v>45116</v>
      </c>
      <c r="AT219" s="196" t="s">
        <v>1752</v>
      </c>
      <c r="AU219" s="196" t="s">
        <v>1752</v>
      </c>
      <c r="AV219" s="196" t="s">
        <v>1752</v>
      </c>
      <c r="AW219" s="196" t="s">
        <v>1752</v>
      </c>
      <c r="AX219" s="196" t="s">
        <v>1752</v>
      </c>
      <c r="AY219" s="196">
        <v>45118</v>
      </c>
      <c r="AZ219" s="196">
        <v>45119</v>
      </c>
      <c r="BA219" s="196" t="s">
        <v>1752</v>
      </c>
      <c r="BB219" s="196">
        <v>45119</v>
      </c>
      <c r="BC219" s="196" t="s">
        <v>1752</v>
      </c>
      <c r="BD219" s="196" t="s">
        <v>1752</v>
      </c>
      <c r="BE219" s="196" t="s">
        <v>1752</v>
      </c>
      <c r="BF219" s="196" t="s">
        <v>1752</v>
      </c>
      <c r="BG219" s="196" t="s">
        <v>1752</v>
      </c>
      <c r="BH219" s="196" t="e">
        <v>#N/A</v>
      </c>
      <c r="BI219" s="196"/>
      <c r="BJ219" s="196"/>
      <c r="BK219" s="196"/>
      <c r="BL219" s="196"/>
      <c r="BM219" s="196" t="s">
        <v>1752</v>
      </c>
    </row>
    <row r="220" spans="1:65">
      <c r="A220" s="196">
        <v>45120</v>
      </c>
      <c r="B220" s="196">
        <v>45120</v>
      </c>
      <c r="C220" s="196">
        <v>45120</v>
      </c>
      <c r="D220" s="196">
        <v>45119</v>
      </c>
      <c r="E220" s="196">
        <v>45120</v>
      </c>
      <c r="F220" s="196">
        <v>45120</v>
      </c>
      <c r="G220" s="196">
        <v>45119</v>
      </c>
      <c r="H220" s="196">
        <v>45117</v>
      </c>
      <c r="I220" s="196">
        <v>45120</v>
      </c>
      <c r="J220" s="196">
        <v>45120</v>
      </c>
      <c r="K220" s="196">
        <v>45120</v>
      </c>
      <c r="L220" s="196">
        <v>45120</v>
      </c>
      <c r="M220" s="196">
        <v>45120</v>
      </c>
      <c r="N220" s="196">
        <v>45120</v>
      </c>
      <c r="O220" s="196">
        <v>45120</v>
      </c>
      <c r="P220" s="196">
        <v>45120</v>
      </c>
      <c r="Q220" s="196">
        <v>45120</v>
      </c>
      <c r="R220" s="196">
        <v>45120</v>
      </c>
      <c r="S220" s="196">
        <v>45085</v>
      </c>
      <c r="T220" s="196">
        <v>45120</v>
      </c>
      <c r="U220" s="196">
        <v>45120</v>
      </c>
      <c r="V220" s="196">
        <v>45120</v>
      </c>
      <c r="W220" s="196">
        <v>45119</v>
      </c>
      <c r="X220" s="196">
        <v>45117</v>
      </c>
      <c r="Y220" s="196">
        <v>45117</v>
      </c>
      <c r="Z220" s="196">
        <v>45119</v>
      </c>
      <c r="AA220" s="196">
        <v>45120</v>
      </c>
      <c r="AB220" s="196">
        <v>45120</v>
      </c>
      <c r="AC220" s="196">
        <v>45120</v>
      </c>
      <c r="AD220" s="196">
        <v>45120</v>
      </c>
      <c r="AE220" s="196">
        <v>45120</v>
      </c>
      <c r="AF220" s="196">
        <v>45119</v>
      </c>
      <c r="AG220" s="196">
        <v>45120</v>
      </c>
      <c r="AH220" s="196">
        <v>45120</v>
      </c>
      <c r="AI220" s="196">
        <v>45120</v>
      </c>
      <c r="AJ220" s="196">
        <v>45120</v>
      </c>
      <c r="AK220" s="196">
        <v>45117</v>
      </c>
      <c r="AL220" s="196">
        <v>45120</v>
      </c>
      <c r="AM220" s="196" t="s">
        <v>1752</v>
      </c>
      <c r="AN220" s="196" t="s">
        <v>1752</v>
      </c>
      <c r="AO220" s="196" t="s">
        <v>1752</v>
      </c>
      <c r="AP220" s="196">
        <v>45120</v>
      </c>
      <c r="AQ220" s="196">
        <v>45119</v>
      </c>
      <c r="AR220" s="196">
        <v>45120</v>
      </c>
      <c r="AS220" s="196">
        <v>45116</v>
      </c>
      <c r="AT220" s="196" t="s">
        <v>1752</v>
      </c>
      <c r="AU220" s="196" t="s">
        <v>1752</v>
      </c>
      <c r="AV220" s="196" t="s">
        <v>1752</v>
      </c>
      <c r="AW220" s="196" t="s">
        <v>1752</v>
      </c>
      <c r="AX220" s="196" t="s">
        <v>1752</v>
      </c>
      <c r="AY220" s="196">
        <v>45120</v>
      </c>
      <c r="AZ220" s="196">
        <v>45120</v>
      </c>
      <c r="BA220" s="196" t="s">
        <v>1752</v>
      </c>
      <c r="BB220" s="196">
        <v>45119</v>
      </c>
      <c r="BC220" s="196" t="s">
        <v>1752</v>
      </c>
      <c r="BD220" s="196" t="s">
        <v>1752</v>
      </c>
      <c r="BE220" s="196" t="s">
        <v>1752</v>
      </c>
      <c r="BF220" s="196" t="s">
        <v>1752</v>
      </c>
      <c r="BG220" s="196" t="s">
        <v>1752</v>
      </c>
      <c r="BH220" s="196" t="e">
        <v>#N/A</v>
      </c>
      <c r="BI220" s="196"/>
      <c r="BJ220" s="196"/>
      <c r="BK220" s="196"/>
      <c r="BL220" s="196"/>
      <c r="BM220" s="196" t="s">
        <v>1752</v>
      </c>
    </row>
    <row r="221" spans="1:65">
      <c r="A221" s="196">
        <v>45121</v>
      </c>
      <c r="B221" s="196">
        <v>45120</v>
      </c>
      <c r="C221" s="196">
        <v>45120</v>
      </c>
      <c r="D221" s="196">
        <v>45119</v>
      </c>
      <c r="E221" s="196">
        <v>45120</v>
      </c>
      <c r="F221" s="196">
        <v>45120</v>
      </c>
      <c r="G221" s="196">
        <v>45119</v>
      </c>
      <c r="H221" s="196">
        <v>45117</v>
      </c>
      <c r="I221" s="196">
        <v>45120</v>
      </c>
      <c r="J221" s="196">
        <v>45120</v>
      </c>
      <c r="K221" s="196">
        <v>45120</v>
      </c>
      <c r="L221" s="196">
        <v>45120</v>
      </c>
      <c r="M221" s="196">
        <v>45120</v>
      </c>
      <c r="N221" s="196">
        <v>45120</v>
      </c>
      <c r="O221" s="196">
        <v>45120</v>
      </c>
      <c r="P221" s="196">
        <v>45120</v>
      </c>
      <c r="Q221" s="196">
        <v>45120</v>
      </c>
      <c r="R221" s="196">
        <v>45120</v>
      </c>
      <c r="S221" s="196">
        <v>45085</v>
      </c>
      <c r="T221" s="196">
        <v>45120</v>
      </c>
      <c r="U221" s="196">
        <v>45120</v>
      </c>
      <c r="V221" s="196">
        <v>45120</v>
      </c>
      <c r="W221" s="196">
        <v>45119</v>
      </c>
      <c r="X221" s="196">
        <v>45117</v>
      </c>
      <c r="Y221" s="196">
        <v>45117</v>
      </c>
      <c r="Z221" s="196">
        <v>45119</v>
      </c>
      <c r="AA221" s="196">
        <v>45120</v>
      </c>
      <c r="AB221" s="196">
        <v>45120</v>
      </c>
      <c r="AC221" s="196">
        <v>45120</v>
      </c>
      <c r="AD221" s="196">
        <v>45120</v>
      </c>
      <c r="AE221" s="196">
        <v>45120</v>
      </c>
      <c r="AF221" s="196">
        <v>45119</v>
      </c>
      <c r="AG221" s="196">
        <v>45120</v>
      </c>
      <c r="AH221" s="196">
        <v>45120</v>
      </c>
      <c r="AI221" s="196">
        <v>45120</v>
      </c>
      <c r="AJ221" s="196">
        <v>45120</v>
      </c>
      <c r="AK221" s="196">
        <v>45117</v>
      </c>
      <c r="AL221" s="196">
        <v>45120</v>
      </c>
      <c r="AM221" s="196" t="s">
        <v>1752</v>
      </c>
      <c r="AN221" s="196" t="s">
        <v>1752</v>
      </c>
      <c r="AO221" s="196" t="s">
        <v>1752</v>
      </c>
      <c r="AP221" s="196">
        <v>45120</v>
      </c>
      <c r="AQ221" s="196">
        <v>45119</v>
      </c>
      <c r="AR221" s="196">
        <v>45120</v>
      </c>
      <c r="AS221" s="196">
        <v>45116</v>
      </c>
      <c r="AT221" s="196" t="s">
        <v>1752</v>
      </c>
      <c r="AU221" s="196" t="s">
        <v>1752</v>
      </c>
      <c r="AV221" s="196" t="s">
        <v>1752</v>
      </c>
      <c r="AW221" s="196" t="s">
        <v>1752</v>
      </c>
      <c r="AX221" s="196" t="s">
        <v>1752</v>
      </c>
      <c r="AY221" s="196">
        <v>45120</v>
      </c>
      <c r="AZ221" s="196">
        <v>45120</v>
      </c>
      <c r="BA221" s="196" t="s">
        <v>1752</v>
      </c>
      <c r="BB221" s="196">
        <v>45119</v>
      </c>
      <c r="BC221" s="196" t="s">
        <v>1752</v>
      </c>
      <c r="BD221" s="196" t="s">
        <v>1752</v>
      </c>
      <c r="BE221" s="196" t="s">
        <v>1752</v>
      </c>
      <c r="BF221" s="196" t="s">
        <v>1752</v>
      </c>
      <c r="BG221" s="196" t="s">
        <v>1752</v>
      </c>
      <c r="BH221" s="196" t="e">
        <v>#N/A</v>
      </c>
      <c r="BI221" s="196"/>
      <c r="BJ221" s="196"/>
      <c r="BK221" s="196"/>
      <c r="BL221" s="196"/>
      <c r="BM221" s="196" t="s">
        <v>1752</v>
      </c>
    </row>
    <row r="222" spans="1:65">
      <c r="A222" s="196">
        <v>45122</v>
      </c>
      <c r="B222" s="196">
        <v>45120</v>
      </c>
      <c r="C222" s="196">
        <v>45120</v>
      </c>
      <c r="D222" s="196">
        <v>45119</v>
      </c>
      <c r="E222" s="196">
        <v>45120</v>
      </c>
      <c r="F222" s="196">
        <v>45120</v>
      </c>
      <c r="G222" s="196">
        <v>45119</v>
      </c>
      <c r="H222" s="196">
        <v>45117</v>
      </c>
      <c r="I222" s="196">
        <v>45120</v>
      </c>
      <c r="J222" s="196">
        <v>45120</v>
      </c>
      <c r="K222" s="196">
        <v>45120</v>
      </c>
      <c r="L222" s="196">
        <v>45120</v>
      </c>
      <c r="M222" s="196">
        <v>45120</v>
      </c>
      <c r="N222" s="196">
        <v>45120</v>
      </c>
      <c r="O222" s="196">
        <v>45120</v>
      </c>
      <c r="P222" s="196">
        <v>45120</v>
      </c>
      <c r="Q222" s="196">
        <v>45120</v>
      </c>
      <c r="R222" s="196">
        <v>45120</v>
      </c>
      <c r="S222" s="196">
        <v>45085</v>
      </c>
      <c r="T222" s="196">
        <v>45120</v>
      </c>
      <c r="U222" s="196">
        <v>45120</v>
      </c>
      <c r="V222" s="196">
        <v>45120</v>
      </c>
      <c r="W222" s="196">
        <v>45119</v>
      </c>
      <c r="X222" s="196">
        <v>45117</v>
      </c>
      <c r="Y222" s="196">
        <v>45117</v>
      </c>
      <c r="Z222" s="196">
        <v>45119</v>
      </c>
      <c r="AA222" s="196">
        <v>45120</v>
      </c>
      <c r="AB222" s="196">
        <v>45120</v>
      </c>
      <c r="AC222" s="196">
        <v>45120</v>
      </c>
      <c r="AD222" s="196">
        <v>45120</v>
      </c>
      <c r="AE222" s="196">
        <v>45120</v>
      </c>
      <c r="AF222" s="196">
        <v>45119</v>
      </c>
      <c r="AG222" s="196">
        <v>45120</v>
      </c>
      <c r="AH222" s="196">
        <v>45120</v>
      </c>
      <c r="AI222" s="196">
        <v>45120</v>
      </c>
      <c r="AJ222" s="196">
        <v>45120</v>
      </c>
      <c r="AK222" s="196">
        <v>45117</v>
      </c>
      <c r="AL222" s="196">
        <v>45120</v>
      </c>
      <c r="AM222" s="196" t="s">
        <v>1752</v>
      </c>
      <c r="AN222" s="196" t="s">
        <v>1752</v>
      </c>
      <c r="AO222" s="196" t="s">
        <v>1752</v>
      </c>
      <c r="AP222" s="196">
        <v>45120</v>
      </c>
      <c r="AQ222" s="196">
        <v>45119</v>
      </c>
      <c r="AR222" s="196">
        <v>45120</v>
      </c>
      <c r="AS222" s="196">
        <v>45116</v>
      </c>
      <c r="AT222" s="196" t="s">
        <v>1752</v>
      </c>
      <c r="AU222" s="196" t="s">
        <v>1752</v>
      </c>
      <c r="AV222" s="196" t="s">
        <v>1752</v>
      </c>
      <c r="AW222" s="196" t="s">
        <v>1752</v>
      </c>
      <c r="AX222" s="196" t="s">
        <v>1752</v>
      </c>
      <c r="AY222" s="196">
        <v>45120</v>
      </c>
      <c r="AZ222" s="196">
        <v>45120</v>
      </c>
      <c r="BA222" s="196" t="s">
        <v>1752</v>
      </c>
      <c r="BB222" s="196">
        <v>45119</v>
      </c>
      <c r="BC222" s="196" t="s">
        <v>1752</v>
      </c>
      <c r="BD222" s="196" t="s">
        <v>1752</v>
      </c>
      <c r="BE222" s="196" t="s">
        <v>1752</v>
      </c>
      <c r="BF222" s="196" t="s">
        <v>1752</v>
      </c>
      <c r="BG222" s="196" t="s">
        <v>1752</v>
      </c>
      <c r="BH222" s="196" t="e">
        <v>#N/A</v>
      </c>
      <c r="BI222" s="196"/>
      <c r="BJ222" s="196"/>
      <c r="BK222" s="196"/>
      <c r="BL222" s="196"/>
      <c r="BM222" s="196" t="s">
        <v>1752</v>
      </c>
    </row>
    <row r="223" spans="1:65">
      <c r="A223" s="196">
        <v>45123</v>
      </c>
      <c r="B223" s="196">
        <v>45123</v>
      </c>
      <c r="C223" s="196">
        <v>45123</v>
      </c>
      <c r="D223" s="196">
        <v>45119</v>
      </c>
      <c r="E223" s="196">
        <v>45123</v>
      </c>
      <c r="F223" s="196">
        <v>45120</v>
      </c>
      <c r="G223" s="196">
        <v>45123</v>
      </c>
      <c r="H223" s="196">
        <v>45117</v>
      </c>
      <c r="I223" s="196">
        <v>45123</v>
      </c>
      <c r="J223" s="196">
        <v>45123</v>
      </c>
      <c r="K223" s="196">
        <v>45123</v>
      </c>
      <c r="L223" s="196">
        <v>45123</v>
      </c>
      <c r="M223" s="196">
        <v>45123</v>
      </c>
      <c r="N223" s="196">
        <v>45123</v>
      </c>
      <c r="O223" s="196">
        <v>45123</v>
      </c>
      <c r="P223" s="196">
        <v>45123</v>
      </c>
      <c r="Q223" s="196">
        <v>45123</v>
      </c>
      <c r="R223" s="196">
        <v>45120</v>
      </c>
      <c r="S223" s="196">
        <v>45123</v>
      </c>
      <c r="T223" s="196">
        <v>45120</v>
      </c>
      <c r="U223" s="196">
        <v>45123</v>
      </c>
      <c r="V223" s="196">
        <v>45120</v>
      </c>
      <c r="W223" s="196">
        <v>45119</v>
      </c>
      <c r="X223" s="196">
        <v>45117</v>
      </c>
      <c r="Y223" s="196">
        <v>45117</v>
      </c>
      <c r="Z223" s="196">
        <v>45123</v>
      </c>
      <c r="AA223" s="196">
        <v>45123</v>
      </c>
      <c r="AB223" s="196">
        <v>45120</v>
      </c>
      <c r="AC223" s="196">
        <v>45123</v>
      </c>
      <c r="AD223" s="196">
        <v>45120</v>
      </c>
      <c r="AE223" s="196">
        <v>45123</v>
      </c>
      <c r="AF223" s="196">
        <v>45123</v>
      </c>
      <c r="AG223" s="196">
        <v>45123</v>
      </c>
      <c r="AH223" s="196">
        <v>45123</v>
      </c>
      <c r="AI223" s="196">
        <v>45123</v>
      </c>
      <c r="AJ223" s="196">
        <v>45123</v>
      </c>
      <c r="AK223" s="196">
        <v>45123</v>
      </c>
      <c r="AL223" s="196">
        <v>45123</v>
      </c>
      <c r="AM223" s="196" t="s">
        <v>1752</v>
      </c>
      <c r="AN223" s="196" t="s">
        <v>1752</v>
      </c>
      <c r="AO223" s="196" t="s">
        <v>1752</v>
      </c>
      <c r="AP223" s="196">
        <v>45123</v>
      </c>
      <c r="AQ223" s="196">
        <v>45123</v>
      </c>
      <c r="AR223" s="196">
        <v>45123</v>
      </c>
      <c r="AS223" s="196">
        <v>45116</v>
      </c>
      <c r="AT223" s="196" t="s">
        <v>1752</v>
      </c>
      <c r="AU223" s="196" t="s">
        <v>1752</v>
      </c>
      <c r="AV223" s="196" t="s">
        <v>1752</v>
      </c>
      <c r="AW223" s="196" t="s">
        <v>1752</v>
      </c>
      <c r="AX223" s="196" t="s">
        <v>1752</v>
      </c>
      <c r="AY223" s="196">
        <v>45123</v>
      </c>
      <c r="AZ223" s="196">
        <v>45120</v>
      </c>
      <c r="BA223" s="196" t="s">
        <v>1752</v>
      </c>
      <c r="BB223" s="196">
        <v>45119</v>
      </c>
      <c r="BC223" s="196" t="s">
        <v>1752</v>
      </c>
      <c r="BD223" s="196" t="s">
        <v>1752</v>
      </c>
      <c r="BE223" s="196" t="s">
        <v>1752</v>
      </c>
      <c r="BF223" s="196" t="s">
        <v>1752</v>
      </c>
      <c r="BG223" s="196" t="s">
        <v>1752</v>
      </c>
      <c r="BH223" s="196" t="e">
        <v>#N/A</v>
      </c>
      <c r="BI223" s="196"/>
      <c r="BJ223" s="196"/>
      <c r="BK223" s="196"/>
      <c r="BL223" s="196"/>
      <c r="BM223" s="196" t="s">
        <v>1752</v>
      </c>
    </row>
    <row r="224" spans="1:65">
      <c r="A224" s="196">
        <v>45124</v>
      </c>
      <c r="B224" s="196">
        <v>45123</v>
      </c>
      <c r="C224" s="196">
        <v>45123</v>
      </c>
      <c r="D224" s="196">
        <v>45124</v>
      </c>
      <c r="E224" s="196">
        <v>45123</v>
      </c>
      <c r="F224" s="196">
        <v>45120</v>
      </c>
      <c r="G224" s="196">
        <v>45124</v>
      </c>
      <c r="H224" s="196">
        <v>45117</v>
      </c>
      <c r="I224" s="196">
        <v>45123</v>
      </c>
      <c r="J224" s="196">
        <v>45123</v>
      </c>
      <c r="K224" s="196">
        <v>45124</v>
      </c>
      <c r="L224" s="196">
        <v>45124</v>
      </c>
      <c r="M224" s="196">
        <v>45123</v>
      </c>
      <c r="N224" s="196">
        <v>45123</v>
      </c>
      <c r="O224" s="196">
        <v>45124</v>
      </c>
      <c r="P224" s="196">
        <v>45123</v>
      </c>
      <c r="Q224" s="196">
        <v>45123</v>
      </c>
      <c r="R224" s="196">
        <v>45120</v>
      </c>
      <c r="S224" s="196">
        <v>45123</v>
      </c>
      <c r="T224" s="196">
        <v>45120</v>
      </c>
      <c r="U224" s="196">
        <v>45123</v>
      </c>
      <c r="V224" s="196">
        <v>45120</v>
      </c>
      <c r="W224" s="196">
        <v>45119</v>
      </c>
      <c r="X224" s="196">
        <v>45117</v>
      </c>
      <c r="Y224" s="196">
        <v>45124</v>
      </c>
      <c r="Z224" s="196">
        <v>45123</v>
      </c>
      <c r="AA224" s="196">
        <v>45123</v>
      </c>
      <c r="AB224" s="196">
        <v>45120</v>
      </c>
      <c r="AC224" s="196">
        <v>45123</v>
      </c>
      <c r="AD224" s="196">
        <v>45120</v>
      </c>
      <c r="AE224" s="196">
        <v>45123</v>
      </c>
      <c r="AF224" s="196">
        <v>45123</v>
      </c>
      <c r="AG224" s="196">
        <v>45123</v>
      </c>
      <c r="AH224" s="196">
        <v>45123</v>
      </c>
      <c r="AI224" s="196">
        <v>45123</v>
      </c>
      <c r="AJ224" s="196">
        <v>45123</v>
      </c>
      <c r="AK224" s="196">
        <v>45123</v>
      </c>
      <c r="AL224" s="196">
        <v>45123</v>
      </c>
      <c r="AM224" s="196" t="s">
        <v>1752</v>
      </c>
      <c r="AN224" s="196" t="s">
        <v>1752</v>
      </c>
      <c r="AO224" s="196" t="s">
        <v>1752</v>
      </c>
      <c r="AP224" s="196">
        <v>45123</v>
      </c>
      <c r="AQ224" s="196">
        <v>45123</v>
      </c>
      <c r="AR224" s="196">
        <v>45123</v>
      </c>
      <c r="AS224" s="196">
        <v>45116</v>
      </c>
      <c r="AT224" s="196" t="s">
        <v>1752</v>
      </c>
      <c r="AU224" s="196" t="s">
        <v>1752</v>
      </c>
      <c r="AV224" s="196" t="s">
        <v>1752</v>
      </c>
      <c r="AW224" s="196" t="s">
        <v>1752</v>
      </c>
      <c r="AX224" s="196" t="s">
        <v>1752</v>
      </c>
      <c r="AY224" s="196">
        <v>45123</v>
      </c>
      <c r="AZ224" s="196">
        <v>45124</v>
      </c>
      <c r="BA224" s="196" t="s">
        <v>1752</v>
      </c>
      <c r="BB224" s="196">
        <v>45119</v>
      </c>
      <c r="BC224" s="196" t="s">
        <v>1752</v>
      </c>
      <c r="BD224" s="196" t="s">
        <v>1752</v>
      </c>
      <c r="BE224" s="196" t="s">
        <v>1752</v>
      </c>
      <c r="BF224" s="196" t="s">
        <v>1752</v>
      </c>
      <c r="BG224" s="196" t="s">
        <v>1752</v>
      </c>
      <c r="BH224" s="196" t="e">
        <v>#N/A</v>
      </c>
      <c r="BI224" s="196"/>
      <c r="BJ224" s="196"/>
      <c r="BK224" s="196"/>
      <c r="BL224" s="196"/>
      <c r="BM224" s="196" t="s">
        <v>1752</v>
      </c>
    </row>
    <row r="225" spans="1:65">
      <c r="A225" s="196">
        <v>45125</v>
      </c>
      <c r="B225" s="196">
        <v>45123</v>
      </c>
      <c r="C225" s="196">
        <v>45125</v>
      </c>
      <c r="D225" s="196">
        <v>45124</v>
      </c>
      <c r="E225" s="196">
        <v>45123</v>
      </c>
      <c r="F225" s="196">
        <v>45120</v>
      </c>
      <c r="G225" s="196">
        <v>45124</v>
      </c>
      <c r="H225" s="196">
        <v>45117</v>
      </c>
      <c r="I225" s="196">
        <v>45123</v>
      </c>
      <c r="J225" s="196">
        <v>45123</v>
      </c>
      <c r="K225" s="196">
        <v>45124</v>
      </c>
      <c r="L225" s="196">
        <v>45124</v>
      </c>
      <c r="M225" s="196">
        <v>45125</v>
      </c>
      <c r="N225" s="196">
        <v>45123</v>
      </c>
      <c r="O225" s="196">
        <v>45124</v>
      </c>
      <c r="P225" s="196">
        <v>45123</v>
      </c>
      <c r="Q225" s="196">
        <v>45123</v>
      </c>
      <c r="R225" s="196">
        <v>45120</v>
      </c>
      <c r="S225" s="196">
        <v>45123</v>
      </c>
      <c r="T225" s="196">
        <v>45120</v>
      </c>
      <c r="U225" s="196">
        <v>45123</v>
      </c>
      <c r="V225" s="196">
        <v>45120</v>
      </c>
      <c r="W225" s="196">
        <v>45119</v>
      </c>
      <c r="X225" s="196">
        <v>45117</v>
      </c>
      <c r="Y225" s="196">
        <v>45124</v>
      </c>
      <c r="Z225" s="196">
        <v>45123</v>
      </c>
      <c r="AA225" s="196">
        <v>45123</v>
      </c>
      <c r="AB225" s="196">
        <v>45120</v>
      </c>
      <c r="AC225" s="196">
        <v>45123</v>
      </c>
      <c r="AD225" s="196">
        <v>45120</v>
      </c>
      <c r="AE225" s="196">
        <v>45123</v>
      </c>
      <c r="AF225" s="196">
        <v>45123</v>
      </c>
      <c r="AG225" s="196">
        <v>45123</v>
      </c>
      <c r="AH225" s="196">
        <v>45123</v>
      </c>
      <c r="AI225" s="196">
        <v>45123</v>
      </c>
      <c r="AJ225" s="196">
        <v>45123</v>
      </c>
      <c r="AK225" s="196">
        <v>45125</v>
      </c>
      <c r="AL225" s="196">
        <v>45123</v>
      </c>
      <c r="AM225" s="196" t="s">
        <v>1752</v>
      </c>
      <c r="AN225" s="196" t="s">
        <v>1752</v>
      </c>
      <c r="AO225" s="196" t="s">
        <v>1752</v>
      </c>
      <c r="AP225" s="196">
        <v>45123</v>
      </c>
      <c r="AQ225" s="196">
        <v>45123</v>
      </c>
      <c r="AR225" s="196">
        <v>45125</v>
      </c>
      <c r="AS225" s="196">
        <v>45125</v>
      </c>
      <c r="AT225" s="196" t="s">
        <v>1752</v>
      </c>
      <c r="AU225" s="196" t="s">
        <v>1752</v>
      </c>
      <c r="AV225" s="196" t="s">
        <v>1752</v>
      </c>
      <c r="AW225" s="196" t="s">
        <v>1752</v>
      </c>
      <c r="AX225" s="196" t="s">
        <v>1752</v>
      </c>
      <c r="AY225" s="196">
        <v>45125</v>
      </c>
      <c r="AZ225" s="196">
        <v>45125</v>
      </c>
      <c r="BA225" s="196" t="s">
        <v>1752</v>
      </c>
      <c r="BB225" s="196">
        <v>45119</v>
      </c>
      <c r="BC225" s="196" t="s">
        <v>1752</v>
      </c>
      <c r="BD225" s="196" t="s">
        <v>1752</v>
      </c>
      <c r="BE225" s="196" t="s">
        <v>1752</v>
      </c>
      <c r="BF225" s="196" t="s">
        <v>1752</v>
      </c>
      <c r="BG225" s="196" t="s">
        <v>1752</v>
      </c>
      <c r="BH225" s="196" t="e">
        <v>#N/A</v>
      </c>
      <c r="BI225" s="196"/>
      <c r="BJ225" s="196"/>
      <c r="BK225" s="196"/>
      <c r="BL225" s="196"/>
      <c r="BM225" s="196" t="s">
        <v>1752</v>
      </c>
    </row>
    <row r="226" spans="1:65">
      <c r="A226" s="196">
        <v>45126</v>
      </c>
      <c r="B226" s="196">
        <v>45126</v>
      </c>
      <c r="C226" s="196">
        <v>45125</v>
      </c>
      <c r="D226" s="196">
        <v>45124</v>
      </c>
      <c r="E226" s="196">
        <v>45123</v>
      </c>
      <c r="F226" s="196">
        <v>45120</v>
      </c>
      <c r="G226" s="196">
        <v>45126</v>
      </c>
      <c r="H226" s="196">
        <v>45126</v>
      </c>
      <c r="I226" s="196">
        <v>45123</v>
      </c>
      <c r="J226" s="196">
        <v>45123</v>
      </c>
      <c r="K226" s="196">
        <v>45124</v>
      </c>
      <c r="L226" s="196">
        <v>45126</v>
      </c>
      <c r="M226" s="196">
        <v>45125</v>
      </c>
      <c r="N226" s="196">
        <v>45123</v>
      </c>
      <c r="O226" s="196">
        <v>45126</v>
      </c>
      <c r="P226" s="196">
        <v>45123</v>
      </c>
      <c r="Q226" s="196">
        <v>45123</v>
      </c>
      <c r="R226" s="196">
        <v>45120</v>
      </c>
      <c r="S226" s="196">
        <v>45123</v>
      </c>
      <c r="T226" s="196">
        <v>45120</v>
      </c>
      <c r="U226" s="196">
        <v>45126</v>
      </c>
      <c r="V226" s="196">
        <v>45120</v>
      </c>
      <c r="W226" s="196">
        <v>45119</v>
      </c>
      <c r="X226" s="196">
        <v>45117</v>
      </c>
      <c r="Y226" s="196">
        <v>45124</v>
      </c>
      <c r="Z226" s="196">
        <v>45123</v>
      </c>
      <c r="AA226" s="196">
        <v>45123</v>
      </c>
      <c r="AB226" s="196">
        <v>45120</v>
      </c>
      <c r="AC226" s="196">
        <v>45123</v>
      </c>
      <c r="AD226" s="196">
        <v>45120</v>
      </c>
      <c r="AE226" s="196">
        <v>45123</v>
      </c>
      <c r="AF226" s="196">
        <v>45123</v>
      </c>
      <c r="AG226" s="196">
        <v>45123</v>
      </c>
      <c r="AH226" s="196">
        <v>45123</v>
      </c>
      <c r="AI226" s="196">
        <v>45123</v>
      </c>
      <c r="AJ226" s="196">
        <v>45123</v>
      </c>
      <c r="AK226" s="196">
        <v>45125</v>
      </c>
      <c r="AL226" s="196">
        <v>45123</v>
      </c>
      <c r="AM226" s="196" t="s">
        <v>1752</v>
      </c>
      <c r="AN226" s="196" t="s">
        <v>1752</v>
      </c>
      <c r="AO226" s="196" t="s">
        <v>1752</v>
      </c>
      <c r="AP226" s="196">
        <v>45123</v>
      </c>
      <c r="AQ226" s="196">
        <v>45123</v>
      </c>
      <c r="AR226" s="196">
        <v>45126</v>
      </c>
      <c r="AS226" s="196">
        <v>45125</v>
      </c>
      <c r="AT226" s="196" t="s">
        <v>1752</v>
      </c>
      <c r="AU226" s="196" t="s">
        <v>1752</v>
      </c>
      <c r="AV226" s="196" t="s">
        <v>1752</v>
      </c>
      <c r="AW226" s="196" t="s">
        <v>1752</v>
      </c>
      <c r="AX226" s="196" t="s">
        <v>1752</v>
      </c>
      <c r="AY226" s="196">
        <v>45125</v>
      </c>
      <c r="AZ226" s="196">
        <v>45126</v>
      </c>
      <c r="BA226" s="196" t="s">
        <v>1752</v>
      </c>
      <c r="BB226" s="196">
        <v>45119</v>
      </c>
      <c r="BC226" s="196" t="s">
        <v>1752</v>
      </c>
      <c r="BD226" s="196" t="s">
        <v>1752</v>
      </c>
      <c r="BE226" s="196" t="s">
        <v>1752</v>
      </c>
      <c r="BF226" s="196" t="s">
        <v>1752</v>
      </c>
      <c r="BG226" s="196" t="s">
        <v>1752</v>
      </c>
      <c r="BH226" s="196" t="e">
        <v>#N/A</v>
      </c>
      <c r="BI226" s="196"/>
      <c r="BJ226" s="196"/>
      <c r="BK226" s="196"/>
      <c r="BL226" s="196"/>
      <c r="BM226" s="196" t="s">
        <v>1752</v>
      </c>
    </row>
    <row r="227" spans="1:65">
      <c r="A227" s="196">
        <v>45127</v>
      </c>
      <c r="B227" s="196">
        <v>45126</v>
      </c>
      <c r="C227" s="196">
        <v>45125</v>
      </c>
      <c r="D227" s="196">
        <v>45127</v>
      </c>
      <c r="E227" s="196">
        <v>45123</v>
      </c>
      <c r="F227" s="196">
        <v>45120</v>
      </c>
      <c r="G227" s="196">
        <v>45127</v>
      </c>
      <c r="H227" s="196">
        <v>45126</v>
      </c>
      <c r="I227" s="196">
        <v>45123</v>
      </c>
      <c r="J227" s="196">
        <v>45123</v>
      </c>
      <c r="K227" s="196">
        <v>45127</v>
      </c>
      <c r="L227" s="196">
        <v>45127</v>
      </c>
      <c r="M227" s="196">
        <v>45125</v>
      </c>
      <c r="N227" s="196">
        <v>45123</v>
      </c>
      <c r="O227" s="196">
        <v>45127</v>
      </c>
      <c r="P227" s="196">
        <v>45123</v>
      </c>
      <c r="Q227" s="196">
        <v>45123</v>
      </c>
      <c r="R227" s="196">
        <v>45120</v>
      </c>
      <c r="S227" s="196">
        <v>45123</v>
      </c>
      <c r="T227" s="196">
        <v>45120</v>
      </c>
      <c r="U227" s="196">
        <v>45127</v>
      </c>
      <c r="V227" s="196">
        <v>45120</v>
      </c>
      <c r="W227" s="196">
        <v>45119</v>
      </c>
      <c r="X227" s="196">
        <v>45117</v>
      </c>
      <c r="Y227" s="196">
        <v>45124</v>
      </c>
      <c r="Z227" s="196">
        <v>45123</v>
      </c>
      <c r="AA227" s="196">
        <v>45123</v>
      </c>
      <c r="AB227" s="196">
        <v>45120</v>
      </c>
      <c r="AC227" s="196">
        <v>45123</v>
      </c>
      <c r="AD227" s="196">
        <v>45120</v>
      </c>
      <c r="AE227" s="196">
        <v>45123</v>
      </c>
      <c r="AF227" s="196">
        <v>45123</v>
      </c>
      <c r="AG227" s="196">
        <v>45123</v>
      </c>
      <c r="AH227" s="196">
        <v>45123</v>
      </c>
      <c r="AI227" s="196">
        <v>45123</v>
      </c>
      <c r="AJ227" s="196">
        <v>45123</v>
      </c>
      <c r="AK227" s="196">
        <v>45127</v>
      </c>
      <c r="AL227" s="196">
        <v>45123</v>
      </c>
      <c r="AM227" s="196" t="s">
        <v>1752</v>
      </c>
      <c r="AN227" s="196" t="s">
        <v>1752</v>
      </c>
      <c r="AO227" s="196" t="s">
        <v>1752</v>
      </c>
      <c r="AP227" s="196">
        <v>45123</v>
      </c>
      <c r="AQ227" s="196">
        <v>45123</v>
      </c>
      <c r="AR227" s="196">
        <v>45127</v>
      </c>
      <c r="AS227" s="196">
        <v>45125</v>
      </c>
      <c r="AT227" s="196" t="s">
        <v>1752</v>
      </c>
      <c r="AU227" s="196" t="s">
        <v>1752</v>
      </c>
      <c r="AV227" s="196" t="s">
        <v>1752</v>
      </c>
      <c r="AW227" s="196" t="s">
        <v>1752</v>
      </c>
      <c r="AX227" s="196" t="s">
        <v>1752</v>
      </c>
      <c r="AY227" s="196">
        <v>45127</v>
      </c>
      <c r="AZ227" s="196">
        <v>45126</v>
      </c>
      <c r="BA227" s="196" t="s">
        <v>1752</v>
      </c>
      <c r="BB227" s="196">
        <v>45119</v>
      </c>
      <c r="BC227" s="196" t="s">
        <v>1752</v>
      </c>
      <c r="BD227" s="196" t="s">
        <v>1752</v>
      </c>
      <c r="BE227" s="196" t="s">
        <v>1752</v>
      </c>
      <c r="BF227" s="196" t="s">
        <v>1752</v>
      </c>
      <c r="BG227" s="196" t="s">
        <v>1752</v>
      </c>
      <c r="BH227" s="196" t="e">
        <v>#N/A</v>
      </c>
      <c r="BI227" s="196"/>
      <c r="BJ227" s="196"/>
      <c r="BK227" s="196"/>
      <c r="BL227" s="196"/>
      <c r="BM227" s="196" t="s">
        <v>1752</v>
      </c>
    </row>
    <row r="228" spans="1:65">
      <c r="A228" s="196">
        <v>45128</v>
      </c>
      <c r="B228" s="196">
        <v>45126</v>
      </c>
      <c r="C228" s="196">
        <v>45125</v>
      </c>
      <c r="D228" s="196">
        <v>45127</v>
      </c>
      <c r="E228" s="196">
        <v>45123</v>
      </c>
      <c r="F228" s="196">
        <v>45120</v>
      </c>
      <c r="G228" s="196">
        <v>45127</v>
      </c>
      <c r="H228" s="196">
        <v>45126</v>
      </c>
      <c r="I228" s="196">
        <v>45123</v>
      </c>
      <c r="J228" s="196">
        <v>45123</v>
      </c>
      <c r="K228" s="196">
        <v>45127</v>
      </c>
      <c r="L228" s="196">
        <v>45127</v>
      </c>
      <c r="M228" s="196">
        <v>45125</v>
      </c>
      <c r="N228" s="196">
        <v>45123</v>
      </c>
      <c r="O228" s="196">
        <v>45127</v>
      </c>
      <c r="P228" s="196">
        <v>45123</v>
      </c>
      <c r="Q228" s="196">
        <v>45123</v>
      </c>
      <c r="R228" s="196">
        <v>45120</v>
      </c>
      <c r="S228" s="196">
        <v>45123</v>
      </c>
      <c r="T228" s="196">
        <v>45120</v>
      </c>
      <c r="U228" s="196">
        <v>45127</v>
      </c>
      <c r="V228" s="196">
        <v>45120</v>
      </c>
      <c r="W228" s="196">
        <v>45119</v>
      </c>
      <c r="X228" s="196">
        <v>45117</v>
      </c>
      <c r="Y228" s="196">
        <v>45124</v>
      </c>
      <c r="Z228" s="196">
        <v>45123</v>
      </c>
      <c r="AA228" s="196">
        <v>45123</v>
      </c>
      <c r="AB228" s="196">
        <v>45120</v>
      </c>
      <c r="AC228" s="196">
        <v>45123</v>
      </c>
      <c r="AD228" s="196">
        <v>45120</v>
      </c>
      <c r="AE228" s="196">
        <v>45123</v>
      </c>
      <c r="AF228" s="196">
        <v>45123</v>
      </c>
      <c r="AG228" s="196">
        <v>45123</v>
      </c>
      <c r="AH228" s="196">
        <v>45123</v>
      </c>
      <c r="AI228" s="196">
        <v>45123</v>
      </c>
      <c r="AJ228" s="196">
        <v>45123</v>
      </c>
      <c r="AK228" s="196">
        <v>45127</v>
      </c>
      <c r="AL228" s="196">
        <v>45123</v>
      </c>
      <c r="AM228" s="196" t="s">
        <v>1752</v>
      </c>
      <c r="AN228" s="196" t="s">
        <v>1752</v>
      </c>
      <c r="AO228" s="196" t="s">
        <v>1752</v>
      </c>
      <c r="AP228" s="196">
        <v>45123</v>
      </c>
      <c r="AQ228" s="196">
        <v>45123</v>
      </c>
      <c r="AR228" s="196">
        <v>45127</v>
      </c>
      <c r="AS228" s="196">
        <v>45125</v>
      </c>
      <c r="AT228" s="196" t="s">
        <v>1752</v>
      </c>
      <c r="AU228" s="196" t="s">
        <v>1752</v>
      </c>
      <c r="AV228" s="196" t="s">
        <v>1752</v>
      </c>
      <c r="AW228" s="196" t="s">
        <v>1752</v>
      </c>
      <c r="AX228" s="196" t="s">
        <v>1752</v>
      </c>
      <c r="AY228" s="196">
        <v>45127</v>
      </c>
      <c r="AZ228" s="196">
        <v>45126</v>
      </c>
      <c r="BA228" s="196" t="s">
        <v>1752</v>
      </c>
      <c r="BB228" s="196">
        <v>45119</v>
      </c>
      <c r="BC228" s="196" t="s">
        <v>1752</v>
      </c>
      <c r="BD228" s="196" t="s">
        <v>1752</v>
      </c>
      <c r="BE228" s="196" t="s">
        <v>1752</v>
      </c>
      <c r="BF228" s="196" t="s">
        <v>1752</v>
      </c>
      <c r="BG228" s="196" t="s">
        <v>1752</v>
      </c>
      <c r="BH228" s="196" t="e">
        <v>#N/A</v>
      </c>
      <c r="BI228" s="196"/>
      <c r="BJ228" s="196"/>
      <c r="BK228" s="196"/>
      <c r="BL228" s="196"/>
      <c r="BM228" s="196" t="s">
        <v>1752</v>
      </c>
    </row>
    <row r="229" spans="1:65">
      <c r="A229" s="196">
        <v>45129</v>
      </c>
      <c r="B229" s="196">
        <v>45126</v>
      </c>
      <c r="C229" s="196">
        <v>45125</v>
      </c>
      <c r="D229" s="196">
        <v>45127</v>
      </c>
      <c r="E229" s="196">
        <v>45123</v>
      </c>
      <c r="F229" s="196">
        <v>45120</v>
      </c>
      <c r="G229" s="196">
        <v>45127</v>
      </c>
      <c r="H229" s="196">
        <v>45126</v>
      </c>
      <c r="I229" s="196">
        <v>45123</v>
      </c>
      <c r="J229" s="196">
        <v>45123</v>
      </c>
      <c r="K229" s="196">
        <v>45127</v>
      </c>
      <c r="L229" s="196">
        <v>45127</v>
      </c>
      <c r="M229" s="196">
        <v>45125</v>
      </c>
      <c r="N229" s="196">
        <v>45123</v>
      </c>
      <c r="O229" s="196">
        <v>45127</v>
      </c>
      <c r="P229" s="196">
        <v>45123</v>
      </c>
      <c r="Q229" s="196">
        <v>45123</v>
      </c>
      <c r="R229" s="196">
        <v>45120</v>
      </c>
      <c r="S229" s="196">
        <v>45123</v>
      </c>
      <c r="T229" s="196">
        <v>45120</v>
      </c>
      <c r="U229" s="196">
        <v>45127</v>
      </c>
      <c r="V229" s="196">
        <v>45120</v>
      </c>
      <c r="W229" s="196">
        <v>45119</v>
      </c>
      <c r="X229" s="196">
        <v>45117</v>
      </c>
      <c r="Y229" s="196">
        <v>45124</v>
      </c>
      <c r="Z229" s="196">
        <v>45123</v>
      </c>
      <c r="AA229" s="196">
        <v>45123</v>
      </c>
      <c r="AB229" s="196">
        <v>45120</v>
      </c>
      <c r="AC229" s="196">
        <v>45123</v>
      </c>
      <c r="AD229" s="196">
        <v>45120</v>
      </c>
      <c r="AE229" s="196">
        <v>45123</v>
      </c>
      <c r="AF229" s="196">
        <v>45123</v>
      </c>
      <c r="AG229" s="196">
        <v>45123</v>
      </c>
      <c r="AH229" s="196">
        <v>45123</v>
      </c>
      <c r="AI229" s="196">
        <v>45123</v>
      </c>
      <c r="AJ229" s="196">
        <v>45123</v>
      </c>
      <c r="AK229" s="196">
        <v>45127</v>
      </c>
      <c r="AL229" s="196">
        <v>45123</v>
      </c>
      <c r="AM229" s="196" t="s">
        <v>1752</v>
      </c>
      <c r="AN229" s="196" t="s">
        <v>1752</v>
      </c>
      <c r="AO229" s="196" t="s">
        <v>1752</v>
      </c>
      <c r="AP229" s="196">
        <v>45123</v>
      </c>
      <c r="AQ229" s="196">
        <v>45123</v>
      </c>
      <c r="AR229" s="196">
        <v>45127</v>
      </c>
      <c r="AS229" s="196">
        <v>45125</v>
      </c>
      <c r="AT229" s="196" t="s">
        <v>1752</v>
      </c>
      <c r="AU229" s="196" t="s">
        <v>1752</v>
      </c>
      <c r="AV229" s="196" t="s">
        <v>1752</v>
      </c>
      <c r="AW229" s="196" t="s">
        <v>1752</v>
      </c>
      <c r="AX229" s="196" t="s">
        <v>1752</v>
      </c>
      <c r="AY229" s="196">
        <v>45127</v>
      </c>
      <c r="AZ229" s="196">
        <v>45126</v>
      </c>
      <c r="BA229" s="196" t="s">
        <v>1752</v>
      </c>
      <c r="BB229" s="196">
        <v>45119</v>
      </c>
      <c r="BC229" s="196" t="s">
        <v>1752</v>
      </c>
      <c r="BD229" s="196" t="s">
        <v>1752</v>
      </c>
      <c r="BE229" s="196" t="s">
        <v>1752</v>
      </c>
      <c r="BF229" s="196" t="s">
        <v>1752</v>
      </c>
      <c r="BG229" s="196" t="s">
        <v>1752</v>
      </c>
      <c r="BH229" s="196" t="e">
        <v>#N/A</v>
      </c>
      <c r="BI229" s="196"/>
      <c r="BJ229" s="196"/>
      <c r="BK229" s="196"/>
      <c r="BL229" s="196"/>
      <c r="BM229" s="196" t="s">
        <v>1752</v>
      </c>
    </row>
    <row r="230" spans="1:65">
      <c r="A230" s="196">
        <v>45130</v>
      </c>
      <c r="B230" s="196">
        <v>45130</v>
      </c>
      <c r="C230" s="196">
        <v>45125</v>
      </c>
      <c r="D230" s="196">
        <v>45130</v>
      </c>
      <c r="E230" s="196">
        <v>45123</v>
      </c>
      <c r="F230" s="196">
        <v>45130</v>
      </c>
      <c r="G230" s="196">
        <v>45130</v>
      </c>
      <c r="H230" s="196">
        <v>45130</v>
      </c>
      <c r="I230" s="196">
        <v>45130</v>
      </c>
      <c r="J230" s="196">
        <v>45123</v>
      </c>
      <c r="K230" s="196">
        <v>45127</v>
      </c>
      <c r="L230" s="196">
        <v>45130</v>
      </c>
      <c r="M230" s="196">
        <v>45125</v>
      </c>
      <c r="N230" s="196">
        <v>45123</v>
      </c>
      <c r="O230" s="196">
        <v>45127</v>
      </c>
      <c r="P230" s="196">
        <v>45123</v>
      </c>
      <c r="Q230" s="196">
        <v>45123</v>
      </c>
      <c r="R230" s="196">
        <v>45120</v>
      </c>
      <c r="S230" s="196">
        <v>45123</v>
      </c>
      <c r="T230" s="196">
        <v>45120</v>
      </c>
      <c r="U230" s="196">
        <v>45130</v>
      </c>
      <c r="V230" s="196">
        <v>45120</v>
      </c>
      <c r="W230" s="196">
        <v>45119</v>
      </c>
      <c r="X230" s="196">
        <v>45117</v>
      </c>
      <c r="Y230" s="196">
        <v>45124</v>
      </c>
      <c r="Z230" s="196">
        <v>45123</v>
      </c>
      <c r="AA230" s="196">
        <v>45123</v>
      </c>
      <c r="AB230" s="196">
        <v>45120</v>
      </c>
      <c r="AC230" s="196">
        <v>45123</v>
      </c>
      <c r="AD230" s="196">
        <v>45120</v>
      </c>
      <c r="AE230" s="196">
        <v>45123</v>
      </c>
      <c r="AF230" s="196">
        <v>45123</v>
      </c>
      <c r="AG230" s="196">
        <v>45123</v>
      </c>
      <c r="AH230" s="196">
        <v>45123</v>
      </c>
      <c r="AI230" s="196">
        <v>45123</v>
      </c>
      <c r="AJ230" s="196">
        <v>45123</v>
      </c>
      <c r="AK230" s="196">
        <v>45130</v>
      </c>
      <c r="AL230" s="196">
        <v>45123</v>
      </c>
      <c r="AM230" s="196" t="s">
        <v>1752</v>
      </c>
      <c r="AN230" s="196" t="s">
        <v>1752</v>
      </c>
      <c r="AO230" s="196" t="s">
        <v>1752</v>
      </c>
      <c r="AP230" s="196">
        <v>45123</v>
      </c>
      <c r="AQ230" s="196">
        <v>45123</v>
      </c>
      <c r="AR230" s="196">
        <v>45130</v>
      </c>
      <c r="AS230" s="196">
        <v>45125</v>
      </c>
      <c r="AT230" s="196" t="s">
        <v>1752</v>
      </c>
      <c r="AU230" s="196" t="s">
        <v>1752</v>
      </c>
      <c r="AV230" s="196" t="s">
        <v>1752</v>
      </c>
      <c r="AW230" s="196" t="s">
        <v>1752</v>
      </c>
      <c r="AX230" s="196" t="s">
        <v>1752</v>
      </c>
      <c r="AY230" s="196">
        <v>45130</v>
      </c>
      <c r="AZ230" s="196">
        <v>45130</v>
      </c>
      <c r="BA230" s="196" t="s">
        <v>1752</v>
      </c>
      <c r="BB230" s="196">
        <v>45119</v>
      </c>
      <c r="BC230" s="196" t="s">
        <v>1752</v>
      </c>
      <c r="BD230" s="196" t="s">
        <v>1752</v>
      </c>
      <c r="BE230" s="196" t="s">
        <v>1752</v>
      </c>
      <c r="BF230" s="196" t="s">
        <v>1752</v>
      </c>
      <c r="BG230" s="196" t="s">
        <v>1752</v>
      </c>
      <c r="BH230" s="196" t="e">
        <v>#N/A</v>
      </c>
      <c r="BI230" s="196"/>
      <c r="BJ230" s="196"/>
      <c r="BK230" s="196"/>
      <c r="BL230" s="196"/>
      <c r="BM230" s="196" t="s">
        <v>1752</v>
      </c>
    </row>
    <row r="231" spans="1:65">
      <c r="A231" s="196">
        <v>45131</v>
      </c>
      <c r="B231" s="196">
        <v>45131</v>
      </c>
      <c r="C231" s="196">
        <v>45131</v>
      </c>
      <c r="D231" s="196">
        <v>45130</v>
      </c>
      <c r="E231" s="196">
        <v>45123</v>
      </c>
      <c r="F231" s="196">
        <v>45131</v>
      </c>
      <c r="G231" s="196">
        <v>45131</v>
      </c>
      <c r="H231" s="196">
        <v>45131</v>
      </c>
      <c r="I231" s="196">
        <v>45131</v>
      </c>
      <c r="J231" s="196">
        <v>45123</v>
      </c>
      <c r="K231" s="196">
        <v>45127</v>
      </c>
      <c r="L231" s="196">
        <v>45131</v>
      </c>
      <c r="M231" s="196">
        <v>45125</v>
      </c>
      <c r="N231" s="196">
        <v>45123</v>
      </c>
      <c r="O231" s="196">
        <v>45131</v>
      </c>
      <c r="P231" s="196">
        <v>45123</v>
      </c>
      <c r="Q231" s="196">
        <v>45123</v>
      </c>
      <c r="R231" s="196">
        <v>45120</v>
      </c>
      <c r="S231" s="196">
        <v>45123</v>
      </c>
      <c r="T231" s="196">
        <v>45120</v>
      </c>
      <c r="U231" s="196">
        <v>45130</v>
      </c>
      <c r="V231" s="196">
        <v>45120</v>
      </c>
      <c r="W231" s="196">
        <v>45119</v>
      </c>
      <c r="X231" s="196">
        <v>45117</v>
      </c>
      <c r="Y231" s="196">
        <v>45124</v>
      </c>
      <c r="Z231" s="196">
        <v>45123</v>
      </c>
      <c r="AA231" s="196">
        <v>45123</v>
      </c>
      <c r="AB231" s="196">
        <v>45120</v>
      </c>
      <c r="AC231" s="196">
        <v>45123</v>
      </c>
      <c r="AD231" s="196">
        <v>45120</v>
      </c>
      <c r="AE231" s="196">
        <v>45123</v>
      </c>
      <c r="AF231" s="196">
        <v>45123</v>
      </c>
      <c r="AG231" s="196">
        <v>45123</v>
      </c>
      <c r="AH231" s="196">
        <v>45123</v>
      </c>
      <c r="AI231" s="196">
        <v>45123</v>
      </c>
      <c r="AJ231" s="196">
        <v>45123</v>
      </c>
      <c r="AK231" s="196">
        <v>45130</v>
      </c>
      <c r="AL231" s="196">
        <v>45123</v>
      </c>
      <c r="AM231" s="196" t="s">
        <v>1752</v>
      </c>
      <c r="AN231" s="196" t="s">
        <v>1752</v>
      </c>
      <c r="AO231" s="196" t="s">
        <v>1752</v>
      </c>
      <c r="AP231" s="196">
        <v>45123</v>
      </c>
      <c r="AQ231" s="196">
        <v>45131</v>
      </c>
      <c r="AR231" s="196">
        <v>45131</v>
      </c>
      <c r="AS231" s="196">
        <v>45125</v>
      </c>
      <c r="AT231" s="196" t="s">
        <v>1752</v>
      </c>
      <c r="AU231" s="196" t="s">
        <v>1752</v>
      </c>
      <c r="AV231" s="196" t="s">
        <v>1752</v>
      </c>
      <c r="AW231" s="196" t="s">
        <v>1752</v>
      </c>
      <c r="AX231" s="196" t="s">
        <v>1752</v>
      </c>
      <c r="AY231" s="196">
        <v>45130</v>
      </c>
      <c r="AZ231" s="196">
        <v>45131</v>
      </c>
      <c r="BA231" s="196" t="s">
        <v>1752</v>
      </c>
      <c r="BB231" s="196">
        <v>45119</v>
      </c>
      <c r="BC231" s="196" t="s">
        <v>1752</v>
      </c>
      <c r="BD231" s="196" t="s">
        <v>1752</v>
      </c>
      <c r="BE231" s="196" t="s">
        <v>1752</v>
      </c>
      <c r="BF231" s="196" t="s">
        <v>1752</v>
      </c>
      <c r="BG231" s="196" t="s">
        <v>1752</v>
      </c>
      <c r="BH231" s="196" t="e">
        <v>#N/A</v>
      </c>
      <c r="BI231" s="196"/>
      <c r="BJ231" s="196"/>
      <c r="BK231" s="196"/>
      <c r="BL231" s="196"/>
      <c r="BM231" s="196" t="s">
        <v>1752</v>
      </c>
    </row>
    <row r="232" spans="1:65">
      <c r="A232" s="196">
        <v>45132</v>
      </c>
      <c r="B232" s="196">
        <v>45132</v>
      </c>
      <c r="C232" s="196">
        <v>45131</v>
      </c>
      <c r="D232" s="196">
        <v>45132</v>
      </c>
      <c r="E232" s="196">
        <v>45132</v>
      </c>
      <c r="F232" s="196">
        <v>45132</v>
      </c>
      <c r="G232" s="196">
        <v>45132</v>
      </c>
      <c r="H232" s="196">
        <v>45132</v>
      </c>
      <c r="I232" s="196">
        <v>45131</v>
      </c>
      <c r="J232" s="196">
        <v>45123</v>
      </c>
      <c r="K232" s="196">
        <v>45132</v>
      </c>
      <c r="L232" s="196">
        <v>45132</v>
      </c>
      <c r="M232" s="196">
        <v>45125</v>
      </c>
      <c r="N232" s="196">
        <v>45123</v>
      </c>
      <c r="O232" s="196">
        <v>45132</v>
      </c>
      <c r="P232" s="196">
        <v>45132</v>
      </c>
      <c r="Q232" s="196">
        <v>45123</v>
      </c>
      <c r="R232" s="196">
        <v>45120</v>
      </c>
      <c r="S232" s="196">
        <v>45123</v>
      </c>
      <c r="T232" s="196">
        <v>45120</v>
      </c>
      <c r="U232" s="196">
        <v>45132</v>
      </c>
      <c r="V232" s="196">
        <v>45120</v>
      </c>
      <c r="W232" s="196">
        <v>45119</v>
      </c>
      <c r="X232" s="196">
        <v>45117</v>
      </c>
      <c r="Y232" s="196">
        <v>45124</v>
      </c>
      <c r="Z232" s="196">
        <v>45123</v>
      </c>
      <c r="AA232" s="196">
        <v>45132</v>
      </c>
      <c r="AB232" s="196">
        <v>45120</v>
      </c>
      <c r="AC232" s="196">
        <v>45123</v>
      </c>
      <c r="AD232" s="196">
        <v>45120</v>
      </c>
      <c r="AE232" s="196">
        <v>45123</v>
      </c>
      <c r="AF232" s="196">
        <v>45123</v>
      </c>
      <c r="AG232" s="196">
        <v>45123</v>
      </c>
      <c r="AH232" s="196">
        <v>45123</v>
      </c>
      <c r="AI232" s="196">
        <v>45123</v>
      </c>
      <c r="AJ232" s="196">
        <v>45123</v>
      </c>
      <c r="AK232" s="196">
        <v>45132</v>
      </c>
      <c r="AL232" s="196">
        <v>45123</v>
      </c>
      <c r="AM232" s="196" t="s">
        <v>1752</v>
      </c>
      <c r="AN232" s="196" t="s">
        <v>1752</v>
      </c>
      <c r="AO232" s="196" t="s">
        <v>1752</v>
      </c>
      <c r="AP232" s="196">
        <v>45123</v>
      </c>
      <c r="AQ232" s="196">
        <v>45131</v>
      </c>
      <c r="AR232" s="196">
        <v>45132</v>
      </c>
      <c r="AS232" s="196">
        <v>45125</v>
      </c>
      <c r="AT232" s="196" t="s">
        <v>1752</v>
      </c>
      <c r="AU232" s="196" t="s">
        <v>1752</v>
      </c>
      <c r="AV232" s="196" t="s">
        <v>1752</v>
      </c>
      <c r="AW232" s="196" t="s">
        <v>1752</v>
      </c>
      <c r="AX232" s="196" t="s">
        <v>1752</v>
      </c>
      <c r="AY232" s="196">
        <v>45130</v>
      </c>
      <c r="AZ232" s="196">
        <v>45131</v>
      </c>
      <c r="BA232" s="196" t="s">
        <v>1752</v>
      </c>
      <c r="BB232" s="196">
        <v>45119</v>
      </c>
      <c r="BC232" s="196" t="s">
        <v>1752</v>
      </c>
      <c r="BD232" s="196" t="s">
        <v>1752</v>
      </c>
      <c r="BE232" s="196" t="s">
        <v>1752</v>
      </c>
      <c r="BF232" s="196" t="s">
        <v>1752</v>
      </c>
      <c r="BG232" s="196" t="s">
        <v>1752</v>
      </c>
      <c r="BH232" s="196" t="e">
        <v>#N/A</v>
      </c>
      <c r="BI232" s="196"/>
      <c r="BJ232" s="196"/>
      <c r="BK232" s="196"/>
      <c r="BL232" s="196"/>
      <c r="BM232" s="196" t="s">
        <v>1752</v>
      </c>
    </row>
    <row r="233" spans="1:65">
      <c r="A233" s="196">
        <v>45133</v>
      </c>
      <c r="B233" s="196">
        <v>45133</v>
      </c>
      <c r="C233" s="196">
        <v>45131</v>
      </c>
      <c r="D233" s="196">
        <v>45133</v>
      </c>
      <c r="E233" s="196">
        <v>45133</v>
      </c>
      <c r="F233" s="196">
        <v>45132</v>
      </c>
      <c r="G233" s="196">
        <v>45132</v>
      </c>
      <c r="H233" s="196">
        <v>45132</v>
      </c>
      <c r="I233" s="196">
        <v>45131</v>
      </c>
      <c r="J233" s="196">
        <v>45123</v>
      </c>
      <c r="K233" s="196">
        <v>45132</v>
      </c>
      <c r="L233" s="196">
        <v>45133</v>
      </c>
      <c r="M233" s="196">
        <v>45125</v>
      </c>
      <c r="N233" s="196">
        <v>45123</v>
      </c>
      <c r="O233" s="196">
        <v>45132</v>
      </c>
      <c r="P233" s="196">
        <v>45132</v>
      </c>
      <c r="Q233" s="196">
        <v>45123</v>
      </c>
      <c r="R233" s="196">
        <v>45120</v>
      </c>
      <c r="S233" s="196">
        <v>45123</v>
      </c>
      <c r="T233" s="196">
        <v>45120</v>
      </c>
      <c r="U233" s="196">
        <v>45133</v>
      </c>
      <c r="V233" s="196">
        <v>45120</v>
      </c>
      <c r="W233" s="196">
        <v>45119</v>
      </c>
      <c r="X233" s="196">
        <v>45117</v>
      </c>
      <c r="Y233" s="196">
        <v>45124</v>
      </c>
      <c r="Z233" s="196">
        <v>45123</v>
      </c>
      <c r="AA233" s="196">
        <v>45132</v>
      </c>
      <c r="AB233" s="196">
        <v>45120</v>
      </c>
      <c r="AC233" s="196">
        <v>45123</v>
      </c>
      <c r="AD233" s="196">
        <v>45120</v>
      </c>
      <c r="AE233" s="196">
        <v>45123</v>
      </c>
      <c r="AF233" s="196">
        <v>45123</v>
      </c>
      <c r="AG233" s="196">
        <v>45123</v>
      </c>
      <c r="AH233" s="196">
        <v>45123</v>
      </c>
      <c r="AI233" s="196">
        <v>45123</v>
      </c>
      <c r="AJ233" s="196">
        <v>45123</v>
      </c>
      <c r="AK233" s="196">
        <v>45132</v>
      </c>
      <c r="AL233" s="196">
        <v>45123</v>
      </c>
      <c r="AM233" s="196" t="s">
        <v>1752</v>
      </c>
      <c r="AN233" s="196" t="s">
        <v>1752</v>
      </c>
      <c r="AO233" s="196" t="s">
        <v>1752</v>
      </c>
      <c r="AP233" s="196">
        <v>45123</v>
      </c>
      <c r="AQ233" s="196">
        <v>45131</v>
      </c>
      <c r="AR233" s="196">
        <v>45133</v>
      </c>
      <c r="AS233" s="196">
        <v>45125</v>
      </c>
      <c r="AT233" s="196" t="s">
        <v>1752</v>
      </c>
      <c r="AU233" s="196" t="s">
        <v>1752</v>
      </c>
      <c r="AV233" s="196" t="s">
        <v>1752</v>
      </c>
      <c r="AW233" s="196" t="s">
        <v>1752</v>
      </c>
      <c r="AX233" s="196" t="s">
        <v>1752</v>
      </c>
      <c r="AY233" s="196">
        <v>45130</v>
      </c>
      <c r="AZ233" s="196">
        <v>45131</v>
      </c>
      <c r="BA233" s="196" t="s">
        <v>1752</v>
      </c>
      <c r="BB233" s="196">
        <v>45119</v>
      </c>
      <c r="BC233" s="196" t="s">
        <v>1752</v>
      </c>
      <c r="BD233" s="196" t="s">
        <v>1752</v>
      </c>
      <c r="BE233" s="196" t="s">
        <v>1752</v>
      </c>
      <c r="BF233" s="196" t="s">
        <v>1752</v>
      </c>
      <c r="BG233" s="196" t="s">
        <v>1752</v>
      </c>
      <c r="BH233" s="196" t="e">
        <v>#N/A</v>
      </c>
      <c r="BI233" s="196"/>
      <c r="BJ233" s="196"/>
      <c r="BK233" s="196"/>
      <c r="BL233" s="196"/>
      <c r="BM233" s="196" t="s">
        <v>1752</v>
      </c>
    </row>
    <row r="234" spans="1:65">
      <c r="A234" s="196">
        <v>45134</v>
      </c>
      <c r="B234" s="196">
        <v>45134</v>
      </c>
      <c r="C234" s="196">
        <v>45134</v>
      </c>
      <c r="D234" s="196">
        <v>45134</v>
      </c>
      <c r="E234" s="196">
        <v>45133</v>
      </c>
      <c r="F234" s="196">
        <v>45134</v>
      </c>
      <c r="G234" s="196">
        <v>45134</v>
      </c>
      <c r="H234" s="196">
        <v>45134</v>
      </c>
      <c r="I234" s="196">
        <v>45134</v>
      </c>
      <c r="J234" s="196">
        <v>45123</v>
      </c>
      <c r="K234" s="196">
        <v>45134</v>
      </c>
      <c r="L234" s="196">
        <v>45134</v>
      </c>
      <c r="M234" s="196">
        <v>45125</v>
      </c>
      <c r="N234" s="196">
        <v>45123</v>
      </c>
      <c r="O234" s="196">
        <v>45132</v>
      </c>
      <c r="P234" s="196">
        <v>45134</v>
      </c>
      <c r="Q234" s="196">
        <v>45123</v>
      </c>
      <c r="R234" s="196">
        <v>45120</v>
      </c>
      <c r="S234" s="196">
        <v>45123</v>
      </c>
      <c r="T234" s="196">
        <v>45134</v>
      </c>
      <c r="U234" s="196">
        <v>45133</v>
      </c>
      <c r="V234" s="196">
        <v>45120</v>
      </c>
      <c r="W234" s="196">
        <v>45119</v>
      </c>
      <c r="X234" s="196">
        <v>45117</v>
      </c>
      <c r="Y234" s="196">
        <v>45134</v>
      </c>
      <c r="Z234" s="196">
        <v>45123</v>
      </c>
      <c r="AA234" s="196">
        <v>45132</v>
      </c>
      <c r="AB234" s="196">
        <v>45120</v>
      </c>
      <c r="AC234" s="196">
        <v>45123</v>
      </c>
      <c r="AD234" s="196">
        <v>45120</v>
      </c>
      <c r="AE234" s="196">
        <v>45134</v>
      </c>
      <c r="AF234" s="196">
        <v>45134</v>
      </c>
      <c r="AG234" s="196">
        <v>45123</v>
      </c>
      <c r="AH234" s="196">
        <v>45123</v>
      </c>
      <c r="AI234" s="196">
        <v>45134</v>
      </c>
      <c r="AJ234" s="196">
        <v>45123</v>
      </c>
      <c r="AK234" s="196">
        <v>45132</v>
      </c>
      <c r="AL234" s="196">
        <v>45123</v>
      </c>
      <c r="AM234" s="196" t="s">
        <v>1752</v>
      </c>
      <c r="AN234" s="196" t="s">
        <v>1752</v>
      </c>
      <c r="AO234" s="196" t="s">
        <v>1752</v>
      </c>
      <c r="AP234" s="196">
        <v>45123</v>
      </c>
      <c r="AQ234" s="196">
        <v>45131</v>
      </c>
      <c r="AR234" s="196">
        <v>45134</v>
      </c>
      <c r="AS234" s="196">
        <v>45125</v>
      </c>
      <c r="AT234" s="196" t="s">
        <v>1752</v>
      </c>
      <c r="AU234" s="196" t="s">
        <v>1752</v>
      </c>
      <c r="AV234" s="196" t="s">
        <v>1752</v>
      </c>
      <c r="AW234" s="196" t="s">
        <v>1752</v>
      </c>
      <c r="AX234" s="196" t="s">
        <v>1752</v>
      </c>
      <c r="AY234" s="196">
        <v>45134</v>
      </c>
      <c r="AZ234" s="196">
        <v>45131</v>
      </c>
      <c r="BA234" s="196" t="s">
        <v>1752</v>
      </c>
      <c r="BB234" s="196">
        <v>45134</v>
      </c>
      <c r="BC234" s="196" t="s">
        <v>1752</v>
      </c>
      <c r="BD234" s="196" t="s">
        <v>1752</v>
      </c>
      <c r="BE234" s="196" t="s">
        <v>1752</v>
      </c>
      <c r="BF234" s="196" t="s">
        <v>1752</v>
      </c>
      <c r="BG234" s="196" t="s">
        <v>1752</v>
      </c>
      <c r="BH234" s="196" t="e">
        <v>#N/A</v>
      </c>
      <c r="BI234" s="196"/>
      <c r="BJ234" s="196"/>
      <c r="BK234" s="196"/>
      <c r="BL234" s="196"/>
      <c r="BM234" s="196" t="s">
        <v>1752</v>
      </c>
    </row>
    <row r="235" spans="1:65">
      <c r="A235" s="196">
        <v>45135</v>
      </c>
      <c r="B235" s="196">
        <v>45134</v>
      </c>
      <c r="C235" s="196">
        <v>45134</v>
      </c>
      <c r="D235" s="196">
        <v>45134</v>
      </c>
      <c r="E235" s="196">
        <v>45133</v>
      </c>
      <c r="F235" s="196">
        <v>45134</v>
      </c>
      <c r="G235" s="196">
        <v>45134</v>
      </c>
      <c r="H235" s="196">
        <v>45134</v>
      </c>
      <c r="I235" s="196">
        <v>45134</v>
      </c>
      <c r="J235" s="196">
        <v>45123</v>
      </c>
      <c r="K235" s="196">
        <v>45134</v>
      </c>
      <c r="L235" s="196">
        <v>45134</v>
      </c>
      <c r="M235" s="196">
        <v>45125</v>
      </c>
      <c r="N235" s="196">
        <v>45123</v>
      </c>
      <c r="O235" s="196">
        <v>45132</v>
      </c>
      <c r="P235" s="196">
        <v>45134</v>
      </c>
      <c r="Q235" s="196">
        <v>45123</v>
      </c>
      <c r="R235" s="196">
        <v>45120</v>
      </c>
      <c r="S235" s="196">
        <v>45123</v>
      </c>
      <c r="T235" s="196">
        <v>45134</v>
      </c>
      <c r="U235" s="196">
        <v>45133</v>
      </c>
      <c r="V235" s="196">
        <v>45120</v>
      </c>
      <c r="W235" s="196">
        <v>45119</v>
      </c>
      <c r="X235" s="196">
        <v>45117</v>
      </c>
      <c r="Y235" s="196">
        <v>45134</v>
      </c>
      <c r="Z235" s="196">
        <v>45123</v>
      </c>
      <c r="AA235" s="196">
        <v>45132</v>
      </c>
      <c r="AB235" s="196">
        <v>45120</v>
      </c>
      <c r="AC235" s="196">
        <v>45123</v>
      </c>
      <c r="AD235" s="196">
        <v>45120</v>
      </c>
      <c r="AE235" s="196">
        <v>45134</v>
      </c>
      <c r="AF235" s="196">
        <v>45134</v>
      </c>
      <c r="AG235" s="196">
        <v>45123</v>
      </c>
      <c r="AH235" s="196">
        <v>45123</v>
      </c>
      <c r="AI235" s="196">
        <v>45134</v>
      </c>
      <c r="AJ235" s="196">
        <v>45123</v>
      </c>
      <c r="AK235" s="196">
        <v>45132</v>
      </c>
      <c r="AL235" s="196">
        <v>45123</v>
      </c>
      <c r="AM235" s="196" t="s">
        <v>1752</v>
      </c>
      <c r="AN235" s="196" t="s">
        <v>1752</v>
      </c>
      <c r="AO235" s="196" t="s">
        <v>1752</v>
      </c>
      <c r="AP235" s="196">
        <v>45123</v>
      </c>
      <c r="AQ235" s="196">
        <v>45131</v>
      </c>
      <c r="AR235" s="196">
        <v>45134</v>
      </c>
      <c r="AS235" s="196">
        <v>45125</v>
      </c>
      <c r="AT235" s="196" t="s">
        <v>1752</v>
      </c>
      <c r="AU235" s="196" t="s">
        <v>1752</v>
      </c>
      <c r="AV235" s="196" t="s">
        <v>1752</v>
      </c>
      <c r="AW235" s="196" t="s">
        <v>1752</v>
      </c>
      <c r="AX235" s="196" t="s">
        <v>1752</v>
      </c>
      <c r="AY235" s="196">
        <v>45134</v>
      </c>
      <c r="AZ235" s="196">
        <v>45131</v>
      </c>
      <c r="BA235" s="196" t="s">
        <v>1752</v>
      </c>
      <c r="BB235" s="196">
        <v>45134</v>
      </c>
      <c r="BC235" s="196" t="s">
        <v>1752</v>
      </c>
      <c r="BD235" s="196" t="s">
        <v>1752</v>
      </c>
      <c r="BE235" s="196" t="s">
        <v>1752</v>
      </c>
      <c r="BF235" s="196" t="s">
        <v>1752</v>
      </c>
      <c r="BG235" s="196" t="s">
        <v>1752</v>
      </c>
      <c r="BH235" s="196" t="e">
        <v>#N/A</v>
      </c>
      <c r="BI235" s="196"/>
      <c r="BJ235" s="196"/>
      <c r="BK235" s="196"/>
      <c r="BL235" s="196"/>
      <c r="BM235" s="196" t="s">
        <v>1752</v>
      </c>
    </row>
    <row r="236" spans="1:65">
      <c r="A236" s="196">
        <v>45136</v>
      </c>
      <c r="B236" s="196">
        <v>45134</v>
      </c>
      <c r="C236" s="196">
        <v>45134</v>
      </c>
      <c r="D236" s="196">
        <v>45134</v>
      </c>
      <c r="E236" s="196">
        <v>45133</v>
      </c>
      <c r="F236" s="196">
        <v>45134</v>
      </c>
      <c r="G236" s="196">
        <v>45134</v>
      </c>
      <c r="H236" s="196">
        <v>45134</v>
      </c>
      <c r="I236" s="196">
        <v>45134</v>
      </c>
      <c r="J236" s="196">
        <v>45123</v>
      </c>
      <c r="K236" s="196">
        <v>45134</v>
      </c>
      <c r="L236" s="196">
        <v>45134</v>
      </c>
      <c r="M236" s="196">
        <v>45125</v>
      </c>
      <c r="N236" s="196">
        <v>45123</v>
      </c>
      <c r="O236" s="196">
        <v>45132</v>
      </c>
      <c r="P236" s="196">
        <v>45134</v>
      </c>
      <c r="Q236" s="196">
        <v>45123</v>
      </c>
      <c r="R236" s="196">
        <v>45120</v>
      </c>
      <c r="S236" s="196">
        <v>45123</v>
      </c>
      <c r="T236" s="196">
        <v>45134</v>
      </c>
      <c r="U236" s="196">
        <v>45133</v>
      </c>
      <c r="V236" s="196">
        <v>45120</v>
      </c>
      <c r="W236" s="196">
        <v>45119</v>
      </c>
      <c r="X236" s="196">
        <v>45117</v>
      </c>
      <c r="Y236" s="196">
        <v>45134</v>
      </c>
      <c r="Z236" s="196">
        <v>45123</v>
      </c>
      <c r="AA236" s="196">
        <v>45132</v>
      </c>
      <c r="AB236" s="196">
        <v>45120</v>
      </c>
      <c r="AC236" s="196">
        <v>45123</v>
      </c>
      <c r="AD236" s="196">
        <v>45120</v>
      </c>
      <c r="AE236" s="196">
        <v>45134</v>
      </c>
      <c r="AF236" s="196">
        <v>45134</v>
      </c>
      <c r="AG236" s="196">
        <v>45123</v>
      </c>
      <c r="AH236" s="196">
        <v>45123</v>
      </c>
      <c r="AI236" s="196">
        <v>45134</v>
      </c>
      <c r="AJ236" s="196">
        <v>45123</v>
      </c>
      <c r="AK236" s="196">
        <v>45132</v>
      </c>
      <c r="AL236" s="196">
        <v>45123</v>
      </c>
      <c r="AM236" s="196" t="s">
        <v>1752</v>
      </c>
      <c r="AN236" s="196" t="s">
        <v>1752</v>
      </c>
      <c r="AO236" s="196" t="s">
        <v>1752</v>
      </c>
      <c r="AP236" s="196">
        <v>45123</v>
      </c>
      <c r="AQ236" s="196">
        <v>45131</v>
      </c>
      <c r="AR236" s="196">
        <v>45134</v>
      </c>
      <c r="AS236" s="196">
        <v>45125</v>
      </c>
      <c r="AT236" s="196" t="s">
        <v>1752</v>
      </c>
      <c r="AU236" s="196" t="s">
        <v>1752</v>
      </c>
      <c r="AV236" s="196" t="s">
        <v>1752</v>
      </c>
      <c r="AW236" s="196" t="s">
        <v>1752</v>
      </c>
      <c r="AX236" s="196" t="s">
        <v>1752</v>
      </c>
      <c r="AY236" s="196">
        <v>45134</v>
      </c>
      <c r="AZ236" s="196">
        <v>45131</v>
      </c>
      <c r="BA236" s="196" t="s">
        <v>1752</v>
      </c>
      <c r="BB236" s="196">
        <v>45134</v>
      </c>
      <c r="BC236" s="196" t="s">
        <v>1752</v>
      </c>
      <c r="BD236" s="196" t="s">
        <v>1752</v>
      </c>
      <c r="BE236" s="196" t="s">
        <v>1752</v>
      </c>
      <c r="BF236" s="196" t="s">
        <v>1752</v>
      </c>
      <c r="BG236" s="196" t="s">
        <v>1752</v>
      </c>
      <c r="BH236" s="196" t="e">
        <v>#N/A</v>
      </c>
      <c r="BI236" s="196"/>
      <c r="BJ236" s="196"/>
      <c r="BK236" s="196"/>
      <c r="BL236" s="196"/>
      <c r="BM236" s="196" t="s">
        <v>1752</v>
      </c>
    </row>
    <row r="237" spans="1:65">
      <c r="A237" s="196">
        <v>45137</v>
      </c>
      <c r="B237" s="196">
        <v>45137</v>
      </c>
      <c r="C237" s="196">
        <v>45134</v>
      </c>
      <c r="D237" s="196">
        <v>45134</v>
      </c>
      <c r="E237" s="196">
        <v>45137</v>
      </c>
      <c r="F237" s="196">
        <v>45137</v>
      </c>
      <c r="G237" s="196">
        <v>45137</v>
      </c>
      <c r="H237" s="196">
        <v>45137</v>
      </c>
      <c r="I237" s="196">
        <v>45137</v>
      </c>
      <c r="J237" s="196">
        <v>45123</v>
      </c>
      <c r="K237" s="196">
        <v>45137</v>
      </c>
      <c r="L237" s="196">
        <v>45137</v>
      </c>
      <c r="M237" s="196">
        <v>45125</v>
      </c>
      <c r="N237" s="196">
        <v>45123</v>
      </c>
      <c r="O237" s="196">
        <v>45137</v>
      </c>
      <c r="P237" s="196">
        <v>45134</v>
      </c>
      <c r="Q237" s="196">
        <v>45123</v>
      </c>
      <c r="R237" s="196">
        <v>45137</v>
      </c>
      <c r="S237" s="196">
        <v>45123</v>
      </c>
      <c r="T237" s="196">
        <v>45134</v>
      </c>
      <c r="U237" s="196">
        <v>45133</v>
      </c>
      <c r="V237" s="196">
        <v>45120</v>
      </c>
      <c r="W237" s="196">
        <v>45119</v>
      </c>
      <c r="X237" s="196">
        <v>45117</v>
      </c>
      <c r="Y237" s="196">
        <v>45134</v>
      </c>
      <c r="Z237" s="196">
        <v>45123</v>
      </c>
      <c r="AA237" s="196">
        <v>45132</v>
      </c>
      <c r="AB237" s="196">
        <v>45120</v>
      </c>
      <c r="AC237" s="196">
        <v>45123</v>
      </c>
      <c r="AD237" s="196">
        <v>45120</v>
      </c>
      <c r="AE237" s="196">
        <v>45134</v>
      </c>
      <c r="AF237" s="196">
        <v>45134</v>
      </c>
      <c r="AG237" s="196">
        <v>45123</v>
      </c>
      <c r="AH237" s="196">
        <v>45123</v>
      </c>
      <c r="AI237" s="196">
        <v>45134</v>
      </c>
      <c r="AJ237" s="196">
        <v>45123</v>
      </c>
      <c r="AK237" s="196">
        <v>45137</v>
      </c>
      <c r="AL237" s="196">
        <v>45123</v>
      </c>
      <c r="AM237" s="196" t="s">
        <v>1752</v>
      </c>
      <c r="AN237" s="196" t="s">
        <v>1752</v>
      </c>
      <c r="AO237" s="196" t="s">
        <v>1752</v>
      </c>
      <c r="AP237" s="196">
        <v>45123</v>
      </c>
      <c r="AQ237" s="196">
        <v>45131</v>
      </c>
      <c r="AR237" s="196">
        <v>45137</v>
      </c>
      <c r="AS237" s="196">
        <v>45125</v>
      </c>
      <c r="AT237" s="196" t="s">
        <v>1752</v>
      </c>
      <c r="AU237" s="196" t="s">
        <v>1752</v>
      </c>
      <c r="AV237" s="196" t="s">
        <v>1752</v>
      </c>
      <c r="AW237" s="196" t="s">
        <v>1752</v>
      </c>
      <c r="AX237" s="196" t="s">
        <v>1752</v>
      </c>
      <c r="AY237" s="196">
        <v>45137</v>
      </c>
      <c r="AZ237" s="196">
        <v>45137</v>
      </c>
      <c r="BA237" s="196" t="s">
        <v>1752</v>
      </c>
      <c r="BB237" s="196">
        <v>45134</v>
      </c>
      <c r="BC237" s="196" t="s">
        <v>1752</v>
      </c>
      <c r="BD237" s="196" t="s">
        <v>1752</v>
      </c>
      <c r="BE237" s="196" t="s">
        <v>1752</v>
      </c>
      <c r="BF237" s="196" t="s">
        <v>1752</v>
      </c>
      <c r="BG237" s="196" t="s">
        <v>1752</v>
      </c>
      <c r="BH237" s="196" t="e">
        <v>#N/A</v>
      </c>
      <c r="BI237" s="196"/>
      <c r="BJ237" s="196"/>
      <c r="BK237" s="196"/>
      <c r="BL237" s="196"/>
      <c r="BM237" s="196" t="s">
        <v>1752</v>
      </c>
    </row>
    <row r="238" spans="1:65">
      <c r="A238" s="196">
        <v>45138</v>
      </c>
      <c r="B238" s="196">
        <v>45138</v>
      </c>
      <c r="C238" s="196">
        <v>45134</v>
      </c>
      <c r="D238" s="196">
        <v>45134</v>
      </c>
      <c r="E238" s="196">
        <v>45138</v>
      </c>
      <c r="F238" s="196">
        <v>45138</v>
      </c>
      <c r="G238" s="196">
        <v>45138</v>
      </c>
      <c r="H238" s="196">
        <v>45137</v>
      </c>
      <c r="I238" s="196">
        <v>45137</v>
      </c>
      <c r="J238" s="196">
        <v>45138</v>
      </c>
      <c r="K238" s="196">
        <v>45137</v>
      </c>
      <c r="L238" s="196">
        <v>45138</v>
      </c>
      <c r="M238" s="196">
        <v>45125</v>
      </c>
      <c r="N238" s="196">
        <v>45123</v>
      </c>
      <c r="O238" s="196">
        <v>45137</v>
      </c>
      <c r="P238" s="196">
        <v>45134</v>
      </c>
      <c r="Q238" s="196">
        <v>45123</v>
      </c>
      <c r="R238" s="196">
        <v>45138</v>
      </c>
      <c r="S238" s="196">
        <v>45123</v>
      </c>
      <c r="T238" s="196">
        <v>45134</v>
      </c>
      <c r="U238" s="196">
        <v>45133</v>
      </c>
      <c r="V238" s="196">
        <v>45120</v>
      </c>
      <c r="W238" s="196">
        <v>45119</v>
      </c>
      <c r="X238" s="196">
        <v>45117</v>
      </c>
      <c r="Y238" s="196">
        <v>45134</v>
      </c>
      <c r="Z238" s="196">
        <v>45123</v>
      </c>
      <c r="AA238" s="196">
        <v>45132</v>
      </c>
      <c r="AB238" s="196">
        <v>45120</v>
      </c>
      <c r="AC238" s="196">
        <v>45123</v>
      </c>
      <c r="AD238" s="196">
        <v>45120</v>
      </c>
      <c r="AE238" s="196">
        <v>45134</v>
      </c>
      <c r="AF238" s="196">
        <v>45134</v>
      </c>
      <c r="AG238" s="196">
        <v>45123</v>
      </c>
      <c r="AH238" s="196">
        <v>45123</v>
      </c>
      <c r="AI238" s="196">
        <v>45134</v>
      </c>
      <c r="AJ238" s="196">
        <v>45123</v>
      </c>
      <c r="AK238" s="196">
        <v>45137</v>
      </c>
      <c r="AL238" s="196">
        <v>45123</v>
      </c>
      <c r="AM238" s="196" t="s">
        <v>1752</v>
      </c>
      <c r="AN238" s="196" t="s">
        <v>1752</v>
      </c>
      <c r="AO238" s="196" t="s">
        <v>1752</v>
      </c>
      <c r="AP238" s="196">
        <v>45123</v>
      </c>
      <c r="AQ238" s="196">
        <v>45138</v>
      </c>
      <c r="AR238" s="196">
        <v>45137</v>
      </c>
      <c r="AS238" s="196">
        <v>45125</v>
      </c>
      <c r="AT238" s="196" t="s">
        <v>1752</v>
      </c>
      <c r="AU238" s="196" t="s">
        <v>1752</v>
      </c>
      <c r="AV238" s="196" t="s">
        <v>1752</v>
      </c>
      <c r="AW238" s="196" t="s">
        <v>1752</v>
      </c>
      <c r="AX238" s="196" t="s">
        <v>1752</v>
      </c>
      <c r="AY238" s="196">
        <v>45137</v>
      </c>
      <c r="AZ238" s="196">
        <v>45137</v>
      </c>
      <c r="BA238" s="196" t="s">
        <v>1752</v>
      </c>
      <c r="BB238" s="196">
        <v>45138</v>
      </c>
      <c r="BC238" s="196" t="s">
        <v>1752</v>
      </c>
      <c r="BD238" s="196" t="s">
        <v>1752</v>
      </c>
      <c r="BE238" s="196" t="s">
        <v>1752</v>
      </c>
      <c r="BF238" s="196" t="s">
        <v>1752</v>
      </c>
      <c r="BG238" s="196" t="s">
        <v>1752</v>
      </c>
      <c r="BH238" s="196" t="e">
        <v>#N/A</v>
      </c>
      <c r="BI238" s="196"/>
      <c r="BJ238" s="196"/>
      <c r="BK238" s="196"/>
      <c r="BL238" s="196"/>
      <c r="BM238" s="196" t="s">
        <v>1752</v>
      </c>
    </row>
    <row r="239" spans="1:65">
      <c r="A239" s="112">
        <v>45139</v>
      </c>
      <c r="B239" s="196">
        <v>45139</v>
      </c>
      <c r="C239" s="196">
        <v>45134</v>
      </c>
      <c r="D239" s="196">
        <v>45134</v>
      </c>
      <c r="E239" s="196">
        <v>45139</v>
      </c>
      <c r="F239" s="196">
        <v>45139</v>
      </c>
      <c r="G239" s="196">
        <v>45139</v>
      </c>
      <c r="H239" s="196">
        <v>45137</v>
      </c>
      <c r="I239" s="196">
        <v>45137</v>
      </c>
      <c r="J239" s="196">
        <v>45139</v>
      </c>
      <c r="K239" s="196">
        <v>45137</v>
      </c>
      <c r="L239" s="196">
        <v>45138</v>
      </c>
      <c r="M239" s="196">
        <v>45125</v>
      </c>
      <c r="N239" s="196">
        <v>45123</v>
      </c>
      <c r="O239" s="196">
        <v>45139</v>
      </c>
      <c r="P239" s="196">
        <v>45134</v>
      </c>
      <c r="Q239" s="196">
        <v>45123</v>
      </c>
      <c r="R239" s="196">
        <v>45139</v>
      </c>
      <c r="S239" s="196">
        <v>45123</v>
      </c>
      <c r="T239" s="196">
        <v>45134</v>
      </c>
      <c r="U239" s="196">
        <v>45139</v>
      </c>
      <c r="V239" s="196">
        <v>45120</v>
      </c>
      <c r="W239" s="196">
        <v>45119</v>
      </c>
      <c r="X239" s="196">
        <v>45117</v>
      </c>
      <c r="Y239" s="196">
        <v>45134</v>
      </c>
      <c r="Z239" s="196">
        <v>45123</v>
      </c>
      <c r="AA239" s="196">
        <v>45132</v>
      </c>
      <c r="AB239" s="196">
        <v>45120</v>
      </c>
      <c r="AC239" s="196">
        <v>45123</v>
      </c>
      <c r="AD239" s="196">
        <v>45120</v>
      </c>
      <c r="AE239" s="196">
        <v>45134</v>
      </c>
      <c r="AF239" s="196">
        <v>45134</v>
      </c>
      <c r="AG239" s="196">
        <v>45123</v>
      </c>
      <c r="AH239" s="196">
        <v>45123</v>
      </c>
      <c r="AI239" s="196">
        <v>45134</v>
      </c>
      <c r="AJ239" s="196">
        <v>45123</v>
      </c>
      <c r="AK239" s="196">
        <v>45139</v>
      </c>
      <c r="AL239" s="196">
        <v>45123</v>
      </c>
      <c r="AM239" s="196" t="s">
        <v>1752</v>
      </c>
      <c r="AN239" s="196" t="s">
        <v>1752</v>
      </c>
      <c r="AO239" s="196" t="s">
        <v>1752</v>
      </c>
      <c r="AP239" s="196">
        <v>45123</v>
      </c>
      <c r="AQ239" s="196">
        <v>45138</v>
      </c>
      <c r="AR239" s="196">
        <v>45137</v>
      </c>
      <c r="AS239" s="196">
        <v>45125</v>
      </c>
      <c r="AT239" s="196" t="s">
        <v>1752</v>
      </c>
      <c r="AU239" s="196" t="s">
        <v>1752</v>
      </c>
      <c r="AV239" s="196" t="s">
        <v>1752</v>
      </c>
      <c r="AW239" s="196" t="s">
        <v>1752</v>
      </c>
      <c r="AX239" s="196" t="s">
        <v>1752</v>
      </c>
      <c r="AY239" s="196">
        <v>45139</v>
      </c>
      <c r="AZ239" s="196">
        <v>45137</v>
      </c>
      <c r="BA239" s="196" t="s">
        <v>1752</v>
      </c>
      <c r="BB239" s="196">
        <v>45138</v>
      </c>
      <c r="BC239" s="196" t="s">
        <v>1752</v>
      </c>
      <c r="BD239" s="68" t="s">
        <v>1752</v>
      </c>
      <c r="BE239" s="68" t="s">
        <v>1752</v>
      </c>
      <c r="BF239" s="68" t="s">
        <v>1752</v>
      </c>
      <c r="BG239" s="68" t="s">
        <v>1752</v>
      </c>
      <c r="BH239" s="68" t="e">
        <v>#N/A</v>
      </c>
      <c r="BM239" s="68" t="s">
        <v>1752</v>
      </c>
    </row>
    <row r="240" spans="1:65">
      <c r="A240" s="112">
        <v>45140</v>
      </c>
      <c r="B240" s="196">
        <v>45139</v>
      </c>
      <c r="C240" s="196">
        <v>45134</v>
      </c>
      <c r="D240" s="196">
        <v>45134</v>
      </c>
      <c r="E240" s="196">
        <v>45140</v>
      </c>
      <c r="F240" s="196">
        <v>45140</v>
      </c>
      <c r="G240" s="196">
        <v>45139</v>
      </c>
      <c r="H240" s="196">
        <v>45137</v>
      </c>
      <c r="I240" s="196">
        <v>45137</v>
      </c>
      <c r="J240" s="196">
        <v>45140</v>
      </c>
      <c r="K240" s="196">
        <v>45137</v>
      </c>
      <c r="L240" s="196">
        <v>45140</v>
      </c>
      <c r="M240" s="196">
        <v>45125</v>
      </c>
      <c r="N240" s="196">
        <v>45123</v>
      </c>
      <c r="O240" s="196">
        <v>45140</v>
      </c>
      <c r="P240" s="196">
        <v>45134</v>
      </c>
      <c r="Q240" s="196">
        <v>45123</v>
      </c>
      <c r="R240" s="196">
        <v>45140</v>
      </c>
      <c r="S240" s="196">
        <v>45123</v>
      </c>
      <c r="T240" s="196">
        <v>45134</v>
      </c>
      <c r="U240" s="196">
        <v>45140</v>
      </c>
      <c r="V240" s="196">
        <v>45120</v>
      </c>
      <c r="W240" s="196">
        <v>45119</v>
      </c>
      <c r="X240" s="196">
        <v>45117</v>
      </c>
      <c r="Y240" s="196">
        <v>45134</v>
      </c>
      <c r="Z240" s="196">
        <v>45123</v>
      </c>
      <c r="AA240" s="196">
        <v>45132</v>
      </c>
      <c r="AB240" s="196">
        <v>45120</v>
      </c>
      <c r="AC240" s="196">
        <v>45123</v>
      </c>
      <c r="AD240" s="196">
        <v>45120</v>
      </c>
      <c r="AE240" s="196">
        <v>45134</v>
      </c>
      <c r="AF240" s="196">
        <v>45134</v>
      </c>
      <c r="AG240" s="196">
        <v>45123</v>
      </c>
      <c r="AH240" s="196">
        <v>45123</v>
      </c>
      <c r="AI240" s="196">
        <v>45134</v>
      </c>
      <c r="AJ240" s="196">
        <v>45123</v>
      </c>
      <c r="AK240" s="196">
        <v>45140</v>
      </c>
      <c r="AL240" s="196">
        <v>45123</v>
      </c>
      <c r="AM240" s="196" t="s">
        <v>1752</v>
      </c>
      <c r="AN240" s="196" t="s">
        <v>1752</v>
      </c>
      <c r="AO240" s="196" t="s">
        <v>1752</v>
      </c>
      <c r="AP240" s="196">
        <v>45123</v>
      </c>
      <c r="AQ240" s="196">
        <v>45138</v>
      </c>
      <c r="AR240" s="196">
        <v>45137</v>
      </c>
      <c r="AS240" s="196">
        <v>45125</v>
      </c>
      <c r="AT240" s="196" t="s">
        <v>1752</v>
      </c>
      <c r="AU240" s="196" t="s">
        <v>1752</v>
      </c>
      <c r="AV240" s="196" t="s">
        <v>1752</v>
      </c>
      <c r="AW240" s="196" t="s">
        <v>1752</v>
      </c>
      <c r="AX240" s="196" t="s">
        <v>1752</v>
      </c>
      <c r="AY240" s="196">
        <v>45139</v>
      </c>
      <c r="AZ240" s="196">
        <v>45137</v>
      </c>
      <c r="BA240" s="196" t="s">
        <v>1752</v>
      </c>
      <c r="BB240" s="196">
        <v>45138</v>
      </c>
      <c r="BC240" s="196" t="s">
        <v>1752</v>
      </c>
      <c r="BD240" s="68" t="s">
        <v>1752</v>
      </c>
      <c r="BE240" s="68" t="s">
        <v>1752</v>
      </c>
      <c r="BF240" s="68" t="s">
        <v>1752</v>
      </c>
      <c r="BG240" s="68" t="s">
        <v>1752</v>
      </c>
      <c r="BH240" s="68" t="e">
        <v>#N/A</v>
      </c>
      <c r="BM240" s="68" t="s">
        <v>1752</v>
      </c>
    </row>
    <row r="241" spans="1:65">
      <c r="A241" s="112">
        <v>45141</v>
      </c>
      <c r="B241" s="196">
        <v>45139</v>
      </c>
      <c r="C241" s="196">
        <v>45134</v>
      </c>
      <c r="D241" s="196">
        <v>45134</v>
      </c>
      <c r="E241" s="196">
        <v>45140</v>
      </c>
      <c r="F241" s="196">
        <v>45140</v>
      </c>
      <c r="G241" s="196">
        <v>45139</v>
      </c>
      <c r="H241" s="196">
        <v>45137</v>
      </c>
      <c r="I241" s="196">
        <v>45141</v>
      </c>
      <c r="J241" s="196">
        <v>45141</v>
      </c>
      <c r="K241" s="196">
        <v>45141</v>
      </c>
      <c r="L241" s="196">
        <v>45141</v>
      </c>
      <c r="M241" s="196">
        <v>45125</v>
      </c>
      <c r="N241" s="196">
        <v>45123</v>
      </c>
      <c r="O241" s="196">
        <v>45140</v>
      </c>
      <c r="P241" s="196">
        <v>45134</v>
      </c>
      <c r="Q241" s="196">
        <v>45141</v>
      </c>
      <c r="R241" s="196">
        <v>45140</v>
      </c>
      <c r="S241" s="196">
        <v>45123</v>
      </c>
      <c r="T241" s="196">
        <v>45134</v>
      </c>
      <c r="U241" s="196">
        <v>45140</v>
      </c>
      <c r="V241" s="196">
        <v>45120</v>
      </c>
      <c r="W241" s="196">
        <v>45119</v>
      </c>
      <c r="X241" s="196">
        <v>45117</v>
      </c>
      <c r="Y241" s="196">
        <v>45134</v>
      </c>
      <c r="Z241" s="196">
        <v>45123</v>
      </c>
      <c r="AA241" s="196">
        <v>45132</v>
      </c>
      <c r="AB241" s="196">
        <v>45120</v>
      </c>
      <c r="AC241" s="196">
        <v>45123</v>
      </c>
      <c r="AD241" s="196">
        <v>45120</v>
      </c>
      <c r="AE241" s="196">
        <v>45134</v>
      </c>
      <c r="AF241" s="196">
        <v>45134</v>
      </c>
      <c r="AG241" s="196">
        <v>45123</v>
      </c>
      <c r="AH241" s="196">
        <v>45123</v>
      </c>
      <c r="AI241" s="196">
        <v>45134</v>
      </c>
      <c r="AJ241" s="196">
        <v>45123</v>
      </c>
      <c r="AK241" s="196">
        <v>45141</v>
      </c>
      <c r="AL241" s="196">
        <v>45123</v>
      </c>
      <c r="AM241" s="196" t="s">
        <v>1752</v>
      </c>
      <c r="AN241" s="196" t="s">
        <v>1752</v>
      </c>
      <c r="AO241" s="196" t="s">
        <v>1752</v>
      </c>
      <c r="AP241" s="196">
        <v>45123</v>
      </c>
      <c r="AQ241" s="196">
        <v>45138</v>
      </c>
      <c r="AR241" s="196">
        <v>45137</v>
      </c>
      <c r="AS241" s="196">
        <v>45125</v>
      </c>
      <c r="AT241" s="196" t="s">
        <v>1752</v>
      </c>
      <c r="AU241" s="196" t="s">
        <v>1752</v>
      </c>
      <c r="AV241" s="196" t="s">
        <v>1752</v>
      </c>
      <c r="AW241" s="196" t="s">
        <v>1752</v>
      </c>
      <c r="AX241" s="196" t="s">
        <v>1752</v>
      </c>
      <c r="AY241" s="196">
        <v>45139</v>
      </c>
      <c r="AZ241" s="196">
        <v>45137</v>
      </c>
      <c r="BA241" s="196" t="s">
        <v>1752</v>
      </c>
      <c r="BB241" s="196">
        <v>45138</v>
      </c>
      <c r="BC241" s="196" t="s">
        <v>1752</v>
      </c>
      <c r="BD241" s="68" t="s">
        <v>1752</v>
      </c>
      <c r="BE241" s="68" t="s">
        <v>1752</v>
      </c>
      <c r="BF241" s="68" t="s">
        <v>1752</v>
      </c>
      <c r="BG241" s="68" t="s">
        <v>1752</v>
      </c>
      <c r="BH241" s="68" t="e">
        <v>#N/A</v>
      </c>
      <c r="BM241" s="68" t="s">
        <v>1752</v>
      </c>
    </row>
    <row r="242" spans="1:65">
      <c r="A242" s="112">
        <v>45142</v>
      </c>
      <c r="B242" s="196">
        <v>45139</v>
      </c>
      <c r="C242" s="196">
        <v>45134</v>
      </c>
      <c r="D242" s="196">
        <v>45134</v>
      </c>
      <c r="E242" s="196">
        <v>45140</v>
      </c>
      <c r="F242" s="196">
        <v>45140</v>
      </c>
      <c r="G242" s="196">
        <v>45139</v>
      </c>
      <c r="H242" s="196">
        <v>45137</v>
      </c>
      <c r="I242" s="196">
        <v>45141</v>
      </c>
      <c r="J242" s="196">
        <v>45141</v>
      </c>
      <c r="K242" s="196">
        <v>45141</v>
      </c>
      <c r="L242" s="196">
        <v>45141</v>
      </c>
      <c r="M242" s="196">
        <v>45125</v>
      </c>
      <c r="N242" s="196">
        <v>45123</v>
      </c>
      <c r="O242" s="196">
        <v>45140</v>
      </c>
      <c r="P242" s="196">
        <v>45134</v>
      </c>
      <c r="Q242" s="196">
        <v>45141</v>
      </c>
      <c r="R242" s="196">
        <v>45140</v>
      </c>
      <c r="S242" s="196">
        <v>45123</v>
      </c>
      <c r="T242" s="196">
        <v>45134</v>
      </c>
      <c r="U242" s="196">
        <v>45140</v>
      </c>
      <c r="V242" s="196">
        <v>45120</v>
      </c>
      <c r="W242" s="196">
        <v>45119</v>
      </c>
      <c r="X242" s="196">
        <v>45117</v>
      </c>
      <c r="Y242" s="196">
        <v>45134</v>
      </c>
      <c r="Z242" s="196">
        <v>45123</v>
      </c>
      <c r="AA242" s="196">
        <v>45132</v>
      </c>
      <c r="AB242" s="196">
        <v>45120</v>
      </c>
      <c r="AC242" s="196">
        <v>45123</v>
      </c>
      <c r="AD242" s="196">
        <v>45120</v>
      </c>
      <c r="AE242" s="196">
        <v>45134</v>
      </c>
      <c r="AF242" s="196">
        <v>45134</v>
      </c>
      <c r="AG242" s="196">
        <v>45123</v>
      </c>
      <c r="AH242" s="196">
        <v>45123</v>
      </c>
      <c r="AI242" s="196">
        <v>45134</v>
      </c>
      <c r="AJ242" s="196">
        <v>45123</v>
      </c>
      <c r="AK242" s="196">
        <v>45141</v>
      </c>
      <c r="AL242" s="196">
        <v>45123</v>
      </c>
      <c r="AM242" s="196" t="s">
        <v>1752</v>
      </c>
      <c r="AN242" s="196" t="s">
        <v>1752</v>
      </c>
      <c r="AO242" s="196" t="s">
        <v>1752</v>
      </c>
      <c r="AP242" s="196">
        <v>45123</v>
      </c>
      <c r="AQ242" s="196">
        <v>45138</v>
      </c>
      <c r="AR242" s="196">
        <v>45137</v>
      </c>
      <c r="AS242" s="196">
        <v>45125</v>
      </c>
      <c r="AT242" s="196" t="s">
        <v>1752</v>
      </c>
      <c r="AU242" s="196" t="s">
        <v>1752</v>
      </c>
      <c r="AV242" s="196" t="s">
        <v>1752</v>
      </c>
      <c r="AW242" s="196" t="s">
        <v>1752</v>
      </c>
      <c r="AX242" s="196" t="s">
        <v>1752</v>
      </c>
      <c r="AY242" s="196">
        <v>45139</v>
      </c>
      <c r="AZ242" s="196">
        <v>45137</v>
      </c>
      <c r="BA242" s="196" t="s">
        <v>1752</v>
      </c>
      <c r="BB242" s="196">
        <v>45138</v>
      </c>
      <c r="BC242" s="196" t="s">
        <v>1752</v>
      </c>
      <c r="BD242" s="68" t="s">
        <v>1752</v>
      </c>
      <c r="BE242" s="68" t="s">
        <v>1752</v>
      </c>
      <c r="BF242" s="68" t="s">
        <v>1752</v>
      </c>
      <c r="BG242" s="68" t="s">
        <v>1752</v>
      </c>
      <c r="BH242" s="68" t="e">
        <v>#N/A</v>
      </c>
      <c r="BM242" s="68" t="s">
        <v>1752</v>
      </c>
    </row>
    <row r="243" spans="1:65">
      <c r="A243" s="112">
        <v>45143</v>
      </c>
      <c r="B243" s="196">
        <v>45139</v>
      </c>
      <c r="C243" s="196">
        <v>45134</v>
      </c>
      <c r="D243" s="196">
        <v>45134</v>
      </c>
      <c r="E243" s="196">
        <v>45140</v>
      </c>
      <c r="F243" s="196">
        <v>45140</v>
      </c>
      <c r="G243" s="196">
        <v>45139</v>
      </c>
      <c r="H243" s="196">
        <v>45137</v>
      </c>
      <c r="I243" s="196">
        <v>45141</v>
      </c>
      <c r="J243" s="196">
        <v>45141</v>
      </c>
      <c r="K243" s="196">
        <v>45141</v>
      </c>
      <c r="L243" s="196">
        <v>45141</v>
      </c>
      <c r="M243" s="196">
        <v>45125</v>
      </c>
      <c r="N243" s="196">
        <v>45123</v>
      </c>
      <c r="O243" s="196">
        <v>45140</v>
      </c>
      <c r="P243" s="196">
        <v>45134</v>
      </c>
      <c r="Q243" s="196">
        <v>45141</v>
      </c>
      <c r="R243" s="196">
        <v>45140</v>
      </c>
      <c r="S243" s="196">
        <v>45123</v>
      </c>
      <c r="T243" s="196">
        <v>45134</v>
      </c>
      <c r="U243" s="196">
        <v>45140</v>
      </c>
      <c r="V243" s="196">
        <v>45120</v>
      </c>
      <c r="W243" s="196">
        <v>45119</v>
      </c>
      <c r="X243" s="196">
        <v>45117</v>
      </c>
      <c r="Y243" s="196">
        <v>45134</v>
      </c>
      <c r="Z243" s="196">
        <v>45123</v>
      </c>
      <c r="AA243" s="196">
        <v>45132</v>
      </c>
      <c r="AB243" s="196">
        <v>45120</v>
      </c>
      <c r="AC243" s="196">
        <v>45123</v>
      </c>
      <c r="AD243" s="196">
        <v>45120</v>
      </c>
      <c r="AE243" s="196">
        <v>45134</v>
      </c>
      <c r="AF243" s="196">
        <v>45134</v>
      </c>
      <c r="AG243" s="196">
        <v>45123</v>
      </c>
      <c r="AH243" s="196">
        <v>45123</v>
      </c>
      <c r="AI243" s="196">
        <v>45134</v>
      </c>
      <c r="AJ243" s="196">
        <v>45123</v>
      </c>
      <c r="AK243" s="196">
        <v>45141</v>
      </c>
      <c r="AL243" s="196">
        <v>45123</v>
      </c>
      <c r="AM243" s="196" t="s">
        <v>1752</v>
      </c>
      <c r="AN243" s="196" t="s">
        <v>1752</v>
      </c>
      <c r="AO243" s="196" t="s">
        <v>1752</v>
      </c>
      <c r="AP243" s="196">
        <v>45123</v>
      </c>
      <c r="AQ243" s="196">
        <v>45138</v>
      </c>
      <c r="AR243" s="196">
        <v>45137</v>
      </c>
      <c r="AS243" s="196">
        <v>45125</v>
      </c>
      <c r="AT243" s="196" t="s">
        <v>1752</v>
      </c>
      <c r="AU243" s="196" t="s">
        <v>1752</v>
      </c>
      <c r="AV243" s="196" t="s">
        <v>1752</v>
      </c>
      <c r="AW243" s="196" t="s">
        <v>1752</v>
      </c>
      <c r="AX243" s="196" t="s">
        <v>1752</v>
      </c>
      <c r="AY243" s="196">
        <v>45139</v>
      </c>
      <c r="AZ243" s="196">
        <v>45137</v>
      </c>
      <c r="BA243" s="196" t="s">
        <v>1752</v>
      </c>
      <c r="BB243" s="196">
        <v>45138</v>
      </c>
      <c r="BC243" s="196" t="s">
        <v>1752</v>
      </c>
      <c r="BD243" s="68" t="s">
        <v>1752</v>
      </c>
      <c r="BE243" s="68" t="s">
        <v>1752</v>
      </c>
      <c r="BF243" s="68" t="s">
        <v>1752</v>
      </c>
      <c r="BG243" s="68" t="s">
        <v>1752</v>
      </c>
      <c r="BH243" s="68" t="e">
        <v>#N/A</v>
      </c>
      <c r="BM243" s="68" t="s">
        <v>1752</v>
      </c>
    </row>
    <row r="244" spans="1:65">
      <c r="A244" s="112">
        <v>45144</v>
      </c>
      <c r="B244" s="196">
        <v>45139</v>
      </c>
      <c r="C244" s="196">
        <v>45134</v>
      </c>
      <c r="D244" s="196">
        <v>45134</v>
      </c>
      <c r="E244" s="196">
        <v>45140</v>
      </c>
      <c r="F244" s="196">
        <v>45140</v>
      </c>
      <c r="G244" s="196">
        <v>45139</v>
      </c>
      <c r="H244" s="196">
        <v>45137</v>
      </c>
      <c r="I244" s="196">
        <v>45141</v>
      </c>
      <c r="J244" s="196">
        <v>45144</v>
      </c>
      <c r="K244" s="196">
        <v>45144</v>
      </c>
      <c r="L244" s="196">
        <v>45144</v>
      </c>
      <c r="M244" s="196">
        <v>45125</v>
      </c>
      <c r="N244" s="196">
        <v>45123</v>
      </c>
      <c r="O244" s="196">
        <v>45144</v>
      </c>
      <c r="P244" s="196">
        <v>45134</v>
      </c>
      <c r="Q244" s="196">
        <v>45144</v>
      </c>
      <c r="R244" s="196">
        <v>45140</v>
      </c>
      <c r="S244" s="196">
        <v>45123</v>
      </c>
      <c r="T244" s="196">
        <v>45134</v>
      </c>
      <c r="U244" s="196">
        <v>45144</v>
      </c>
      <c r="V244" s="196">
        <v>45120</v>
      </c>
      <c r="W244" s="196">
        <v>45119</v>
      </c>
      <c r="X244" s="196">
        <v>45117</v>
      </c>
      <c r="Y244" s="196">
        <v>45134</v>
      </c>
      <c r="Z244" s="196">
        <v>45123</v>
      </c>
      <c r="AA244" s="196">
        <v>45132</v>
      </c>
      <c r="AB244" s="196">
        <v>45120</v>
      </c>
      <c r="AC244" s="196">
        <v>45123</v>
      </c>
      <c r="AD244" s="196">
        <v>45144</v>
      </c>
      <c r="AE244" s="196">
        <v>45134</v>
      </c>
      <c r="AF244" s="196">
        <v>45134</v>
      </c>
      <c r="AG244" s="196">
        <v>45123</v>
      </c>
      <c r="AH244" s="196">
        <v>45123</v>
      </c>
      <c r="AI244" s="196">
        <v>45134</v>
      </c>
      <c r="AJ244" s="196">
        <v>45123</v>
      </c>
      <c r="AK244" s="196">
        <v>45144</v>
      </c>
      <c r="AL244" s="196">
        <v>45123</v>
      </c>
      <c r="AM244" s="196" t="s">
        <v>1752</v>
      </c>
      <c r="AN244" s="196" t="s">
        <v>1752</v>
      </c>
      <c r="AO244" s="196" t="s">
        <v>1752</v>
      </c>
      <c r="AP244" s="196">
        <v>45123</v>
      </c>
      <c r="AQ244" s="196">
        <v>45144</v>
      </c>
      <c r="AR244" s="196">
        <v>45144</v>
      </c>
      <c r="AS244" s="196">
        <v>45125</v>
      </c>
      <c r="AT244" s="196" t="s">
        <v>1752</v>
      </c>
      <c r="AU244" s="196" t="s">
        <v>1752</v>
      </c>
      <c r="AV244" s="196" t="s">
        <v>1752</v>
      </c>
      <c r="AW244" s="196" t="s">
        <v>1752</v>
      </c>
      <c r="AX244" s="196" t="s">
        <v>1752</v>
      </c>
      <c r="AY244" s="196">
        <v>45144</v>
      </c>
      <c r="AZ244" s="196">
        <v>45137</v>
      </c>
      <c r="BA244" s="196" t="s">
        <v>1752</v>
      </c>
      <c r="BB244" s="196">
        <v>45138</v>
      </c>
      <c r="BC244" s="196" t="s">
        <v>1752</v>
      </c>
      <c r="BD244" s="68" t="s">
        <v>1752</v>
      </c>
      <c r="BE244" s="68" t="s">
        <v>1752</v>
      </c>
      <c r="BF244" s="68" t="s">
        <v>1752</v>
      </c>
      <c r="BG244" s="68" t="s">
        <v>1752</v>
      </c>
      <c r="BH244" s="68" t="e">
        <v>#N/A</v>
      </c>
      <c r="BM244" s="68" t="s">
        <v>1752</v>
      </c>
    </row>
    <row r="245" spans="1:65">
      <c r="A245" s="112">
        <v>45145</v>
      </c>
      <c r="B245" s="196">
        <v>45139</v>
      </c>
      <c r="C245" s="196">
        <v>45134</v>
      </c>
      <c r="D245" s="196">
        <v>45134</v>
      </c>
      <c r="E245" s="196">
        <v>45140</v>
      </c>
      <c r="F245" s="196">
        <v>45140</v>
      </c>
      <c r="G245" s="196">
        <v>45139</v>
      </c>
      <c r="H245" s="196">
        <v>45137</v>
      </c>
      <c r="I245" s="196">
        <v>45145</v>
      </c>
      <c r="J245" s="196">
        <v>45144</v>
      </c>
      <c r="K245" s="196">
        <v>45144</v>
      </c>
      <c r="L245" s="196">
        <v>45145</v>
      </c>
      <c r="M245" s="196">
        <v>45125</v>
      </c>
      <c r="N245" s="196">
        <v>45123</v>
      </c>
      <c r="O245" s="196">
        <v>45145</v>
      </c>
      <c r="P245" s="196">
        <v>45134</v>
      </c>
      <c r="Q245" s="196">
        <v>45144</v>
      </c>
      <c r="R245" s="196">
        <v>45145</v>
      </c>
      <c r="S245" s="196">
        <v>45123</v>
      </c>
      <c r="T245" s="196">
        <v>45134</v>
      </c>
      <c r="U245" s="196">
        <v>45144</v>
      </c>
      <c r="V245" s="196">
        <v>45120</v>
      </c>
      <c r="W245" s="196">
        <v>45119</v>
      </c>
      <c r="X245" s="196">
        <v>45117</v>
      </c>
      <c r="Y245" s="196">
        <v>45134</v>
      </c>
      <c r="Z245" s="196">
        <v>45123</v>
      </c>
      <c r="AA245" s="196">
        <v>45132</v>
      </c>
      <c r="AB245" s="196">
        <v>45120</v>
      </c>
      <c r="AC245" s="196">
        <v>45123</v>
      </c>
      <c r="AD245" s="196">
        <v>45144</v>
      </c>
      <c r="AE245" s="196">
        <v>45134</v>
      </c>
      <c r="AF245" s="196">
        <v>45134</v>
      </c>
      <c r="AG245" s="196">
        <v>45123</v>
      </c>
      <c r="AH245" s="196">
        <v>45123</v>
      </c>
      <c r="AI245" s="196">
        <v>45134</v>
      </c>
      <c r="AJ245" s="196">
        <v>45123</v>
      </c>
      <c r="AK245" s="196">
        <v>45144</v>
      </c>
      <c r="AL245" s="196">
        <v>45123</v>
      </c>
      <c r="AM245" s="196" t="s">
        <v>1752</v>
      </c>
      <c r="AN245" s="196" t="s">
        <v>1752</v>
      </c>
      <c r="AO245" s="196" t="s">
        <v>1752</v>
      </c>
      <c r="AP245" s="196">
        <v>45123</v>
      </c>
      <c r="AQ245" s="196">
        <v>45144</v>
      </c>
      <c r="AR245" s="196">
        <v>45144</v>
      </c>
      <c r="AS245" s="196">
        <v>45125</v>
      </c>
      <c r="AT245" s="196" t="s">
        <v>1752</v>
      </c>
      <c r="AU245" s="196" t="s">
        <v>1752</v>
      </c>
      <c r="AV245" s="196" t="s">
        <v>1752</v>
      </c>
      <c r="AW245" s="196" t="s">
        <v>1752</v>
      </c>
      <c r="AX245" s="196" t="s">
        <v>1752</v>
      </c>
      <c r="AY245" s="196">
        <v>45144</v>
      </c>
      <c r="AZ245" s="196">
        <v>45137</v>
      </c>
      <c r="BA245" s="196" t="s">
        <v>1752</v>
      </c>
      <c r="BB245" s="196">
        <v>45138</v>
      </c>
      <c r="BC245" s="196" t="s">
        <v>1752</v>
      </c>
      <c r="BD245" s="68" t="s">
        <v>1752</v>
      </c>
      <c r="BE245" s="68" t="s">
        <v>1752</v>
      </c>
      <c r="BF245" s="68" t="s">
        <v>1752</v>
      </c>
      <c r="BG245" s="68" t="s">
        <v>1752</v>
      </c>
      <c r="BH245" s="68" t="e">
        <v>#N/A</v>
      </c>
      <c r="BM245" s="68" t="s">
        <v>1752</v>
      </c>
    </row>
    <row r="246" spans="1:65">
      <c r="A246" s="112">
        <v>45146</v>
      </c>
      <c r="B246" s="196">
        <v>45139</v>
      </c>
      <c r="C246" s="196">
        <v>45134</v>
      </c>
      <c r="D246" s="196">
        <v>45134</v>
      </c>
      <c r="E246" s="196">
        <v>45140</v>
      </c>
      <c r="F246" s="196">
        <v>45146</v>
      </c>
      <c r="G246" s="196">
        <v>45146</v>
      </c>
      <c r="H246" s="196">
        <v>45146</v>
      </c>
      <c r="I246" s="196">
        <v>45145</v>
      </c>
      <c r="J246" s="196">
        <v>45146</v>
      </c>
      <c r="K246" s="196">
        <v>45144</v>
      </c>
      <c r="L246" s="196">
        <v>45146</v>
      </c>
      <c r="M246" s="196">
        <v>45125</v>
      </c>
      <c r="N246" s="196">
        <v>45123</v>
      </c>
      <c r="O246" s="196">
        <v>45146</v>
      </c>
      <c r="P246" s="196">
        <v>45134</v>
      </c>
      <c r="Q246" s="196">
        <v>45146</v>
      </c>
      <c r="R246" s="196">
        <v>45145</v>
      </c>
      <c r="S246" s="196">
        <v>45123</v>
      </c>
      <c r="T246" s="196">
        <v>45134</v>
      </c>
      <c r="U246" s="196">
        <v>45144</v>
      </c>
      <c r="V246" s="196">
        <v>45146</v>
      </c>
      <c r="W246" s="196">
        <v>45119</v>
      </c>
      <c r="X246" s="196">
        <v>45117</v>
      </c>
      <c r="Y246" s="196">
        <v>45134</v>
      </c>
      <c r="Z246" s="196">
        <v>45123</v>
      </c>
      <c r="AA246" s="196">
        <v>45132</v>
      </c>
      <c r="AB246" s="196">
        <v>45120</v>
      </c>
      <c r="AC246" s="196">
        <v>45123</v>
      </c>
      <c r="AD246" s="196">
        <v>45144</v>
      </c>
      <c r="AE246" s="196">
        <v>45134</v>
      </c>
      <c r="AF246" s="196">
        <v>45134</v>
      </c>
      <c r="AG246" s="196">
        <v>45123</v>
      </c>
      <c r="AH246" s="196">
        <v>45123</v>
      </c>
      <c r="AI246" s="196">
        <v>45134</v>
      </c>
      <c r="AJ246" s="196">
        <v>45123</v>
      </c>
      <c r="AK246" s="196">
        <v>45144</v>
      </c>
      <c r="AL246" s="196">
        <v>45123</v>
      </c>
      <c r="AM246" s="196" t="s">
        <v>1752</v>
      </c>
      <c r="AN246" s="196" t="s">
        <v>1752</v>
      </c>
      <c r="AO246" s="196" t="s">
        <v>1752</v>
      </c>
      <c r="AP246" s="196">
        <v>45123</v>
      </c>
      <c r="AQ246" s="196">
        <v>45144</v>
      </c>
      <c r="AR246" s="196">
        <v>45144</v>
      </c>
      <c r="AS246" s="196">
        <v>45125</v>
      </c>
      <c r="AT246" s="196" t="s">
        <v>1752</v>
      </c>
      <c r="AU246" s="196" t="s">
        <v>1752</v>
      </c>
      <c r="AV246" s="196" t="s">
        <v>1752</v>
      </c>
      <c r="AW246" s="196" t="s">
        <v>1752</v>
      </c>
      <c r="AX246" s="196" t="s">
        <v>1752</v>
      </c>
      <c r="AY246" s="196">
        <v>45144</v>
      </c>
      <c r="AZ246" s="196">
        <v>45137</v>
      </c>
      <c r="BA246" s="196" t="s">
        <v>1752</v>
      </c>
      <c r="BB246" s="196">
        <v>45138</v>
      </c>
      <c r="BC246" s="196" t="s">
        <v>1752</v>
      </c>
      <c r="BD246" s="68" t="s">
        <v>1752</v>
      </c>
      <c r="BE246" s="68" t="s">
        <v>1752</v>
      </c>
      <c r="BF246" s="68" t="s">
        <v>1752</v>
      </c>
      <c r="BG246" s="68" t="s">
        <v>1752</v>
      </c>
      <c r="BH246" s="68" t="e">
        <v>#N/A</v>
      </c>
      <c r="BM246" s="68" t="s">
        <v>1752</v>
      </c>
    </row>
    <row r="247" spans="1:65">
      <c r="A247" s="112">
        <v>45147</v>
      </c>
      <c r="B247" s="196">
        <v>45139</v>
      </c>
      <c r="C247" s="196">
        <v>45134</v>
      </c>
      <c r="D247" s="196">
        <v>45147</v>
      </c>
      <c r="E247" s="196">
        <v>45140</v>
      </c>
      <c r="F247" s="196">
        <v>45146</v>
      </c>
      <c r="G247" s="196">
        <v>45146</v>
      </c>
      <c r="H247" s="196">
        <v>45146</v>
      </c>
      <c r="I247" s="196">
        <v>45145</v>
      </c>
      <c r="J247" s="196">
        <v>45146</v>
      </c>
      <c r="K247" s="196">
        <v>45144</v>
      </c>
      <c r="L247" s="196">
        <v>45147</v>
      </c>
      <c r="M247" s="196">
        <v>45125</v>
      </c>
      <c r="N247" s="196">
        <v>45123</v>
      </c>
      <c r="O247" s="196">
        <v>45147</v>
      </c>
      <c r="P247" s="196">
        <v>45134</v>
      </c>
      <c r="Q247" s="196">
        <v>45146</v>
      </c>
      <c r="R247" s="196">
        <v>45145</v>
      </c>
      <c r="S247" s="196">
        <v>45123</v>
      </c>
      <c r="T247" s="196">
        <v>45134</v>
      </c>
      <c r="U247" s="196">
        <v>45147</v>
      </c>
      <c r="V247" s="196">
        <v>45147</v>
      </c>
      <c r="W247" s="196">
        <v>45119</v>
      </c>
      <c r="X247" s="196">
        <v>45117</v>
      </c>
      <c r="Y247" s="196">
        <v>45134</v>
      </c>
      <c r="Z247" s="196">
        <v>45123</v>
      </c>
      <c r="AA247" s="196">
        <v>45132</v>
      </c>
      <c r="AB247" s="196">
        <v>45120</v>
      </c>
      <c r="AC247" s="196">
        <v>45123</v>
      </c>
      <c r="AD247" s="196">
        <v>45144</v>
      </c>
      <c r="AE247" s="196">
        <v>45134</v>
      </c>
      <c r="AF247" s="196">
        <v>45134</v>
      </c>
      <c r="AG247" s="196">
        <v>45147</v>
      </c>
      <c r="AH247" s="196">
        <v>45123</v>
      </c>
      <c r="AI247" s="196">
        <v>45134</v>
      </c>
      <c r="AJ247" s="196">
        <v>45123</v>
      </c>
      <c r="AK247" s="196">
        <v>45144</v>
      </c>
      <c r="AL247" s="196">
        <v>45123</v>
      </c>
      <c r="AM247" s="196" t="s">
        <v>1752</v>
      </c>
      <c r="AN247" s="196" t="s">
        <v>1752</v>
      </c>
      <c r="AO247" s="196" t="s">
        <v>1752</v>
      </c>
      <c r="AP247" s="196">
        <v>45123</v>
      </c>
      <c r="AQ247" s="196">
        <v>45144</v>
      </c>
      <c r="AR247" s="196">
        <v>45147</v>
      </c>
      <c r="AS247" s="196">
        <v>45125</v>
      </c>
      <c r="AT247" s="196" t="s">
        <v>1752</v>
      </c>
      <c r="AU247" s="196" t="s">
        <v>1752</v>
      </c>
      <c r="AV247" s="196" t="s">
        <v>1752</v>
      </c>
      <c r="AW247" s="196" t="s">
        <v>1752</v>
      </c>
      <c r="AX247" s="196" t="s">
        <v>1752</v>
      </c>
      <c r="AY247" s="196">
        <v>45144</v>
      </c>
      <c r="AZ247" s="196">
        <v>45137</v>
      </c>
      <c r="BA247" s="196" t="s">
        <v>1752</v>
      </c>
      <c r="BB247" s="196">
        <v>45138</v>
      </c>
      <c r="BC247" s="196" t="s">
        <v>1752</v>
      </c>
      <c r="BD247" s="68" t="s">
        <v>1752</v>
      </c>
      <c r="BE247" s="68" t="s">
        <v>1752</v>
      </c>
      <c r="BF247" s="68" t="s">
        <v>1752</v>
      </c>
      <c r="BG247" s="68" t="s">
        <v>1752</v>
      </c>
      <c r="BH247" s="68" t="e">
        <v>#N/A</v>
      </c>
      <c r="BM247" s="68" t="s">
        <v>1752</v>
      </c>
    </row>
    <row r="248" spans="1:65">
      <c r="A248" s="112">
        <v>45148</v>
      </c>
      <c r="B248" s="196">
        <v>45139</v>
      </c>
      <c r="C248" s="196">
        <v>45134</v>
      </c>
      <c r="D248" s="196">
        <v>45147</v>
      </c>
      <c r="E248" s="196">
        <v>45140</v>
      </c>
      <c r="F248" s="196">
        <v>45148</v>
      </c>
      <c r="G248" s="196">
        <v>45146</v>
      </c>
      <c r="H248" s="196">
        <v>45146</v>
      </c>
      <c r="I248" s="196">
        <v>45148</v>
      </c>
      <c r="J248" s="196">
        <v>45146</v>
      </c>
      <c r="K248" s="196">
        <v>45144</v>
      </c>
      <c r="L248" s="196">
        <v>45148</v>
      </c>
      <c r="M248" s="196">
        <v>45125</v>
      </c>
      <c r="N248" s="196">
        <v>45123</v>
      </c>
      <c r="O248" s="196">
        <v>45148</v>
      </c>
      <c r="P248" s="196">
        <v>45134</v>
      </c>
      <c r="Q248" s="196">
        <v>45146</v>
      </c>
      <c r="R248" s="196">
        <v>45145</v>
      </c>
      <c r="S248" s="196">
        <v>45123</v>
      </c>
      <c r="T248" s="196">
        <v>45134</v>
      </c>
      <c r="U248" s="196">
        <v>45148</v>
      </c>
      <c r="V248" s="196">
        <v>45147</v>
      </c>
      <c r="W248" s="196">
        <v>45119</v>
      </c>
      <c r="X248" s="196">
        <v>45117</v>
      </c>
      <c r="Y248" s="196">
        <v>45134</v>
      </c>
      <c r="Z248" s="196">
        <v>45123</v>
      </c>
      <c r="AA248" s="196">
        <v>45132</v>
      </c>
      <c r="AB248" s="196">
        <v>45120</v>
      </c>
      <c r="AC248" s="196">
        <v>45123</v>
      </c>
      <c r="AD248" s="196">
        <v>45144</v>
      </c>
      <c r="AE248" s="196">
        <v>45134</v>
      </c>
      <c r="AF248" s="196">
        <v>45134</v>
      </c>
      <c r="AG248" s="196">
        <v>45148</v>
      </c>
      <c r="AH248" s="196">
        <v>45123</v>
      </c>
      <c r="AI248" s="196">
        <v>45134</v>
      </c>
      <c r="AJ248" s="196">
        <v>45123</v>
      </c>
      <c r="AK248" s="196">
        <v>45144</v>
      </c>
      <c r="AL248" s="196">
        <v>45123</v>
      </c>
      <c r="AM248" s="196" t="s">
        <v>1752</v>
      </c>
      <c r="AN248" s="196" t="s">
        <v>1752</v>
      </c>
      <c r="AO248" s="196" t="s">
        <v>1752</v>
      </c>
      <c r="AP248" s="196">
        <v>45123</v>
      </c>
      <c r="AQ248" s="196">
        <v>45144</v>
      </c>
      <c r="AR248" s="196">
        <v>45148</v>
      </c>
      <c r="AS248" s="196">
        <v>45125</v>
      </c>
      <c r="AT248" s="196" t="s">
        <v>1752</v>
      </c>
      <c r="AU248" s="196" t="s">
        <v>1752</v>
      </c>
      <c r="AV248" s="196" t="s">
        <v>1752</v>
      </c>
      <c r="AW248" s="196" t="s">
        <v>1752</v>
      </c>
      <c r="AX248" s="196" t="s">
        <v>1752</v>
      </c>
      <c r="AY248" s="196">
        <v>45144</v>
      </c>
      <c r="AZ248" s="196">
        <v>45137</v>
      </c>
      <c r="BA248" s="196" t="s">
        <v>1752</v>
      </c>
      <c r="BB248" s="196">
        <v>45138</v>
      </c>
      <c r="BC248" s="196" t="s">
        <v>1752</v>
      </c>
      <c r="BD248" s="68" t="s">
        <v>1752</v>
      </c>
      <c r="BE248" s="68" t="s">
        <v>1752</v>
      </c>
      <c r="BF248" s="68" t="s">
        <v>1752</v>
      </c>
      <c r="BG248" s="68" t="s">
        <v>1752</v>
      </c>
      <c r="BH248" s="68" t="e">
        <v>#N/A</v>
      </c>
      <c r="BM248" s="68" t="s">
        <v>1752</v>
      </c>
    </row>
    <row r="249" spans="1:65">
      <c r="A249" s="112">
        <v>45149</v>
      </c>
      <c r="B249" s="196">
        <v>45139</v>
      </c>
      <c r="C249" s="196">
        <v>45134</v>
      </c>
      <c r="D249" s="196">
        <v>45147</v>
      </c>
      <c r="E249" s="196">
        <v>45140</v>
      </c>
      <c r="F249" s="196">
        <v>45148</v>
      </c>
      <c r="G249" s="196">
        <v>45146</v>
      </c>
      <c r="H249" s="196">
        <v>45146</v>
      </c>
      <c r="I249" s="196">
        <v>45148</v>
      </c>
      <c r="J249" s="196">
        <v>45146</v>
      </c>
      <c r="K249" s="196">
        <v>45144</v>
      </c>
      <c r="L249" s="196">
        <v>45148</v>
      </c>
      <c r="M249" s="196">
        <v>45125</v>
      </c>
      <c r="N249" s="196">
        <v>45123</v>
      </c>
      <c r="O249" s="196">
        <v>45148</v>
      </c>
      <c r="P249" s="196">
        <v>45134</v>
      </c>
      <c r="Q249" s="196">
        <v>45146</v>
      </c>
      <c r="R249" s="196">
        <v>45145</v>
      </c>
      <c r="S249" s="196">
        <v>45123</v>
      </c>
      <c r="T249" s="196">
        <v>45134</v>
      </c>
      <c r="U249" s="196">
        <v>45148</v>
      </c>
      <c r="V249" s="196">
        <v>45147</v>
      </c>
      <c r="W249" s="196">
        <v>45119</v>
      </c>
      <c r="X249" s="196">
        <v>45117</v>
      </c>
      <c r="Y249" s="196">
        <v>45134</v>
      </c>
      <c r="Z249" s="196">
        <v>45123</v>
      </c>
      <c r="AA249" s="196">
        <v>45132</v>
      </c>
      <c r="AB249" s="196">
        <v>45120</v>
      </c>
      <c r="AC249" s="196">
        <v>45123</v>
      </c>
      <c r="AD249" s="196">
        <v>45144</v>
      </c>
      <c r="AE249" s="196">
        <v>45134</v>
      </c>
      <c r="AF249" s="196">
        <v>45134</v>
      </c>
      <c r="AG249" s="196">
        <v>45148</v>
      </c>
      <c r="AH249" s="196">
        <v>45123</v>
      </c>
      <c r="AI249" s="196">
        <v>45134</v>
      </c>
      <c r="AJ249" s="196">
        <v>45123</v>
      </c>
      <c r="AK249" s="196">
        <v>45144</v>
      </c>
      <c r="AL249" s="196">
        <v>45123</v>
      </c>
      <c r="AM249" s="196" t="s">
        <v>1752</v>
      </c>
      <c r="AN249" s="196" t="s">
        <v>1752</v>
      </c>
      <c r="AO249" s="196" t="s">
        <v>1752</v>
      </c>
      <c r="AP249" s="196">
        <v>45123</v>
      </c>
      <c r="AQ249" s="196">
        <v>45144</v>
      </c>
      <c r="AR249" s="196">
        <v>45148</v>
      </c>
      <c r="AS249" s="196">
        <v>45125</v>
      </c>
      <c r="AT249" s="196" t="s">
        <v>1752</v>
      </c>
      <c r="AU249" s="196" t="s">
        <v>1752</v>
      </c>
      <c r="AV249" s="196" t="s">
        <v>1752</v>
      </c>
      <c r="AW249" s="196" t="s">
        <v>1752</v>
      </c>
      <c r="AX249" s="196" t="s">
        <v>1752</v>
      </c>
      <c r="AY249" s="196">
        <v>45144</v>
      </c>
      <c r="AZ249" s="196">
        <v>45137</v>
      </c>
      <c r="BA249" s="196" t="s">
        <v>1752</v>
      </c>
      <c r="BB249" s="196">
        <v>45138</v>
      </c>
      <c r="BC249" s="196" t="s">
        <v>1752</v>
      </c>
      <c r="BD249" s="68" t="s">
        <v>1752</v>
      </c>
      <c r="BE249" s="68" t="s">
        <v>1752</v>
      </c>
      <c r="BF249" s="68" t="s">
        <v>1752</v>
      </c>
      <c r="BG249" s="68" t="s">
        <v>1752</v>
      </c>
      <c r="BH249" s="68" t="e">
        <v>#N/A</v>
      </c>
      <c r="BM249" s="68" t="s">
        <v>1752</v>
      </c>
    </row>
    <row r="250" spans="1:65">
      <c r="A250" s="112">
        <v>45150</v>
      </c>
      <c r="B250" s="196">
        <v>45139</v>
      </c>
      <c r="C250" s="196">
        <v>45134</v>
      </c>
      <c r="D250" s="196">
        <v>45147</v>
      </c>
      <c r="E250" s="196">
        <v>45140</v>
      </c>
      <c r="F250" s="196">
        <v>45148</v>
      </c>
      <c r="G250" s="196">
        <v>45146</v>
      </c>
      <c r="H250" s="196">
        <v>45146</v>
      </c>
      <c r="I250" s="196">
        <v>45148</v>
      </c>
      <c r="J250" s="196">
        <v>45146</v>
      </c>
      <c r="K250" s="196">
        <v>45144</v>
      </c>
      <c r="L250" s="196">
        <v>45148</v>
      </c>
      <c r="M250" s="196">
        <v>45125</v>
      </c>
      <c r="N250" s="196">
        <v>45123</v>
      </c>
      <c r="O250" s="196">
        <v>45148</v>
      </c>
      <c r="P250" s="196">
        <v>45134</v>
      </c>
      <c r="Q250" s="196">
        <v>45146</v>
      </c>
      <c r="R250" s="196">
        <v>45145</v>
      </c>
      <c r="S250" s="196">
        <v>45123</v>
      </c>
      <c r="T250" s="196">
        <v>45134</v>
      </c>
      <c r="U250" s="196">
        <v>45148</v>
      </c>
      <c r="V250" s="196">
        <v>45147</v>
      </c>
      <c r="W250" s="196">
        <v>45119</v>
      </c>
      <c r="X250" s="196">
        <v>45117</v>
      </c>
      <c r="Y250" s="196">
        <v>45134</v>
      </c>
      <c r="Z250" s="196">
        <v>45123</v>
      </c>
      <c r="AA250" s="196">
        <v>45132</v>
      </c>
      <c r="AB250" s="196">
        <v>45120</v>
      </c>
      <c r="AC250" s="196">
        <v>45123</v>
      </c>
      <c r="AD250" s="196">
        <v>45144</v>
      </c>
      <c r="AE250" s="196">
        <v>45134</v>
      </c>
      <c r="AF250" s="196">
        <v>45134</v>
      </c>
      <c r="AG250" s="196">
        <v>45148</v>
      </c>
      <c r="AH250" s="196">
        <v>45123</v>
      </c>
      <c r="AI250" s="196">
        <v>45134</v>
      </c>
      <c r="AJ250" s="196">
        <v>45123</v>
      </c>
      <c r="AK250" s="196">
        <v>45144</v>
      </c>
      <c r="AL250" s="196">
        <v>45123</v>
      </c>
      <c r="AM250" s="196" t="s">
        <v>1752</v>
      </c>
      <c r="AN250" s="196" t="s">
        <v>1752</v>
      </c>
      <c r="AO250" s="196" t="s">
        <v>1752</v>
      </c>
      <c r="AP250" s="196">
        <v>45123</v>
      </c>
      <c r="AQ250" s="196">
        <v>45144</v>
      </c>
      <c r="AR250" s="196">
        <v>45148</v>
      </c>
      <c r="AS250" s="196">
        <v>45125</v>
      </c>
      <c r="AT250" s="196" t="s">
        <v>1752</v>
      </c>
      <c r="AU250" s="196" t="s">
        <v>1752</v>
      </c>
      <c r="AV250" s="196" t="s">
        <v>1752</v>
      </c>
      <c r="AW250" s="196" t="s">
        <v>1752</v>
      </c>
      <c r="AX250" s="196" t="s">
        <v>1752</v>
      </c>
      <c r="AY250" s="196">
        <v>45144</v>
      </c>
      <c r="AZ250" s="196">
        <v>45137</v>
      </c>
      <c r="BA250" s="196" t="s">
        <v>1752</v>
      </c>
      <c r="BB250" s="196">
        <v>45138</v>
      </c>
      <c r="BC250" s="196" t="s">
        <v>1752</v>
      </c>
      <c r="BD250" s="68" t="s">
        <v>1752</v>
      </c>
      <c r="BE250" s="68" t="s">
        <v>1752</v>
      </c>
      <c r="BF250" s="68" t="s">
        <v>1752</v>
      </c>
      <c r="BG250" s="68" t="s">
        <v>1752</v>
      </c>
      <c r="BH250" s="68" t="e">
        <v>#N/A</v>
      </c>
      <c r="BM250" s="68" t="s">
        <v>1752</v>
      </c>
    </row>
    <row r="251" spans="1:65">
      <c r="A251" s="112">
        <v>45151</v>
      </c>
      <c r="B251" s="196">
        <v>45139</v>
      </c>
      <c r="C251" s="196">
        <v>45134</v>
      </c>
      <c r="D251" s="196">
        <v>45147</v>
      </c>
      <c r="E251" s="196">
        <v>45140</v>
      </c>
      <c r="F251" s="196">
        <v>45151</v>
      </c>
      <c r="G251" s="196">
        <v>45146</v>
      </c>
      <c r="H251" s="196">
        <v>45146</v>
      </c>
      <c r="I251" s="196">
        <v>45151</v>
      </c>
      <c r="J251" s="196">
        <v>45146</v>
      </c>
      <c r="K251" s="196">
        <v>45144</v>
      </c>
      <c r="L251" s="196">
        <v>45151</v>
      </c>
      <c r="M251" s="196">
        <v>45125</v>
      </c>
      <c r="N251" s="196">
        <v>45123</v>
      </c>
      <c r="O251" s="196">
        <v>45148</v>
      </c>
      <c r="P251" s="196">
        <v>45134</v>
      </c>
      <c r="Q251" s="196">
        <v>45151</v>
      </c>
      <c r="R251" s="196">
        <v>45145</v>
      </c>
      <c r="S251" s="196">
        <v>45151</v>
      </c>
      <c r="T251" s="196">
        <v>45134</v>
      </c>
      <c r="U251" s="196">
        <v>45148</v>
      </c>
      <c r="V251" s="196">
        <v>45147</v>
      </c>
      <c r="W251" s="196">
        <v>45119</v>
      </c>
      <c r="X251" s="196">
        <v>45117</v>
      </c>
      <c r="Y251" s="196">
        <v>45134</v>
      </c>
      <c r="Z251" s="196">
        <v>45123</v>
      </c>
      <c r="AA251" s="196">
        <v>45132</v>
      </c>
      <c r="AB251" s="196">
        <v>45120</v>
      </c>
      <c r="AC251" s="196">
        <v>45123</v>
      </c>
      <c r="AD251" s="196">
        <v>45144</v>
      </c>
      <c r="AE251" s="196">
        <v>45134</v>
      </c>
      <c r="AF251" s="196">
        <v>45134</v>
      </c>
      <c r="AG251" s="196">
        <v>45148</v>
      </c>
      <c r="AH251" s="196">
        <v>45123</v>
      </c>
      <c r="AI251" s="196">
        <v>45134</v>
      </c>
      <c r="AJ251" s="196">
        <v>45123</v>
      </c>
      <c r="AK251" s="196">
        <v>45151</v>
      </c>
      <c r="AL251" s="196">
        <v>45123</v>
      </c>
      <c r="AM251" s="196" t="s">
        <v>1752</v>
      </c>
      <c r="AN251" s="196" t="s">
        <v>1752</v>
      </c>
      <c r="AO251" s="196" t="s">
        <v>1752</v>
      </c>
      <c r="AP251" s="196">
        <v>45123</v>
      </c>
      <c r="AQ251" s="196">
        <v>45144</v>
      </c>
      <c r="AR251" s="196">
        <v>45151</v>
      </c>
      <c r="AS251" s="196">
        <v>45125</v>
      </c>
      <c r="AT251" s="196" t="s">
        <v>1752</v>
      </c>
      <c r="AU251" s="196" t="s">
        <v>1752</v>
      </c>
      <c r="AV251" s="196" t="s">
        <v>1752</v>
      </c>
      <c r="AW251" s="196" t="s">
        <v>1752</v>
      </c>
      <c r="AX251" s="196" t="s">
        <v>1752</v>
      </c>
      <c r="AY251" s="196">
        <v>45144</v>
      </c>
      <c r="AZ251" s="196">
        <v>45137</v>
      </c>
      <c r="BA251" s="196" t="s">
        <v>1752</v>
      </c>
      <c r="BB251" s="196">
        <v>45138</v>
      </c>
      <c r="BC251" s="196" t="s">
        <v>1752</v>
      </c>
      <c r="BD251" s="68" t="s">
        <v>1752</v>
      </c>
      <c r="BE251" s="68" t="s">
        <v>1752</v>
      </c>
      <c r="BF251" s="68" t="s">
        <v>1752</v>
      </c>
      <c r="BG251" s="68" t="s">
        <v>1752</v>
      </c>
      <c r="BH251" s="68" t="e">
        <v>#N/A</v>
      </c>
      <c r="BM251" s="68" t="s">
        <v>1752</v>
      </c>
    </row>
    <row r="252" spans="1:65">
      <c r="A252" s="112">
        <v>45152</v>
      </c>
      <c r="B252" s="196">
        <v>45152</v>
      </c>
      <c r="C252" s="196">
        <v>45134</v>
      </c>
      <c r="D252" s="196">
        <v>45147</v>
      </c>
      <c r="E252" s="196">
        <v>45140</v>
      </c>
      <c r="F252" s="196">
        <v>45152</v>
      </c>
      <c r="G252" s="196">
        <v>45146</v>
      </c>
      <c r="H252" s="196">
        <v>45146</v>
      </c>
      <c r="I252" s="196">
        <v>45151</v>
      </c>
      <c r="J252" s="196">
        <v>45146</v>
      </c>
      <c r="K252" s="196">
        <v>45152</v>
      </c>
      <c r="L252" s="196">
        <v>45152</v>
      </c>
      <c r="M252" s="196">
        <v>45152</v>
      </c>
      <c r="N252" s="196">
        <v>45123</v>
      </c>
      <c r="O252" s="196">
        <v>45148</v>
      </c>
      <c r="P252" s="196">
        <v>45134</v>
      </c>
      <c r="Q252" s="196">
        <v>45152</v>
      </c>
      <c r="R252" s="196">
        <v>45152</v>
      </c>
      <c r="S252" s="196">
        <v>45152</v>
      </c>
      <c r="T252" s="196">
        <v>45134</v>
      </c>
      <c r="U252" s="196">
        <v>45152</v>
      </c>
      <c r="V252" s="196">
        <v>45147</v>
      </c>
      <c r="W252" s="196">
        <v>45119</v>
      </c>
      <c r="X252" s="196">
        <v>45117</v>
      </c>
      <c r="Y252" s="196">
        <v>45134</v>
      </c>
      <c r="Z252" s="196">
        <v>45123</v>
      </c>
      <c r="AA252" s="196">
        <v>45132</v>
      </c>
      <c r="AB252" s="196">
        <v>45120</v>
      </c>
      <c r="AC252" s="196">
        <v>45123</v>
      </c>
      <c r="AD252" s="196">
        <v>45144</v>
      </c>
      <c r="AE252" s="196">
        <v>45134</v>
      </c>
      <c r="AF252" s="196">
        <v>45134</v>
      </c>
      <c r="AG252" s="196">
        <v>45152</v>
      </c>
      <c r="AH252" s="196">
        <v>45123</v>
      </c>
      <c r="AI252" s="196">
        <v>45152</v>
      </c>
      <c r="AJ252" s="196">
        <v>45152</v>
      </c>
      <c r="AK252" s="196">
        <v>45152</v>
      </c>
      <c r="AL252" s="196">
        <v>45123</v>
      </c>
      <c r="AM252" s="196" t="s">
        <v>1752</v>
      </c>
      <c r="AN252" s="196" t="s">
        <v>1752</v>
      </c>
      <c r="AO252" s="196" t="s">
        <v>1752</v>
      </c>
      <c r="AP252" s="196">
        <v>45123</v>
      </c>
      <c r="AQ252" s="196">
        <v>45144</v>
      </c>
      <c r="AR252" s="196">
        <v>45152</v>
      </c>
      <c r="AS252" s="196">
        <v>45125</v>
      </c>
      <c r="AT252" s="196" t="s">
        <v>1752</v>
      </c>
      <c r="AU252" s="196" t="s">
        <v>1752</v>
      </c>
      <c r="AV252" s="196" t="s">
        <v>1752</v>
      </c>
      <c r="AW252" s="196" t="s">
        <v>1752</v>
      </c>
      <c r="AX252" s="196" t="s">
        <v>1752</v>
      </c>
      <c r="AY252" s="196">
        <v>45144</v>
      </c>
      <c r="AZ252" s="196">
        <v>45137</v>
      </c>
      <c r="BA252" s="196" t="s">
        <v>1752</v>
      </c>
      <c r="BB252" s="196">
        <v>45138</v>
      </c>
      <c r="BC252" s="196" t="s">
        <v>1752</v>
      </c>
      <c r="BD252" s="68" t="s">
        <v>1752</v>
      </c>
      <c r="BE252" s="68" t="s">
        <v>1752</v>
      </c>
      <c r="BF252" s="68" t="s">
        <v>1752</v>
      </c>
      <c r="BG252" s="68" t="s">
        <v>1752</v>
      </c>
      <c r="BH252" s="68" t="e">
        <v>#N/A</v>
      </c>
      <c r="BM252" s="68" t="s">
        <v>1752</v>
      </c>
    </row>
    <row r="253" spans="1:65">
      <c r="A253" s="112">
        <v>45153</v>
      </c>
      <c r="B253" s="196">
        <v>45152</v>
      </c>
      <c r="C253" s="196">
        <v>45134</v>
      </c>
      <c r="D253" s="196">
        <v>45147</v>
      </c>
      <c r="E253" s="196">
        <v>45153</v>
      </c>
      <c r="F253" s="196">
        <v>45153</v>
      </c>
      <c r="G253" s="196">
        <v>45146</v>
      </c>
      <c r="H253" s="196">
        <v>45146</v>
      </c>
      <c r="I253" s="196">
        <v>45151</v>
      </c>
      <c r="J253" s="196">
        <v>45146</v>
      </c>
      <c r="K253" s="196">
        <v>45153</v>
      </c>
      <c r="L253" s="196">
        <v>45152</v>
      </c>
      <c r="M253" s="196">
        <v>45152</v>
      </c>
      <c r="N253" s="196">
        <v>45123</v>
      </c>
      <c r="O253" s="196">
        <v>45148</v>
      </c>
      <c r="P253" s="196">
        <v>45134</v>
      </c>
      <c r="Q253" s="196">
        <v>45153</v>
      </c>
      <c r="R253" s="196">
        <v>45152</v>
      </c>
      <c r="S253" s="196">
        <v>45152</v>
      </c>
      <c r="T253" s="196">
        <v>45134</v>
      </c>
      <c r="U253" s="196">
        <v>45152</v>
      </c>
      <c r="V253" s="196">
        <v>45147</v>
      </c>
      <c r="W253" s="196">
        <v>45153</v>
      </c>
      <c r="X253" s="196">
        <v>45153</v>
      </c>
      <c r="Y253" s="196">
        <v>45134</v>
      </c>
      <c r="Z253" s="196">
        <v>45123</v>
      </c>
      <c r="AA253" s="196">
        <v>45132</v>
      </c>
      <c r="AB253" s="196">
        <v>45120</v>
      </c>
      <c r="AC253" s="196">
        <v>45123</v>
      </c>
      <c r="AD253" s="196">
        <v>45144</v>
      </c>
      <c r="AE253" s="196">
        <v>45153</v>
      </c>
      <c r="AF253" s="196">
        <v>45153</v>
      </c>
      <c r="AG253" s="196">
        <v>45153</v>
      </c>
      <c r="AH253" s="196">
        <v>45123</v>
      </c>
      <c r="AI253" s="196">
        <v>45153</v>
      </c>
      <c r="AJ253" s="196">
        <v>45152</v>
      </c>
      <c r="AK253" s="196">
        <v>45153</v>
      </c>
      <c r="AL253" s="196">
        <v>45123</v>
      </c>
      <c r="AM253" s="196" t="s">
        <v>1752</v>
      </c>
      <c r="AN253" s="196" t="s">
        <v>1752</v>
      </c>
      <c r="AO253" s="196" t="s">
        <v>1752</v>
      </c>
      <c r="AP253" s="196">
        <v>45153</v>
      </c>
      <c r="AQ253" s="196">
        <v>45144</v>
      </c>
      <c r="AR253" s="196">
        <v>45153</v>
      </c>
      <c r="AS253" s="196">
        <v>45153</v>
      </c>
      <c r="AT253" s="196" t="s">
        <v>1752</v>
      </c>
      <c r="AU253" s="196" t="s">
        <v>1752</v>
      </c>
      <c r="AV253" s="196" t="s">
        <v>1752</v>
      </c>
      <c r="AW253" s="196" t="s">
        <v>1752</v>
      </c>
      <c r="AX253" s="196" t="s">
        <v>1752</v>
      </c>
      <c r="AY253" s="196">
        <v>45153</v>
      </c>
      <c r="AZ253" s="196">
        <v>45137</v>
      </c>
      <c r="BA253" s="196" t="s">
        <v>1752</v>
      </c>
      <c r="BB253" s="196">
        <v>45138</v>
      </c>
      <c r="BC253" s="196" t="s">
        <v>1752</v>
      </c>
      <c r="BD253" s="68" t="s">
        <v>1752</v>
      </c>
      <c r="BE253" s="68" t="s">
        <v>1752</v>
      </c>
      <c r="BF253" s="68" t="s">
        <v>1752</v>
      </c>
      <c r="BG253" s="68" t="s">
        <v>1752</v>
      </c>
      <c r="BH253" s="68" t="e">
        <v>#N/A</v>
      </c>
      <c r="BM253" s="68" t="s">
        <v>1752</v>
      </c>
    </row>
    <row r="254" spans="1:65">
      <c r="A254" s="112">
        <v>45154</v>
      </c>
      <c r="B254" s="196">
        <v>45152</v>
      </c>
      <c r="C254" s="196">
        <v>45134</v>
      </c>
      <c r="D254" s="196">
        <v>45147</v>
      </c>
      <c r="E254" s="196">
        <v>45153</v>
      </c>
      <c r="F254" s="196">
        <v>45154</v>
      </c>
      <c r="G254" s="196">
        <v>45146</v>
      </c>
      <c r="H254" s="196">
        <v>45146</v>
      </c>
      <c r="I254" s="196">
        <v>45151</v>
      </c>
      <c r="J254" s="196">
        <v>45146</v>
      </c>
      <c r="K254" s="196">
        <v>45153</v>
      </c>
      <c r="L254" s="196">
        <v>45154</v>
      </c>
      <c r="M254" s="196">
        <v>45152</v>
      </c>
      <c r="N254" s="196">
        <v>45123</v>
      </c>
      <c r="O254" s="196">
        <v>45154</v>
      </c>
      <c r="P254" s="196">
        <v>45134</v>
      </c>
      <c r="Q254" s="196">
        <v>45153</v>
      </c>
      <c r="R254" s="196">
        <v>45152</v>
      </c>
      <c r="S254" s="196">
        <v>45152</v>
      </c>
      <c r="T254" s="196">
        <v>45134</v>
      </c>
      <c r="U254" s="196">
        <v>45154</v>
      </c>
      <c r="V254" s="196">
        <v>45147</v>
      </c>
      <c r="W254" s="196">
        <v>45153</v>
      </c>
      <c r="X254" s="196">
        <v>45153</v>
      </c>
      <c r="Y254" s="196">
        <v>45134</v>
      </c>
      <c r="Z254" s="196">
        <v>45123</v>
      </c>
      <c r="AA254" s="196">
        <v>45132</v>
      </c>
      <c r="AB254" s="196">
        <v>45120</v>
      </c>
      <c r="AC254" s="196">
        <v>45123</v>
      </c>
      <c r="AD254" s="196">
        <v>45144</v>
      </c>
      <c r="AE254" s="196">
        <v>45153</v>
      </c>
      <c r="AF254" s="196">
        <v>45153</v>
      </c>
      <c r="AG254" s="196">
        <v>45154</v>
      </c>
      <c r="AH254" s="196">
        <v>45123</v>
      </c>
      <c r="AI254" s="196">
        <v>45153</v>
      </c>
      <c r="AJ254" s="196">
        <v>45152</v>
      </c>
      <c r="AK254" s="196">
        <v>45154</v>
      </c>
      <c r="AL254" s="196">
        <v>45123</v>
      </c>
      <c r="AM254" s="196" t="s">
        <v>1752</v>
      </c>
      <c r="AN254" s="196" t="s">
        <v>1752</v>
      </c>
      <c r="AO254" s="196" t="s">
        <v>1752</v>
      </c>
      <c r="AP254" s="196">
        <v>45153</v>
      </c>
      <c r="AQ254" s="196">
        <v>45144</v>
      </c>
      <c r="AR254" s="196">
        <v>45153</v>
      </c>
      <c r="AS254" s="196">
        <v>45153</v>
      </c>
      <c r="AT254" s="196" t="s">
        <v>1752</v>
      </c>
      <c r="AU254" s="196" t="s">
        <v>1752</v>
      </c>
      <c r="AV254" s="196" t="s">
        <v>1752</v>
      </c>
      <c r="AW254" s="196" t="s">
        <v>1752</v>
      </c>
      <c r="AX254" s="196" t="s">
        <v>1752</v>
      </c>
      <c r="AY254" s="196">
        <v>45154</v>
      </c>
      <c r="AZ254" s="196">
        <v>45137</v>
      </c>
      <c r="BA254" s="196" t="s">
        <v>1752</v>
      </c>
      <c r="BB254" s="196">
        <v>45138</v>
      </c>
      <c r="BC254" s="196" t="s">
        <v>1752</v>
      </c>
      <c r="BD254" s="68" t="s">
        <v>1752</v>
      </c>
      <c r="BE254" s="68" t="s">
        <v>1752</v>
      </c>
      <c r="BF254" s="68" t="s">
        <v>1752</v>
      </c>
      <c r="BG254" s="68" t="s">
        <v>1752</v>
      </c>
      <c r="BH254" s="68" t="e">
        <v>#N/A</v>
      </c>
      <c r="BM254" s="68" t="s">
        <v>1752</v>
      </c>
    </row>
    <row r="255" spans="1:65">
      <c r="A255" s="112">
        <v>45155</v>
      </c>
      <c r="B255" s="196">
        <v>45152</v>
      </c>
      <c r="C255" s="196">
        <v>45134</v>
      </c>
      <c r="D255" s="196">
        <v>45147</v>
      </c>
      <c r="E255" s="196">
        <v>45153</v>
      </c>
      <c r="F255" s="196">
        <v>45154</v>
      </c>
      <c r="G255" s="196">
        <v>45146</v>
      </c>
      <c r="H255" s="196">
        <v>45146</v>
      </c>
      <c r="I255" s="196">
        <v>45151</v>
      </c>
      <c r="J255" s="196">
        <v>45146</v>
      </c>
      <c r="K255" s="196">
        <v>45155</v>
      </c>
      <c r="L255" s="196">
        <v>45155</v>
      </c>
      <c r="M255" s="196">
        <v>45152</v>
      </c>
      <c r="N255" s="196">
        <v>45123</v>
      </c>
      <c r="O255" s="196">
        <v>45154</v>
      </c>
      <c r="P255" s="196">
        <v>45134</v>
      </c>
      <c r="Q255" s="196">
        <v>45155</v>
      </c>
      <c r="R255" s="196">
        <v>45152</v>
      </c>
      <c r="S255" s="196">
        <v>45155</v>
      </c>
      <c r="T255" s="196">
        <v>45134</v>
      </c>
      <c r="U255" s="196">
        <v>45155</v>
      </c>
      <c r="V255" s="196">
        <v>45147</v>
      </c>
      <c r="W255" s="196">
        <v>45153</v>
      </c>
      <c r="X255" s="196">
        <v>45153</v>
      </c>
      <c r="Y255" s="196">
        <v>45134</v>
      </c>
      <c r="Z255" s="196">
        <v>45123</v>
      </c>
      <c r="AA255" s="196">
        <v>45132</v>
      </c>
      <c r="AB255" s="196">
        <v>45120</v>
      </c>
      <c r="AC255" s="196">
        <v>45123</v>
      </c>
      <c r="AD255" s="196">
        <v>45144</v>
      </c>
      <c r="AE255" s="196">
        <v>45153</v>
      </c>
      <c r="AF255" s="196">
        <v>45153</v>
      </c>
      <c r="AG255" s="196">
        <v>45155</v>
      </c>
      <c r="AH255" s="196">
        <v>45123</v>
      </c>
      <c r="AI255" s="196">
        <v>45153</v>
      </c>
      <c r="AJ255" s="196">
        <v>45152</v>
      </c>
      <c r="AK255" s="196">
        <v>45155</v>
      </c>
      <c r="AL255" s="196">
        <v>45123</v>
      </c>
      <c r="AM255" s="196" t="s">
        <v>1752</v>
      </c>
      <c r="AN255" s="196" t="s">
        <v>1752</v>
      </c>
      <c r="AO255" s="196" t="s">
        <v>1752</v>
      </c>
      <c r="AP255" s="196">
        <v>45153</v>
      </c>
      <c r="AQ255" s="196">
        <v>45144</v>
      </c>
      <c r="AR255" s="196">
        <v>45155</v>
      </c>
      <c r="AS255" s="196">
        <v>45153</v>
      </c>
      <c r="AT255" s="196" t="s">
        <v>1752</v>
      </c>
      <c r="AU255" s="196" t="s">
        <v>1752</v>
      </c>
      <c r="AV255" s="196" t="s">
        <v>1752</v>
      </c>
      <c r="AW255" s="196" t="s">
        <v>1752</v>
      </c>
      <c r="AX255" s="196" t="s">
        <v>1752</v>
      </c>
      <c r="AY255" s="196">
        <v>45155</v>
      </c>
      <c r="AZ255" s="196">
        <v>45137</v>
      </c>
      <c r="BA255" s="196" t="s">
        <v>1752</v>
      </c>
      <c r="BB255" s="196">
        <v>45138</v>
      </c>
      <c r="BC255" s="196" t="s">
        <v>1752</v>
      </c>
      <c r="BD255" s="68" t="s">
        <v>1752</v>
      </c>
      <c r="BE255" s="68" t="s">
        <v>1752</v>
      </c>
      <c r="BF255" s="68" t="s">
        <v>1752</v>
      </c>
      <c r="BG255" s="68" t="s">
        <v>1752</v>
      </c>
      <c r="BH255" s="68" t="e">
        <v>#N/A</v>
      </c>
      <c r="BM255" s="68" t="s">
        <v>1752</v>
      </c>
    </row>
    <row r="256" spans="1:65">
      <c r="A256" s="112">
        <v>45156</v>
      </c>
      <c r="B256" s="196">
        <v>45152</v>
      </c>
      <c r="C256" s="196">
        <v>45134</v>
      </c>
      <c r="D256" s="196">
        <v>45147</v>
      </c>
      <c r="E256" s="196">
        <v>45153</v>
      </c>
      <c r="F256" s="196">
        <v>45154</v>
      </c>
      <c r="G256" s="196">
        <v>45146</v>
      </c>
      <c r="H256" s="196">
        <v>45146</v>
      </c>
      <c r="I256" s="196">
        <v>45151</v>
      </c>
      <c r="J256" s="196">
        <v>45146</v>
      </c>
      <c r="K256" s="196">
        <v>45155</v>
      </c>
      <c r="L256" s="196">
        <v>45155</v>
      </c>
      <c r="M256" s="196">
        <v>45152</v>
      </c>
      <c r="N256" s="196">
        <v>45123</v>
      </c>
      <c r="O256" s="196">
        <v>45154</v>
      </c>
      <c r="P256" s="196">
        <v>45134</v>
      </c>
      <c r="Q256" s="196">
        <v>45155</v>
      </c>
      <c r="R256" s="196">
        <v>45152</v>
      </c>
      <c r="S256" s="196">
        <v>45155</v>
      </c>
      <c r="T256" s="196">
        <v>45134</v>
      </c>
      <c r="U256" s="196">
        <v>45155</v>
      </c>
      <c r="V256" s="196">
        <v>45147</v>
      </c>
      <c r="W256" s="196">
        <v>45153</v>
      </c>
      <c r="X256" s="196">
        <v>45153</v>
      </c>
      <c r="Y256" s="196">
        <v>45134</v>
      </c>
      <c r="Z256" s="196">
        <v>45123</v>
      </c>
      <c r="AA256" s="196">
        <v>45132</v>
      </c>
      <c r="AB256" s="196">
        <v>45120</v>
      </c>
      <c r="AC256" s="196">
        <v>45123</v>
      </c>
      <c r="AD256" s="196">
        <v>45144</v>
      </c>
      <c r="AE256" s="196">
        <v>45153</v>
      </c>
      <c r="AF256" s="196">
        <v>45153</v>
      </c>
      <c r="AG256" s="196">
        <v>45155</v>
      </c>
      <c r="AH256" s="196">
        <v>45123</v>
      </c>
      <c r="AI256" s="196">
        <v>45153</v>
      </c>
      <c r="AJ256" s="196">
        <v>45152</v>
      </c>
      <c r="AK256" s="196">
        <v>45155</v>
      </c>
      <c r="AL256" s="196">
        <v>45123</v>
      </c>
      <c r="AM256" s="196" t="s">
        <v>1752</v>
      </c>
      <c r="AN256" s="196" t="s">
        <v>1752</v>
      </c>
      <c r="AO256" s="196" t="s">
        <v>1752</v>
      </c>
      <c r="AP256" s="196">
        <v>45153</v>
      </c>
      <c r="AQ256" s="196">
        <v>45144</v>
      </c>
      <c r="AR256" s="196">
        <v>45155</v>
      </c>
      <c r="AS256" s="196">
        <v>45153</v>
      </c>
      <c r="AT256" s="196" t="s">
        <v>1752</v>
      </c>
      <c r="AU256" s="196" t="s">
        <v>1752</v>
      </c>
      <c r="AV256" s="196" t="s">
        <v>1752</v>
      </c>
      <c r="AW256" s="196" t="s">
        <v>1752</v>
      </c>
      <c r="AX256" s="196" t="s">
        <v>1752</v>
      </c>
      <c r="AY256" s="196">
        <v>45155</v>
      </c>
      <c r="AZ256" s="196">
        <v>45137</v>
      </c>
      <c r="BA256" s="196" t="s">
        <v>1752</v>
      </c>
      <c r="BB256" s="196">
        <v>45138</v>
      </c>
      <c r="BC256" s="196" t="s">
        <v>1752</v>
      </c>
      <c r="BD256" s="68" t="s">
        <v>1752</v>
      </c>
      <c r="BE256" s="68" t="s">
        <v>1752</v>
      </c>
      <c r="BF256" s="68" t="s">
        <v>1752</v>
      </c>
      <c r="BG256" s="68" t="s">
        <v>1752</v>
      </c>
      <c r="BH256" s="68" t="e">
        <v>#N/A</v>
      </c>
      <c r="BM256" s="68" t="s">
        <v>1752</v>
      </c>
    </row>
    <row r="257" spans="1:65">
      <c r="A257" s="112">
        <v>45157</v>
      </c>
      <c r="B257" s="196">
        <v>45152</v>
      </c>
      <c r="C257" s="196">
        <v>45134</v>
      </c>
      <c r="D257" s="196">
        <v>45147</v>
      </c>
      <c r="E257" s="196">
        <v>45153</v>
      </c>
      <c r="F257" s="196">
        <v>45154</v>
      </c>
      <c r="G257" s="196">
        <v>45146</v>
      </c>
      <c r="H257" s="196">
        <v>45146</v>
      </c>
      <c r="I257" s="196">
        <v>45151</v>
      </c>
      <c r="J257" s="196">
        <v>45146</v>
      </c>
      <c r="K257" s="196">
        <v>45155</v>
      </c>
      <c r="L257" s="196">
        <v>45155</v>
      </c>
      <c r="M257" s="196">
        <v>45152</v>
      </c>
      <c r="N257" s="196">
        <v>45123</v>
      </c>
      <c r="O257" s="196">
        <v>45154</v>
      </c>
      <c r="P257" s="196">
        <v>45134</v>
      </c>
      <c r="Q257" s="196">
        <v>45155</v>
      </c>
      <c r="R257" s="196">
        <v>45152</v>
      </c>
      <c r="S257" s="196">
        <v>45155</v>
      </c>
      <c r="T257" s="196">
        <v>45134</v>
      </c>
      <c r="U257" s="196">
        <v>45155</v>
      </c>
      <c r="V257" s="196">
        <v>45147</v>
      </c>
      <c r="W257" s="196">
        <v>45153</v>
      </c>
      <c r="X257" s="196">
        <v>45153</v>
      </c>
      <c r="Y257" s="196">
        <v>45134</v>
      </c>
      <c r="Z257" s="196">
        <v>45123</v>
      </c>
      <c r="AA257" s="196">
        <v>45132</v>
      </c>
      <c r="AB257" s="196">
        <v>45120</v>
      </c>
      <c r="AC257" s="196">
        <v>45123</v>
      </c>
      <c r="AD257" s="196">
        <v>45144</v>
      </c>
      <c r="AE257" s="196">
        <v>45153</v>
      </c>
      <c r="AF257" s="196">
        <v>45153</v>
      </c>
      <c r="AG257" s="196">
        <v>45155</v>
      </c>
      <c r="AH257" s="196">
        <v>45123</v>
      </c>
      <c r="AI257" s="196">
        <v>45153</v>
      </c>
      <c r="AJ257" s="196">
        <v>45152</v>
      </c>
      <c r="AK257" s="196">
        <v>45155</v>
      </c>
      <c r="AL257" s="196">
        <v>45123</v>
      </c>
      <c r="AM257" s="196" t="s">
        <v>1752</v>
      </c>
      <c r="AN257" s="196" t="s">
        <v>1752</v>
      </c>
      <c r="AO257" s="196" t="s">
        <v>1752</v>
      </c>
      <c r="AP257" s="196">
        <v>45153</v>
      </c>
      <c r="AQ257" s="196">
        <v>45144</v>
      </c>
      <c r="AR257" s="196">
        <v>45155</v>
      </c>
      <c r="AS257" s="196">
        <v>45153</v>
      </c>
      <c r="AT257" s="196" t="s">
        <v>1752</v>
      </c>
      <c r="AU257" s="196" t="s">
        <v>1752</v>
      </c>
      <c r="AV257" s="196" t="s">
        <v>1752</v>
      </c>
      <c r="AW257" s="196" t="s">
        <v>1752</v>
      </c>
      <c r="AX257" s="196" t="s">
        <v>1752</v>
      </c>
      <c r="AY257" s="196">
        <v>45155</v>
      </c>
      <c r="AZ257" s="196">
        <v>45137</v>
      </c>
      <c r="BA257" s="196" t="s">
        <v>1752</v>
      </c>
      <c r="BB257" s="196">
        <v>45138</v>
      </c>
      <c r="BC257" s="196" t="s">
        <v>1752</v>
      </c>
      <c r="BD257" s="68" t="s">
        <v>1752</v>
      </c>
      <c r="BE257" s="68" t="s">
        <v>1752</v>
      </c>
      <c r="BF257" s="68" t="s">
        <v>1752</v>
      </c>
      <c r="BG257" s="68" t="s">
        <v>1752</v>
      </c>
      <c r="BH257" s="68" t="e">
        <v>#N/A</v>
      </c>
      <c r="BM257" s="68" t="s">
        <v>1752</v>
      </c>
    </row>
    <row r="258" spans="1:65">
      <c r="A258" s="112">
        <v>45158</v>
      </c>
      <c r="B258" s="196">
        <v>45152</v>
      </c>
      <c r="C258" s="196">
        <v>45134</v>
      </c>
      <c r="D258" s="196">
        <v>45147</v>
      </c>
      <c r="E258" s="196">
        <v>45153</v>
      </c>
      <c r="F258" s="196">
        <v>45154</v>
      </c>
      <c r="G258" s="196">
        <v>45146</v>
      </c>
      <c r="H258" s="196">
        <v>45146</v>
      </c>
      <c r="I258" s="196">
        <v>45151</v>
      </c>
      <c r="J258" s="196">
        <v>45146</v>
      </c>
      <c r="K258" s="196">
        <v>45155</v>
      </c>
      <c r="L258" s="196">
        <v>45158</v>
      </c>
      <c r="M258" s="196">
        <v>45152</v>
      </c>
      <c r="N258" s="196">
        <v>45123</v>
      </c>
      <c r="O258" s="196">
        <v>45158</v>
      </c>
      <c r="P258" s="196">
        <v>45134</v>
      </c>
      <c r="Q258" s="196">
        <v>45155</v>
      </c>
      <c r="R258" s="196">
        <v>45152</v>
      </c>
      <c r="S258" s="196">
        <v>45155</v>
      </c>
      <c r="T258" s="196">
        <v>45134</v>
      </c>
      <c r="U258" s="196">
        <v>45158</v>
      </c>
      <c r="V258" s="196">
        <v>45147</v>
      </c>
      <c r="W258" s="196">
        <v>45153</v>
      </c>
      <c r="X258" s="196">
        <v>45153</v>
      </c>
      <c r="Y258" s="196">
        <v>45134</v>
      </c>
      <c r="Z258" s="196">
        <v>45123</v>
      </c>
      <c r="AA258" s="196">
        <v>45132</v>
      </c>
      <c r="AB258" s="196">
        <v>45120</v>
      </c>
      <c r="AC258" s="196">
        <v>45123</v>
      </c>
      <c r="AD258" s="196">
        <v>45144</v>
      </c>
      <c r="AE258" s="196">
        <v>45158</v>
      </c>
      <c r="AF258" s="196">
        <v>45153</v>
      </c>
      <c r="AG258" s="196">
        <v>45158</v>
      </c>
      <c r="AH258" s="196">
        <v>45123</v>
      </c>
      <c r="AI258" s="196">
        <v>45153</v>
      </c>
      <c r="AJ258" s="196">
        <v>45152</v>
      </c>
      <c r="AK258" s="196">
        <v>45155</v>
      </c>
      <c r="AL258" s="196">
        <v>45123</v>
      </c>
      <c r="AM258" s="196" t="s">
        <v>1752</v>
      </c>
      <c r="AN258" s="196" t="s">
        <v>1752</v>
      </c>
      <c r="AO258" s="196" t="s">
        <v>1752</v>
      </c>
      <c r="AP258" s="196">
        <v>45153</v>
      </c>
      <c r="AQ258" s="196">
        <v>45144</v>
      </c>
      <c r="AR258" s="196">
        <v>45158</v>
      </c>
      <c r="AS258" s="196">
        <v>45153</v>
      </c>
      <c r="AT258" s="196" t="s">
        <v>1752</v>
      </c>
      <c r="AU258" s="196" t="s">
        <v>1752</v>
      </c>
      <c r="AV258" s="196" t="s">
        <v>1752</v>
      </c>
      <c r="AW258" s="196" t="s">
        <v>1752</v>
      </c>
      <c r="AX258" s="196" t="s">
        <v>1752</v>
      </c>
      <c r="AY258" s="196">
        <v>45155</v>
      </c>
      <c r="AZ258" s="196">
        <v>45137</v>
      </c>
      <c r="BA258" s="196" t="s">
        <v>1752</v>
      </c>
      <c r="BB258" s="196">
        <v>45138</v>
      </c>
      <c r="BC258" s="196" t="s">
        <v>1752</v>
      </c>
      <c r="BD258" s="68" t="s">
        <v>1752</v>
      </c>
      <c r="BE258" s="68" t="s">
        <v>1752</v>
      </c>
      <c r="BF258" s="68" t="s">
        <v>1752</v>
      </c>
      <c r="BG258" s="68" t="s">
        <v>1752</v>
      </c>
      <c r="BH258" s="68" t="e">
        <v>#N/A</v>
      </c>
      <c r="BM258" s="68" t="s">
        <v>1752</v>
      </c>
    </row>
    <row r="259" spans="1:65">
      <c r="A259" s="112">
        <v>45159</v>
      </c>
      <c r="B259" s="196">
        <v>45159</v>
      </c>
      <c r="C259" s="196">
        <v>45159</v>
      </c>
      <c r="D259" s="196">
        <v>45147</v>
      </c>
      <c r="E259" s="196">
        <v>45159</v>
      </c>
      <c r="F259" s="196">
        <v>45154</v>
      </c>
      <c r="G259" s="196">
        <v>45146</v>
      </c>
      <c r="H259" s="196">
        <v>45146</v>
      </c>
      <c r="I259" s="196">
        <v>45151</v>
      </c>
      <c r="J259" s="196">
        <v>45146</v>
      </c>
      <c r="K259" s="196">
        <v>45159</v>
      </c>
      <c r="L259" s="196">
        <v>45159</v>
      </c>
      <c r="M259" s="196">
        <v>45152</v>
      </c>
      <c r="N259" s="196">
        <v>45123</v>
      </c>
      <c r="O259" s="196">
        <v>45158</v>
      </c>
      <c r="P259" s="196">
        <v>45134</v>
      </c>
      <c r="Q259" s="196">
        <v>45155</v>
      </c>
      <c r="R259" s="196">
        <v>45152</v>
      </c>
      <c r="S259" s="196">
        <v>45155</v>
      </c>
      <c r="T259" s="196">
        <v>45134</v>
      </c>
      <c r="U259" s="196">
        <v>45158</v>
      </c>
      <c r="V259" s="196">
        <v>45159</v>
      </c>
      <c r="W259" s="196">
        <v>45153</v>
      </c>
      <c r="X259" s="196">
        <v>45153</v>
      </c>
      <c r="Y259" s="196">
        <v>45134</v>
      </c>
      <c r="Z259" s="196">
        <v>45123</v>
      </c>
      <c r="AA259" s="196">
        <v>45132</v>
      </c>
      <c r="AB259" s="196">
        <v>45120</v>
      </c>
      <c r="AC259" s="196">
        <v>45123</v>
      </c>
      <c r="AD259" s="196">
        <v>45144</v>
      </c>
      <c r="AE259" s="196">
        <v>45159</v>
      </c>
      <c r="AF259" s="196">
        <v>45153</v>
      </c>
      <c r="AG259" s="196">
        <v>45159</v>
      </c>
      <c r="AH259" s="196">
        <v>45159</v>
      </c>
      <c r="AI259" s="196">
        <v>45153</v>
      </c>
      <c r="AJ259" s="196">
        <v>45152</v>
      </c>
      <c r="AK259" s="196">
        <v>45155</v>
      </c>
      <c r="AL259" s="196">
        <v>45123</v>
      </c>
      <c r="AM259" s="196" t="s">
        <v>1752</v>
      </c>
      <c r="AN259" s="196" t="s">
        <v>1752</v>
      </c>
      <c r="AO259" s="196" t="s">
        <v>1752</v>
      </c>
      <c r="AP259" s="196">
        <v>45153</v>
      </c>
      <c r="AQ259" s="196">
        <v>45144</v>
      </c>
      <c r="AR259" s="196">
        <v>45158</v>
      </c>
      <c r="AS259" s="196">
        <v>45153</v>
      </c>
      <c r="AT259" s="196" t="s">
        <v>1752</v>
      </c>
      <c r="AU259" s="196" t="s">
        <v>1752</v>
      </c>
      <c r="AV259" s="196" t="s">
        <v>1752</v>
      </c>
      <c r="AW259" s="196" t="s">
        <v>1752</v>
      </c>
      <c r="AX259" s="196" t="s">
        <v>1752</v>
      </c>
      <c r="AY259" s="196">
        <v>45155</v>
      </c>
      <c r="AZ259" s="196">
        <v>45137</v>
      </c>
      <c r="BA259" s="196" t="s">
        <v>1752</v>
      </c>
      <c r="BB259" s="196">
        <v>45138</v>
      </c>
      <c r="BC259" s="196" t="s">
        <v>1752</v>
      </c>
      <c r="BD259" s="68" t="s">
        <v>1752</v>
      </c>
      <c r="BE259" s="68" t="s">
        <v>1752</v>
      </c>
      <c r="BF259" s="68" t="s">
        <v>1752</v>
      </c>
      <c r="BG259" s="68" t="s">
        <v>1752</v>
      </c>
      <c r="BH259" s="68" t="e">
        <v>#N/A</v>
      </c>
      <c r="BM259" s="68" t="s">
        <v>1752</v>
      </c>
    </row>
    <row r="260" spans="1:65">
      <c r="A260" s="112">
        <v>45160</v>
      </c>
      <c r="B260" s="196">
        <v>45160</v>
      </c>
      <c r="C260" s="196">
        <v>45160</v>
      </c>
      <c r="D260" s="196">
        <v>45160</v>
      </c>
      <c r="E260" s="196">
        <v>45160</v>
      </c>
      <c r="F260" s="196">
        <v>45160</v>
      </c>
      <c r="G260" s="196">
        <v>45146</v>
      </c>
      <c r="H260" s="196">
        <v>45146</v>
      </c>
      <c r="I260" s="196">
        <v>45151</v>
      </c>
      <c r="J260" s="196">
        <v>45146</v>
      </c>
      <c r="K260" s="196">
        <v>45160</v>
      </c>
      <c r="L260" s="196">
        <v>45160</v>
      </c>
      <c r="M260" s="196">
        <v>45152</v>
      </c>
      <c r="N260" s="196">
        <v>45123</v>
      </c>
      <c r="O260" s="196">
        <v>45160</v>
      </c>
      <c r="P260" s="196">
        <v>45134</v>
      </c>
      <c r="Q260" s="196">
        <v>45160</v>
      </c>
      <c r="R260" s="196">
        <v>45152</v>
      </c>
      <c r="S260" s="196">
        <v>45155</v>
      </c>
      <c r="T260" s="196">
        <v>45134</v>
      </c>
      <c r="U260" s="196">
        <v>45160</v>
      </c>
      <c r="V260" s="196">
        <v>45159</v>
      </c>
      <c r="W260" s="196">
        <v>45153</v>
      </c>
      <c r="X260" s="196">
        <v>45153</v>
      </c>
      <c r="Y260" s="196">
        <v>45134</v>
      </c>
      <c r="Z260" s="196">
        <v>45123</v>
      </c>
      <c r="AA260" s="196">
        <v>45132</v>
      </c>
      <c r="AB260" s="196">
        <v>45120</v>
      </c>
      <c r="AC260" s="196">
        <v>45123</v>
      </c>
      <c r="AD260" s="196">
        <v>45144</v>
      </c>
      <c r="AE260" s="196">
        <v>45160</v>
      </c>
      <c r="AF260" s="196">
        <v>45153</v>
      </c>
      <c r="AG260" s="196">
        <v>45160</v>
      </c>
      <c r="AH260" s="196">
        <v>45159</v>
      </c>
      <c r="AI260" s="196">
        <v>45153</v>
      </c>
      <c r="AJ260" s="196">
        <v>45152</v>
      </c>
      <c r="AK260" s="196">
        <v>45155</v>
      </c>
      <c r="AL260" s="196">
        <v>45123</v>
      </c>
      <c r="AM260" s="196" t="s">
        <v>1752</v>
      </c>
      <c r="AN260" s="196" t="s">
        <v>1752</v>
      </c>
      <c r="AO260" s="196" t="s">
        <v>1752</v>
      </c>
      <c r="AP260" s="196">
        <v>45153</v>
      </c>
      <c r="AQ260" s="196">
        <v>45144</v>
      </c>
      <c r="AR260" s="196">
        <v>45158</v>
      </c>
      <c r="AS260" s="196">
        <v>45153</v>
      </c>
      <c r="AT260" s="196" t="s">
        <v>1752</v>
      </c>
      <c r="AU260" s="196" t="s">
        <v>1752</v>
      </c>
      <c r="AV260" s="196" t="s">
        <v>1752</v>
      </c>
      <c r="AW260" s="196" t="s">
        <v>1752</v>
      </c>
      <c r="AX260" s="196" t="s">
        <v>1752</v>
      </c>
      <c r="AY260" s="196">
        <v>45155</v>
      </c>
      <c r="AZ260" s="196">
        <v>45137</v>
      </c>
      <c r="BA260" s="196" t="s">
        <v>1752</v>
      </c>
      <c r="BB260" s="196">
        <v>45138</v>
      </c>
      <c r="BC260" s="196" t="s">
        <v>1752</v>
      </c>
      <c r="BD260" s="68" t="s">
        <v>1752</v>
      </c>
      <c r="BE260" s="68" t="s">
        <v>1752</v>
      </c>
      <c r="BF260" s="68" t="s">
        <v>1752</v>
      </c>
      <c r="BG260" s="68" t="s">
        <v>1752</v>
      </c>
      <c r="BH260" s="68" t="e">
        <v>#N/A</v>
      </c>
      <c r="BM260" s="68" t="s">
        <v>1752</v>
      </c>
    </row>
    <row r="261" spans="1:65">
      <c r="A261" s="112">
        <v>45161</v>
      </c>
      <c r="B261" s="196">
        <v>45160</v>
      </c>
      <c r="C261" s="196">
        <v>45161</v>
      </c>
      <c r="D261" s="196">
        <v>45160</v>
      </c>
      <c r="E261" s="196">
        <v>45161</v>
      </c>
      <c r="F261" s="196">
        <v>45160</v>
      </c>
      <c r="G261" s="196">
        <v>45161</v>
      </c>
      <c r="H261" s="196">
        <v>45161</v>
      </c>
      <c r="I261" s="196">
        <v>45151</v>
      </c>
      <c r="J261" s="196">
        <v>45146</v>
      </c>
      <c r="K261" s="196">
        <v>45160</v>
      </c>
      <c r="L261" s="196">
        <v>45161</v>
      </c>
      <c r="M261" s="196">
        <v>45152</v>
      </c>
      <c r="N261" s="196">
        <v>45123</v>
      </c>
      <c r="O261" s="196">
        <v>45161</v>
      </c>
      <c r="P261" s="196">
        <v>45134</v>
      </c>
      <c r="Q261" s="196">
        <v>45160</v>
      </c>
      <c r="R261" s="196">
        <v>45152</v>
      </c>
      <c r="S261" s="196">
        <v>45155</v>
      </c>
      <c r="T261" s="196">
        <v>45134</v>
      </c>
      <c r="U261" s="196">
        <v>45161</v>
      </c>
      <c r="V261" s="196">
        <v>45159</v>
      </c>
      <c r="W261" s="196">
        <v>45153</v>
      </c>
      <c r="X261" s="196">
        <v>45153</v>
      </c>
      <c r="Y261" s="196">
        <v>45134</v>
      </c>
      <c r="Z261" s="196">
        <v>45123</v>
      </c>
      <c r="AA261" s="196">
        <v>45132</v>
      </c>
      <c r="AB261" s="196">
        <v>45120</v>
      </c>
      <c r="AC261" s="196">
        <v>45123</v>
      </c>
      <c r="AD261" s="196">
        <v>45161</v>
      </c>
      <c r="AE261" s="196">
        <v>45161</v>
      </c>
      <c r="AF261" s="196">
        <v>45153</v>
      </c>
      <c r="AG261" s="196">
        <v>45160</v>
      </c>
      <c r="AH261" s="196">
        <v>45159</v>
      </c>
      <c r="AI261" s="196">
        <v>45153</v>
      </c>
      <c r="AJ261" s="196">
        <v>45152</v>
      </c>
      <c r="AK261" s="196">
        <v>45155</v>
      </c>
      <c r="AL261" s="196">
        <v>45123</v>
      </c>
      <c r="AM261" s="196" t="s">
        <v>1752</v>
      </c>
      <c r="AN261" s="196" t="s">
        <v>1752</v>
      </c>
      <c r="AO261" s="196" t="s">
        <v>1752</v>
      </c>
      <c r="AP261" s="196">
        <v>45153</v>
      </c>
      <c r="AQ261" s="196">
        <v>45144</v>
      </c>
      <c r="AR261" s="196">
        <v>45158</v>
      </c>
      <c r="AS261" s="196">
        <v>45153</v>
      </c>
      <c r="AT261" s="196" t="s">
        <v>1752</v>
      </c>
      <c r="AU261" s="196" t="s">
        <v>1752</v>
      </c>
      <c r="AV261" s="196" t="s">
        <v>1752</v>
      </c>
      <c r="AW261" s="196" t="s">
        <v>1752</v>
      </c>
      <c r="AX261" s="196" t="s">
        <v>1752</v>
      </c>
      <c r="AY261" s="196">
        <v>45155</v>
      </c>
      <c r="AZ261" s="196">
        <v>45161</v>
      </c>
      <c r="BA261" s="196" t="s">
        <v>1752</v>
      </c>
      <c r="BB261" s="196">
        <v>45138</v>
      </c>
      <c r="BC261" s="196" t="s">
        <v>1752</v>
      </c>
      <c r="BD261" s="68" t="s">
        <v>1752</v>
      </c>
      <c r="BE261" s="68" t="s">
        <v>1752</v>
      </c>
      <c r="BF261" s="68" t="s">
        <v>1752</v>
      </c>
      <c r="BG261" s="68" t="s">
        <v>1752</v>
      </c>
      <c r="BH261" s="68" t="e">
        <v>#N/A</v>
      </c>
      <c r="BM261" s="68" t="s">
        <v>1752</v>
      </c>
    </row>
    <row r="262" spans="1:65">
      <c r="A262" s="112">
        <v>45162</v>
      </c>
      <c r="B262" s="196">
        <v>45160</v>
      </c>
      <c r="C262" s="196">
        <v>45161</v>
      </c>
      <c r="D262" s="196">
        <v>45160</v>
      </c>
      <c r="E262" s="196">
        <v>45162</v>
      </c>
      <c r="F262" s="196">
        <v>45162</v>
      </c>
      <c r="G262" s="196">
        <v>45161</v>
      </c>
      <c r="H262" s="196">
        <v>45161</v>
      </c>
      <c r="I262" s="196">
        <v>45151</v>
      </c>
      <c r="J262" s="196">
        <v>45162</v>
      </c>
      <c r="K262" s="196">
        <v>45160</v>
      </c>
      <c r="L262" s="196">
        <v>45162</v>
      </c>
      <c r="M262" s="196">
        <v>45152</v>
      </c>
      <c r="N262" s="196">
        <v>45123</v>
      </c>
      <c r="O262" s="196">
        <v>45161</v>
      </c>
      <c r="P262" s="196">
        <v>45134</v>
      </c>
      <c r="Q262" s="196">
        <v>45160</v>
      </c>
      <c r="R262" s="196">
        <v>45152</v>
      </c>
      <c r="S262" s="196">
        <v>45155</v>
      </c>
      <c r="T262" s="196">
        <v>45134</v>
      </c>
      <c r="U262" s="196">
        <v>45162</v>
      </c>
      <c r="V262" s="196">
        <v>45162</v>
      </c>
      <c r="W262" s="196">
        <v>45153</v>
      </c>
      <c r="X262" s="196">
        <v>45153</v>
      </c>
      <c r="Y262" s="196">
        <v>45134</v>
      </c>
      <c r="Z262" s="196">
        <v>45123</v>
      </c>
      <c r="AA262" s="196">
        <v>45132</v>
      </c>
      <c r="AB262" s="196">
        <v>45120</v>
      </c>
      <c r="AC262" s="196">
        <v>45123</v>
      </c>
      <c r="AD262" s="196">
        <v>45161</v>
      </c>
      <c r="AE262" s="196">
        <v>45162</v>
      </c>
      <c r="AF262" s="196">
        <v>45153</v>
      </c>
      <c r="AG262" s="196">
        <v>45160</v>
      </c>
      <c r="AH262" s="196">
        <v>45159</v>
      </c>
      <c r="AI262" s="196">
        <v>45153</v>
      </c>
      <c r="AJ262" s="196">
        <v>45152</v>
      </c>
      <c r="AK262" s="196">
        <v>45162</v>
      </c>
      <c r="AL262" s="196">
        <v>45123</v>
      </c>
      <c r="AM262" s="196" t="s">
        <v>1752</v>
      </c>
      <c r="AN262" s="196" t="s">
        <v>1752</v>
      </c>
      <c r="AO262" s="196" t="s">
        <v>1752</v>
      </c>
      <c r="AP262" s="196">
        <v>45153</v>
      </c>
      <c r="AQ262" s="196">
        <v>45144</v>
      </c>
      <c r="AR262" s="196">
        <v>45162</v>
      </c>
      <c r="AS262" s="196">
        <v>45153</v>
      </c>
      <c r="AT262" s="196" t="s">
        <v>1752</v>
      </c>
      <c r="AU262" s="196" t="s">
        <v>1752</v>
      </c>
      <c r="AV262" s="196" t="s">
        <v>1752</v>
      </c>
      <c r="AW262" s="196" t="s">
        <v>1752</v>
      </c>
      <c r="AX262" s="196" t="s">
        <v>1752</v>
      </c>
      <c r="AY262" s="196">
        <v>45155</v>
      </c>
      <c r="AZ262" s="196">
        <v>45162</v>
      </c>
      <c r="BA262" s="196" t="s">
        <v>1752</v>
      </c>
      <c r="BB262" s="196">
        <v>45138</v>
      </c>
      <c r="BC262" s="196" t="s">
        <v>1752</v>
      </c>
      <c r="BD262" s="68" t="s">
        <v>1752</v>
      </c>
      <c r="BE262" s="68" t="s">
        <v>1752</v>
      </c>
      <c r="BF262" s="68" t="s">
        <v>1752</v>
      </c>
      <c r="BG262" s="68" t="s">
        <v>1752</v>
      </c>
      <c r="BH262" s="68" t="e">
        <v>#N/A</v>
      </c>
      <c r="BM262" s="68" t="s">
        <v>1752</v>
      </c>
    </row>
    <row r="263" spans="1:65">
      <c r="A263" s="112">
        <v>45163</v>
      </c>
      <c r="B263" s="196">
        <v>45160</v>
      </c>
      <c r="C263" s="196">
        <v>45161</v>
      </c>
      <c r="D263" s="196">
        <v>45160</v>
      </c>
      <c r="E263" s="196">
        <v>45162</v>
      </c>
      <c r="F263" s="196">
        <v>45162</v>
      </c>
      <c r="G263" s="196">
        <v>45161</v>
      </c>
      <c r="H263" s="196">
        <v>45161</v>
      </c>
      <c r="I263" s="196">
        <v>45151</v>
      </c>
      <c r="J263" s="196">
        <v>45162</v>
      </c>
      <c r="K263" s="196">
        <v>45160</v>
      </c>
      <c r="L263" s="196">
        <v>45162</v>
      </c>
      <c r="M263" s="196">
        <v>45152</v>
      </c>
      <c r="N263" s="196">
        <v>45123</v>
      </c>
      <c r="O263" s="196">
        <v>45161</v>
      </c>
      <c r="P263" s="196">
        <v>45134</v>
      </c>
      <c r="Q263" s="196">
        <v>45160</v>
      </c>
      <c r="R263" s="196">
        <v>45152</v>
      </c>
      <c r="S263" s="196">
        <v>45155</v>
      </c>
      <c r="T263" s="196">
        <v>45134</v>
      </c>
      <c r="U263" s="196">
        <v>45162</v>
      </c>
      <c r="V263" s="196">
        <v>45162</v>
      </c>
      <c r="W263" s="196">
        <v>45153</v>
      </c>
      <c r="X263" s="196">
        <v>45153</v>
      </c>
      <c r="Y263" s="196">
        <v>45134</v>
      </c>
      <c r="Z263" s="196">
        <v>45123</v>
      </c>
      <c r="AA263" s="196">
        <v>45132</v>
      </c>
      <c r="AB263" s="196">
        <v>45120</v>
      </c>
      <c r="AC263" s="196">
        <v>45123</v>
      </c>
      <c r="AD263" s="196">
        <v>45161</v>
      </c>
      <c r="AE263" s="196">
        <v>45162</v>
      </c>
      <c r="AF263" s="196">
        <v>45153</v>
      </c>
      <c r="AG263" s="196">
        <v>45160</v>
      </c>
      <c r="AH263" s="196">
        <v>45159</v>
      </c>
      <c r="AI263" s="196">
        <v>45153</v>
      </c>
      <c r="AJ263" s="196">
        <v>45152</v>
      </c>
      <c r="AK263" s="196">
        <v>45162</v>
      </c>
      <c r="AL263" s="196">
        <v>45123</v>
      </c>
      <c r="AM263" s="196" t="s">
        <v>1752</v>
      </c>
      <c r="AN263" s="196" t="s">
        <v>1752</v>
      </c>
      <c r="AO263" s="196" t="s">
        <v>1752</v>
      </c>
      <c r="AP263" s="196">
        <v>45153</v>
      </c>
      <c r="AQ263" s="196">
        <v>45144</v>
      </c>
      <c r="AR263" s="196">
        <v>45162</v>
      </c>
      <c r="AS263" s="196">
        <v>45153</v>
      </c>
      <c r="AT263" s="196" t="s">
        <v>1752</v>
      </c>
      <c r="AU263" s="196" t="s">
        <v>1752</v>
      </c>
      <c r="AV263" s="196" t="s">
        <v>1752</v>
      </c>
      <c r="AW263" s="196" t="s">
        <v>1752</v>
      </c>
      <c r="AX263" s="196" t="s">
        <v>1752</v>
      </c>
      <c r="AY263" s="196">
        <v>45155</v>
      </c>
      <c r="AZ263" s="196">
        <v>45162</v>
      </c>
      <c r="BA263" s="196" t="s">
        <v>1752</v>
      </c>
      <c r="BB263" s="196">
        <v>45138</v>
      </c>
      <c r="BC263" s="196" t="s">
        <v>1752</v>
      </c>
      <c r="BD263" s="68" t="s">
        <v>1752</v>
      </c>
      <c r="BE263" s="68" t="s">
        <v>1752</v>
      </c>
      <c r="BF263" s="68" t="s">
        <v>1752</v>
      </c>
      <c r="BG263" s="68" t="s">
        <v>1752</v>
      </c>
      <c r="BH263" s="68" t="e">
        <v>#N/A</v>
      </c>
      <c r="BM263" s="68" t="s">
        <v>1752</v>
      </c>
    </row>
    <row r="264" spans="1:65">
      <c r="A264" s="112">
        <v>45164</v>
      </c>
      <c r="B264" s="196">
        <v>45160</v>
      </c>
      <c r="C264" s="196">
        <v>45161</v>
      </c>
      <c r="D264" s="196">
        <v>45160</v>
      </c>
      <c r="E264" s="196">
        <v>45162</v>
      </c>
      <c r="F264" s="196">
        <v>45162</v>
      </c>
      <c r="G264" s="196">
        <v>45161</v>
      </c>
      <c r="H264" s="196">
        <v>45161</v>
      </c>
      <c r="I264" s="196">
        <v>45151</v>
      </c>
      <c r="J264" s="196">
        <v>45162</v>
      </c>
      <c r="K264" s="196">
        <v>45160</v>
      </c>
      <c r="L264" s="196">
        <v>45162</v>
      </c>
      <c r="M264" s="196">
        <v>45152</v>
      </c>
      <c r="N264" s="196">
        <v>45123</v>
      </c>
      <c r="O264" s="196">
        <v>45161</v>
      </c>
      <c r="P264" s="196">
        <v>45134</v>
      </c>
      <c r="Q264" s="196">
        <v>45160</v>
      </c>
      <c r="R264" s="196">
        <v>45152</v>
      </c>
      <c r="S264" s="196">
        <v>45155</v>
      </c>
      <c r="T264" s="196">
        <v>45134</v>
      </c>
      <c r="U264" s="196">
        <v>45162</v>
      </c>
      <c r="V264" s="196">
        <v>45162</v>
      </c>
      <c r="W264" s="196">
        <v>45153</v>
      </c>
      <c r="X264" s="196">
        <v>45153</v>
      </c>
      <c r="Y264" s="196">
        <v>45134</v>
      </c>
      <c r="Z264" s="196">
        <v>45123</v>
      </c>
      <c r="AA264" s="196">
        <v>45132</v>
      </c>
      <c r="AB264" s="196">
        <v>45120</v>
      </c>
      <c r="AC264" s="196">
        <v>45123</v>
      </c>
      <c r="AD264" s="196">
        <v>45161</v>
      </c>
      <c r="AE264" s="196">
        <v>45162</v>
      </c>
      <c r="AF264" s="196">
        <v>45153</v>
      </c>
      <c r="AG264" s="196">
        <v>45160</v>
      </c>
      <c r="AH264" s="196">
        <v>45159</v>
      </c>
      <c r="AI264" s="196">
        <v>45153</v>
      </c>
      <c r="AJ264" s="196">
        <v>45152</v>
      </c>
      <c r="AK264" s="196">
        <v>45162</v>
      </c>
      <c r="AL264" s="196">
        <v>45123</v>
      </c>
      <c r="AM264" s="196" t="s">
        <v>1752</v>
      </c>
      <c r="AN264" s="196" t="s">
        <v>1752</v>
      </c>
      <c r="AO264" s="196" t="s">
        <v>1752</v>
      </c>
      <c r="AP264" s="196">
        <v>45153</v>
      </c>
      <c r="AQ264" s="196">
        <v>45144</v>
      </c>
      <c r="AR264" s="196">
        <v>45162</v>
      </c>
      <c r="AS264" s="196">
        <v>45153</v>
      </c>
      <c r="AT264" s="196" t="s">
        <v>1752</v>
      </c>
      <c r="AU264" s="196" t="s">
        <v>1752</v>
      </c>
      <c r="AV264" s="196" t="s">
        <v>1752</v>
      </c>
      <c r="AW264" s="196" t="s">
        <v>1752</v>
      </c>
      <c r="AX264" s="196" t="s">
        <v>1752</v>
      </c>
      <c r="AY264" s="196">
        <v>45155</v>
      </c>
      <c r="AZ264" s="196">
        <v>45162</v>
      </c>
      <c r="BA264" s="196" t="s">
        <v>1752</v>
      </c>
      <c r="BB264" s="196">
        <v>45138</v>
      </c>
      <c r="BC264" s="196" t="s">
        <v>1752</v>
      </c>
      <c r="BD264" s="68" t="s">
        <v>1752</v>
      </c>
      <c r="BE264" s="68" t="s">
        <v>1752</v>
      </c>
      <c r="BF264" s="68" t="s">
        <v>1752</v>
      </c>
      <c r="BG264" s="68" t="s">
        <v>1752</v>
      </c>
      <c r="BH264" s="68" t="e">
        <v>#N/A</v>
      </c>
      <c r="BM264" s="68" t="s">
        <v>1752</v>
      </c>
    </row>
    <row r="265" spans="1:65">
      <c r="A265" s="112">
        <v>45165</v>
      </c>
      <c r="B265" s="196">
        <v>45160</v>
      </c>
      <c r="C265" s="196">
        <v>45165</v>
      </c>
      <c r="D265" s="196">
        <v>45160</v>
      </c>
      <c r="E265" s="196">
        <v>45165</v>
      </c>
      <c r="F265" s="196">
        <v>45165</v>
      </c>
      <c r="G265" s="196">
        <v>45161</v>
      </c>
      <c r="H265" s="196">
        <v>45161</v>
      </c>
      <c r="I265" s="196">
        <v>45165</v>
      </c>
      <c r="J265" s="196">
        <v>45162</v>
      </c>
      <c r="K265" s="196">
        <v>45160</v>
      </c>
      <c r="L265" s="196">
        <v>45165</v>
      </c>
      <c r="M265" s="196">
        <v>45165</v>
      </c>
      <c r="N265" s="196">
        <v>45123</v>
      </c>
      <c r="O265" s="196">
        <v>45165</v>
      </c>
      <c r="P265" s="196">
        <v>45134</v>
      </c>
      <c r="Q265" s="196">
        <v>45165</v>
      </c>
      <c r="R265" s="196">
        <v>45152</v>
      </c>
      <c r="S265" s="196">
        <v>45155</v>
      </c>
      <c r="T265" s="196">
        <v>45134</v>
      </c>
      <c r="U265" s="196">
        <v>45165</v>
      </c>
      <c r="V265" s="196">
        <v>45165</v>
      </c>
      <c r="W265" s="196">
        <v>45153</v>
      </c>
      <c r="X265" s="196">
        <v>45153</v>
      </c>
      <c r="Y265" s="196">
        <v>45134</v>
      </c>
      <c r="Z265" s="196">
        <v>45123</v>
      </c>
      <c r="AA265" s="196">
        <v>45132</v>
      </c>
      <c r="AB265" s="196">
        <v>45120</v>
      </c>
      <c r="AC265" s="196">
        <v>45123</v>
      </c>
      <c r="AD265" s="196">
        <v>45165</v>
      </c>
      <c r="AE265" s="196">
        <v>45162</v>
      </c>
      <c r="AF265" s="196">
        <v>45153</v>
      </c>
      <c r="AG265" s="196">
        <v>45160</v>
      </c>
      <c r="AH265" s="196">
        <v>45165</v>
      </c>
      <c r="AI265" s="196">
        <v>45153</v>
      </c>
      <c r="AJ265" s="196">
        <v>45152</v>
      </c>
      <c r="AK265" s="196">
        <v>45165</v>
      </c>
      <c r="AL265" s="196">
        <v>45123</v>
      </c>
      <c r="AM265" s="196" t="s">
        <v>1752</v>
      </c>
      <c r="AN265" s="196" t="s">
        <v>1752</v>
      </c>
      <c r="AO265" s="196" t="s">
        <v>1752</v>
      </c>
      <c r="AP265" s="196">
        <v>45153</v>
      </c>
      <c r="AQ265" s="196">
        <v>45165</v>
      </c>
      <c r="AR265" s="196">
        <v>45162</v>
      </c>
      <c r="AS265" s="196">
        <v>45153</v>
      </c>
      <c r="AT265" s="196" t="s">
        <v>1752</v>
      </c>
      <c r="AU265" s="196" t="s">
        <v>1752</v>
      </c>
      <c r="AV265" s="196" t="s">
        <v>1752</v>
      </c>
      <c r="AW265" s="196" t="s">
        <v>1752</v>
      </c>
      <c r="AX265" s="196" t="s">
        <v>1752</v>
      </c>
      <c r="AY265" s="196">
        <v>45155</v>
      </c>
      <c r="AZ265" s="196">
        <v>45165</v>
      </c>
      <c r="BA265" s="196" t="s">
        <v>1752</v>
      </c>
      <c r="BB265" s="196">
        <v>45138</v>
      </c>
      <c r="BC265" s="196" t="s">
        <v>1752</v>
      </c>
      <c r="BD265" s="68" t="s">
        <v>1752</v>
      </c>
      <c r="BE265" s="68" t="s">
        <v>1752</v>
      </c>
      <c r="BF265" s="68" t="s">
        <v>1752</v>
      </c>
      <c r="BG265" s="68" t="s">
        <v>1752</v>
      </c>
      <c r="BH265" s="68" t="e">
        <v>#N/A</v>
      </c>
      <c r="BM265" s="68" t="s">
        <v>1752</v>
      </c>
    </row>
    <row r="266" spans="1:65">
      <c r="A266" s="112">
        <v>45166</v>
      </c>
      <c r="B266" s="196">
        <v>45160</v>
      </c>
      <c r="C266" s="196">
        <v>45165</v>
      </c>
      <c r="D266" s="196">
        <v>45160</v>
      </c>
      <c r="E266" s="196">
        <v>45165</v>
      </c>
      <c r="F266" s="196">
        <v>45165</v>
      </c>
      <c r="G266" s="196">
        <v>45166</v>
      </c>
      <c r="H266" s="196">
        <v>45161</v>
      </c>
      <c r="I266" s="196">
        <v>45166</v>
      </c>
      <c r="J266" s="196">
        <v>45162</v>
      </c>
      <c r="K266" s="196">
        <v>45160</v>
      </c>
      <c r="L266" s="196">
        <v>45166</v>
      </c>
      <c r="M266" s="196">
        <v>45165</v>
      </c>
      <c r="N266" s="196">
        <v>45123</v>
      </c>
      <c r="O266" s="196">
        <v>45166</v>
      </c>
      <c r="P266" s="196">
        <v>45134</v>
      </c>
      <c r="Q266" s="196">
        <v>45166</v>
      </c>
      <c r="R266" s="196">
        <v>45152</v>
      </c>
      <c r="S266" s="196">
        <v>45166</v>
      </c>
      <c r="T266" s="196">
        <v>45134</v>
      </c>
      <c r="U266" s="196">
        <v>45166</v>
      </c>
      <c r="V266" s="196">
        <v>45166</v>
      </c>
      <c r="W266" s="196">
        <v>45153</v>
      </c>
      <c r="X266" s="196">
        <v>45153</v>
      </c>
      <c r="Y266" s="196">
        <v>45134</v>
      </c>
      <c r="Z266" s="196">
        <v>45123</v>
      </c>
      <c r="AA266" s="196">
        <v>45132</v>
      </c>
      <c r="AB266" s="196">
        <v>45120</v>
      </c>
      <c r="AC266" s="196">
        <v>45123</v>
      </c>
      <c r="AD266" s="196">
        <v>45166</v>
      </c>
      <c r="AE266" s="196">
        <v>45166</v>
      </c>
      <c r="AF266" s="196">
        <v>45153</v>
      </c>
      <c r="AG266" s="196">
        <v>45160</v>
      </c>
      <c r="AH266" s="196">
        <v>45165</v>
      </c>
      <c r="AI266" s="196">
        <v>45153</v>
      </c>
      <c r="AJ266" s="196">
        <v>45152</v>
      </c>
      <c r="AK266" s="196">
        <v>45166</v>
      </c>
      <c r="AL266" s="196">
        <v>45123</v>
      </c>
      <c r="AM266" s="196" t="s">
        <v>1752</v>
      </c>
      <c r="AN266" s="196" t="s">
        <v>1752</v>
      </c>
      <c r="AO266" s="196" t="s">
        <v>1752</v>
      </c>
      <c r="AP266" s="196">
        <v>45153</v>
      </c>
      <c r="AQ266" s="196">
        <v>45165</v>
      </c>
      <c r="AR266" s="196">
        <v>45162</v>
      </c>
      <c r="AS266" s="196">
        <v>45153</v>
      </c>
      <c r="AT266" s="196" t="s">
        <v>1752</v>
      </c>
      <c r="AU266" s="196" t="s">
        <v>1752</v>
      </c>
      <c r="AV266" s="196" t="s">
        <v>1752</v>
      </c>
      <c r="AW266" s="196" t="s">
        <v>1752</v>
      </c>
      <c r="AX266" s="196" t="s">
        <v>1752</v>
      </c>
      <c r="AY266" s="196">
        <v>45155</v>
      </c>
      <c r="AZ266" s="196">
        <v>45166</v>
      </c>
      <c r="BA266" s="196" t="s">
        <v>1752</v>
      </c>
      <c r="BB266" s="196">
        <v>45138</v>
      </c>
      <c r="BC266" s="196" t="s">
        <v>1752</v>
      </c>
      <c r="BD266" s="68" t="s">
        <v>1752</v>
      </c>
      <c r="BE266" s="68" t="s">
        <v>1752</v>
      </c>
      <c r="BF266" s="68" t="s">
        <v>1752</v>
      </c>
      <c r="BG266" s="68" t="s">
        <v>1752</v>
      </c>
      <c r="BH266" s="68" t="e">
        <v>#N/A</v>
      </c>
      <c r="BM266" s="68" t="s">
        <v>1752</v>
      </c>
    </row>
    <row r="267" spans="1:65">
      <c r="A267" s="112">
        <v>45167</v>
      </c>
      <c r="B267" s="196">
        <v>45167</v>
      </c>
      <c r="C267" s="196">
        <v>45167</v>
      </c>
      <c r="D267" s="196">
        <v>45160</v>
      </c>
      <c r="E267" s="196">
        <v>45165</v>
      </c>
      <c r="F267" s="196">
        <v>45167</v>
      </c>
      <c r="G267" s="196">
        <v>45166</v>
      </c>
      <c r="H267" s="196">
        <v>45161</v>
      </c>
      <c r="I267" s="196">
        <v>45166</v>
      </c>
      <c r="J267" s="196">
        <v>45162</v>
      </c>
      <c r="K267" s="196">
        <v>45160</v>
      </c>
      <c r="L267" s="196">
        <v>45167</v>
      </c>
      <c r="M267" s="196">
        <v>45165</v>
      </c>
      <c r="N267" s="196">
        <v>45123</v>
      </c>
      <c r="O267" s="196">
        <v>45167</v>
      </c>
      <c r="P267" s="196">
        <v>45134</v>
      </c>
      <c r="Q267" s="196">
        <v>45166</v>
      </c>
      <c r="R267" s="196">
        <v>45152</v>
      </c>
      <c r="S267" s="196">
        <v>45166</v>
      </c>
      <c r="T267" s="196">
        <v>45134</v>
      </c>
      <c r="U267" s="196">
        <v>45167</v>
      </c>
      <c r="V267" s="196">
        <v>45166</v>
      </c>
      <c r="W267" s="196">
        <v>45153</v>
      </c>
      <c r="X267" s="196">
        <v>45153</v>
      </c>
      <c r="Y267" s="196">
        <v>45134</v>
      </c>
      <c r="Z267" s="196">
        <v>45123</v>
      </c>
      <c r="AA267" s="196">
        <v>45167</v>
      </c>
      <c r="AB267" s="196">
        <v>45120</v>
      </c>
      <c r="AC267" s="196">
        <v>45123</v>
      </c>
      <c r="AD267" s="196">
        <v>45167</v>
      </c>
      <c r="AE267" s="196">
        <v>45167</v>
      </c>
      <c r="AF267" s="196">
        <v>45153</v>
      </c>
      <c r="AG267" s="196">
        <v>45160</v>
      </c>
      <c r="AH267" s="196">
        <v>45165</v>
      </c>
      <c r="AI267" s="196">
        <v>45153</v>
      </c>
      <c r="AJ267" s="196">
        <v>45167</v>
      </c>
      <c r="AK267" s="196">
        <v>45166</v>
      </c>
      <c r="AL267" s="196">
        <v>45123</v>
      </c>
      <c r="AM267" s="196" t="s">
        <v>1752</v>
      </c>
      <c r="AN267" s="196" t="s">
        <v>1752</v>
      </c>
      <c r="AO267" s="196" t="s">
        <v>1752</v>
      </c>
      <c r="AP267" s="196">
        <v>45153</v>
      </c>
      <c r="AQ267" s="196">
        <v>45165</v>
      </c>
      <c r="AR267" s="196">
        <v>45167</v>
      </c>
      <c r="AS267" s="196">
        <v>45153</v>
      </c>
      <c r="AT267" s="196" t="s">
        <v>1752</v>
      </c>
      <c r="AU267" s="196" t="s">
        <v>1752</v>
      </c>
      <c r="AV267" s="196" t="s">
        <v>1752</v>
      </c>
      <c r="AW267" s="196" t="s">
        <v>1752</v>
      </c>
      <c r="AX267" s="196" t="s">
        <v>1752</v>
      </c>
      <c r="AY267" s="196">
        <v>45155</v>
      </c>
      <c r="AZ267" s="196">
        <v>45166</v>
      </c>
      <c r="BA267" s="196" t="s">
        <v>1752</v>
      </c>
      <c r="BB267" s="196">
        <v>45138</v>
      </c>
      <c r="BC267" s="196" t="s">
        <v>1752</v>
      </c>
      <c r="BD267" s="68" t="s">
        <v>1752</v>
      </c>
      <c r="BE267" s="68" t="s">
        <v>1752</v>
      </c>
      <c r="BF267" s="68" t="s">
        <v>1752</v>
      </c>
      <c r="BG267" s="68" t="s">
        <v>1752</v>
      </c>
      <c r="BH267" s="68" t="e">
        <v>#N/A</v>
      </c>
      <c r="BM267" s="68" t="s">
        <v>1752</v>
      </c>
    </row>
    <row r="268" spans="1:65">
      <c r="A268" s="112">
        <v>45168</v>
      </c>
      <c r="B268" s="196">
        <v>45167</v>
      </c>
      <c r="C268" s="196">
        <v>45167</v>
      </c>
      <c r="D268" s="196">
        <v>45160</v>
      </c>
      <c r="E268" s="196">
        <v>45168</v>
      </c>
      <c r="F268" s="196">
        <v>45167</v>
      </c>
      <c r="G268" s="196">
        <v>45166</v>
      </c>
      <c r="H268" s="196">
        <v>45161</v>
      </c>
      <c r="I268" s="196">
        <v>45166</v>
      </c>
      <c r="J268" s="196">
        <v>45168</v>
      </c>
      <c r="K268" s="196">
        <v>45160</v>
      </c>
      <c r="L268" s="196">
        <v>45168</v>
      </c>
      <c r="M268" s="196">
        <v>45165</v>
      </c>
      <c r="N268" s="196">
        <v>45123</v>
      </c>
      <c r="O268" s="196">
        <v>45167</v>
      </c>
      <c r="P268" s="196">
        <v>45134</v>
      </c>
      <c r="Q268" s="196">
        <v>45166</v>
      </c>
      <c r="R268" s="196">
        <v>45152</v>
      </c>
      <c r="S268" s="196">
        <v>45166</v>
      </c>
      <c r="T268" s="196">
        <v>45134</v>
      </c>
      <c r="U268" s="196">
        <v>45168</v>
      </c>
      <c r="V268" s="196">
        <v>45168</v>
      </c>
      <c r="W268" s="196">
        <v>45153</v>
      </c>
      <c r="X268" s="196">
        <v>45153</v>
      </c>
      <c r="Y268" s="196">
        <v>45134</v>
      </c>
      <c r="Z268" s="196">
        <v>45123</v>
      </c>
      <c r="AA268" s="196">
        <v>45167</v>
      </c>
      <c r="AB268" s="196">
        <v>45120</v>
      </c>
      <c r="AC268" s="196">
        <v>45123</v>
      </c>
      <c r="AD268" s="196">
        <v>45167</v>
      </c>
      <c r="AE268" s="196">
        <v>45168</v>
      </c>
      <c r="AF268" s="196">
        <v>45153</v>
      </c>
      <c r="AG268" s="196">
        <v>45168</v>
      </c>
      <c r="AH268" s="196">
        <v>45165</v>
      </c>
      <c r="AI268" s="196">
        <v>45153</v>
      </c>
      <c r="AJ268" s="196">
        <v>45167</v>
      </c>
      <c r="AK268" s="196">
        <v>45168</v>
      </c>
      <c r="AL268" s="196">
        <v>45123</v>
      </c>
      <c r="AM268" s="196" t="s">
        <v>1752</v>
      </c>
      <c r="AN268" s="196" t="s">
        <v>1752</v>
      </c>
      <c r="AO268" s="196" t="s">
        <v>1752</v>
      </c>
      <c r="AP268" s="196">
        <v>45153</v>
      </c>
      <c r="AQ268" s="196">
        <v>45165</v>
      </c>
      <c r="AR268" s="196">
        <v>45168</v>
      </c>
      <c r="AS268" s="196">
        <v>45153</v>
      </c>
      <c r="AT268" s="196" t="s">
        <v>1752</v>
      </c>
      <c r="AU268" s="196" t="s">
        <v>1752</v>
      </c>
      <c r="AV268" s="196" t="s">
        <v>1752</v>
      </c>
      <c r="AW268" s="196" t="s">
        <v>1752</v>
      </c>
      <c r="AX268" s="196" t="s">
        <v>1752</v>
      </c>
      <c r="AY268" s="196">
        <v>45155</v>
      </c>
      <c r="AZ268" s="196">
        <v>45166</v>
      </c>
      <c r="BA268" s="196" t="s">
        <v>1752</v>
      </c>
      <c r="BB268" s="196">
        <v>45138</v>
      </c>
      <c r="BC268" s="196" t="s">
        <v>1752</v>
      </c>
      <c r="BD268" s="68" t="s">
        <v>1752</v>
      </c>
      <c r="BE268" s="68" t="s">
        <v>1752</v>
      </c>
      <c r="BF268" s="68" t="s">
        <v>1752</v>
      </c>
      <c r="BG268" s="68" t="s">
        <v>1752</v>
      </c>
      <c r="BH268" s="68" t="e">
        <v>#N/A</v>
      </c>
      <c r="BM268" s="68" t="s">
        <v>1752</v>
      </c>
    </row>
    <row r="269" spans="1:65">
      <c r="A269" s="112">
        <v>45169</v>
      </c>
      <c r="B269" s="196">
        <v>45167</v>
      </c>
      <c r="C269" s="196">
        <v>45167</v>
      </c>
      <c r="D269" s="196">
        <v>45160</v>
      </c>
      <c r="E269" s="196">
        <v>45168</v>
      </c>
      <c r="F269" s="196">
        <v>45167</v>
      </c>
      <c r="G269" s="196">
        <v>45166</v>
      </c>
      <c r="H269" s="196">
        <v>45161</v>
      </c>
      <c r="I269" s="196">
        <v>45166</v>
      </c>
      <c r="J269" s="196">
        <v>45168</v>
      </c>
      <c r="K269" s="196">
        <v>45160</v>
      </c>
      <c r="L269" s="196">
        <v>45168</v>
      </c>
      <c r="M269" s="196">
        <v>45165</v>
      </c>
      <c r="N269" s="196">
        <v>45123</v>
      </c>
      <c r="O269" s="196">
        <v>45167</v>
      </c>
      <c r="P269" s="196">
        <v>45134</v>
      </c>
      <c r="Q269" s="196">
        <v>45166</v>
      </c>
      <c r="R269" s="196">
        <v>45152</v>
      </c>
      <c r="S269" s="196">
        <v>45166</v>
      </c>
      <c r="T269" s="196">
        <v>45134</v>
      </c>
      <c r="U269" s="196">
        <v>45168</v>
      </c>
      <c r="V269" s="196">
        <v>45168</v>
      </c>
      <c r="W269" s="196">
        <v>45153</v>
      </c>
      <c r="X269" s="196">
        <v>45153</v>
      </c>
      <c r="Y269" s="196">
        <v>45134</v>
      </c>
      <c r="Z269" s="196">
        <v>45123</v>
      </c>
      <c r="AA269" s="196">
        <v>45167</v>
      </c>
      <c r="AB269" s="196">
        <v>45120</v>
      </c>
      <c r="AC269" s="196">
        <v>45123</v>
      </c>
      <c r="AD269" s="196">
        <v>45167</v>
      </c>
      <c r="AE269" s="196">
        <v>45168</v>
      </c>
      <c r="AF269" s="196">
        <v>45153</v>
      </c>
      <c r="AG269" s="196">
        <v>45168</v>
      </c>
      <c r="AH269" s="196">
        <v>45165</v>
      </c>
      <c r="AI269" s="196">
        <v>45153</v>
      </c>
      <c r="AJ269" s="196">
        <v>45167</v>
      </c>
      <c r="AK269" s="196">
        <v>45168</v>
      </c>
      <c r="AL269" s="196">
        <v>45123</v>
      </c>
      <c r="AM269" s="196" t="s">
        <v>1752</v>
      </c>
      <c r="AN269" s="196" t="s">
        <v>1752</v>
      </c>
      <c r="AO269" s="196" t="s">
        <v>1752</v>
      </c>
      <c r="AP269" s="196">
        <v>45153</v>
      </c>
      <c r="AQ269" s="196">
        <v>45165</v>
      </c>
      <c r="AR269" s="196">
        <v>45168</v>
      </c>
      <c r="AS269" s="196">
        <v>45153</v>
      </c>
      <c r="AT269" s="196" t="s">
        <v>1752</v>
      </c>
      <c r="AU269" s="196" t="s">
        <v>1752</v>
      </c>
      <c r="AV269" s="196" t="s">
        <v>1752</v>
      </c>
      <c r="AW269" s="196" t="s">
        <v>1752</v>
      </c>
      <c r="AX269" s="196" t="s">
        <v>1752</v>
      </c>
      <c r="AY269" s="196">
        <v>45155</v>
      </c>
      <c r="AZ269" s="196">
        <v>45166</v>
      </c>
      <c r="BA269" s="196" t="s">
        <v>1752</v>
      </c>
      <c r="BB269" s="196">
        <v>45138</v>
      </c>
      <c r="BC269" s="196" t="s">
        <v>1752</v>
      </c>
      <c r="BD269" s="68" t="s">
        <v>1752</v>
      </c>
      <c r="BE269" s="68" t="s">
        <v>1752</v>
      </c>
      <c r="BF269" s="68" t="s">
        <v>1752</v>
      </c>
      <c r="BG269" s="68" t="s">
        <v>1752</v>
      </c>
      <c r="BH269" s="68" t="e">
        <v>#N/A</v>
      </c>
      <c r="BM269" s="68" t="s">
        <v>1752</v>
      </c>
    </row>
    <row r="270" spans="1:65">
      <c r="A270" s="112">
        <v>45170</v>
      </c>
      <c r="B270" s="196">
        <v>45167</v>
      </c>
      <c r="C270" s="196">
        <v>45167</v>
      </c>
      <c r="D270" s="196">
        <v>45160</v>
      </c>
      <c r="E270" s="196">
        <v>45168</v>
      </c>
      <c r="F270" s="196">
        <v>45167</v>
      </c>
      <c r="G270" s="196">
        <v>45166</v>
      </c>
      <c r="H270" s="196">
        <v>45161</v>
      </c>
      <c r="I270" s="196">
        <v>45166</v>
      </c>
      <c r="J270" s="196">
        <v>45168</v>
      </c>
      <c r="K270" s="196">
        <v>45160</v>
      </c>
      <c r="L270" s="196">
        <v>45168</v>
      </c>
      <c r="M270" s="196">
        <v>45165</v>
      </c>
      <c r="N270" s="196">
        <v>45123</v>
      </c>
      <c r="O270" s="196">
        <v>45167</v>
      </c>
      <c r="P270" s="196">
        <v>45134</v>
      </c>
      <c r="Q270" s="196">
        <v>45166</v>
      </c>
      <c r="R270" s="196">
        <v>45152</v>
      </c>
      <c r="S270" s="196">
        <v>45166</v>
      </c>
      <c r="T270" s="196">
        <v>45134</v>
      </c>
      <c r="U270" s="196">
        <v>45168</v>
      </c>
      <c r="V270" s="196">
        <v>45168</v>
      </c>
      <c r="W270" s="196">
        <v>45153</v>
      </c>
      <c r="X270" s="196">
        <v>45153</v>
      </c>
      <c r="Y270" s="196">
        <v>45134</v>
      </c>
      <c r="Z270" s="196">
        <v>45123</v>
      </c>
      <c r="AA270" s="196">
        <v>45167</v>
      </c>
      <c r="AB270" s="196">
        <v>45120</v>
      </c>
      <c r="AC270" s="196">
        <v>45123</v>
      </c>
      <c r="AD270" s="196">
        <v>45167</v>
      </c>
      <c r="AE270" s="196">
        <v>45168</v>
      </c>
      <c r="AF270" s="196">
        <v>45153</v>
      </c>
      <c r="AG270" s="196">
        <v>45168</v>
      </c>
      <c r="AH270" s="196">
        <v>45165</v>
      </c>
      <c r="AI270" s="196">
        <v>45153</v>
      </c>
      <c r="AJ270" s="196">
        <v>45167</v>
      </c>
      <c r="AK270" s="196">
        <v>45168</v>
      </c>
      <c r="AL270" s="196">
        <v>45123</v>
      </c>
      <c r="AM270" s="196" t="s">
        <v>1752</v>
      </c>
      <c r="AN270" s="196" t="s">
        <v>1752</v>
      </c>
      <c r="AO270" s="196" t="s">
        <v>1752</v>
      </c>
      <c r="AP270" s="196">
        <v>45153</v>
      </c>
      <c r="AQ270" s="196">
        <v>45165</v>
      </c>
      <c r="AR270" s="196">
        <v>45168</v>
      </c>
      <c r="AS270" s="196">
        <v>45153</v>
      </c>
      <c r="AT270" s="196" t="s">
        <v>1752</v>
      </c>
      <c r="AU270" s="196" t="s">
        <v>1752</v>
      </c>
      <c r="AV270" s="196" t="s">
        <v>1752</v>
      </c>
      <c r="AW270" s="196" t="s">
        <v>1752</v>
      </c>
      <c r="AX270" s="196" t="s">
        <v>1752</v>
      </c>
      <c r="AY270" s="196">
        <v>45155</v>
      </c>
      <c r="AZ270" s="196">
        <v>45166</v>
      </c>
      <c r="BA270" s="196" t="s">
        <v>1752</v>
      </c>
      <c r="BB270" s="196">
        <v>45138</v>
      </c>
      <c r="BC270" s="196" t="s">
        <v>1752</v>
      </c>
      <c r="BD270" s="68" t="s">
        <v>1752</v>
      </c>
      <c r="BE270" s="68" t="s">
        <v>1752</v>
      </c>
      <c r="BF270" s="68" t="s">
        <v>1752</v>
      </c>
      <c r="BG270" s="68" t="s">
        <v>1752</v>
      </c>
      <c r="BH270" s="68" t="e">
        <v>#N/A</v>
      </c>
      <c r="BM270" s="68" t="s">
        <v>1752</v>
      </c>
    </row>
    <row r="271" spans="1:65">
      <c r="A271" s="112">
        <v>45171</v>
      </c>
      <c r="B271" s="196">
        <v>45167</v>
      </c>
      <c r="C271" s="196">
        <v>45167</v>
      </c>
      <c r="D271" s="196">
        <v>45160</v>
      </c>
      <c r="E271" s="196">
        <v>45168</v>
      </c>
      <c r="F271" s="196">
        <v>45167</v>
      </c>
      <c r="G271" s="196">
        <v>45166</v>
      </c>
      <c r="H271" s="196">
        <v>45161</v>
      </c>
      <c r="I271" s="196">
        <v>45166</v>
      </c>
      <c r="J271" s="196">
        <v>45168</v>
      </c>
      <c r="K271" s="196">
        <v>45160</v>
      </c>
      <c r="L271" s="196">
        <v>45168</v>
      </c>
      <c r="M271" s="196">
        <v>45165</v>
      </c>
      <c r="N271" s="196">
        <v>45123</v>
      </c>
      <c r="O271" s="196">
        <v>45167</v>
      </c>
      <c r="P271" s="196">
        <v>45134</v>
      </c>
      <c r="Q271" s="196">
        <v>45166</v>
      </c>
      <c r="R271" s="196">
        <v>45152</v>
      </c>
      <c r="S271" s="196">
        <v>45166</v>
      </c>
      <c r="T271" s="196">
        <v>45134</v>
      </c>
      <c r="U271" s="196">
        <v>45168</v>
      </c>
      <c r="V271" s="196">
        <v>45168</v>
      </c>
      <c r="W271" s="196">
        <v>45153</v>
      </c>
      <c r="X271" s="196">
        <v>45153</v>
      </c>
      <c r="Y271" s="196">
        <v>45134</v>
      </c>
      <c r="Z271" s="196">
        <v>45123</v>
      </c>
      <c r="AA271" s="196">
        <v>45167</v>
      </c>
      <c r="AB271" s="196">
        <v>45120</v>
      </c>
      <c r="AC271" s="196">
        <v>45123</v>
      </c>
      <c r="AD271" s="196">
        <v>45167</v>
      </c>
      <c r="AE271" s="196">
        <v>45168</v>
      </c>
      <c r="AF271" s="196">
        <v>45153</v>
      </c>
      <c r="AG271" s="196">
        <v>45168</v>
      </c>
      <c r="AH271" s="196">
        <v>45165</v>
      </c>
      <c r="AI271" s="196">
        <v>45153</v>
      </c>
      <c r="AJ271" s="196">
        <v>45167</v>
      </c>
      <c r="AK271" s="196">
        <v>45168</v>
      </c>
      <c r="AL271" s="196">
        <v>45123</v>
      </c>
      <c r="AM271" s="196" t="s">
        <v>1752</v>
      </c>
      <c r="AN271" s="196" t="s">
        <v>1752</v>
      </c>
      <c r="AO271" s="196" t="s">
        <v>1752</v>
      </c>
      <c r="AP271" s="196">
        <v>45153</v>
      </c>
      <c r="AQ271" s="196">
        <v>45165</v>
      </c>
      <c r="AR271" s="196">
        <v>45168</v>
      </c>
      <c r="AS271" s="196">
        <v>45153</v>
      </c>
      <c r="AT271" s="196" t="s">
        <v>1752</v>
      </c>
      <c r="AU271" s="196" t="s">
        <v>1752</v>
      </c>
      <c r="AV271" s="196" t="s">
        <v>1752</v>
      </c>
      <c r="AW271" s="196" t="s">
        <v>1752</v>
      </c>
      <c r="AX271" s="196" t="s">
        <v>1752</v>
      </c>
      <c r="AY271" s="196">
        <v>45155</v>
      </c>
      <c r="AZ271" s="196">
        <v>45166</v>
      </c>
      <c r="BA271" s="196" t="s">
        <v>1752</v>
      </c>
      <c r="BB271" s="196">
        <v>45138</v>
      </c>
      <c r="BC271" s="196" t="s">
        <v>1752</v>
      </c>
      <c r="BD271" s="68" t="s">
        <v>1752</v>
      </c>
      <c r="BE271" s="68" t="s">
        <v>1752</v>
      </c>
      <c r="BF271" s="68" t="s">
        <v>1752</v>
      </c>
      <c r="BG271" s="68" t="s">
        <v>1752</v>
      </c>
      <c r="BH271" s="68" t="e">
        <v>#N/A</v>
      </c>
      <c r="BM271" s="68" t="s">
        <v>1752</v>
      </c>
    </row>
    <row r="272" spans="1:65">
      <c r="A272" s="112">
        <v>45172</v>
      </c>
      <c r="B272" s="196">
        <v>45167</v>
      </c>
      <c r="C272" s="196">
        <v>45167</v>
      </c>
      <c r="D272" s="196">
        <v>45172</v>
      </c>
      <c r="E272" s="196">
        <v>45168</v>
      </c>
      <c r="F272" s="196">
        <v>45167</v>
      </c>
      <c r="G272" s="196">
        <v>45166</v>
      </c>
      <c r="H272" s="196">
        <v>45161</v>
      </c>
      <c r="I272" s="196">
        <v>45166</v>
      </c>
      <c r="J272" s="196">
        <v>45168</v>
      </c>
      <c r="K272" s="196">
        <v>45172</v>
      </c>
      <c r="L272" s="196">
        <v>45172</v>
      </c>
      <c r="M272" s="196">
        <v>45165</v>
      </c>
      <c r="N272" s="196">
        <v>45123</v>
      </c>
      <c r="O272" s="196">
        <v>45172</v>
      </c>
      <c r="P272" s="196">
        <v>45134</v>
      </c>
      <c r="Q272" s="196">
        <v>45166</v>
      </c>
      <c r="R272" s="196">
        <v>45152</v>
      </c>
      <c r="S272" s="196">
        <v>45166</v>
      </c>
      <c r="T272" s="196">
        <v>45134</v>
      </c>
      <c r="U272" s="196">
        <v>45172</v>
      </c>
      <c r="V272" s="196">
        <v>45168</v>
      </c>
      <c r="W272" s="196">
        <v>45153</v>
      </c>
      <c r="X272" s="196">
        <v>45153</v>
      </c>
      <c r="Y272" s="196">
        <v>45134</v>
      </c>
      <c r="Z272" s="196">
        <v>45123</v>
      </c>
      <c r="AA272" s="196">
        <v>45167</v>
      </c>
      <c r="AB272" s="196">
        <v>45120</v>
      </c>
      <c r="AC272" s="196">
        <v>45123</v>
      </c>
      <c r="AD272" s="196">
        <v>45167</v>
      </c>
      <c r="AE272" s="196">
        <v>45172</v>
      </c>
      <c r="AF272" s="196">
        <v>45153</v>
      </c>
      <c r="AG272" s="196">
        <v>45168</v>
      </c>
      <c r="AH272" s="196">
        <v>45165</v>
      </c>
      <c r="AI272" s="196">
        <v>45153</v>
      </c>
      <c r="AJ272" s="196">
        <v>45167</v>
      </c>
      <c r="AK272" s="196">
        <v>45172</v>
      </c>
      <c r="AL272" s="196">
        <v>45123</v>
      </c>
      <c r="AM272" s="196" t="s">
        <v>1752</v>
      </c>
      <c r="AN272" s="196" t="s">
        <v>1752</v>
      </c>
      <c r="AO272" s="196" t="s">
        <v>1752</v>
      </c>
      <c r="AP272" s="196">
        <v>45153</v>
      </c>
      <c r="AQ272" s="196">
        <v>45165</v>
      </c>
      <c r="AR272" s="196">
        <v>45172</v>
      </c>
      <c r="AS272" s="196">
        <v>45153</v>
      </c>
      <c r="AT272" s="196" t="s">
        <v>1752</v>
      </c>
      <c r="AU272" s="196" t="s">
        <v>1752</v>
      </c>
      <c r="AV272" s="196" t="s">
        <v>1752</v>
      </c>
      <c r="AW272" s="196" t="s">
        <v>1752</v>
      </c>
      <c r="AX272" s="196" t="s">
        <v>1752</v>
      </c>
      <c r="AY272" s="196">
        <v>45155</v>
      </c>
      <c r="AZ272" s="196">
        <v>45172</v>
      </c>
      <c r="BA272" s="196" t="s">
        <v>1752</v>
      </c>
      <c r="BB272" s="196">
        <v>45138</v>
      </c>
      <c r="BC272" s="196" t="s">
        <v>1752</v>
      </c>
      <c r="BD272" s="68" t="s">
        <v>1752</v>
      </c>
      <c r="BE272" s="68" t="s">
        <v>1752</v>
      </c>
      <c r="BF272" s="68" t="s">
        <v>1752</v>
      </c>
      <c r="BG272" s="68" t="s">
        <v>1752</v>
      </c>
      <c r="BH272" s="68" t="e">
        <v>#N/A</v>
      </c>
      <c r="BM272" s="68" t="s">
        <v>1752</v>
      </c>
    </row>
    <row r="273" spans="1:65">
      <c r="A273" s="112">
        <v>45173</v>
      </c>
      <c r="B273" s="196">
        <v>45167</v>
      </c>
      <c r="C273" s="196">
        <v>45167</v>
      </c>
      <c r="D273" s="196">
        <v>45172</v>
      </c>
      <c r="E273" s="196">
        <v>45168</v>
      </c>
      <c r="F273" s="196">
        <v>45167</v>
      </c>
      <c r="G273" s="196">
        <v>45166</v>
      </c>
      <c r="H273" s="196">
        <v>45161</v>
      </c>
      <c r="I273" s="196">
        <v>45166</v>
      </c>
      <c r="J273" s="196">
        <v>45168</v>
      </c>
      <c r="K273" s="196">
        <v>45172</v>
      </c>
      <c r="L273" s="196">
        <v>45173</v>
      </c>
      <c r="M273" s="196">
        <v>45165</v>
      </c>
      <c r="N273" s="196">
        <v>45123</v>
      </c>
      <c r="O273" s="196">
        <v>45173</v>
      </c>
      <c r="P273" s="196">
        <v>45134</v>
      </c>
      <c r="Q273" s="196">
        <v>45166</v>
      </c>
      <c r="R273" s="196">
        <v>45152</v>
      </c>
      <c r="S273" s="196">
        <v>45166</v>
      </c>
      <c r="T273" s="196">
        <v>45134</v>
      </c>
      <c r="U273" s="196">
        <v>45172</v>
      </c>
      <c r="V273" s="196">
        <v>45168</v>
      </c>
      <c r="W273" s="196">
        <v>45153</v>
      </c>
      <c r="X273" s="196">
        <v>45153</v>
      </c>
      <c r="Y273" s="196">
        <v>45134</v>
      </c>
      <c r="Z273" s="196">
        <v>45123</v>
      </c>
      <c r="AA273" s="196">
        <v>45167</v>
      </c>
      <c r="AB273" s="196">
        <v>45120</v>
      </c>
      <c r="AC273" s="196">
        <v>45123</v>
      </c>
      <c r="AD273" s="196">
        <v>45167</v>
      </c>
      <c r="AE273" s="196">
        <v>45172</v>
      </c>
      <c r="AF273" s="196">
        <v>45153</v>
      </c>
      <c r="AG273" s="196">
        <v>45168</v>
      </c>
      <c r="AH273" s="196">
        <v>45165</v>
      </c>
      <c r="AI273" s="196">
        <v>45153</v>
      </c>
      <c r="AJ273" s="196">
        <v>45167</v>
      </c>
      <c r="AK273" s="196">
        <v>45172</v>
      </c>
      <c r="AL273" s="196">
        <v>45123</v>
      </c>
      <c r="AM273" s="196" t="s">
        <v>1752</v>
      </c>
      <c r="AN273" s="196" t="s">
        <v>1752</v>
      </c>
      <c r="AO273" s="196" t="s">
        <v>1752</v>
      </c>
      <c r="AP273" s="196">
        <v>45153</v>
      </c>
      <c r="AQ273" s="196">
        <v>45165</v>
      </c>
      <c r="AR273" s="196">
        <v>45172</v>
      </c>
      <c r="AS273" s="196">
        <v>45153</v>
      </c>
      <c r="AT273" s="196" t="s">
        <v>1752</v>
      </c>
      <c r="AU273" s="196" t="s">
        <v>1752</v>
      </c>
      <c r="AV273" s="196" t="s">
        <v>1752</v>
      </c>
      <c r="AW273" s="196" t="s">
        <v>1752</v>
      </c>
      <c r="AX273" s="196" t="s">
        <v>1752</v>
      </c>
      <c r="AY273" s="196">
        <v>45173</v>
      </c>
      <c r="AZ273" s="196">
        <v>45172</v>
      </c>
      <c r="BA273" s="196" t="s">
        <v>1752</v>
      </c>
      <c r="BB273" s="196">
        <v>45138</v>
      </c>
      <c r="BC273" s="196" t="s">
        <v>1752</v>
      </c>
      <c r="BD273" s="68" t="s">
        <v>1752</v>
      </c>
      <c r="BE273" s="68" t="s">
        <v>1752</v>
      </c>
      <c r="BF273" s="68" t="s">
        <v>1752</v>
      </c>
      <c r="BG273" s="68" t="s">
        <v>1752</v>
      </c>
      <c r="BH273" s="68" t="e">
        <v>#N/A</v>
      </c>
      <c r="BM273" s="68" t="s">
        <v>1752</v>
      </c>
    </row>
    <row r="274" spans="1:65">
      <c r="A274" s="112">
        <v>45174</v>
      </c>
      <c r="B274" s="196">
        <v>45167</v>
      </c>
      <c r="C274" s="196">
        <v>45167</v>
      </c>
      <c r="D274" s="196">
        <v>45172</v>
      </c>
      <c r="E274" s="196">
        <v>45168</v>
      </c>
      <c r="F274" s="196">
        <v>45167</v>
      </c>
      <c r="G274" s="196">
        <v>45174</v>
      </c>
      <c r="H274" s="196">
        <v>45174</v>
      </c>
      <c r="I274" s="196">
        <v>45174</v>
      </c>
      <c r="J274" s="196">
        <v>45174</v>
      </c>
      <c r="K274" s="196">
        <v>45174</v>
      </c>
      <c r="L274" s="196">
        <v>45174</v>
      </c>
      <c r="M274" s="196">
        <v>45165</v>
      </c>
      <c r="N274" s="196">
        <v>45123</v>
      </c>
      <c r="O274" s="196">
        <v>45174</v>
      </c>
      <c r="P274" s="196">
        <v>45134</v>
      </c>
      <c r="Q274" s="196">
        <v>45166</v>
      </c>
      <c r="R274" s="196">
        <v>45152</v>
      </c>
      <c r="S274" s="196">
        <v>45166</v>
      </c>
      <c r="T274" s="196">
        <v>45134</v>
      </c>
      <c r="U274" s="196">
        <v>45172</v>
      </c>
      <c r="V274" s="196">
        <v>45168</v>
      </c>
      <c r="W274" s="196">
        <v>45174</v>
      </c>
      <c r="X274" s="196">
        <v>45153</v>
      </c>
      <c r="Y274" s="196">
        <v>45134</v>
      </c>
      <c r="Z274" s="196">
        <v>45123</v>
      </c>
      <c r="AA274" s="196">
        <v>45167</v>
      </c>
      <c r="AB274" s="196">
        <v>45120</v>
      </c>
      <c r="AC274" s="196">
        <v>45123</v>
      </c>
      <c r="AD274" s="196">
        <v>45167</v>
      </c>
      <c r="AE274" s="196">
        <v>45172</v>
      </c>
      <c r="AF274" s="196">
        <v>45153</v>
      </c>
      <c r="AG274" s="196">
        <v>45168</v>
      </c>
      <c r="AH274" s="196">
        <v>45165</v>
      </c>
      <c r="AI274" s="196">
        <v>45153</v>
      </c>
      <c r="AJ274" s="196">
        <v>45167</v>
      </c>
      <c r="AK274" s="196">
        <v>45174</v>
      </c>
      <c r="AL274" s="196">
        <v>45123</v>
      </c>
      <c r="AM274" s="196" t="s">
        <v>1752</v>
      </c>
      <c r="AN274" s="196" t="s">
        <v>1752</v>
      </c>
      <c r="AO274" s="196" t="s">
        <v>1752</v>
      </c>
      <c r="AP274" s="196">
        <v>45153</v>
      </c>
      <c r="AQ274" s="196">
        <v>45165</v>
      </c>
      <c r="AR274" s="196">
        <v>45174</v>
      </c>
      <c r="AS274" s="196">
        <v>45153</v>
      </c>
      <c r="AT274" s="196" t="s">
        <v>1752</v>
      </c>
      <c r="AU274" s="196" t="s">
        <v>1752</v>
      </c>
      <c r="AV274" s="196" t="s">
        <v>1752</v>
      </c>
      <c r="AW274" s="196" t="s">
        <v>1752</v>
      </c>
      <c r="AX274" s="196" t="s">
        <v>1752</v>
      </c>
      <c r="AY274" s="196">
        <v>45173</v>
      </c>
      <c r="AZ274" s="196">
        <v>45172</v>
      </c>
      <c r="BA274" s="196" t="s">
        <v>1752</v>
      </c>
      <c r="BB274" s="196">
        <v>45138</v>
      </c>
      <c r="BC274" s="196" t="s">
        <v>1752</v>
      </c>
      <c r="BD274" s="68" t="s">
        <v>1752</v>
      </c>
      <c r="BE274" s="68" t="s">
        <v>1752</v>
      </c>
      <c r="BF274" s="68" t="s">
        <v>1752</v>
      </c>
      <c r="BG274" s="68" t="s">
        <v>1752</v>
      </c>
      <c r="BH274" s="68" t="s">
        <v>1752</v>
      </c>
      <c r="BI274" s="68" t="s">
        <v>1752</v>
      </c>
      <c r="BJ274" s="68" t="s">
        <v>1752</v>
      </c>
      <c r="BK274" s="68" t="s">
        <v>1752</v>
      </c>
      <c r="BM274" s="68" t="s">
        <v>1752</v>
      </c>
    </row>
    <row r="275" spans="1:65">
      <c r="A275" s="112">
        <v>45175</v>
      </c>
      <c r="B275" s="196">
        <v>45167</v>
      </c>
      <c r="C275" s="196">
        <v>45167</v>
      </c>
      <c r="D275" s="196">
        <v>45172</v>
      </c>
      <c r="E275" s="196">
        <v>45168</v>
      </c>
      <c r="F275" s="196">
        <v>45167</v>
      </c>
      <c r="G275" s="196">
        <v>45174</v>
      </c>
      <c r="H275" s="196">
        <v>45174</v>
      </c>
      <c r="I275" s="196">
        <v>45174</v>
      </c>
      <c r="J275" s="196">
        <v>45174</v>
      </c>
      <c r="K275" s="196">
        <v>45174</v>
      </c>
      <c r="L275" s="196">
        <v>45174</v>
      </c>
      <c r="M275" s="196">
        <v>45165</v>
      </c>
      <c r="N275" s="196">
        <v>45123</v>
      </c>
      <c r="O275" s="196">
        <v>45174</v>
      </c>
      <c r="P275" s="196">
        <v>45134</v>
      </c>
      <c r="Q275" s="196">
        <v>45166</v>
      </c>
      <c r="R275" s="196">
        <v>45152</v>
      </c>
      <c r="S275" s="196">
        <v>45166</v>
      </c>
      <c r="T275" s="196">
        <v>45134</v>
      </c>
      <c r="U275" s="196">
        <v>45172</v>
      </c>
      <c r="V275" s="196">
        <v>45168</v>
      </c>
      <c r="W275" s="196">
        <v>45174</v>
      </c>
      <c r="X275" s="196">
        <v>45153</v>
      </c>
      <c r="Y275" s="196">
        <v>45134</v>
      </c>
      <c r="Z275" s="196">
        <v>45123</v>
      </c>
      <c r="AA275" s="196">
        <v>45167</v>
      </c>
      <c r="AB275" s="196">
        <v>45120</v>
      </c>
      <c r="AC275" s="196">
        <v>45123</v>
      </c>
      <c r="AD275" s="196">
        <v>45167</v>
      </c>
      <c r="AE275" s="196">
        <v>45172</v>
      </c>
      <c r="AF275" s="196">
        <v>45153</v>
      </c>
      <c r="AG275" s="196">
        <v>45168</v>
      </c>
      <c r="AH275" s="196">
        <v>45165</v>
      </c>
      <c r="AI275" s="196">
        <v>45153</v>
      </c>
      <c r="AJ275" s="196">
        <v>45167</v>
      </c>
      <c r="AK275" s="196">
        <v>45174</v>
      </c>
      <c r="AL275" s="196">
        <v>45123</v>
      </c>
      <c r="AM275" s="196" t="s">
        <v>1752</v>
      </c>
      <c r="AN275" s="196" t="s">
        <v>1752</v>
      </c>
      <c r="AO275" s="196" t="s">
        <v>1752</v>
      </c>
      <c r="AP275" s="196">
        <v>45153</v>
      </c>
      <c r="AQ275" s="196">
        <v>45165</v>
      </c>
      <c r="AR275" s="196">
        <v>45174</v>
      </c>
      <c r="AS275" s="196">
        <v>45153</v>
      </c>
      <c r="AT275" s="196" t="s">
        <v>1752</v>
      </c>
      <c r="AU275" s="196" t="s">
        <v>1752</v>
      </c>
      <c r="AV275" s="196" t="s">
        <v>1752</v>
      </c>
      <c r="AW275" s="196" t="s">
        <v>1752</v>
      </c>
      <c r="AX275" s="196" t="s">
        <v>1752</v>
      </c>
      <c r="AY275" s="196">
        <v>45173</v>
      </c>
      <c r="AZ275" s="196">
        <v>45172</v>
      </c>
      <c r="BA275" s="196" t="s">
        <v>1752</v>
      </c>
      <c r="BB275" s="196">
        <v>45138</v>
      </c>
      <c r="BC275" s="196" t="s">
        <v>1752</v>
      </c>
      <c r="BD275" s="68" t="s">
        <v>1752</v>
      </c>
      <c r="BE275" s="68" t="s">
        <v>1752</v>
      </c>
      <c r="BF275" s="68" t="s">
        <v>1752</v>
      </c>
      <c r="BG275" s="68" t="s">
        <v>1752</v>
      </c>
      <c r="BH275" s="68" t="s">
        <v>1752</v>
      </c>
      <c r="BI275" s="68" t="s">
        <v>1752</v>
      </c>
      <c r="BJ275" s="68" t="s">
        <v>1752</v>
      </c>
      <c r="BK275" s="68" t="s">
        <v>1752</v>
      </c>
      <c r="BM275" s="68" t="s">
        <v>1752</v>
      </c>
    </row>
    <row r="276" spans="1:65">
      <c r="A276" s="112">
        <v>45176</v>
      </c>
      <c r="B276" s="196">
        <v>45167</v>
      </c>
      <c r="C276" s="196">
        <v>45176</v>
      </c>
      <c r="D276" s="196">
        <v>45172</v>
      </c>
      <c r="E276" s="196">
        <v>45168</v>
      </c>
      <c r="F276" s="196">
        <v>45176</v>
      </c>
      <c r="G276" s="196">
        <v>45174</v>
      </c>
      <c r="H276" s="196">
        <v>45176</v>
      </c>
      <c r="I276" s="196">
        <v>45174</v>
      </c>
      <c r="J276" s="196">
        <v>45176</v>
      </c>
      <c r="K276" s="196">
        <v>45174</v>
      </c>
      <c r="L276" s="196">
        <v>45174</v>
      </c>
      <c r="M276" s="196">
        <v>45165</v>
      </c>
      <c r="N276" s="196">
        <v>45123</v>
      </c>
      <c r="O276" s="196">
        <v>45174</v>
      </c>
      <c r="P276" s="196">
        <v>45176</v>
      </c>
      <c r="Q276" s="196">
        <v>45166</v>
      </c>
      <c r="R276" s="196">
        <v>45152</v>
      </c>
      <c r="S276" s="196">
        <v>45176</v>
      </c>
      <c r="T276" s="196">
        <v>45134</v>
      </c>
      <c r="U276" s="196">
        <v>45176</v>
      </c>
      <c r="V276" s="196">
        <v>45176</v>
      </c>
      <c r="W276" s="196">
        <v>45174</v>
      </c>
      <c r="X276" s="196">
        <v>45117</v>
      </c>
      <c r="Y276" s="196">
        <v>45134</v>
      </c>
      <c r="Z276" s="196">
        <v>45123</v>
      </c>
      <c r="AA276" s="196">
        <v>45176</v>
      </c>
      <c r="AB276" s="196">
        <v>45120</v>
      </c>
      <c r="AC276" s="196">
        <v>45123</v>
      </c>
      <c r="AD276" s="196">
        <v>45167</v>
      </c>
      <c r="AE276" s="196">
        <v>45176</v>
      </c>
      <c r="AF276" s="196">
        <v>45134</v>
      </c>
      <c r="AG276" s="196">
        <v>45176</v>
      </c>
      <c r="AH276" s="196">
        <v>45165</v>
      </c>
      <c r="AI276" s="196">
        <v>45134</v>
      </c>
      <c r="AJ276" s="196">
        <v>45167</v>
      </c>
      <c r="AK276" s="196">
        <v>45174</v>
      </c>
      <c r="AL276" s="196">
        <v>45123</v>
      </c>
      <c r="AM276" s="196" t="s">
        <v>1752</v>
      </c>
      <c r="AN276" s="196" t="s">
        <v>1752</v>
      </c>
      <c r="AO276" s="196" t="s">
        <v>1752</v>
      </c>
      <c r="AP276" s="196">
        <v>45123</v>
      </c>
      <c r="AQ276" s="196">
        <v>45165</v>
      </c>
      <c r="AR276" s="196">
        <v>45176</v>
      </c>
      <c r="AS276" s="196">
        <v>45125</v>
      </c>
      <c r="AT276" s="196" t="s">
        <v>1752</v>
      </c>
      <c r="AU276" s="196" t="s">
        <v>1752</v>
      </c>
      <c r="AV276" s="196" t="s">
        <v>1752</v>
      </c>
      <c r="AW276" s="196" t="s">
        <v>1752</v>
      </c>
      <c r="AX276" s="196" t="s">
        <v>1752</v>
      </c>
      <c r="AY276" s="196">
        <v>45173</v>
      </c>
      <c r="AZ276" s="196">
        <v>45172</v>
      </c>
      <c r="BA276" s="196" t="s">
        <v>1752</v>
      </c>
      <c r="BB276" s="196">
        <v>45138</v>
      </c>
      <c r="BC276" s="196" t="s">
        <v>1752</v>
      </c>
      <c r="BD276" s="68" t="s">
        <v>1752</v>
      </c>
      <c r="BE276" s="68" t="s">
        <v>1752</v>
      </c>
      <c r="BF276" s="68" t="s">
        <v>1752</v>
      </c>
      <c r="BG276" s="68" t="s">
        <v>1752</v>
      </c>
      <c r="BH276" s="68" t="s">
        <v>1752</v>
      </c>
      <c r="BI276" s="68" t="s">
        <v>1752</v>
      </c>
      <c r="BJ276" s="68" t="s">
        <v>1752</v>
      </c>
      <c r="BK276" s="68" t="s">
        <v>1752</v>
      </c>
      <c r="BM276" s="68" t="s">
        <v>1752</v>
      </c>
    </row>
    <row r="277" spans="1:65">
      <c r="A277" s="112">
        <v>45177</v>
      </c>
      <c r="B277" s="196">
        <v>45167</v>
      </c>
      <c r="C277" s="196">
        <v>45176</v>
      </c>
      <c r="D277" s="196">
        <v>45172</v>
      </c>
      <c r="E277" s="196">
        <v>45168</v>
      </c>
      <c r="F277" s="196">
        <v>45176</v>
      </c>
      <c r="G277" s="196">
        <v>45174</v>
      </c>
      <c r="H277" s="196">
        <v>45176</v>
      </c>
      <c r="I277" s="196">
        <v>45174</v>
      </c>
      <c r="J277" s="196">
        <v>45176</v>
      </c>
      <c r="K277" s="196">
        <v>45174</v>
      </c>
      <c r="L277" s="196">
        <v>45174</v>
      </c>
      <c r="M277" s="196">
        <v>45165</v>
      </c>
      <c r="N277" s="196">
        <v>45123</v>
      </c>
      <c r="O277" s="196">
        <v>45174</v>
      </c>
      <c r="P277" s="196">
        <v>45176</v>
      </c>
      <c r="Q277" s="196">
        <v>45166</v>
      </c>
      <c r="R277" s="196">
        <v>45152</v>
      </c>
      <c r="S277" s="196">
        <v>45176</v>
      </c>
      <c r="T277" s="196">
        <v>45134</v>
      </c>
      <c r="U277" s="196">
        <v>45176</v>
      </c>
      <c r="V277" s="196">
        <v>45176</v>
      </c>
      <c r="W277" s="196">
        <v>45174</v>
      </c>
      <c r="X277" s="196">
        <v>45117</v>
      </c>
      <c r="Y277" s="196">
        <v>45134</v>
      </c>
      <c r="Z277" s="196">
        <v>45123</v>
      </c>
      <c r="AA277" s="196">
        <v>45176</v>
      </c>
      <c r="AB277" s="196">
        <v>45120</v>
      </c>
      <c r="AC277" s="196">
        <v>45123</v>
      </c>
      <c r="AD277" s="196">
        <v>45167</v>
      </c>
      <c r="AE277" s="196">
        <v>45176</v>
      </c>
      <c r="AF277" s="196">
        <v>45134</v>
      </c>
      <c r="AG277" s="196">
        <v>45176</v>
      </c>
      <c r="AH277" s="196">
        <v>45165</v>
      </c>
      <c r="AI277" s="196">
        <v>45134</v>
      </c>
      <c r="AJ277" s="196">
        <v>45167</v>
      </c>
      <c r="AK277" s="196">
        <v>45174</v>
      </c>
      <c r="AL277" s="196">
        <v>45123</v>
      </c>
      <c r="AM277" s="196" t="s">
        <v>1752</v>
      </c>
      <c r="AN277" s="196" t="s">
        <v>1752</v>
      </c>
      <c r="AO277" s="196" t="s">
        <v>1752</v>
      </c>
      <c r="AP277" s="196">
        <v>45123</v>
      </c>
      <c r="AQ277" s="196">
        <v>45165</v>
      </c>
      <c r="AR277" s="196">
        <v>45176</v>
      </c>
      <c r="AS277" s="196">
        <v>45125</v>
      </c>
      <c r="AT277" s="196" t="s">
        <v>1752</v>
      </c>
      <c r="AU277" s="196" t="s">
        <v>1752</v>
      </c>
      <c r="AV277" s="196" t="s">
        <v>1752</v>
      </c>
      <c r="AW277" s="196" t="s">
        <v>1752</v>
      </c>
      <c r="AX277" s="196" t="s">
        <v>1752</v>
      </c>
      <c r="AY277" s="196">
        <v>45173</v>
      </c>
      <c r="AZ277" s="196">
        <v>45172</v>
      </c>
      <c r="BA277" s="196" t="s">
        <v>1752</v>
      </c>
      <c r="BB277" s="196">
        <v>45138</v>
      </c>
      <c r="BC277" s="196" t="s">
        <v>1752</v>
      </c>
      <c r="BD277" s="68" t="s">
        <v>1752</v>
      </c>
      <c r="BE277" s="68" t="s">
        <v>1752</v>
      </c>
      <c r="BF277" s="68" t="s">
        <v>1752</v>
      </c>
      <c r="BG277" s="68" t="s">
        <v>1752</v>
      </c>
      <c r="BH277" s="68" t="s">
        <v>1752</v>
      </c>
      <c r="BI277" s="68" t="s">
        <v>1752</v>
      </c>
      <c r="BJ277" s="68" t="s">
        <v>1752</v>
      </c>
      <c r="BK277" s="68" t="s">
        <v>1752</v>
      </c>
      <c r="BM277" s="68" t="s">
        <v>1752</v>
      </c>
    </row>
    <row r="278" spans="1:65">
      <c r="A278" s="112">
        <v>45178</v>
      </c>
      <c r="B278" s="196">
        <v>45167</v>
      </c>
      <c r="C278" s="196">
        <v>45176</v>
      </c>
      <c r="D278" s="196">
        <v>45172</v>
      </c>
      <c r="E278" s="196">
        <v>45168</v>
      </c>
      <c r="F278" s="196">
        <v>45176</v>
      </c>
      <c r="G278" s="196">
        <v>45174</v>
      </c>
      <c r="H278" s="196">
        <v>45176</v>
      </c>
      <c r="I278" s="196">
        <v>45174</v>
      </c>
      <c r="J278" s="196">
        <v>45176</v>
      </c>
      <c r="K278" s="196">
        <v>45174</v>
      </c>
      <c r="L278" s="196">
        <v>45174</v>
      </c>
      <c r="M278" s="196">
        <v>45165</v>
      </c>
      <c r="N278" s="196">
        <v>45123</v>
      </c>
      <c r="O278" s="196">
        <v>45174</v>
      </c>
      <c r="P278" s="196">
        <v>45176</v>
      </c>
      <c r="Q278" s="196">
        <v>45166</v>
      </c>
      <c r="R278" s="196">
        <v>45152</v>
      </c>
      <c r="S278" s="196">
        <v>45176</v>
      </c>
      <c r="T278" s="196">
        <v>45134</v>
      </c>
      <c r="U278" s="196">
        <v>45176</v>
      </c>
      <c r="V278" s="196">
        <v>45176</v>
      </c>
      <c r="W278" s="196">
        <v>45174</v>
      </c>
      <c r="X278" s="196">
        <v>45117</v>
      </c>
      <c r="Y278" s="196">
        <v>45134</v>
      </c>
      <c r="Z278" s="196">
        <v>45123</v>
      </c>
      <c r="AA278" s="196">
        <v>45176</v>
      </c>
      <c r="AB278" s="196">
        <v>45120</v>
      </c>
      <c r="AC278" s="196">
        <v>45123</v>
      </c>
      <c r="AD278" s="196">
        <v>45167</v>
      </c>
      <c r="AE278" s="196">
        <v>45176</v>
      </c>
      <c r="AF278" s="196">
        <v>45134</v>
      </c>
      <c r="AG278" s="196">
        <v>45176</v>
      </c>
      <c r="AH278" s="196">
        <v>45165</v>
      </c>
      <c r="AI278" s="196">
        <v>45134</v>
      </c>
      <c r="AJ278" s="196">
        <v>45167</v>
      </c>
      <c r="AK278" s="196">
        <v>45174</v>
      </c>
      <c r="AL278" s="196">
        <v>45123</v>
      </c>
      <c r="AM278" s="196" t="s">
        <v>1752</v>
      </c>
      <c r="AN278" s="196" t="s">
        <v>1752</v>
      </c>
      <c r="AO278" s="196" t="s">
        <v>1752</v>
      </c>
      <c r="AP278" s="196">
        <v>45123</v>
      </c>
      <c r="AQ278" s="196">
        <v>45165</v>
      </c>
      <c r="AR278" s="196">
        <v>45176</v>
      </c>
      <c r="AS278" s="196">
        <v>45125</v>
      </c>
      <c r="AT278" s="196" t="s">
        <v>1752</v>
      </c>
      <c r="AU278" s="196" t="s">
        <v>1752</v>
      </c>
      <c r="AV278" s="196" t="s">
        <v>1752</v>
      </c>
      <c r="AW278" s="196" t="s">
        <v>1752</v>
      </c>
      <c r="AX278" s="196" t="s">
        <v>1752</v>
      </c>
      <c r="AY278" s="196">
        <v>45173</v>
      </c>
      <c r="AZ278" s="196">
        <v>45172</v>
      </c>
      <c r="BA278" s="196" t="s">
        <v>1752</v>
      </c>
      <c r="BB278" s="196">
        <v>45138</v>
      </c>
      <c r="BC278" s="196" t="s">
        <v>1752</v>
      </c>
      <c r="BD278" s="68" t="s">
        <v>1752</v>
      </c>
      <c r="BE278" s="68" t="s">
        <v>1752</v>
      </c>
      <c r="BF278" s="68" t="s">
        <v>1752</v>
      </c>
      <c r="BG278" s="68" t="s">
        <v>1752</v>
      </c>
      <c r="BH278" s="68" t="s">
        <v>1752</v>
      </c>
      <c r="BI278" s="68" t="s">
        <v>1752</v>
      </c>
      <c r="BJ278" s="68" t="s">
        <v>1752</v>
      </c>
      <c r="BK278" s="68" t="s">
        <v>1752</v>
      </c>
      <c r="BM278" s="68" t="s">
        <v>1752</v>
      </c>
    </row>
    <row r="279" spans="1:65">
      <c r="A279" s="112">
        <v>45179</v>
      </c>
      <c r="B279" s="196">
        <v>45167</v>
      </c>
      <c r="C279" s="196">
        <v>45176</v>
      </c>
      <c r="D279" s="196">
        <v>45172</v>
      </c>
      <c r="E279" s="196">
        <v>45168</v>
      </c>
      <c r="F279" s="196">
        <v>45176</v>
      </c>
      <c r="G279" s="196">
        <v>45174</v>
      </c>
      <c r="H279" s="196">
        <v>45176</v>
      </c>
      <c r="I279" s="196">
        <v>45179</v>
      </c>
      <c r="J279" s="196">
        <v>45176</v>
      </c>
      <c r="K279" s="196">
        <v>45174</v>
      </c>
      <c r="L279" s="196">
        <v>45179</v>
      </c>
      <c r="M279" s="196">
        <v>45165</v>
      </c>
      <c r="N279" s="196">
        <v>45123</v>
      </c>
      <c r="O279" s="196">
        <v>45179</v>
      </c>
      <c r="P279" s="196">
        <v>45179</v>
      </c>
      <c r="Q279" s="196">
        <v>45166</v>
      </c>
      <c r="R279" s="196">
        <v>45152</v>
      </c>
      <c r="S279" s="196">
        <v>45176</v>
      </c>
      <c r="T279" s="196">
        <v>45134</v>
      </c>
      <c r="U279" s="196">
        <v>45179</v>
      </c>
      <c r="V279" s="196">
        <v>45176</v>
      </c>
      <c r="W279" s="196">
        <v>45174</v>
      </c>
      <c r="X279" s="196">
        <v>45117</v>
      </c>
      <c r="Y279" s="196">
        <v>45134</v>
      </c>
      <c r="Z279" s="196">
        <v>45123</v>
      </c>
      <c r="AA279" s="196">
        <v>45176</v>
      </c>
      <c r="AB279" s="196">
        <v>45120</v>
      </c>
      <c r="AC279" s="196">
        <v>45123</v>
      </c>
      <c r="AD279" s="196">
        <v>45167</v>
      </c>
      <c r="AE279" s="196">
        <v>45179</v>
      </c>
      <c r="AF279" s="196">
        <v>45134</v>
      </c>
      <c r="AG279" s="196">
        <v>45179</v>
      </c>
      <c r="AH279" s="196">
        <v>45165</v>
      </c>
      <c r="AI279" s="196">
        <v>45134</v>
      </c>
      <c r="AJ279" s="196">
        <v>45167</v>
      </c>
      <c r="AK279" s="196">
        <v>45179</v>
      </c>
      <c r="AL279" s="196">
        <v>45123</v>
      </c>
      <c r="AM279" s="196" t="s">
        <v>1752</v>
      </c>
      <c r="AN279" s="196" t="s">
        <v>1752</v>
      </c>
      <c r="AO279" s="196" t="s">
        <v>1752</v>
      </c>
      <c r="AP279" s="196">
        <v>45123</v>
      </c>
      <c r="AQ279" s="196">
        <v>45179</v>
      </c>
      <c r="AR279" s="196">
        <v>45179</v>
      </c>
      <c r="AS279" s="196">
        <v>45125</v>
      </c>
      <c r="AT279" s="196" t="s">
        <v>1752</v>
      </c>
      <c r="AU279" s="196" t="s">
        <v>1752</v>
      </c>
      <c r="AV279" s="196" t="s">
        <v>1752</v>
      </c>
      <c r="AW279" s="196" t="s">
        <v>1752</v>
      </c>
      <c r="AX279" s="196" t="s">
        <v>1752</v>
      </c>
      <c r="AY279" s="196">
        <v>45173</v>
      </c>
      <c r="AZ279" s="196">
        <v>45179</v>
      </c>
      <c r="BA279" s="196" t="s">
        <v>1752</v>
      </c>
      <c r="BB279" s="196">
        <v>45138</v>
      </c>
      <c r="BC279" s="196" t="s">
        <v>1752</v>
      </c>
      <c r="BD279" s="68" t="s">
        <v>1752</v>
      </c>
      <c r="BE279" s="68" t="s">
        <v>1752</v>
      </c>
      <c r="BF279" s="68" t="s">
        <v>1752</v>
      </c>
      <c r="BG279" s="68" t="s">
        <v>1752</v>
      </c>
      <c r="BH279" s="68" t="s">
        <v>1752</v>
      </c>
      <c r="BI279" s="68" t="s">
        <v>1752</v>
      </c>
      <c r="BJ279" s="68" t="s">
        <v>1752</v>
      </c>
      <c r="BK279" s="68" t="s">
        <v>1752</v>
      </c>
      <c r="BM279" s="68" t="s">
        <v>1752</v>
      </c>
    </row>
    <row r="280" spans="1:65">
      <c r="A280" s="112">
        <v>45180</v>
      </c>
      <c r="B280" s="196">
        <v>45167</v>
      </c>
      <c r="C280" s="196">
        <v>45176</v>
      </c>
      <c r="D280" s="196">
        <v>45172</v>
      </c>
      <c r="E280" s="196">
        <v>45168</v>
      </c>
      <c r="F280" s="196">
        <v>45180</v>
      </c>
      <c r="G280" s="196">
        <v>45174</v>
      </c>
      <c r="H280" s="196">
        <v>45180</v>
      </c>
      <c r="I280" s="196">
        <v>45179</v>
      </c>
      <c r="J280" s="196">
        <v>45180</v>
      </c>
      <c r="K280" s="196">
        <v>45174</v>
      </c>
      <c r="L280" s="196">
        <v>45180</v>
      </c>
      <c r="M280" s="196">
        <v>45165</v>
      </c>
      <c r="N280" s="196">
        <v>45123</v>
      </c>
      <c r="O280" s="196">
        <v>45180</v>
      </c>
      <c r="P280" s="196">
        <v>45179</v>
      </c>
      <c r="Q280" s="196">
        <v>45166</v>
      </c>
      <c r="R280" s="196">
        <v>45152</v>
      </c>
      <c r="S280" s="196">
        <v>45180</v>
      </c>
      <c r="T280" s="196">
        <v>45134</v>
      </c>
      <c r="U280" s="196">
        <v>45179</v>
      </c>
      <c r="V280" s="196">
        <v>45176</v>
      </c>
      <c r="W280" s="196">
        <v>45174</v>
      </c>
      <c r="X280" s="196">
        <v>45117</v>
      </c>
      <c r="Y280" s="196">
        <v>45134</v>
      </c>
      <c r="Z280" s="196">
        <v>45123</v>
      </c>
      <c r="AA280" s="196">
        <v>45176</v>
      </c>
      <c r="AB280" s="196">
        <v>45120</v>
      </c>
      <c r="AC280" s="196">
        <v>45123</v>
      </c>
      <c r="AD280" s="196">
        <v>45167</v>
      </c>
      <c r="AE280" s="196">
        <v>45180</v>
      </c>
      <c r="AF280" s="196">
        <v>45134</v>
      </c>
      <c r="AG280" s="196">
        <v>45180</v>
      </c>
      <c r="AH280" s="196">
        <v>45165</v>
      </c>
      <c r="AI280" s="196">
        <v>45134</v>
      </c>
      <c r="AJ280" s="196">
        <v>45167</v>
      </c>
      <c r="AK280" s="196">
        <v>45179</v>
      </c>
      <c r="AL280" s="196">
        <v>45123</v>
      </c>
      <c r="AM280" s="196" t="s">
        <v>1752</v>
      </c>
      <c r="AN280" s="196" t="s">
        <v>1752</v>
      </c>
      <c r="AO280" s="196" t="s">
        <v>1752</v>
      </c>
      <c r="AP280" s="196">
        <v>45123</v>
      </c>
      <c r="AQ280" s="196">
        <v>45179</v>
      </c>
      <c r="AR280" s="196">
        <v>45180</v>
      </c>
      <c r="AS280" s="196">
        <v>45125</v>
      </c>
      <c r="AT280" s="196" t="s">
        <v>1752</v>
      </c>
      <c r="AU280" s="196" t="s">
        <v>1752</v>
      </c>
      <c r="AV280" s="196" t="s">
        <v>1752</v>
      </c>
      <c r="AW280" s="196" t="s">
        <v>1752</v>
      </c>
      <c r="AX280" s="196" t="s">
        <v>1752</v>
      </c>
      <c r="AY280" s="196">
        <v>45180</v>
      </c>
      <c r="AZ280" s="196">
        <v>45180</v>
      </c>
      <c r="BA280" s="196" t="s">
        <v>1752</v>
      </c>
      <c r="BB280" s="196">
        <v>45138</v>
      </c>
      <c r="BC280" s="196" t="s">
        <v>1752</v>
      </c>
      <c r="BD280" s="68" t="s">
        <v>1752</v>
      </c>
      <c r="BE280" s="68" t="s">
        <v>1752</v>
      </c>
      <c r="BF280" s="68" t="s">
        <v>1752</v>
      </c>
      <c r="BG280" s="68" t="s">
        <v>1752</v>
      </c>
      <c r="BH280" s="68" t="s">
        <v>1752</v>
      </c>
      <c r="BI280" s="68" t="s">
        <v>1752</v>
      </c>
      <c r="BJ280" s="68" t="s">
        <v>1752</v>
      </c>
      <c r="BK280" s="68" t="s">
        <v>1752</v>
      </c>
      <c r="BM280" s="68" t="s">
        <v>1752</v>
      </c>
    </row>
    <row r="281" spans="1:65">
      <c r="A281" s="112">
        <v>45181</v>
      </c>
      <c r="B281" s="196">
        <v>45167</v>
      </c>
      <c r="C281" s="196">
        <v>45176</v>
      </c>
      <c r="D281" s="196">
        <v>45172</v>
      </c>
      <c r="E281" s="196">
        <v>45168</v>
      </c>
      <c r="F281" s="196">
        <v>45181</v>
      </c>
      <c r="G281" s="196">
        <v>45181</v>
      </c>
      <c r="H281" s="196">
        <v>45180</v>
      </c>
      <c r="I281" s="196">
        <v>45179</v>
      </c>
      <c r="J281" s="196">
        <v>45181</v>
      </c>
      <c r="K281" s="196">
        <v>45174</v>
      </c>
      <c r="L281" s="196">
        <v>45181</v>
      </c>
      <c r="M281" s="196">
        <v>45165</v>
      </c>
      <c r="N281" s="196">
        <v>45123</v>
      </c>
      <c r="O281" s="196">
        <v>45180</v>
      </c>
      <c r="P281" s="196">
        <v>45181</v>
      </c>
      <c r="Q281" s="196">
        <v>45166</v>
      </c>
      <c r="R281" s="196">
        <v>45152</v>
      </c>
      <c r="S281" s="196">
        <v>45180</v>
      </c>
      <c r="T281" s="196">
        <v>45134</v>
      </c>
      <c r="U281" s="196">
        <v>45181</v>
      </c>
      <c r="V281" s="196">
        <v>45176</v>
      </c>
      <c r="W281" s="196">
        <v>45174</v>
      </c>
      <c r="X281" s="196">
        <v>45117</v>
      </c>
      <c r="Y281" s="196">
        <v>45134</v>
      </c>
      <c r="Z281" s="196">
        <v>45123</v>
      </c>
      <c r="AA281" s="196">
        <v>45176</v>
      </c>
      <c r="AB281" s="196">
        <v>45120</v>
      </c>
      <c r="AC281" s="196">
        <v>45123</v>
      </c>
      <c r="AD281" s="196">
        <v>45167</v>
      </c>
      <c r="AE281" s="196">
        <v>45181</v>
      </c>
      <c r="AF281" s="196">
        <v>45134</v>
      </c>
      <c r="AG281" s="196">
        <v>45181</v>
      </c>
      <c r="AH281" s="196">
        <v>45165</v>
      </c>
      <c r="AI281" s="196">
        <v>45134</v>
      </c>
      <c r="AJ281" s="196">
        <v>45167</v>
      </c>
      <c r="AK281" s="196">
        <v>45181</v>
      </c>
      <c r="AL281" s="196">
        <v>45123</v>
      </c>
      <c r="AM281" s="196" t="s">
        <v>1752</v>
      </c>
      <c r="AN281" s="196" t="s">
        <v>1752</v>
      </c>
      <c r="AO281" s="196" t="s">
        <v>1752</v>
      </c>
      <c r="AP281" s="196">
        <v>45123</v>
      </c>
      <c r="AQ281" s="196">
        <v>45179</v>
      </c>
      <c r="AR281" s="196">
        <v>45180</v>
      </c>
      <c r="AS281" s="196">
        <v>45125</v>
      </c>
      <c r="AT281" s="196" t="s">
        <v>1752</v>
      </c>
      <c r="AU281" s="196" t="s">
        <v>1752</v>
      </c>
      <c r="AV281" s="196" t="s">
        <v>1752</v>
      </c>
      <c r="AW281" s="196" t="s">
        <v>1752</v>
      </c>
      <c r="AX281" s="196" t="s">
        <v>1752</v>
      </c>
      <c r="AY281" s="196">
        <v>45180</v>
      </c>
      <c r="AZ281" s="196">
        <v>45181</v>
      </c>
      <c r="BA281" s="196" t="s">
        <v>1752</v>
      </c>
      <c r="BB281" s="196">
        <v>45138</v>
      </c>
      <c r="BC281" s="196" t="s">
        <v>1752</v>
      </c>
      <c r="BD281" s="68" t="s">
        <v>1752</v>
      </c>
      <c r="BE281" s="68" t="s">
        <v>1752</v>
      </c>
      <c r="BF281" s="68" t="s">
        <v>1752</v>
      </c>
      <c r="BG281" s="68" t="s">
        <v>1752</v>
      </c>
      <c r="BH281" s="68" t="s">
        <v>1752</v>
      </c>
      <c r="BI281" s="68" t="s">
        <v>1752</v>
      </c>
      <c r="BJ281" s="68" t="s">
        <v>1752</v>
      </c>
      <c r="BK281" s="68" t="s">
        <v>1752</v>
      </c>
      <c r="BM281" s="68" t="s">
        <v>1752</v>
      </c>
    </row>
    <row r="282" spans="1:65">
      <c r="A282" s="112">
        <v>45182</v>
      </c>
      <c r="B282" s="196">
        <v>45167</v>
      </c>
      <c r="C282" s="196">
        <v>45176</v>
      </c>
      <c r="D282" s="196">
        <v>45172</v>
      </c>
      <c r="E282" s="196">
        <v>45168</v>
      </c>
      <c r="F282" s="196">
        <v>45182</v>
      </c>
      <c r="G282" s="196">
        <v>45181</v>
      </c>
      <c r="H282" s="196">
        <v>45180</v>
      </c>
      <c r="I282" s="196">
        <v>45179</v>
      </c>
      <c r="J282" s="196">
        <v>45181</v>
      </c>
      <c r="K282" s="196">
        <v>45182</v>
      </c>
      <c r="L282" s="196">
        <v>45181</v>
      </c>
      <c r="M282" s="196">
        <v>45165</v>
      </c>
      <c r="N282" s="196">
        <v>45123</v>
      </c>
      <c r="O282" s="196">
        <v>45180</v>
      </c>
      <c r="P282" s="196">
        <v>45181</v>
      </c>
      <c r="Q282" s="196">
        <v>45166</v>
      </c>
      <c r="R282" s="196">
        <v>45152</v>
      </c>
      <c r="S282" s="196">
        <v>45180</v>
      </c>
      <c r="T282" s="196">
        <v>45134</v>
      </c>
      <c r="U282" s="196">
        <v>45181</v>
      </c>
      <c r="V282" s="196">
        <v>45176</v>
      </c>
      <c r="W282" s="196">
        <v>45174</v>
      </c>
      <c r="X282" s="196">
        <v>45117</v>
      </c>
      <c r="Y282" s="196">
        <v>45134</v>
      </c>
      <c r="Z282" s="196">
        <v>45123</v>
      </c>
      <c r="AA282" s="196">
        <v>45176</v>
      </c>
      <c r="AB282" s="196">
        <v>45120</v>
      </c>
      <c r="AC282" s="196">
        <v>45123</v>
      </c>
      <c r="AD282" s="196">
        <v>45167</v>
      </c>
      <c r="AE282" s="196">
        <v>45181</v>
      </c>
      <c r="AF282" s="196">
        <v>45123</v>
      </c>
      <c r="AG282" s="196">
        <v>45182</v>
      </c>
      <c r="AH282" s="196">
        <v>45165</v>
      </c>
      <c r="AI282" s="196">
        <v>45134</v>
      </c>
      <c r="AJ282" s="196">
        <v>45167</v>
      </c>
      <c r="AK282" s="196">
        <v>45182</v>
      </c>
      <c r="AL282" s="196">
        <v>45123</v>
      </c>
      <c r="AM282" s="196" t="s">
        <v>1752</v>
      </c>
      <c r="AN282" s="196" t="s">
        <v>1752</v>
      </c>
      <c r="AO282" s="196" t="s">
        <v>1752</v>
      </c>
      <c r="AP282" s="196">
        <v>45123</v>
      </c>
      <c r="AQ282" s="196">
        <v>45179</v>
      </c>
      <c r="AR282" s="196">
        <v>45182</v>
      </c>
      <c r="AS282" s="196">
        <v>45125</v>
      </c>
      <c r="AT282" s="196" t="s">
        <v>1752</v>
      </c>
      <c r="AU282" s="196" t="s">
        <v>1752</v>
      </c>
      <c r="AV282" s="196" t="s">
        <v>1752</v>
      </c>
      <c r="AW282" s="196" t="s">
        <v>1752</v>
      </c>
      <c r="AX282" s="196" t="s">
        <v>1752</v>
      </c>
      <c r="AY282" s="196">
        <v>45182</v>
      </c>
      <c r="AZ282" s="196">
        <v>45181</v>
      </c>
      <c r="BA282" s="196" t="s">
        <v>1752</v>
      </c>
      <c r="BB282" s="196">
        <v>45138</v>
      </c>
      <c r="BC282" s="196" t="s">
        <v>1752</v>
      </c>
      <c r="BD282" s="68" t="s">
        <v>1752</v>
      </c>
      <c r="BE282" s="68" t="s">
        <v>1752</v>
      </c>
      <c r="BF282" s="68" t="s">
        <v>1752</v>
      </c>
      <c r="BG282" s="68" t="s">
        <v>1752</v>
      </c>
      <c r="BH282" s="68" t="s">
        <v>1752</v>
      </c>
      <c r="BI282" s="68" t="s">
        <v>1752</v>
      </c>
      <c r="BJ282" s="68" t="s">
        <v>1752</v>
      </c>
      <c r="BK282" s="68" t="s">
        <v>1752</v>
      </c>
      <c r="BM282" s="68" t="s">
        <v>1752</v>
      </c>
    </row>
    <row r="283" spans="1:65">
      <c r="A283" s="112">
        <v>45183</v>
      </c>
      <c r="B283" s="196">
        <v>45167</v>
      </c>
      <c r="C283" s="196">
        <v>45176</v>
      </c>
      <c r="D283" s="196">
        <v>45172</v>
      </c>
      <c r="E283" s="196">
        <v>45168</v>
      </c>
      <c r="F283" s="196">
        <v>45182</v>
      </c>
      <c r="G283" s="196">
        <v>45181</v>
      </c>
      <c r="H283" s="196">
        <v>45180</v>
      </c>
      <c r="I283" s="196">
        <v>45179</v>
      </c>
      <c r="J283" s="196">
        <v>45181</v>
      </c>
      <c r="K283" s="196">
        <v>45182</v>
      </c>
      <c r="L283" s="196">
        <v>45181</v>
      </c>
      <c r="M283" s="196">
        <v>45165</v>
      </c>
      <c r="N283" s="196">
        <v>45123</v>
      </c>
      <c r="O283" s="196">
        <v>45180</v>
      </c>
      <c r="P283" s="196">
        <v>45181</v>
      </c>
      <c r="Q283" s="196">
        <v>45166</v>
      </c>
      <c r="R283" s="196">
        <v>45152</v>
      </c>
      <c r="S283" s="196">
        <v>45180</v>
      </c>
      <c r="T283" s="196">
        <v>45134</v>
      </c>
      <c r="U283" s="196">
        <v>45181</v>
      </c>
      <c r="V283" s="196">
        <v>45176</v>
      </c>
      <c r="W283" s="196">
        <v>45174</v>
      </c>
      <c r="X283" s="196">
        <v>45117</v>
      </c>
      <c r="Y283" s="196">
        <v>45134</v>
      </c>
      <c r="Z283" s="196">
        <v>45123</v>
      </c>
      <c r="AA283" s="196">
        <v>45176</v>
      </c>
      <c r="AB283" s="196">
        <v>45120</v>
      </c>
      <c r="AC283" s="196">
        <v>45123</v>
      </c>
      <c r="AD283" s="196">
        <v>45167</v>
      </c>
      <c r="AE283" s="196">
        <v>45181</v>
      </c>
      <c r="AF283" s="196">
        <v>45123</v>
      </c>
      <c r="AG283" s="196">
        <v>45182</v>
      </c>
      <c r="AH283" s="196">
        <v>45165</v>
      </c>
      <c r="AI283" s="196">
        <v>45134</v>
      </c>
      <c r="AJ283" s="196">
        <v>45167</v>
      </c>
      <c r="AK283" s="196">
        <v>45182</v>
      </c>
      <c r="AL283" s="196">
        <v>45123</v>
      </c>
      <c r="AM283" s="196" t="s">
        <v>1752</v>
      </c>
      <c r="AN283" s="196" t="s">
        <v>1752</v>
      </c>
      <c r="AO283" s="196" t="s">
        <v>1752</v>
      </c>
      <c r="AP283" s="196">
        <v>45123</v>
      </c>
      <c r="AQ283" s="196">
        <v>45179</v>
      </c>
      <c r="AR283" s="196">
        <v>45182</v>
      </c>
      <c r="AS283" s="196">
        <v>45125</v>
      </c>
      <c r="AT283" s="196" t="s">
        <v>1752</v>
      </c>
      <c r="AU283" s="196" t="s">
        <v>1752</v>
      </c>
      <c r="AV283" s="196" t="s">
        <v>1752</v>
      </c>
      <c r="AW283" s="196" t="s">
        <v>1752</v>
      </c>
      <c r="AX283" s="196" t="s">
        <v>1752</v>
      </c>
      <c r="AY283" s="196">
        <v>45182</v>
      </c>
      <c r="AZ283" s="196">
        <v>45181</v>
      </c>
      <c r="BA283" s="196" t="s">
        <v>1752</v>
      </c>
      <c r="BB283" s="196">
        <v>45138</v>
      </c>
      <c r="BC283" s="196" t="s">
        <v>1752</v>
      </c>
      <c r="BD283" s="68" t="s">
        <v>1752</v>
      </c>
      <c r="BE283" s="68" t="s">
        <v>1752</v>
      </c>
      <c r="BF283" s="68" t="s">
        <v>1752</v>
      </c>
      <c r="BG283" s="68" t="s">
        <v>1752</v>
      </c>
      <c r="BH283" s="68" t="s">
        <v>1752</v>
      </c>
      <c r="BI283" s="68" t="s">
        <v>1752</v>
      </c>
      <c r="BJ283" s="68" t="s">
        <v>1752</v>
      </c>
      <c r="BK283" s="68" t="s">
        <v>1752</v>
      </c>
      <c r="BM283" s="68" t="s">
        <v>1752</v>
      </c>
    </row>
    <row r="284" spans="1:65">
      <c r="A284" s="112">
        <v>45183</v>
      </c>
      <c r="B284" s="196">
        <v>45167</v>
      </c>
      <c r="C284" s="196">
        <v>45176</v>
      </c>
      <c r="D284" s="196">
        <v>45172</v>
      </c>
      <c r="E284" s="196">
        <v>45168</v>
      </c>
      <c r="F284" s="196">
        <v>45182</v>
      </c>
      <c r="G284" s="196">
        <v>45181</v>
      </c>
      <c r="H284" s="196">
        <v>45180</v>
      </c>
      <c r="I284" s="196">
        <v>45179</v>
      </c>
      <c r="J284" s="196">
        <v>45181</v>
      </c>
      <c r="K284" s="196">
        <v>45182</v>
      </c>
      <c r="L284" s="196">
        <v>45181</v>
      </c>
      <c r="M284" s="196">
        <v>45165</v>
      </c>
      <c r="N284" s="196">
        <v>45123</v>
      </c>
      <c r="O284" s="196">
        <v>45180</v>
      </c>
      <c r="P284" s="196">
        <v>45181</v>
      </c>
      <c r="Q284" s="196">
        <v>45166</v>
      </c>
      <c r="R284" s="196">
        <v>45152</v>
      </c>
      <c r="S284" s="196">
        <v>45180</v>
      </c>
      <c r="T284" s="196">
        <v>45134</v>
      </c>
      <c r="U284" s="196">
        <v>45181</v>
      </c>
      <c r="V284" s="196">
        <v>45176</v>
      </c>
      <c r="W284" s="196">
        <v>45174</v>
      </c>
      <c r="X284" s="196">
        <v>45117</v>
      </c>
      <c r="Y284" s="196">
        <v>45134</v>
      </c>
      <c r="Z284" s="196">
        <v>45123</v>
      </c>
      <c r="AA284" s="196">
        <v>45176</v>
      </c>
      <c r="AB284" s="196">
        <v>45120</v>
      </c>
      <c r="AC284" s="196">
        <v>45123</v>
      </c>
      <c r="AD284" s="196">
        <v>45167</v>
      </c>
      <c r="AE284" s="196">
        <v>45181</v>
      </c>
      <c r="AF284" s="196">
        <v>45123</v>
      </c>
      <c r="AG284" s="196">
        <v>45182</v>
      </c>
      <c r="AH284" s="196">
        <v>45165</v>
      </c>
      <c r="AI284" s="196">
        <v>45134</v>
      </c>
      <c r="AJ284" s="196">
        <v>45167</v>
      </c>
      <c r="AK284" s="196">
        <v>45182</v>
      </c>
      <c r="AL284" s="196">
        <v>45123</v>
      </c>
      <c r="AM284" s="196" t="s">
        <v>1752</v>
      </c>
      <c r="AN284" s="196" t="s">
        <v>1752</v>
      </c>
      <c r="AO284" s="196" t="s">
        <v>1752</v>
      </c>
      <c r="AP284" s="196">
        <v>45123</v>
      </c>
      <c r="AQ284" s="196">
        <v>45179</v>
      </c>
      <c r="AR284" s="196">
        <v>45182</v>
      </c>
      <c r="AS284" s="196">
        <v>45125</v>
      </c>
      <c r="AT284" s="196" t="s">
        <v>1752</v>
      </c>
      <c r="AU284" s="196" t="s">
        <v>1752</v>
      </c>
      <c r="AV284" s="196" t="s">
        <v>1752</v>
      </c>
      <c r="AW284" s="196" t="s">
        <v>1752</v>
      </c>
      <c r="AX284" s="196" t="s">
        <v>1752</v>
      </c>
      <c r="AY284" s="196">
        <v>45182</v>
      </c>
      <c r="AZ284" s="196">
        <v>45181</v>
      </c>
      <c r="BA284" s="196" t="s">
        <v>1752</v>
      </c>
      <c r="BB284" s="196">
        <v>45138</v>
      </c>
      <c r="BC284" s="196" t="s">
        <v>1752</v>
      </c>
      <c r="BD284" s="68" t="s">
        <v>1752</v>
      </c>
      <c r="BE284" s="68" t="s">
        <v>1752</v>
      </c>
      <c r="BF284" s="68" t="s">
        <v>1752</v>
      </c>
      <c r="BG284" s="68" t="s">
        <v>1752</v>
      </c>
      <c r="BH284" s="68" t="s">
        <v>1752</v>
      </c>
      <c r="BI284" s="68" t="s">
        <v>1752</v>
      </c>
      <c r="BJ284" s="68" t="s">
        <v>1752</v>
      </c>
      <c r="BK284" s="68" t="s">
        <v>1752</v>
      </c>
      <c r="BM284" s="68" t="s">
        <v>1752</v>
      </c>
    </row>
    <row r="285" spans="1:65">
      <c r="A285" s="112">
        <v>45184</v>
      </c>
      <c r="B285" s="196">
        <v>45167</v>
      </c>
      <c r="C285" s="196">
        <v>45176</v>
      </c>
      <c r="D285" s="196">
        <v>45172</v>
      </c>
      <c r="E285" s="196">
        <v>45168</v>
      </c>
      <c r="F285" s="196">
        <v>45182</v>
      </c>
      <c r="G285" s="196">
        <v>45181</v>
      </c>
      <c r="H285" s="196">
        <v>45180</v>
      </c>
      <c r="I285" s="196">
        <v>45179</v>
      </c>
      <c r="J285" s="196">
        <v>45181</v>
      </c>
      <c r="K285" s="196">
        <v>45182</v>
      </c>
      <c r="L285" s="196">
        <v>45181</v>
      </c>
      <c r="M285" s="196">
        <v>45165</v>
      </c>
      <c r="N285" s="196">
        <v>45123</v>
      </c>
      <c r="O285" s="196">
        <v>45180</v>
      </c>
      <c r="P285" s="196">
        <v>45181</v>
      </c>
      <c r="Q285" s="196">
        <v>45166</v>
      </c>
      <c r="R285" s="196">
        <v>45152</v>
      </c>
      <c r="S285" s="196">
        <v>45180</v>
      </c>
      <c r="T285" s="196">
        <v>45134</v>
      </c>
      <c r="U285" s="196">
        <v>45181</v>
      </c>
      <c r="V285" s="196">
        <v>45176</v>
      </c>
      <c r="W285" s="196">
        <v>45174</v>
      </c>
      <c r="X285" s="196">
        <v>45117</v>
      </c>
      <c r="Y285" s="196">
        <v>45134</v>
      </c>
      <c r="Z285" s="196">
        <v>45123</v>
      </c>
      <c r="AA285" s="196">
        <v>45176</v>
      </c>
      <c r="AB285" s="196">
        <v>45120</v>
      </c>
      <c r="AC285" s="196">
        <v>45123</v>
      </c>
      <c r="AD285" s="196">
        <v>45167</v>
      </c>
      <c r="AE285" s="196">
        <v>45181</v>
      </c>
      <c r="AF285" s="196">
        <v>45123</v>
      </c>
      <c r="AG285" s="196">
        <v>45182</v>
      </c>
      <c r="AH285" s="196">
        <v>45165</v>
      </c>
      <c r="AI285" s="196">
        <v>45134</v>
      </c>
      <c r="AJ285" s="196">
        <v>45167</v>
      </c>
      <c r="AK285" s="196">
        <v>45182</v>
      </c>
      <c r="AL285" s="196">
        <v>45123</v>
      </c>
      <c r="AM285" s="196" t="s">
        <v>1752</v>
      </c>
      <c r="AN285" s="196" t="s">
        <v>1752</v>
      </c>
      <c r="AO285" s="196" t="s">
        <v>1752</v>
      </c>
      <c r="AP285" s="196">
        <v>45123</v>
      </c>
      <c r="AQ285" s="196">
        <v>45179</v>
      </c>
      <c r="AR285" s="196">
        <v>45182</v>
      </c>
      <c r="AS285" s="196">
        <v>45125</v>
      </c>
      <c r="AT285" s="196" t="s">
        <v>1752</v>
      </c>
      <c r="AU285" s="196" t="s">
        <v>1752</v>
      </c>
      <c r="AV285" s="196" t="s">
        <v>1752</v>
      </c>
      <c r="AW285" s="196" t="s">
        <v>1752</v>
      </c>
      <c r="AX285" s="196" t="s">
        <v>1752</v>
      </c>
      <c r="AY285" s="196">
        <v>45182</v>
      </c>
      <c r="AZ285" s="196">
        <v>45181</v>
      </c>
      <c r="BA285" s="196" t="s">
        <v>1752</v>
      </c>
      <c r="BB285" s="196">
        <v>45138</v>
      </c>
      <c r="BC285" s="196" t="s">
        <v>1752</v>
      </c>
      <c r="BD285" s="68" t="s">
        <v>1752</v>
      </c>
      <c r="BE285" s="68" t="s">
        <v>1752</v>
      </c>
      <c r="BF285" s="68" t="s">
        <v>1752</v>
      </c>
      <c r="BG285" s="68" t="s">
        <v>1752</v>
      </c>
      <c r="BH285" s="68" t="s">
        <v>1752</v>
      </c>
      <c r="BI285" s="68" t="s">
        <v>1752</v>
      </c>
      <c r="BJ285" s="68" t="s">
        <v>1752</v>
      </c>
      <c r="BK285" s="68" t="s">
        <v>1752</v>
      </c>
      <c r="BM285" s="68" t="s">
        <v>1752</v>
      </c>
    </row>
    <row r="286" spans="1:65">
      <c r="A286" s="112">
        <v>45185</v>
      </c>
      <c r="B286" s="196">
        <v>45167</v>
      </c>
      <c r="C286" s="196">
        <v>45176</v>
      </c>
      <c r="D286" s="196">
        <v>45172</v>
      </c>
      <c r="E286" s="196">
        <v>45168</v>
      </c>
      <c r="F286" s="196">
        <v>45182</v>
      </c>
      <c r="G286" s="196">
        <v>45181</v>
      </c>
      <c r="H286" s="196">
        <v>45180</v>
      </c>
      <c r="I286" s="196">
        <v>45179</v>
      </c>
      <c r="J286" s="196">
        <v>45181</v>
      </c>
      <c r="K286" s="196">
        <v>45182</v>
      </c>
      <c r="L286" s="196">
        <v>45181</v>
      </c>
      <c r="M286" s="196">
        <v>45165</v>
      </c>
      <c r="N286" s="196">
        <v>45123</v>
      </c>
      <c r="O286" s="196">
        <v>45180</v>
      </c>
      <c r="P286" s="196">
        <v>45181</v>
      </c>
      <c r="Q286" s="196">
        <v>45166</v>
      </c>
      <c r="R286" s="196">
        <v>45152</v>
      </c>
      <c r="S286" s="196">
        <v>45180</v>
      </c>
      <c r="T286" s="196">
        <v>45134</v>
      </c>
      <c r="U286" s="196">
        <v>45181</v>
      </c>
      <c r="V286" s="196">
        <v>45176</v>
      </c>
      <c r="W286" s="196">
        <v>45174</v>
      </c>
      <c r="X286" s="196">
        <v>45117</v>
      </c>
      <c r="Y286" s="196">
        <v>45134</v>
      </c>
      <c r="Z286" s="196">
        <v>45123</v>
      </c>
      <c r="AA286" s="196">
        <v>45176</v>
      </c>
      <c r="AB286" s="196">
        <v>45120</v>
      </c>
      <c r="AC286" s="196">
        <v>45123</v>
      </c>
      <c r="AD286" s="196">
        <v>45167</v>
      </c>
      <c r="AE286" s="196">
        <v>45181</v>
      </c>
      <c r="AF286" s="196">
        <v>45123</v>
      </c>
      <c r="AG286" s="196">
        <v>45182</v>
      </c>
      <c r="AH286" s="196">
        <v>45165</v>
      </c>
      <c r="AI286" s="196">
        <v>45134</v>
      </c>
      <c r="AJ286" s="196">
        <v>45167</v>
      </c>
      <c r="AK286" s="196">
        <v>45182</v>
      </c>
      <c r="AL286" s="196">
        <v>45123</v>
      </c>
      <c r="AM286" s="196" t="s">
        <v>1752</v>
      </c>
      <c r="AN286" s="196" t="s">
        <v>1752</v>
      </c>
      <c r="AO286" s="196" t="s">
        <v>1752</v>
      </c>
      <c r="AP286" s="196">
        <v>45123</v>
      </c>
      <c r="AQ286" s="196">
        <v>45179</v>
      </c>
      <c r="AR286" s="196">
        <v>45182</v>
      </c>
      <c r="AS286" s="196">
        <v>45125</v>
      </c>
      <c r="AT286" s="196" t="s">
        <v>1752</v>
      </c>
      <c r="AU286" s="196" t="s">
        <v>1752</v>
      </c>
      <c r="AV286" s="196" t="s">
        <v>1752</v>
      </c>
      <c r="AW286" s="196" t="s">
        <v>1752</v>
      </c>
      <c r="AX286" s="196" t="s">
        <v>1752</v>
      </c>
      <c r="AY286" s="196">
        <v>45182</v>
      </c>
      <c r="AZ286" s="196">
        <v>45181</v>
      </c>
      <c r="BA286" s="196" t="s">
        <v>1752</v>
      </c>
      <c r="BB286" s="196">
        <v>45138</v>
      </c>
      <c r="BC286" s="196" t="s">
        <v>1752</v>
      </c>
      <c r="BD286" s="68" t="s">
        <v>1752</v>
      </c>
      <c r="BE286" s="68" t="s">
        <v>1752</v>
      </c>
      <c r="BF286" s="68" t="s">
        <v>1752</v>
      </c>
      <c r="BG286" s="68" t="s">
        <v>1752</v>
      </c>
      <c r="BH286" s="68" t="s">
        <v>1752</v>
      </c>
      <c r="BI286" s="68" t="s">
        <v>1752</v>
      </c>
      <c r="BJ286" s="68" t="s">
        <v>1752</v>
      </c>
      <c r="BK286" s="68" t="s">
        <v>1752</v>
      </c>
      <c r="BM286" s="68" t="s">
        <v>1752</v>
      </c>
    </row>
    <row r="287" spans="1:65">
      <c r="A287" s="112">
        <v>45186</v>
      </c>
      <c r="B287" s="196">
        <v>45167</v>
      </c>
      <c r="C287" s="196">
        <v>45186</v>
      </c>
      <c r="D287" s="196">
        <v>45172</v>
      </c>
      <c r="E287" s="196">
        <v>45168</v>
      </c>
      <c r="F287" s="196">
        <v>45186</v>
      </c>
      <c r="G287" s="196">
        <v>45186</v>
      </c>
      <c r="H287" s="196">
        <v>45180</v>
      </c>
      <c r="I287" s="196">
        <v>45186</v>
      </c>
      <c r="J287" s="196">
        <v>45181</v>
      </c>
      <c r="K287" s="196">
        <v>45182</v>
      </c>
      <c r="L287" s="196">
        <v>45186</v>
      </c>
      <c r="M287" s="196">
        <v>45165</v>
      </c>
      <c r="N287" s="196">
        <v>45123</v>
      </c>
      <c r="O287" s="196">
        <v>45186</v>
      </c>
      <c r="P287" s="196">
        <v>45186</v>
      </c>
      <c r="Q287" s="196">
        <v>45166</v>
      </c>
      <c r="R287" s="196">
        <v>45152</v>
      </c>
      <c r="S287" s="196">
        <v>45180</v>
      </c>
      <c r="T287" s="196">
        <v>45134</v>
      </c>
      <c r="U287" s="196">
        <v>45186</v>
      </c>
      <c r="V287" s="196">
        <v>45176</v>
      </c>
      <c r="W287" s="196">
        <v>45174</v>
      </c>
      <c r="X287" s="196">
        <v>45117</v>
      </c>
      <c r="Y287" s="196">
        <v>45134</v>
      </c>
      <c r="Z287" s="196">
        <v>45123</v>
      </c>
      <c r="AA287" s="196">
        <v>45176</v>
      </c>
      <c r="AB287" s="196">
        <v>45120</v>
      </c>
      <c r="AC287" s="196">
        <v>45123</v>
      </c>
      <c r="AD287" s="196">
        <v>45167</v>
      </c>
      <c r="AE287" s="196">
        <v>45181</v>
      </c>
      <c r="AF287" s="196">
        <v>45134</v>
      </c>
      <c r="AG287" s="196">
        <v>45186</v>
      </c>
      <c r="AH287" s="196">
        <v>45165</v>
      </c>
      <c r="AI287" s="196">
        <v>45134</v>
      </c>
      <c r="AJ287" s="196">
        <v>45167</v>
      </c>
      <c r="AK287" s="196">
        <v>45182</v>
      </c>
      <c r="AL287" s="196">
        <v>45123</v>
      </c>
      <c r="AM287" s="196" t="s">
        <v>1752</v>
      </c>
      <c r="AN287" s="196" t="s">
        <v>1752</v>
      </c>
      <c r="AO287" s="196" t="s">
        <v>1752</v>
      </c>
      <c r="AP287" s="196">
        <v>45123</v>
      </c>
      <c r="AQ287" s="196">
        <v>45179</v>
      </c>
      <c r="AR287" s="196">
        <v>45186</v>
      </c>
      <c r="AS287" s="196">
        <v>45125</v>
      </c>
      <c r="AT287" s="196" t="s">
        <v>1752</v>
      </c>
      <c r="AU287" s="196" t="s">
        <v>1752</v>
      </c>
      <c r="AV287" s="196" t="s">
        <v>1752</v>
      </c>
      <c r="AW287" s="196" t="s">
        <v>1752</v>
      </c>
      <c r="AX287" s="196" t="s">
        <v>1752</v>
      </c>
      <c r="AY287" s="196">
        <v>45186</v>
      </c>
      <c r="AZ287" s="196">
        <v>45181</v>
      </c>
      <c r="BA287" s="196" t="s">
        <v>1752</v>
      </c>
      <c r="BB287" s="196">
        <v>45138</v>
      </c>
      <c r="BC287" s="196" t="s">
        <v>1752</v>
      </c>
      <c r="BD287" s="68" t="s">
        <v>1752</v>
      </c>
      <c r="BE287" s="68" t="s">
        <v>1752</v>
      </c>
      <c r="BF287" s="68" t="s">
        <v>1752</v>
      </c>
      <c r="BG287" s="68" t="s">
        <v>1752</v>
      </c>
      <c r="BH287" s="68" t="s">
        <v>1752</v>
      </c>
      <c r="BI287" s="68" t="s">
        <v>1752</v>
      </c>
      <c r="BJ287" s="68" t="s">
        <v>1752</v>
      </c>
      <c r="BK287" s="68" t="s">
        <v>1752</v>
      </c>
      <c r="BM287" s="68" t="s">
        <v>1752</v>
      </c>
    </row>
    <row r="288" spans="1:65">
      <c r="A288" s="112">
        <v>45187</v>
      </c>
      <c r="B288" s="196">
        <v>45167</v>
      </c>
      <c r="C288" s="196">
        <v>45186</v>
      </c>
      <c r="D288" s="196">
        <v>45172</v>
      </c>
      <c r="E288" s="196">
        <v>45168</v>
      </c>
      <c r="F288" s="196">
        <v>45186</v>
      </c>
      <c r="G288" s="196">
        <v>45187</v>
      </c>
      <c r="H288" s="196">
        <v>45187</v>
      </c>
      <c r="I288" s="196">
        <v>45186</v>
      </c>
      <c r="J288" s="196">
        <v>45181</v>
      </c>
      <c r="K288" s="196">
        <v>45182</v>
      </c>
      <c r="L288" s="196">
        <v>45187</v>
      </c>
      <c r="M288" s="196">
        <v>45165</v>
      </c>
      <c r="N288" s="196">
        <v>45123</v>
      </c>
      <c r="O288" s="196">
        <v>45186</v>
      </c>
      <c r="P288" s="196">
        <v>45186</v>
      </c>
      <c r="Q288" s="196">
        <v>45166</v>
      </c>
      <c r="R288" s="196">
        <v>45152</v>
      </c>
      <c r="S288" s="196">
        <v>45180</v>
      </c>
      <c r="T288" s="196">
        <v>45134</v>
      </c>
      <c r="U288" s="196">
        <v>45187</v>
      </c>
      <c r="V288" s="196">
        <v>45187</v>
      </c>
      <c r="W288" s="196">
        <v>45174</v>
      </c>
      <c r="X288" s="196">
        <v>45117</v>
      </c>
      <c r="Y288" s="196">
        <v>45134</v>
      </c>
      <c r="Z288" s="196">
        <v>45123</v>
      </c>
      <c r="AA288" s="196">
        <v>45176</v>
      </c>
      <c r="AB288" s="196">
        <v>45120</v>
      </c>
      <c r="AC288" s="196">
        <v>45123</v>
      </c>
      <c r="AD288" s="196">
        <v>45167</v>
      </c>
      <c r="AE288" s="196">
        <v>45181</v>
      </c>
      <c r="AF288" s="196">
        <v>45134</v>
      </c>
      <c r="AG288" s="196">
        <v>45187</v>
      </c>
      <c r="AH288" s="196">
        <v>45165</v>
      </c>
      <c r="AI288" s="196">
        <v>45134</v>
      </c>
      <c r="AJ288" s="196">
        <v>45167</v>
      </c>
      <c r="AK288" s="196">
        <v>45182</v>
      </c>
      <c r="AL288" s="196">
        <v>45123</v>
      </c>
      <c r="AM288" s="196" t="s">
        <v>1752</v>
      </c>
      <c r="AN288" s="196" t="s">
        <v>1752</v>
      </c>
      <c r="AO288" s="196" t="s">
        <v>1752</v>
      </c>
      <c r="AP288" s="196">
        <v>45123</v>
      </c>
      <c r="AQ288" s="196">
        <v>45187</v>
      </c>
      <c r="AR288" s="196">
        <v>45186</v>
      </c>
      <c r="AS288" s="196">
        <v>45125</v>
      </c>
      <c r="AT288" s="196" t="s">
        <v>1752</v>
      </c>
      <c r="AU288" s="196" t="s">
        <v>1752</v>
      </c>
      <c r="AV288" s="196" t="s">
        <v>1752</v>
      </c>
      <c r="AW288" s="196" t="s">
        <v>1752</v>
      </c>
      <c r="AX288" s="196" t="s">
        <v>1752</v>
      </c>
      <c r="AY288" s="196">
        <v>45186</v>
      </c>
      <c r="AZ288" s="196">
        <v>45187</v>
      </c>
      <c r="BA288" s="196" t="s">
        <v>1752</v>
      </c>
      <c r="BB288" s="196">
        <v>45138</v>
      </c>
      <c r="BC288" s="196" t="s">
        <v>1752</v>
      </c>
      <c r="BD288" s="68" t="s">
        <v>1752</v>
      </c>
      <c r="BE288" s="68" t="s">
        <v>1752</v>
      </c>
      <c r="BF288" s="68" t="s">
        <v>1752</v>
      </c>
      <c r="BG288" s="68" t="s">
        <v>1752</v>
      </c>
      <c r="BH288" s="68" t="s">
        <v>1752</v>
      </c>
      <c r="BI288" s="68" t="s">
        <v>1752</v>
      </c>
      <c r="BJ288" s="68" t="s">
        <v>1752</v>
      </c>
      <c r="BK288" s="68" t="s">
        <v>1752</v>
      </c>
      <c r="BM288" s="68" t="s">
        <v>1752</v>
      </c>
    </row>
    <row r="289" spans="1:65">
      <c r="A289" s="112">
        <v>45188</v>
      </c>
      <c r="B289" s="196">
        <v>45167</v>
      </c>
      <c r="C289" s="196">
        <v>45186</v>
      </c>
      <c r="D289" s="196">
        <v>45172</v>
      </c>
      <c r="E289" s="196">
        <v>45168</v>
      </c>
      <c r="F289" s="196">
        <v>45188</v>
      </c>
      <c r="G289" s="196">
        <v>45187</v>
      </c>
      <c r="H289" s="196">
        <v>45187</v>
      </c>
      <c r="I289" s="196">
        <v>45186</v>
      </c>
      <c r="J289" s="196">
        <v>45188</v>
      </c>
      <c r="K289" s="196">
        <v>45188</v>
      </c>
      <c r="L289" s="196">
        <v>45187</v>
      </c>
      <c r="M289" s="196">
        <v>45165</v>
      </c>
      <c r="N289" s="196">
        <v>45123</v>
      </c>
      <c r="O289" s="196">
        <v>45186</v>
      </c>
      <c r="P289" s="196">
        <v>45186</v>
      </c>
      <c r="Q289" s="196">
        <v>45166</v>
      </c>
      <c r="R289" s="196">
        <v>45152</v>
      </c>
      <c r="S289" s="196">
        <v>45180</v>
      </c>
      <c r="T289" s="196">
        <v>45134</v>
      </c>
      <c r="U289" s="196">
        <v>45187</v>
      </c>
      <c r="V289" s="196">
        <v>45187</v>
      </c>
      <c r="W289" s="196">
        <v>45174</v>
      </c>
      <c r="X289" s="196">
        <v>45117</v>
      </c>
      <c r="Y289" s="196">
        <v>45134</v>
      </c>
      <c r="Z289" s="196">
        <v>45123</v>
      </c>
      <c r="AA289" s="196">
        <v>45176</v>
      </c>
      <c r="AB289" s="196">
        <v>45120</v>
      </c>
      <c r="AC289" s="196">
        <v>45123</v>
      </c>
      <c r="AD289" s="196">
        <v>45167</v>
      </c>
      <c r="AE289" s="196">
        <v>45181</v>
      </c>
      <c r="AF289" s="196">
        <v>45134</v>
      </c>
      <c r="AG289" s="196">
        <v>45188</v>
      </c>
      <c r="AH289" s="196">
        <v>45165</v>
      </c>
      <c r="AI289" s="196">
        <v>45134</v>
      </c>
      <c r="AJ289" s="196">
        <v>45167</v>
      </c>
      <c r="AK289" s="196">
        <v>45182</v>
      </c>
      <c r="AL289" s="196">
        <v>45123</v>
      </c>
      <c r="AM289" s="196" t="s">
        <v>1752</v>
      </c>
      <c r="AN289" s="196" t="s">
        <v>1752</v>
      </c>
      <c r="AO289" s="196" t="s">
        <v>1752</v>
      </c>
      <c r="AP289" s="196">
        <v>45123</v>
      </c>
      <c r="AQ289" s="196">
        <v>45187</v>
      </c>
      <c r="AR289" s="196">
        <v>45188</v>
      </c>
      <c r="AS289" s="196">
        <v>45125</v>
      </c>
      <c r="AT289" s="196" t="s">
        <v>1752</v>
      </c>
      <c r="AU289" s="196" t="s">
        <v>1752</v>
      </c>
      <c r="AV289" s="196" t="s">
        <v>1752</v>
      </c>
      <c r="AW289" s="196" t="s">
        <v>1752</v>
      </c>
      <c r="AX289" s="196" t="s">
        <v>1752</v>
      </c>
      <c r="AY289" s="196">
        <v>45186</v>
      </c>
      <c r="AZ289" s="196">
        <v>45187</v>
      </c>
      <c r="BA289" s="196" t="s">
        <v>1752</v>
      </c>
      <c r="BB289" s="196">
        <v>45138</v>
      </c>
      <c r="BC289" s="196" t="s">
        <v>1752</v>
      </c>
      <c r="BD289" s="68" t="s">
        <v>1752</v>
      </c>
      <c r="BE289" s="68" t="s">
        <v>1752</v>
      </c>
      <c r="BF289" s="68" t="s">
        <v>1752</v>
      </c>
      <c r="BG289" s="68" t="s">
        <v>1752</v>
      </c>
      <c r="BH289" s="68" t="s">
        <v>1752</v>
      </c>
      <c r="BI289" s="68" t="s">
        <v>1752</v>
      </c>
      <c r="BJ289" s="68" t="s">
        <v>1752</v>
      </c>
      <c r="BK289" s="68" t="s">
        <v>1752</v>
      </c>
      <c r="BM289" s="68" t="s">
        <v>1752</v>
      </c>
    </row>
    <row r="290" spans="1:65">
      <c r="A290" s="112">
        <v>45189</v>
      </c>
      <c r="B290" s="196">
        <v>45167</v>
      </c>
      <c r="C290" s="196">
        <v>45186</v>
      </c>
      <c r="D290" s="196">
        <v>45172</v>
      </c>
      <c r="E290" s="196">
        <v>45168</v>
      </c>
      <c r="F290" s="196">
        <v>45188</v>
      </c>
      <c r="G290" s="196">
        <v>45187</v>
      </c>
      <c r="H290" s="196">
        <v>45187</v>
      </c>
      <c r="I290" s="196">
        <v>45186</v>
      </c>
      <c r="J290" s="196">
        <v>45188</v>
      </c>
      <c r="K290" s="196">
        <v>45188</v>
      </c>
      <c r="L290" s="196">
        <v>45187</v>
      </c>
      <c r="M290" s="196">
        <v>45165</v>
      </c>
      <c r="N290" s="196">
        <v>45123</v>
      </c>
      <c r="O290" s="196">
        <v>45186</v>
      </c>
      <c r="P290" s="196">
        <v>45186</v>
      </c>
      <c r="Q290" s="196">
        <v>45166</v>
      </c>
      <c r="R290" s="196">
        <v>45152</v>
      </c>
      <c r="S290" s="196">
        <v>45180</v>
      </c>
      <c r="T290" s="196">
        <v>45134</v>
      </c>
      <c r="U290" s="196">
        <v>45187</v>
      </c>
      <c r="V290" s="196">
        <v>45187</v>
      </c>
      <c r="W290" s="196">
        <v>45174</v>
      </c>
      <c r="X290" s="196">
        <v>45117</v>
      </c>
      <c r="Y290" s="196">
        <v>45134</v>
      </c>
      <c r="Z290" s="196">
        <v>45123</v>
      </c>
      <c r="AA290" s="196">
        <v>45176</v>
      </c>
      <c r="AB290" s="196">
        <v>45120</v>
      </c>
      <c r="AC290" s="196">
        <v>45123</v>
      </c>
      <c r="AD290" s="196">
        <v>45167</v>
      </c>
      <c r="AE290" s="196">
        <v>45181</v>
      </c>
      <c r="AF290" s="196">
        <v>45134</v>
      </c>
      <c r="AG290" s="196">
        <v>45188</v>
      </c>
      <c r="AH290" s="196">
        <v>45165</v>
      </c>
      <c r="AI290" s="196">
        <v>45134</v>
      </c>
      <c r="AJ290" s="196">
        <v>45167</v>
      </c>
      <c r="AK290" s="196">
        <v>45182</v>
      </c>
      <c r="AL290" s="196">
        <v>45123</v>
      </c>
      <c r="AM290" s="196" t="s">
        <v>1752</v>
      </c>
      <c r="AN290" s="196" t="s">
        <v>1752</v>
      </c>
      <c r="AO290" s="196" t="s">
        <v>1752</v>
      </c>
      <c r="AP290" s="196">
        <v>45123</v>
      </c>
      <c r="AQ290" s="196">
        <v>45187</v>
      </c>
      <c r="AR290" s="196">
        <v>45188</v>
      </c>
      <c r="AS290" s="196">
        <v>45125</v>
      </c>
      <c r="AT290" s="196" t="s">
        <v>1752</v>
      </c>
      <c r="AU290" s="196" t="s">
        <v>1752</v>
      </c>
      <c r="AV290" s="196" t="s">
        <v>1752</v>
      </c>
      <c r="AW290" s="196" t="s">
        <v>1752</v>
      </c>
      <c r="AX290" s="196" t="s">
        <v>1752</v>
      </c>
      <c r="AY290" s="196">
        <v>45186</v>
      </c>
      <c r="AZ290" s="196">
        <v>45187</v>
      </c>
      <c r="BA290" s="196" t="s">
        <v>1752</v>
      </c>
      <c r="BB290" s="196">
        <v>45138</v>
      </c>
      <c r="BC290" s="196" t="s">
        <v>1752</v>
      </c>
      <c r="BD290" s="68" t="s">
        <v>1752</v>
      </c>
      <c r="BE290" s="68" t="s">
        <v>1752</v>
      </c>
      <c r="BF290" s="68" t="s">
        <v>1752</v>
      </c>
      <c r="BG290" s="68" t="s">
        <v>1752</v>
      </c>
      <c r="BH290" s="68" t="s">
        <v>1752</v>
      </c>
      <c r="BI290" s="68" t="s">
        <v>1752</v>
      </c>
      <c r="BJ290" s="68" t="s">
        <v>1752</v>
      </c>
      <c r="BK290" s="68" t="s">
        <v>1752</v>
      </c>
      <c r="BM290" s="68" t="s">
        <v>1752</v>
      </c>
    </row>
    <row r="291" spans="1:65">
      <c r="A291" s="112">
        <v>45190</v>
      </c>
      <c r="B291" s="196">
        <v>45167</v>
      </c>
      <c r="C291" s="196">
        <v>45186</v>
      </c>
      <c r="D291" s="196">
        <v>45172</v>
      </c>
      <c r="E291" s="196">
        <v>45168</v>
      </c>
      <c r="F291" s="196">
        <v>45188</v>
      </c>
      <c r="G291" s="196">
        <v>45187</v>
      </c>
      <c r="H291" s="196">
        <v>45187</v>
      </c>
      <c r="I291" s="196">
        <v>45186</v>
      </c>
      <c r="J291" s="196">
        <v>45188</v>
      </c>
      <c r="K291" s="196">
        <v>45188</v>
      </c>
      <c r="L291" s="196">
        <v>45190</v>
      </c>
      <c r="M291" s="196">
        <v>45165</v>
      </c>
      <c r="N291" s="196">
        <v>45123</v>
      </c>
      <c r="O291" s="196">
        <v>45190</v>
      </c>
      <c r="P291" s="196">
        <v>45190</v>
      </c>
      <c r="Q291" s="196">
        <v>45166</v>
      </c>
      <c r="R291" s="196">
        <v>45152</v>
      </c>
      <c r="S291" s="196">
        <v>45180</v>
      </c>
      <c r="T291" s="196">
        <v>45134</v>
      </c>
      <c r="U291" s="196">
        <v>45190</v>
      </c>
      <c r="V291" s="196">
        <v>45187</v>
      </c>
      <c r="W291" s="196">
        <v>45174</v>
      </c>
      <c r="X291" s="196">
        <v>45117</v>
      </c>
      <c r="Y291" s="196">
        <v>45134</v>
      </c>
      <c r="Z291" s="196">
        <v>45123</v>
      </c>
      <c r="AA291" s="196">
        <v>45176</v>
      </c>
      <c r="AB291" s="196">
        <v>45120</v>
      </c>
      <c r="AC291" s="196">
        <v>45123</v>
      </c>
      <c r="AD291" s="196">
        <v>45190</v>
      </c>
      <c r="AE291" s="196">
        <v>45190</v>
      </c>
      <c r="AF291" s="196">
        <v>45134</v>
      </c>
      <c r="AG291" s="196">
        <v>45188</v>
      </c>
      <c r="AH291" s="196">
        <v>45165</v>
      </c>
      <c r="AI291" s="196">
        <v>45134</v>
      </c>
      <c r="AJ291" s="196">
        <v>45167</v>
      </c>
      <c r="AK291" s="196">
        <v>45190</v>
      </c>
      <c r="AL291" s="196">
        <v>45123</v>
      </c>
      <c r="AM291" s="196" t="s">
        <v>1752</v>
      </c>
      <c r="AN291" s="196" t="s">
        <v>1752</v>
      </c>
      <c r="AO291" s="196" t="s">
        <v>1752</v>
      </c>
      <c r="AP291" s="196">
        <v>45123</v>
      </c>
      <c r="AQ291" s="196">
        <v>45187</v>
      </c>
      <c r="AR291" s="196">
        <v>45190</v>
      </c>
      <c r="AS291" s="196">
        <v>45125</v>
      </c>
      <c r="AT291" s="196" t="s">
        <v>1752</v>
      </c>
      <c r="AU291" s="196" t="s">
        <v>1752</v>
      </c>
      <c r="AV291" s="196" t="s">
        <v>1752</v>
      </c>
      <c r="AW291" s="196" t="s">
        <v>1752</v>
      </c>
      <c r="AX291" s="196" t="s">
        <v>1752</v>
      </c>
      <c r="AY291" s="196">
        <v>45186</v>
      </c>
      <c r="AZ291" s="196">
        <v>45187</v>
      </c>
      <c r="BA291" s="196" t="s">
        <v>1752</v>
      </c>
      <c r="BB291" s="196">
        <v>45138</v>
      </c>
      <c r="BC291" s="196" t="s">
        <v>1752</v>
      </c>
      <c r="BD291" s="68" t="s">
        <v>1752</v>
      </c>
      <c r="BE291" s="68" t="s">
        <v>1752</v>
      </c>
      <c r="BF291" s="68" t="s">
        <v>1752</v>
      </c>
      <c r="BG291" s="68" t="s">
        <v>1752</v>
      </c>
      <c r="BH291" s="68" t="s">
        <v>1752</v>
      </c>
      <c r="BI291" s="68" t="s">
        <v>1752</v>
      </c>
      <c r="BJ291" s="68" t="s">
        <v>1752</v>
      </c>
      <c r="BK291" s="68" t="s">
        <v>1752</v>
      </c>
      <c r="BM291" s="68" t="s">
        <v>1752</v>
      </c>
    </row>
    <row r="292" spans="1:65">
      <c r="A292" s="112">
        <v>45191</v>
      </c>
      <c r="B292" s="196">
        <v>45167</v>
      </c>
      <c r="C292" s="196">
        <v>45186</v>
      </c>
      <c r="D292" s="196">
        <v>45172</v>
      </c>
      <c r="E292" s="196">
        <v>45168</v>
      </c>
      <c r="F292" s="196">
        <v>45188</v>
      </c>
      <c r="G292" s="196">
        <v>45187</v>
      </c>
      <c r="H292" s="196">
        <v>45187</v>
      </c>
      <c r="I292" s="196">
        <v>45186</v>
      </c>
      <c r="J292" s="196">
        <v>45188</v>
      </c>
      <c r="K292" s="196">
        <v>45188</v>
      </c>
      <c r="L292" s="196">
        <v>45190</v>
      </c>
      <c r="M292" s="196">
        <v>45165</v>
      </c>
      <c r="N292" s="196">
        <v>45123</v>
      </c>
      <c r="O292" s="196">
        <v>45190</v>
      </c>
      <c r="P292" s="196">
        <v>45190</v>
      </c>
      <c r="Q292" s="196">
        <v>45166</v>
      </c>
      <c r="R292" s="196">
        <v>45152</v>
      </c>
      <c r="S292" s="196">
        <v>45180</v>
      </c>
      <c r="T292" s="196">
        <v>45134</v>
      </c>
      <c r="U292" s="196">
        <v>45190</v>
      </c>
      <c r="V292" s="196">
        <v>45187</v>
      </c>
      <c r="W292" s="196">
        <v>45174</v>
      </c>
      <c r="X292" s="196">
        <v>45117</v>
      </c>
      <c r="Y292" s="196">
        <v>45134</v>
      </c>
      <c r="Z292" s="196">
        <v>45123</v>
      </c>
      <c r="AA292" s="196">
        <v>45176</v>
      </c>
      <c r="AB292" s="196">
        <v>45120</v>
      </c>
      <c r="AC292" s="196">
        <v>45123</v>
      </c>
      <c r="AD292" s="196">
        <v>45190</v>
      </c>
      <c r="AE292" s="196">
        <v>45190</v>
      </c>
      <c r="AF292" s="196">
        <v>45134</v>
      </c>
      <c r="AG292" s="196">
        <v>45188</v>
      </c>
      <c r="AH292" s="196">
        <v>45165</v>
      </c>
      <c r="AI292" s="196">
        <v>45134</v>
      </c>
      <c r="AJ292" s="196">
        <v>45167</v>
      </c>
      <c r="AK292" s="196">
        <v>45190</v>
      </c>
      <c r="AL292" s="196">
        <v>45123</v>
      </c>
      <c r="AM292" s="196" t="s">
        <v>1752</v>
      </c>
      <c r="AN292" s="196" t="s">
        <v>1752</v>
      </c>
      <c r="AO292" s="196" t="s">
        <v>1752</v>
      </c>
      <c r="AP292" s="196">
        <v>45123</v>
      </c>
      <c r="AQ292" s="196">
        <v>45187</v>
      </c>
      <c r="AR292" s="196">
        <v>45190</v>
      </c>
      <c r="AS292" s="196">
        <v>45125</v>
      </c>
      <c r="AT292" s="196" t="s">
        <v>1752</v>
      </c>
      <c r="AU292" s="196" t="s">
        <v>1752</v>
      </c>
      <c r="AV292" s="196" t="s">
        <v>1752</v>
      </c>
      <c r="AW292" s="196" t="s">
        <v>1752</v>
      </c>
      <c r="AX292" s="196" t="s">
        <v>1752</v>
      </c>
      <c r="AY292" s="196">
        <v>45186</v>
      </c>
      <c r="AZ292" s="196">
        <v>45187</v>
      </c>
      <c r="BA292" s="196" t="s">
        <v>1752</v>
      </c>
      <c r="BB292" s="196">
        <v>45138</v>
      </c>
      <c r="BC292" s="196" t="s">
        <v>1752</v>
      </c>
      <c r="BD292" s="68" t="s">
        <v>1752</v>
      </c>
      <c r="BE292" s="68" t="s">
        <v>1752</v>
      </c>
      <c r="BF292" s="68" t="s">
        <v>1752</v>
      </c>
      <c r="BG292" s="68" t="s">
        <v>1752</v>
      </c>
      <c r="BH292" s="68" t="s">
        <v>1752</v>
      </c>
      <c r="BI292" s="68" t="s">
        <v>1752</v>
      </c>
      <c r="BJ292" s="68" t="s">
        <v>1752</v>
      </c>
      <c r="BK292" s="68" t="s">
        <v>1752</v>
      </c>
      <c r="BM292" s="68" t="s">
        <v>1752</v>
      </c>
    </row>
    <row r="293" spans="1:65">
      <c r="A293" s="112">
        <v>45192</v>
      </c>
      <c r="B293" s="196">
        <v>45167</v>
      </c>
      <c r="C293" s="196">
        <v>45186</v>
      </c>
      <c r="D293" s="196">
        <v>45172</v>
      </c>
      <c r="E293" s="196">
        <v>45168</v>
      </c>
      <c r="F293" s="196">
        <v>45188</v>
      </c>
      <c r="G293" s="196">
        <v>45187</v>
      </c>
      <c r="H293" s="196">
        <v>45187</v>
      </c>
      <c r="I293" s="196">
        <v>45186</v>
      </c>
      <c r="J293" s="196">
        <v>45188</v>
      </c>
      <c r="K293" s="196">
        <v>45188</v>
      </c>
      <c r="L293" s="196">
        <v>45190</v>
      </c>
      <c r="M293" s="196">
        <v>45165</v>
      </c>
      <c r="N293" s="196">
        <v>45123</v>
      </c>
      <c r="O293" s="196">
        <v>45190</v>
      </c>
      <c r="P293" s="196">
        <v>45190</v>
      </c>
      <c r="Q293" s="196">
        <v>45166</v>
      </c>
      <c r="R293" s="196">
        <v>45152</v>
      </c>
      <c r="S293" s="196">
        <v>45180</v>
      </c>
      <c r="T293" s="196">
        <v>45134</v>
      </c>
      <c r="U293" s="196">
        <v>45190</v>
      </c>
      <c r="V293" s="196">
        <v>45187</v>
      </c>
      <c r="W293" s="196">
        <v>45174</v>
      </c>
      <c r="X293" s="196">
        <v>45117</v>
      </c>
      <c r="Y293" s="196">
        <v>45134</v>
      </c>
      <c r="Z293" s="196">
        <v>45123</v>
      </c>
      <c r="AA293" s="196">
        <v>45176</v>
      </c>
      <c r="AB293" s="196">
        <v>45120</v>
      </c>
      <c r="AC293" s="196">
        <v>45123</v>
      </c>
      <c r="AD293" s="196">
        <v>45190</v>
      </c>
      <c r="AE293" s="196">
        <v>45190</v>
      </c>
      <c r="AF293" s="196">
        <v>45134</v>
      </c>
      <c r="AG293" s="196">
        <v>45188</v>
      </c>
      <c r="AH293" s="196">
        <v>45165</v>
      </c>
      <c r="AI293" s="196">
        <v>45134</v>
      </c>
      <c r="AJ293" s="196">
        <v>45167</v>
      </c>
      <c r="AK293" s="196">
        <v>45190</v>
      </c>
      <c r="AL293" s="196">
        <v>45123</v>
      </c>
      <c r="AM293" s="196" t="s">
        <v>1752</v>
      </c>
      <c r="AN293" s="196" t="s">
        <v>1752</v>
      </c>
      <c r="AO293" s="196" t="s">
        <v>1752</v>
      </c>
      <c r="AP293" s="196">
        <v>45123</v>
      </c>
      <c r="AQ293" s="196">
        <v>45187</v>
      </c>
      <c r="AR293" s="196">
        <v>45190</v>
      </c>
      <c r="AS293" s="196">
        <v>45125</v>
      </c>
      <c r="AT293" s="196" t="s">
        <v>1752</v>
      </c>
      <c r="AU293" s="196" t="s">
        <v>1752</v>
      </c>
      <c r="AV293" s="196" t="s">
        <v>1752</v>
      </c>
      <c r="AW293" s="196" t="s">
        <v>1752</v>
      </c>
      <c r="AX293" s="196" t="s">
        <v>1752</v>
      </c>
      <c r="AY293" s="196">
        <v>45186</v>
      </c>
      <c r="AZ293" s="196">
        <v>45187</v>
      </c>
      <c r="BA293" s="196" t="s">
        <v>1752</v>
      </c>
      <c r="BB293" s="196">
        <v>45138</v>
      </c>
      <c r="BC293" s="196" t="s">
        <v>1752</v>
      </c>
      <c r="BD293" s="68" t="s">
        <v>1752</v>
      </c>
      <c r="BE293" s="68" t="s">
        <v>1752</v>
      </c>
      <c r="BF293" s="68" t="s">
        <v>1752</v>
      </c>
      <c r="BG293" s="68" t="s">
        <v>1752</v>
      </c>
      <c r="BH293" s="68" t="s">
        <v>1752</v>
      </c>
      <c r="BI293" s="68" t="s">
        <v>1752</v>
      </c>
      <c r="BJ293" s="68" t="s">
        <v>1752</v>
      </c>
      <c r="BK293" s="68" t="s">
        <v>1752</v>
      </c>
      <c r="BM293" s="68" t="s">
        <v>1752</v>
      </c>
    </row>
    <row r="294" spans="1:65">
      <c r="A294" s="112">
        <v>45193</v>
      </c>
      <c r="B294" s="196">
        <v>45167</v>
      </c>
      <c r="C294" s="196">
        <v>45186</v>
      </c>
      <c r="D294" s="196">
        <v>45193</v>
      </c>
      <c r="E294" s="196">
        <v>45193</v>
      </c>
      <c r="F294" s="196">
        <v>45193</v>
      </c>
      <c r="G294" s="196">
        <v>45193</v>
      </c>
      <c r="H294" s="196">
        <v>45187</v>
      </c>
      <c r="I294" s="196">
        <v>45186</v>
      </c>
      <c r="J294" s="196">
        <v>45188</v>
      </c>
      <c r="K294" s="196">
        <v>45193</v>
      </c>
      <c r="L294" s="196">
        <v>45190</v>
      </c>
      <c r="M294" s="196">
        <v>45165</v>
      </c>
      <c r="N294" s="196">
        <v>45123</v>
      </c>
      <c r="O294" s="196">
        <v>45193</v>
      </c>
      <c r="P294" s="196">
        <v>45193</v>
      </c>
      <c r="Q294" s="196">
        <v>45193</v>
      </c>
      <c r="R294" s="196">
        <v>45152</v>
      </c>
      <c r="S294" s="196">
        <v>45180</v>
      </c>
      <c r="T294" s="196">
        <v>45134</v>
      </c>
      <c r="U294" s="196">
        <v>45193</v>
      </c>
      <c r="V294" s="196">
        <v>45187</v>
      </c>
      <c r="W294" s="196">
        <v>45174</v>
      </c>
      <c r="X294" s="196">
        <v>45117</v>
      </c>
      <c r="Y294" s="196">
        <v>45134</v>
      </c>
      <c r="Z294" s="196">
        <v>45123</v>
      </c>
      <c r="AA294" s="196">
        <v>45176</v>
      </c>
      <c r="AB294" s="196">
        <v>45120</v>
      </c>
      <c r="AC294" s="196">
        <v>45123</v>
      </c>
      <c r="AD294" s="196">
        <v>45190</v>
      </c>
      <c r="AE294" s="196">
        <v>45193</v>
      </c>
      <c r="AF294" s="196">
        <v>45134</v>
      </c>
      <c r="AG294" s="196">
        <v>45193</v>
      </c>
      <c r="AH294" s="196">
        <v>45165</v>
      </c>
      <c r="AI294" s="196">
        <v>45134</v>
      </c>
      <c r="AJ294" s="196">
        <v>45167</v>
      </c>
      <c r="AK294" s="196">
        <v>45193</v>
      </c>
      <c r="AL294" s="196">
        <v>45123</v>
      </c>
      <c r="AM294" s="196" t="s">
        <v>1752</v>
      </c>
      <c r="AN294" s="196" t="s">
        <v>1752</v>
      </c>
      <c r="AO294" s="196" t="s">
        <v>1752</v>
      </c>
      <c r="AP294" s="196">
        <v>45123</v>
      </c>
      <c r="AQ294" s="196">
        <v>45187</v>
      </c>
      <c r="AR294" s="196">
        <v>45193</v>
      </c>
      <c r="AS294" s="196">
        <v>45125</v>
      </c>
      <c r="AT294" s="196" t="s">
        <v>1752</v>
      </c>
      <c r="AU294" s="196" t="s">
        <v>1752</v>
      </c>
      <c r="AV294" s="196" t="s">
        <v>1752</v>
      </c>
      <c r="AW294" s="196" t="s">
        <v>1752</v>
      </c>
      <c r="AX294" s="196" t="s">
        <v>1752</v>
      </c>
      <c r="AY294" s="196">
        <v>45193</v>
      </c>
      <c r="AZ294" s="196">
        <v>45187</v>
      </c>
      <c r="BA294" s="196" t="s">
        <v>1752</v>
      </c>
      <c r="BB294" s="196">
        <v>45138</v>
      </c>
      <c r="BC294" s="196" t="s">
        <v>1752</v>
      </c>
      <c r="BD294" s="68" t="s">
        <v>1752</v>
      </c>
      <c r="BE294" s="68" t="s">
        <v>1752</v>
      </c>
      <c r="BF294" s="68" t="s">
        <v>1752</v>
      </c>
      <c r="BG294" s="68" t="s">
        <v>1752</v>
      </c>
      <c r="BH294" s="68" t="s">
        <v>1752</v>
      </c>
      <c r="BI294" s="68" t="s">
        <v>1752</v>
      </c>
      <c r="BJ294" s="68" t="s">
        <v>1752</v>
      </c>
      <c r="BK294" s="68" t="s">
        <v>1752</v>
      </c>
      <c r="BM294" s="68" t="s">
        <v>1752</v>
      </c>
    </row>
    <row r="295" spans="1:65">
      <c r="A295" s="112">
        <v>45194</v>
      </c>
      <c r="B295" s="196">
        <v>45167</v>
      </c>
      <c r="C295" s="196">
        <v>45194</v>
      </c>
      <c r="D295" s="196">
        <v>45193</v>
      </c>
      <c r="E295" s="196">
        <v>45193</v>
      </c>
      <c r="F295" s="196">
        <v>45194</v>
      </c>
      <c r="G295" s="196">
        <v>45193</v>
      </c>
      <c r="H295" s="196">
        <v>45187</v>
      </c>
      <c r="I295" s="196">
        <v>45194</v>
      </c>
      <c r="J295" s="196">
        <v>45194</v>
      </c>
      <c r="K295" s="196">
        <v>45193</v>
      </c>
      <c r="L295" s="196">
        <v>45194</v>
      </c>
      <c r="M295" s="196">
        <v>45165</v>
      </c>
      <c r="N295" s="196">
        <v>45123</v>
      </c>
      <c r="O295" s="196">
        <v>45194</v>
      </c>
      <c r="P295" s="196">
        <v>45193</v>
      </c>
      <c r="Q295" s="196">
        <v>45193</v>
      </c>
      <c r="R295" s="196">
        <v>45152</v>
      </c>
      <c r="S295" s="196">
        <v>45180</v>
      </c>
      <c r="T295" s="196">
        <v>45134</v>
      </c>
      <c r="U295" s="196">
        <v>45194</v>
      </c>
      <c r="V295" s="196">
        <v>45187</v>
      </c>
      <c r="W295" s="196">
        <v>45194</v>
      </c>
      <c r="X295" s="196">
        <v>45117</v>
      </c>
      <c r="Y295" s="196">
        <v>45134</v>
      </c>
      <c r="Z295" s="196">
        <v>45123</v>
      </c>
      <c r="AA295" s="196">
        <v>45176</v>
      </c>
      <c r="AB295" s="196">
        <v>45120</v>
      </c>
      <c r="AC295" s="196">
        <v>45123</v>
      </c>
      <c r="AD295" s="196">
        <v>45190</v>
      </c>
      <c r="AE295" s="196">
        <v>45194</v>
      </c>
      <c r="AF295" s="196">
        <v>45134</v>
      </c>
      <c r="AG295" s="196">
        <v>45193</v>
      </c>
      <c r="AH295" s="196">
        <v>45165</v>
      </c>
      <c r="AI295" s="196">
        <v>45134</v>
      </c>
      <c r="AJ295" s="196">
        <v>45167</v>
      </c>
      <c r="AK295" s="196">
        <v>45194</v>
      </c>
      <c r="AL295" s="196">
        <v>45123</v>
      </c>
      <c r="AM295" s="196" t="s">
        <v>1752</v>
      </c>
      <c r="AN295" s="196" t="s">
        <v>1752</v>
      </c>
      <c r="AO295" s="196" t="s">
        <v>1752</v>
      </c>
      <c r="AP295" s="196">
        <v>45123</v>
      </c>
      <c r="AQ295" s="196">
        <v>45187</v>
      </c>
      <c r="AR295" s="196">
        <v>45193</v>
      </c>
      <c r="AS295" s="196">
        <v>45125</v>
      </c>
      <c r="AT295" s="196" t="s">
        <v>1752</v>
      </c>
      <c r="AU295" s="196" t="s">
        <v>1752</v>
      </c>
      <c r="AV295" s="196" t="s">
        <v>1752</v>
      </c>
      <c r="AW295" s="196" t="s">
        <v>1752</v>
      </c>
      <c r="AX295" s="196" t="s">
        <v>1752</v>
      </c>
      <c r="AY295" s="196">
        <v>45194</v>
      </c>
      <c r="AZ295" s="196">
        <v>45187</v>
      </c>
      <c r="BA295" s="196" t="s">
        <v>1752</v>
      </c>
      <c r="BB295" s="196">
        <v>45138</v>
      </c>
      <c r="BC295" s="196" t="s">
        <v>1752</v>
      </c>
      <c r="BD295" s="68" t="s">
        <v>1752</v>
      </c>
      <c r="BE295" s="68" t="s">
        <v>1752</v>
      </c>
      <c r="BF295" s="68" t="s">
        <v>1752</v>
      </c>
      <c r="BG295" s="68" t="s">
        <v>1752</v>
      </c>
      <c r="BH295" s="68" t="s">
        <v>1752</v>
      </c>
      <c r="BI295" s="68" t="s">
        <v>1752</v>
      </c>
      <c r="BJ295" s="68" t="s">
        <v>1752</v>
      </c>
      <c r="BK295" s="68" t="s">
        <v>1752</v>
      </c>
      <c r="BM295" s="68" t="s">
        <v>1752</v>
      </c>
    </row>
    <row r="296" spans="1:65">
      <c r="A296" s="112">
        <v>45195</v>
      </c>
      <c r="B296" s="196">
        <v>45167</v>
      </c>
      <c r="C296" s="196">
        <v>45194</v>
      </c>
      <c r="D296" s="196">
        <v>45193</v>
      </c>
      <c r="E296" s="196">
        <v>45193</v>
      </c>
      <c r="F296" s="196">
        <v>45195</v>
      </c>
      <c r="G296" s="196">
        <v>45195</v>
      </c>
      <c r="H296" s="196">
        <v>45187</v>
      </c>
      <c r="I296" s="196">
        <v>45195</v>
      </c>
      <c r="J296" s="196">
        <v>45194</v>
      </c>
      <c r="K296" s="196">
        <v>45193</v>
      </c>
      <c r="L296" s="196">
        <v>45195</v>
      </c>
      <c r="M296" s="196">
        <v>45165</v>
      </c>
      <c r="N296" s="196">
        <v>45123</v>
      </c>
      <c r="O296" s="196">
        <v>45195</v>
      </c>
      <c r="P296" s="196">
        <v>45195</v>
      </c>
      <c r="Q296" s="196">
        <v>45193</v>
      </c>
      <c r="R296" s="196">
        <v>45152</v>
      </c>
      <c r="S296" s="196">
        <v>45180</v>
      </c>
      <c r="T296" s="196">
        <v>45134</v>
      </c>
      <c r="U296" s="196">
        <v>45195</v>
      </c>
      <c r="V296" s="196">
        <v>45187</v>
      </c>
      <c r="W296" s="196">
        <v>45195</v>
      </c>
      <c r="X296" s="196">
        <v>45117</v>
      </c>
      <c r="Y296" s="196">
        <v>45134</v>
      </c>
      <c r="Z296" s="196">
        <v>45123</v>
      </c>
      <c r="AA296" s="196">
        <v>45176</v>
      </c>
      <c r="AB296" s="196">
        <v>45120</v>
      </c>
      <c r="AC296" s="196">
        <v>45123</v>
      </c>
      <c r="AD296" s="196">
        <v>45190</v>
      </c>
      <c r="AE296" s="196">
        <v>45195</v>
      </c>
      <c r="AF296" s="196">
        <v>45134</v>
      </c>
      <c r="AG296" s="196">
        <v>45195</v>
      </c>
      <c r="AH296" s="196">
        <v>45165</v>
      </c>
      <c r="AI296" s="196">
        <v>45134</v>
      </c>
      <c r="AJ296" s="196">
        <v>45167</v>
      </c>
      <c r="AK296" s="196">
        <v>45195</v>
      </c>
      <c r="AL296" s="196">
        <v>45123</v>
      </c>
      <c r="AM296" s="196" t="s">
        <v>1752</v>
      </c>
      <c r="AN296" s="196" t="s">
        <v>1752</v>
      </c>
      <c r="AO296" s="196" t="s">
        <v>1752</v>
      </c>
      <c r="AP296" s="196">
        <v>45123</v>
      </c>
      <c r="AQ296" s="196">
        <v>45195</v>
      </c>
      <c r="AR296" s="196">
        <v>45195</v>
      </c>
      <c r="AS296" s="196">
        <v>45125</v>
      </c>
      <c r="AT296" s="196" t="s">
        <v>1752</v>
      </c>
      <c r="AU296" s="196" t="s">
        <v>1752</v>
      </c>
      <c r="AV296" s="196" t="s">
        <v>1752</v>
      </c>
      <c r="AW296" s="196" t="s">
        <v>1752</v>
      </c>
      <c r="AX296" s="196" t="s">
        <v>1752</v>
      </c>
      <c r="AY296" s="196">
        <v>45194</v>
      </c>
      <c r="AZ296" s="196">
        <v>45187</v>
      </c>
      <c r="BA296" s="196" t="s">
        <v>1752</v>
      </c>
      <c r="BB296" s="196">
        <v>45138</v>
      </c>
      <c r="BC296" s="196" t="s">
        <v>1752</v>
      </c>
      <c r="BD296" s="68" t="s">
        <v>1752</v>
      </c>
      <c r="BE296" s="68" t="s">
        <v>1752</v>
      </c>
      <c r="BF296" s="68" t="s">
        <v>1752</v>
      </c>
      <c r="BG296" s="68" t="s">
        <v>1752</v>
      </c>
      <c r="BH296" s="68" t="s">
        <v>1752</v>
      </c>
      <c r="BI296" s="68" t="s">
        <v>1752</v>
      </c>
      <c r="BJ296" s="68" t="s">
        <v>1752</v>
      </c>
      <c r="BK296" s="68" t="s">
        <v>1752</v>
      </c>
      <c r="BM296" s="68" t="s">
        <v>1752</v>
      </c>
    </row>
    <row r="297" spans="1:65">
      <c r="A297" s="112">
        <v>45196</v>
      </c>
      <c r="B297" s="196">
        <v>45167</v>
      </c>
      <c r="C297" s="196">
        <v>45196</v>
      </c>
      <c r="D297" s="196">
        <v>45193</v>
      </c>
      <c r="E297" s="196">
        <v>45193</v>
      </c>
      <c r="F297" s="196">
        <v>45196</v>
      </c>
      <c r="G297" s="196">
        <v>45195</v>
      </c>
      <c r="H297" s="196">
        <v>45187</v>
      </c>
      <c r="I297" s="196">
        <v>45196</v>
      </c>
      <c r="J297" s="196">
        <v>45194</v>
      </c>
      <c r="K297" s="196">
        <v>45193</v>
      </c>
      <c r="L297" s="196">
        <v>45196</v>
      </c>
      <c r="M297" s="196">
        <v>45165</v>
      </c>
      <c r="N297" s="196">
        <v>45123</v>
      </c>
      <c r="O297" s="196">
        <v>45196</v>
      </c>
      <c r="P297" s="196">
        <v>45195</v>
      </c>
      <c r="Q297" s="196">
        <v>45193</v>
      </c>
      <c r="R297" s="196">
        <v>45152</v>
      </c>
      <c r="S297" s="196">
        <v>45180</v>
      </c>
      <c r="T297" s="196">
        <v>45134</v>
      </c>
      <c r="U297" s="196">
        <v>45195</v>
      </c>
      <c r="V297" s="196">
        <v>45187</v>
      </c>
      <c r="W297" s="196">
        <v>45195</v>
      </c>
      <c r="X297" s="196">
        <v>45117</v>
      </c>
      <c r="Y297" s="196">
        <v>45134</v>
      </c>
      <c r="Z297" s="196">
        <v>45123</v>
      </c>
      <c r="AA297" s="196">
        <v>45176</v>
      </c>
      <c r="AB297" s="196">
        <v>45120</v>
      </c>
      <c r="AC297" s="196">
        <v>45123</v>
      </c>
      <c r="AD297" s="196">
        <v>45190</v>
      </c>
      <c r="AE297" s="196">
        <v>45196</v>
      </c>
      <c r="AF297" s="196">
        <v>45134</v>
      </c>
      <c r="AG297" s="196">
        <v>45196</v>
      </c>
      <c r="AH297" s="196">
        <v>45165</v>
      </c>
      <c r="AI297" s="196">
        <v>45134</v>
      </c>
      <c r="AJ297" s="196">
        <v>45167</v>
      </c>
      <c r="AK297" s="196">
        <v>45196</v>
      </c>
      <c r="AL297" s="196">
        <v>45123</v>
      </c>
      <c r="AM297" s="196" t="s">
        <v>1752</v>
      </c>
      <c r="AN297" s="196" t="s">
        <v>1752</v>
      </c>
      <c r="AO297" s="196" t="s">
        <v>1752</v>
      </c>
      <c r="AP297" s="196">
        <v>45123</v>
      </c>
      <c r="AQ297" s="196">
        <v>45196</v>
      </c>
      <c r="AR297" s="196">
        <v>45196</v>
      </c>
      <c r="AS297" s="196">
        <v>45125</v>
      </c>
      <c r="AT297" s="196" t="s">
        <v>1752</v>
      </c>
      <c r="AU297" s="196" t="s">
        <v>1752</v>
      </c>
      <c r="AV297" s="196" t="s">
        <v>1752</v>
      </c>
      <c r="AW297" s="196" t="s">
        <v>1752</v>
      </c>
      <c r="AX297" s="196" t="s">
        <v>1752</v>
      </c>
      <c r="AY297" s="196">
        <v>45194</v>
      </c>
      <c r="AZ297" s="196">
        <v>45196</v>
      </c>
      <c r="BA297" s="196" t="s">
        <v>1752</v>
      </c>
      <c r="BB297" s="196">
        <v>45138</v>
      </c>
      <c r="BC297" s="196" t="s">
        <v>1752</v>
      </c>
      <c r="BD297" s="68" t="s">
        <v>1752</v>
      </c>
      <c r="BE297" s="68" t="s">
        <v>1752</v>
      </c>
      <c r="BF297" s="68" t="s">
        <v>1752</v>
      </c>
      <c r="BG297" s="68" t="s">
        <v>1752</v>
      </c>
      <c r="BH297" s="68" t="s">
        <v>1752</v>
      </c>
      <c r="BI297" s="68" t="s">
        <v>1752</v>
      </c>
      <c r="BJ297" s="68" t="s">
        <v>1752</v>
      </c>
      <c r="BK297" s="68" t="s">
        <v>1752</v>
      </c>
      <c r="BM297" s="68" t="s">
        <v>1752</v>
      </c>
    </row>
    <row r="298" spans="1:65">
      <c r="A298" s="112">
        <v>45197</v>
      </c>
      <c r="B298" s="196">
        <v>45167</v>
      </c>
      <c r="C298" s="196">
        <v>45196</v>
      </c>
      <c r="D298" s="196">
        <v>45193</v>
      </c>
      <c r="E298" s="196">
        <v>45193</v>
      </c>
      <c r="F298" s="196">
        <v>45196</v>
      </c>
      <c r="G298" s="196">
        <v>45195</v>
      </c>
      <c r="H298" s="196">
        <v>45187</v>
      </c>
      <c r="I298" s="196">
        <v>45196</v>
      </c>
      <c r="J298" s="196">
        <v>45194</v>
      </c>
      <c r="K298" s="196">
        <v>45193</v>
      </c>
      <c r="L298" s="196">
        <v>45196</v>
      </c>
      <c r="M298" s="196">
        <v>45165</v>
      </c>
      <c r="N298" s="196">
        <v>45123</v>
      </c>
      <c r="O298" s="196">
        <v>45196</v>
      </c>
      <c r="P298" s="196">
        <v>45195</v>
      </c>
      <c r="Q298" s="196">
        <v>45193</v>
      </c>
      <c r="R298" s="196">
        <v>45152</v>
      </c>
      <c r="S298" s="196">
        <v>45180</v>
      </c>
      <c r="T298" s="196">
        <v>45134</v>
      </c>
      <c r="U298" s="196">
        <v>45195</v>
      </c>
      <c r="V298" s="196">
        <v>45187</v>
      </c>
      <c r="W298" s="196">
        <v>45195</v>
      </c>
      <c r="X298" s="196">
        <v>45117</v>
      </c>
      <c r="Y298" s="196">
        <v>45134</v>
      </c>
      <c r="Z298" s="196">
        <v>45123</v>
      </c>
      <c r="AA298" s="196">
        <v>45176</v>
      </c>
      <c r="AB298" s="196">
        <v>45120</v>
      </c>
      <c r="AC298" s="196">
        <v>45123</v>
      </c>
      <c r="AD298" s="196">
        <v>45190</v>
      </c>
      <c r="AE298" s="196">
        <v>45196</v>
      </c>
      <c r="AF298" s="196">
        <v>45134</v>
      </c>
      <c r="AG298" s="196">
        <v>45196</v>
      </c>
      <c r="AH298" s="196">
        <v>45165</v>
      </c>
      <c r="AI298" s="196">
        <v>45134</v>
      </c>
      <c r="AJ298" s="196">
        <v>45167</v>
      </c>
      <c r="AK298" s="196">
        <v>45196</v>
      </c>
      <c r="AL298" s="196">
        <v>45123</v>
      </c>
      <c r="AM298" s="196" t="s">
        <v>1752</v>
      </c>
      <c r="AN298" s="196" t="s">
        <v>1752</v>
      </c>
      <c r="AO298" s="196" t="s">
        <v>1752</v>
      </c>
      <c r="AP298" s="196">
        <v>45123</v>
      </c>
      <c r="AQ298" s="196">
        <v>45196</v>
      </c>
      <c r="AR298" s="196">
        <v>45196</v>
      </c>
      <c r="AS298" s="196">
        <v>45125</v>
      </c>
      <c r="AT298" s="196" t="s">
        <v>1752</v>
      </c>
      <c r="AU298" s="196" t="s">
        <v>1752</v>
      </c>
      <c r="AV298" s="196" t="s">
        <v>1752</v>
      </c>
      <c r="AW298" s="196" t="s">
        <v>1752</v>
      </c>
      <c r="AX298" s="196" t="s">
        <v>1752</v>
      </c>
      <c r="AY298" s="196">
        <v>45194</v>
      </c>
      <c r="AZ298" s="196">
        <v>45196</v>
      </c>
      <c r="BA298" s="196" t="s">
        <v>1752</v>
      </c>
      <c r="BB298" s="196">
        <v>45138</v>
      </c>
      <c r="BC298" s="196" t="s">
        <v>1752</v>
      </c>
      <c r="BD298" s="68" t="s">
        <v>1752</v>
      </c>
      <c r="BE298" s="68" t="s">
        <v>1752</v>
      </c>
      <c r="BF298" s="68" t="s">
        <v>1752</v>
      </c>
      <c r="BG298" s="68" t="s">
        <v>1752</v>
      </c>
      <c r="BH298" s="68" t="s">
        <v>1752</v>
      </c>
      <c r="BI298" s="68" t="s">
        <v>1752</v>
      </c>
      <c r="BJ298" s="68" t="s">
        <v>1752</v>
      </c>
      <c r="BK298" s="68" t="s">
        <v>1752</v>
      </c>
      <c r="BM298" s="68" t="s">
        <v>1752</v>
      </c>
    </row>
    <row r="299" spans="1:65">
      <c r="A299" s="112">
        <v>45198</v>
      </c>
      <c r="B299" s="196">
        <v>45167</v>
      </c>
      <c r="C299" s="196">
        <v>45196</v>
      </c>
      <c r="D299" s="196">
        <v>45193</v>
      </c>
      <c r="E299" s="196">
        <v>45193</v>
      </c>
      <c r="F299" s="196">
        <v>45196</v>
      </c>
      <c r="G299" s="196">
        <v>45195</v>
      </c>
      <c r="H299" s="196">
        <v>45187</v>
      </c>
      <c r="I299" s="196">
        <v>45196</v>
      </c>
      <c r="J299" s="196">
        <v>45194</v>
      </c>
      <c r="K299" s="196">
        <v>45193</v>
      </c>
      <c r="L299" s="196">
        <v>45196</v>
      </c>
      <c r="M299" s="196">
        <v>45165</v>
      </c>
      <c r="N299" s="196">
        <v>45123</v>
      </c>
      <c r="O299" s="196">
        <v>45196</v>
      </c>
      <c r="P299" s="196">
        <v>45195</v>
      </c>
      <c r="Q299" s="196">
        <v>45193</v>
      </c>
      <c r="R299" s="196">
        <v>45152</v>
      </c>
      <c r="S299" s="196">
        <v>45180</v>
      </c>
      <c r="T299" s="196">
        <v>45134</v>
      </c>
      <c r="U299" s="196">
        <v>45195</v>
      </c>
      <c r="V299" s="196">
        <v>45187</v>
      </c>
      <c r="W299" s="196">
        <v>45195</v>
      </c>
      <c r="X299" s="196">
        <v>45117</v>
      </c>
      <c r="Y299" s="196">
        <v>45134</v>
      </c>
      <c r="Z299" s="196">
        <v>45123</v>
      </c>
      <c r="AA299" s="196">
        <v>45176</v>
      </c>
      <c r="AB299" s="196">
        <v>45120</v>
      </c>
      <c r="AC299" s="196">
        <v>45123</v>
      </c>
      <c r="AD299" s="196">
        <v>45190</v>
      </c>
      <c r="AE299" s="196">
        <v>45196</v>
      </c>
      <c r="AF299" s="196">
        <v>45134</v>
      </c>
      <c r="AG299" s="196">
        <v>45196</v>
      </c>
      <c r="AH299" s="196">
        <v>45165</v>
      </c>
      <c r="AI299" s="196">
        <v>45134</v>
      </c>
      <c r="AJ299" s="196">
        <v>45167</v>
      </c>
      <c r="AK299" s="196">
        <v>45196</v>
      </c>
      <c r="AL299" s="196">
        <v>45123</v>
      </c>
      <c r="AM299" s="196" t="s">
        <v>1752</v>
      </c>
      <c r="AN299" s="196" t="s">
        <v>1752</v>
      </c>
      <c r="AO299" s="196" t="s">
        <v>1752</v>
      </c>
      <c r="AP299" s="196">
        <v>45123</v>
      </c>
      <c r="AQ299" s="196">
        <v>45196</v>
      </c>
      <c r="AR299" s="196">
        <v>45196</v>
      </c>
      <c r="AS299" s="196">
        <v>45125</v>
      </c>
      <c r="AT299" s="196" t="s">
        <v>1752</v>
      </c>
      <c r="AU299" s="196" t="s">
        <v>1752</v>
      </c>
      <c r="AV299" s="196" t="s">
        <v>1752</v>
      </c>
      <c r="AW299" s="196" t="s">
        <v>1752</v>
      </c>
      <c r="AX299" s="196" t="s">
        <v>1752</v>
      </c>
      <c r="AY299" s="196">
        <v>45194</v>
      </c>
      <c r="AZ299" s="196">
        <v>45196</v>
      </c>
      <c r="BA299" s="196" t="s">
        <v>1752</v>
      </c>
      <c r="BB299" s="196">
        <v>45138</v>
      </c>
      <c r="BC299" s="196" t="s">
        <v>1752</v>
      </c>
      <c r="BD299" s="68" t="s">
        <v>1752</v>
      </c>
      <c r="BE299" s="68" t="s">
        <v>1752</v>
      </c>
      <c r="BF299" s="68" t="s">
        <v>1752</v>
      </c>
      <c r="BG299" s="68" t="s">
        <v>1752</v>
      </c>
      <c r="BH299" s="68" t="s">
        <v>1752</v>
      </c>
      <c r="BI299" s="68" t="s">
        <v>1752</v>
      </c>
      <c r="BJ299" s="68" t="s">
        <v>1752</v>
      </c>
      <c r="BK299" s="68" t="s">
        <v>1752</v>
      </c>
      <c r="BM299" s="68" t="s">
        <v>1752</v>
      </c>
    </row>
    <row r="300" spans="1:65">
      <c r="A300" s="112">
        <v>45199</v>
      </c>
      <c r="B300" s="196">
        <v>45167</v>
      </c>
      <c r="C300" s="196">
        <v>45196</v>
      </c>
      <c r="D300" s="196">
        <v>45193</v>
      </c>
      <c r="E300" s="196">
        <v>45193</v>
      </c>
      <c r="F300" s="196">
        <v>45196</v>
      </c>
      <c r="G300" s="196">
        <v>45195</v>
      </c>
      <c r="H300" s="196">
        <v>45187</v>
      </c>
      <c r="I300" s="196">
        <v>45196</v>
      </c>
      <c r="J300" s="196">
        <v>45194</v>
      </c>
      <c r="K300" s="196">
        <v>45193</v>
      </c>
      <c r="L300" s="196">
        <v>45196</v>
      </c>
      <c r="M300" s="196">
        <v>45165</v>
      </c>
      <c r="N300" s="196">
        <v>45123</v>
      </c>
      <c r="O300" s="196">
        <v>45196</v>
      </c>
      <c r="P300" s="196">
        <v>45195</v>
      </c>
      <c r="Q300" s="196">
        <v>45193</v>
      </c>
      <c r="R300" s="196">
        <v>45152</v>
      </c>
      <c r="S300" s="196">
        <v>45180</v>
      </c>
      <c r="T300" s="196">
        <v>45134</v>
      </c>
      <c r="U300" s="196">
        <v>45195</v>
      </c>
      <c r="V300" s="196">
        <v>45187</v>
      </c>
      <c r="W300" s="196">
        <v>45195</v>
      </c>
      <c r="X300" s="196">
        <v>45117</v>
      </c>
      <c r="Y300" s="196">
        <v>45134</v>
      </c>
      <c r="Z300" s="196">
        <v>45123</v>
      </c>
      <c r="AA300" s="196">
        <v>45176</v>
      </c>
      <c r="AB300" s="196">
        <v>45120</v>
      </c>
      <c r="AC300" s="196">
        <v>45123</v>
      </c>
      <c r="AD300" s="196">
        <v>45190</v>
      </c>
      <c r="AE300" s="196">
        <v>45196</v>
      </c>
      <c r="AF300" s="196">
        <v>45134</v>
      </c>
      <c r="AG300" s="196">
        <v>45196</v>
      </c>
      <c r="AH300" s="196">
        <v>45165</v>
      </c>
      <c r="AI300" s="196">
        <v>45134</v>
      </c>
      <c r="AJ300" s="196">
        <v>45167</v>
      </c>
      <c r="AK300" s="196">
        <v>45196</v>
      </c>
      <c r="AL300" s="196">
        <v>45123</v>
      </c>
      <c r="AM300" s="196" t="s">
        <v>1752</v>
      </c>
      <c r="AN300" s="196" t="s">
        <v>1752</v>
      </c>
      <c r="AO300" s="196" t="s">
        <v>1752</v>
      </c>
      <c r="AP300" s="196">
        <v>45123</v>
      </c>
      <c r="AQ300" s="196">
        <v>45196</v>
      </c>
      <c r="AR300" s="196">
        <v>45196</v>
      </c>
      <c r="AS300" s="196">
        <v>45125</v>
      </c>
      <c r="AT300" s="196" t="s">
        <v>1752</v>
      </c>
      <c r="AU300" s="196" t="s">
        <v>1752</v>
      </c>
      <c r="AV300" s="196" t="s">
        <v>1752</v>
      </c>
      <c r="AW300" s="196" t="s">
        <v>1752</v>
      </c>
      <c r="AX300" s="196" t="s">
        <v>1752</v>
      </c>
      <c r="AY300" s="196">
        <v>45194</v>
      </c>
      <c r="AZ300" s="196">
        <v>45196</v>
      </c>
      <c r="BA300" s="196" t="s">
        <v>1752</v>
      </c>
      <c r="BB300" s="196">
        <v>45138</v>
      </c>
      <c r="BC300" s="196" t="s">
        <v>1752</v>
      </c>
      <c r="BD300" s="68" t="s">
        <v>1752</v>
      </c>
      <c r="BE300" s="68" t="s">
        <v>1752</v>
      </c>
      <c r="BF300" s="68" t="s">
        <v>1752</v>
      </c>
      <c r="BG300" s="68" t="s">
        <v>1752</v>
      </c>
      <c r="BH300" s="68" t="s">
        <v>1752</v>
      </c>
      <c r="BI300" s="68" t="s">
        <v>1752</v>
      </c>
      <c r="BJ300" s="68" t="s">
        <v>1752</v>
      </c>
      <c r="BK300" s="68" t="s">
        <v>1752</v>
      </c>
      <c r="BM300" s="68" t="s">
        <v>1752</v>
      </c>
    </row>
    <row r="301" spans="1:65">
      <c r="A301" s="112">
        <v>45200</v>
      </c>
      <c r="B301" s="196">
        <v>45167</v>
      </c>
      <c r="C301" s="196">
        <v>45200</v>
      </c>
      <c r="D301" s="196">
        <v>45193</v>
      </c>
      <c r="E301" s="196">
        <v>45193</v>
      </c>
      <c r="F301" s="196">
        <v>45196</v>
      </c>
      <c r="G301" s="196">
        <v>45195</v>
      </c>
      <c r="H301" s="196">
        <v>45187</v>
      </c>
      <c r="I301" s="196">
        <v>45196</v>
      </c>
      <c r="J301" s="196">
        <v>45200</v>
      </c>
      <c r="K301" s="196">
        <v>45193</v>
      </c>
      <c r="L301" s="196">
        <v>45200</v>
      </c>
      <c r="M301" s="196">
        <v>45165</v>
      </c>
      <c r="N301" s="196">
        <v>45123</v>
      </c>
      <c r="O301" s="196">
        <v>45200</v>
      </c>
      <c r="P301" s="196">
        <v>45200</v>
      </c>
      <c r="Q301" s="196">
        <v>45193</v>
      </c>
      <c r="R301" s="196">
        <v>45152</v>
      </c>
      <c r="S301" s="196">
        <v>45180</v>
      </c>
      <c r="T301" s="196">
        <v>45134</v>
      </c>
      <c r="U301" s="196">
        <v>45200</v>
      </c>
      <c r="V301" s="196">
        <v>45187</v>
      </c>
      <c r="W301" s="196">
        <v>45195</v>
      </c>
      <c r="X301" s="196">
        <v>45117</v>
      </c>
      <c r="Y301" s="196">
        <v>45134</v>
      </c>
      <c r="Z301" s="196">
        <v>45123</v>
      </c>
      <c r="AA301" s="196">
        <v>45176</v>
      </c>
      <c r="AB301" s="196">
        <v>45120</v>
      </c>
      <c r="AC301" s="196">
        <v>45123</v>
      </c>
      <c r="AD301" s="196">
        <v>45190</v>
      </c>
      <c r="AE301" s="196">
        <v>45196</v>
      </c>
      <c r="AF301" s="196">
        <v>45134</v>
      </c>
      <c r="AG301" s="196">
        <v>45196</v>
      </c>
      <c r="AH301" s="196">
        <v>45165</v>
      </c>
      <c r="AI301" s="196">
        <v>45134</v>
      </c>
      <c r="AJ301" s="196">
        <v>45167</v>
      </c>
      <c r="AK301" s="196">
        <v>45200</v>
      </c>
      <c r="AL301" s="196">
        <v>45123</v>
      </c>
      <c r="AM301" s="196" t="s">
        <v>1752</v>
      </c>
      <c r="AN301" s="196" t="s">
        <v>1752</v>
      </c>
      <c r="AO301" s="196" t="s">
        <v>1752</v>
      </c>
      <c r="AP301" s="196">
        <v>45123</v>
      </c>
      <c r="AQ301" s="196">
        <v>45200</v>
      </c>
      <c r="AR301" s="196">
        <v>45196</v>
      </c>
      <c r="AS301" s="196">
        <v>45125</v>
      </c>
      <c r="AT301" s="196" t="s">
        <v>1752</v>
      </c>
      <c r="AU301" s="196" t="s">
        <v>1752</v>
      </c>
      <c r="AV301" s="196" t="s">
        <v>1752</v>
      </c>
      <c r="AW301" s="196" t="s">
        <v>1752</v>
      </c>
      <c r="AX301" s="196" t="s">
        <v>1752</v>
      </c>
      <c r="AY301" s="196">
        <v>45194</v>
      </c>
      <c r="AZ301" s="196">
        <v>45196</v>
      </c>
      <c r="BA301" s="196" t="s">
        <v>1752</v>
      </c>
      <c r="BB301" s="196">
        <v>45138</v>
      </c>
      <c r="BC301" s="196" t="s">
        <v>1752</v>
      </c>
      <c r="BD301" s="68" t="s">
        <v>1752</v>
      </c>
      <c r="BE301" s="68" t="s">
        <v>1752</v>
      </c>
      <c r="BF301" s="68" t="s">
        <v>1752</v>
      </c>
      <c r="BG301" s="68" t="s">
        <v>1752</v>
      </c>
      <c r="BH301" s="68" t="s">
        <v>1752</v>
      </c>
      <c r="BI301" s="68" t="s">
        <v>1752</v>
      </c>
      <c r="BJ301" s="68" t="s">
        <v>1752</v>
      </c>
      <c r="BK301" s="68" t="s">
        <v>1752</v>
      </c>
      <c r="BM301" s="68" t="s">
        <v>1752</v>
      </c>
    </row>
    <row r="302" spans="1:65">
      <c r="A302" s="112">
        <v>45201</v>
      </c>
      <c r="B302" s="196">
        <v>45167</v>
      </c>
      <c r="C302" s="196">
        <v>45201</v>
      </c>
      <c r="D302" s="196">
        <v>45193</v>
      </c>
      <c r="E302" s="196">
        <v>45201</v>
      </c>
      <c r="F302" s="196">
        <v>45201</v>
      </c>
      <c r="G302" s="196">
        <v>45195</v>
      </c>
      <c r="H302" s="196">
        <v>45187</v>
      </c>
      <c r="I302" s="196">
        <v>45196</v>
      </c>
      <c r="J302" s="196">
        <v>45201</v>
      </c>
      <c r="K302" s="196">
        <v>45193</v>
      </c>
      <c r="L302" s="196">
        <v>45201</v>
      </c>
      <c r="M302" s="196">
        <v>45165</v>
      </c>
      <c r="N302" s="196">
        <v>45123</v>
      </c>
      <c r="O302" s="196">
        <v>45201</v>
      </c>
      <c r="P302" s="196">
        <v>45201</v>
      </c>
      <c r="Q302" s="196">
        <v>45193</v>
      </c>
      <c r="R302" s="196">
        <v>45152</v>
      </c>
      <c r="S302" s="196">
        <v>45180</v>
      </c>
      <c r="T302" s="196">
        <v>45134</v>
      </c>
      <c r="U302" s="196">
        <v>45201</v>
      </c>
      <c r="V302" s="196">
        <v>45201</v>
      </c>
      <c r="W302" s="196">
        <v>45195</v>
      </c>
      <c r="X302" s="196">
        <v>45117</v>
      </c>
      <c r="Y302" s="196">
        <v>45134</v>
      </c>
      <c r="Z302" s="196">
        <v>45123</v>
      </c>
      <c r="AA302" s="196">
        <v>45176</v>
      </c>
      <c r="AB302" s="196">
        <v>45120</v>
      </c>
      <c r="AC302" s="196">
        <v>45123</v>
      </c>
      <c r="AD302" s="196">
        <v>45190</v>
      </c>
      <c r="AE302" s="196">
        <v>45201</v>
      </c>
      <c r="AF302" s="196">
        <v>45134</v>
      </c>
      <c r="AG302" s="196">
        <v>45201</v>
      </c>
      <c r="AH302" s="196">
        <v>45165</v>
      </c>
      <c r="AI302" s="196">
        <v>45134</v>
      </c>
      <c r="AJ302" s="196">
        <v>45167</v>
      </c>
      <c r="AK302" s="196">
        <v>45201</v>
      </c>
      <c r="AL302" s="196">
        <v>45123</v>
      </c>
      <c r="AM302" s="196" t="s">
        <v>1752</v>
      </c>
      <c r="AN302" s="196" t="s">
        <v>1752</v>
      </c>
      <c r="AO302" s="196" t="s">
        <v>1752</v>
      </c>
      <c r="AP302" s="196">
        <v>45123</v>
      </c>
      <c r="AQ302" s="196">
        <v>45200</v>
      </c>
      <c r="AR302" s="196">
        <v>45196</v>
      </c>
      <c r="AS302" s="196">
        <v>45125</v>
      </c>
      <c r="AT302" s="196" t="s">
        <v>1752</v>
      </c>
      <c r="AU302" s="196" t="s">
        <v>1752</v>
      </c>
      <c r="AV302" s="196" t="s">
        <v>1752</v>
      </c>
      <c r="AW302" s="196" t="s">
        <v>1752</v>
      </c>
      <c r="AX302" s="196" t="s">
        <v>1752</v>
      </c>
      <c r="AY302" s="196">
        <v>45194</v>
      </c>
      <c r="AZ302" s="196">
        <v>45196</v>
      </c>
      <c r="BA302" s="196" t="s">
        <v>1752</v>
      </c>
      <c r="BB302" s="196">
        <v>45138</v>
      </c>
      <c r="BC302" s="196" t="s">
        <v>1752</v>
      </c>
      <c r="BD302" s="68" t="s">
        <v>1752</v>
      </c>
      <c r="BE302" s="68" t="s">
        <v>1752</v>
      </c>
      <c r="BF302" s="68" t="s">
        <v>1752</v>
      </c>
      <c r="BG302" s="68" t="s">
        <v>1752</v>
      </c>
      <c r="BH302" s="68" t="s">
        <v>1752</v>
      </c>
      <c r="BI302" s="68" t="s">
        <v>1752</v>
      </c>
      <c r="BJ302" s="68" t="s">
        <v>1752</v>
      </c>
      <c r="BK302" s="68" t="s">
        <v>1752</v>
      </c>
      <c r="BM302" s="68" t="s">
        <v>1752</v>
      </c>
    </row>
    <row r="303" spans="1:65">
      <c r="A303" s="112">
        <v>45202</v>
      </c>
      <c r="B303" s="196">
        <v>45167</v>
      </c>
      <c r="C303" s="196">
        <v>45201</v>
      </c>
      <c r="D303" s="196">
        <v>45193</v>
      </c>
      <c r="E303" s="196">
        <v>45202</v>
      </c>
      <c r="F303" s="196">
        <v>45201</v>
      </c>
      <c r="G303" s="196">
        <v>45195</v>
      </c>
      <c r="H303" s="196">
        <v>45187</v>
      </c>
      <c r="I303" s="196">
        <v>45202</v>
      </c>
      <c r="J303" s="196">
        <v>45201</v>
      </c>
      <c r="K303" s="196">
        <v>45193</v>
      </c>
      <c r="L303" s="196">
        <v>45202</v>
      </c>
      <c r="M303" s="196">
        <v>45165</v>
      </c>
      <c r="N303" s="196">
        <v>45123</v>
      </c>
      <c r="O303" s="196">
        <v>45201</v>
      </c>
      <c r="P303" s="196">
        <v>45201</v>
      </c>
      <c r="Q303" s="196">
        <v>45193</v>
      </c>
      <c r="R303" s="196">
        <v>45152</v>
      </c>
      <c r="S303" s="196">
        <v>45180</v>
      </c>
      <c r="T303" s="196">
        <v>45134</v>
      </c>
      <c r="U303" s="196">
        <v>45201</v>
      </c>
      <c r="V303" s="196">
        <v>45201</v>
      </c>
      <c r="W303" s="196">
        <v>45202</v>
      </c>
      <c r="X303" s="196">
        <v>45117</v>
      </c>
      <c r="Y303" s="196">
        <v>45134</v>
      </c>
      <c r="Z303" s="196">
        <v>45123</v>
      </c>
      <c r="AA303" s="196">
        <v>45176</v>
      </c>
      <c r="AB303" s="196">
        <v>45120</v>
      </c>
      <c r="AC303" s="196">
        <v>45123</v>
      </c>
      <c r="AD303" s="196">
        <v>45190</v>
      </c>
      <c r="AE303" s="196">
        <v>45201</v>
      </c>
      <c r="AF303" s="196">
        <v>45134</v>
      </c>
      <c r="AG303" s="196">
        <v>45201</v>
      </c>
      <c r="AH303" s="196">
        <v>45165</v>
      </c>
      <c r="AI303" s="196">
        <v>45134</v>
      </c>
      <c r="AJ303" s="196">
        <v>45167</v>
      </c>
      <c r="AK303" s="196">
        <v>45202</v>
      </c>
      <c r="AL303" s="196">
        <v>45123</v>
      </c>
      <c r="AM303" s="196" t="s">
        <v>1752</v>
      </c>
      <c r="AN303" s="196" t="s">
        <v>1752</v>
      </c>
      <c r="AO303" s="196" t="s">
        <v>1752</v>
      </c>
      <c r="AP303" s="196">
        <v>45123</v>
      </c>
      <c r="AQ303" s="196">
        <v>45200</v>
      </c>
      <c r="AR303" s="196">
        <v>45196</v>
      </c>
      <c r="AS303" s="196">
        <v>45125</v>
      </c>
      <c r="AT303" s="196" t="s">
        <v>1752</v>
      </c>
      <c r="AU303" s="196" t="s">
        <v>1752</v>
      </c>
      <c r="AV303" s="196" t="s">
        <v>1752</v>
      </c>
      <c r="AW303" s="196" t="s">
        <v>1752</v>
      </c>
      <c r="AX303" s="196" t="s">
        <v>1752</v>
      </c>
      <c r="AY303" s="196">
        <v>45194</v>
      </c>
      <c r="AZ303" s="196">
        <v>45202</v>
      </c>
      <c r="BA303" s="196" t="s">
        <v>1752</v>
      </c>
      <c r="BB303" s="196">
        <v>45138</v>
      </c>
      <c r="BC303" s="196" t="s">
        <v>1752</v>
      </c>
      <c r="BD303" s="68" t="s">
        <v>1752</v>
      </c>
      <c r="BE303" s="68" t="s">
        <v>1752</v>
      </c>
      <c r="BF303" s="68" t="s">
        <v>1752</v>
      </c>
      <c r="BG303" s="68" t="s">
        <v>1752</v>
      </c>
      <c r="BH303" s="68" t="s">
        <v>1752</v>
      </c>
      <c r="BI303" s="68" t="s">
        <v>1752</v>
      </c>
      <c r="BJ303" s="68" t="s">
        <v>1752</v>
      </c>
      <c r="BK303" s="68" t="s">
        <v>1752</v>
      </c>
      <c r="BL303" s="68" t="s">
        <v>1752</v>
      </c>
      <c r="BM303" s="68" t="s">
        <v>1752</v>
      </c>
    </row>
    <row r="304" spans="1:65">
      <c r="A304" s="112">
        <v>45203</v>
      </c>
      <c r="B304" s="196">
        <v>45167</v>
      </c>
      <c r="C304" s="196">
        <v>45203</v>
      </c>
      <c r="D304" s="196">
        <v>45193</v>
      </c>
      <c r="E304" s="196">
        <v>45202</v>
      </c>
      <c r="F304" s="196">
        <v>45203</v>
      </c>
      <c r="G304" s="196">
        <v>45203</v>
      </c>
      <c r="H304" s="196">
        <v>45187</v>
      </c>
      <c r="I304" s="196">
        <v>45202</v>
      </c>
      <c r="J304" s="196">
        <v>45203</v>
      </c>
      <c r="K304" s="196">
        <v>45203</v>
      </c>
      <c r="L304" s="196">
        <v>45203</v>
      </c>
      <c r="M304" s="196">
        <v>45165</v>
      </c>
      <c r="N304" s="196">
        <v>45123</v>
      </c>
      <c r="O304" s="196">
        <v>45201</v>
      </c>
      <c r="P304" s="196">
        <v>45201</v>
      </c>
      <c r="Q304" s="196">
        <v>45193</v>
      </c>
      <c r="R304" s="196">
        <v>45203</v>
      </c>
      <c r="S304" s="196">
        <v>45180</v>
      </c>
      <c r="T304" s="196">
        <v>45134</v>
      </c>
      <c r="U304" s="196">
        <v>45203</v>
      </c>
      <c r="V304" s="196">
        <v>45201</v>
      </c>
      <c r="W304" s="196">
        <v>45203</v>
      </c>
      <c r="X304" s="196">
        <v>45117</v>
      </c>
      <c r="Y304" s="196">
        <v>45134</v>
      </c>
      <c r="Z304" s="196">
        <v>45123</v>
      </c>
      <c r="AA304" s="196">
        <v>45176</v>
      </c>
      <c r="AB304" s="196">
        <v>45120</v>
      </c>
      <c r="AC304" s="196">
        <v>45123</v>
      </c>
      <c r="AD304" s="196">
        <v>45190</v>
      </c>
      <c r="AE304" s="196">
        <v>45203</v>
      </c>
      <c r="AF304" s="196">
        <v>45134</v>
      </c>
      <c r="AG304" s="196">
        <v>45203</v>
      </c>
      <c r="AH304" s="196">
        <v>45165</v>
      </c>
      <c r="AI304" s="196">
        <v>45134</v>
      </c>
      <c r="AJ304" s="196">
        <v>45167</v>
      </c>
      <c r="AK304" s="196">
        <v>45203</v>
      </c>
      <c r="AL304" s="196">
        <v>45123</v>
      </c>
      <c r="AM304" s="196" t="s">
        <v>1752</v>
      </c>
      <c r="AN304" s="196" t="s">
        <v>1752</v>
      </c>
      <c r="AO304" s="196" t="s">
        <v>1752</v>
      </c>
      <c r="AP304" s="196">
        <v>45123</v>
      </c>
      <c r="AQ304" s="196">
        <v>45200</v>
      </c>
      <c r="AR304" s="196">
        <v>45196</v>
      </c>
      <c r="AS304" s="196">
        <v>45125</v>
      </c>
      <c r="AT304" s="196" t="s">
        <v>1752</v>
      </c>
      <c r="AU304" s="196" t="s">
        <v>1752</v>
      </c>
      <c r="AV304" s="196" t="s">
        <v>1752</v>
      </c>
      <c r="AW304" s="196" t="s">
        <v>1752</v>
      </c>
      <c r="AX304" s="196" t="s">
        <v>1752</v>
      </c>
      <c r="AY304" s="196">
        <v>45203</v>
      </c>
      <c r="AZ304" s="196">
        <v>45202</v>
      </c>
      <c r="BA304" s="196" t="s">
        <v>1752</v>
      </c>
      <c r="BB304" s="196">
        <v>45138</v>
      </c>
      <c r="BC304" s="196" t="s">
        <v>1752</v>
      </c>
      <c r="BD304" s="68" t="s">
        <v>1752</v>
      </c>
      <c r="BE304" s="68" t="s">
        <v>1752</v>
      </c>
      <c r="BF304" s="68" t="s">
        <v>1752</v>
      </c>
      <c r="BG304" s="68" t="s">
        <v>1752</v>
      </c>
      <c r="BH304" s="68" t="s">
        <v>1752</v>
      </c>
      <c r="BI304" s="68" t="s">
        <v>1752</v>
      </c>
      <c r="BJ304" s="68" t="s">
        <v>1752</v>
      </c>
      <c r="BK304" s="68" t="s">
        <v>1752</v>
      </c>
      <c r="BL304" s="68" t="s">
        <v>1752</v>
      </c>
      <c r="BM304" s="68" t="s">
        <v>1752</v>
      </c>
    </row>
    <row r="305" spans="1:65">
      <c r="A305" s="112">
        <v>45204</v>
      </c>
      <c r="B305" s="196">
        <v>45167</v>
      </c>
      <c r="C305" s="196">
        <v>45203</v>
      </c>
      <c r="D305" s="196">
        <v>45193</v>
      </c>
      <c r="E305" s="196">
        <v>45204</v>
      </c>
      <c r="F305" s="196">
        <v>45203</v>
      </c>
      <c r="G305" s="196">
        <v>45203</v>
      </c>
      <c r="H305" s="196">
        <v>45187</v>
      </c>
      <c r="I305" s="196">
        <v>45204</v>
      </c>
      <c r="J305" s="196">
        <v>45203</v>
      </c>
      <c r="K305" s="196">
        <v>45204</v>
      </c>
      <c r="L305" s="196">
        <v>45204</v>
      </c>
      <c r="M305" s="196">
        <v>45165</v>
      </c>
      <c r="N305" s="196">
        <v>45123</v>
      </c>
      <c r="O305" s="196">
        <v>45201</v>
      </c>
      <c r="P305" s="196">
        <v>45201</v>
      </c>
      <c r="Q305" s="196">
        <v>45193</v>
      </c>
      <c r="R305" s="196">
        <v>45204</v>
      </c>
      <c r="S305" s="196">
        <v>45180</v>
      </c>
      <c r="T305" s="196">
        <v>45134</v>
      </c>
      <c r="U305" s="196">
        <v>45203</v>
      </c>
      <c r="V305" s="196">
        <v>45204</v>
      </c>
      <c r="W305" s="196">
        <v>45203</v>
      </c>
      <c r="X305" s="196">
        <v>45117</v>
      </c>
      <c r="Y305" s="196">
        <v>45134</v>
      </c>
      <c r="Z305" s="196">
        <v>45123</v>
      </c>
      <c r="AA305" s="196">
        <v>45176</v>
      </c>
      <c r="AB305" s="196">
        <v>45120</v>
      </c>
      <c r="AC305" s="196">
        <v>45123</v>
      </c>
      <c r="AD305" s="196">
        <v>45190</v>
      </c>
      <c r="AE305" s="196">
        <v>45203</v>
      </c>
      <c r="AF305" s="196">
        <v>45134</v>
      </c>
      <c r="AG305" s="196">
        <v>45204</v>
      </c>
      <c r="AH305" s="196">
        <v>45165</v>
      </c>
      <c r="AI305" s="196">
        <v>45134</v>
      </c>
      <c r="AJ305" s="196">
        <v>45167</v>
      </c>
      <c r="AK305" s="196">
        <v>45204</v>
      </c>
      <c r="AL305" s="196">
        <v>45123</v>
      </c>
      <c r="AM305" s="196" t="s">
        <v>1752</v>
      </c>
      <c r="AN305" s="196" t="s">
        <v>1752</v>
      </c>
      <c r="AO305" s="196" t="s">
        <v>1752</v>
      </c>
      <c r="AP305" s="196">
        <v>45123</v>
      </c>
      <c r="AQ305" s="196">
        <v>45200</v>
      </c>
      <c r="AR305" s="196">
        <v>45196</v>
      </c>
      <c r="AS305" s="196">
        <v>45125</v>
      </c>
      <c r="AT305" s="196" t="s">
        <v>1752</v>
      </c>
      <c r="AU305" s="196" t="s">
        <v>1752</v>
      </c>
      <c r="AV305" s="196" t="s">
        <v>1752</v>
      </c>
      <c r="AW305" s="196" t="s">
        <v>1752</v>
      </c>
      <c r="AX305" s="196" t="s">
        <v>1752</v>
      </c>
      <c r="AY305" s="196">
        <v>45203</v>
      </c>
      <c r="AZ305" s="196">
        <v>45202</v>
      </c>
      <c r="BA305" s="196" t="s">
        <v>1752</v>
      </c>
      <c r="BB305" s="196">
        <v>45138</v>
      </c>
      <c r="BC305" s="196" t="s">
        <v>1752</v>
      </c>
      <c r="BD305" s="68" t="s">
        <v>1752</v>
      </c>
      <c r="BE305" s="68" t="s">
        <v>1752</v>
      </c>
      <c r="BF305" s="68" t="s">
        <v>1752</v>
      </c>
      <c r="BG305" s="68" t="s">
        <v>1752</v>
      </c>
      <c r="BH305" s="68" t="s">
        <v>1752</v>
      </c>
      <c r="BI305" s="68" t="s">
        <v>1752</v>
      </c>
      <c r="BJ305" s="68" t="s">
        <v>1752</v>
      </c>
      <c r="BK305" s="68" t="s">
        <v>1752</v>
      </c>
      <c r="BL305" s="68" t="s">
        <v>1752</v>
      </c>
      <c r="BM305" s="68" t="s">
        <v>1752</v>
      </c>
    </row>
    <row r="306" spans="1:65">
      <c r="A306" s="112">
        <v>45205</v>
      </c>
      <c r="B306" s="196">
        <v>45167</v>
      </c>
      <c r="C306" s="196">
        <v>45203</v>
      </c>
      <c r="D306" s="196">
        <v>45193</v>
      </c>
      <c r="E306" s="196">
        <v>45204</v>
      </c>
      <c r="F306" s="196">
        <v>45203</v>
      </c>
      <c r="G306" s="196">
        <v>45203</v>
      </c>
      <c r="H306" s="196">
        <v>45187</v>
      </c>
      <c r="I306" s="196">
        <v>45204</v>
      </c>
      <c r="J306" s="196">
        <v>45203</v>
      </c>
      <c r="K306" s="196">
        <v>45204</v>
      </c>
      <c r="L306" s="196">
        <v>45204</v>
      </c>
      <c r="M306" s="196">
        <v>45165</v>
      </c>
      <c r="N306" s="196">
        <v>45123</v>
      </c>
      <c r="O306" s="196">
        <v>45201</v>
      </c>
      <c r="P306" s="196">
        <v>45201</v>
      </c>
      <c r="Q306" s="196">
        <v>45193</v>
      </c>
      <c r="R306" s="196">
        <v>45204</v>
      </c>
      <c r="S306" s="196">
        <v>45180</v>
      </c>
      <c r="T306" s="196">
        <v>45134</v>
      </c>
      <c r="U306" s="196">
        <v>45203</v>
      </c>
      <c r="V306" s="196">
        <v>45204</v>
      </c>
      <c r="W306" s="196">
        <v>45203</v>
      </c>
      <c r="X306" s="196">
        <v>45117</v>
      </c>
      <c r="Y306" s="196">
        <v>45134</v>
      </c>
      <c r="Z306" s="196">
        <v>45123</v>
      </c>
      <c r="AA306" s="196">
        <v>45176</v>
      </c>
      <c r="AB306" s="196">
        <v>45120</v>
      </c>
      <c r="AC306" s="196">
        <v>45123</v>
      </c>
      <c r="AD306" s="196">
        <v>45190</v>
      </c>
      <c r="AE306" s="196">
        <v>45203</v>
      </c>
      <c r="AF306" s="196">
        <v>45134</v>
      </c>
      <c r="AG306" s="196">
        <v>45204</v>
      </c>
      <c r="AH306" s="196">
        <v>45165</v>
      </c>
      <c r="AI306" s="196">
        <v>45134</v>
      </c>
      <c r="AJ306" s="196">
        <v>45167</v>
      </c>
      <c r="AK306" s="196">
        <v>45204</v>
      </c>
      <c r="AL306" s="196">
        <v>45123</v>
      </c>
      <c r="AM306" s="196" t="s">
        <v>1752</v>
      </c>
      <c r="AN306" s="196" t="s">
        <v>1752</v>
      </c>
      <c r="AO306" s="196" t="s">
        <v>1752</v>
      </c>
      <c r="AP306" s="196">
        <v>45123</v>
      </c>
      <c r="AQ306" s="196">
        <v>45200</v>
      </c>
      <c r="AR306" s="196">
        <v>45196</v>
      </c>
      <c r="AS306" s="196">
        <v>45125</v>
      </c>
      <c r="AT306" s="196" t="s">
        <v>1752</v>
      </c>
      <c r="AU306" s="196" t="s">
        <v>1752</v>
      </c>
      <c r="AV306" s="196" t="s">
        <v>1752</v>
      </c>
      <c r="AW306" s="196" t="s">
        <v>1752</v>
      </c>
      <c r="AX306" s="196" t="s">
        <v>1752</v>
      </c>
      <c r="AY306" s="196">
        <v>45203</v>
      </c>
      <c r="AZ306" s="196">
        <v>45202</v>
      </c>
      <c r="BA306" s="196" t="s">
        <v>1752</v>
      </c>
      <c r="BB306" s="196">
        <v>45138</v>
      </c>
      <c r="BC306" s="196" t="s">
        <v>1752</v>
      </c>
      <c r="BD306" s="68" t="s">
        <v>1752</v>
      </c>
      <c r="BE306" s="68" t="s">
        <v>1752</v>
      </c>
      <c r="BF306" s="68" t="s">
        <v>1752</v>
      </c>
      <c r="BG306" s="68" t="s">
        <v>1752</v>
      </c>
      <c r="BH306" s="68" t="s">
        <v>1752</v>
      </c>
      <c r="BI306" s="68" t="s">
        <v>1752</v>
      </c>
      <c r="BJ306" s="68" t="s">
        <v>1752</v>
      </c>
      <c r="BK306" s="68" t="s">
        <v>1752</v>
      </c>
      <c r="BL306" s="68" t="s">
        <v>1752</v>
      </c>
      <c r="BM306" s="68" t="s">
        <v>1752</v>
      </c>
    </row>
    <row r="307" spans="1:65">
      <c r="A307" s="112">
        <v>45206</v>
      </c>
      <c r="B307" s="196">
        <v>45167</v>
      </c>
      <c r="C307" s="196">
        <v>45203</v>
      </c>
      <c r="D307" s="196">
        <v>45193</v>
      </c>
      <c r="E307" s="196">
        <v>45204</v>
      </c>
      <c r="F307" s="196">
        <v>45203</v>
      </c>
      <c r="G307" s="196">
        <v>45203</v>
      </c>
      <c r="H307" s="196">
        <v>45187</v>
      </c>
      <c r="I307" s="196">
        <v>45204</v>
      </c>
      <c r="J307" s="196">
        <v>45203</v>
      </c>
      <c r="K307" s="196">
        <v>45204</v>
      </c>
      <c r="L307" s="196">
        <v>45204</v>
      </c>
      <c r="M307" s="196">
        <v>45165</v>
      </c>
      <c r="N307" s="196">
        <v>45123</v>
      </c>
      <c r="O307" s="196">
        <v>45201</v>
      </c>
      <c r="P307" s="196">
        <v>45201</v>
      </c>
      <c r="Q307" s="196">
        <v>45193</v>
      </c>
      <c r="R307" s="196">
        <v>45204</v>
      </c>
      <c r="S307" s="196">
        <v>45180</v>
      </c>
      <c r="T307" s="196">
        <v>45134</v>
      </c>
      <c r="U307" s="196">
        <v>45203</v>
      </c>
      <c r="V307" s="196">
        <v>45204</v>
      </c>
      <c r="W307" s="196">
        <v>45203</v>
      </c>
      <c r="X307" s="196">
        <v>45117</v>
      </c>
      <c r="Y307" s="196">
        <v>45134</v>
      </c>
      <c r="Z307" s="196">
        <v>45123</v>
      </c>
      <c r="AA307" s="196">
        <v>45176</v>
      </c>
      <c r="AB307" s="196">
        <v>45120</v>
      </c>
      <c r="AC307" s="196">
        <v>45123</v>
      </c>
      <c r="AD307" s="196">
        <v>45190</v>
      </c>
      <c r="AE307" s="196">
        <v>45203</v>
      </c>
      <c r="AF307" s="196">
        <v>45134</v>
      </c>
      <c r="AG307" s="196">
        <v>45204</v>
      </c>
      <c r="AH307" s="196">
        <v>45165</v>
      </c>
      <c r="AI307" s="196">
        <v>45134</v>
      </c>
      <c r="AJ307" s="196">
        <v>45167</v>
      </c>
      <c r="AK307" s="196">
        <v>45204</v>
      </c>
      <c r="AL307" s="196">
        <v>45123</v>
      </c>
      <c r="AM307" s="196" t="s">
        <v>1752</v>
      </c>
      <c r="AN307" s="196" t="s">
        <v>1752</v>
      </c>
      <c r="AO307" s="196" t="s">
        <v>1752</v>
      </c>
      <c r="AP307" s="196">
        <v>45123</v>
      </c>
      <c r="AQ307" s="196">
        <v>45200</v>
      </c>
      <c r="AR307" s="196">
        <v>45196</v>
      </c>
      <c r="AS307" s="196">
        <v>45125</v>
      </c>
      <c r="AT307" s="196" t="s">
        <v>1752</v>
      </c>
      <c r="AU307" s="196" t="s">
        <v>1752</v>
      </c>
      <c r="AV307" s="196" t="s">
        <v>1752</v>
      </c>
      <c r="AW307" s="196" t="s">
        <v>1752</v>
      </c>
      <c r="AX307" s="196" t="s">
        <v>1752</v>
      </c>
      <c r="AY307" s="196">
        <v>45203</v>
      </c>
      <c r="AZ307" s="196">
        <v>45202</v>
      </c>
      <c r="BA307" s="196" t="s">
        <v>1752</v>
      </c>
      <c r="BB307" s="196">
        <v>45138</v>
      </c>
      <c r="BC307" s="196" t="s">
        <v>1752</v>
      </c>
      <c r="BD307" s="68" t="s">
        <v>1752</v>
      </c>
      <c r="BE307" s="68" t="s">
        <v>1752</v>
      </c>
      <c r="BF307" s="68" t="s">
        <v>1752</v>
      </c>
      <c r="BG307" s="68" t="s">
        <v>1752</v>
      </c>
      <c r="BH307" s="68" t="s">
        <v>1752</v>
      </c>
      <c r="BI307" s="68" t="s">
        <v>1752</v>
      </c>
      <c r="BJ307" s="68" t="s">
        <v>1752</v>
      </c>
      <c r="BK307" s="68" t="s">
        <v>1752</v>
      </c>
      <c r="BL307" s="68" t="s">
        <v>1752</v>
      </c>
      <c r="BM307" s="68" t="s">
        <v>1752</v>
      </c>
    </row>
    <row r="308" spans="1:65">
      <c r="A308" s="112">
        <v>45207</v>
      </c>
      <c r="B308" s="196">
        <v>45207</v>
      </c>
      <c r="C308" s="196">
        <v>45207</v>
      </c>
      <c r="D308" s="196">
        <v>45207</v>
      </c>
      <c r="E308" s="196">
        <v>45207</v>
      </c>
      <c r="F308" s="196">
        <v>45207</v>
      </c>
      <c r="G308" s="196">
        <v>45207</v>
      </c>
      <c r="H308" s="196">
        <v>45207</v>
      </c>
      <c r="I308" s="196">
        <v>45207</v>
      </c>
      <c r="J308" s="196">
        <v>45207</v>
      </c>
      <c r="K308" s="196">
        <v>45207</v>
      </c>
      <c r="L308" s="196">
        <v>45207</v>
      </c>
      <c r="M308" s="196">
        <v>45165</v>
      </c>
      <c r="N308" s="196">
        <v>45123</v>
      </c>
      <c r="O308" s="196">
        <v>45207</v>
      </c>
      <c r="P308" s="196">
        <v>45201</v>
      </c>
      <c r="Q308" s="196">
        <v>45193</v>
      </c>
      <c r="R308" s="196">
        <v>45204</v>
      </c>
      <c r="S308" s="196">
        <v>45180</v>
      </c>
      <c r="T308" s="196">
        <v>45134</v>
      </c>
      <c r="U308" s="196">
        <v>45203</v>
      </c>
      <c r="V308" s="196">
        <v>45204</v>
      </c>
      <c r="W308" s="196">
        <v>45203</v>
      </c>
      <c r="X308" s="196">
        <v>45117</v>
      </c>
      <c r="Y308" s="196">
        <v>45134</v>
      </c>
      <c r="Z308" s="196">
        <v>45123</v>
      </c>
      <c r="AA308" s="196">
        <v>45176</v>
      </c>
      <c r="AB308" s="196">
        <v>45120</v>
      </c>
      <c r="AC308" s="196">
        <v>45123</v>
      </c>
      <c r="AD308" s="196">
        <v>45190</v>
      </c>
      <c r="AE308" s="196">
        <v>45207</v>
      </c>
      <c r="AF308" s="196">
        <v>45134</v>
      </c>
      <c r="AG308" s="196">
        <v>45207</v>
      </c>
      <c r="AH308" s="196">
        <v>45207</v>
      </c>
      <c r="AI308" s="196">
        <v>45134</v>
      </c>
      <c r="AJ308" s="196">
        <v>45167</v>
      </c>
      <c r="AK308" s="196">
        <v>45204</v>
      </c>
      <c r="AL308" s="196">
        <v>45123</v>
      </c>
      <c r="AM308" s="196" t="s">
        <v>1752</v>
      </c>
      <c r="AN308" s="196" t="s">
        <v>1752</v>
      </c>
      <c r="AO308" s="196" t="s">
        <v>1752</v>
      </c>
      <c r="AP308" s="196">
        <v>45123</v>
      </c>
      <c r="AQ308" s="196">
        <v>45200</v>
      </c>
      <c r="AR308" s="196">
        <v>45207</v>
      </c>
      <c r="AS308" s="196">
        <v>45125</v>
      </c>
      <c r="AT308" s="196" t="s">
        <v>1752</v>
      </c>
      <c r="AU308" s="196" t="s">
        <v>1752</v>
      </c>
      <c r="AV308" s="196" t="s">
        <v>1752</v>
      </c>
      <c r="AW308" s="196" t="s">
        <v>1752</v>
      </c>
      <c r="AX308" s="196" t="s">
        <v>1752</v>
      </c>
      <c r="AY308" s="196">
        <v>45203</v>
      </c>
      <c r="AZ308" s="196">
        <v>45202</v>
      </c>
      <c r="BA308" s="196" t="s">
        <v>1752</v>
      </c>
      <c r="BB308" s="196">
        <v>45138</v>
      </c>
      <c r="BC308" s="196" t="s">
        <v>1752</v>
      </c>
      <c r="BD308" s="68" t="s">
        <v>1752</v>
      </c>
      <c r="BE308" s="68" t="s">
        <v>1752</v>
      </c>
      <c r="BF308" s="68" t="s">
        <v>1752</v>
      </c>
      <c r="BG308" s="68" t="s">
        <v>1752</v>
      </c>
      <c r="BH308" s="68" t="s">
        <v>1752</v>
      </c>
      <c r="BI308" s="68" t="s">
        <v>1752</v>
      </c>
      <c r="BJ308" s="68" t="s">
        <v>1752</v>
      </c>
      <c r="BK308" s="68" t="s">
        <v>1752</v>
      </c>
      <c r="BL308" s="68" t="s">
        <v>1752</v>
      </c>
      <c r="BM308" s="68" t="s">
        <v>1752</v>
      </c>
    </row>
    <row r="309" spans="1:65">
      <c r="A309" s="112">
        <v>45208</v>
      </c>
      <c r="B309" s="196">
        <v>45208</v>
      </c>
      <c r="C309" s="196">
        <v>45208</v>
      </c>
      <c r="D309" s="196">
        <v>45207</v>
      </c>
      <c r="E309" s="196">
        <v>45208</v>
      </c>
      <c r="F309" s="196">
        <v>45207</v>
      </c>
      <c r="G309" s="196">
        <v>45207</v>
      </c>
      <c r="H309" s="196">
        <v>45207</v>
      </c>
      <c r="I309" s="196">
        <v>45207</v>
      </c>
      <c r="J309" s="196">
        <v>45208</v>
      </c>
      <c r="K309" s="196">
        <v>45208</v>
      </c>
      <c r="L309" s="196">
        <v>45208</v>
      </c>
      <c r="M309" s="196">
        <v>45165</v>
      </c>
      <c r="N309" s="196">
        <v>45123</v>
      </c>
      <c r="O309" s="196">
        <v>45208</v>
      </c>
      <c r="P309" s="196">
        <v>45201</v>
      </c>
      <c r="Q309" s="196">
        <v>45208</v>
      </c>
      <c r="R309" s="196">
        <v>45204</v>
      </c>
      <c r="S309" s="196">
        <v>45180</v>
      </c>
      <c r="T309" s="196">
        <v>45134</v>
      </c>
      <c r="U309" s="196">
        <v>45203</v>
      </c>
      <c r="V309" s="196">
        <v>45208</v>
      </c>
      <c r="W309" s="196">
        <v>45203</v>
      </c>
      <c r="X309" s="196">
        <v>45117</v>
      </c>
      <c r="Y309" s="196">
        <v>45134</v>
      </c>
      <c r="Z309" s="196">
        <v>45123</v>
      </c>
      <c r="AA309" s="196">
        <v>45176</v>
      </c>
      <c r="AB309" s="196">
        <v>45120</v>
      </c>
      <c r="AC309" s="196">
        <v>45123</v>
      </c>
      <c r="AD309" s="196">
        <v>45190</v>
      </c>
      <c r="AE309" s="196">
        <v>45207</v>
      </c>
      <c r="AF309" s="196">
        <v>45134</v>
      </c>
      <c r="AG309" s="196">
        <v>45208</v>
      </c>
      <c r="AH309" s="196">
        <v>45207</v>
      </c>
      <c r="AI309" s="196">
        <v>45134</v>
      </c>
      <c r="AJ309" s="196">
        <v>45208</v>
      </c>
      <c r="AK309" s="196">
        <v>45204</v>
      </c>
      <c r="AL309" s="196">
        <v>45123</v>
      </c>
      <c r="AM309" s="196" t="s">
        <v>1752</v>
      </c>
      <c r="AN309" s="196" t="s">
        <v>1752</v>
      </c>
      <c r="AO309" s="196" t="s">
        <v>1752</v>
      </c>
      <c r="AP309" s="196">
        <v>45123</v>
      </c>
      <c r="AQ309" s="196">
        <v>45200</v>
      </c>
      <c r="AR309" s="196">
        <v>45208</v>
      </c>
      <c r="AS309" s="196">
        <v>45125</v>
      </c>
      <c r="AT309" s="196" t="s">
        <v>1752</v>
      </c>
      <c r="AU309" s="196" t="s">
        <v>1752</v>
      </c>
      <c r="AV309" s="196" t="s">
        <v>1752</v>
      </c>
      <c r="AW309" s="196" t="s">
        <v>1752</v>
      </c>
      <c r="AX309" s="196" t="s">
        <v>1752</v>
      </c>
      <c r="AY309" s="196">
        <v>45203</v>
      </c>
      <c r="AZ309" s="196">
        <v>45202</v>
      </c>
      <c r="BA309" s="196" t="s">
        <v>1752</v>
      </c>
      <c r="BB309" s="196">
        <v>45138</v>
      </c>
      <c r="BC309" s="196" t="s">
        <v>1752</v>
      </c>
      <c r="BD309" s="68" t="s">
        <v>1752</v>
      </c>
      <c r="BE309" s="68" t="s">
        <v>1752</v>
      </c>
      <c r="BF309" s="68" t="s">
        <v>1752</v>
      </c>
      <c r="BG309" s="68" t="s">
        <v>1752</v>
      </c>
      <c r="BH309" s="68" t="s">
        <v>1752</v>
      </c>
      <c r="BI309" s="68" t="s">
        <v>1752</v>
      </c>
      <c r="BJ309" s="68" t="s">
        <v>1752</v>
      </c>
      <c r="BK309" s="68" t="s">
        <v>1752</v>
      </c>
      <c r="BL309" s="68" t="s">
        <v>1752</v>
      </c>
      <c r="BM309" s="68" t="s">
        <v>1752</v>
      </c>
    </row>
    <row r="310" spans="1:65">
      <c r="A310" s="112">
        <v>45209</v>
      </c>
      <c r="B310" s="196">
        <v>45209</v>
      </c>
      <c r="C310" s="196">
        <v>45209</v>
      </c>
      <c r="D310" s="196">
        <v>45207</v>
      </c>
      <c r="E310" s="196">
        <v>45209</v>
      </c>
      <c r="F310" s="196">
        <v>45209</v>
      </c>
      <c r="G310" s="196">
        <v>45207</v>
      </c>
      <c r="H310" s="196">
        <v>45209</v>
      </c>
      <c r="I310" s="196">
        <v>45207</v>
      </c>
      <c r="J310" s="196">
        <v>45208</v>
      </c>
      <c r="K310" s="196">
        <v>45208</v>
      </c>
      <c r="L310" s="196">
        <v>45209</v>
      </c>
      <c r="M310" s="196">
        <v>45165</v>
      </c>
      <c r="N310" s="196">
        <v>45123</v>
      </c>
      <c r="O310" s="196">
        <v>45208</v>
      </c>
      <c r="P310" s="196">
        <v>45201</v>
      </c>
      <c r="Q310" s="196">
        <v>45208</v>
      </c>
      <c r="R310" s="196">
        <v>45204</v>
      </c>
      <c r="S310" s="196">
        <v>45180</v>
      </c>
      <c r="T310" s="196">
        <v>45134</v>
      </c>
      <c r="U310" s="196">
        <v>45203</v>
      </c>
      <c r="V310" s="196">
        <v>45209</v>
      </c>
      <c r="W310" s="196">
        <v>45203</v>
      </c>
      <c r="X310" s="196">
        <v>45117</v>
      </c>
      <c r="Y310" s="196">
        <v>45134</v>
      </c>
      <c r="Z310" s="196">
        <v>45123</v>
      </c>
      <c r="AA310" s="196">
        <v>45176</v>
      </c>
      <c r="AB310" s="196">
        <v>45120</v>
      </c>
      <c r="AC310" s="196">
        <v>45123</v>
      </c>
      <c r="AD310" s="196">
        <v>45190</v>
      </c>
      <c r="AE310" s="196">
        <v>45207</v>
      </c>
      <c r="AF310" s="196">
        <v>45134</v>
      </c>
      <c r="AG310" s="196">
        <v>45209</v>
      </c>
      <c r="AH310" s="196">
        <v>45209</v>
      </c>
      <c r="AI310" s="196">
        <v>45134</v>
      </c>
      <c r="AJ310" s="196">
        <v>45208</v>
      </c>
      <c r="AK310" s="196">
        <v>45204</v>
      </c>
      <c r="AL310" s="196">
        <v>45123</v>
      </c>
      <c r="AM310" s="196" t="s">
        <v>1752</v>
      </c>
      <c r="AN310" s="196" t="s">
        <v>1752</v>
      </c>
      <c r="AO310" s="196" t="s">
        <v>1752</v>
      </c>
      <c r="AP310" s="196">
        <v>45123</v>
      </c>
      <c r="AQ310" s="196">
        <v>45200</v>
      </c>
      <c r="AR310" s="196">
        <v>45208</v>
      </c>
      <c r="AS310" s="196">
        <v>45125</v>
      </c>
      <c r="AT310" s="196" t="s">
        <v>1752</v>
      </c>
      <c r="AU310" s="196" t="s">
        <v>1752</v>
      </c>
      <c r="AV310" s="196" t="s">
        <v>1752</v>
      </c>
      <c r="AW310" s="196" t="s">
        <v>1752</v>
      </c>
      <c r="AX310" s="196" t="s">
        <v>1752</v>
      </c>
      <c r="AY310" s="196">
        <v>45209</v>
      </c>
      <c r="AZ310" s="196">
        <v>45202</v>
      </c>
      <c r="BA310" s="196" t="s">
        <v>1752</v>
      </c>
      <c r="BB310" s="196">
        <v>45138</v>
      </c>
      <c r="BC310" s="196" t="s">
        <v>1752</v>
      </c>
      <c r="BD310" s="68" t="s">
        <v>1752</v>
      </c>
      <c r="BE310" s="68" t="s">
        <v>1752</v>
      </c>
      <c r="BF310" s="68" t="s">
        <v>1752</v>
      </c>
      <c r="BG310" s="68" t="s">
        <v>1752</v>
      </c>
      <c r="BH310" s="68" t="s">
        <v>1752</v>
      </c>
      <c r="BI310" s="68" t="s">
        <v>1752</v>
      </c>
      <c r="BJ310" s="68" t="s">
        <v>1752</v>
      </c>
      <c r="BK310" s="68" t="s">
        <v>1752</v>
      </c>
      <c r="BL310" s="68" t="s">
        <v>1752</v>
      </c>
      <c r="BM310" s="68" t="s">
        <v>1752</v>
      </c>
    </row>
    <row r="311" spans="1:65">
      <c r="A311" s="112">
        <v>45210</v>
      </c>
      <c r="B311" s="196">
        <v>45209</v>
      </c>
      <c r="C311" s="196">
        <v>45209</v>
      </c>
      <c r="D311" s="196">
        <v>45207</v>
      </c>
      <c r="E311" s="196">
        <v>45209</v>
      </c>
      <c r="F311" s="196">
        <v>45209</v>
      </c>
      <c r="G311" s="196">
        <v>45210</v>
      </c>
      <c r="H311" s="196">
        <v>45209</v>
      </c>
      <c r="I311" s="196">
        <v>45207</v>
      </c>
      <c r="J311" s="196">
        <v>45208</v>
      </c>
      <c r="K311" s="196">
        <v>45208</v>
      </c>
      <c r="L311" s="196">
        <v>45210</v>
      </c>
      <c r="M311" s="196">
        <v>45165</v>
      </c>
      <c r="N311" s="196">
        <v>45123</v>
      </c>
      <c r="O311" s="196">
        <v>45210</v>
      </c>
      <c r="P311" s="196">
        <v>45201</v>
      </c>
      <c r="Q311" s="196">
        <v>45208</v>
      </c>
      <c r="R311" s="196">
        <v>45204</v>
      </c>
      <c r="S311" s="196">
        <v>45180</v>
      </c>
      <c r="T311" s="196">
        <v>45134</v>
      </c>
      <c r="U311" s="196">
        <v>45210</v>
      </c>
      <c r="V311" s="196">
        <v>45210</v>
      </c>
      <c r="W311" s="196">
        <v>45203</v>
      </c>
      <c r="X311" s="196">
        <v>45117</v>
      </c>
      <c r="Y311" s="196">
        <v>45134</v>
      </c>
      <c r="Z311" s="196">
        <v>45123</v>
      </c>
      <c r="AA311" s="196">
        <v>45176</v>
      </c>
      <c r="AB311" s="196">
        <v>45120</v>
      </c>
      <c r="AC311" s="196">
        <v>45123</v>
      </c>
      <c r="AD311" s="196">
        <v>45210</v>
      </c>
      <c r="AE311" s="196">
        <v>45207</v>
      </c>
      <c r="AF311" s="196">
        <v>45134</v>
      </c>
      <c r="AG311" s="196">
        <v>45210</v>
      </c>
      <c r="AH311" s="196">
        <v>45210</v>
      </c>
      <c r="AI311" s="196">
        <v>45134</v>
      </c>
      <c r="AJ311" s="196">
        <v>45208</v>
      </c>
      <c r="AK311" s="196">
        <v>45204</v>
      </c>
      <c r="AL311" s="196">
        <v>45123</v>
      </c>
      <c r="AM311" s="196" t="s">
        <v>1752</v>
      </c>
      <c r="AN311" s="196" t="s">
        <v>1752</v>
      </c>
      <c r="AO311" s="196" t="s">
        <v>1752</v>
      </c>
      <c r="AP311" s="196">
        <v>45123</v>
      </c>
      <c r="AQ311" s="196">
        <v>45200</v>
      </c>
      <c r="AR311" s="196">
        <v>45208</v>
      </c>
      <c r="AS311" s="196">
        <v>45125</v>
      </c>
      <c r="AT311" s="196" t="s">
        <v>1752</v>
      </c>
      <c r="AU311" s="196" t="s">
        <v>1752</v>
      </c>
      <c r="AV311" s="196" t="s">
        <v>1752</v>
      </c>
      <c r="AW311" s="196" t="s">
        <v>1752</v>
      </c>
      <c r="AX311" s="196" t="s">
        <v>1752</v>
      </c>
      <c r="AY311" s="196">
        <v>45209</v>
      </c>
      <c r="AZ311" s="196">
        <v>45202</v>
      </c>
      <c r="BA311" s="196" t="s">
        <v>1752</v>
      </c>
      <c r="BB311" s="196">
        <v>45138</v>
      </c>
      <c r="BC311" s="196" t="s">
        <v>1752</v>
      </c>
      <c r="BD311" s="68" t="s">
        <v>1752</v>
      </c>
      <c r="BE311" s="68" t="s">
        <v>1752</v>
      </c>
      <c r="BF311" s="68" t="s">
        <v>1752</v>
      </c>
      <c r="BG311" s="68" t="s">
        <v>1752</v>
      </c>
      <c r="BH311" s="68" t="s">
        <v>1752</v>
      </c>
      <c r="BI311" s="68" t="s">
        <v>1752</v>
      </c>
      <c r="BJ311" s="68" t="s">
        <v>1752</v>
      </c>
      <c r="BK311" s="68" t="s">
        <v>1752</v>
      </c>
      <c r="BL311" s="68" t="s">
        <v>1752</v>
      </c>
      <c r="BM311" s="68" t="s">
        <v>1752</v>
      </c>
    </row>
    <row r="312" spans="1:65">
      <c r="A312" s="112">
        <v>45211</v>
      </c>
      <c r="B312" s="196">
        <v>45209</v>
      </c>
      <c r="C312" s="196">
        <v>45209</v>
      </c>
      <c r="D312" s="196">
        <v>45207</v>
      </c>
      <c r="E312" s="196">
        <v>45209</v>
      </c>
      <c r="F312" s="196">
        <v>45209</v>
      </c>
      <c r="G312" s="196">
        <v>45211</v>
      </c>
      <c r="H312" s="196">
        <v>45211</v>
      </c>
      <c r="I312" s="196">
        <v>45207</v>
      </c>
      <c r="J312" s="196">
        <v>45208</v>
      </c>
      <c r="K312" s="196">
        <v>45208</v>
      </c>
      <c r="L312" s="196">
        <v>45211</v>
      </c>
      <c r="M312" s="196">
        <v>45165</v>
      </c>
      <c r="N312" s="196">
        <v>45123</v>
      </c>
      <c r="O312" s="196">
        <v>45210</v>
      </c>
      <c r="P312" s="196">
        <v>45211</v>
      </c>
      <c r="Q312" s="196">
        <v>45211</v>
      </c>
      <c r="R312" s="196">
        <v>45204</v>
      </c>
      <c r="S312" s="196">
        <v>45180</v>
      </c>
      <c r="T312" s="196">
        <v>45134</v>
      </c>
      <c r="U312" s="196">
        <v>45210</v>
      </c>
      <c r="V312" s="196">
        <v>45211</v>
      </c>
      <c r="W312" s="196">
        <v>45203</v>
      </c>
      <c r="X312" s="196">
        <v>45117</v>
      </c>
      <c r="Y312" s="196">
        <v>45134</v>
      </c>
      <c r="Z312" s="196">
        <v>45123</v>
      </c>
      <c r="AA312" s="196">
        <v>45176</v>
      </c>
      <c r="AB312" s="196">
        <v>45120</v>
      </c>
      <c r="AC312" s="196">
        <v>45123</v>
      </c>
      <c r="AD312" s="196">
        <v>45211</v>
      </c>
      <c r="AE312" s="196">
        <v>45211</v>
      </c>
      <c r="AF312" s="196">
        <v>45134</v>
      </c>
      <c r="AG312" s="196">
        <v>45211</v>
      </c>
      <c r="AH312" s="196">
        <v>45211</v>
      </c>
      <c r="AI312" s="196">
        <v>45134</v>
      </c>
      <c r="AJ312" s="196">
        <v>45211</v>
      </c>
      <c r="AK312" s="196">
        <v>45211</v>
      </c>
      <c r="AL312" s="196">
        <v>45123</v>
      </c>
      <c r="AM312" s="196" t="s">
        <v>1752</v>
      </c>
      <c r="AN312" s="196" t="s">
        <v>1752</v>
      </c>
      <c r="AO312" s="196" t="s">
        <v>1752</v>
      </c>
      <c r="AP312" s="196">
        <v>45123</v>
      </c>
      <c r="AQ312" s="196">
        <v>45200</v>
      </c>
      <c r="AR312" s="196">
        <v>45208</v>
      </c>
      <c r="AS312" s="196">
        <v>45125</v>
      </c>
      <c r="AT312" s="196" t="s">
        <v>1752</v>
      </c>
      <c r="AU312" s="196" t="s">
        <v>1752</v>
      </c>
      <c r="AV312" s="196" t="s">
        <v>1752</v>
      </c>
      <c r="AW312" s="196" t="s">
        <v>1752</v>
      </c>
      <c r="AX312" s="196" t="s">
        <v>1752</v>
      </c>
      <c r="AY312" s="196">
        <v>45209</v>
      </c>
      <c r="AZ312" s="196">
        <v>45202</v>
      </c>
      <c r="BA312" s="196" t="s">
        <v>1752</v>
      </c>
      <c r="BB312" s="196">
        <v>45138</v>
      </c>
      <c r="BC312" s="196" t="s">
        <v>1752</v>
      </c>
      <c r="BD312" s="68" t="s">
        <v>1752</v>
      </c>
      <c r="BE312" s="68" t="s">
        <v>1752</v>
      </c>
      <c r="BF312" s="68" t="s">
        <v>1752</v>
      </c>
      <c r="BG312" s="68" t="s">
        <v>1752</v>
      </c>
      <c r="BH312" s="68" t="s">
        <v>1752</v>
      </c>
      <c r="BI312" s="68" t="s">
        <v>1752</v>
      </c>
      <c r="BJ312" s="68" t="s">
        <v>1752</v>
      </c>
      <c r="BK312" s="68" t="s">
        <v>1752</v>
      </c>
      <c r="BL312" s="68" t="s">
        <v>1752</v>
      </c>
      <c r="BM312" s="68" t="s">
        <v>1752</v>
      </c>
    </row>
    <row r="313" spans="1:65">
      <c r="A313" s="112">
        <v>45212</v>
      </c>
      <c r="B313" s="196">
        <v>45209</v>
      </c>
      <c r="C313" s="196">
        <v>45209</v>
      </c>
      <c r="D313" s="196">
        <v>45207</v>
      </c>
      <c r="E313" s="196">
        <v>45209</v>
      </c>
      <c r="F313" s="196">
        <v>45209</v>
      </c>
      <c r="G313" s="196">
        <v>45211</v>
      </c>
      <c r="H313" s="196">
        <v>45211</v>
      </c>
      <c r="I313" s="196">
        <v>45207</v>
      </c>
      <c r="J313" s="196">
        <v>45208</v>
      </c>
      <c r="K313" s="196">
        <v>45208</v>
      </c>
      <c r="L313" s="196">
        <v>45211</v>
      </c>
      <c r="M313" s="196">
        <v>45165</v>
      </c>
      <c r="N313" s="196">
        <v>45123</v>
      </c>
      <c r="O313" s="196">
        <v>45210</v>
      </c>
      <c r="P313" s="196">
        <v>45211</v>
      </c>
      <c r="Q313" s="196">
        <v>45211</v>
      </c>
      <c r="R313" s="196">
        <v>45204</v>
      </c>
      <c r="S313" s="196">
        <v>45180</v>
      </c>
      <c r="T313" s="196">
        <v>45134</v>
      </c>
      <c r="U313" s="196">
        <v>45210</v>
      </c>
      <c r="V313" s="196">
        <v>45211</v>
      </c>
      <c r="W313" s="196">
        <v>45203</v>
      </c>
      <c r="X313" s="196">
        <v>45117</v>
      </c>
      <c r="Y313" s="196">
        <v>45134</v>
      </c>
      <c r="Z313" s="196">
        <v>45123</v>
      </c>
      <c r="AA313" s="196">
        <v>45176</v>
      </c>
      <c r="AB313" s="196">
        <v>45120</v>
      </c>
      <c r="AC313" s="196">
        <v>45123</v>
      </c>
      <c r="AD313" s="196">
        <v>45211</v>
      </c>
      <c r="AE313" s="196">
        <v>45211</v>
      </c>
      <c r="AF313" s="196">
        <v>45134</v>
      </c>
      <c r="AG313" s="196">
        <v>45211</v>
      </c>
      <c r="AH313" s="196">
        <v>45211</v>
      </c>
      <c r="AI313" s="196">
        <v>45134</v>
      </c>
      <c r="AJ313" s="196">
        <v>45211</v>
      </c>
      <c r="AK313" s="196">
        <v>45211</v>
      </c>
      <c r="AL313" s="196">
        <v>45123</v>
      </c>
      <c r="AM313" s="196" t="s">
        <v>1752</v>
      </c>
      <c r="AN313" s="196" t="s">
        <v>1752</v>
      </c>
      <c r="AO313" s="196" t="s">
        <v>1752</v>
      </c>
      <c r="AP313" s="196">
        <v>45123</v>
      </c>
      <c r="AQ313" s="196">
        <v>45200</v>
      </c>
      <c r="AR313" s="196">
        <v>45208</v>
      </c>
      <c r="AS313" s="196">
        <v>45125</v>
      </c>
      <c r="AT313" s="196" t="s">
        <v>1752</v>
      </c>
      <c r="AU313" s="196" t="s">
        <v>1752</v>
      </c>
      <c r="AV313" s="196" t="s">
        <v>1752</v>
      </c>
      <c r="AW313" s="196" t="s">
        <v>1752</v>
      </c>
      <c r="AX313" s="196" t="s">
        <v>1752</v>
      </c>
      <c r="AY313" s="196">
        <v>45209</v>
      </c>
      <c r="AZ313" s="196">
        <v>45202</v>
      </c>
      <c r="BA313" s="196" t="s">
        <v>1752</v>
      </c>
      <c r="BB313" s="196">
        <v>45138</v>
      </c>
      <c r="BC313" s="196" t="s">
        <v>1752</v>
      </c>
      <c r="BD313" s="68" t="s">
        <v>1752</v>
      </c>
      <c r="BE313" s="68" t="s">
        <v>1752</v>
      </c>
      <c r="BF313" s="68" t="s">
        <v>1752</v>
      </c>
      <c r="BG313" s="68" t="s">
        <v>1752</v>
      </c>
      <c r="BH313" s="68" t="s">
        <v>1752</v>
      </c>
      <c r="BI313" s="68" t="s">
        <v>1752</v>
      </c>
      <c r="BJ313" s="68" t="s">
        <v>1752</v>
      </c>
      <c r="BK313" s="68" t="s">
        <v>1752</v>
      </c>
      <c r="BL313" s="68" t="s">
        <v>1752</v>
      </c>
      <c r="BM313" s="68" t="s">
        <v>1752</v>
      </c>
    </row>
    <row r="314" spans="1:65">
      <c r="A314" s="112">
        <v>45213</v>
      </c>
      <c r="B314" s="196">
        <v>45209</v>
      </c>
      <c r="C314" s="196">
        <v>45209</v>
      </c>
      <c r="D314" s="196">
        <v>45207</v>
      </c>
      <c r="E314" s="196">
        <v>45209</v>
      </c>
      <c r="F314" s="196">
        <v>45209</v>
      </c>
      <c r="G314" s="196">
        <v>45211</v>
      </c>
      <c r="H314" s="196">
        <v>45211</v>
      </c>
      <c r="I314" s="196">
        <v>45207</v>
      </c>
      <c r="J314" s="196">
        <v>45208</v>
      </c>
      <c r="K314" s="196">
        <v>45208</v>
      </c>
      <c r="L314" s="196">
        <v>45211</v>
      </c>
      <c r="M314" s="196">
        <v>45165</v>
      </c>
      <c r="N314" s="196">
        <v>45123</v>
      </c>
      <c r="O314" s="196">
        <v>45210</v>
      </c>
      <c r="P314" s="196">
        <v>45211</v>
      </c>
      <c r="Q314" s="196">
        <v>45211</v>
      </c>
      <c r="R314" s="196">
        <v>45204</v>
      </c>
      <c r="S314" s="196">
        <v>45180</v>
      </c>
      <c r="T314" s="196">
        <v>45134</v>
      </c>
      <c r="U314" s="196">
        <v>45210</v>
      </c>
      <c r="V314" s="196">
        <v>45211</v>
      </c>
      <c r="W314" s="196">
        <v>45203</v>
      </c>
      <c r="X314" s="196">
        <v>45117</v>
      </c>
      <c r="Y314" s="196">
        <v>45134</v>
      </c>
      <c r="Z314" s="196">
        <v>45123</v>
      </c>
      <c r="AA314" s="196">
        <v>45176</v>
      </c>
      <c r="AB314" s="196">
        <v>45120</v>
      </c>
      <c r="AC314" s="196">
        <v>45123</v>
      </c>
      <c r="AD314" s="196">
        <v>45211</v>
      </c>
      <c r="AE314" s="196">
        <v>45211</v>
      </c>
      <c r="AF314" s="196">
        <v>45134</v>
      </c>
      <c r="AG314" s="196">
        <v>45211</v>
      </c>
      <c r="AH314" s="196">
        <v>45211</v>
      </c>
      <c r="AI314" s="196">
        <v>45134</v>
      </c>
      <c r="AJ314" s="196">
        <v>45211</v>
      </c>
      <c r="AK314" s="196">
        <v>45211</v>
      </c>
      <c r="AL314" s="196">
        <v>45123</v>
      </c>
      <c r="AM314" s="196" t="s">
        <v>1752</v>
      </c>
      <c r="AN314" s="196" t="s">
        <v>1752</v>
      </c>
      <c r="AO314" s="196" t="s">
        <v>1752</v>
      </c>
      <c r="AP314" s="196">
        <v>45123</v>
      </c>
      <c r="AQ314" s="196">
        <v>45200</v>
      </c>
      <c r="AR314" s="196">
        <v>45208</v>
      </c>
      <c r="AS314" s="196">
        <v>45125</v>
      </c>
      <c r="AT314" s="196" t="s">
        <v>1752</v>
      </c>
      <c r="AU314" s="196" t="s">
        <v>1752</v>
      </c>
      <c r="AV314" s="196" t="s">
        <v>1752</v>
      </c>
      <c r="AW314" s="196" t="s">
        <v>1752</v>
      </c>
      <c r="AX314" s="196" t="s">
        <v>1752</v>
      </c>
      <c r="AY314" s="196">
        <v>45209</v>
      </c>
      <c r="AZ314" s="196">
        <v>45202</v>
      </c>
      <c r="BA314" s="196" t="s">
        <v>1752</v>
      </c>
      <c r="BB314" s="196">
        <v>45138</v>
      </c>
      <c r="BC314" s="196" t="s">
        <v>1752</v>
      </c>
      <c r="BD314" s="68" t="s">
        <v>1752</v>
      </c>
      <c r="BE314" s="68" t="s">
        <v>1752</v>
      </c>
      <c r="BF314" s="68" t="s">
        <v>1752</v>
      </c>
      <c r="BG314" s="68" t="s">
        <v>1752</v>
      </c>
      <c r="BH314" s="68" t="s">
        <v>1752</v>
      </c>
      <c r="BI314" s="68" t="s">
        <v>1752</v>
      </c>
      <c r="BJ314" s="68" t="s">
        <v>1752</v>
      </c>
      <c r="BK314" s="68" t="s">
        <v>1752</v>
      </c>
      <c r="BL314" s="68" t="s">
        <v>1752</v>
      </c>
      <c r="BM314" s="68" t="s">
        <v>1752</v>
      </c>
    </row>
    <row r="315" spans="1:65">
      <c r="A315" s="112">
        <v>45214</v>
      </c>
      <c r="B315" s="196">
        <v>45209</v>
      </c>
      <c r="C315" s="196">
        <v>45209</v>
      </c>
      <c r="D315" s="196">
        <v>45207</v>
      </c>
      <c r="E315" s="196">
        <v>45209</v>
      </c>
      <c r="F315" s="196">
        <v>45209</v>
      </c>
      <c r="G315" s="196">
        <v>45211</v>
      </c>
      <c r="H315" s="196">
        <v>45211</v>
      </c>
      <c r="I315" s="196">
        <v>45207</v>
      </c>
      <c r="J315" s="196">
        <v>45208</v>
      </c>
      <c r="K315" s="196">
        <v>45208</v>
      </c>
      <c r="L315" s="196">
        <v>45211</v>
      </c>
      <c r="M315" s="196">
        <v>45165</v>
      </c>
      <c r="N315" s="196">
        <v>45123</v>
      </c>
      <c r="O315" s="196">
        <v>45210</v>
      </c>
      <c r="P315" s="196">
        <v>45211</v>
      </c>
      <c r="Q315" s="196">
        <v>45211</v>
      </c>
      <c r="R315" s="196">
        <v>45204</v>
      </c>
      <c r="S315" s="196">
        <v>45180</v>
      </c>
      <c r="T315" s="196">
        <v>45134</v>
      </c>
      <c r="U315" s="196">
        <v>45210</v>
      </c>
      <c r="V315" s="196">
        <v>45211</v>
      </c>
      <c r="W315" s="196">
        <v>45203</v>
      </c>
      <c r="X315" s="196">
        <v>45117</v>
      </c>
      <c r="Y315" s="196">
        <v>45134</v>
      </c>
      <c r="Z315" s="196">
        <v>45123</v>
      </c>
      <c r="AA315" s="196">
        <v>45176</v>
      </c>
      <c r="AB315" s="196">
        <v>45120</v>
      </c>
      <c r="AC315" s="196">
        <v>45123</v>
      </c>
      <c r="AD315" s="196">
        <v>45211</v>
      </c>
      <c r="AE315" s="196">
        <v>45211</v>
      </c>
      <c r="AF315" s="196">
        <v>45134</v>
      </c>
      <c r="AG315" s="196">
        <v>45211</v>
      </c>
      <c r="AH315" s="196">
        <v>45211</v>
      </c>
      <c r="AI315" s="196">
        <v>45134</v>
      </c>
      <c r="AJ315" s="196">
        <v>45211</v>
      </c>
      <c r="AK315" s="196">
        <v>45211</v>
      </c>
      <c r="AL315" s="196">
        <v>45123</v>
      </c>
      <c r="AM315" s="196" t="s">
        <v>1752</v>
      </c>
      <c r="AN315" s="196" t="s">
        <v>1752</v>
      </c>
      <c r="AO315" s="196" t="s">
        <v>1752</v>
      </c>
      <c r="AP315" s="196">
        <v>45123</v>
      </c>
      <c r="AQ315" s="196">
        <v>45200</v>
      </c>
      <c r="AR315" s="196">
        <v>45208</v>
      </c>
      <c r="AS315" s="196">
        <v>45125</v>
      </c>
      <c r="AT315" s="196" t="s">
        <v>1752</v>
      </c>
      <c r="AU315" s="196" t="s">
        <v>1752</v>
      </c>
      <c r="AV315" s="196" t="s">
        <v>1752</v>
      </c>
      <c r="AW315" s="196" t="s">
        <v>1752</v>
      </c>
      <c r="AX315" s="196" t="s">
        <v>1752</v>
      </c>
      <c r="AY315" s="196">
        <v>45209</v>
      </c>
      <c r="AZ315" s="196">
        <v>45202</v>
      </c>
      <c r="BA315" s="196" t="s">
        <v>1752</v>
      </c>
      <c r="BB315" s="196">
        <v>45138</v>
      </c>
      <c r="BC315" s="196" t="s">
        <v>1752</v>
      </c>
      <c r="BD315" s="68" t="s">
        <v>1752</v>
      </c>
      <c r="BE315" s="68" t="s">
        <v>1752</v>
      </c>
      <c r="BF315" s="68" t="s">
        <v>1752</v>
      </c>
      <c r="BG315" s="68" t="s">
        <v>1752</v>
      </c>
      <c r="BH315" s="68" t="s">
        <v>1752</v>
      </c>
      <c r="BI315" s="68" t="s">
        <v>1752</v>
      </c>
      <c r="BJ315" s="68" t="s">
        <v>1752</v>
      </c>
      <c r="BK315" s="68" t="s">
        <v>1752</v>
      </c>
      <c r="BL315" s="68" t="s">
        <v>1752</v>
      </c>
      <c r="BM315" s="68" t="s">
        <v>1752</v>
      </c>
    </row>
    <row r="316" spans="1:65">
      <c r="A316" s="112">
        <v>45215</v>
      </c>
      <c r="B316" s="196">
        <v>45209</v>
      </c>
      <c r="C316" s="196">
        <v>45209</v>
      </c>
      <c r="D316" s="196">
        <v>45207</v>
      </c>
      <c r="E316" s="196">
        <v>45209</v>
      </c>
      <c r="F316" s="196">
        <v>45215</v>
      </c>
      <c r="G316" s="196">
        <v>45215</v>
      </c>
      <c r="H316" s="196">
        <v>45211</v>
      </c>
      <c r="I316" s="196">
        <v>45207</v>
      </c>
      <c r="J316" s="196">
        <v>45208</v>
      </c>
      <c r="K316" s="196">
        <v>45208</v>
      </c>
      <c r="L316" s="196">
        <v>45215</v>
      </c>
      <c r="M316" s="196">
        <v>45165</v>
      </c>
      <c r="N316" s="196">
        <v>45123</v>
      </c>
      <c r="O316" s="196">
        <v>45210</v>
      </c>
      <c r="P316" s="196">
        <v>45211</v>
      </c>
      <c r="Q316" s="196">
        <v>45211</v>
      </c>
      <c r="R316" s="196">
        <v>45204</v>
      </c>
      <c r="S316" s="196">
        <v>45180</v>
      </c>
      <c r="T316" s="196">
        <v>45134</v>
      </c>
      <c r="U316" s="196">
        <v>45215</v>
      </c>
      <c r="V316" s="196">
        <v>45211</v>
      </c>
      <c r="W316" s="196">
        <v>45203</v>
      </c>
      <c r="X316" s="196">
        <v>45117</v>
      </c>
      <c r="Y316" s="196">
        <v>45134</v>
      </c>
      <c r="Z316" s="196">
        <v>45123</v>
      </c>
      <c r="AA316" s="196">
        <v>45176</v>
      </c>
      <c r="AB316" s="196">
        <v>45120</v>
      </c>
      <c r="AC316" s="196">
        <v>45123</v>
      </c>
      <c r="AD316" s="196">
        <v>45211</v>
      </c>
      <c r="AE316" s="196">
        <v>45211</v>
      </c>
      <c r="AF316" s="196">
        <v>45134</v>
      </c>
      <c r="AG316" s="196">
        <v>45215</v>
      </c>
      <c r="AH316" s="196">
        <v>45215</v>
      </c>
      <c r="AI316" s="196">
        <v>45134</v>
      </c>
      <c r="AJ316" s="196">
        <v>45211</v>
      </c>
      <c r="AK316" s="196">
        <v>45215</v>
      </c>
      <c r="AL316" s="196">
        <v>45123</v>
      </c>
      <c r="AM316" s="196" t="s">
        <v>1752</v>
      </c>
      <c r="AN316" s="196" t="s">
        <v>1752</v>
      </c>
      <c r="AO316" s="196" t="s">
        <v>1752</v>
      </c>
      <c r="AP316" s="196">
        <v>45123</v>
      </c>
      <c r="AQ316" s="196">
        <v>45200</v>
      </c>
      <c r="AR316" s="196">
        <v>45208</v>
      </c>
      <c r="AS316" s="196">
        <v>45125</v>
      </c>
      <c r="AT316" s="196" t="s">
        <v>1752</v>
      </c>
      <c r="AU316" s="196" t="s">
        <v>1752</v>
      </c>
      <c r="AV316" s="196" t="s">
        <v>1752</v>
      </c>
      <c r="AW316" s="196" t="s">
        <v>1752</v>
      </c>
      <c r="AX316" s="196" t="s">
        <v>1752</v>
      </c>
      <c r="AY316" s="196">
        <v>45209</v>
      </c>
      <c r="AZ316" s="196">
        <v>45215</v>
      </c>
      <c r="BA316" s="196" t="s">
        <v>1752</v>
      </c>
      <c r="BB316" s="196">
        <v>45138</v>
      </c>
      <c r="BC316" s="196" t="s">
        <v>1752</v>
      </c>
      <c r="BD316" s="68" t="s">
        <v>1752</v>
      </c>
      <c r="BE316" s="68" t="s">
        <v>1752</v>
      </c>
      <c r="BF316" s="68" t="s">
        <v>1752</v>
      </c>
      <c r="BG316" s="68" t="s">
        <v>1752</v>
      </c>
      <c r="BH316" s="68" t="s">
        <v>1752</v>
      </c>
      <c r="BI316" s="68" t="s">
        <v>1752</v>
      </c>
      <c r="BJ316" s="68" t="s">
        <v>1752</v>
      </c>
      <c r="BK316" s="68" t="s">
        <v>1752</v>
      </c>
      <c r="BL316" s="68" t="s">
        <v>1752</v>
      </c>
      <c r="BM316" s="68" t="s">
        <v>1752</v>
      </c>
    </row>
    <row r="317" spans="1:65">
      <c r="A317" s="112">
        <v>45216</v>
      </c>
      <c r="B317" s="196">
        <v>45209</v>
      </c>
      <c r="C317" s="196">
        <v>45209</v>
      </c>
      <c r="D317" s="196">
        <v>45207</v>
      </c>
      <c r="E317" s="196">
        <v>45209</v>
      </c>
      <c r="F317" s="196">
        <v>45216</v>
      </c>
      <c r="G317" s="196">
        <v>45216</v>
      </c>
      <c r="H317" s="196">
        <v>45216</v>
      </c>
      <c r="I317" s="196">
        <v>45207</v>
      </c>
      <c r="J317" s="196">
        <v>45208</v>
      </c>
      <c r="K317" s="196">
        <v>45208</v>
      </c>
      <c r="L317" s="196">
        <v>45216</v>
      </c>
      <c r="M317" s="196">
        <v>45165</v>
      </c>
      <c r="N317" s="196">
        <v>45123</v>
      </c>
      <c r="O317" s="196">
        <v>45216</v>
      </c>
      <c r="P317" s="196">
        <v>45211</v>
      </c>
      <c r="Q317" s="196">
        <v>45211</v>
      </c>
      <c r="R317" s="196">
        <v>45204</v>
      </c>
      <c r="S317" s="196">
        <v>45180</v>
      </c>
      <c r="T317" s="196">
        <v>45134</v>
      </c>
      <c r="U317" s="196">
        <v>45216</v>
      </c>
      <c r="V317" s="196">
        <v>45211</v>
      </c>
      <c r="W317" s="196">
        <v>45216</v>
      </c>
      <c r="X317" s="196">
        <v>45117</v>
      </c>
      <c r="Y317" s="196">
        <v>45134</v>
      </c>
      <c r="Z317" s="196">
        <v>45123</v>
      </c>
      <c r="AA317" s="196">
        <v>45176</v>
      </c>
      <c r="AB317" s="196">
        <v>45120</v>
      </c>
      <c r="AC317" s="196">
        <v>45216</v>
      </c>
      <c r="AD317" s="196">
        <v>45211</v>
      </c>
      <c r="AE317" s="196">
        <v>45211</v>
      </c>
      <c r="AF317" s="196">
        <v>45134</v>
      </c>
      <c r="AG317" s="196">
        <v>45215</v>
      </c>
      <c r="AH317" s="196">
        <v>45216</v>
      </c>
      <c r="AI317" s="196">
        <v>45134</v>
      </c>
      <c r="AJ317" s="196">
        <v>45211</v>
      </c>
      <c r="AK317" s="196">
        <v>45216</v>
      </c>
      <c r="AL317" s="196">
        <v>45123</v>
      </c>
      <c r="AM317" s="196" t="s">
        <v>1752</v>
      </c>
      <c r="AN317" s="196" t="s">
        <v>1752</v>
      </c>
      <c r="AO317" s="196" t="s">
        <v>1752</v>
      </c>
      <c r="AP317" s="196">
        <v>45123</v>
      </c>
      <c r="AQ317" s="196">
        <v>45200</v>
      </c>
      <c r="AR317" s="196">
        <v>45216</v>
      </c>
      <c r="AS317" s="196">
        <v>45125</v>
      </c>
      <c r="AT317" s="196" t="s">
        <v>1752</v>
      </c>
      <c r="AU317" s="196" t="s">
        <v>1752</v>
      </c>
      <c r="AV317" s="196" t="s">
        <v>1752</v>
      </c>
      <c r="AW317" s="196" t="s">
        <v>1752</v>
      </c>
      <c r="AX317" s="196" t="s">
        <v>1752</v>
      </c>
      <c r="AY317" s="196">
        <v>45209</v>
      </c>
      <c r="AZ317" s="196">
        <v>45216</v>
      </c>
      <c r="BA317" s="196" t="s">
        <v>1752</v>
      </c>
      <c r="BB317" s="196">
        <v>45138</v>
      </c>
      <c r="BC317" s="196" t="s">
        <v>1752</v>
      </c>
      <c r="BD317" s="68" t="s">
        <v>1752</v>
      </c>
      <c r="BE317" s="68" t="s">
        <v>1752</v>
      </c>
      <c r="BF317" s="68" t="s">
        <v>1752</v>
      </c>
      <c r="BG317" s="68" t="s">
        <v>1752</v>
      </c>
      <c r="BH317" s="68" t="s">
        <v>1752</v>
      </c>
      <c r="BI317" s="68" t="s">
        <v>1752</v>
      </c>
      <c r="BJ317" s="68" t="s">
        <v>1752</v>
      </c>
      <c r="BK317" s="68" t="s">
        <v>1752</v>
      </c>
      <c r="BL317" s="68" t="s">
        <v>1752</v>
      </c>
      <c r="BM317" s="68" t="s">
        <v>1752</v>
      </c>
    </row>
    <row r="318" spans="1:65">
      <c r="A318" s="112">
        <v>45217</v>
      </c>
      <c r="B318" s="196">
        <v>45209</v>
      </c>
      <c r="C318" s="196">
        <v>45209</v>
      </c>
      <c r="D318" s="196">
        <v>45207</v>
      </c>
      <c r="E318" s="196">
        <v>45209</v>
      </c>
      <c r="F318" s="196">
        <v>45217</v>
      </c>
      <c r="G318" s="196">
        <v>45216</v>
      </c>
      <c r="H318" s="196">
        <v>45216</v>
      </c>
      <c r="I318" s="196">
        <v>45217</v>
      </c>
      <c r="J318" s="196">
        <v>45208</v>
      </c>
      <c r="K318" s="196">
        <v>45208</v>
      </c>
      <c r="L318" s="196">
        <v>45216</v>
      </c>
      <c r="M318" s="196">
        <v>45165</v>
      </c>
      <c r="N318" s="196">
        <v>45123</v>
      </c>
      <c r="O318" s="196">
        <v>45216</v>
      </c>
      <c r="P318" s="196">
        <v>45211</v>
      </c>
      <c r="Q318" s="196">
        <v>45211</v>
      </c>
      <c r="R318" s="196">
        <v>45204</v>
      </c>
      <c r="S318" s="196">
        <v>45180</v>
      </c>
      <c r="T318" s="196">
        <v>45134</v>
      </c>
      <c r="U318" s="196">
        <v>45217</v>
      </c>
      <c r="V318" s="196">
        <v>45211</v>
      </c>
      <c r="W318" s="196">
        <v>45216</v>
      </c>
      <c r="X318" s="196">
        <v>45117</v>
      </c>
      <c r="Y318" s="196">
        <v>45134</v>
      </c>
      <c r="Z318" s="196">
        <v>45123</v>
      </c>
      <c r="AA318" s="196">
        <v>45176</v>
      </c>
      <c r="AB318" s="196">
        <v>45120</v>
      </c>
      <c r="AC318" s="196">
        <v>45217</v>
      </c>
      <c r="AD318" s="196">
        <v>45211</v>
      </c>
      <c r="AE318" s="196">
        <v>45211</v>
      </c>
      <c r="AF318" s="196">
        <v>45134</v>
      </c>
      <c r="AG318" s="196">
        <v>45215</v>
      </c>
      <c r="AH318" s="196">
        <v>45217</v>
      </c>
      <c r="AI318" s="196">
        <v>45134</v>
      </c>
      <c r="AJ318" s="196">
        <v>45217</v>
      </c>
      <c r="AK318" s="196">
        <v>45216</v>
      </c>
      <c r="AL318" s="196">
        <v>45123</v>
      </c>
      <c r="AM318" s="196" t="s">
        <v>1752</v>
      </c>
      <c r="AN318" s="196" t="s">
        <v>1752</v>
      </c>
      <c r="AO318" s="196" t="s">
        <v>1752</v>
      </c>
      <c r="AP318" s="196">
        <v>45123</v>
      </c>
      <c r="AQ318" s="196">
        <v>45200</v>
      </c>
      <c r="AR318" s="196">
        <v>45217</v>
      </c>
      <c r="AS318" s="196">
        <v>45125</v>
      </c>
      <c r="AT318" s="196" t="s">
        <v>1752</v>
      </c>
      <c r="AU318" s="196" t="s">
        <v>1752</v>
      </c>
      <c r="AV318" s="196" t="s">
        <v>1752</v>
      </c>
      <c r="AW318" s="196" t="s">
        <v>1752</v>
      </c>
      <c r="AX318" s="196" t="s">
        <v>1752</v>
      </c>
      <c r="AY318" s="196">
        <v>45217</v>
      </c>
      <c r="AZ318" s="196">
        <v>45216</v>
      </c>
      <c r="BA318" s="196" t="s">
        <v>1752</v>
      </c>
      <c r="BB318" s="196">
        <v>45138</v>
      </c>
      <c r="BC318" s="196" t="s">
        <v>1752</v>
      </c>
      <c r="BD318" s="68" t="s">
        <v>1752</v>
      </c>
      <c r="BE318" s="68" t="s">
        <v>1752</v>
      </c>
      <c r="BF318" s="68" t="s">
        <v>1752</v>
      </c>
      <c r="BG318" s="68" t="s">
        <v>1752</v>
      </c>
      <c r="BH318" s="68" t="s">
        <v>1752</v>
      </c>
      <c r="BI318" s="68" t="s">
        <v>1752</v>
      </c>
      <c r="BJ318" s="68" t="s">
        <v>1752</v>
      </c>
      <c r="BK318" s="68" t="s">
        <v>1752</v>
      </c>
      <c r="BL318" s="68" t="s">
        <v>1752</v>
      </c>
      <c r="BM318" s="68" t="s">
        <v>1752</v>
      </c>
    </row>
    <row r="319" spans="1:65">
      <c r="A319" s="112">
        <v>45218</v>
      </c>
      <c r="B319" s="196">
        <v>45209</v>
      </c>
      <c r="C319" s="196">
        <v>45209</v>
      </c>
      <c r="D319" s="196">
        <v>45218</v>
      </c>
      <c r="E319" s="196">
        <v>45209</v>
      </c>
      <c r="F319" s="196">
        <v>45218</v>
      </c>
      <c r="G319" s="196">
        <v>45218</v>
      </c>
      <c r="H319" s="196">
        <v>45216</v>
      </c>
      <c r="I319" s="196">
        <v>45217</v>
      </c>
      <c r="J319" s="196">
        <v>45208</v>
      </c>
      <c r="K319" s="196">
        <v>45208</v>
      </c>
      <c r="L319" s="196">
        <v>45216</v>
      </c>
      <c r="M319" s="196">
        <v>45165</v>
      </c>
      <c r="N319" s="196">
        <v>45123</v>
      </c>
      <c r="O319" s="196">
        <v>45216</v>
      </c>
      <c r="P319" s="196">
        <v>45211</v>
      </c>
      <c r="Q319" s="196">
        <v>45211</v>
      </c>
      <c r="R319" s="196">
        <v>45204</v>
      </c>
      <c r="S319" s="196">
        <v>45180</v>
      </c>
      <c r="T319" s="196">
        <v>45134</v>
      </c>
      <c r="U319" s="196">
        <v>45218</v>
      </c>
      <c r="V319" s="196">
        <v>45211</v>
      </c>
      <c r="W319" s="196">
        <v>45218</v>
      </c>
      <c r="X319" s="196">
        <v>45117</v>
      </c>
      <c r="Y319" s="196">
        <v>45134</v>
      </c>
      <c r="Z319" s="196">
        <v>45123</v>
      </c>
      <c r="AA319" s="196">
        <v>45176</v>
      </c>
      <c r="AB319" s="196">
        <v>45120</v>
      </c>
      <c r="AC319" s="196">
        <v>45218</v>
      </c>
      <c r="AD319" s="196">
        <v>45211</v>
      </c>
      <c r="AE319" s="196">
        <v>45211</v>
      </c>
      <c r="AF319" s="196">
        <v>45134</v>
      </c>
      <c r="AG319" s="196">
        <v>45218</v>
      </c>
      <c r="AH319" s="196">
        <v>45218</v>
      </c>
      <c r="AI319" s="196">
        <v>45134</v>
      </c>
      <c r="AJ319" s="196">
        <v>45217</v>
      </c>
      <c r="AK319" s="196">
        <v>45216</v>
      </c>
      <c r="AL319" s="196">
        <v>45123</v>
      </c>
      <c r="AM319" s="196" t="s">
        <v>1752</v>
      </c>
      <c r="AN319" s="196" t="s">
        <v>1752</v>
      </c>
      <c r="AO319" s="196" t="s">
        <v>1752</v>
      </c>
      <c r="AP319" s="196">
        <v>45123</v>
      </c>
      <c r="AQ319" s="196">
        <v>45200</v>
      </c>
      <c r="AR319" s="196">
        <v>45217</v>
      </c>
      <c r="AS319" s="196">
        <v>45125</v>
      </c>
      <c r="AT319" s="196" t="s">
        <v>1752</v>
      </c>
      <c r="AU319" s="196" t="s">
        <v>1752</v>
      </c>
      <c r="AV319" s="196" t="s">
        <v>1752</v>
      </c>
      <c r="AW319" s="196" t="s">
        <v>1752</v>
      </c>
      <c r="AX319" s="196" t="s">
        <v>1752</v>
      </c>
      <c r="AY319" s="196">
        <v>45217</v>
      </c>
      <c r="AZ319" s="196">
        <v>45216</v>
      </c>
      <c r="BA319" s="196" t="s">
        <v>1752</v>
      </c>
      <c r="BB319" s="196">
        <v>45138</v>
      </c>
      <c r="BC319" s="196" t="s">
        <v>1752</v>
      </c>
      <c r="BD319" s="68" t="s">
        <v>1752</v>
      </c>
      <c r="BE319" s="68" t="s">
        <v>1752</v>
      </c>
      <c r="BF319" s="68" t="s">
        <v>1752</v>
      </c>
      <c r="BG319" s="68" t="s">
        <v>1752</v>
      </c>
      <c r="BH319" s="68" t="s">
        <v>1752</v>
      </c>
      <c r="BI319" s="68" t="s">
        <v>1752</v>
      </c>
      <c r="BJ319" s="68" t="s">
        <v>1752</v>
      </c>
      <c r="BK319" s="68" t="s">
        <v>1752</v>
      </c>
      <c r="BL319" s="68" t="s">
        <v>1752</v>
      </c>
      <c r="BM319" s="68" t="s">
        <v>1752</v>
      </c>
    </row>
    <row r="320" spans="1:65">
      <c r="A320" s="112">
        <v>45219</v>
      </c>
      <c r="B320" s="196">
        <v>45209</v>
      </c>
      <c r="C320" s="196">
        <v>45209</v>
      </c>
      <c r="D320" s="196">
        <v>45218</v>
      </c>
      <c r="E320" s="196">
        <v>45209</v>
      </c>
      <c r="F320" s="196">
        <v>45218</v>
      </c>
      <c r="G320" s="196">
        <v>45218</v>
      </c>
      <c r="H320" s="196">
        <v>45216</v>
      </c>
      <c r="I320" s="196">
        <v>45217</v>
      </c>
      <c r="J320" s="196">
        <v>45208</v>
      </c>
      <c r="K320" s="196">
        <v>45208</v>
      </c>
      <c r="L320" s="196">
        <v>45216</v>
      </c>
      <c r="M320" s="196">
        <v>45165</v>
      </c>
      <c r="N320" s="196">
        <v>45123</v>
      </c>
      <c r="O320" s="196">
        <v>45216</v>
      </c>
      <c r="P320" s="196">
        <v>45211</v>
      </c>
      <c r="Q320" s="196">
        <v>45211</v>
      </c>
      <c r="R320" s="196">
        <v>45204</v>
      </c>
      <c r="S320" s="196">
        <v>45180</v>
      </c>
      <c r="T320" s="196">
        <v>45134</v>
      </c>
      <c r="U320" s="196">
        <v>45218</v>
      </c>
      <c r="V320" s="196">
        <v>45211</v>
      </c>
      <c r="W320" s="196">
        <v>45218</v>
      </c>
      <c r="X320" s="196">
        <v>45117</v>
      </c>
      <c r="Y320" s="196">
        <v>45134</v>
      </c>
      <c r="Z320" s="196">
        <v>45123</v>
      </c>
      <c r="AA320" s="196">
        <v>45176</v>
      </c>
      <c r="AB320" s="196">
        <v>45120</v>
      </c>
      <c r="AC320" s="196">
        <v>45218</v>
      </c>
      <c r="AD320" s="196">
        <v>45211</v>
      </c>
      <c r="AE320" s="196">
        <v>45211</v>
      </c>
      <c r="AF320" s="196">
        <v>45134</v>
      </c>
      <c r="AG320" s="196">
        <v>45218</v>
      </c>
      <c r="AH320" s="196">
        <v>45218</v>
      </c>
      <c r="AI320" s="196">
        <v>45134</v>
      </c>
      <c r="AJ320" s="196">
        <v>45217</v>
      </c>
      <c r="AK320" s="196">
        <v>45216</v>
      </c>
      <c r="AL320" s="196">
        <v>45123</v>
      </c>
      <c r="AM320" s="196" t="s">
        <v>1752</v>
      </c>
      <c r="AN320" s="196" t="s">
        <v>1752</v>
      </c>
      <c r="AO320" s="196" t="s">
        <v>1752</v>
      </c>
      <c r="AP320" s="196">
        <v>45123</v>
      </c>
      <c r="AQ320" s="196">
        <v>45200</v>
      </c>
      <c r="AR320" s="196">
        <v>45217</v>
      </c>
      <c r="AS320" s="196">
        <v>45125</v>
      </c>
      <c r="AT320" s="196" t="s">
        <v>1752</v>
      </c>
      <c r="AU320" s="196" t="s">
        <v>1752</v>
      </c>
      <c r="AV320" s="196" t="s">
        <v>1752</v>
      </c>
      <c r="AW320" s="196" t="s">
        <v>1752</v>
      </c>
      <c r="AX320" s="196" t="s">
        <v>1752</v>
      </c>
      <c r="AY320" s="196">
        <v>45217</v>
      </c>
      <c r="AZ320" s="196">
        <v>45216</v>
      </c>
      <c r="BA320" s="196" t="s">
        <v>1752</v>
      </c>
      <c r="BB320" s="196">
        <v>45138</v>
      </c>
      <c r="BC320" s="196" t="s">
        <v>1752</v>
      </c>
      <c r="BD320" s="68" t="s">
        <v>1752</v>
      </c>
      <c r="BE320" s="68" t="s">
        <v>1752</v>
      </c>
      <c r="BF320" s="68" t="s">
        <v>1752</v>
      </c>
      <c r="BG320" s="68" t="s">
        <v>1752</v>
      </c>
      <c r="BH320" s="68" t="s">
        <v>1752</v>
      </c>
      <c r="BI320" s="68" t="s">
        <v>1752</v>
      </c>
      <c r="BJ320" s="68" t="s">
        <v>1752</v>
      </c>
      <c r="BK320" s="68" t="s">
        <v>1752</v>
      </c>
      <c r="BL320" s="68" t="s">
        <v>1752</v>
      </c>
      <c r="BM320" s="68" t="s">
        <v>1752</v>
      </c>
    </row>
    <row r="321" spans="1:65">
      <c r="A321" s="112">
        <v>45220</v>
      </c>
      <c r="B321" s="196">
        <v>45209</v>
      </c>
      <c r="C321" s="196">
        <v>45209</v>
      </c>
      <c r="D321" s="196">
        <v>45218</v>
      </c>
      <c r="E321" s="196">
        <v>45209</v>
      </c>
      <c r="F321" s="196">
        <v>45218</v>
      </c>
      <c r="G321" s="196">
        <v>45218</v>
      </c>
      <c r="H321" s="196">
        <v>45216</v>
      </c>
      <c r="I321" s="196">
        <v>45217</v>
      </c>
      <c r="J321" s="196">
        <v>45208</v>
      </c>
      <c r="K321" s="196">
        <v>45208</v>
      </c>
      <c r="L321" s="196">
        <v>45216</v>
      </c>
      <c r="M321" s="196">
        <v>45165</v>
      </c>
      <c r="N321" s="196">
        <v>45123</v>
      </c>
      <c r="O321" s="196">
        <v>45216</v>
      </c>
      <c r="P321" s="196">
        <v>45211</v>
      </c>
      <c r="Q321" s="196">
        <v>45211</v>
      </c>
      <c r="R321" s="196">
        <v>45204</v>
      </c>
      <c r="S321" s="196">
        <v>45180</v>
      </c>
      <c r="T321" s="196">
        <v>45134</v>
      </c>
      <c r="U321" s="196">
        <v>45218</v>
      </c>
      <c r="V321" s="196">
        <v>45211</v>
      </c>
      <c r="W321" s="196">
        <v>45218</v>
      </c>
      <c r="X321" s="196">
        <v>45117</v>
      </c>
      <c r="Y321" s="196">
        <v>45134</v>
      </c>
      <c r="Z321" s="196">
        <v>45123</v>
      </c>
      <c r="AA321" s="196">
        <v>45176</v>
      </c>
      <c r="AB321" s="196">
        <v>45120</v>
      </c>
      <c r="AC321" s="196">
        <v>45218</v>
      </c>
      <c r="AD321" s="196">
        <v>45211</v>
      </c>
      <c r="AE321" s="196">
        <v>45211</v>
      </c>
      <c r="AF321" s="196">
        <v>45134</v>
      </c>
      <c r="AG321" s="196">
        <v>45218</v>
      </c>
      <c r="AH321" s="196">
        <v>45218</v>
      </c>
      <c r="AI321" s="196">
        <v>45134</v>
      </c>
      <c r="AJ321" s="196">
        <v>45217</v>
      </c>
      <c r="AK321" s="196">
        <v>45216</v>
      </c>
      <c r="AL321" s="196">
        <v>45123</v>
      </c>
      <c r="AM321" s="196" t="s">
        <v>1752</v>
      </c>
      <c r="AN321" s="196" t="s">
        <v>1752</v>
      </c>
      <c r="AO321" s="196" t="s">
        <v>1752</v>
      </c>
      <c r="AP321" s="196">
        <v>45123</v>
      </c>
      <c r="AQ321" s="196">
        <v>45200</v>
      </c>
      <c r="AR321" s="196">
        <v>45217</v>
      </c>
      <c r="AS321" s="196">
        <v>45125</v>
      </c>
      <c r="AT321" s="196" t="s">
        <v>1752</v>
      </c>
      <c r="AU321" s="196" t="s">
        <v>1752</v>
      </c>
      <c r="AV321" s="196" t="s">
        <v>1752</v>
      </c>
      <c r="AW321" s="196" t="s">
        <v>1752</v>
      </c>
      <c r="AX321" s="196" t="s">
        <v>1752</v>
      </c>
      <c r="AY321" s="196">
        <v>45217</v>
      </c>
      <c r="AZ321" s="196">
        <v>45216</v>
      </c>
      <c r="BA321" s="196" t="s">
        <v>1752</v>
      </c>
      <c r="BB321" s="196">
        <v>45138</v>
      </c>
      <c r="BC321" s="196" t="s">
        <v>1752</v>
      </c>
      <c r="BD321" s="68" t="s">
        <v>1752</v>
      </c>
      <c r="BE321" s="68" t="s">
        <v>1752</v>
      </c>
      <c r="BF321" s="68" t="s">
        <v>1752</v>
      </c>
      <c r="BG321" s="68" t="s">
        <v>1752</v>
      </c>
      <c r="BH321" s="68" t="s">
        <v>1752</v>
      </c>
      <c r="BI321" s="68" t="s">
        <v>1752</v>
      </c>
      <c r="BJ321" s="68" t="s">
        <v>1752</v>
      </c>
      <c r="BK321" s="68" t="s">
        <v>1752</v>
      </c>
      <c r="BL321" s="68" t="s">
        <v>1752</v>
      </c>
      <c r="BM321" s="68" t="s">
        <v>1752</v>
      </c>
    </row>
    <row r="322" spans="1:65">
      <c r="A322" s="112">
        <v>45221</v>
      </c>
      <c r="B322" s="196">
        <v>45209</v>
      </c>
      <c r="C322" s="196">
        <v>45209</v>
      </c>
      <c r="D322" s="196">
        <v>45218</v>
      </c>
      <c r="E322" s="196">
        <v>45209</v>
      </c>
      <c r="F322" s="196">
        <v>45218</v>
      </c>
      <c r="G322" s="196">
        <v>45218</v>
      </c>
      <c r="H322" s="196">
        <v>45216</v>
      </c>
      <c r="I322" s="196">
        <v>45217</v>
      </c>
      <c r="J322" s="196">
        <v>45208</v>
      </c>
      <c r="K322" s="196">
        <v>45208</v>
      </c>
      <c r="L322" s="196">
        <v>45216</v>
      </c>
      <c r="M322" s="196">
        <v>45165</v>
      </c>
      <c r="N322" s="196">
        <v>45123</v>
      </c>
      <c r="O322" s="196">
        <v>45216</v>
      </c>
      <c r="P322" s="196">
        <v>45211</v>
      </c>
      <c r="Q322" s="196">
        <v>45211</v>
      </c>
      <c r="R322" s="196">
        <v>45204</v>
      </c>
      <c r="S322" s="196">
        <v>45180</v>
      </c>
      <c r="T322" s="196">
        <v>45134</v>
      </c>
      <c r="U322" s="196">
        <v>45218</v>
      </c>
      <c r="V322" s="196">
        <v>45211</v>
      </c>
      <c r="W322" s="196">
        <v>45218</v>
      </c>
      <c r="X322" s="196">
        <v>45117</v>
      </c>
      <c r="Y322" s="196">
        <v>45134</v>
      </c>
      <c r="Z322" s="196">
        <v>45123</v>
      </c>
      <c r="AA322" s="196">
        <v>45176</v>
      </c>
      <c r="AB322" s="196">
        <v>45120</v>
      </c>
      <c r="AC322" s="196">
        <v>45218</v>
      </c>
      <c r="AD322" s="196">
        <v>45211</v>
      </c>
      <c r="AE322" s="196">
        <v>45211</v>
      </c>
      <c r="AF322" s="196">
        <v>45134</v>
      </c>
      <c r="AG322" s="196">
        <v>45218</v>
      </c>
      <c r="AH322" s="196">
        <v>45218</v>
      </c>
      <c r="AI322" s="196">
        <v>45134</v>
      </c>
      <c r="AJ322" s="196">
        <v>45217</v>
      </c>
      <c r="AK322" s="196">
        <v>45216</v>
      </c>
      <c r="AL322" s="196">
        <v>45123</v>
      </c>
      <c r="AM322" s="196" t="s">
        <v>1752</v>
      </c>
      <c r="AN322" s="196" t="s">
        <v>1752</v>
      </c>
      <c r="AO322" s="196" t="s">
        <v>1752</v>
      </c>
      <c r="AP322" s="196">
        <v>45123</v>
      </c>
      <c r="AQ322" s="196">
        <v>45200</v>
      </c>
      <c r="AR322" s="196">
        <v>45217</v>
      </c>
      <c r="AS322" s="196">
        <v>45125</v>
      </c>
      <c r="AT322" s="196" t="s">
        <v>1752</v>
      </c>
      <c r="AU322" s="196" t="s">
        <v>1752</v>
      </c>
      <c r="AV322" s="196" t="s">
        <v>1752</v>
      </c>
      <c r="AW322" s="196" t="s">
        <v>1752</v>
      </c>
      <c r="AX322" s="196" t="s">
        <v>1752</v>
      </c>
      <c r="AY322" s="196">
        <v>45217</v>
      </c>
      <c r="AZ322" s="196">
        <v>45216</v>
      </c>
      <c r="BA322" s="196" t="s">
        <v>1752</v>
      </c>
      <c r="BB322" s="196">
        <v>45138</v>
      </c>
      <c r="BC322" s="196" t="s">
        <v>1752</v>
      </c>
      <c r="BD322" s="68" t="s">
        <v>1752</v>
      </c>
      <c r="BE322" s="68" t="s">
        <v>1752</v>
      </c>
      <c r="BF322" s="68" t="s">
        <v>1752</v>
      </c>
      <c r="BG322" s="68" t="s">
        <v>1752</v>
      </c>
      <c r="BH322" s="68" t="s">
        <v>1752</v>
      </c>
      <c r="BI322" s="68" t="s">
        <v>1752</v>
      </c>
      <c r="BJ322" s="68" t="s">
        <v>1752</v>
      </c>
      <c r="BK322" s="68" t="s">
        <v>1752</v>
      </c>
      <c r="BL322" s="68" t="s">
        <v>1752</v>
      </c>
      <c r="BM322" s="68" t="s">
        <v>1752</v>
      </c>
    </row>
    <row r="323" spans="1:65">
      <c r="A323" s="112">
        <v>45222</v>
      </c>
      <c r="B323" s="196">
        <v>45209</v>
      </c>
      <c r="C323" s="196">
        <v>45209</v>
      </c>
      <c r="D323" s="196">
        <v>45218</v>
      </c>
      <c r="E323" s="196">
        <v>45209</v>
      </c>
      <c r="F323" s="196">
        <v>45218</v>
      </c>
      <c r="G323" s="196">
        <v>45218</v>
      </c>
      <c r="H323" s="196">
        <v>45216</v>
      </c>
      <c r="I323" s="196">
        <v>45217</v>
      </c>
      <c r="J323" s="196">
        <v>45208</v>
      </c>
      <c r="K323" s="196">
        <v>45208</v>
      </c>
      <c r="L323" s="196">
        <v>45216</v>
      </c>
      <c r="M323" s="196">
        <v>45165</v>
      </c>
      <c r="N323" s="196">
        <v>45123</v>
      </c>
      <c r="O323" s="196">
        <v>45216</v>
      </c>
      <c r="P323" s="196">
        <v>45211</v>
      </c>
      <c r="Q323" s="196">
        <v>45211</v>
      </c>
      <c r="R323" s="196">
        <v>45204</v>
      </c>
      <c r="S323" s="196">
        <v>45180</v>
      </c>
      <c r="T323" s="196">
        <v>45134</v>
      </c>
      <c r="U323" s="196">
        <v>45218</v>
      </c>
      <c r="V323" s="196">
        <v>45211</v>
      </c>
      <c r="W323" s="196">
        <v>45218</v>
      </c>
      <c r="X323" s="196">
        <v>45117</v>
      </c>
      <c r="Y323" s="196">
        <v>45134</v>
      </c>
      <c r="Z323" s="196">
        <v>45123</v>
      </c>
      <c r="AA323" s="196">
        <v>45176</v>
      </c>
      <c r="AB323" s="196">
        <v>45120</v>
      </c>
      <c r="AC323" s="196">
        <v>45218</v>
      </c>
      <c r="AD323" s="196">
        <v>45211</v>
      </c>
      <c r="AE323" s="196">
        <v>45211</v>
      </c>
      <c r="AF323" s="196">
        <v>45134</v>
      </c>
      <c r="AG323" s="196">
        <v>45218</v>
      </c>
      <c r="AH323" s="196">
        <v>45218</v>
      </c>
      <c r="AI323" s="196">
        <v>45134</v>
      </c>
      <c r="AJ323" s="196">
        <v>45217</v>
      </c>
      <c r="AK323" s="196">
        <v>45216</v>
      </c>
      <c r="AL323" s="196">
        <v>45123</v>
      </c>
      <c r="AM323" s="196" t="s">
        <v>1752</v>
      </c>
      <c r="AN323" s="196" t="s">
        <v>1752</v>
      </c>
      <c r="AO323" s="196" t="s">
        <v>1752</v>
      </c>
      <c r="AP323" s="196">
        <v>45123</v>
      </c>
      <c r="AQ323" s="196">
        <v>45200</v>
      </c>
      <c r="AR323" s="196">
        <v>45217</v>
      </c>
      <c r="AS323" s="196">
        <v>45125</v>
      </c>
      <c r="AT323" s="196" t="s">
        <v>1752</v>
      </c>
      <c r="AU323" s="196" t="s">
        <v>1752</v>
      </c>
      <c r="AV323" s="196" t="s">
        <v>1752</v>
      </c>
      <c r="AW323" s="196" t="s">
        <v>1752</v>
      </c>
      <c r="AX323" s="196" t="s">
        <v>1752</v>
      </c>
      <c r="AY323" s="196">
        <v>45217</v>
      </c>
      <c r="AZ323" s="196">
        <v>45216</v>
      </c>
      <c r="BA323" s="196" t="s">
        <v>1752</v>
      </c>
      <c r="BB323" s="196">
        <v>45138</v>
      </c>
      <c r="BC323" s="196" t="s">
        <v>1752</v>
      </c>
      <c r="BD323" s="68" t="s">
        <v>1752</v>
      </c>
      <c r="BE323" s="68" t="s">
        <v>1752</v>
      </c>
      <c r="BF323" s="68" t="s">
        <v>1752</v>
      </c>
      <c r="BG323" s="68" t="s">
        <v>1752</v>
      </c>
      <c r="BH323" s="68" t="s">
        <v>1752</v>
      </c>
      <c r="BI323" s="68" t="s">
        <v>1752</v>
      </c>
      <c r="BJ323" s="68" t="s">
        <v>1752</v>
      </c>
      <c r="BK323" s="68" t="s">
        <v>1752</v>
      </c>
      <c r="BL323" s="68" t="s">
        <v>1752</v>
      </c>
      <c r="BM323" s="68" t="s">
        <v>1752</v>
      </c>
    </row>
    <row r="324" spans="1:65">
      <c r="A324" s="112">
        <v>45223</v>
      </c>
      <c r="B324" s="196">
        <v>45209</v>
      </c>
      <c r="C324" s="196">
        <v>45209</v>
      </c>
      <c r="D324" s="196">
        <v>45218</v>
      </c>
      <c r="E324" s="196">
        <v>45209</v>
      </c>
      <c r="F324" s="196">
        <v>45218</v>
      </c>
      <c r="G324" s="196">
        <v>45218</v>
      </c>
      <c r="H324" s="196">
        <v>45216</v>
      </c>
      <c r="I324" s="196">
        <v>45217</v>
      </c>
      <c r="J324" s="196">
        <v>45208</v>
      </c>
      <c r="K324" s="196">
        <v>45208</v>
      </c>
      <c r="L324" s="196">
        <v>45216</v>
      </c>
      <c r="M324" s="196">
        <v>45165</v>
      </c>
      <c r="N324" s="196">
        <v>45123</v>
      </c>
      <c r="O324" s="196">
        <v>45216</v>
      </c>
      <c r="P324" s="196">
        <v>45211</v>
      </c>
      <c r="Q324" s="196">
        <v>45211</v>
      </c>
      <c r="R324" s="196">
        <v>45204</v>
      </c>
      <c r="S324" s="196">
        <v>45180</v>
      </c>
      <c r="T324" s="196">
        <v>45134</v>
      </c>
      <c r="U324" s="196">
        <v>45218</v>
      </c>
      <c r="V324" s="196">
        <v>45211</v>
      </c>
      <c r="W324" s="196">
        <v>45218</v>
      </c>
      <c r="X324" s="196">
        <v>45117</v>
      </c>
      <c r="Y324" s="196">
        <v>45134</v>
      </c>
      <c r="Z324" s="196">
        <v>45123</v>
      </c>
      <c r="AA324" s="196">
        <v>45176</v>
      </c>
      <c r="AB324" s="196">
        <v>45120</v>
      </c>
      <c r="AC324" s="196">
        <v>45218</v>
      </c>
      <c r="AD324" s="196">
        <v>45211</v>
      </c>
      <c r="AE324" s="196">
        <v>45211</v>
      </c>
      <c r="AF324" s="196">
        <v>45134</v>
      </c>
      <c r="AG324" s="196">
        <v>45218</v>
      </c>
      <c r="AH324" s="196">
        <v>45218</v>
      </c>
      <c r="AI324" s="196">
        <v>45134</v>
      </c>
      <c r="AJ324" s="196">
        <v>45217</v>
      </c>
      <c r="AK324" s="196">
        <v>45216</v>
      </c>
      <c r="AL324" s="196">
        <v>45123</v>
      </c>
      <c r="AM324" s="196" t="s">
        <v>1752</v>
      </c>
      <c r="AN324" s="196" t="s">
        <v>1752</v>
      </c>
      <c r="AO324" s="196" t="s">
        <v>1752</v>
      </c>
      <c r="AP324" s="196">
        <v>45123</v>
      </c>
      <c r="AQ324" s="196">
        <v>45200</v>
      </c>
      <c r="AR324" s="196">
        <v>45217</v>
      </c>
      <c r="AS324" s="196">
        <v>45125</v>
      </c>
      <c r="AT324" s="196" t="s">
        <v>1752</v>
      </c>
      <c r="AU324" s="196" t="s">
        <v>1752</v>
      </c>
      <c r="AV324" s="196" t="s">
        <v>1752</v>
      </c>
      <c r="AW324" s="196" t="s">
        <v>1752</v>
      </c>
      <c r="AX324" s="196" t="s">
        <v>1752</v>
      </c>
      <c r="AY324" s="196">
        <v>45217</v>
      </c>
      <c r="AZ324" s="196">
        <v>45216</v>
      </c>
      <c r="BA324" s="196" t="s">
        <v>1752</v>
      </c>
      <c r="BB324" s="196">
        <v>45138</v>
      </c>
      <c r="BC324" s="196" t="s">
        <v>1752</v>
      </c>
      <c r="BD324" s="68" t="s">
        <v>1752</v>
      </c>
      <c r="BE324" s="68" t="s">
        <v>1752</v>
      </c>
      <c r="BF324" s="68" t="s">
        <v>1752</v>
      </c>
      <c r="BG324" s="68" t="s">
        <v>1752</v>
      </c>
      <c r="BH324" s="68" t="s">
        <v>1752</v>
      </c>
      <c r="BI324" s="68" t="s">
        <v>1752</v>
      </c>
      <c r="BJ324" s="68" t="s">
        <v>1752</v>
      </c>
      <c r="BK324" s="68" t="s">
        <v>1752</v>
      </c>
      <c r="BL324" s="68" t="s">
        <v>1752</v>
      </c>
      <c r="BM324" s="68" t="s">
        <v>1752</v>
      </c>
    </row>
    <row r="325" spans="1:65">
      <c r="A325" s="112">
        <v>45224</v>
      </c>
      <c r="B325" s="196">
        <v>45209</v>
      </c>
      <c r="C325" s="196">
        <v>45209</v>
      </c>
      <c r="D325" s="196">
        <v>45218</v>
      </c>
      <c r="E325" s="196">
        <v>45209</v>
      </c>
      <c r="F325" s="196">
        <v>45218</v>
      </c>
      <c r="G325" s="196">
        <v>45218</v>
      </c>
      <c r="H325" s="196">
        <v>45216</v>
      </c>
      <c r="I325" s="196">
        <v>45217</v>
      </c>
      <c r="J325" s="196">
        <v>45208</v>
      </c>
      <c r="K325" s="196">
        <v>45208</v>
      </c>
      <c r="L325" s="196">
        <v>45216</v>
      </c>
      <c r="M325" s="196">
        <v>45165</v>
      </c>
      <c r="N325" s="196">
        <v>45123</v>
      </c>
      <c r="O325" s="196">
        <v>45216</v>
      </c>
      <c r="P325" s="196">
        <v>45211</v>
      </c>
      <c r="Q325" s="196">
        <v>45211</v>
      </c>
      <c r="R325" s="196">
        <v>45204</v>
      </c>
      <c r="S325" s="196">
        <v>45180</v>
      </c>
      <c r="T325" s="196">
        <v>45134</v>
      </c>
      <c r="U325" s="196">
        <v>45218</v>
      </c>
      <c r="V325" s="196">
        <v>45211</v>
      </c>
      <c r="W325" s="196">
        <v>45218</v>
      </c>
      <c r="X325" s="196">
        <v>45117</v>
      </c>
      <c r="Y325" s="196">
        <v>45134</v>
      </c>
      <c r="Z325" s="196">
        <v>45123</v>
      </c>
      <c r="AA325" s="196">
        <v>45176</v>
      </c>
      <c r="AB325" s="196">
        <v>45120</v>
      </c>
      <c r="AC325" s="196">
        <v>45218</v>
      </c>
      <c r="AD325" s="196">
        <v>45211</v>
      </c>
      <c r="AE325" s="196">
        <v>45211</v>
      </c>
      <c r="AF325" s="196">
        <v>45134</v>
      </c>
      <c r="AG325" s="196">
        <v>45218</v>
      </c>
      <c r="AH325" s="196">
        <v>45218</v>
      </c>
      <c r="AI325" s="196">
        <v>45134</v>
      </c>
      <c r="AJ325" s="196">
        <v>45217</v>
      </c>
      <c r="AK325" s="196">
        <v>45216</v>
      </c>
      <c r="AL325" s="196">
        <v>45123</v>
      </c>
      <c r="AM325" s="196" t="s">
        <v>1752</v>
      </c>
      <c r="AN325" s="196" t="s">
        <v>1752</v>
      </c>
      <c r="AO325" s="196" t="s">
        <v>1752</v>
      </c>
      <c r="AP325" s="196">
        <v>45123</v>
      </c>
      <c r="AQ325" s="196">
        <v>45200</v>
      </c>
      <c r="AR325" s="196">
        <v>45217</v>
      </c>
      <c r="AS325" s="196">
        <v>45125</v>
      </c>
      <c r="AT325" s="196" t="s">
        <v>1752</v>
      </c>
      <c r="AU325" s="196" t="s">
        <v>1752</v>
      </c>
      <c r="AV325" s="196" t="s">
        <v>1752</v>
      </c>
      <c r="AW325" s="196" t="s">
        <v>1752</v>
      </c>
      <c r="AX325" s="196" t="s">
        <v>1752</v>
      </c>
      <c r="AY325" s="196">
        <v>45217</v>
      </c>
      <c r="AZ325" s="196">
        <v>45216</v>
      </c>
      <c r="BA325" s="196" t="s">
        <v>1752</v>
      </c>
      <c r="BB325" s="196">
        <v>45138</v>
      </c>
      <c r="BC325" s="196" t="s">
        <v>1752</v>
      </c>
      <c r="BD325" s="68" t="s">
        <v>1752</v>
      </c>
      <c r="BE325" s="68" t="s">
        <v>1752</v>
      </c>
      <c r="BF325" s="68" t="s">
        <v>1752</v>
      </c>
      <c r="BG325" s="68" t="s">
        <v>1752</v>
      </c>
      <c r="BH325" s="68" t="s">
        <v>1752</v>
      </c>
      <c r="BI325" s="68" t="s">
        <v>1752</v>
      </c>
      <c r="BJ325" s="68" t="s">
        <v>1752</v>
      </c>
      <c r="BK325" s="68" t="s">
        <v>1752</v>
      </c>
      <c r="BL325" s="68" t="s">
        <v>1752</v>
      </c>
      <c r="BM325" s="68" t="s">
        <v>1752</v>
      </c>
    </row>
    <row r="326" spans="1:65">
      <c r="A326" s="112">
        <v>45225</v>
      </c>
      <c r="B326" s="196">
        <v>45209</v>
      </c>
      <c r="C326" s="196">
        <v>45209</v>
      </c>
      <c r="D326" s="196">
        <v>45218</v>
      </c>
      <c r="E326" s="196">
        <v>45209</v>
      </c>
      <c r="F326" s="196">
        <v>45218</v>
      </c>
      <c r="G326" s="196">
        <v>45218</v>
      </c>
      <c r="H326" s="196">
        <v>45216</v>
      </c>
      <c r="I326" s="196">
        <v>45217</v>
      </c>
      <c r="J326" s="196">
        <v>45208</v>
      </c>
      <c r="K326" s="196">
        <v>45208</v>
      </c>
      <c r="L326" s="196">
        <v>45216</v>
      </c>
      <c r="M326" s="196">
        <v>45165</v>
      </c>
      <c r="N326" s="196">
        <v>45123</v>
      </c>
      <c r="O326" s="196">
        <v>45216</v>
      </c>
      <c r="P326" s="196">
        <v>45211</v>
      </c>
      <c r="Q326" s="196">
        <v>45211</v>
      </c>
      <c r="R326" s="196">
        <v>45204</v>
      </c>
      <c r="S326" s="196">
        <v>45180</v>
      </c>
      <c r="T326" s="196">
        <v>45134</v>
      </c>
      <c r="U326" s="196">
        <v>45218</v>
      </c>
      <c r="V326" s="196">
        <v>45211</v>
      </c>
      <c r="W326" s="196">
        <v>45218</v>
      </c>
      <c r="X326" s="196">
        <v>45117</v>
      </c>
      <c r="Y326" s="196">
        <v>45134</v>
      </c>
      <c r="Z326" s="196">
        <v>45123</v>
      </c>
      <c r="AA326" s="196">
        <v>45176</v>
      </c>
      <c r="AB326" s="196">
        <v>45120</v>
      </c>
      <c r="AC326" s="196">
        <v>45218</v>
      </c>
      <c r="AD326" s="196">
        <v>45211</v>
      </c>
      <c r="AE326" s="196">
        <v>45211</v>
      </c>
      <c r="AF326" s="196">
        <v>45134</v>
      </c>
      <c r="AG326" s="196">
        <v>45218</v>
      </c>
      <c r="AH326" s="196">
        <v>45218</v>
      </c>
      <c r="AI326" s="196">
        <v>45134</v>
      </c>
      <c r="AJ326" s="196">
        <v>45217</v>
      </c>
      <c r="AK326" s="196">
        <v>45216</v>
      </c>
      <c r="AL326" s="196">
        <v>45123</v>
      </c>
      <c r="AM326" s="196" t="s">
        <v>1752</v>
      </c>
      <c r="AN326" s="196" t="s">
        <v>1752</v>
      </c>
      <c r="AO326" s="196" t="s">
        <v>1752</v>
      </c>
      <c r="AP326" s="196">
        <v>45123</v>
      </c>
      <c r="AQ326" s="196">
        <v>45200</v>
      </c>
      <c r="AR326" s="196">
        <v>45217</v>
      </c>
      <c r="AS326" s="196">
        <v>45125</v>
      </c>
      <c r="AT326" s="196" t="s">
        <v>1752</v>
      </c>
      <c r="AU326" s="196" t="s">
        <v>1752</v>
      </c>
      <c r="AV326" s="196" t="s">
        <v>1752</v>
      </c>
      <c r="AW326" s="196" t="s">
        <v>1752</v>
      </c>
      <c r="AX326" s="196" t="s">
        <v>1752</v>
      </c>
      <c r="AY326" s="196">
        <v>45217</v>
      </c>
      <c r="AZ326" s="196">
        <v>45216</v>
      </c>
      <c r="BA326" s="196" t="s">
        <v>1752</v>
      </c>
      <c r="BB326" s="196">
        <v>45138</v>
      </c>
      <c r="BC326" s="196" t="s">
        <v>1752</v>
      </c>
      <c r="BD326" s="68" t="s">
        <v>1752</v>
      </c>
      <c r="BE326" s="68" t="s">
        <v>1752</v>
      </c>
      <c r="BF326" s="68" t="s">
        <v>1752</v>
      </c>
      <c r="BG326" s="68" t="s">
        <v>1752</v>
      </c>
      <c r="BH326" s="68" t="s">
        <v>1752</v>
      </c>
      <c r="BI326" s="68" t="s">
        <v>1752</v>
      </c>
      <c r="BJ326" s="68" t="s">
        <v>1752</v>
      </c>
      <c r="BK326" s="68" t="s">
        <v>1752</v>
      </c>
      <c r="BL326" s="68" t="s">
        <v>1752</v>
      </c>
      <c r="BM326" s="68" t="s">
        <v>1752</v>
      </c>
    </row>
    <row r="327" spans="1:65">
      <c r="A327" s="112">
        <v>45226</v>
      </c>
      <c r="B327" s="196">
        <v>45209</v>
      </c>
      <c r="C327" s="196">
        <v>45209</v>
      </c>
      <c r="D327" s="196">
        <v>45218</v>
      </c>
      <c r="E327" s="196">
        <v>45209</v>
      </c>
      <c r="F327" s="196">
        <v>45218</v>
      </c>
      <c r="G327" s="196">
        <v>45218</v>
      </c>
      <c r="H327" s="196">
        <v>45216</v>
      </c>
      <c r="I327" s="196">
        <v>45217</v>
      </c>
      <c r="J327" s="196">
        <v>45208</v>
      </c>
      <c r="K327" s="196">
        <v>45208</v>
      </c>
      <c r="L327" s="196">
        <v>45216</v>
      </c>
      <c r="M327" s="196">
        <v>45165</v>
      </c>
      <c r="N327" s="196">
        <v>45123</v>
      </c>
      <c r="O327" s="196">
        <v>45216</v>
      </c>
      <c r="P327" s="196">
        <v>45211</v>
      </c>
      <c r="Q327" s="196">
        <v>45211</v>
      </c>
      <c r="R327" s="196">
        <v>45204</v>
      </c>
      <c r="S327" s="196">
        <v>45180</v>
      </c>
      <c r="T327" s="196">
        <v>45134</v>
      </c>
      <c r="U327" s="196">
        <v>45218</v>
      </c>
      <c r="V327" s="196">
        <v>45211</v>
      </c>
      <c r="W327" s="196">
        <v>45218</v>
      </c>
      <c r="X327" s="196">
        <v>45117</v>
      </c>
      <c r="Y327" s="196">
        <v>45134</v>
      </c>
      <c r="Z327" s="196">
        <v>45123</v>
      </c>
      <c r="AA327" s="196">
        <v>45176</v>
      </c>
      <c r="AB327" s="196">
        <v>45120</v>
      </c>
      <c r="AC327" s="196">
        <v>45218</v>
      </c>
      <c r="AD327" s="196">
        <v>45211</v>
      </c>
      <c r="AE327" s="196">
        <v>45211</v>
      </c>
      <c r="AF327" s="196">
        <v>45134</v>
      </c>
      <c r="AG327" s="196">
        <v>45218</v>
      </c>
      <c r="AH327" s="196">
        <v>45218</v>
      </c>
      <c r="AI327" s="196">
        <v>45134</v>
      </c>
      <c r="AJ327" s="196">
        <v>45217</v>
      </c>
      <c r="AK327" s="196">
        <v>45216</v>
      </c>
      <c r="AL327" s="196">
        <v>45123</v>
      </c>
      <c r="AM327" s="196" t="s">
        <v>1752</v>
      </c>
      <c r="AN327" s="196" t="s">
        <v>1752</v>
      </c>
      <c r="AO327" s="196" t="s">
        <v>1752</v>
      </c>
      <c r="AP327" s="196">
        <v>45123</v>
      </c>
      <c r="AQ327" s="196">
        <v>45200</v>
      </c>
      <c r="AR327" s="196">
        <v>45217</v>
      </c>
      <c r="AS327" s="196">
        <v>45125</v>
      </c>
      <c r="AT327" s="196" t="s">
        <v>1752</v>
      </c>
      <c r="AU327" s="196" t="s">
        <v>1752</v>
      </c>
      <c r="AV327" s="196" t="s">
        <v>1752</v>
      </c>
      <c r="AW327" s="196" t="s">
        <v>1752</v>
      </c>
      <c r="AX327" s="196" t="s">
        <v>1752</v>
      </c>
      <c r="AY327" s="196">
        <v>45217</v>
      </c>
      <c r="AZ327" s="196">
        <v>45216</v>
      </c>
      <c r="BA327" s="196" t="s">
        <v>1752</v>
      </c>
      <c r="BB327" s="196">
        <v>45138</v>
      </c>
      <c r="BC327" s="196" t="s">
        <v>1752</v>
      </c>
      <c r="BD327" s="68" t="s">
        <v>1752</v>
      </c>
      <c r="BE327" s="68" t="s">
        <v>1752</v>
      </c>
      <c r="BF327" s="68" t="s">
        <v>1752</v>
      </c>
      <c r="BG327" s="68" t="s">
        <v>1752</v>
      </c>
      <c r="BH327" s="68" t="s">
        <v>1752</v>
      </c>
      <c r="BI327" s="68" t="s">
        <v>1752</v>
      </c>
      <c r="BJ327" s="68" t="s">
        <v>1752</v>
      </c>
      <c r="BK327" s="68" t="s">
        <v>1752</v>
      </c>
      <c r="BL327" s="68" t="s">
        <v>1752</v>
      </c>
      <c r="BM327" s="68" t="s">
        <v>1752</v>
      </c>
    </row>
    <row r="328" spans="1:65">
      <c r="A328" s="112">
        <v>45227</v>
      </c>
      <c r="B328" s="196">
        <v>45209</v>
      </c>
      <c r="C328" s="196">
        <v>45209</v>
      </c>
      <c r="D328" s="196">
        <v>45218</v>
      </c>
      <c r="E328" s="196">
        <v>45209</v>
      </c>
      <c r="F328" s="196">
        <v>45218</v>
      </c>
      <c r="G328" s="196">
        <v>45218</v>
      </c>
      <c r="H328" s="196">
        <v>45216</v>
      </c>
      <c r="I328" s="196">
        <v>45217</v>
      </c>
      <c r="J328" s="196">
        <v>45208</v>
      </c>
      <c r="K328" s="196">
        <v>45208</v>
      </c>
      <c r="L328" s="196">
        <v>45216</v>
      </c>
      <c r="M328" s="196">
        <v>45165</v>
      </c>
      <c r="N328" s="196">
        <v>45123</v>
      </c>
      <c r="O328" s="196">
        <v>45216</v>
      </c>
      <c r="P328" s="196">
        <v>45211</v>
      </c>
      <c r="Q328" s="196">
        <v>45211</v>
      </c>
      <c r="R328" s="196">
        <v>45204</v>
      </c>
      <c r="S328" s="196">
        <v>45180</v>
      </c>
      <c r="T328" s="196">
        <v>45134</v>
      </c>
      <c r="U328" s="196">
        <v>45218</v>
      </c>
      <c r="V328" s="196">
        <v>45211</v>
      </c>
      <c r="W328" s="196">
        <v>45218</v>
      </c>
      <c r="X328" s="196">
        <v>45117</v>
      </c>
      <c r="Y328" s="196">
        <v>45134</v>
      </c>
      <c r="Z328" s="196">
        <v>45123</v>
      </c>
      <c r="AA328" s="196">
        <v>45176</v>
      </c>
      <c r="AB328" s="196">
        <v>45120</v>
      </c>
      <c r="AC328" s="196">
        <v>45218</v>
      </c>
      <c r="AD328" s="196">
        <v>45211</v>
      </c>
      <c r="AE328" s="196">
        <v>45211</v>
      </c>
      <c r="AF328" s="196">
        <v>45134</v>
      </c>
      <c r="AG328" s="196">
        <v>45218</v>
      </c>
      <c r="AH328" s="196">
        <v>45218</v>
      </c>
      <c r="AI328" s="196">
        <v>45134</v>
      </c>
      <c r="AJ328" s="196">
        <v>45217</v>
      </c>
      <c r="AK328" s="196">
        <v>45216</v>
      </c>
      <c r="AL328" s="196">
        <v>45123</v>
      </c>
      <c r="AM328" s="196" t="s">
        <v>1752</v>
      </c>
      <c r="AN328" s="196" t="s">
        <v>1752</v>
      </c>
      <c r="AO328" s="196" t="s">
        <v>1752</v>
      </c>
      <c r="AP328" s="196">
        <v>45123</v>
      </c>
      <c r="AQ328" s="196">
        <v>45200</v>
      </c>
      <c r="AR328" s="196">
        <v>45217</v>
      </c>
      <c r="AS328" s="196">
        <v>45125</v>
      </c>
      <c r="AT328" s="196" t="s">
        <v>1752</v>
      </c>
      <c r="AU328" s="196" t="s">
        <v>1752</v>
      </c>
      <c r="AV328" s="196" t="s">
        <v>1752</v>
      </c>
      <c r="AW328" s="196" t="s">
        <v>1752</v>
      </c>
      <c r="AX328" s="196" t="s">
        <v>1752</v>
      </c>
      <c r="AY328" s="196">
        <v>45217</v>
      </c>
      <c r="AZ328" s="196">
        <v>45216</v>
      </c>
      <c r="BA328" s="196" t="s">
        <v>1752</v>
      </c>
      <c r="BB328" s="196">
        <v>45138</v>
      </c>
      <c r="BC328" s="196" t="s">
        <v>1752</v>
      </c>
      <c r="BD328" s="68" t="s">
        <v>1752</v>
      </c>
      <c r="BE328" s="68" t="s">
        <v>1752</v>
      </c>
      <c r="BF328" s="68" t="s">
        <v>1752</v>
      </c>
      <c r="BG328" s="68" t="s">
        <v>1752</v>
      </c>
      <c r="BH328" s="68" t="s">
        <v>1752</v>
      </c>
      <c r="BI328" s="68" t="s">
        <v>1752</v>
      </c>
      <c r="BJ328" s="68" t="s">
        <v>1752</v>
      </c>
      <c r="BK328" s="68" t="s">
        <v>1752</v>
      </c>
      <c r="BL328" s="68" t="s">
        <v>1752</v>
      </c>
      <c r="BM328" s="68" t="s">
        <v>1752</v>
      </c>
    </row>
    <row r="329" spans="1:65">
      <c r="A329" s="112">
        <v>45228</v>
      </c>
      <c r="B329" s="196">
        <v>45228</v>
      </c>
      <c r="C329" s="196">
        <v>45209</v>
      </c>
      <c r="D329" s="196">
        <v>45218</v>
      </c>
      <c r="E329" s="196">
        <v>45228</v>
      </c>
      <c r="F329" s="196">
        <v>45218</v>
      </c>
      <c r="G329" s="196">
        <v>45228</v>
      </c>
      <c r="H329" s="196">
        <v>45216</v>
      </c>
      <c r="I329" s="196">
        <v>45217</v>
      </c>
      <c r="J329" s="196">
        <v>45208</v>
      </c>
      <c r="K329" s="196">
        <v>45208</v>
      </c>
      <c r="L329" s="196">
        <v>45228</v>
      </c>
      <c r="M329" s="196">
        <v>45165</v>
      </c>
      <c r="N329" s="196">
        <v>45123</v>
      </c>
      <c r="O329" s="196">
        <v>45228</v>
      </c>
      <c r="P329" s="196">
        <v>45211</v>
      </c>
      <c r="Q329" s="196">
        <v>45211</v>
      </c>
      <c r="R329" s="196">
        <v>45204</v>
      </c>
      <c r="S329" s="196">
        <v>45180</v>
      </c>
      <c r="T329" s="196">
        <v>45134</v>
      </c>
      <c r="U329" s="196">
        <v>45228</v>
      </c>
      <c r="V329" s="196">
        <v>45211</v>
      </c>
      <c r="W329" s="196">
        <v>45218</v>
      </c>
      <c r="X329" s="196">
        <v>45117</v>
      </c>
      <c r="Y329" s="196">
        <v>45134</v>
      </c>
      <c r="Z329" s="196">
        <v>45123</v>
      </c>
      <c r="AA329" s="196">
        <v>45176</v>
      </c>
      <c r="AB329" s="196">
        <v>45120</v>
      </c>
      <c r="AC329" s="196">
        <v>45218</v>
      </c>
      <c r="AD329" s="196">
        <v>45211</v>
      </c>
      <c r="AE329" s="196">
        <v>45211</v>
      </c>
      <c r="AF329" s="196">
        <v>45134</v>
      </c>
      <c r="AG329" s="196">
        <v>45218</v>
      </c>
      <c r="AH329" s="196">
        <v>45228</v>
      </c>
      <c r="AI329" s="196">
        <v>45134</v>
      </c>
      <c r="AJ329" s="196">
        <v>45228</v>
      </c>
      <c r="AK329" s="196">
        <v>45216</v>
      </c>
      <c r="AL329" s="196">
        <v>45123</v>
      </c>
      <c r="AM329" s="196" t="s">
        <v>1752</v>
      </c>
      <c r="AN329" s="196" t="s">
        <v>1752</v>
      </c>
      <c r="AO329" s="196" t="s">
        <v>1752</v>
      </c>
      <c r="AP329" s="196">
        <v>45123</v>
      </c>
      <c r="AQ329" s="196">
        <v>45200</v>
      </c>
      <c r="AR329" s="196">
        <v>45228</v>
      </c>
      <c r="AS329" s="196">
        <v>45125</v>
      </c>
      <c r="AT329" s="196" t="s">
        <v>1752</v>
      </c>
      <c r="AU329" s="196" t="s">
        <v>1752</v>
      </c>
      <c r="AV329" s="196" t="s">
        <v>1752</v>
      </c>
      <c r="AW329" s="196" t="s">
        <v>1752</v>
      </c>
      <c r="AX329" s="196" t="s">
        <v>1752</v>
      </c>
      <c r="AY329" s="196">
        <v>45228</v>
      </c>
      <c r="AZ329" s="196">
        <v>45216</v>
      </c>
      <c r="BA329" s="196" t="s">
        <v>1752</v>
      </c>
      <c r="BB329" s="196">
        <v>45138</v>
      </c>
      <c r="BC329" s="196" t="s">
        <v>1752</v>
      </c>
      <c r="BD329" s="68" t="s">
        <v>1752</v>
      </c>
      <c r="BE329" s="68" t="s">
        <v>1752</v>
      </c>
      <c r="BF329" s="68" t="s">
        <v>1752</v>
      </c>
      <c r="BG329" s="68" t="s">
        <v>1752</v>
      </c>
      <c r="BH329" s="68" t="s">
        <v>1752</v>
      </c>
      <c r="BI329" s="68" t="s">
        <v>1752</v>
      </c>
      <c r="BJ329" s="68" t="s">
        <v>1752</v>
      </c>
      <c r="BK329" s="68" t="s">
        <v>1752</v>
      </c>
      <c r="BL329" s="68" t="s">
        <v>1752</v>
      </c>
      <c r="BM329" s="68" t="s">
        <v>1752</v>
      </c>
    </row>
    <row r="330" spans="1:65">
      <c r="A330" s="112">
        <v>45229</v>
      </c>
      <c r="B330" s="196">
        <v>45228</v>
      </c>
      <c r="C330" s="196">
        <v>45209</v>
      </c>
      <c r="D330" s="196">
        <v>45218</v>
      </c>
      <c r="E330" s="196">
        <v>45228</v>
      </c>
      <c r="F330" s="196">
        <v>45229</v>
      </c>
      <c r="G330" s="196">
        <v>45228</v>
      </c>
      <c r="H330" s="196">
        <v>45216</v>
      </c>
      <c r="I330" s="196">
        <v>45217</v>
      </c>
      <c r="J330" s="196">
        <v>45208</v>
      </c>
      <c r="K330" s="196">
        <v>45208</v>
      </c>
      <c r="L330" s="196">
        <v>45229</v>
      </c>
      <c r="M330" s="196">
        <v>45165</v>
      </c>
      <c r="N330" s="196">
        <v>45123</v>
      </c>
      <c r="O330" s="196">
        <v>45228</v>
      </c>
      <c r="P330" s="196">
        <v>45211</v>
      </c>
      <c r="Q330" s="196">
        <v>45211</v>
      </c>
      <c r="R330" s="196">
        <v>45204</v>
      </c>
      <c r="S330" s="196">
        <v>45180</v>
      </c>
      <c r="T330" s="196">
        <v>45134</v>
      </c>
      <c r="U330" s="196">
        <v>45229</v>
      </c>
      <c r="V330" s="196">
        <v>45211</v>
      </c>
      <c r="W330" s="196">
        <v>45218</v>
      </c>
      <c r="X330" s="196">
        <v>45117</v>
      </c>
      <c r="Y330" s="196">
        <v>45134</v>
      </c>
      <c r="Z330" s="196">
        <v>45123</v>
      </c>
      <c r="AA330" s="196">
        <v>45176</v>
      </c>
      <c r="AB330" s="196">
        <v>45120</v>
      </c>
      <c r="AC330" s="196">
        <v>45218</v>
      </c>
      <c r="AD330" s="196">
        <v>45211</v>
      </c>
      <c r="AE330" s="196">
        <v>45211</v>
      </c>
      <c r="AF330" s="196">
        <v>45134</v>
      </c>
      <c r="AG330" s="196">
        <v>45229</v>
      </c>
      <c r="AH330" s="196">
        <v>45229</v>
      </c>
      <c r="AI330" s="196">
        <v>45134</v>
      </c>
      <c r="AJ330" s="196">
        <v>45229</v>
      </c>
      <c r="AK330" s="196">
        <v>45216</v>
      </c>
      <c r="AL330" s="196">
        <v>45123</v>
      </c>
      <c r="AM330" s="196" t="s">
        <v>1752</v>
      </c>
      <c r="AN330" s="196" t="s">
        <v>1752</v>
      </c>
      <c r="AO330" s="196" t="s">
        <v>1752</v>
      </c>
      <c r="AP330" s="196">
        <v>45123</v>
      </c>
      <c r="AQ330" s="196">
        <v>45200</v>
      </c>
      <c r="AR330" s="196">
        <v>45229</v>
      </c>
      <c r="AS330" s="196">
        <v>45125</v>
      </c>
      <c r="AT330" s="196" t="s">
        <v>1752</v>
      </c>
      <c r="AU330" s="196" t="s">
        <v>1752</v>
      </c>
      <c r="AV330" s="196" t="s">
        <v>1752</v>
      </c>
      <c r="AW330" s="196" t="s">
        <v>1752</v>
      </c>
      <c r="AX330" s="196" t="s">
        <v>1752</v>
      </c>
      <c r="AY330" s="196">
        <v>45229</v>
      </c>
      <c r="AZ330" s="196">
        <v>45229</v>
      </c>
      <c r="BA330" s="196" t="s">
        <v>1752</v>
      </c>
      <c r="BB330" s="196">
        <v>45138</v>
      </c>
      <c r="BC330" s="196" t="s">
        <v>1752</v>
      </c>
      <c r="BD330" s="68" t="s">
        <v>1752</v>
      </c>
      <c r="BE330" s="68" t="s">
        <v>1752</v>
      </c>
      <c r="BF330" s="68" t="s">
        <v>1752</v>
      </c>
      <c r="BG330" s="68" t="s">
        <v>1752</v>
      </c>
      <c r="BH330" s="68" t="s">
        <v>1752</v>
      </c>
      <c r="BI330" s="68" t="s">
        <v>1752</v>
      </c>
      <c r="BJ330" s="68" t="s">
        <v>1752</v>
      </c>
      <c r="BK330" s="68" t="s">
        <v>1752</v>
      </c>
      <c r="BL330" s="68" t="s">
        <v>1752</v>
      </c>
      <c r="BM330" s="68" t="s">
        <v>1752</v>
      </c>
    </row>
    <row r="331" spans="1:65">
      <c r="A331" s="112">
        <v>45230</v>
      </c>
      <c r="B331" s="196">
        <v>45228</v>
      </c>
      <c r="C331" s="196">
        <v>45209</v>
      </c>
      <c r="D331" s="196">
        <v>45218</v>
      </c>
      <c r="E331" s="196">
        <v>45228</v>
      </c>
      <c r="F331" s="196">
        <v>45229</v>
      </c>
      <c r="G331" s="196">
        <v>45228</v>
      </c>
      <c r="H331" s="196">
        <v>45216</v>
      </c>
      <c r="I331" s="196">
        <v>45217</v>
      </c>
      <c r="J331" s="196">
        <v>45230</v>
      </c>
      <c r="K331" s="196">
        <v>45230</v>
      </c>
      <c r="L331" s="196">
        <v>45229</v>
      </c>
      <c r="M331" s="196">
        <v>45165</v>
      </c>
      <c r="N331" s="196">
        <v>45123</v>
      </c>
      <c r="O331" s="196">
        <v>45228</v>
      </c>
      <c r="P331" s="196">
        <v>45211</v>
      </c>
      <c r="Q331" s="196">
        <v>45211</v>
      </c>
      <c r="R331" s="196">
        <v>45204</v>
      </c>
      <c r="S331" s="196">
        <v>45180</v>
      </c>
      <c r="T331" s="196">
        <v>45134</v>
      </c>
      <c r="U331" s="196">
        <v>45230</v>
      </c>
      <c r="V331" s="196">
        <v>45230</v>
      </c>
      <c r="W331" s="196">
        <v>45218</v>
      </c>
      <c r="X331" s="196">
        <v>45117</v>
      </c>
      <c r="Y331" s="196">
        <v>45134</v>
      </c>
      <c r="Z331" s="196">
        <v>45123</v>
      </c>
      <c r="AA331" s="196">
        <v>45176</v>
      </c>
      <c r="AB331" s="196">
        <v>45120</v>
      </c>
      <c r="AC331" s="196">
        <v>45218</v>
      </c>
      <c r="AD331" s="196">
        <v>45211</v>
      </c>
      <c r="AE331" s="196">
        <v>45211</v>
      </c>
      <c r="AF331" s="196">
        <v>45134</v>
      </c>
      <c r="AG331" s="196">
        <v>45230</v>
      </c>
      <c r="AH331" s="196">
        <v>45230</v>
      </c>
      <c r="AI331" s="196">
        <v>45134</v>
      </c>
      <c r="AJ331" s="196">
        <v>45229</v>
      </c>
      <c r="AK331" s="196">
        <v>45216</v>
      </c>
      <c r="AL331" s="196">
        <v>45123</v>
      </c>
      <c r="AM331" s="196" t="s">
        <v>1752</v>
      </c>
      <c r="AN331" s="196" t="s">
        <v>1752</v>
      </c>
      <c r="AO331" s="196" t="s">
        <v>1752</v>
      </c>
      <c r="AP331" s="196">
        <v>45123</v>
      </c>
      <c r="AQ331" s="196">
        <v>45230</v>
      </c>
      <c r="AR331" s="196">
        <v>45230</v>
      </c>
      <c r="AS331" s="196">
        <v>45125</v>
      </c>
      <c r="AT331" s="196" t="s">
        <v>1752</v>
      </c>
      <c r="AU331" s="196" t="s">
        <v>1752</v>
      </c>
      <c r="AV331" s="196" t="s">
        <v>1752</v>
      </c>
      <c r="AW331" s="196" t="s">
        <v>1752</v>
      </c>
      <c r="AX331" s="196" t="s">
        <v>1752</v>
      </c>
      <c r="AY331" s="196">
        <v>45230</v>
      </c>
      <c r="AZ331" s="196">
        <v>45229</v>
      </c>
      <c r="BA331" s="196" t="s">
        <v>1752</v>
      </c>
      <c r="BB331" s="196">
        <v>45138</v>
      </c>
      <c r="BC331" s="196" t="s">
        <v>1752</v>
      </c>
      <c r="BD331" s="68" t="s">
        <v>1752</v>
      </c>
      <c r="BE331" s="68" t="s">
        <v>1752</v>
      </c>
      <c r="BF331" s="68" t="s">
        <v>1752</v>
      </c>
      <c r="BG331" s="68" t="s">
        <v>1752</v>
      </c>
      <c r="BH331" s="68" t="s">
        <v>1752</v>
      </c>
      <c r="BI331" s="68" t="s">
        <v>1752</v>
      </c>
      <c r="BJ331" s="68" t="s">
        <v>1752</v>
      </c>
      <c r="BK331" s="68" t="s">
        <v>1752</v>
      </c>
      <c r="BL331" s="68" t="s">
        <v>1752</v>
      </c>
      <c r="BM331" s="68" t="s">
        <v>1752</v>
      </c>
    </row>
    <row r="332" spans="1:65">
      <c r="A332" s="112">
        <v>45231</v>
      </c>
      <c r="B332" s="196">
        <v>45228</v>
      </c>
      <c r="C332" s="196">
        <v>45209</v>
      </c>
      <c r="D332" s="196">
        <v>45231</v>
      </c>
      <c r="E332" s="196">
        <v>45228</v>
      </c>
      <c r="F332" s="196">
        <v>45229</v>
      </c>
      <c r="G332" s="196">
        <v>45231</v>
      </c>
      <c r="H332" s="196">
        <v>45231</v>
      </c>
      <c r="I332" s="196">
        <v>45217</v>
      </c>
      <c r="J332" s="196">
        <v>45231</v>
      </c>
      <c r="K332" s="196">
        <v>45231</v>
      </c>
      <c r="L332" s="196">
        <v>45231</v>
      </c>
      <c r="M332" s="196">
        <v>45165</v>
      </c>
      <c r="N332" s="196">
        <v>45123</v>
      </c>
      <c r="O332" s="196">
        <v>45231</v>
      </c>
      <c r="P332" s="196">
        <v>45231</v>
      </c>
      <c r="Q332" s="196">
        <v>45211</v>
      </c>
      <c r="R332" s="196">
        <v>45204</v>
      </c>
      <c r="S332" s="196">
        <v>45180</v>
      </c>
      <c r="T332" s="196">
        <v>45134</v>
      </c>
      <c r="U332" s="196">
        <v>45230</v>
      </c>
      <c r="V332" s="196">
        <v>45231</v>
      </c>
      <c r="W332" s="196">
        <v>45231</v>
      </c>
      <c r="X332" s="196">
        <v>45117</v>
      </c>
      <c r="Y332" s="196">
        <v>45134</v>
      </c>
      <c r="Z332" s="196">
        <v>45123</v>
      </c>
      <c r="AA332" s="196">
        <v>45176</v>
      </c>
      <c r="AB332" s="196">
        <v>45120</v>
      </c>
      <c r="AC332" s="196">
        <v>45231</v>
      </c>
      <c r="AD332" s="196">
        <v>45231</v>
      </c>
      <c r="AE332" s="196">
        <v>45211</v>
      </c>
      <c r="AF332" s="196">
        <v>45134</v>
      </c>
      <c r="AG332" s="196">
        <v>45231</v>
      </c>
      <c r="AH332" s="196">
        <v>45231</v>
      </c>
      <c r="AI332" s="196">
        <v>45134</v>
      </c>
      <c r="AJ332" s="196">
        <v>45231</v>
      </c>
      <c r="AK332" s="196">
        <v>45216</v>
      </c>
      <c r="AL332" s="196">
        <v>45123</v>
      </c>
      <c r="AM332" s="196" t="s">
        <v>1752</v>
      </c>
      <c r="AN332" s="196" t="s">
        <v>1752</v>
      </c>
      <c r="AO332" s="196" t="s">
        <v>1752</v>
      </c>
      <c r="AP332" s="196">
        <v>45123</v>
      </c>
      <c r="AQ332" s="196">
        <v>45230</v>
      </c>
      <c r="AR332" s="196">
        <v>45231</v>
      </c>
      <c r="AS332" s="196">
        <v>45125</v>
      </c>
      <c r="AT332" s="196" t="s">
        <v>1752</v>
      </c>
      <c r="AU332" s="196" t="s">
        <v>1752</v>
      </c>
      <c r="AV332" s="196" t="s">
        <v>1752</v>
      </c>
      <c r="AW332" s="196" t="s">
        <v>1752</v>
      </c>
      <c r="AX332" s="196" t="s">
        <v>1752</v>
      </c>
      <c r="AY332" s="196">
        <v>45230</v>
      </c>
      <c r="AZ332" s="196">
        <v>45231</v>
      </c>
      <c r="BA332" s="196" t="s">
        <v>1752</v>
      </c>
      <c r="BB332" s="196">
        <v>45138</v>
      </c>
      <c r="BC332" s="196" t="s">
        <v>1752</v>
      </c>
      <c r="BD332" s="68" t="s">
        <v>1752</v>
      </c>
      <c r="BE332" s="68" t="s">
        <v>1752</v>
      </c>
      <c r="BF332" s="68" t="s">
        <v>1752</v>
      </c>
      <c r="BG332" s="68" t="s">
        <v>1752</v>
      </c>
      <c r="BH332" s="68" t="s">
        <v>1752</v>
      </c>
      <c r="BI332" s="68" t="s">
        <v>1752</v>
      </c>
      <c r="BJ332" s="68" t="s">
        <v>1752</v>
      </c>
      <c r="BK332" s="68" t="s">
        <v>1752</v>
      </c>
      <c r="BL332" s="68" t="s">
        <v>1752</v>
      </c>
      <c r="BM332" s="68" t="s">
        <v>1752</v>
      </c>
    </row>
    <row r="333" spans="1:65">
      <c r="A333" s="112">
        <v>45232</v>
      </c>
      <c r="B333" s="196">
        <v>45228</v>
      </c>
      <c r="C333" s="196">
        <v>45209</v>
      </c>
      <c r="D333" s="196">
        <v>45231</v>
      </c>
      <c r="E333" s="196">
        <v>45228</v>
      </c>
      <c r="F333" s="196">
        <v>45229</v>
      </c>
      <c r="G333" s="196">
        <v>45232</v>
      </c>
      <c r="H333" s="196">
        <v>45231</v>
      </c>
      <c r="I333" s="196">
        <v>45217</v>
      </c>
      <c r="J333" s="196">
        <v>45231</v>
      </c>
      <c r="K333" s="196">
        <v>45231</v>
      </c>
      <c r="L333" s="196">
        <v>45232</v>
      </c>
      <c r="M333" s="196">
        <v>45165</v>
      </c>
      <c r="N333" s="196">
        <v>45123</v>
      </c>
      <c r="O333" s="196">
        <v>45231</v>
      </c>
      <c r="P333" s="196">
        <v>45232</v>
      </c>
      <c r="Q333" s="196">
        <v>45211</v>
      </c>
      <c r="R333" s="196">
        <v>45204</v>
      </c>
      <c r="S333" s="196">
        <v>45180</v>
      </c>
      <c r="T333" s="196">
        <v>45134</v>
      </c>
      <c r="U333" s="196">
        <v>45232</v>
      </c>
      <c r="V333" s="196">
        <v>45231</v>
      </c>
      <c r="W333" s="196">
        <v>45231</v>
      </c>
      <c r="X333" s="196">
        <v>45117</v>
      </c>
      <c r="Y333" s="196">
        <v>45134</v>
      </c>
      <c r="Z333" s="196">
        <v>45123</v>
      </c>
      <c r="AA333" s="196">
        <v>45176</v>
      </c>
      <c r="AB333" s="196">
        <v>45120</v>
      </c>
      <c r="AC333" s="196">
        <v>45231</v>
      </c>
      <c r="AD333" s="196">
        <v>45231</v>
      </c>
      <c r="AE333" s="196">
        <v>45211</v>
      </c>
      <c r="AF333" s="196">
        <v>45134</v>
      </c>
      <c r="AG333" s="196">
        <v>45231</v>
      </c>
      <c r="AH333" s="196">
        <v>45232</v>
      </c>
      <c r="AI333" s="196">
        <v>45134</v>
      </c>
      <c r="AJ333" s="196">
        <v>45232</v>
      </c>
      <c r="AK333" s="196">
        <v>45232</v>
      </c>
      <c r="AL333" s="196">
        <v>45123</v>
      </c>
      <c r="AM333" s="196" t="s">
        <v>1752</v>
      </c>
      <c r="AN333" s="196" t="s">
        <v>1752</v>
      </c>
      <c r="AO333" s="196" t="s">
        <v>1752</v>
      </c>
      <c r="AP333" s="196">
        <v>45123</v>
      </c>
      <c r="AQ333" s="196">
        <v>45230</v>
      </c>
      <c r="AR333" s="196">
        <v>45232</v>
      </c>
      <c r="AS333" s="196">
        <v>45125</v>
      </c>
      <c r="AT333" s="196" t="s">
        <v>1752</v>
      </c>
      <c r="AU333" s="196" t="s">
        <v>1752</v>
      </c>
      <c r="AV333" s="196" t="s">
        <v>1752</v>
      </c>
      <c r="AW333" s="196" t="s">
        <v>1752</v>
      </c>
      <c r="AX333" s="196" t="s">
        <v>1752</v>
      </c>
      <c r="AY333" s="196">
        <v>45230</v>
      </c>
      <c r="AZ333" s="196">
        <v>45231</v>
      </c>
      <c r="BA333" s="196" t="s">
        <v>1752</v>
      </c>
      <c r="BB333" s="196">
        <v>45138</v>
      </c>
      <c r="BC333" s="196" t="s">
        <v>1752</v>
      </c>
      <c r="BD333" s="68" t="s">
        <v>1752</v>
      </c>
      <c r="BE333" s="68" t="s">
        <v>1752</v>
      </c>
      <c r="BF333" s="68" t="s">
        <v>1752</v>
      </c>
      <c r="BG333" s="68" t="s">
        <v>1752</v>
      </c>
      <c r="BH333" s="68" t="s">
        <v>1752</v>
      </c>
      <c r="BI333" s="68" t="s">
        <v>1752</v>
      </c>
      <c r="BJ333" s="68" t="s">
        <v>1752</v>
      </c>
      <c r="BK333" s="68" t="s">
        <v>1752</v>
      </c>
      <c r="BL333" s="68" t="s">
        <v>1752</v>
      </c>
      <c r="BM333" s="68" t="s">
        <v>1752</v>
      </c>
    </row>
    <row r="334" spans="1:65">
      <c r="A334" s="112">
        <v>45233</v>
      </c>
      <c r="B334" s="196">
        <v>45228</v>
      </c>
      <c r="C334" s="196">
        <v>45209</v>
      </c>
      <c r="D334" s="196">
        <v>45231</v>
      </c>
      <c r="E334" s="196">
        <v>45228</v>
      </c>
      <c r="F334" s="196">
        <v>45229</v>
      </c>
      <c r="G334" s="196">
        <v>45232</v>
      </c>
      <c r="H334" s="196">
        <v>45231</v>
      </c>
      <c r="I334" s="196">
        <v>45217</v>
      </c>
      <c r="J334" s="196">
        <v>45231</v>
      </c>
      <c r="K334" s="196">
        <v>45231</v>
      </c>
      <c r="L334" s="196">
        <v>45232</v>
      </c>
      <c r="M334" s="196">
        <v>45165</v>
      </c>
      <c r="N334" s="196">
        <v>45123</v>
      </c>
      <c r="O334" s="196">
        <v>45231</v>
      </c>
      <c r="P334" s="196">
        <v>45232</v>
      </c>
      <c r="Q334" s="196">
        <v>45211</v>
      </c>
      <c r="R334" s="196">
        <v>45204</v>
      </c>
      <c r="S334" s="196">
        <v>45180</v>
      </c>
      <c r="T334" s="196">
        <v>45134</v>
      </c>
      <c r="U334" s="196">
        <v>45232</v>
      </c>
      <c r="V334" s="196">
        <v>45231</v>
      </c>
      <c r="W334" s="196">
        <v>45231</v>
      </c>
      <c r="X334" s="196">
        <v>45117</v>
      </c>
      <c r="Y334" s="196">
        <v>45134</v>
      </c>
      <c r="Z334" s="196">
        <v>45123</v>
      </c>
      <c r="AA334" s="196">
        <v>45176</v>
      </c>
      <c r="AB334" s="196">
        <v>45120</v>
      </c>
      <c r="AC334" s="196">
        <v>45231</v>
      </c>
      <c r="AD334" s="196">
        <v>45231</v>
      </c>
      <c r="AE334" s="196">
        <v>45211</v>
      </c>
      <c r="AF334" s="196">
        <v>45134</v>
      </c>
      <c r="AG334" s="196">
        <v>45231</v>
      </c>
      <c r="AH334" s="196">
        <v>45232</v>
      </c>
      <c r="AI334" s="196">
        <v>45134</v>
      </c>
      <c r="AJ334" s="196">
        <v>45232</v>
      </c>
      <c r="AK334" s="196">
        <v>45232</v>
      </c>
      <c r="AL334" s="196">
        <v>45123</v>
      </c>
      <c r="AM334" s="196" t="s">
        <v>1752</v>
      </c>
      <c r="AN334" s="196" t="s">
        <v>1752</v>
      </c>
      <c r="AO334" s="196" t="s">
        <v>1752</v>
      </c>
      <c r="AP334" s="196">
        <v>45123</v>
      </c>
      <c r="AQ334" s="196">
        <v>45230</v>
      </c>
      <c r="AR334" s="196">
        <v>45232</v>
      </c>
      <c r="AS334" s="196">
        <v>45125</v>
      </c>
      <c r="AT334" s="196" t="s">
        <v>1752</v>
      </c>
      <c r="AU334" s="196" t="s">
        <v>1752</v>
      </c>
      <c r="AV334" s="196" t="s">
        <v>1752</v>
      </c>
      <c r="AW334" s="196" t="s">
        <v>1752</v>
      </c>
      <c r="AX334" s="196" t="s">
        <v>1752</v>
      </c>
      <c r="AY334" s="196">
        <v>45230</v>
      </c>
      <c r="AZ334" s="196">
        <v>45231</v>
      </c>
      <c r="BA334" s="196" t="s">
        <v>1752</v>
      </c>
      <c r="BB334" s="196">
        <v>45138</v>
      </c>
      <c r="BC334" s="196" t="s">
        <v>1752</v>
      </c>
      <c r="BD334" s="68" t="s">
        <v>1752</v>
      </c>
      <c r="BE334" s="68" t="s">
        <v>1752</v>
      </c>
      <c r="BF334" s="68" t="s">
        <v>1752</v>
      </c>
      <c r="BG334" s="68" t="s">
        <v>1752</v>
      </c>
      <c r="BH334" s="68" t="s">
        <v>1752</v>
      </c>
      <c r="BI334" s="68" t="s">
        <v>1752</v>
      </c>
      <c r="BJ334" s="68" t="s">
        <v>1752</v>
      </c>
      <c r="BK334" s="68" t="s">
        <v>1752</v>
      </c>
      <c r="BL334" s="68" t="s">
        <v>1752</v>
      </c>
      <c r="BM334" s="68" t="s">
        <v>1752</v>
      </c>
    </row>
    <row r="335" spans="1:65">
      <c r="A335" s="112">
        <v>45233</v>
      </c>
      <c r="B335" s="196">
        <v>45228</v>
      </c>
      <c r="C335" s="196">
        <v>45209</v>
      </c>
      <c r="D335" s="196">
        <v>45231</v>
      </c>
      <c r="E335" s="196">
        <v>45228</v>
      </c>
      <c r="F335" s="196">
        <v>45229</v>
      </c>
      <c r="G335" s="196">
        <v>45232</v>
      </c>
      <c r="H335" s="196">
        <v>45231</v>
      </c>
      <c r="I335" s="196">
        <v>45217</v>
      </c>
      <c r="J335" s="196">
        <v>45231</v>
      </c>
      <c r="K335" s="196">
        <v>45231</v>
      </c>
      <c r="L335" s="196">
        <v>45232</v>
      </c>
      <c r="M335" s="196">
        <v>45165</v>
      </c>
      <c r="N335" s="196">
        <v>45123</v>
      </c>
      <c r="O335" s="196">
        <v>45231</v>
      </c>
      <c r="P335" s="196">
        <v>45232</v>
      </c>
      <c r="Q335" s="196">
        <v>45211</v>
      </c>
      <c r="R335" s="196">
        <v>45204</v>
      </c>
      <c r="S335" s="196">
        <v>45180</v>
      </c>
      <c r="T335" s="196">
        <v>45134</v>
      </c>
      <c r="U335" s="196">
        <v>45232</v>
      </c>
      <c r="V335" s="196">
        <v>45231</v>
      </c>
      <c r="W335" s="196">
        <v>45231</v>
      </c>
      <c r="X335" s="196">
        <v>45117</v>
      </c>
      <c r="Y335" s="196">
        <v>45134</v>
      </c>
      <c r="Z335" s="196">
        <v>45123</v>
      </c>
      <c r="AA335" s="196">
        <v>45176</v>
      </c>
      <c r="AB335" s="196">
        <v>45120</v>
      </c>
      <c r="AC335" s="196">
        <v>45231</v>
      </c>
      <c r="AD335" s="196">
        <v>45231</v>
      </c>
      <c r="AE335" s="196">
        <v>45211</v>
      </c>
      <c r="AF335" s="196">
        <v>45134</v>
      </c>
      <c r="AG335" s="196">
        <v>45231</v>
      </c>
      <c r="AH335" s="196">
        <v>45232</v>
      </c>
      <c r="AI335" s="196">
        <v>45134</v>
      </c>
      <c r="AJ335" s="196">
        <v>45232</v>
      </c>
      <c r="AK335" s="196">
        <v>45232</v>
      </c>
      <c r="AL335" s="196">
        <v>45123</v>
      </c>
      <c r="AM335" s="196" t="s">
        <v>1752</v>
      </c>
      <c r="AN335" s="196" t="s">
        <v>1752</v>
      </c>
      <c r="AO335" s="196" t="s">
        <v>1752</v>
      </c>
      <c r="AP335" s="196">
        <v>45123</v>
      </c>
      <c r="AQ335" s="196">
        <v>45230</v>
      </c>
      <c r="AR335" s="196">
        <v>45232</v>
      </c>
      <c r="AS335" s="196">
        <v>45125</v>
      </c>
      <c r="AT335" s="196" t="s">
        <v>1752</v>
      </c>
      <c r="AU335" s="196" t="s">
        <v>1752</v>
      </c>
      <c r="AV335" s="196" t="s">
        <v>1752</v>
      </c>
      <c r="AW335" s="196" t="s">
        <v>1752</v>
      </c>
      <c r="AX335" s="196" t="s">
        <v>1752</v>
      </c>
      <c r="AY335" s="196">
        <v>45230</v>
      </c>
      <c r="AZ335" s="196">
        <v>45231</v>
      </c>
      <c r="BA335" s="196" t="s">
        <v>1752</v>
      </c>
      <c r="BB335" s="196">
        <v>45138</v>
      </c>
      <c r="BC335" s="196" t="s">
        <v>1752</v>
      </c>
      <c r="BD335" s="68" t="s">
        <v>1752</v>
      </c>
      <c r="BE335" s="68" t="s">
        <v>1752</v>
      </c>
      <c r="BF335" s="68" t="s">
        <v>1752</v>
      </c>
      <c r="BG335" s="68" t="s">
        <v>1752</v>
      </c>
      <c r="BH335" s="68" t="s">
        <v>1752</v>
      </c>
      <c r="BI335" s="68" t="s">
        <v>1752</v>
      </c>
      <c r="BJ335" s="68" t="s">
        <v>1752</v>
      </c>
      <c r="BK335" s="68" t="s">
        <v>1752</v>
      </c>
      <c r="BL335" s="68" t="s">
        <v>1752</v>
      </c>
      <c r="BM335" s="68" t="s">
        <v>1752</v>
      </c>
    </row>
    <row r="336" spans="1:65">
      <c r="A336" s="112">
        <v>45234</v>
      </c>
      <c r="B336" s="196">
        <v>45228</v>
      </c>
      <c r="C336" s="196">
        <v>45209</v>
      </c>
      <c r="D336" s="196">
        <v>45231</v>
      </c>
      <c r="E336" s="196">
        <v>45228</v>
      </c>
      <c r="F336" s="196">
        <v>45229</v>
      </c>
      <c r="G336" s="196">
        <v>45232</v>
      </c>
      <c r="H336" s="196">
        <v>45231</v>
      </c>
      <c r="I336" s="196">
        <v>45217</v>
      </c>
      <c r="J336" s="196">
        <v>45231</v>
      </c>
      <c r="K336" s="196">
        <v>45231</v>
      </c>
      <c r="L336" s="196">
        <v>45232</v>
      </c>
      <c r="M336" s="196">
        <v>45165</v>
      </c>
      <c r="N336" s="196">
        <v>45123</v>
      </c>
      <c r="O336" s="196">
        <v>45231</v>
      </c>
      <c r="P336" s="196">
        <v>45232</v>
      </c>
      <c r="Q336" s="196">
        <v>45211</v>
      </c>
      <c r="R336" s="196">
        <v>45204</v>
      </c>
      <c r="S336" s="196">
        <v>45180</v>
      </c>
      <c r="T336" s="196">
        <v>45134</v>
      </c>
      <c r="U336" s="196">
        <v>45232</v>
      </c>
      <c r="V336" s="196">
        <v>45231</v>
      </c>
      <c r="W336" s="196">
        <v>45231</v>
      </c>
      <c r="X336" s="196">
        <v>45117</v>
      </c>
      <c r="Y336" s="196">
        <v>45134</v>
      </c>
      <c r="Z336" s="196">
        <v>45123</v>
      </c>
      <c r="AA336" s="196">
        <v>45176</v>
      </c>
      <c r="AB336" s="196">
        <v>45120</v>
      </c>
      <c r="AC336" s="196">
        <v>45231</v>
      </c>
      <c r="AD336" s="196">
        <v>45231</v>
      </c>
      <c r="AE336" s="196">
        <v>45211</v>
      </c>
      <c r="AF336" s="196">
        <v>45134</v>
      </c>
      <c r="AG336" s="196">
        <v>45231</v>
      </c>
      <c r="AH336" s="196">
        <v>45232</v>
      </c>
      <c r="AI336" s="196">
        <v>45134</v>
      </c>
      <c r="AJ336" s="196">
        <v>45232</v>
      </c>
      <c r="AK336" s="196">
        <v>45232</v>
      </c>
      <c r="AL336" s="196">
        <v>45123</v>
      </c>
      <c r="AM336" s="196" t="s">
        <v>1752</v>
      </c>
      <c r="AN336" s="196" t="s">
        <v>1752</v>
      </c>
      <c r="AO336" s="196" t="s">
        <v>1752</v>
      </c>
      <c r="AP336" s="196">
        <v>45123</v>
      </c>
      <c r="AQ336" s="196">
        <v>45230</v>
      </c>
      <c r="AR336" s="196">
        <v>45232</v>
      </c>
      <c r="AS336" s="196">
        <v>45125</v>
      </c>
      <c r="AT336" s="196" t="s">
        <v>1752</v>
      </c>
      <c r="AU336" s="196" t="s">
        <v>1752</v>
      </c>
      <c r="AV336" s="196" t="s">
        <v>1752</v>
      </c>
      <c r="AW336" s="196" t="s">
        <v>1752</v>
      </c>
      <c r="AX336" s="196" t="s">
        <v>1752</v>
      </c>
      <c r="AY336" s="196">
        <v>45230</v>
      </c>
      <c r="AZ336" s="196">
        <v>45231</v>
      </c>
      <c r="BA336" s="196" t="s">
        <v>1752</v>
      </c>
      <c r="BB336" s="196">
        <v>45138</v>
      </c>
      <c r="BC336" s="196" t="s">
        <v>1752</v>
      </c>
      <c r="BD336" s="68" t="s">
        <v>1752</v>
      </c>
      <c r="BE336" s="68" t="s">
        <v>1752</v>
      </c>
      <c r="BF336" s="68" t="s">
        <v>1752</v>
      </c>
      <c r="BG336" s="68" t="s">
        <v>1752</v>
      </c>
      <c r="BH336" s="68" t="s">
        <v>1752</v>
      </c>
      <c r="BI336" s="68" t="s">
        <v>1752</v>
      </c>
      <c r="BJ336" s="68" t="s">
        <v>1752</v>
      </c>
      <c r="BK336" s="68" t="s">
        <v>1752</v>
      </c>
      <c r="BL336" s="68" t="s">
        <v>1752</v>
      </c>
      <c r="BM336" s="68" t="s">
        <v>1752</v>
      </c>
    </row>
    <row r="337" spans="1:65">
      <c r="A337" s="112">
        <v>45235</v>
      </c>
      <c r="B337" s="196">
        <v>45235</v>
      </c>
      <c r="C337" s="196">
        <v>45209</v>
      </c>
      <c r="D337" s="196">
        <v>45235</v>
      </c>
      <c r="E337" s="196">
        <v>45235</v>
      </c>
      <c r="F337" s="196">
        <v>45235</v>
      </c>
      <c r="G337" s="196">
        <v>45232</v>
      </c>
      <c r="H337" s="196">
        <v>45231</v>
      </c>
      <c r="I337" s="196">
        <v>45217</v>
      </c>
      <c r="J337" s="196">
        <v>45231</v>
      </c>
      <c r="K337" s="196">
        <v>45231</v>
      </c>
      <c r="L337" s="196">
        <v>45235</v>
      </c>
      <c r="M337" s="196">
        <v>45235</v>
      </c>
      <c r="N337" s="196">
        <v>45123</v>
      </c>
      <c r="O337" s="196">
        <v>45235</v>
      </c>
      <c r="P337" s="196">
        <v>45232</v>
      </c>
      <c r="Q337" s="196">
        <v>45211</v>
      </c>
      <c r="R337" s="196">
        <v>45204</v>
      </c>
      <c r="S337" s="196">
        <v>45180</v>
      </c>
      <c r="T337" s="196">
        <v>45134</v>
      </c>
      <c r="U337" s="196">
        <v>45235</v>
      </c>
      <c r="V337" s="196">
        <v>45235</v>
      </c>
      <c r="W337" s="196">
        <v>45235</v>
      </c>
      <c r="X337" s="196">
        <v>45117</v>
      </c>
      <c r="Y337" s="196">
        <v>45134</v>
      </c>
      <c r="Z337" s="196">
        <v>45123</v>
      </c>
      <c r="AA337" s="196">
        <v>45176</v>
      </c>
      <c r="AB337" s="196">
        <v>45120</v>
      </c>
      <c r="AC337" s="196">
        <v>45231</v>
      </c>
      <c r="AD337" s="196">
        <v>45231</v>
      </c>
      <c r="AE337" s="196">
        <v>45211</v>
      </c>
      <c r="AF337" s="196">
        <v>45134</v>
      </c>
      <c r="AG337" s="196">
        <v>45235</v>
      </c>
      <c r="AH337" s="196">
        <v>45235</v>
      </c>
      <c r="AI337" s="196">
        <v>45134</v>
      </c>
      <c r="AJ337" s="196">
        <v>45235</v>
      </c>
      <c r="AK337" s="196">
        <v>45232</v>
      </c>
      <c r="AL337" s="196">
        <v>45123</v>
      </c>
      <c r="AM337" s="196" t="s">
        <v>1752</v>
      </c>
      <c r="AN337" s="196" t="s">
        <v>1752</v>
      </c>
      <c r="AO337" s="196" t="s">
        <v>1752</v>
      </c>
      <c r="AP337" s="196">
        <v>45123</v>
      </c>
      <c r="AQ337" s="196">
        <v>45230</v>
      </c>
      <c r="AR337" s="196">
        <v>45235</v>
      </c>
      <c r="AS337" s="196">
        <v>45125</v>
      </c>
      <c r="AT337" s="196" t="s">
        <v>1752</v>
      </c>
      <c r="AU337" s="196" t="s">
        <v>1752</v>
      </c>
      <c r="AV337" s="196" t="s">
        <v>1752</v>
      </c>
      <c r="AW337" s="196" t="s">
        <v>1752</v>
      </c>
      <c r="AX337" s="196" t="s">
        <v>1752</v>
      </c>
      <c r="AY337" s="196">
        <v>45235</v>
      </c>
      <c r="AZ337" s="196">
        <v>45231</v>
      </c>
      <c r="BA337" s="196" t="s">
        <v>1752</v>
      </c>
      <c r="BB337" s="196">
        <v>45138</v>
      </c>
      <c r="BC337" s="196" t="s">
        <v>1752</v>
      </c>
      <c r="BD337" s="68" t="s">
        <v>1752</v>
      </c>
      <c r="BE337" s="68" t="s">
        <v>1752</v>
      </c>
      <c r="BF337" s="68" t="s">
        <v>1752</v>
      </c>
      <c r="BG337" s="68" t="s">
        <v>1752</v>
      </c>
      <c r="BH337" s="68" t="s">
        <v>1752</v>
      </c>
      <c r="BI337" s="68" t="s">
        <v>1752</v>
      </c>
      <c r="BJ337" s="68" t="s">
        <v>1752</v>
      </c>
      <c r="BK337" s="68" t="s">
        <v>1752</v>
      </c>
      <c r="BL337" s="68" t="s">
        <v>1752</v>
      </c>
      <c r="BM337" s="68" t="s">
        <v>1752</v>
      </c>
    </row>
    <row r="338" spans="1:65">
      <c r="A338" s="112">
        <v>45236</v>
      </c>
      <c r="B338" s="196">
        <v>45236</v>
      </c>
      <c r="C338" s="196">
        <v>45236</v>
      </c>
      <c r="D338" s="196">
        <v>45235</v>
      </c>
      <c r="E338" s="196">
        <v>45235</v>
      </c>
      <c r="F338" s="196">
        <v>45235</v>
      </c>
      <c r="G338" s="196">
        <v>45232</v>
      </c>
      <c r="H338" s="196">
        <v>45236</v>
      </c>
      <c r="I338" s="196">
        <v>45236</v>
      </c>
      <c r="J338" s="196">
        <v>45236</v>
      </c>
      <c r="K338" s="196">
        <v>45236</v>
      </c>
      <c r="L338" s="196">
        <v>45235</v>
      </c>
      <c r="M338" s="196">
        <v>45235</v>
      </c>
      <c r="N338" s="196">
        <v>45123</v>
      </c>
      <c r="O338" s="196">
        <v>45236</v>
      </c>
      <c r="P338" s="196">
        <v>45232</v>
      </c>
      <c r="Q338" s="196">
        <v>45211</v>
      </c>
      <c r="R338" s="196">
        <v>45204</v>
      </c>
      <c r="S338" s="196">
        <v>45180</v>
      </c>
      <c r="T338" s="196">
        <v>45134</v>
      </c>
      <c r="U338" s="196">
        <v>45235</v>
      </c>
      <c r="V338" s="196">
        <v>45235</v>
      </c>
      <c r="W338" s="196">
        <v>45235</v>
      </c>
      <c r="X338" s="196">
        <v>45117</v>
      </c>
      <c r="Y338" s="196">
        <v>45134</v>
      </c>
      <c r="Z338" s="196">
        <v>45123</v>
      </c>
      <c r="AA338" s="196">
        <v>45176</v>
      </c>
      <c r="AB338" s="196">
        <v>45120</v>
      </c>
      <c r="AC338" s="196">
        <v>45231</v>
      </c>
      <c r="AD338" s="196">
        <v>45231</v>
      </c>
      <c r="AE338" s="196">
        <v>45211</v>
      </c>
      <c r="AF338" s="196">
        <v>45134</v>
      </c>
      <c r="AG338" s="196">
        <v>45236</v>
      </c>
      <c r="AH338" s="196">
        <v>45235</v>
      </c>
      <c r="AI338" s="196">
        <v>45134</v>
      </c>
      <c r="AJ338" s="196">
        <v>45235</v>
      </c>
      <c r="AK338" s="196">
        <v>45236</v>
      </c>
      <c r="AL338" s="196">
        <v>45123</v>
      </c>
      <c r="AM338" s="196" t="s">
        <v>1752</v>
      </c>
      <c r="AN338" s="196" t="s">
        <v>1752</v>
      </c>
      <c r="AO338" s="196" t="s">
        <v>1752</v>
      </c>
      <c r="AP338" s="196">
        <v>45123</v>
      </c>
      <c r="AQ338" s="196">
        <v>45230</v>
      </c>
      <c r="AR338" s="196">
        <v>45235</v>
      </c>
      <c r="AS338" s="196">
        <v>45125</v>
      </c>
      <c r="AT338" s="196" t="s">
        <v>1752</v>
      </c>
      <c r="AU338" s="196" t="s">
        <v>1752</v>
      </c>
      <c r="AV338" s="196" t="s">
        <v>1752</v>
      </c>
      <c r="AW338" s="196" t="s">
        <v>1752</v>
      </c>
      <c r="AX338" s="196" t="s">
        <v>1752</v>
      </c>
      <c r="AY338" s="196">
        <v>45235</v>
      </c>
      <c r="AZ338" s="196">
        <v>45231</v>
      </c>
      <c r="BA338" s="196" t="s">
        <v>1752</v>
      </c>
      <c r="BB338" s="196">
        <v>45138</v>
      </c>
      <c r="BC338" s="196" t="s">
        <v>1752</v>
      </c>
      <c r="BD338" s="68" t="s">
        <v>1752</v>
      </c>
      <c r="BE338" s="68" t="s">
        <v>1752</v>
      </c>
      <c r="BF338" s="68" t="s">
        <v>1752</v>
      </c>
      <c r="BG338" s="68" t="s">
        <v>1752</v>
      </c>
      <c r="BH338" s="68" t="s">
        <v>1752</v>
      </c>
      <c r="BI338" s="68" t="s">
        <v>1752</v>
      </c>
      <c r="BJ338" s="68" t="s">
        <v>1752</v>
      </c>
      <c r="BK338" s="68" t="s">
        <v>1752</v>
      </c>
      <c r="BL338" s="68" t="s">
        <v>1752</v>
      </c>
      <c r="BM338" s="68" t="s">
        <v>1752</v>
      </c>
    </row>
    <row r="339" spans="1:65">
      <c r="A339" s="112">
        <v>45237</v>
      </c>
      <c r="B339" s="196">
        <v>45237</v>
      </c>
      <c r="C339" s="196">
        <v>45237</v>
      </c>
      <c r="D339" s="196">
        <v>45235</v>
      </c>
      <c r="E339" s="196">
        <v>45235</v>
      </c>
      <c r="F339" s="196">
        <v>45235</v>
      </c>
      <c r="G339" s="196">
        <v>45237</v>
      </c>
      <c r="H339" s="196">
        <v>45236</v>
      </c>
      <c r="I339" s="196">
        <v>45236</v>
      </c>
      <c r="J339" s="196">
        <v>45237</v>
      </c>
      <c r="K339" s="196">
        <v>45237</v>
      </c>
      <c r="L339" s="196">
        <v>45237</v>
      </c>
      <c r="M339" s="196">
        <v>45235</v>
      </c>
      <c r="N339" s="196">
        <v>45123</v>
      </c>
      <c r="O339" s="196">
        <v>45236</v>
      </c>
      <c r="P339" s="196">
        <v>45232</v>
      </c>
      <c r="Q339" s="196">
        <v>45211</v>
      </c>
      <c r="R339" s="196">
        <v>45237</v>
      </c>
      <c r="S339" s="196">
        <v>45180</v>
      </c>
      <c r="T339" s="196">
        <v>45134</v>
      </c>
      <c r="U339" s="196">
        <v>45237</v>
      </c>
      <c r="V339" s="196">
        <v>45237</v>
      </c>
      <c r="W339" s="196">
        <v>45235</v>
      </c>
      <c r="X339" s="196">
        <v>45117</v>
      </c>
      <c r="Y339" s="196">
        <v>45134</v>
      </c>
      <c r="Z339" s="196">
        <v>45123</v>
      </c>
      <c r="AA339" s="196">
        <v>45176</v>
      </c>
      <c r="AB339" s="196">
        <v>45120</v>
      </c>
      <c r="AC339" s="196">
        <v>45237</v>
      </c>
      <c r="AD339" s="196">
        <v>45231</v>
      </c>
      <c r="AE339" s="196">
        <v>45211</v>
      </c>
      <c r="AF339" s="196">
        <v>45134</v>
      </c>
      <c r="AG339" s="196">
        <v>45237</v>
      </c>
      <c r="AH339" s="196">
        <v>45235</v>
      </c>
      <c r="AI339" s="196">
        <v>45134</v>
      </c>
      <c r="AJ339" s="196">
        <v>45235</v>
      </c>
      <c r="AK339" s="196">
        <v>45236</v>
      </c>
      <c r="AL339" s="196">
        <v>45123</v>
      </c>
      <c r="AM339" s="196" t="s">
        <v>1752</v>
      </c>
      <c r="AN339" s="196" t="s">
        <v>1752</v>
      </c>
      <c r="AO339" s="196" t="s">
        <v>1752</v>
      </c>
      <c r="AP339" s="196">
        <v>45123</v>
      </c>
      <c r="AQ339" s="196">
        <v>45230</v>
      </c>
      <c r="AR339" s="196">
        <v>45235</v>
      </c>
      <c r="AS339" s="196">
        <v>45125</v>
      </c>
      <c r="AT339" s="196" t="s">
        <v>1752</v>
      </c>
      <c r="AU339" s="196" t="s">
        <v>1752</v>
      </c>
      <c r="AV339" s="196" t="s">
        <v>1752</v>
      </c>
      <c r="AW339" s="196" t="s">
        <v>1752</v>
      </c>
      <c r="AX339" s="196" t="s">
        <v>1752</v>
      </c>
      <c r="AY339" s="196">
        <v>45235</v>
      </c>
      <c r="AZ339" s="196">
        <v>45231</v>
      </c>
      <c r="BA339" s="196" t="s">
        <v>1752</v>
      </c>
      <c r="BB339" s="196">
        <v>45138</v>
      </c>
      <c r="BC339" s="196" t="s">
        <v>1752</v>
      </c>
      <c r="BD339" s="68" t="s">
        <v>1752</v>
      </c>
      <c r="BE339" s="68" t="s">
        <v>1752</v>
      </c>
      <c r="BF339" s="68" t="s">
        <v>1752</v>
      </c>
      <c r="BG339" s="68" t="s">
        <v>1752</v>
      </c>
      <c r="BH339" s="68" t="s">
        <v>1752</v>
      </c>
      <c r="BI339" s="68" t="s">
        <v>1752</v>
      </c>
      <c r="BJ339" s="68" t="s">
        <v>1752</v>
      </c>
      <c r="BK339" s="68" t="s">
        <v>1752</v>
      </c>
      <c r="BL339" s="68" t="s">
        <v>1752</v>
      </c>
      <c r="BM339" s="68" t="s">
        <v>1752</v>
      </c>
    </row>
    <row r="340" spans="1:65">
      <c r="A340" s="112">
        <v>45238</v>
      </c>
      <c r="B340" s="196">
        <v>45237</v>
      </c>
      <c r="C340" s="196">
        <v>45237</v>
      </c>
      <c r="D340" s="196">
        <v>45238</v>
      </c>
      <c r="E340" s="196">
        <v>45235</v>
      </c>
      <c r="F340" s="196">
        <v>45235</v>
      </c>
      <c r="G340" s="196">
        <v>45238</v>
      </c>
      <c r="H340" s="196">
        <v>45238</v>
      </c>
      <c r="I340" s="196">
        <v>45238</v>
      </c>
      <c r="J340" s="196">
        <v>45238</v>
      </c>
      <c r="K340" s="196">
        <v>45237</v>
      </c>
      <c r="L340" s="196">
        <v>45238</v>
      </c>
      <c r="M340" s="196">
        <v>45235</v>
      </c>
      <c r="N340" s="196">
        <v>45123</v>
      </c>
      <c r="O340" s="196">
        <v>45236</v>
      </c>
      <c r="P340" s="196">
        <v>45238</v>
      </c>
      <c r="Q340" s="196">
        <v>45211</v>
      </c>
      <c r="R340" s="196">
        <v>45237</v>
      </c>
      <c r="S340" s="196">
        <v>45180</v>
      </c>
      <c r="T340" s="196">
        <v>45134</v>
      </c>
      <c r="U340" s="196">
        <v>45237</v>
      </c>
      <c r="V340" s="196">
        <v>45238</v>
      </c>
      <c r="W340" s="196">
        <v>45235</v>
      </c>
      <c r="X340" s="196">
        <v>45117</v>
      </c>
      <c r="Y340" s="196">
        <v>45134</v>
      </c>
      <c r="Z340" s="196">
        <v>45123</v>
      </c>
      <c r="AA340" s="196">
        <v>45176</v>
      </c>
      <c r="AB340" s="196">
        <v>45120</v>
      </c>
      <c r="AC340" s="196">
        <v>45237</v>
      </c>
      <c r="AD340" s="196">
        <v>45238</v>
      </c>
      <c r="AE340" s="196">
        <v>45211</v>
      </c>
      <c r="AF340" s="196">
        <v>45134</v>
      </c>
      <c r="AG340" s="196">
        <v>45237</v>
      </c>
      <c r="AH340" s="196">
        <v>45238</v>
      </c>
      <c r="AI340" s="196">
        <v>45134</v>
      </c>
      <c r="AJ340" s="196">
        <v>45235</v>
      </c>
      <c r="AK340" s="196">
        <v>45236</v>
      </c>
      <c r="AL340" s="196">
        <v>45123</v>
      </c>
      <c r="AM340" s="196" t="s">
        <v>1752</v>
      </c>
      <c r="AN340" s="196" t="s">
        <v>1752</v>
      </c>
      <c r="AO340" s="196" t="s">
        <v>1752</v>
      </c>
      <c r="AP340" s="196">
        <v>45123</v>
      </c>
      <c r="AQ340" s="196">
        <v>45230</v>
      </c>
      <c r="AR340" s="196">
        <v>45238</v>
      </c>
      <c r="AS340" s="196">
        <v>45125</v>
      </c>
      <c r="AT340" s="196" t="s">
        <v>1752</v>
      </c>
      <c r="AU340" s="196">
        <v>45238</v>
      </c>
      <c r="AV340" s="196" t="s">
        <v>1752</v>
      </c>
      <c r="AW340" s="196" t="s">
        <v>1752</v>
      </c>
      <c r="AX340" s="196" t="s">
        <v>1752</v>
      </c>
      <c r="AY340" s="196">
        <v>45235</v>
      </c>
      <c r="AZ340" s="196">
        <v>45231</v>
      </c>
      <c r="BA340" s="196" t="s">
        <v>1752</v>
      </c>
      <c r="BB340" s="196">
        <v>45138</v>
      </c>
      <c r="BC340" s="196" t="s">
        <v>1752</v>
      </c>
      <c r="BD340" s="68" t="s">
        <v>1752</v>
      </c>
      <c r="BE340" s="68" t="s">
        <v>1752</v>
      </c>
      <c r="BF340" s="68" t="s">
        <v>1752</v>
      </c>
      <c r="BG340" s="68" t="s">
        <v>1752</v>
      </c>
      <c r="BH340" s="68" t="s">
        <v>1752</v>
      </c>
      <c r="BI340" s="68" t="s">
        <v>1752</v>
      </c>
      <c r="BJ340" s="68" t="s">
        <v>1752</v>
      </c>
      <c r="BK340" s="68" t="s">
        <v>1752</v>
      </c>
      <c r="BL340" s="68" t="s">
        <v>1752</v>
      </c>
      <c r="BM340" s="68" t="s">
        <v>1752</v>
      </c>
    </row>
    <row r="341" spans="1:65">
      <c r="A341" s="112">
        <v>45239</v>
      </c>
      <c r="B341" s="196">
        <v>45239</v>
      </c>
      <c r="C341" s="196">
        <v>45237</v>
      </c>
      <c r="D341" s="196">
        <v>45239</v>
      </c>
      <c r="E341" s="196">
        <v>45235</v>
      </c>
      <c r="F341" s="196">
        <v>45239</v>
      </c>
      <c r="G341" s="196">
        <v>45238</v>
      </c>
      <c r="H341" s="196">
        <v>45238</v>
      </c>
      <c r="I341" s="196">
        <v>45239</v>
      </c>
      <c r="J341" s="196">
        <v>45238</v>
      </c>
      <c r="K341" s="196">
        <v>45237</v>
      </c>
      <c r="L341" s="196">
        <v>45239</v>
      </c>
      <c r="M341" s="196">
        <v>45235</v>
      </c>
      <c r="N341" s="196">
        <v>45123</v>
      </c>
      <c r="O341" s="196">
        <v>45236</v>
      </c>
      <c r="P341" s="196">
        <v>45239</v>
      </c>
      <c r="Q341" s="196">
        <v>45211</v>
      </c>
      <c r="R341" s="196">
        <v>45237</v>
      </c>
      <c r="S341" s="196">
        <v>45180</v>
      </c>
      <c r="T341" s="196">
        <v>45134</v>
      </c>
      <c r="U341" s="196">
        <v>45239</v>
      </c>
      <c r="V341" s="196">
        <v>45238</v>
      </c>
      <c r="W341" s="196">
        <v>45235</v>
      </c>
      <c r="X341" s="196">
        <v>45117</v>
      </c>
      <c r="Y341" s="196">
        <v>45134</v>
      </c>
      <c r="Z341" s="196">
        <v>45123</v>
      </c>
      <c r="AA341" s="196">
        <v>45176</v>
      </c>
      <c r="AB341" s="196">
        <v>45120</v>
      </c>
      <c r="AC341" s="196">
        <v>45239</v>
      </c>
      <c r="AD341" s="196">
        <v>45238</v>
      </c>
      <c r="AE341" s="196">
        <v>45211</v>
      </c>
      <c r="AF341" s="196">
        <v>45134</v>
      </c>
      <c r="AG341" s="196">
        <v>45239</v>
      </c>
      <c r="AH341" s="196">
        <v>45239</v>
      </c>
      <c r="AI341" s="196">
        <v>45134</v>
      </c>
      <c r="AJ341" s="196">
        <v>45235</v>
      </c>
      <c r="AK341" s="196">
        <v>45236</v>
      </c>
      <c r="AL341" s="196">
        <v>45123</v>
      </c>
      <c r="AM341" s="196" t="s">
        <v>1752</v>
      </c>
      <c r="AN341" s="196" t="s">
        <v>1752</v>
      </c>
      <c r="AO341" s="196" t="s">
        <v>1752</v>
      </c>
      <c r="AP341" s="196">
        <v>45123</v>
      </c>
      <c r="AQ341" s="196">
        <v>45230</v>
      </c>
      <c r="AR341" s="196">
        <v>45238</v>
      </c>
      <c r="AS341" s="196">
        <v>45125</v>
      </c>
      <c r="AT341" s="196" t="s">
        <v>1752</v>
      </c>
      <c r="AU341" s="196">
        <v>45238</v>
      </c>
      <c r="AV341" s="196" t="s">
        <v>1752</v>
      </c>
      <c r="AW341" s="196" t="s">
        <v>1752</v>
      </c>
      <c r="AX341" s="196" t="s">
        <v>1752</v>
      </c>
      <c r="AY341" s="196">
        <v>45239</v>
      </c>
      <c r="AZ341" s="196">
        <v>45231</v>
      </c>
      <c r="BA341" s="196" t="s">
        <v>1752</v>
      </c>
      <c r="BB341" s="196">
        <v>45138</v>
      </c>
      <c r="BC341" s="196" t="s">
        <v>1752</v>
      </c>
      <c r="BD341" s="68" t="s">
        <v>1752</v>
      </c>
      <c r="BE341" s="68" t="s">
        <v>1752</v>
      </c>
      <c r="BF341" s="68" t="s">
        <v>1752</v>
      </c>
      <c r="BG341" s="68" t="s">
        <v>1752</v>
      </c>
      <c r="BH341" s="68" t="s">
        <v>1752</v>
      </c>
      <c r="BI341" s="68" t="s">
        <v>1752</v>
      </c>
      <c r="BJ341" s="68" t="s">
        <v>1752</v>
      </c>
      <c r="BK341" s="68" t="s">
        <v>1752</v>
      </c>
      <c r="BL341" s="68" t="s">
        <v>1752</v>
      </c>
      <c r="BM341" s="68" t="s">
        <v>1752</v>
      </c>
    </row>
    <row r="342" spans="1:65">
      <c r="A342" s="112">
        <v>45240</v>
      </c>
      <c r="B342" s="196">
        <v>45239</v>
      </c>
      <c r="C342" s="196">
        <v>45237</v>
      </c>
      <c r="D342" s="196">
        <v>45239</v>
      </c>
      <c r="E342" s="196">
        <v>45235</v>
      </c>
      <c r="F342" s="196">
        <v>45239</v>
      </c>
      <c r="G342" s="196">
        <v>45238</v>
      </c>
      <c r="H342" s="196">
        <v>45238</v>
      </c>
      <c r="I342" s="196">
        <v>45239</v>
      </c>
      <c r="J342" s="196">
        <v>45238</v>
      </c>
      <c r="K342" s="196">
        <v>45237</v>
      </c>
      <c r="L342" s="196">
        <v>45239</v>
      </c>
      <c r="M342" s="196">
        <v>45235</v>
      </c>
      <c r="N342" s="196">
        <v>45123</v>
      </c>
      <c r="O342" s="196">
        <v>45236</v>
      </c>
      <c r="P342" s="196">
        <v>45239</v>
      </c>
      <c r="Q342" s="196">
        <v>45211</v>
      </c>
      <c r="R342" s="196">
        <v>45237</v>
      </c>
      <c r="S342" s="196">
        <v>45180</v>
      </c>
      <c r="T342" s="196">
        <v>45134</v>
      </c>
      <c r="U342" s="196">
        <v>45239</v>
      </c>
      <c r="V342" s="196">
        <v>45238</v>
      </c>
      <c r="W342" s="196">
        <v>45235</v>
      </c>
      <c r="X342" s="196">
        <v>45117</v>
      </c>
      <c r="Y342" s="196">
        <v>45134</v>
      </c>
      <c r="Z342" s="196">
        <v>45123</v>
      </c>
      <c r="AA342" s="196">
        <v>45176</v>
      </c>
      <c r="AB342" s="196">
        <v>45120</v>
      </c>
      <c r="AC342" s="196">
        <v>45239</v>
      </c>
      <c r="AD342" s="196">
        <v>45238</v>
      </c>
      <c r="AE342" s="196">
        <v>45211</v>
      </c>
      <c r="AF342" s="196">
        <v>45134</v>
      </c>
      <c r="AG342" s="196">
        <v>45239</v>
      </c>
      <c r="AH342" s="196">
        <v>45239</v>
      </c>
      <c r="AI342" s="196">
        <v>45134</v>
      </c>
      <c r="AJ342" s="196">
        <v>45235</v>
      </c>
      <c r="AK342" s="196">
        <v>45236</v>
      </c>
      <c r="AL342" s="196">
        <v>45123</v>
      </c>
      <c r="AM342" s="196" t="s">
        <v>1752</v>
      </c>
      <c r="AN342" s="196" t="s">
        <v>1752</v>
      </c>
      <c r="AO342" s="196" t="s">
        <v>1752</v>
      </c>
      <c r="AP342" s="196">
        <v>45123</v>
      </c>
      <c r="AQ342" s="196">
        <v>45230</v>
      </c>
      <c r="AR342" s="196">
        <v>45238</v>
      </c>
      <c r="AS342" s="196">
        <v>45125</v>
      </c>
      <c r="AT342" s="196" t="s">
        <v>1752</v>
      </c>
      <c r="AU342" s="196">
        <v>45238</v>
      </c>
      <c r="AV342" s="196" t="s">
        <v>1752</v>
      </c>
      <c r="AW342" s="196" t="s">
        <v>1752</v>
      </c>
      <c r="AX342" s="196" t="s">
        <v>1752</v>
      </c>
      <c r="AY342" s="196">
        <v>45239</v>
      </c>
      <c r="AZ342" s="196">
        <v>45231</v>
      </c>
      <c r="BA342" s="196" t="s">
        <v>1752</v>
      </c>
      <c r="BB342" s="196">
        <v>45138</v>
      </c>
      <c r="BC342" s="196" t="s">
        <v>1752</v>
      </c>
      <c r="BD342" s="68" t="s">
        <v>1752</v>
      </c>
      <c r="BE342" s="68" t="s">
        <v>1752</v>
      </c>
      <c r="BF342" s="68" t="s">
        <v>1752</v>
      </c>
      <c r="BG342" s="68" t="s">
        <v>1752</v>
      </c>
      <c r="BH342" s="68" t="s">
        <v>1752</v>
      </c>
      <c r="BI342" s="68" t="s">
        <v>1752</v>
      </c>
      <c r="BJ342" s="68" t="s">
        <v>1752</v>
      </c>
      <c r="BK342" s="68" t="s">
        <v>1752</v>
      </c>
      <c r="BL342" s="68" t="s">
        <v>1752</v>
      </c>
      <c r="BM342" s="68" t="s">
        <v>1752</v>
      </c>
    </row>
    <row r="343" spans="1:65">
      <c r="A343" s="112">
        <v>45241</v>
      </c>
      <c r="B343" s="196">
        <v>45239</v>
      </c>
      <c r="C343" s="196">
        <v>45237</v>
      </c>
      <c r="D343" s="196">
        <v>45239</v>
      </c>
      <c r="E343" s="196">
        <v>45235</v>
      </c>
      <c r="F343" s="196">
        <v>45239</v>
      </c>
      <c r="G343" s="196">
        <v>45238</v>
      </c>
      <c r="H343" s="196">
        <v>45238</v>
      </c>
      <c r="I343" s="196">
        <v>45239</v>
      </c>
      <c r="J343" s="196">
        <v>45238</v>
      </c>
      <c r="K343" s="196">
        <v>45237</v>
      </c>
      <c r="L343" s="196">
        <v>45239</v>
      </c>
      <c r="M343" s="196">
        <v>45235</v>
      </c>
      <c r="N343" s="196">
        <v>45123</v>
      </c>
      <c r="O343" s="196">
        <v>45236</v>
      </c>
      <c r="P343" s="196">
        <v>45239</v>
      </c>
      <c r="Q343" s="196">
        <v>45211</v>
      </c>
      <c r="R343" s="196">
        <v>45237</v>
      </c>
      <c r="S343" s="196">
        <v>45180</v>
      </c>
      <c r="T343" s="196">
        <v>45134</v>
      </c>
      <c r="U343" s="196">
        <v>45239</v>
      </c>
      <c r="V343" s="196">
        <v>45238</v>
      </c>
      <c r="W343" s="196">
        <v>45235</v>
      </c>
      <c r="X343" s="196">
        <v>45117</v>
      </c>
      <c r="Y343" s="196">
        <v>45134</v>
      </c>
      <c r="Z343" s="196">
        <v>45123</v>
      </c>
      <c r="AA343" s="196">
        <v>45176</v>
      </c>
      <c r="AB343" s="196">
        <v>45120</v>
      </c>
      <c r="AC343" s="196">
        <v>45239</v>
      </c>
      <c r="AD343" s="196">
        <v>45238</v>
      </c>
      <c r="AE343" s="196">
        <v>45211</v>
      </c>
      <c r="AF343" s="196">
        <v>45134</v>
      </c>
      <c r="AG343" s="196">
        <v>45239</v>
      </c>
      <c r="AH343" s="196">
        <v>45239</v>
      </c>
      <c r="AI343" s="196">
        <v>45134</v>
      </c>
      <c r="AJ343" s="196">
        <v>45235</v>
      </c>
      <c r="AK343" s="196">
        <v>45236</v>
      </c>
      <c r="AL343" s="196">
        <v>45123</v>
      </c>
      <c r="AM343" s="196" t="s">
        <v>1752</v>
      </c>
      <c r="AN343" s="196" t="s">
        <v>1752</v>
      </c>
      <c r="AO343" s="196" t="s">
        <v>1752</v>
      </c>
      <c r="AP343" s="196">
        <v>45123</v>
      </c>
      <c r="AQ343" s="196">
        <v>45230</v>
      </c>
      <c r="AR343" s="196">
        <v>45238</v>
      </c>
      <c r="AS343" s="196">
        <v>45125</v>
      </c>
      <c r="AT343" s="196" t="s">
        <v>1752</v>
      </c>
      <c r="AU343" s="196">
        <v>45238</v>
      </c>
      <c r="AV343" s="196" t="s">
        <v>1752</v>
      </c>
      <c r="AW343" s="196" t="s">
        <v>1752</v>
      </c>
      <c r="AX343" s="196" t="s">
        <v>1752</v>
      </c>
      <c r="AY343" s="196">
        <v>45239</v>
      </c>
      <c r="AZ343" s="196">
        <v>45231</v>
      </c>
      <c r="BA343" s="196" t="s">
        <v>1752</v>
      </c>
      <c r="BB343" s="196">
        <v>45138</v>
      </c>
      <c r="BC343" s="196" t="s">
        <v>1752</v>
      </c>
      <c r="BD343" s="68" t="s">
        <v>1752</v>
      </c>
      <c r="BE343" s="68" t="s">
        <v>1752</v>
      </c>
      <c r="BF343" s="68" t="s">
        <v>1752</v>
      </c>
      <c r="BG343" s="68" t="s">
        <v>1752</v>
      </c>
      <c r="BH343" s="68" t="s">
        <v>1752</v>
      </c>
      <c r="BI343" s="68" t="s">
        <v>1752</v>
      </c>
      <c r="BJ343" s="68" t="s">
        <v>1752</v>
      </c>
      <c r="BK343" s="68" t="s">
        <v>1752</v>
      </c>
      <c r="BL343" s="68" t="s">
        <v>1752</v>
      </c>
      <c r="BM343" s="68" t="s">
        <v>1752</v>
      </c>
    </row>
    <row r="344" spans="1:65">
      <c r="A344" s="112">
        <v>45242</v>
      </c>
      <c r="B344" s="196">
        <v>45239</v>
      </c>
      <c r="C344" s="196">
        <v>45237</v>
      </c>
      <c r="D344" s="196">
        <v>45239</v>
      </c>
      <c r="E344" s="196">
        <v>45235</v>
      </c>
      <c r="F344" s="196">
        <v>45239</v>
      </c>
      <c r="G344" s="196">
        <v>45238</v>
      </c>
      <c r="H344" s="196">
        <v>45238</v>
      </c>
      <c r="I344" s="196">
        <v>45239</v>
      </c>
      <c r="J344" s="196">
        <v>45238</v>
      </c>
      <c r="K344" s="196">
        <v>45237</v>
      </c>
      <c r="L344" s="196">
        <v>45239</v>
      </c>
      <c r="M344" s="196">
        <v>45235</v>
      </c>
      <c r="N344" s="196">
        <v>45123</v>
      </c>
      <c r="O344" s="196">
        <v>45236</v>
      </c>
      <c r="P344" s="196">
        <v>45239</v>
      </c>
      <c r="Q344" s="196">
        <v>45211</v>
      </c>
      <c r="R344" s="196">
        <v>45237</v>
      </c>
      <c r="S344" s="196">
        <v>45180</v>
      </c>
      <c r="T344" s="196">
        <v>45134</v>
      </c>
      <c r="U344" s="196">
        <v>45239</v>
      </c>
      <c r="V344" s="196">
        <v>45238</v>
      </c>
      <c r="W344" s="196">
        <v>45235</v>
      </c>
      <c r="X344" s="196">
        <v>45117</v>
      </c>
      <c r="Y344" s="196">
        <v>45134</v>
      </c>
      <c r="Z344" s="196">
        <v>45123</v>
      </c>
      <c r="AA344" s="196">
        <v>45176</v>
      </c>
      <c r="AB344" s="196">
        <v>45120</v>
      </c>
      <c r="AC344" s="196">
        <v>45239</v>
      </c>
      <c r="AD344" s="196">
        <v>45238</v>
      </c>
      <c r="AE344" s="196">
        <v>45211</v>
      </c>
      <c r="AF344" s="196">
        <v>45134</v>
      </c>
      <c r="AG344" s="196">
        <v>45239</v>
      </c>
      <c r="AH344" s="196">
        <v>45239</v>
      </c>
      <c r="AI344" s="196">
        <v>45134</v>
      </c>
      <c r="AJ344" s="196">
        <v>45235</v>
      </c>
      <c r="AK344" s="196">
        <v>45236</v>
      </c>
      <c r="AL344" s="196">
        <v>45123</v>
      </c>
      <c r="AM344" s="196" t="s">
        <v>1752</v>
      </c>
      <c r="AN344" s="196" t="s">
        <v>1752</v>
      </c>
      <c r="AO344" s="196" t="s">
        <v>1752</v>
      </c>
      <c r="AP344" s="196">
        <v>45123</v>
      </c>
      <c r="AQ344" s="196">
        <v>45230</v>
      </c>
      <c r="AR344" s="196">
        <v>45238</v>
      </c>
      <c r="AS344" s="196">
        <v>45125</v>
      </c>
      <c r="AT344" s="196" t="s">
        <v>1752</v>
      </c>
      <c r="AU344" s="196">
        <v>45238</v>
      </c>
      <c r="AV344" s="196" t="s">
        <v>1752</v>
      </c>
      <c r="AW344" s="196" t="s">
        <v>1752</v>
      </c>
      <c r="AX344" s="196" t="s">
        <v>1752</v>
      </c>
      <c r="AY344" s="196">
        <v>45239</v>
      </c>
      <c r="AZ344" s="196">
        <v>45231</v>
      </c>
      <c r="BA344" s="196" t="s">
        <v>1752</v>
      </c>
      <c r="BB344" s="196">
        <v>45138</v>
      </c>
      <c r="BC344" s="196" t="s">
        <v>1752</v>
      </c>
      <c r="BD344" s="68" t="s">
        <v>1752</v>
      </c>
      <c r="BE344" s="68" t="s">
        <v>1752</v>
      </c>
      <c r="BF344" s="68" t="s">
        <v>1752</v>
      </c>
      <c r="BG344" s="68" t="s">
        <v>1752</v>
      </c>
      <c r="BH344" s="68" t="s">
        <v>1752</v>
      </c>
      <c r="BI344" s="68" t="s">
        <v>1752</v>
      </c>
      <c r="BJ344" s="68" t="s">
        <v>1752</v>
      </c>
      <c r="BK344" s="68" t="s">
        <v>1752</v>
      </c>
      <c r="BL344" s="68" t="s">
        <v>1752</v>
      </c>
      <c r="BM344" s="68" t="s">
        <v>1752</v>
      </c>
    </row>
    <row r="345" spans="1:65">
      <c r="A345" s="112">
        <v>45243</v>
      </c>
      <c r="B345" s="196">
        <v>45239</v>
      </c>
      <c r="C345" s="196">
        <v>45237</v>
      </c>
      <c r="D345" s="196">
        <v>45239</v>
      </c>
      <c r="E345" s="196">
        <v>45235</v>
      </c>
      <c r="F345" s="196">
        <v>45239</v>
      </c>
      <c r="G345" s="196">
        <v>45238</v>
      </c>
      <c r="H345" s="196">
        <v>45238</v>
      </c>
      <c r="I345" s="196">
        <v>45239</v>
      </c>
      <c r="J345" s="196">
        <v>45238</v>
      </c>
      <c r="K345" s="196">
        <v>45237</v>
      </c>
      <c r="L345" s="196">
        <v>45239</v>
      </c>
      <c r="M345" s="196">
        <v>45235</v>
      </c>
      <c r="N345" s="196">
        <v>45123</v>
      </c>
      <c r="O345" s="196">
        <v>45236</v>
      </c>
      <c r="P345" s="196">
        <v>45239</v>
      </c>
      <c r="Q345" s="196">
        <v>45211</v>
      </c>
      <c r="R345" s="196">
        <v>45237</v>
      </c>
      <c r="S345" s="196">
        <v>45180</v>
      </c>
      <c r="T345" s="196">
        <v>45134</v>
      </c>
      <c r="U345" s="196">
        <v>45239</v>
      </c>
      <c r="V345" s="196">
        <v>45238</v>
      </c>
      <c r="W345" s="196">
        <v>45235</v>
      </c>
      <c r="X345" s="196">
        <v>45117</v>
      </c>
      <c r="Y345" s="196">
        <v>45134</v>
      </c>
      <c r="Z345" s="196">
        <v>45123</v>
      </c>
      <c r="AA345" s="196">
        <v>45176</v>
      </c>
      <c r="AB345" s="196">
        <v>45120</v>
      </c>
      <c r="AC345" s="196">
        <v>45239</v>
      </c>
      <c r="AD345" s="196">
        <v>45238</v>
      </c>
      <c r="AE345" s="196">
        <v>45211</v>
      </c>
      <c r="AF345" s="196">
        <v>45134</v>
      </c>
      <c r="AG345" s="196">
        <v>45239</v>
      </c>
      <c r="AH345" s="196">
        <v>45239</v>
      </c>
      <c r="AI345" s="196">
        <v>45134</v>
      </c>
      <c r="AJ345" s="196">
        <v>45235</v>
      </c>
      <c r="AK345" s="196">
        <v>45236</v>
      </c>
      <c r="AL345" s="196">
        <v>45123</v>
      </c>
      <c r="AM345" s="196" t="s">
        <v>1752</v>
      </c>
      <c r="AN345" s="196" t="s">
        <v>1752</v>
      </c>
      <c r="AO345" s="196" t="s">
        <v>1752</v>
      </c>
      <c r="AP345" s="196">
        <v>45123</v>
      </c>
      <c r="AQ345" s="196">
        <v>45230</v>
      </c>
      <c r="AR345" s="196">
        <v>45238</v>
      </c>
      <c r="AS345" s="196">
        <v>45125</v>
      </c>
      <c r="AT345" s="196" t="s">
        <v>1752</v>
      </c>
      <c r="AU345" s="196">
        <v>45238</v>
      </c>
      <c r="AV345" s="196" t="s">
        <v>1752</v>
      </c>
      <c r="AW345" s="196" t="s">
        <v>1752</v>
      </c>
      <c r="AX345" s="196" t="s">
        <v>1752</v>
      </c>
      <c r="AY345" s="196">
        <v>45239</v>
      </c>
      <c r="AZ345" s="196">
        <v>45231</v>
      </c>
      <c r="BA345" s="196" t="s">
        <v>1752</v>
      </c>
      <c r="BB345" s="196">
        <v>45138</v>
      </c>
      <c r="BC345" s="196" t="s">
        <v>1752</v>
      </c>
      <c r="BD345" s="68" t="s">
        <v>1752</v>
      </c>
      <c r="BE345" s="68" t="s">
        <v>1752</v>
      </c>
      <c r="BF345" s="68" t="s">
        <v>1752</v>
      </c>
      <c r="BG345" s="68" t="s">
        <v>1752</v>
      </c>
      <c r="BH345" s="68" t="s">
        <v>1752</v>
      </c>
      <c r="BI345" s="68" t="s">
        <v>1752</v>
      </c>
      <c r="BJ345" s="68" t="s">
        <v>1752</v>
      </c>
      <c r="BK345" s="68" t="s">
        <v>1752</v>
      </c>
      <c r="BL345" s="68" t="s">
        <v>1752</v>
      </c>
      <c r="BM345" s="68" t="s">
        <v>1752</v>
      </c>
    </row>
    <row r="346" spans="1:65">
      <c r="A346" s="112">
        <v>45244</v>
      </c>
      <c r="B346" s="196">
        <v>45239</v>
      </c>
      <c r="C346" s="196">
        <v>45237</v>
      </c>
      <c r="D346" s="196">
        <v>45239</v>
      </c>
      <c r="E346" s="196">
        <v>45235</v>
      </c>
      <c r="F346" s="196">
        <v>45239</v>
      </c>
      <c r="G346" s="196">
        <v>45238</v>
      </c>
      <c r="H346" s="196">
        <v>45238</v>
      </c>
      <c r="I346" s="196">
        <v>45239</v>
      </c>
      <c r="J346" s="196">
        <v>45238</v>
      </c>
      <c r="K346" s="196">
        <v>45237</v>
      </c>
      <c r="L346" s="196">
        <v>45239</v>
      </c>
      <c r="M346" s="196">
        <v>45235</v>
      </c>
      <c r="N346" s="196">
        <v>45123</v>
      </c>
      <c r="O346" s="196">
        <v>45236</v>
      </c>
      <c r="P346" s="196">
        <v>45239</v>
      </c>
      <c r="Q346" s="196">
        <v>45211</v>
      </c>
      <c r="R346" s="196">
        <v>45237</v>
      </c>
      <c r="S346" s="196">
        <v>45180</v>
      </c>
      <c r="T346" s="196">
        <v>45134</v>
      </c>
      <c r="U346" s="196">
        <v>45239</v>
      </c>
      <c r="V346" s="196">
        <v>45238</v>
      </c>
      <c r="W346" s="196">
        <v>45235</v>
      </c>
      <c r="X346" s="196">
        <v>45117</v>
      </c>
      <c r="Y346" s="196">
        <v>45134</v>
      </c>
      <c r="Z346" s="196">
        <v>45123</v>
      </c>
      <c r="AA346" s="196">
        <v>45176</v>
      </c>
      <c r="AB346" s="196">
        <v>45120</v>
      </c>
      <c r="AC346" s="196">
        <v>45239</v>
      </c>
      <c r="AD346" s="196">
        <v>45238</v>
      </c>
      <c r="AE346" s="196">
        <v>45211</v>
      </c>
      <c r="AF346" s="196">
        <v>45134</v>
      </c>
      <c r="AG346" s="196">
        <v>45239</v>
      </c>
      <c r="AH346" s="196">
        <v>45239</v>
      </c>
      <c r="AI346" s="196">
        <v>45134</v>
      </c>
      <c r="AJ346" s="196">
        <v>45235</v>
      </c>
      <c r="AK346" s="196">
        <v>45236</v>
      </c>
      <c r="AL346" s="196">
        <v>45123</v>
      </c>
      <c r="AM346" s="196" t="s">
        <v>1752</v>
      </c>
      <c r="AN346" s="196" t="s">
        <v>1752</v>
      </c>
      <c r="AO346" s="196" t="s">
        <v>1752</v>
      </c>
      <c r="AP346" s="196">
        <v>45123</v>
      </c>
      <c r="AQ346" s="196">
        <v>45230</v>
      </c>
      <c r="AR346" s="196">
        <v>45238</v>
      </c>
      <c r="AS346" s="196">
        <v>45125</v>
      </c>
      <c r="AT346" s="196" t="s">
        <v>1752</v>
      </c>
      <c r="AU346" s="196">
        <v>45238</v>
      </c>
      <c r="AV346" s="196" t="s">
        <v>1752</v>
      </c>
      <c r="AW346" s="196" t="s">
        <v>1752</v>
      </c>
      <c r="AX346" s="196" t="s">
        <v>1752</v>
      </c>
      <c r="AY346" s="196">
        <v>45239</v>
      </c>
      <c r="AZ346" s="196">
        <v>45231</v>
      </c>
      <c r="BA346" s="196" t="s">
        <v>1752</v>
      </c>
      <c r="BB346" s="196">
        <v>45138</v>
      </c>
      <c r="BC346" s="196" t="s">
        <v>1752</v>
      </c>
      <c r="BD346" s="68" t="s">
        <v>1752</v>
      </c>
      <c r="BE346" s="68" t="s">
        <v>1752</v>
      </c>
      <c r="BF346" s="68" t="s">
        <v>1752</v>
      </c>
      <c r="BG346" s="68" t="s">
        <v>1752</v>
      </c>
      <c r="BH346" s="68" t="s">
        <v>1752</v>
      </c>
      <c r="BI346" s="68" t="s">
        <v>1752</v>
      </c>
      <c r="BJ346" s="68" t="s">
        <v>1752</v>
      </c>
      <c r="BK346" s="68" t="s">
        <v>1752</v>
      </c>
      <c r="BL346" s="68" t="s">
        <v>1752</v>
      </c>
      <c r="BM346" s="68" t="s">
        <v>1752</v>
      </c>
    </row>
    <row r="347" spans="1:65">
      <c r="A347" s="112">
        <v>45245</v>
      </c>
      <c r="B347" s="196">
        <v>45239</v>
      </c>
      <c r="C347" s="196">
        <v>45237</v>
      </c>
      <c r="D347" s="196">
        <v>45239</v>
      </c>
      <c r="E347" s="196">
        <v>45235</v>
      </c>
      <c r="F347" s="196">
        <v>45239</v>
      </c>
      <c r="G347" s="196">
        <v>45238</v>
      </c>
      <c r="H347" s="196">
        <v>45238</v>
      </c>
      <c r="I347" s="196">
        <v>45239</v>
      </c>
      <c r="J347" s="196">
        <v>45238</v>
      </c>
      <c r="K347" s="196">
        <v>45237</v>
      </c>
      <c r="L347" s="196">
        <v>45239</v>
      </c>
      <c r="M347" s="196">
        <v>45235</v>
      </c>
      <c r="N347" s="196">
        <v>45123</v>
      </c>
      <c r="O347" s="196">
        <v>45236</v>
      </c>
      <c r="P347" s="196">
        <v>45239</v>
      </c>
      <c r="Q347" s="196">
        <v>45211</v>
      </c>
      <c r="R347" s="196">
        <v>45237</v>
      </c>
      <c r="S347" s="196">
        <v>45180</v>
      </c>
      <c r="T347" s="196">
        <v>45134</v>
      </c>
      <c r="U347" s="196">
        <v>45239</v>
      </c>
      <c r="V347" s="196">
        <v>45238</v>
      </c>
      <c r="W347" s="196">
        <v>45235</v>
      </c>
      <c r="X347" s="196">
        <v>45117</v>
      </c>
      <c r="Y347" s="196">
        <v>45134</v>
      </c>
      <c r="Z347" s="196">
        <v>45123</v>
      </c>
      <c r="AA347" s="196">
        <v>45176</v>
      </c>
      <c r="AB347" s="196">
        <v>45120</v>
      </c>
      <c r="AC347" s="196">
        <v>45239</v>
      </c>
      <c r="AD347" s="196">
        <v>45238</v>
      </c>
      <c r="AE347" s="196">
        <v>45211</v>
      </c>
      <c r="AF347" s="196">
        <v>45134</v>
      </c>
      <c r="AG347" s="196">
        <v>45239</v>
      </c>
      <c r="AH347" s="196">
        <v>45239</v>
      </c>
      <c r="AI347" s="196">
        <v>45134</v>
      </c>
      <c r="AJ347" s="196">
        <v>45235</v>
      </c>
      <c r="AK347" s="196">
        <v>45236</v>
      </c>
      <c r="AL347" s="196">
        <v>45123</v>
      </c>
      <c r="AM347" s="196" t="s">
        <v>1752</v>
      </c>
      <c r="AN347" s="196" t="s">
        <v>1752</v>
      </c>
      <c r="AO347" s="196" t="s">
        <v>1752</v>
      </c>
      <c r="AP347" s="196">
        <v>45123</v>
      </c>
      <c r="AQ347" s="196">
        <v>45230</v>
      </c>
      <c r="AR347" s="196">
        <v>45238</v>
      </c>
      <c r="AS347" s="196">
        <v>45125</v>
      </c>
      <c r="AT347" s="196" t="s">
        <v>1752</v>
      </c>
      <c r="AU347" s="196">
        <v>45238</v>
      </c>
      <c r="AV347" s="196" t="s">
        <v>1752</v>
      </c>
      <c r="AW347" s="196" t="s">
        <v>1752</v>
      </c>
      <c r="AX347" s="196" t="s">
        <v>1752</v>
      </c>
      <c r="AY347" s="196">
        <v>45239</v>
      </c>
      <c r="AZ347" s="196">
        <v>45231</v>
      </c>
      <c r="BA347" s="196" t="s">
        <v>1752</v>
      </c>
      <c r="BB347" s="196">
        <v>45138</v>
      </c>
      <c r="BC347" s="196" t="s">
        <v>1752</v>
      </c>
      <c r="BD347" s="68" t="s">
        <v>1752</v>
      </c>
      <c r="BE347" s="68" t="s">
        <v>1752</v>
      </c>
      <c r="BF347" s="68" t="s">
        <v>1752</v>
      </c>
      <c r="BG347" s="68" t="s">
        <v>1752</v>
      </c>
      <c r="BH347" s="68" t="s">
        <v>1752</v>
      </c>
      <c r="BI347" s="68" t="s">
        <v>1752</v>
      </c>
      <c r="BJ347" s="68" t="s">
        <v>1752</v>
      </c>
      <c r="BK347" s="68" t="s">
        <v>1752</v>
      </c>
      <c r="BL347" s="68" t="s">
        <v>1752</v>
      </c>
      <c r="BM347" s="68" t="s">
        <v>1752</v>
      </c>
    </row>
    <row r="348" spans="1:65">
      <c r="A348" s="112">
        <v>45246</v>
      </c>
      <c r="B348" s="196">
        <v>45239</v>
      </c>
      <c r="C348" s="196">
        <v>45237</v>
      </c>
      <c r="D348" s="196">
        <v>45239</v>
      </c>
      <c r="E348" s="196">
        <v>45235</v>
      </c>
      <c r="F348" s="196">
        <v>45239</v>
      </c>
      <c r="G348" s="196">
        <v>45238</v>
      </c>
      <c r="H348" s="196">
        <v>45238</v>
      </c>
      <c r="I348" s="196">
        <v>45239</v>
      </c>
      <c r="J348" s="196">
        <v>45238</v>
      </c>
      <c r="K348" s="196">
        <v>45237</v>
      </c>
      <c r="L348" s="196">
        <v>45239</v>
      </c>
      <c r="M348" s="196">
        <v>45235</v>
      </c>
      <c r="N348" s="196">
        <v>45123</v>
      </c>
      <c r="O348" s="196">
        <v>45236</v>
      </c>
      <c r="P348" s="196">
        <v>45239</v>
      </c>
      <c r="Q348" s="196">
        <v>45211</v>
      </c>
      <c r="R348" s="196">
        <v>45237</v>
      </c>
      <c r="S348" s="196">
        <v>45180</v>
      </c>
      <c r="T348" s="196">
        <v>45134</v>
      </c>
      <c r="U348" s="196">
        <v>45239</v>
      </c>
      <c r="V348" s="196">
        <v>45238</v>
      </c>
      <c r="W348" s="196">
        <v>45235</v>
      </c>
      <c r="X348" s="196">
        <v>45117</v>
      </c>
      <c r="Y348" s="196">
        <v>45134</v>
      </c>
      <c r="Z348" s="196">
        <v>45123</v>
      </c>
      <c r="AA348" s="196">
        <v>45176</v>
      </c>
      <c r="AB348" s="196">
        <v>45120</v>
      </c>
      <c r="AC348" s="196">
        <v>45239</v>
      </c>
      <c r="AD348" s="196">
        <v>45238</v>
      </c>
      <c r="AE348" s="196">
        <v>45211</v>
      </c>
      <c r="AF348" s="196">
        <v>45134</v>
      </c>
      <c r="AG348" s="196">
        <v>45239</v>
      </c>
      <c r="AH348" s="196">
        <v>45239</v>
      </c>
      <c r="AI348" s="196">
        <v>45134</v>
      </c>
      <c r="AJ348" s="196">
        <v>45235</v>
      </c>
      <c r="AK348" s="196">
        <v>45236</v>
      </c>
      <c r="AL348" s="196">
        <v>45123</v>
      </c>
      <c r="AM348" s="196" t="s">
        <v>1752</v>
      </c>
      <c r="AN348" s="196" t="s">
        <v>1752</v>
      </c>
      <c r="AO348" s="196" t="s">
        <v>1752</v>
      </c>
      <c r="AP348" s="196">
        <v>45123</v>
      </c>
      <c r="AQ348" s="196">
        <v>45230</v>
      </c>
      <c r="AR348" s="196">
        <v>45238</v>
      </c>
      <c r="AS348" s="196">
        <v>45125</v>
      </c>
      <c r="AT348" s="196" t="s">
        <v>1752</v>
      </c>
      <c r="AU348" s="196">
        <v>45238</v>
      </c>
      <c r="AV348" s="196" t="s">
        <v>1752</v>
      </c>
      <c r="AW348" s="196" t="s">
        <v>1752</v>
      </c>
      <c r="AX348" s="196" t="s">
        <v>1752</v>
      </c>
      <c r="AY348" s="196">
        <v>45239</v>
      </c>
      <c r="AZ348" s="196">
        <v>45231</v>
      </c>
      <c r="BA348" s="196" t="s">
        <v>1752</v>
      </c>
      <c r="BB348" s="196">
        <v>45138</v>
      </c>
      <c r="BC348" s="196" t="s">
        <v>1752</v>
      </c>
      <c r="BD348" s="68" t="s">
        <v>1752</v>
      </c>
      <c r="BE348" s="68" t="s">
        <v>1752</v>
      </c>
      <c r="BF348" s="68" t="s">
        <v>1752</v>
      </c>
      <c r="BG348" s="68" t="s">
        <v>1752</v>
      </c>
      <c r="BH348" s="68" t="s">
        <v>1752</v>
      </c>
      <c r="BI348" s="68" t="s">
        <v>1752</v>
      </c>
      <c r="BJ348" s="68" t="s">
        <v>1752</v>
      </c>
      <c r="BK348" s="68" t="s">
        <v>1752</v>
      </c>
      <c r="BL348" s="68" t="s">
        <v>1752</v>
      </c>
      <c r="BM348" s="68" t="s">
        <v>1752</v>
      </c>
    </row>
    <row r="349" spans="1:65">
      <c r="A349" s="112">
        <v>45247</v>
      </c>
      <c r="B349" s="196">
        <v>45239</v>
      </c>
      <c r="C349" s="196">
        <v>45237</v>
      </c>
      <c r="D349" s="196">
        <v>45239</v>
      </c>
      <c r="E349" s="196">
        <v>45235</v>
      </c>
      <c r="F349" s="196">
        <v>45239</v>
      </c>
      <c r="G349" s="196">
        <v>45238</v>
      </c>
      <c r="H349" s="196">
        <v>45238</v>
      </c>
      <c r="I349" s="196">
        <v>45239</v>
      </c>
      <c r="J349" s="196">
        <v>45238</v>
      </c>
      <c r="K349" s="196">
        <v>45237</v>
      </c>
      <c r="L349" s="196">
        <v>45239</v>
      </c>
      <c r="M349" s="196">
        <v>45235</v>
      </c>
      <c r="N349" s="196">
        <v>45123</v>
      </c>
      <c r="O349" s="196">
        <v>45236</v>
      </c>
      <c r="P349" s="196">
        <v>45239</v>
      </c>
      <c r="Q349" s="196">
        <v>45211</v>
      </c>
      <c r="R349" s="196">
        <v>45237</v>
      </c>
      <c r="S349" s="196">
        <v>45180</v>
      </c>
      <c r="T349" s="196">
        <v>45134</v>
      </c>
      <c r="U349" s="196">
        <v>45239</v>
      </c>
      <c r="V349" s="196">
        <v>45238</v>
      </c>
      <c r="W349" s="196">
        <v>45235</v>
      </c>
      <c r="X349" s="196">
        <v>45117</v>
      </c>
      <c r="Y349" s="196">
        <v>45134</v>
      </c>
      <c r="Z349" s="196">
        <v>45123</v>
      </c>
      <c r="AA349" s="196">
        <v>45176</v>
      </c>
      <c r="AB349" s="196">
        <v>45120</v>
      </c>
      <c r="AC349" s="196">
        <v>45239</v>
      </c>
      <c r="AD349" s="196">
        <v>45238</v>
      </c>
      <c r="AE349" s="196">
        <v>45211</v>
      </c>
      <c r="AF349" s="196">
        <v>45134</v>
      </c>
      <c r="AG349" s="196">
        <v>45239</v>
      </c>
      <c r="AH349" s="196">
        <v>45239</v>
      </c>
      <c r="AI349" s="196">
        <v>45134</v>
      </c>
      <c r="AJ349" s="196">
        <v>45235</v>
      </c>
      <c r="AK349" s="196">
        <v>45236</v>
      </c>
      <c r="AL349" s="196">
        <v>45123</v>
      </c>
      <c r="AM349" s="196" t="s">
        <v>1752</v>
      </c>
      <c r="AN349" s="196" t="s">
        <v>1752</v>
      </c>
      <c r="AO349" s="196" t="s">
        <v>1752</v>
      </c>
      <c r="AP349" s="196">
        <v>45123</v>
      </c>
      <c r="AQ349" s="196">
        <v>45230</v>
      </c>
      <c r="AR349" s="196">
        <v>45238</v>
      </c>
      <c r="AS349" s="196">
        <v>45125</v>
      </c>
      <c r="AT349" s="196" t="s">
        <v>1752</v>
      </c>
      <c r="AU349" s="196">
        <v>45238</v>
      </c>
      <c r="AV349" s="196" t="s">
        <v>1752</v>
      </c>
      <c r="AW349" s="196" t="s">
        <v>1752</v>
      </c>
      <c r="AX349" s="196" t="s">
        <v>1752</v>
      </c>
      <c r="AY349" s="196">
        <v>45239</v>
      </c>
      <c r="AZ349" s="196">
        <v>45231</v>
      </c>
      <c r="BA349" s="196" t="s">
        <v>1752</v>
      </c>
      <c r="BB349" s="196">
        <v>45138</v>
      </c>
      <c r="BC349" s="196" t="s">
        <v>1752</v>
      </c>
      <c r="BD349" s="68" t="s">
        <v>1752</v>
      </c>
      <c r="BE349" s="68" t="s">
        <v>1752</v>
      </c>
      <c r="BF349" s="68" t="s">
        <v>1752</v>
      </c>
      <c r="BG349" s="68" t="s">
        <v>1752</v>
      </c>
      <c r="BH349" s="68" t="s">
        <v>1752</v>
      </c>
      <c r="BI349" s="68" t="s">
        <v>1752</v>
      </c>
      <c r="BJ349" s="68" t="s">
        <v>1752</v>
      </c>
      <c r="BK349" s="68" t="s">
        <v>1752</v>
      </c>
      <c r="BL349" s="68" t="s">
        <v>1752</v>
      </c>
      <c r="BM349" s="68" t="s">
        <v>1752</v>
      </c>
    </row>
    <row r="350" spans="1:65">
      <c r="A350" s="112">
        <v>45248</v>
      </c>
      <c r="B350" s="196">
        <v>45239</v>
      </c>
      <c r="C350" s="196">
        <v>45237</v>
      </c>
      <c r="D350" s="196">
        <v>45239</v>
      </c>
      <c r="E350" s="196">
        <v>45235</v>
      </c>
      <c r="F350" s="196">
        <v>45239</v>
      </c>
      <c r="G350" s="196">
        <v>45238</v>
      </c>
      <c r="H350" s="196">
        <v>45238</v>
      </c>
      <c r="I350" s="196">
        <v>45239</v>
      </c>
      <c r="J350" s="196">
        <v>45238</v>
      </c>
      <c r="K350" s="196">
        <v>45237</v>
      </c>
      <c r="L350" s="196">
        <v>45239</v>
      </c>
      <c r="M350" s="196">
        <v>45235</v>
      </c>
      <c r="N350" s="196">
        <v>45123</v>
      </c>
      <c r="O350" s="196">
        <v>45236</v>
      </c>
      <c r="P350" s="196">
        <v>45239</v>
      </c>
      <c r="Q350" s="196">
        <v>45211</v>
      </c>
      <c r="R350" s="196">
        <v>45237</v>
      </c>
      <c r="S350" s="196">
        <v>45180</v>
      </c>
      <c r="T350" s="196">
        <v>45134</v>
      </c>
      <c r="U350" s="196">
        <v>45239</v>
      </c>
      <c r="V350" s="196">
        <v>45238</v>
      </c>
      <c r="W350" s="196">
        <v>45235</v>
      </c>
      <c r="X350" s="196">
        <v>45117</v>
      </c>
      <c r="Y350" s="196">
        <v>45134</v>
      </c>
      <c r="Z350" s="196">
        <v>45123</v>
      </c>
      <c r="AA350" s="196">
        <v>45176</v>
      </c>
      <c r="AB350" s="196">
        <v>45120</v>
      </c>
      <c r="AC350" s="196">
        <v>45239</v>
      </c>
      <c r="AD350" s="196">
        <v>45238</v>
      </c>
      <c r="AE350" s="196">
        <v>45211</v>
      </c>
      <c r="AF350" s="196">
        <v>45134</v>
      </c>
      <c r="AG350" s="196">
        <v>45239</v>
      </c>
      <c r="AH350" s="196">
        <v>45239</v>
      </c>
      <c r="AI350" s="196">
        <v>45134</v>
      </c>
      <c r="AJ350" s="196">
        <v>45235</v>
      </c>
      <c r="AK350" s="196">
        <v>45236</v>
      </c>
      <c r="AL350" s="196">
        <v>45123</v>
      </c>
      <c r="AM350" s="196" t="s">
        <v>1752</v>
      </c>
      <c r="AN350" s="196" t="s">
        <v>1752</v>
      </c>
      <c r="AO350" s="196" t="s">
        <v>1752</v>
      </c>
      <c r="AP350" s="196">
        <v>45123</v>
      </c>
      <c r="AQ350" s="196">
        <v>45230</v>
      </c>
      <c r="AR350" s="196">
        <v>45238</v>
      </c>
      <c r="AS350" s="196">
        <v>45125</v>
      </c>
      <c r="AT350" s="196" t="s">
        <v>1752</v>
      </c>
      <c r="AU350" s="196">
        <v>45238</v>
      </c>
      <c r="AV350" s="196" t="s">
        <v>1752</v>
      </c>
      <c r="AW350" s="196" t="s">
        <v>1752</v>
      </c>
      <c r="AX350" s="196" t="s">
        <v>1752</v>
      </c>
      <c r="AY350" s="196">
        <v>45239</v>
      </c>
      <c r="AZ350" s="196">
        <v>45231</v>
      </c>
      <c r="BA350" s="196" t="s">
        <v>1752</v>
      </c>
      <c r="BB350" s="196">
        <v>45138</v>
      </c>
      <c r="BC350" s="196" t="s">
        <v>1752</v>
      </c>
      <c r="BD350" s="68" t="s">
        <v>1752</v>
      </c>
      <c r="BE350" s="68" t="s">
        <v>1752</v>
      </c>
      <c r="BF350" s="68" t="s">
        <v>1752</v>
      </c>
      <c r="BG350" s="68" t="s">
        <v>1752</v>
      </c>
      <c r="BH350" s="68" t="s">
        <v>1752</v>
      </c>
      <c r="BI350" s="68" t="s">
        <v>1752</v>
      </c>
      <c r="BJ350" s="68" t="s">
        <v>1752</v>
      </c>
      <c r="BK350" s="68" t="s">
        <v>1752</v>
      </c>
      <c r="BL350" s="68" t="s">
        <v>1752</v>
      </c>
      <c r="BM350" s="68" t="s">
        <v>1752</v>
      </c>
    </row>
    <row r="351" spans="1:65">
      <c r="A351" s="112">
        <v>45249</v>
      </c>
      <c r="B351" s="196">
        <v>45239</v>
      </c>
      <c r="C351" s="196">
        <v>45237</v>
      </c>
      <c r="D351" s="196">
        <v>45239</v>
      </c>
      <c r="E351" s="196">
        <v>45235</v>
      </c>
      <c r="F351" s="196">
        <v>45239</v>
      </c>
      <c r="G351" s="196">
        <v>45238</v>
      </c>
      <c r="H351" s="196">
        <v>45238</v>
      </c>
      <c r="I351" s="196">
        <v>45239</v>
      </c>
      <c r="J351" s="196">
        <v>45238</v>
      </c>
      <c r="K351" s="196">
        <v>45237</v>
      </c>
      <c r="L351" s="196">
        <v>45239</v>
      </c>
      <c r="M351" s="196">
        <v>45235</v>
      </c>
      <c r="N351" s="196">
        <v>45123</v>
      </c>
      <c r="O351" s="196">
        <v>45236</v>
      </c>
      <c r="P351" s="196">
        <v>45239</v>
      </c>
      <c r="Q351" s="196">
        <v>45211</v>
      </c>
      <c r="R351" s="196">
        <v>45237</v>
      </c>
      <c r="S351" s="196">
        <v>45180</v>
      </c>
      <c r="T351" s="196">
        <v>45134</v>
      </c>
      <c r="U351" s="196">
        <v>45239</v>
      </c>
      <c r="V351" s="196">
        <v>45238</v>
      </c>
      <c r="W351" s="196">
        <v>45235</v>
      </c>
      <c r="X351" s="196">
        <v>45117</v>
      </c>
      <c r="Y351" s="196">
        <v>45134</v>
      </c>
      <c r="Z351" s="196">
        <v>45123</v>
      </c>
      <c r="AA351" s="196">
        <v>45176</v>
      </c>
      <c r="AB351" s="196">
        <v>45120</v>
      </c>
      <c r="AC351" s="196">
        <v>45239</v>
      </c>
      <c r="AD351" s="196">
        <v>45238</v>
      </c>
      <c r="AE351" s="196">
        <v>45211</v>
      </c>
      <c r="AF351" s="196">
        <v>45134</v>
      </c>
      <c r="AG351" s="196">
        <v>45239</v>
      </c>
      <c r="AH351" s="196">
        <v>45239</v>
      </c>
      <c r="AI351" s="196">
        <v>45134</v>
      </c>
      <c r="AJ351" s="196">
        <v>45235</v>
      </c>
      <c r="AK351" s="196">
        <v>45236</v>
      </c>
      <c r="AL351" s="196">
        <v>45123</v>
      </c>
      <c r="AM351" s="196" t="s">
        <v>1752</v>
      </c>
      <c r="AN351" s="196" t="s">
        <v>1752</v>
      </c>
      <c r="AO351" s="196" t="s">
        <v>1752</v>
      </c>
      <c r="AP351" s="196">
        <v>45123</v>
      </c>
      <c r="AQ351" s="196">
        <v>45230</v>
      </c>
      <c r="AR351" s="196">
        <v>45238</v>
      </c>
      <c r="AS351" s="196">
        <v>45125</v>
      </c>
      <c r="AT351" s="196" t="s">
        <v>1752</v>
      </c>
      <c r="AU351" s="196">
        <v>45238</v>
      </c>
      <c r="AV351" s="196" t="s">
        <v>1752</v>
      </c>
      <c r="AW351" s="196" t="s">
        <v>1752</v>
      </c>
      <c r="AX351" s="196" t="s">
        <v>1752</v>
      </c>
      <c r="AY351" s="196">
        <v>45239</v>
      </c>
      <c r="AZ351" s="196">
        <v>45231</v>
      </c>
      <c r="BA351" s="196" t="s">
        <v>1752</v>
      </c>
      <c r="BB351" s="196">
        <v>45138</v>
      </c>
      <c r="BC351" s="196" t="s">
        <v>1752</v>
      </c>
      <c r="BD351" s="68" t="s">
        <v>1752</v>
      </c>
      <c r="BE351" s="68" t="s">
        <v>1752</v>
      </c>
      <c r="BF351" s="68" t="s">
        <v>1752</v>
      </c>
      <c r="BG351" s="68" t="s">
        <v>1752</v>
      </c>
      <c r="BH351" s="68" t="s">
        <v>1752</v>
      </c>
      <c r="BI351" s="68" t="s">
        <v>1752</v>
      </c>
      <c r="BJ351" s="68" t="s">
        <v>1752</v>
      </c>
      <c r="BK351" s="68" t="s">
        <v>1752</v>
      </c>
      <c r="BL351" s="68" t="s">
        <v>1752</v>
      </c>
      <c r="BM351" s="68" t="s">
        <v>1752</v>
      </c>
    </row>
    <row r="352" spans="1:65">
      <c r="A352" s="112">
        <v>45250</v>
      </c>
      <c r="B352" s="196">
        <v>45250</v>
      </c>
      <c r="C352" s="196">
        <v>45237</v>
      </c>
      <c r="D352" s="196">
        <v>45239</v>
      </c>
      <c r="E352" s="196">
        <v>45235</v>
      </c>
      <c r="F352" s="196">
        <v>45239</v>
      </c>
      <c r="G352" s="196">
        <v>45250</v>
      </c>
      <c r="H352" s="196">
        <v>45238</v>
      </c>
      <c r="I352" s="196">
        <v>45239</v>
      </c>
      <c r="J352" s="196">
        <v>45238</v>
      </c>
      <c r="K352" s="196">
        <v>45237</v>
      </c>
      <c r="L352" s="196">
        <v>45250</v>
      </c>
      <c r="M352" s="196">
        <v>45235</v>
      </c>
      <c r="N352" s="196">
        <v>45123</v>
      </c>
      <c r="O352" s="196">
        <v>45236</v>
      </c>
      <c r="P352" s="196">
        <v>45239</v>
      </c>
      <c r="Q352" s="196">
        <v>45211</v>
      </c>
      <c r="R352" s="196">
        <v>45237</v>
      </c>
      <c r="S352" s="196">
        <v>45180</v>
      </c>
      <c r="T352" s="196">
        <v>45134</v>
      </c>
      <c r="U352" s="196">
        <v>45250</v>
      </c>
      <c r="V352" s="196">
        <v>45238</v>
      </c>
      <c r="W352" s="196">
        <v>45235</v>
      </c>
      <c r="X352" s="196">
        <v>45117</v>
      </c>
      <c r="Y352" s="196">
        <v>45134</v>
      </c>
      <c r="Z352" s="196">
        <v>45123</v>
      </c>
      <c r="AA352" s="196">
        <v>45176</v>
      </c>
      <c r="AB352" s="196">
        <v>45120</v>
      </c>
      <c r="AC352" s="196">
        <v>45250</v>
      </c>
      <c r="AD352" s="196">
        <v>45238</v>
      </c>
      <c r="AE352" s="196">
        <v>45211</v>
      </c>
      <c r="AF352" s="196">
        <v>45134</v>
      </c>
      <c r="AG352" s="196">
        <v>45250</v>
      </c>
      <c r="AH352" s="196">
        <v>45250</v>
      </c>
      <c r="AI352" s="196">
        <v>45134</v>
      </c>
      <c r="AJ352" s="196">
        <v>45250</v>
      </c>
      <c r="AK352" s="196">
        <v>45236</v>
      </c>
      <c r="AL352" s="196">
        <v>45123</v>
      </c>
      <c r="AM352" s="196" t="s">
        <v>1752</v>
      </c>
      <c r="AN352" s="196" t="s">
        <v>1752</v>
      </c>
      <c r="AO352" s="196" t="s">
        <v>1752</v>
      </c>
      <c r="AP352" s="196">
        <v>45123</v>
      </c>
      <c r="AQ352" s="196">
        <v>45230</v>
      </c>
      <c r="AR352" s="196">
        <v>45250</v>
      </c>
      <c r="AS352" s="196">
        <v>45125</v>
      </c>
      <c r="AT352" s="196" t="s">
        <v>1752</v>
      </c>
      <c r="AU352" s="196">
        <v>45238</v>
      </c>
      <c r="AV352" s="196" t="s">
        <v>1752</v>
      </c>
      <c r="AW352" s="196" t="s">
        <v>1752</v>
      </c>
      <c r="AX352" s="196" t="s">
        <v>1752</v>
      </c>
      <c r="AY352" s="196">
        <v>45250</v>
      </c>
      <c r="AZ352" s="196">
        <v>45231</v>
      </c>
      <c r="BA352" s="196" t="s">
        <v>1752</v>
      </c>
      <c r="BB352" s="196">
        <v>45138</v>
      </c>
      <c r="BC352" s="196" t="s">
        <v>1752</v>
      </c>
      <c r="BD352" s="68" t="s">
        <v>1752</v>
      </c>
      <c r="BE352" s="68" t="s">
        <v>1752</v>
      </c>
      <c r="BF352" s="68" t="s">
        <v>1752</v>
      </c>
      <c r="BG352" s="68" t="s">
        <v>1752</v>
      </c>
      <c r="BH352" s="68" t="s">
        <v>1752</v>
      </c>
      <c r="BI352" s="68" t="s">
        <v>1752</v>
      </c>
      <c r="BJ352" s="68" t="s">
        <v>1752</v>
      </c>
      <c r="BK352" s="68" t="s">
        <v>1752</v>
      </c>
      <c r="BL352" s="68" t="s">
        <v>1752</v>
      </c>
      <c r="BM352" s="68" t="s">
        <v>1752</v>
      </c>
    </row>
    <row r="353" spans="1:65">
      <c r="A353" s="112">
        <v>45251</v>
      </c>
      <c r="B353" s="196">
        <v>45250</v>
      </c>
      <c r="C353" s="196">
        <v>45237</v>
      </c>
      <c r="D353" s="196">
        <v>45239</v>
      </c>
      <c r="E353" s="196">
        <v>45235</v>
      </c>
      <c r="F353" s="196">
        <v>45251</v>
      </c>
      <c r="G353" s="196">
        <v>45250</v>
      </c>
      <c r="H353" s="196">
        <v>45238</v>
      </c>
      <c r="I353" s="196">
        <v>45251</v>
      </c>
      <c r="J353" s="196">
        <v>45251</v>
      </c>
      <c r="K353" s="196">
        <v>45251</v>
      </c>
      <c r="L353" s="196">
        <v>45251</v>
      </c>
      <c r="M353" s="196">
        <v>45235</v>
      </c>
      <c r="N353" s="196">
        <v>45123</v>
      </c>
      <c r="O353" s="196">
        <v>45236</v>
      </c>
      <c r="P353" s="196">
        <v>45239</v>
      </c>
      <c r="Q353" s="196">
        <v>45211</v>
      </c>
      <c r="R353" s="196">
        <v>45237</v>
      </c>
      <c r="S353" s="196">
        <v>45180</v>
      </c>
      <c r="T353" s="196">
        <v>45134</v>
      </c>
      <c r="U353" s="196">
        <v>45251</v>
      </c>
      <c r="V353" s="196">
        <v>45251</v>
      </c>
      <c r="W353" s="196">
        <v>45251</v>
      </c>
      <c r="X353" s="196">
        <v>45117</v>
      </c>
      <c r="Y353" s="196">
        <v>45134</v>
      </c>
      <c r="Z353" s="196">
        <v>45123</v>
      </c>
      <c r="AA353" s="196">
        <v>45176</v>
      </c>
      <c r="AB353" s="196">
        <v>45120</v>
      </c>
      <c r="AC353" s="196">
        <v>45251</v>
      </c>
      <c r="AD353" s="196">
        <v>45238</v>
      </c>
      <c r="AE353" s="196">
        <v>45251</v>
      </c>
      <c r="AF353" s="196">
        <v>45134</v>
      </c>
      <c r="AG353" s="196">
        <v>45250</v>
      </c>
      <c r="AH353" s="196">
        <v>45251</v>
      </c>
      <c r="AI353" s="196">
        <v>45134</v>
      </c>
      <c r="AJ353" s="196">
        <v>45250</v>
      </c>
      <c r="AK353" s="196">
        <v>45251</v>
      </c>
      <c r="AL353" s="196">
        <v>45123</v>
      </c>
      <c r="AM353" s="196" t="s">
        <v>1752</v>
      </c>
      <c r="AN353" s="196" t="s">
        <v>1752</v>
      </c>
      <c r="AO353" s="196" t="s">
        <v>1752</v>
      </c>
      <c r="AP353" s="196">
        <v>45123</v>
      </c>
      <c r="AQ353" s="196">
        <v>45230</v>
      </c>
      <c r="AR353" s="196">
        <v>45250</v>
      </c>
      <c r="AS353" s="196">
        <v>45125</v>
      </c>
      <c r="AT353" s="196" t="s">
        <v>1752</v>
      </c>
      <c r="AU353" s="196">
        <v>45238</v>
      </c>
      <c r="AV353" s="196" t="s">
        <v>1752</v>
      </c>
      <c r="AW353" s="196" t="s">
        <v>1752</v>
      </c>
      <c r="AX353" s="196" t="s">
        <v>1752</v>
      </c>
      <c r="AY353" s="196">
        <v>45250</v>
      </c>
      <c r="AZ353" s="196">
        <v>45231</v>
      </c>
      <c r="BA353" s="196" t="s">
        <v>1752</v>
      </c>
      <c r="BB353" s="196">
        <v>45138</v>
      </c>
      <c r="BC353" s="196" t="s">
        <v>1752</v>
      </c>
      <c r="BD353" s="68" t="s">
        <v>1752</v>
      </c>
      <c r="BE353" s="68" t="s">
        <v>1752</v>
      </c>
      <c r="BF353" s="68" t="s">
        <v>1752</v>
      </c>
      <c r="BG353" s="68" t="s">
        <v>1752</v>
      </c>
      <c r="BH353" s="68" t="s">
        <v>1752</v>
      </c>
      <c r="BI353" s="68" t="s">
        <v>1752</v>
      </c>
      <c r="BJ353" s="68" t="s">
        <v>1752</v>
      </c>
      <c r="BK353" s="68" t="s">
        <v>1752</v>
      </c>
      <c r="BL353" s="68" t="s">
        <v>1752</v>
      </c>
      <c r="BM353" s="68" t="s">
        <v>1752</v>
      </c>
    </row>
    <row r="354" spans="1:65">
      <c r="A354" s="112">
        <v>45252</v>
      </c>
      <c r="B354" s="196">
        <v>45252</v>
      </c>
      <c r="C354" s="196">
        <v>45252</v>
      </c>
      <c r="D354" s="196">
        <v>45252</v>
      </c>
      <c r="E354" s="196">
        <v>45235</v>
      </c>
      <c r="F354" s="196">
        <v>45252</v>
      </c>
      <c r="G354" s="196">
        <v>45252</v>
      </c>
      <c r="H354" s="196">
        <v>45238</v>
      </c>
      <c r="I354" s="196">
        <v>45251</v>
      </c>
      <c r="J354" s="196">
        <v>45251</v>
      </c>
      <c r="K354" s="196">
        <v>45251</v>
      </c>
      <c r="L354" s="196">
        <v>45252</v>
      </c>
      <c r="M354" s="196">
        <v>45235</v>
      </c>
      <c r="N354" s="196">
        <v>45123</v>
      </c>
      <c r="O354" s="196">
        <v>45252</v>
      </c>
      <c r="P354" s="196">
        <v>45239</v>
      </c>
      <c r="Q354" s="196">
        <v>45252</v>
      </c>
      <c r="R354" s="196">
        <v>45237</v>
      </c>
      <c r="S354" s="196">
        <v>45180</v>
      </c>
      <c r="T354" s="196">
        <v>45252</v>
      </c>
      <c r="U354" s="196">
        <v>45252</v>
      </c>
      <c r="V354" s="196">
        <v>45252</v>
      </c>
      <c r="W354" s="196">
        <v>45252</v>
      </c>
      <c r="X354" s="196">
        <v>45117</v>
      </c>
      <c r="Y354" s="196">
        <v>45134</v>
      </c>
      <c r="Z354" s="196">
        <v>45123</v>
      </c>
      <c r="AA354" s="196">
        <v>45176</v>
      </c>
      <c r="AB354" s="196">
        <v>45120</v>
      </c>
      <c r="AC354" s="196">
        <v>45252</v>
      </c>
      <c r="AD354" s="196">
        <v>45238</v>
      </c>
      <c r="AE354" s="196">
        <v>45252</v>
      </c>
      <c r="AF354" s="196">
        <v>45134</v>
      </c>
      <c r="AG354" s="196">
        <v>45250</v>
      </c>
      <c r="AH354" s="196">
        <v>45252</v>
      </c>
      <c r="AI354" s="196">
        <v>45134</v>
      </c>
      <c r="AJ354" s="196">
        <v>45252</v>
      </c>
      <c r="AK354" s="196">
        <v>45252</v>
      </c>
      <c r="AL354" s="196">
        <v>45123</v>
      </c>
      <c r="AM354" s="196" t="s">
        <v>1752</v>
      </c>
      <c r="AN354" s="196" t="s">
        <v>1752</v>
      </c>
      <c r="AO354" s="196" t="s">
        <v>1752</v>
      </c>
      <c r="AP354" s="196">
        <v>45123</v>
      </c>
      <c r="AQ354" s="196">
        <v>45252</v>
      </c>
      <c r="AR354" s="196">
        <v>45250</v>
      </c>
      <c r="AS354" s="196">
        <v>45125</v>
      </c>
      <c r="AT354" s="196" t="s">
        <v>1752</v>
      </c>
      <c r="AU354" s="196">
        <v>45238</v>
      </c>
      <c r="AV354" s="196" t="s">
        <v>1752</v>
      </c>
      <c r="AW354" s="196" t="s">
        <v>1752</v>
      </c>
      <c r="AX354" s="196" t="s">
        <v>1752</v>
      </c>
      <c r="AY354" s="196">
        <v>45252</v>
      </c>
      <c r="AZ354" s="196">
        <v>45231</v>
      </c>
      <c r="BA354" s="196" t="s">
        <v>1752</v>
      </c>
      <c r="BB354" s="196">
        <v>45138</v>
      </c>
      <c r="BC354" s="196" t="s">
        <v>1752</v>
      </c>
      <c r="BD354" s="68" t="s">
        <v>1752</v>
      </c>
      <c r="BE354" s="68" t="s">
        <v>1752</v>
      </c>
      <c r="BF354" s="68" t="s">
        <v>1752</v>
      </c>
      <c r="BG354" s="68" t="s">
        <v>1752</v>
      </c>
      <c r="BH354" s="68" t="s">
        <v>1752</v>
      </c>
      <c r="BI354" s="68" t="s">
        <v>1752</v>
      </c>
      <c r="BJ354" s="68" t="s">
        <v>1752</v>
      </c>
      <c r="BK354" s="68" t="s">
        <v>1752</v>
      </c>
      <c r="BL354" s="68" t="s">
        <v>1752</v>
      </c>
      <c r="BM354" s="68" t="s">
        <v>1752</v>
      </c>
    </row>
    <row r="355" spans="1:65">
      <c r="A355" s="112">
        <v>45253</v>
      </c>
      <c r="B355" s="196">
        <v>45253</v>
      </c>
      <c r="C355" s="196">
        <v>45252</v>
      </c>
      <c r="D355" s="196">
        <v>45252</v>
      </c>
      <c r="E355" s="196">
        <v>45253</v>
      </c>
      <c r="F355" s="196">
        <v>45252</v>
      </c>
      <c r="G355" s="196">
        <v>45252</v>
      </c>
      <c r="H355" s="196">
        <v>45238</v>
      </c>
      <c r="I355" s="196">
        <v>45251</v>
      </c>
      <c r="J355" s="196">
        <v>45253</v>
      </c>
      <c r="K355" s="196">
        <v>45253</v>
      </c>
      <c r="L355" s="196">
        <v>45253</v>
      </c>
      <c r="M355" s="196">
        <v>45235</v>
      </c>
      <c r="N355" s="196">
        <v>45123</v>
      </c>
      <c r="O355" s="196">
        <v>45252</v>
      </c>
      <c r="P355" s="196">
        <v>45253</v>
      </c>
      <c r="Q355" s="196">
        <v>45252</v>
      </c>
      <c r="R355" s="196">
        <v>45237</v>
      </c>
      <c r="S355" s="196">
        <v>45180</v>
      </c>
      <c r="T355" s="196">
        <v>45253</v>
      </c>
      <c r="U355" s="196">
        <v>45252</v>
      </c>
      <c r="V355" s="196">
        <v>45252</v>
      </c>
      <c r="W355" s="196">
        <v>45252</v>
      </c>
      <c r="X355" s="196">
        <v>45117</v>
      </c>
      <c r="Y355" s="196">
        <v>45134</v>
      </c>
      <c r="Z355" s="196">
        <v>45123</v>
      </c>
      <c r="AA355" s="196">
        <v>45253</v>
      </c>
      <c r="AB355" s="196">
        <v>45120</v>
      </c>
      <c r="AC355" s="196">
        <v>45253</v>
      </c>
      <c r="AD355" s="196">
        <v>45238</v>
      </c>
      <c r="AE355" s="196">
        <v>45253</v>
      </c>
      <c r="AF355" s="196">
        <v>45134</v>
      </c>
      <c r="AG355" s="196">
        <v>45253</v>
      </c>
      <c r="AH355" s="196">
        <v>45253</v>
      </c>
      <c r="AI355" s="196">
        <v>45134</v>
      </c>
      <c r="AJ355" s="196">
        <v>45253</v>
      </c>
      <c r="AK355" s="196">
        <v>45253</v>
      </c>
      <c r="AL355" s="196">
        <v>45253</v>
      </c>
      <c r="AM355" s="196" t="s">
        <v>1752</v>
      </c>
      <c r="AN355" s="196" t="s">
        <v>1752</v>
      </c>
      <c r="AO355" s="196" t="s">
        <v>1752</v>
      </c>
      <c r="AP355" s="196">
        <v>45123</v>
      </c>
      <c r="AQ355" s="196">
        <v>45252</v>
      </c>
      <c r="AR355" s="196">
        <v>45253</v>
      </c>
      <c r="AS355" s="196">
        <v>45125</v>
      </c>
      <c r="AT355" s="196" t="s">
        <v>1752</v>
      </c>
      <c r="AU355" s="196">
        <v>45238</v>
      </c>
      <c r="AV355" s="196" t="s">
        <v>1752</v>
      </c>
      <c r="AW355" s="196" t="s">
        <v>1752</v>
      </c>
      <c r="AX355" s="196" t="s">
        <v>1752</v>
      </c>
      <c r="AY355" s="196">
        <v>45252</v>
      </c>
      <c r="AZ355" s="196">
        <v>45231</v>
      </c>
      <c r="BA355" s="196" t="s">
        <v>1752</v>
      </c>
      <c r="BB355" s="196">
        <v>45138</v>
      </c>
      <c r="BC355" s="196" t="s">
        <v>1752</v>
      </c>
      <c r="BD355" s="68" t="s">
        <v>1752</v>
      </c>
      <c r="BE355" s="68" t="s">
        <v>1752</v>
      </c>
      <c r="BF355" s="68" t="s">
        <v>1752</v>
      </c>
      <c r="BG355" s="68" t="s">
        <v>1752</v>
      </c>
      <c r="BH355" s="68" t="s">
        <v>1752</v>
      </c>
      <c r="BI355" s="68" t="s">
        <v>1752</v>
      </c>
      <c r="BJ355" s="68" t="s">
        <v>1752</v>
      </c>
      <c r="BK355" s="68" t="s">
        <v>1752</v>
      </c>
      <c r="BL355" s="68" t="s">
        <v>1752</v>
      </c>
      <c r="BM355" s="68" t="s">
        <v>1752</v>
      </c>
    </row>
    <row r="356" spans="1:65">
      <c r="A356" s="112">
        <v>45254</v>
      </c>
      <c r="B356" s="196">
        <v>45253</v>
      </c>
      <c r="C356" s="196">
        <v>45252</v>
      </c>
      <c r="D356" s="196">
        <v>45252</v>
      </c>
      <c r="E356" s="196">
        <v>45253</v>
      </c>
      <c r="F356" s="196">
        <v>45252</v>
      </c>
      <c r="G356" s="196">
        <v>45252</v>
      </c>
      <c r="H356" s="196">
        <v>45238</v>
      </c>
      <c r="I356" s="196">
        <v>45251</v>
      </c>
      <c r="J356" s="196">
        <v>45253</v>
      </c>
      <c r="K356" s="196">
        <v>45253</v>
      </c>
      <c r="L356" s="196">
        <v>45253</v>
      </c>
      <c r="M356" s="196">
        <v>45235</v>
      </c>
      <c r="N356" s="196">
        <v>45123</v>
      </c>
      <c r="O356" s="196">
        <v>45252</v>
      </c>
      <c r="P356" s="196">
        <v>45253</v>
      </c>
      <c r="Q356" s="196">
        <v>45252</v>
      </c>
      <c r="R356" s="196">
        <v>45237</v>
      </c>
      <c r="S356" s="196">
        <v>45180</v>
      </c>
      <c r="T356" s="196">
        <v>45253</v>
      </c>
      <c r="U356" s="196">
        <v>45252</v>
      </c>
      <c r="V356" s="196">
        <v>45252</v>
      </c>
      <c r="W356" s="196">
        <v>45252</v>
      </c>
      <c r="X356" s="196">
        <v>45117</v>
      </c>
      <c r="Y356" s="196">
        <v>45134</v>
      </c>
      <c r="Z356" s="196">
        <v>45123</v>
      </c>
      <c r="AA356" s="196">
        <v>45253</v>
      </c>
      <c r="AB356" s="196">
        <v>45120</v>
      </c>
      <c r="AC356" s="196">
        <v>45253</v>
      </c>
      <c r="AD356" s="196">
        <v>45238</v>
      </c>
      <c r="AE356" s="196">
        <v>45253</v>
      </c>
      <c r="AF356" s="196">
        <v>45134</v>
      </c>
      <c r="AG356" s="196">
        <v>45253</v>
      </c>
      <c r="AH356" s="196">
        <v>45253</v>
      </c>
      <c r="AI356" s="196">
        <v>45134</v>
      </c>
      <c r="AJ356" s="196">
        <v>45253</v>
      </c>
      <c r="AK356" s="196">
        <v>45253</v>
      </c>
      <c r="AL356" s="196">
        <v>45253</v>
      </c>
      <c r="AM356" s="196" t="s">
        <v>1752</v>
      </c>
      <c r="AN356" s="196" t="s">
        <v>1752</v>
      </c>
      <c r="AO356" s="196" t="s">
        <v>1752</v>
      </c>
      <c r="AP356" s="196">
        <v>45123</v>
      </c>
      <c r="AQ356" s="196">
        <v>45252</v>
      </c>
      <c r="AR356" s="196">
        <v>45253</v>
      </c>
      <c r="AS356" s="196">
        <v>45125</v>
      </c>
      <c r="AT356" s="196" t="s">
        <v>1752</v>
      </c>
      <c r="AU356" s="196">
        <v>45238</v>
      </c>
      <c r="AV356" s="196" t="s">
        <v>1752</v>
      </c>
      <c r="AW356" s="196" t="s">
        <v>1752</v>
      </c>
      <c r="AX356" s="196" t="s">
        <v>1752</v>
      </c>
      <c r="AY356" s="196">
        <v>45252</v>
      </c>
      <c r="AZ356" s="196">
        <v>45231</v>
      </c>
      <c r="BA356" s="196" t="s">
        <v>1752</v>
      </c>
      <c r="BB356" s="196">
        <v>45138</v>
      </c>
      <c r="BC356" s="196" t="s">
        <v>1752</v>
      </c>
      <c r="BD356" s="68" t="s">
        <v>1752</v>
      </c>
      <c r="BE356" s="68" t="s">
        <v>1752</v>
      </c>
      <c r="BF356" s="68" t="s">
        <v>1752</v>
      </c>
      <c r="BG356" s="68" t="s">
        <v>1752</v>
      </c>
      <c r="BH356" s="68" t="s">
        <v>1752</v>
      </c>
      <c r="BI356" s="68" t="s">
        <v>1752</v>
      </c>
      <c r="BJ356" s="68" t="s">
        <v>1752</v>
      </c>
      <c r="BK356" s="68" t="s">
        <v>1752</v>
      </c>
      <c r="BL356" s="68" t="s">
        <v>1752</v>
      </c>
      <c r="BM356" s="68" t="s">
        <v>1752</v>
      </c>
    </row>
    <row r="357" spans="1:65">
      <c r="A357" s="112">
        <v>45255</v>
      </c>
      <c r="B357" s="196">
        <v>45253</v>
      </c>
      <c r="C357" s="196">
        <v>45252</v>
      </c>
      <c r="D357" s="196">
        <v>45252</v>
      </c>
      <c r="E357" s="196">
        <v>45253</v>
      </c>
      <c r="F357" s="196">
        <v>45252</v>
      </c>
      <c r="G357" s="196">
        <v>45252</v>
      </c>
      <c r="H357" s="196">
        <v>45238</v>
      </c>
      <c r="I357" s="196">
        <v>45251</v>
      </c>
      <c r="J357" s="196">
        <v>45253</v>
      </c>
      <c r="K357" s="196">
        <v>45253</v>
      </c>
      <c r="L357" s="196">
        <v>45253</v>
      </c>
      <c r="M357" s="196">
        <v>45235</v>
      </c>
      <c r="N357" s="196">
        <v>45123</v>
      </c>
      <c r="O357" s="196">
        <v>45252</v>
      </c>
      <c r="P357" s="196">
        <v>45253</v>
      </c>
      <c r="Q357" s="196">
        <v>45252</v>
      </c>
      <c r="R357" s="196">
        <v>45237</v>
      </c>
      <c r="S357" s="196">
        <v>45180</v>
      </c>
      <c r="T357" s="196">
        <v>45253</v>
      </c>
      <c r="U357" s="196">
        <v>45252</v>
      </c>
      <c r="V357" s="196">
        <v>45252</v>
      </c>
      <c r="W357" s="196">
        <v>45252</v>
      </c>
      <c r="X357" s="196">
        <v>45117</v>
      </c>
      <c r="Y357" s="196">
        <v>45134</v>
      </c>
      <c r="Z357" s="196">
        <v>45123</v>
      </c>
      <c r="AA357" s="196">
        <v>45253</v>
      </c>
      <c r="AB357" s="196">
        <v>45120</v>
      </c>
      <c r="AC357" s="196">
        <v>45253</v>
      </c>
      <c r="AD357" s="196">
        <v>45238</v>
      </c>
      <c r="AE357" s="196">
        <v>45253</v>
      </c>
      <c r="AF357" s="196">
        <v>45134</v>
      </c>
      <c r="AG357" s="196">
        <v>45253</v>
      </c>
      <c r="AH357" s="196">
        <v>45253</v>
      </c>
      <c r="AI357" s="196">
        <v>45134</v>
      </c>
      <c r="AJ357" s="196">
        <v>45253</v>
      </c>
      <c r="AK357" s="196">
        <v>45253</v>
      </c>
      <c r="AL357" s="196">
        <v>45253</v>
      </c>
      <c r="AM357" s="196" t="s">
        <v>1752</v>
      </c>
      <c r="AN357" s="196" t="s">
        <v>1752</v>
      </c>
      <c r="AO357" s="196" t="s">
        <v>1752</v>
      </c>
      <c r="AP357" s="196">
        <v>45123</v>
      </c>
      <c r="AQ357" s="196">
        <v>45252</v>
      </c>
      <c r="AR357" s="196">
        <v>45253</v>
      </c>
      <c r="AS357" s="196">
        <v>45125</v>
      </c>
      <c r="AT357" s="196" t="s">
        <v>1752</v>
      </c>
      <c r="AU357" s="196">
        <v>45238</v>
      </c>
      <c r="AV357" s="196" t="s">
        <v>1752</v>
      </c>
      <c r="AW357" s="196" t="s">
        <v>1752</v>
      </c>
      <c r="AX357" s="196" t="s">
        <v>1752</v>
      </c>
      <c r="AY357" s="196">
        <v>45252</v>
      </c>
      <c r="AZ357" s="196">
        <v>45231</v>
      </c>
      <c r="BA357" s="196" t="s">
        <v>1752</v>
      </c>
      <c r="BB357" s="196">
        <v>45138</v>
      </c>
      <c r="BC357" s="196" t="s">
        <v>1752</v>
      </c>
      <c r="BD357" s="68" t="s">
        <v>1752</v>
      </c>
      <c r="BE357" s="68" t="s">
        <v>1752</v>
      </c>
      <c r="BF357" s="68" t="s">
        <v>1752</v>
      </c>
      <c r="BG357" s="68" t="s">
        <v>1752</v>
      </c>
      <c r="BH357" s="68" t="s">
        <v>1752</v>
      </c>
      <c r="BI357" s="68" t="s">
        <v>1752</v>
      </c>
      <c r="BJ357" s="68" t="s">
        <v>1752</v>
      </c>
      <c r="BK357" s="68" t="s">
        <v>1752</v>
      </c>
      <c r="BL357" s="68" t="s">
        <v>1752</v>
      </c>
      <c r="BM357" s="68" t="s">
        <v>1752</v>
      </c>
    </row>
    <row r="358" spans="1:65">
      <c r="A358" s="112">
        <v>45256</v>
      </c>
      <c r="B358" s="196">
        <v>45253</v>
      </c>
      <c r="C358" s="196">
        <v>45252</v>
      </c>
      <c r="D358" s="196">
        <v>45252</v>
      </c>
      <c r="E358" s="196">
        <v>45253</v>
      </c>
      <c r="F358" s="196">
        <v>45252</v>
      </c>
      <c r="G358" s="196">
        <v>45252</v>
      </c>
      <c r="H358" s="196">
        <v>45256</v>
      </c>
      <c r="I358" s="196">
        <v>45256</v>
      </c>
      <c r="J358" s="196">
        <v>45256</v>
      </c>
      <c r="K358" s="196">
        <v>45256</v>
      </c>
      <c r="L358" s="196">
        <v>45256</v>
      </c>
      <c r="M358" s="196">
        <v>45256</v>
      </c>
      <c r="N358" s="196">
        <v>45123</v>
      </c>
      <c r="O358" s="196">
        <v>45252</v>
      </c>
      <c r="P358" s="196">
        <v>45256</v>
      </c>
      <c r="Q358" s="196">
        <v>45252</v>
      </c>
      <c r="R358" s="196">
        <v>45256</v>
      </c>
      <c r="S358" s="196">
        <v>45180</v>
      </c>
      <c r="T358" s="196">
        <v>45253</v>
      </c>
      <c r="U358" s="196">
        <v>45256</v>
      </c>
      <c r="V358" s="196">
        <v>45256</v>
      </c>
      <c r="W358" s="196">
        <v>45252</v>
      </c>
      <c r="X358" s="196">
        <v>45117</v>
      </c>
      <c r="Y358" s="196">
        <v>45134</v>
      </c>
      <c r="Z358" s="196">
        <v>45123</v>
      </c>
      <c r="AA358" s="196">
        <v>45253</v>
      </c>
      <c r="AB358" s="196">
        <v>45120</v>
      </c>
      <c r="AC358" s="196">
        <v>45253</v>
      </c>
      <c r="AD358" s="196">
        <v>45238</v>
      </c>
      <c r="AE358" s="196">
        <v>45253</v>
      </c>
      <c r="AF358" s="196">
        <v>45134</v>
      </c>
      <c r="AG358" s="196">
        <v>45256</v>
      </c>
      <c r="AH358" s="196">
        <v>45256</v>
      </c>
      <c r="AI358" s="196">
        <v>45256</v>
      </c>
      <c r="AJ358" s="196">
        <v>45256</v>
      </c>
      <c r="AK358" s="196">
        <v>45253</v>
      </c>
      <c r="AL358" s="196">
        <v>45253</v>
      </c>
      <c r="AM358" s="196" t="s">
        <v>1752</v>
      </c>
      <c r="AN358" s="196" t="s">
        <v>1752</v>
      </c>
      <c r="AO358" s="196" t="s">
        <v>1752</v>
      </c>
      <c r="AP358" s="196">
        <v>45123</v>
      </c>
      <c r="AQ358" s="196">
        <v>45252</v>
      </c>
      <c r="AR358" s="196">
        <v>45253</v>
      </c>
      <c r="AS358" s="196">
        <v>45125</v>
      </c>
      <c r="AT358" s="196" t="s">
        <v>1752</v>
      </c>
      <c r="AU358" s="196">
        <v>45238</v>
      </c>
      <c r="AV358" s="196" t="s">
        <v>1752</v>
      </c>
      <c r="AW358" s="196" t="s">
        <v>1752</v>
      </c>
      <c r="AX358" s="196" t="s">
        <v>1752</v>
      </c>
      <c r="AY358" s="196">
        <v>45252</v>
      </c>
      <c r="AZ358" s="196">
        <v>45256</v>
      </c>
      <c r="BA358" s="196" t="s">
        <v>1752</v>
      </c>
      <c r="BB358" s="196">
        <v>45138</v>
      </c>
      <c r="BC358" s="196" t="s">
        <v>1752</v>
      </c>
      <c r="BD358" s="68" t="s">
        <v>1752</v>
      </c>
      <c r="BE358" s="68" t="s">
        <v>1752</v>
      </c>
      <c r="BF358" s="68" t="s">
        <v>1752</v>
      </c>
      <c r="BG358" s="68" t="s">
        <v>1752</v>
      </c>
      <c r="BH358" s="68" t="s">
        <v>1752</v>
      </c>
      <c r="BI358" s="68" t="s">
        <v>1752</v>
      </c>
      <c r="BJ358" s="68" t="s">
        <v>1752</v>
      </c>
      <c r="BK358" s="68" t="s">
        <v>1752</v>
      </c>
      <c r="BL358" s="68" t="s">
        <v>1752</v>
      </c>
      <c r="BM358" s="68" t="s">
        <v>1752</v>
      </c>
    </row>
    <row r="359" spans="1:65">
      <c r="A359" s="112"/>
      <c r="B359" s="196"/>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196"/>
      <c r="Z359" s="196"/>
      <c r="AA359" s="196"/>
      <c r="AB359" s="196"/>
      <c r="AC359" s="196"/>
      <c r="AD359" s="196"/>
      <c r="AE359" s="196"/>
      <c r="AF359" s="196"/>
      <c r="AG359" s="196"/>
      <c r="AH359" s="196"/>
      <c r="AI359" s="196"/>
      <c r="AJ359" s="196"/>
      <c r="AK359" s="196"/>
      <c r="AL359" s="196"/>
      <c r="AM359" s="196"/>
      <c r="AN359" s="196"/>
      <c r="AO359" s="196"/>
      <c r="AP359" s="196"/>
      <c r="AQ359" s="196"/>
      <c r="AR359" s="196"/>
      <c r="AS359" s="196"/>
      <c r="AT359" s="196"/>
      <c r="AU359" s="196"/>
      <c r="AV359" s="196"/>
      <c r="AW359" s="196"/>
      <c r="AX359" s="196"/>
      <c r="AY359" s="196"/>
      <c r="AZ359" s="196"/>
      <c r="BA359" s="196"/>
      <c r="BB359" s="196"/>
      <c r="BC359" s="196"/>
    </row>
    <row r="360" spans="1:65">
      <c r="A360" s="112"/>
      <c r="B360" s="196"/>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196"/>
      <c r="Z360" s="196"/>
      <c r="AA360" s="196"/>
      <c r="AB360" s="196"/>
      <c r="AC360" s="196"/>
      <c r="AD360" s="196"/>
      <c r="AE360" s="196"/>
      <c r="AF360" s="196"/>
      <c r="AG360" s="196"/>
      <c r="AH360" s="196"/>
      <c r="AI360" s="196"/>
      <c r="AJ360" s="196"/>
      <c r="AK360" s="196"/>
      <c r="AL360" s="196"/>
      <c r="AM360" s="196"/>
      <c r="AN360" s="196"/>
      <c r="AO360" s="196"/>
      <c r="AP360" s="196"/>
      <c r="AQ360" s="196"/>
      <c r="AR360" s="196"/>
      <c r="AS360" s="196"/>
      <c r="AT360" s="196"/>
      <c r="AU360" s="196"/>
      <c r="AV360" s="196"/>
      <c r="AW360" s="196"/>
      <c r="AX360" s="196"/>
      <c r="AY360" s="196"/>
      <c r="AZ360" s="196"/>
      <c r="BA360" s="196"/>
      <c r="BB360" s="196"/>
      <c r="BC360" s="196"/>
    </row>
    <row r="361" spans="1:65">
      <c r="A361" s="112"/>
      <c r="B361" s="196"/>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196"/>
      <c r="Z361" s="196"/>
      <c r="AA361" s="196"/>
      <c r="AB361" s="196"/>
      <c r="AC361" s="196"/>
      <c r="AD361" s="196"/>
      <c r="AE361" s="196"/>
      <c r="AF361" s="196"/>
      <c r="AG361" s="196"/>
      <c r="AH361" s="196"/>
      <c r="AI361" s="196"/>
      <c r="AJ361" s="196"/>
      <c r="AK361" s="196"/>
      <c r="AL361" s="196"/>
      <c r="AM361" s="196"/>
      <c r="AN361" s="196"/>
      <c r="AO361" s="196"/>
      <c r="AP361" s="196"/>
      <c r="AQ361" s="196"/>
      <c r="AR361" s="196"/>
      <c r="AS361" s="196"/>
      <c r="AT361" s="196"/>
      <c r="AU361" s="196"/>
      <c r="AV361" s="196"/>
      <c r="AW361" s="196"/>
      <c r="AX361" s="196"/>
      <c r="AY361" s="196"/>
      <c r="AZ361" s="196"/>
      <c r="BA361" s="196"/>
      <c r="BB361" s="196"/>
      <c r="BC361" s="196"/>
    </row>
    <row r="362" spans="1:65">
      <c r="A362" s="112"/>
      <c r="B362" s="196"/>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196"/>
      <c r="Z362" s="196"/>
      <c r="AA362" s="196"/>
      <c r="AB362" s="196"/>
      <c r="AC362" s="196"/>
      <c r="AD362" s="196"/>
      <c r="AE362" s="196"/>
      <c r="AF362" s="196"/>
      <c r="AG362" s="196"/>
      <c r="AH362" s="196"/>
      <c r="AI362" s="196"/>
      <c r="AJ362" s="196"/>
      <c r="AK362" s="196"/>
      <c r="AL362" s="196"/>
      <c r="AM362" s="196"/>
      <c r="AN362" s="196"/>
      <c r="AO362" s="196"/>
      <c r="AP362" s="196"/>
      <c r="AQ362" s="196"/>
      <c r="AR362" s="196"/>
      <c r="AS362" s="196"/>
      <c r="AT362" s="196"/>
      <c r="AU362" s="196"/>
      <c r="AV362" s="196"/>
      <c r="AW362" s="196"/>
      <c r="AX362" s="196"/>
      <c r="AY362" s="196"/>
      <c r="AZ362" s="196"/>
      <c r="BA362" s="196"/>
      <c r="BB362" s="196"/>
      <c r="BC362" s="196"/>
    </row>
    <row r="363" spans="1:65">
      <c r="A363" s="112"/>
      <c r="B363" s="196"/>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196"/>
      <c r="Z363" s="196"/>
      <c r="AA363" s="196"/>
      <c r="AB363" s="196"/>
      <c r="AC363" s="196"/>
      <c r="AD363" s="196"/>
      <c r="AE363" s="196"/>
      <c r="AF363" s="196"/>
      <c r="AG363" s="196"/>
      <c r="AH363" s="196"/>
      <c r="AI363" s="196"/>
      <c r="AJ363" s="196"/>
      <c r="AK363" s="196"/>
      <c r="AL363" s="196"/>
      <c r="AM363" s="196"/>
      <c r="AN363" s="196"/>
      <c r="AO363" s="196"/>
      <c r="AP363" s="196"/>
      <c r="AQ363" s="196"/>
      <c r="AR363" s="196"/>
      <c r="AS363" s="196"/>
      <c r="AT363" s="196"/>
      <c r="AU363" s="196"/>
      <c r="AV363" s="196"/>
      <c r="AW363" s="196"/>
      <c r="AX363" s="196"/>
      <c r="AY363" s="196"/>
      <c r="AZ363" s="196"/>
      <c r="BA363" s="196"/>
      <c r="BB363" s="196"/>
      <c r="BC363" s="196"/>
    </row>
    <row r="364" spans="1:65">
      <c r="A364" s="112"/>
      <c r="B364" s="196"/>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196"/>
      <c r="Z364" s="196"/>
      <c r="AA364" s="196"/>
      <c r="AB364" s="196"/>
      <c r="AC364" s="196"/>
      <c r="AD364" s="196"/>
      <c r="AE364" s="196"/>
      <c r="AF364" s="196"/>
      <c r="AG364" s="196"/>
      <c r="AH364" s="196"/>
      <c r="AI364" s="196"/>
      <c r="AJ364" s="196"/>
      <c r="AK364" s="196"/>
      <c r="AL364" s="196"/>
      <c r="AM364" s="196"/>
      <c r="AN364" s="196"/>
      <c r="AO364" s="196"/>
      <c r="AP364" s="196"/>
      <c r="AQ364" s="196"/>
      <c r="AR364" s="196"/>
      <c r="AS364" s="196"/>
      <c r="AT364" s="196"/>
      <c r="AU364" s="196"/>
      <c r="AV364" s="196"/>
      <c r="AW364" s="196"/>
      <c r="AX364" s="196"/>
      <c r="AY364" s="196"/>
      <c r="AZ364" s="196"/>
      <c r="BA364" s="196"/>
      <c r="BB364" s="196"/>
      <c r="BC364" s="196"/>
    </row>
    <row r="365" spans="1:65">
      <c r="A365" s="112"/>
      <c r="B365" s="196"/>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196"/>
      <c r="Z365" s="196"/>
      <c r="AA365" s="196"/>
      <c r="AB365" s="196"/>
      <c r="AC365" s="196"/>
      <c r="AD365" s="196"/>
      <c r="AE365" s="196"/>
      <c r="AF365" s="196"/>
      <c r="AG365" s="196"/>
      <c r="AH365" s="196"/>
      <c r="AI365" s="196"/>
      <c r="AJ365" s="196"/>
      <c r="AK365" s="196"/>
      <c r="AL365" s="196"/>
      <c r="AM365" s="196"/>
      <c r="AN365" s="196"/>
      <c r="AO365" s="196"/>
      <c r="AP365" s="196"/>
      <c r="AQ365" s="196"/>
      <c r="AR365" s="196"/>
      <c r="AS365" s="196"/>
      <c r="AT365" s="196"/>
      <c r="AU365" s="196"/>
      <c r="AV365" s="196"/>
      <c r="AW365" s="196"/>
      <c r="AX365" s="196"/>
      <c r="AY365" s="196"/>
      <c r="AZ365" s="196"/>
      <c r="BA365" s="196"/>
      <c r="BB365" s="196"/>
      <c r="BC365" s="196"/>
    </row>
    <row r="366" spans="1:65">
      <c r="A366" s="112"/>
      <c r="B366" s="196"/>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196"/>
      <c r="Z366" s="196"/>
      <c r="AA366" s="196"/>
      <c r="AB366" s="196"/>
      <c r="AC366" s="196"/>
      <c r="AD366" s="196"/>
      <c r="AE366" s="196"/>
      <c r="AF366" s="196"/>
      <c r="AG366" s="196"/>
      <c r="AH366" s="196"/>
      <c r="AI366" s="196"/>
      <c r="AJ366" s="196"/>
      <c r="AK366" s="196"/>
      <c r="AL366" s="196"/>
      <c r="AM366" s="196"/>
      <c r="AN366" s="196"/>
      <c r="AO366" s="196"/>
      <c r="AP366" s="196"/>
      <c r="AQ366" s="196"/>
      <c r="AR366" s="196"/>
      <c r="AS366" s="196"/>
      <c r="AT366" s="196"/>
      <c r="AU366" s="196"/>
      <c r="AV366" s="196"/>
      <c r="AW366" s="196"/>
      <c r="AX366" s="196"/>
      <c r="AY366" s="196"/>
      <c r="AZ366" s="196"/>
      <c r="BA366" s="196"/>
      <c r="BB366" s="196"/>
      <c r="BC366" s="196"/>
    </row>
    <row r="367" spans="1:65">
      <c r="A367" s="112"/>
      <c r="B367" s="196"/>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196"/>
      <c r="Z367" s="196"/>
      <c r="AA367" s="196"/>
      <c r="AB367" s="196"/>
      <c r="AC367" s="196"/>
      <c r="AD367" s="196"/>
      <c r="AE367" s="196"/>
      <c r="AF367" s="196"/>
      <c r="AG367" s="196"/>
      <c r="AH367" s="196"/>
      <c r="AI367" s="196"/>
      <c r="AJ367" s="196"/>
      <c r="AK367" s="196"/>
      <c r="AL367" s="196"/>
      <c r="AM367" s="196"/>
      <c r="AN367" s="196"/>
      <c r="AO367" s="196"/>
      <c r="AP367" s="196"/>
      <c r="AQ367" s="196"/>
      <c r="AR367" s="196"/>
      <c r="AS367" s="196"/>
      <c r="AT367" s="196"/>
      <c r="AU367" s="196"/>
      <c r="AV367" s="196"/>
      <c r="AW367" s="196"/>
      <c r="AX367" s="196"/>
      <c r="AY367" s="196"/>
      <c r="AZ367" s="196"/>
      <c r="BA367" s="196"/>
      <c r="BB367" s="196"/>
      <c r="BC367" s="196"/>
    </row>
    <row r="368" spans="1:65">
      <c r="A368" s="112"/>
      <c r="B368" s="196"/>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196"/>
      <c r="Z368" s="196"/>
      <c r="AA368" s="196"/>
      <c r="AB368" s="196"/>
      <c r="AC368" s="196"/>
      <c r="AD368" s="196"/>
      <c r="AE368" s="196"/>
      <c r="AF368" s="196"/>
      <c r="AG368" s="196"/>
      <c r="AH368" s="196"/>
      <c r="AI368" s="196"/>
      <c r="AJ368" s="196"/>
      <c r="AK368" s="196"/>
      <c r="AL368" s="196"/>
      <c r="AM368" s="196"/>
      <c r="AN368" s="196"/>
      <c r="AO368" s="196"/>
      <c r="AP368" s="196"/>
      <c r="AQ368" s="196"/>
      <c r="AR368" s="196"/>
      <c r="AS368" s="196"/>
      <c r="AT368" s="196"/>
      <c r="AU368" s="196"/>
      <c r="AV368" s="196"/>
      <c r="AW368" s="196"/>
      <c r="AX368" s="196"/>
      <c r="AY368" s="196"/>
      <c r="AZ368" s="196"/>
      <c r="BA368" s="196"/>
      <c r="BB368" s="196"/>
      <c r="BC368" s="196"/>
    </row>
    <row r="369" spans="1:55">
      <c r="A369" s="112"/>
      <c r="B369" s="196"/>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196"/>
      <c r="Z369" s="196"/>
      <c r="AA369" s="196"/>
      <c r="AB369" s="196"/>
      <c r="AC369" s="196"/>
      <c r="AD369" s="196"/>
      <c r="AE369" s="196"/>
      <c r="AF369" s="196"/>
      <c r="AG369" s="196"/>
      <c r="AH369" s="196"/>
      <c r="AI369" s="196"/>
      <c r="AJ369" s="196"/>
      <c r="AK369" s="196"/>
      <c r="AL369" s="196"/>
      <c r="AM369" s="196"/>
      <c r="AN369" s="196"/>
      <c r="AO369" s="196"/>
      <c r="AP369" s="196"/>
      <c r="AQ369" s="196"/>
      <c r="AR369" s="196"/>
      <c r="AS369" s="196"/>
      <c r="AT369" s="196"/>
      <c r="AU369" s="196"/>
      <c r="AV369" s="196"/>
      <c r="AW369" s="196"/>
      <c r="AX369" s="196"/>
      <c r="AY369" s="196"/>
      <c r="AZ369" s="196"/>
      <c r="BA369" s="196"/>
      <c r="BB369" s="196"/>
      <c r="BC369" s="196"/>
    </row>
    <row r="370" spans="1:55">
      <c r="A370" s="112"/>
      <c r="B370" s="196"/>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196"/>
      <c r="Z370" s="196"/>
      <c r="AA370" s="196"/>
      <c r="AB370" s="196"/>
      <c r="AC370" s="196"/>
      <c r="AD370" s="196"/>
      <c r="AE370" s="196"/>
      <c r="AF370" s="196"/>
      <c r="AG370" s="196"/>
      <c r="AH370" s="196"/>
      <c r="AI370" s="196"/>
      <c r="AJ370" s="196"/>
      <c r="AK370" s="196"/>
      <c r="AL370" s="196"/>
      <c r="AM370" s="196"/>
      <c r="AN370" s="196"/>
      <c r="AO370" s="196"/>
      <c r="AP370" s="196"/>
      <c r="AQ370" s="196"/>
      <c r="AR370" s="196"/>
      <c r="AS370" s="196"/>
      <c r="AT370" s="196"/>
      <c r="AU370" s="196"/>
      <c r="AV370" s="196"/>
      <c r="AW370" s="196"/>
      <c r="AX370" s="196"/>
      <c r="AY370" s="196"/>
      <c r="AZ370" s="196"/>
      <c r="BA370" s="196"/>
      <c r="BB370" s="196"/>
      <c r="BC370" s="196"/>
    </row>
    <row r="371" spans="1:55">
      <c r="A371" s="112"/>
      <c r="B371" s="196"/>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196"/>
      <c r="Z371" s="196"/>
      <c r="AA371" s="196"/>
      <c r="AB371" s="196"/>
      <c r="AC371" s="196"/>
      <c r="AD371" s="196"/>
      <c r="AE371" s="196"/>
      <c r="AF371" s="196"/>
      <c r="AG371" s="196"/>
      <c r="AH371" s="196"/>
      <c r="AI371" s="196"/>
      <c r="AJ371" s="196"/>
      <c r="AK371" s="196"/>
      <c r="AL371" s="196"/>
      <c r="AM371" s="196"/>
      <c r="AN371" s="196"/>
      <c r="AO371" s="196"/>
      <c r="AP371" s="196"/>
      <c r="AQ371" s="196"/>
      <c r="AR371" s="196"/>
      <c r="AS371" s="196"/>
      <c r="AT371" s="196"/>
      <c r="AU371" s="196"/>
      <c r="AV371" s="196"/>
      <c r="AW371" s="196"/>
      <c r="AX371" s="196"/>
      <c r="AY371" s="196"/>
      <c r="AZ371" s="196"/>
      <c r="BA371" s="196"/>
      <c r="BB371" s="196"/>
      <c r="BC371" s="196"/>
    </row>
    <row r="372" spans="1:55">
      <c r="A372" s="112"/>
      <c r="B372" s="196"/>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196"/>
      <c r="Z372" s="196"/>
      <c r="AA372" s="196"/>
      <c r="AB372" s="196"/>
      <c r="AC372" s="196"/>
      <c r="AD372" s="196"/>
      <c r="AE372" s="196"/>
      <c r="AF372" s="196"/>
      <c r="AG372" s="196"/>
      <c r="AH372" s="196"/>
      <c r="AI372" s="196"/>
      <c r="AJ372" s="196"/>
      <c r="AK372" s="196"/>
      <c r="AL372" s="196"/>
      <c r="AM372" s="196"/>
      <c r="AN372" s="196"/>
      <c r="AO372" s="196"/>
      <c r="AP372" s="196"/>
      <c r="AQ372" s="196"/>
      <c r="AR372" s="196"/>
      <c r="AS372" s="196"/>
      <c r="AT372" s="196"/>
      <c r="AU372" s="196"/>
      <c r="AV372" s="196"/>
      <c r="AW372" s="196"/>
      <c r="AX372" s="196"/>
      <c r="AY372" s="196"/>
      <c r="AZ372" s="196"/>
      <c r="BA372" s="196"/>
      <c r="BB372" s="196"/>
      <c r="BC372" s="196"/>
    </row>
    <row r="373" spans="1:55">
      <c r="A373" s="112"/>
      <c r="B373" s="196"/>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196"/>
      <c r="Z373" s="196"/>
      <c r="AA373" s="196"/>
      <c r="AB373" s="196"/>
      <c r="AC373" s="196"/>
      <c r="AD373" s="196"/>
      <c r="AE373" s="196"/>
      <c r="AF373" s="196"/>
      <c r="AG373" s="196"/>
      <c r="AH373" s="196"/>
      <c r="AI373" s="196"/>
      <c r="AJ373" s="196"/>
      <c r="AK373" s="196"/>
      <c r="AL373" s="196"/>
      <c r="AM373" s="196"/>
      <c r="AN373" s="196"/>
      <c r="AO373" s="196"/>
      <c r="AP373" s="196"/>
      <c r="AQ373" s="196"/>
      <c r="AR373" s="196"/>
      <c r="AS373" s="196"/>
      <c r="AT373" s="196"/>
      <c r="AU373" s="196"/>
      <c r="AV373" s="196"/>
      <c r="AW373" s="196"/>
      <c r="AX373" s="196"/>
      <c r="AY373" s="196"/>
      <c r="AZ373" s="196"/>
      <c r="BA373" s="196"/>
      <c r="BB373" s="196"/>
      <c r="BC373" s="196"/>
    </row>
    <row r="374" spans="1:55">
      <c r="A374" s="112"/>
      <c r="B374" s="196"/>
      <c r="C374" s="196"/>
      <c r="D374" s="196"/>
      <c r="E374" s="196"/>
      <c r="F374" s="196"/>
      <c r="G374" s="196"/>
      <c r="H374" s="196"/>
      <c r="I374" s="196"/>
      <c r="J374" s="196"/>
      <c r="K374" s="196"/>
      <c r="L374" s="196"/>
      <c r="M374" s="196"/>
      <c r="N374" s="196"/>
      <c r="O374" s="196"/>
      <c r="P374" s="196"/>
      <c r="Q374" s="196"/>
      <c r="R374" s="196"/>
      <c r="S374" s="196"/>
      <c r="T374" s="196"/>
      <c r="U374" s="196"/>
      <c r="V374" s="196"/>
      <c r="W374" s="196"/>
      <c r="X374" s="196"/>
      <c r="Y374" s="196"/>
      <c r="Z374" s="196"/>
      <c r="AA374" s="196"/>
      <c r="AB374" s="196"/>
      <c r="AC374" s="196"/>
      <c r="AD374" s="196"/>
      <c r="AE374" s="196"/>
      <c r="AF374" s="196"/>
      <c r="AG374" s="196"/>
      <c r="AH374" s="196"/>
      <c r="AI374" s="196"/>
      <c r="AJ374" s="196"/>
      <c r="AK374" s="196"/>
      <c r="AL374" s="196"/>
      <c r="AM374" s="196"/>
      <c r="AN374" s="196"/>
      <c r="AO374" s="196"/>
      <c r="AP374" s="196"/>
      <c r="AQ374" s="196"/>
      <c r="AR374" s="196"/>
      <c r="AS374" s="196"/>
      <c r="AT374" s="196"/>
      <c r="AU374" s="196"/>
      <c r="AV374" s="196"/>
      <c r="AW374" s="196"/>
      <c r="AX374" s="196"/>
      <c r="AY374" s="196"/>
      <c r="AZ374" s="196"/>
      <c r="BA374" s="196"/>
      <c r="BB374" s="196"/>
      <c r="BC374" s="196"/>
    </row>
    <row r="375" spans="1:55">
      <c r="A375" s="112"/>
      <c r="B375" s="196"/>
      <c r="C375" s="196"/>
      <c r="D375" s="196"/>
      <c r="E375" s="196"/>
      <c r="F375" s="196"/>
      <c r="G375" s="196"/>
      <c r="H375" s="196"/>
      <c r="I375" s="196"/>
      <c r="J375" s="196"/>
      <c r="K375" s="196"/>
      <c r="L375" s="196"/>
      <c r="M375" s="196"/>
      <c r="N375" s="196"/>
      <c r="O375" s="196"/>
      <c r="P375" s="196"/>
      <c r="Q375" s="196"/>
      <c r="R375" s="196"/>
      <c r="S375" s="196"/>
      <c r="T375" s="196"/>
      <c r="U375" s="196"/>
      <c r="V375" s="196"/>
      <c r="W375" s="196"/>
      <c r="X375" s="196"/>
      <c r="Y375" s="196"/>
      <c r="Z375" s="196"/>
      <c r="AA375" s="196"/>
      <c r="AB375" s="196"/>
      <c r="AC375" s="196"/>
      <c r="AD375" s="196"/>
      <c r="AE375" s="196"/>
      <c r="AF375" s="196"/>
      <c r="AG375" s="196"/>
      <c r="AH375" s="196"/>
      <c r="AI375" s="196"/>
      <c r="AJ375" s="196"/>
      <c r="AK375" s="196"/>
      <c r="AL375" s="196"/>
      <c r="AM375" s="196"/>
      <c r="AN375" s="196"/>
      <c r="AO375" s="196"/>
      <c r="AP375" s="196"/>
      <c r="AQ375" s="196"/>
      <c r="AR375" s="196"/>
      <c r="AS375" s="196"/>
      <c r="AT375" s="196"/>
      <c r="AU375" s="196"/>
      <c r="AV375" s="196"/>
      <c r="AW375" s="196"/>
      <c r="AX375" s="196"/>
      <c r="AY375" s="196"/>
      <c r="AZ375" s="196"/>
      <c r="BA375" s="196"/>
      <c r="BB375" s="196"/>
      <c r="BC375" s="196"/>
    </row>
    <row r="376" spans="1:55">
      <c r="A376" s="112"/>
      <c r="B376" s="196"/>
      <c r="C376" s="196"/>
      <c r="D376" s="196"/>
      <c r="E376" s="196"/>
      <c r="F376" s="196"/>
      <c r="G376" s="196"/>
      <c r="H376" s="196"/>
      <c r="I376" s="196"/>
      <c r="J376" s="196"/>
      <c r="K376" s="196"/>
      <c r="L376" s="196"/>
      <c r="M376" s="196"/>
      <c r="N376" s="196"/>
      <c r="O376" s="196"/>
      <c r="P376" s="196"/>
      <c r="Q376" s="196"/>
      <c r="R376" s="196"/>
      <c r="S376" s="196"/>
      <c r="T376" s="196"/>
      <c r="U376" s="196"/>
      <c r="V376" s="196"/>
      <c r="W376" s="196"/>
      <c r="X376" s="196"/>
      <c r="Y376" s="196"/>
      <c r="Z376" s="196"/>
      <c r="AA376" s="196"/>
      <c r="AB376" s="196"/>
      <c r="AC376" s="196"/>
      <c r="AD376" s="196"/>
      <c r="AE376" s="196"/>
      <c r="AF376" s="196"/>
      <c r="AG376" s="196"/>
      <c r="AH376" s="196"/>
      <c r="AI376" s="196"/>
      <c r="AJ376" s="196"/>
      <c r="AK376" s="196"/>
      <c r="AL376" s="196"/>
      <c r="AM376" s="196"/>
      <c r="AN376" s="196"/>
      <c r="AO376" s="196"/>
      <c r="AP376" s="196"/>
      <c r="AQ376" s="196"/>
      <c r="AR376" s="196"/>
      <c r="AS376" s="196"/>
      <c r="AT376" s="196"/>
      <c r="AU376" s="196"/>
      <c r="AV376" s="196"/>
      <c r="AW376" s="196"/>
      <c r="AX376" s="196"/>
      <c r="AY376" s="196"/>
      <c r="AZ376" s="196"/>
      <c r="BA376" s="196"/>
      <c r="BB376" s="196"/>
      <c r="BC376" s="196"/>
    </row>
    <row r="377" spans="1:55">
      <c r="A377" s="112"/>
      <c r="B377" s="196"/>
      <c r="C377" s="196"/>
      <c r="D377" s="196"/>
      <c r="E377" s="196"/>
      <c r="F377" s="196"/>
      <c r="G377" s="196"/>
      <c r="H377" s="196"/>
      <c r="I377" s="196"/>
      <c r="J377" s="196"/>
      <c r="K377" s="196"/>
      <c r="L377" s="196"/>
      <c r="M377" s="196"/>
      <c r="N377" s="196"/>
      <c r="O377" s="196"/>
      <c r="P377" s="196"/>
      <c r="Q377" s="196"/>
      <c r="R377" s="196"/>
      <c r="S377" s="196"/>
      <c r="T377" s="196"/>
      <c r="U377" s="196"/>
      <c r="V377" s="196"/>
      <c r="W377" s="196"/>
      <c r="X377" s="196"/>
      <c r="Y377" s="196"/>
      <c r="Z377" s="196"/>
      <c r="AA377" s="196"/>
      <c r="AB377" s="196"/>
      <c r="AC377" s="196"/>
      <c r="AD377" s="196"/>
      <c r="AE377" s="196"/>
      <c r="AF377" s="196"/>
      <c r="AG377" s="196"/>
      <c r="AH377" s="196"/>
      <c r="AI377" s="196"/>
      <c r="AJ377" s="196"/>
      <c r="AK377" s="196"/>
      <c r="AL377" s="196"/>
      <c r="AM377" s="196"/>
      <c r="AN377" s="196"/>
      <c r="AO377" s="196"/>
      <c r="AP377" s="196"/>
      <c r="AQ377" s="196"/>
      <c r="AR377" s="196"/>
      <c r="AS377" s="196"/>
      <c r="AT377" s="196"/>
      <c r="AU377" s="196"/>
      <c r="AV377" s="196"/>
      <c r="AW377" s="196"/>
      <c r="AX377" s="196"/>
      <c r="AY377" s="196"/>
      <c r="AZ377" s="196"/>
      <c r="BA377" s="196"/>
      <c r="BB377" s="196"/>
      <c r="BC377" s="196"/>
    </row>
    <row r="378" spans="1:55">
      <c r="A378" s="112"/>
      <c r="B378" s="196"/>
      <c r="C378" s="196"/>
      <c r="D378" s="196"/>
      <c r="E378" s="196"/>
      <c r="F378" s="196"/>
      <c r="G378" s="196"/>
      <c r="H378" s="196"/>
      <c r="I378" s="196"/>
      <c r="J378" s="196"/>
      <c r="K378" s="196"/>
      <c r="L378" s="196"/>
      <c r="M378" s="196"/>
      <c r="N378" s="196"/>
      <c r="O378" s="196"/>
      <c r="P378" s="196"/>
      <c r="Q378" s="196"/>
      <c r="R378" s="196"/>
      <c r="S378" s="196"/>
      <c r="T378" s="196"/>
      <c r="U378" s="196"/>
      <c r="V378" s="196"/>
      <c r="W378" s="196"/>
      <c r="X378" s="196"/>
      <c r="Y378" s="196"/>
      <c r="Z378" s="196"/>
      <c r="AA378" s="196"/>
      <c r="AB378" s="196"/>
      <c r="AC378" s="196"/>
      <c r="AD378" s="196"/>
      <c r="AE378" s="196"/>
      <c r="AF378" s="196"/>
      <c r="AG378" s="196"/>
      <c r="AH378" s="196"/>
      <c r="AI378" s="196"/>
      <c r="AJ378" s="196"/>
      <c r="AK378" s="196"/>
      <c r="AL378" s="196"/>
      <c r="AM378" s="196"/>
      <c r="AN378" s="196"/>
      <c r="AO378" s="196"/>
      <c r="AP378" s="196"/>
      <c r="AQ378" s="196"/>
      <c r="AR378" s="196"/>
      <c r="AS378" s="196"/>
      <c r="AT378" s="196"/>
      <c r="AU378" s="196"/>
      <c r="AV378" s="196"/>
      <c r="AW378" s="196"/>
      <c r="AX378" s="196"/>
      <c r="AY378" s="196"/>
      <c r="AZ378" s="196"/>
      <c r="BA378" s="196"/>
      <c r="BB378" s="196"/>
      <c r="BC378" s="196"/>
    </row>
    <row r="379" spans="1:55">
      <c r="A379" s="112"/>
      <c r="B379" s="196"/>
      <c r="C379" s="196"/>
      <c r="D379" s="196"/>
      <c r="E379" s="196"/>
      <c r="F379" s="196"/>
      <c r="G379" s="196"/>
      <c r="H379" s="196"/>
      <c r="I379" s="196"/>
      <c r="J379" s="196"/>
      <c r="K379" s="196"/>
      <c r="L379" s="196"/>
      <c r="M379" s="196"/>
      <c r="N379" s="196"/>
      <c r="O379" s="196"/>
      <c r="P379" s="196"/>
      <c r="Q379" s="196"/>
      <c r="R379" s="196"/>
      <c r="S379" s="196"/>
      <c r="T379" s="196"/>
      <c r="U379" s="196"/>
      <c r="V379" s="196"/>
      <c r="W379" s="196"/>
      <c r="X379" s="196"/>
      <c r="Y379" s="196"/>
      <c r="Z379" s="196"/>
      <c r="AA379" s="196"/>
      <c r="AB379" s="196"/>
      <c r="AC379" s="196"/>
      <c r="AD379" s="196"/>
      <c r="AE379" s="196"/>
      <c r="AF379" s="196"/>
      <c r="AG379" s="196"/>
      <c r="AH379" s="196"/>
      <c r="AI379" s="196"/>
      <c r="AJ379" s="196"/>
      <c r="AK379" s="196"/>
      <c r="AL379" s="196"/>
      <c r="AM379" s="196"/>
      <c r="AN379" s="196"/>
      <c r="AO379" s="196"/>
      <c r="AP379" s="196"/>
      <c r="AQ379" s="196"/>
      <c r="AR379" s="196"/>
      <c r="AS379" s="196"/>
      <c r="AT379" s="196"/>
      <c r="AU379" s="196"/>
      <c r="AV379" s="196"/>
      <c r="AW379" s="196"/>
      <c r="AX379" s="196"/>
      <c r="AY379" s="196"/>
      <c r="AZ379" s="196"/>
      <c r="BA379" s="196"/>
      <c r="BB379" s="196"/>
      <c r="BC379" s="196"/>
    </row>
    <row r="380" spans="1:55">
      <c r="A380" s="112"/>
      <c r="B380" s="196"/>
      <c r="C380" s="196"/>
      <c r="D380" s="196"/>
      <c r="E380" s="196"/>
      <c r="F380" s="196"/>
      <c r="G380" s="196"/>
      <c r="H380" s="196"/>
      <c r="I380" s="196"/>
      <c r="J380" s="196"/>
      <c r="K380" s="196"/>
      <c r="L380" s="196"/>
      <c r="M380" s="196"/>
      <c r="N380" s="196"/>
      <c r="O380" s="196"/>
      <c r="P380" s="196"/>
      <c r="Q380" s="196"/>
      <c r="R380" s="196"/>
      <c r="S380" s="196"/>
      <c r="T380" s="196"/>
      <c r="U380" s="196"/>
      <c r="V380" s="196"/>
      <c r="W380" s="196"/>
      <c r="X380" s="196"/>
      <c r="Y380" s="196"/>
      <c r="Z380" s="196"/>
      <c r="AA380" s="196"/>
      <c r="AB380" s="196"/>
      <c r="AC380" s="196"/>
      <c r="AD380" s="196"/>
      <c r="AE380" s="196"/>
      <c r="AF380" s="196"/>
      <c r="AG380" s="196"/>
      <c r="AH380" s="196"/>
      <c r="AI380" s="196"/>
      <c r="AJ380" s="196"/>
      <c r="AK380" s="196"/>
      <c r="AL380" s="196"/>
      <c r="AM380" s="196"/>
      <c r="AN380" s="196"/>
      <c r="AO380" s="196"/>
      <c r="AP380" s="196"/>
      <c r="AQ380" s="196"/>
      <c r="AR380" s="196"/>
      <c r="AS380" s="196"/>
      <c r="AT380" s="196"/>
      <c r="AU380" s="196"/>
      <c r="AV380" s="196"/>
      <c r="AW380" s="196"/>
      <c r="AX380" s="196"/>
      <c r="AY380" s="196"/>
      <c r="AZ380" s="196"/>
      <c r="BA380" s="196"/>
      <c r="BB380" s="196"/>
      <c r="BC380" s="196"/>
    </row>
    <row r="381" spans="1:55">
      <c r="A381" s="112"/>
      <c r="B381" s="196"/>
      <c r="C381" s="196"/>
      <c r="D381" s="196"/>
      <c r="E381" s="196"/>
      <c r="F381" s="196"/>
      <c r="G381" s="196"/>
      <c r="H381" s="196"/>
      <c r="I381" s="196"/>
      <c r="J381" s="196"/>
      <c r="K381" s="196"/>
      <c r="L381" s="196"/>
      <c r="M381" s="196"/>
      <c r="N381" s="196"/>
      <c r="O381" s="196"/>
      <c r="P381" s="196"/>
      <c r="Q381" s="196"/>
      <c r="R381" s="196"/>
      <c r="S381" s="196"/>
      <c r="T381" s="196"/>
      <c r="U381" s="196"/>
      <c r="V381" s="196"/>
      <c r="W381" s="196"/>
      <c r="X381" s="196"/>
      <c r="Y381" s="196"/>
      <c r="Z381" s="196"/>
      <c r="AA381" s="196"/>
      <c r="AB381" s="196"/>
      <c r="AC381" s="196"/>
      <c r="AD381" s="196"/>
      <c r="AE381" s="196"/>
      <c r="AF381" s="196"/>
      <c r="AG381" s="196"/>
      <c r="AH381" s="196"/>
      <c r="AI381" s="196"/>
      <c r="AJ381" s="196"/>
      <c r="AK381" s="196"/>
      <c r="AL381" s="196"/>
      <c r="AM381" s="196"/>
      <c r="AN381" s="196"/>
      <c r="AO381" s="196"/>
      <c r="AP381" s="196"/>
      <c r="AQ381" s="196"/>
      <c r="AR381" s="196"/>
      <c r="AS381" s="196"/>
      <c r="AT381" s="196"/>
      <c r="AU381" s="196"/>
      <c r="AV381" s="196"/>
      <c r="AW381" s="196"/>
      <c r="AX381" s="196"/>
      <c r="AY381" s="196"/>
      <c r="AZ381" s="196"/>
      <c r="BA381" s="196"/>
      <c r="BB381" s="196"/>
      <c r="BC381" s="196"/>
    </row>
    <row r="382" spans="1:55">
      <c r="A382" s="112"/>
      <c r="B382" s="196"/>
      <c r="C382" s="196"/>
      <c r="D382" s="196"/>
      <c r="E382" s="196"/>
      <c r="F382" s="196"/>
      <c r="G382" s="196"/>
      <c r="H382" s="196"/>
      <c r="I382" s="196"/>
      <c r="J382" s="196"/>
      <c r="K382" s="196"/>
      <c r="L382" s="196"/>
      <c r="M382" s="196"/>
      <c r="N382" s="196"/>
      <c r="O382" s="196"/>
      <c r="P382" s="196"/>
      <c r="Q382" s="196"/>
      <c r="R382" s="196"/>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row>
    <row r="383" spans="1:55">
      <c r="A383" s="112"/>
      <c r="B383" s="196"/>
      <c r="C383" s="196"/>
      <c r="D383" s="196"/>
      <c r="E383" s="196"/>
      <c r="F383" s="196"/>
      <c r="G383" s="196"/>
      <c r="H383" s="196"/>
      <c r="I383" s="196"/>
      <c r="J383" s="196"/>
      <c r="K383" s="196"/>
      <c r="L383" s="196"/>
      <c r="M383" s="196"/>
      <c r="N383" s="196"/>
      <c r="O383" s="196"/>
      <c r="P383" s="196"/>
      <c r="Q383" s="196"/>
      <c r="R383" s="196"/>
      <c r="S383" s="196"/>
      <c r="T383" s="196"/>
      <c r="U383" s="196"/>
      <c r="V383" s="196"/>
      <c r="W383" s="196"/>
      <c r="X383" s="196"/>
      <c r="Y383" s="196"/>
      <c r="Z383" s="196"/>
      <c r="AA383" s="196"/>
      <c r="AB383" s="196"/>
      <c r="AC383" s="196"/>
      <c r="AD383" s="196"/>
      <c r="AE383" s="196"/>
      <c r="AF383" s="196"/>
      <c r="AG383" s="196"/>
      <c r="AH383" s="196"/>
      <c r="AI383" s="196"/>
      <c r="AJ383" s="196"/>
      <c r="AK383" s="196"/>
      <c r="AL383" s="196"/>
      <c r="AM383" s="196"/>
      <c r="AN383" s="196"/>
      <c r="AO383" s="196"/>
      <c r="AP383" s="196"/>
      <c r="AQ383" s="196"/>
      <c r="AR383" s="196"/>
      <c r="AS383" s="196"/>
      <c r="AT383" s="196"/>
      <c r="AU383" s="196"/>
      <c r="AV383" s="196"/>
      <c r="AW383" s="196"/>
      <c r="AX383" s="196"/>
      <c r="AY383" s="196"/>
      <c r="AZ383" s="196"/>
      <c r="BA383" s="196"/>
      <c r="BB383" s="196"/>
      <c r="BC383" s="196"/>
    </row>
    <row r="384" spans="1:55">
      <c r="A384" s="112"/>
      <c r="B384" s="196"/>
      <c r="C384" s="196"/>
      <c r="D384" s="196"/>
      <c r="E384" s="196"/>
      <c r="F384" s="196"/>
      <c r="G384" s="196"/>
      <c r="H384" s="196"/>
      <c r="I384" s="196"/>
      <c r="J384" s="196"/>
      <c r="K384" s="196"/>
      <c r="L384" s="196"/>
      <c r="M384" s="196"/>
      <c r="N384" s="196"/>
      <c r="O384" s="196"/>
      <c r="P384" s="196"/>
      <c r="Q384" s="196"/>
      <c r="R384" s="196"/>
      <c r="S384" s="196"/>
      <c r="T384" s="196"/>
      <c r="U384" s="196"/>
      <c r="V384" s="196"/>
      <c r="W384" s="196"/>
      <c r="X384" s="196"/>
      <c r="Y384" s="196"/>
      <c r="Z384" s="196"/>
      <c r="AA384" s="196"/>
      <c r="AB384" s="196"/>
      <c r="AC384" s="196"/>
      <c r="AD384" s="196"/>
      <c r="AE384" s="196"/>
      <c r="AF384" s="196"/>
      <c r="AG384" s="196"/>
      <c r="AH384" s="196"/>
      <c r="AI384" s="196"/>
      <c r="AJ384" s="196"/>
      <c r="AK384" s="196"/>
      <c r="AL384" s="196"/>
      <c r="AM384" s="196"/>
      <c r="AN384" s="196"/>
      <c r="AO384" s="196"/>
      <c r="AP384" s="196"/>
      <c r="AQ384" s="196"/>
      <c r="AR384" s="196"/>
      <c r="AS384" s="196"/>
      <c r="AT384" s="196"/>
      <c r="AU384" s="196"/>
      <c r="AV384" s="196"/>
      <c r="AW384" s="196"/>
      <c r="AX384" s="196"/>
      <c r="AY384" s="196"/>
      <c r="AZ384" s="196"/>
      <c r="BA384" s="196"/>
      <c r="BB384" s="196"/>
      <c r="BC384" s="196"/>
    </row>
    <row r="385" spans="1:55">
      <c r="A385" s="112"/>
      <c r="B385" s="196"/>
      <c r="C385" s="196"/>
      <c r="D385" s="196"/>
      <c r="E385" s="196"/>
      <c r="F385" s="196"/>
      <c r="G385" s="196"/>
      <c r="H385" s="196"/>
      <c r="I385" s="196"/>
      <c r="J385" s="196"/>
      <c r="K385" s="196"/>
      <c r="L385" s="196"/>
      <c r="M385" s="196"/>
      <c r="N385" s="196"/>
      <c r="O385" s="196"/>
      <c r="P385" s="196"/>
      <c r="Q385" s="196"/>
      <c r="R385" s="196"/>
      <c r="S385" s="196"/>
      <c r="T385" s="196"/>
      <c r="U385" s="196"/>
      <c r="V385" s="196"/>
      <c r="W385" s="196"/>
      <c r="X385" s="196"/>
      <c r="Y385" s="196"/>
      <c r="Z385" s="196"/>
      <c r="AA385" s="196"/>
      <c r="AB385" s="196"/>
      <c r="AC385" s="196"/>
      <c r="AD385" s="196"/>
      <c r="AE385" s="196"/>
      <c r="AF385" s="196"/>
      <c r="AG385" s="196"/>
      <c r="AH385" s="196"/>
      <c r="AI385" s="196"/>
      <c r="AJ385" s="196"/>
      <c r="AK385" s="196"/>
      <c r="AL385" s="196"/>
      <c r="AM385" s="196"/>
      <c r="AN385" s="196"/>
      <c r="AO385" s="196"/>
      <c r="AP385" s="196"/>
      <c r="AQ385" s="196"/>
      <c r="AR385" s="196"/>
      <c r="AS385" s="196"/>
      <c r="AT385" s="196"/>
      <c r="AU385" s="196"/>
      <c r="AV385" s="196"/>
      <c r="AW385" s="196"/>
      <c r="AX385" s="196"/>
      <c r="AY385" s="196"/>
      <c r="AZ385" s="196"/>
      <c r="BA385" s="196"/>
      <c r="BB385" s="196"/>
      <c r="BC385" s="196"/>
    </row>
    <row r="386" spans="1:55">
      <c r="A386" s="112"/>
      <c r="B386" s="196"/>
      <c r="C386" s="196"/>
      <c r="D386" s="196"/>
      <c r="E386" s="196"/>
      <c r="F386" s="196"/>
      <c r="G386" s="196"/>
      <c r="H386" s="196"/>
      <c r="I386" s="196"/>
      <c r="J386" s="196"/>
      <c r="K386" s="196"/>
      <c r="L386" s="196"/>
      <c r="M386" s="196"/>
      <c r="N386" s="196"/>
      <c r="O386" s="196"/>
      <c r="P386" s="196"/>
      <c r="Q386" s="196"/>
      <c r="R386" s="196"/>
      <c r="S386" s="196"/>
      <c r="T386" s="196"/>
      <c r="U386" s="196"/>
      <c r="V386" s="196"/>
      <c r="W386" s="196"/>
      <c r="X386" s="196"/>
      <c r="Y386" s="196"/>
      <c r="Z386" s="196"/>
      <c r="AA386" s="196"/>
      <c r="AB386" s="196"/>
      <c r="AC386" s="196"/>
      <c r="AD386" s="196"/>
      <c r="AE386" s="196"/>
      <c r="AF386" s="196"/>
      <c r="AG386" s="196"/>
      <c r="AH386" s="196"/>
      <c r="AI386" s="196"/>
      <c r="AJ386" s="196"/>
      <c r="AK386" s="196"/>
      <c r="AL386" s="196"/>
      <c r="AM386" s="196"/>
      <c r="AN386" s="196"/>
      <c r="AO386" s="196"/>
      <c r="AP386" s="196"/>
      <c r="AQ386" s="196"/>
      <c r="AR386" s="196"/>
      <c r="AS386" s="196"/>
      <c r="AT386" s="196"/>
      <c r="AU386" s="196"/>
      <c r="AV386" s="196"/>
      <c r="AW386" s="196"/>
      <c r="AX386" s="196"/>
      <c r="AY386" s="196"/>
      <c r="AZ386" s="196"/>
      <c r="BA386" s="196"/>
      <c r="BB386" s="196"/>
      <c r="BC386" s="196"/>
    </row>
    <row r="387" spans="1:55">
      <c r="A387" s="112"/>
      <c r="B387" s="196"/>
      <c r="C387" s="196"/>
      <c r="D387" s="196"/>
      <c r="E387" s="196"/>
      <c r="F387" s="196"/>
      <c r="G387" s="196"/>
      <c r="H387" s="196"/>
      <c r="I387" s="196"/>
      <c r="J387" s="196"/>
      <c r="K387" s="196"/>
      <c r="L387" s="196"/>
      <c r="M387" s="196"/>
      <c r="N387" s="196"/>
      <c r="O387" s="196"/>
      <c r="P387" s="196"/>
      <c r="Q387" s="196"/>
      <c r="R387" s="196"/>
      <c r="S387" s="196"/>
      <c r="T387" s="196"/>
      <c r="U387" s="196"/>
      <c r="V387" s="196"/>
      <c r="W387" s="196"/>
      <c r="X387" s="196"/>
      <c r="Y387" s="196"/>
      <c r="Z387" s="196"/>
      <c r="AA387" s="196"/>
      <c r="AB387" s="196"/>
      <c r="AC387" s="196"/>
      <c r="AD387" s="196"/>
      <c r="AE387" s="196"/>
      <c r="AF387" s="196"/>
      <c r="AG387" s="196"/>
      <c r="AH387" s="196"/>
      <c r="AI387" s="196"/>
      <c r="AJ387" s="196"/>
      <c r="AK387" s="196"/>
      <c r="AL387" s="196"/>
      <c r="AM387" s="196"/>
      <c r="AN387" s="196"/>
      <c r="AO387" s="196"/>
      <c r="AP387" s="196"/>
      <c r="AQ387" s="196"/>
      <c r="AR387" s="196"/>
      <c r="AS387" s="196"/>
      <c r="AT387" s="196"/>
      <c r="AU387" s="196"/>
      <c r="AV387" s="196"/>
      <c r="AW387" s="196"/>
      <c r="AX387" s="196"/>
      <c r="AY387" s="196"/>
      <c r="AZ387" s="196"/>
      <c r="BA387" s="196"/>
      <c r="BB387" s="196"/>
      <c r="BC387" s="196"/>
    </row>
    <row r="388" spans="1:55">
      <c r="A388" s="112"/>
      <c r="B388" s="196"/>
      <c r="C388" s="196"/>
      <c r="D388" s="196"/>
      <c r="E388" s="196"/>
      <c r="F388" s="196"/>
      <c r="G388" s="196"/>
      <c r="H388" s="196"/>
      <c r="I388" s="196"/>
      <c r="J388" s="196"/>
      <c r="K388" s="196"/>
      <c r="L388" s="196"/>
      <c r="M388" s="196"/>
      <c r="N388" s="196"/>
      <c r="O388" s="196"/>
      <c r="P388" s="196"/>
      <c r="Q388" s="196"/>
      <c r="R388" s="196"/>
      <c r="S388" s="196"/>
      <c r="T388" s="196"/>
      <c r="U388" s="196"/>
      <c r="V388" s="196"/>
      <c r="W388" s="196"/>
      <c r="X388" s="196"/>
      <c r="Y388" s="196"/>
      <c r="Z388" s="196"/>
      <c r="AA388" s="196"/>
      <c r="AB388" s="196"/>
      <c r="AC388" s="196"/>
      <c r="AD388" s="196"/>
      <c r="AE388" s="196"/>
      <c r="AF388" s="196"/>
      <c r="AG388" s="196"/>
      <c r="AH388" s="196"/>
      <c r="AI388" s="196"/>
      <c r="AJ388" s="196"/>
      <c r="AK388" s="196"/>
      <c r="AL388" s="196"/>
      <c r="AM388" s="196"/>
      <c r="AN388" s="196"/>
      <c r="AO388" s="196"/>
      <c r="AP388" s="196"/>
      <c r="AQ388" s="196"/>
      <c r="AR388" s="196"/>
      <c r="AS388" s="196"/>
      <c r="AT388" s="196"/>
      <c r="AU388" s="196"/>
      <c r="AV388" s="196"/>
      <c r="AW388" s="196"/>
      <c r="AX388" s="196"/>
      <c r="AY388" s="196"/>
      <c r="AZ388" s="196"/>
      <c r="BA388" s="196"/>
      <c r="BB388" s="196"/>
      <c r="BC388" s="196"/>
    </row>
    <row r="389" spans="1:55">
      <c r="A389" s="112"/>
      <c r="B389" s="196"/>
      <c r="C389" s="196"/>
      <c r="D389" s="196"/>
      <c r="E389" s="196"/>
      <c r="F389" s="196"/>
      <c r="G389" s="196"/>
      <c r="H389" s="196"/>
      <c r="I389" s="196"/>
      <c r="J389" s="196"/>
      <c r="K389" s="196"/>
      <c r="L389" s="196"/>
      <c r="M389" s="196"/>
      <c r="N389" s="196"/>
      <c r="O389" s="196"/>
      <c r="P389" s="196"/>
      <c r="Q389" s="196"/>
      <c r="R389" s="196"/>
      <c r="S389" s="196"/>
      <c r="T389" s="196"/>
      <c r="U389" s="196"/>
      <c r="V389" s="196"/>
      <c r="W389" s="196"/>
      <c r="X389" s="196"/>
      <c r="Y389" s="196"/>
      <c r="Z389" s="196"/>
      <c r="AA389" s="196"/>
      <c r="AB389" s="196"/>
      <c r="AC389" s="196"/>
      <c r="AD389" s="196"/>
      <c r="AE389" s="196"/>
      <c r="AF389" s="196"/>
      <c r="AG389" s="196"/>
      <c r="AH389" s="196"/>
      <c r="AI389" s="196"/>
      <c r="AJ389" s="196"/>
      <c r="AK389" s="196"/>
      <c r="AL389" s="196"/>
      <c r="AM389" s="196"/>
      <c r="AN389" s="196"/>
      <c r="AO389" s="196"/>
      <c r="AP389" s="196"/>
      <c r="AQ389" s="196"/>
      <c r="AR389" s="196"/>
      <c r="AS389" s="196"/>
      <c r="AT389" s="196"/>
      <c r="AU389" s="196"/>
      <c r="AV389" s="196"/>
      <c r="AW389" s="196"/>
      <c r="AX389" s="196"/>
      <c r="AY389" s="196"/>
      <c r="AZ389" s="196"/>
      <c r="BA389" s="196"/>
      <c r="BB389" s="196"/>
      <c r="BC389" s="196"/>
    </row>
    <row r="390" spans="1:55">
      <c r="A390" s="112"/>
      <c r="B390" s="196"/>
      <c r="C390" s="196"/>
      <c r="D390" s="196"/>
      <c r="E390" s="196"/>
      <c r="F390" s="196"/>
      <c r="G390" s="196"/>
      <c r="H390" s="196"/>
      <c r="I390" s="196"/>
      <c r="J390" s="196"/>
      <c r="K390" s="196"/>
      <c r="L390" s="196"/>
      <c r="M390" s="196"/>
      <c r="N390" s="196"/>
      <c r="O390" s="196"/>
      <c r="P390" s="196"/>
      <c r="Q390" s="196"/>
      <c r="R390" s="196"/>
      <c r="S390" s="196"/>
      <c r="T390" s="196"/>
      <c r="U390" s="196"/>
      <c r="V390" s="196"/>
      <c r="W390" s="196"/>
      <c r="X390" s="196"/>
      <c r="Y390" s="196"/>
      <c r="Z390" s="196"/>
      <c r="AA390" s="196"/>
      <c r="AB390" s="196"/>
      <c r="AC390" s="196"/>
      <c r="AD390" s="196"/>
      <c r="AE390" s="196"/>
      <c r="AF390" s="196"/>
      <c r="AG390" s="196"/>
      <c r="AH390" s="196"/>
      <c r="AI390" s="196"/>
      <c r="AJ390" s="196"/>
      <c r="AK390" s="196"/>
      <c r="AL390" s="196"/>
      <c r="AM390" s="196"/>
      <c r="AN390" s="196"/>
      <c r="AO390" s="196"/>
      <c r="AP390" s="196"/>
      <c r="AQ390" s="196"/>
      <c r="AR390" s="196"/>
      <c r="AS390" s="196"/>
      <c r="AT390" s="196"/>
      <c r="AU390" s="196"/>
      <c r="AV390" s="196"/>
      <c r="AW390" s="196"/>
      <c r="AX390" s="196"/>
      <c r="AY390" s="196"/>
      <c r="AZ390" s="196"/>
      <c r="BA390" s="196"/>
      <c r="BB390" s="196"/>
      <c r="BC390" s="196"/>
    </row>
    <row r="391" spans="1:55">
      <c r="A391" s="112"/>
      <c r="B391" s="196"/>
      <c r="C391" s="196"/>
      <c r="D391" s="196"/>
      <c r="E391" s="196"/>
      <c r="F391" s="196"/>
      <c r="G391" s="196"/>
      <c r="H391" s="196"/>
      <c r="I391" s="196"/>
      <c r="J391" s="196"/>
      <c r="K391" s="196"/>
      <c r="L391" s="196"/>
      <c r="M391" s="196"/>
      <c r="N391" s="196"/>
      <c r="O391" s="196"/>
      <c r="P391" s="196"/>
      <c r="Q391" s="196"/>
      <c r="R391" s="196"/>
      <c r="S391" s="196"/>
      <c r="T391" s="196"/>
      <c r="U391" s="196"/>
      <c r="V391" s="196"/>
      <c r="W391" s="196"/>
      <c r="X391" s="196"/>
      <c r="Y391" s="196"/>
      <c r="Z391" s="196"/>
      <c r="AA391" s="196"/>
      <c r="AB391" s="196"/>
      <c r="AC391" s="196"/>
      <c r="AD391" s="196"/>
      <c r="AE391" s="196"/>
      <c r="AF391" s="196"/>
      <c r="AG391" s="196"/>
      <c r="AH391" s="196"/>
      <c r="AI391" s="196"/>
      <c r="AJ391" s="196"/>
      <c r="AK391" s="196"/>
      <c r="AL391" s="196"/>
      <c r="AM391" s="196"/>
      <c r="AN391" s="196"/>
      <c r="AO391" s="196"/>
      <c r="AP391" s="196"/>
      <c r="AQ391" s="196"/>
      <c r="AR391" s="196"/>
      <c r="AS391" s="196"/>
      <c r="AT391" s="196"/>
      <c r="AU391" s="196"/>
      <c r="AV391" s="196"/>
      <c r="AW391" s="196"/>
      <c r="AX391" s="196"/>
      <c r="AY391" s="196"/>
      <c r="AZ391" s="196"/>
      <c r="BA391" s="196"/>
      <c r="BB391" s="196"/>
      <c r="BC391" s="196"/>
    </row>
    <row r="392" spans="1:55">
      <c r="A392" s="112"/>
      <c r="B392" s="196"/>
      <c r="C392" s="196"/>
      <c r="D392" s="196"/>
      <c r="E392" s="196"/>
      <c r="F392" s="196"/>
      <c r="G392" s="196"/>
      <c r="H392" s="196"/>
      <c r="I392" s="196"/>
      <c r="J392" s="196"/>
      <c r="K392" s="196"/>
      <c r="L392" s="196"/>
      <c r="M392" s="196"/>
      <c r="N392" s="196"/>
      <c r="O392" s="196"/>
      <c r="P392" s="196"/>
      <c r="Q392" s="196"/>
      <c r="R392" s="196"/>
      <c r="S392" s="196"/>
      <c r="T392" s="196"/>
      <c r="U392" s="196"/>
      <c r="V392" s="196"/>
      <c r="W392" s="196"/>
      <c r="X392" s="196"/>
      <c r="Y392" s="196"/>
      <c r="Z392" s="196"/>
      <c r="AA392" s="196"/>
      <c r="AB392" s="196"/>
      <c r="AC392" s="196"/>
      <c r="AD392" s="196"/>
      <c r="AE392" s="196"/>
      <c r="AF392" s="196"/>
      <c r="AG392" s="196"/>
      <c r="AH392" s="196"/>
      <c r="AI392" s="196"/>
      <c r="AJ392" s="196"/>
      <c r="AK392" s="196"/>
      <c r="AL392" s="196"/>
      <c r="AM392" s="196"/>
      <c r="AN392" s="196"/>
      <c r="AO392" s="196"/>
      <c r="AP392" s="196"/>
      <c r="AQ392" s="196"/>
      <c r="AR392" s="196"/>
      <c r="AS392" s="196"/>
      <c r="AT392" s="196"/>
      <c r="AU392" s="196"/>
      <c r="AV392" s="196"/>
      <c r="AW392" s="196"/>
      <c r="AX392" s="196"/>
      <c r="AY392" s="196"/>
      <c r="AZ392" s="196"/>
      <c r="BA392" s="196"/>
      <c r="BB392" s="196"/>
      <c r="BC392" s="196"/>
    </row>
    <row r="393" spans="1:55">
      <c r="A393" s="112"/>
      <c r="B393" s="196"/>
      <c r="C393" s="196"/>
      <c r="D393" s="196"/>
      <c r="E393" s="196"/>
      <c r="F393" s="196"/>
      <c r="G393" s="196"/>
      <c r="H393" s="196"/>
      <c r="I393" s="196"/>
      <c r="J393" s="196"/>
      <c r="K393" s="196"/>
      <c r="L393" s="196"/>
      <c r="M393" s="196"/>
      <c r="N393" s="196"/>
      <c r="O393" s="196"/>
      <c r="P393" s="196"/>
      <c r="Q393" s="196"/>
      <c r="R393" s="196"/>
      <c r="S393" s="196"/>
      <c r="T393" s="196"/>
      <c r="U393" s="196"/>
      <c r="V393" s="196"/>
      <c r="W393" s="196"/>
      <c r="X393" s="196"/>
      <c r="Y393" s="196"/>
      <c r="Z393" s="196"/>
      <c r="AA393" s="196"/>
      <c r="AB393" s="196"/>
      <c r="AC393" s="196"/>
      <c r="AD393" s="196"/>
      <c r="AE393" s="196"/>
      <c r="AF393" s="196"/>
      <c r="AG393" s="196"/>
      <c r="AH393" s="196"/>
      <c r="AI393" s="196"/>
      <c r="AJ393" s="196"/>
      <c r="AK393" s="196"/>
      <c r="AL393" s="196"/>
      <c r="AM393" s="196"/>
      <c r="AN393" s="196"/>
      <c r="AO393" s="196"/>
      <c r="AP393" s="196"/>
      <c r="AQ393" s="196"/>
      <c r="AR393" s="196"/>
      <c r="AS393" s="196"/>
      <c r="AT393" s="196"/>
      <c r="AU393" s="196"/>
      <c r="AV393" s="196"/>
      <c r="AW393" s="196"/>
      <c r="AX393" s="196"/>
      <c r="AY393" s="196"/>
      <c r="AZ393" s="196"/>
      <c r="BA393" s="196"/>
      <c r="BB393" s="196"/>
      <c r="BC393" s="196"/>
    </row>
    <row r="394" spans="1:55">
      <c r="A394" s="112"/>
      <c r="B394" s="196"/>
      <c r="C394" s="196"/>
      <c r="D394" s="196"/>
      <c r="E394" s="196"/>
      <c r="F394" s="196"/>
      <c r="G394" s="196"/>
      <c r="H394" s="196"/>
      <c r="I394" s="196"/>
      <c r="J394" s="196"/>
      <c r="K394" s="196"/>
      <c r="L394" s="196"/>
      <c r="M394" s="196"/>
      <c r="N394" s="196"/>
      <c r="O394" s="196"/>
      <c r="P394" s="196"/>
      <c r="Q394" s="196"/>
      <c r="R394" s="196"/>
      <c r="S394" s="196"/>
      <c r="T394" s="196"/>
      <c r="U394" s="196"/>
      <c r="V394" s="196"/>
      <c r="W394" s="196"/>
      <c r="X394" s="196"/>
      <c r="Y394" s="196"/>
      <c r="Z394" s="196"/>
      <c r="AA394" s="196"/>
      <c r="AB394" s="196"/>
      <c r="AC394" s="196"/>
      <c r="AD394" s="196"/>
      <c r="AE394" s="196"/>
      <c r="AF394" s="196"/>
      <c r="AG394" s="196"/>
      <c r="AH394" s="196"/>
      <c r="AI394" s="196"/>
      <c r="AJ394" s="196"/>
      <c r="AK394" s="196"/>
      <c r="AL394" s="196"/>
      <c r="AM394" s="196"/>
      <c r="AN394" s="196"/>
      <c r="AO394" s="196"/>
      <c r="AP394" s="196"/>
      <c r="AQ394" s="196"/>
      <c r="AR394" s="196"/>
      <c r="AS394" s="196"/>
      <c r="AT394" s="196"/>
      <c r="AU394" s="196"/>
      <c r="AV394" s="196"/>
      <c r="AW394" s="196"/>
      <c r="AX394" s="196"/>
      <c r="AY394" s="196"/>
      <c r="AZ394" s="196"/>
      <c r="BA394" s="196"/>
      <c r="BB394" s="196"/>
      <c r="BC394" s="196"/>
    </row>
    <row r="395" spans="1:55">
      <c r="A395" s="112"/>
      <c r="B395" s="196"/>
      <c r="C395" s="196"/>
      <c r="D395" s="196"/>
      <c r="E395" s="196"/>
      <c r="F395" s="196"/>
      <c r="G395" s="196"/>
      <c r="H395" s="196"/>
      <c r="I395" s="196"/>
      <c r="J395" s="196"/>
      <c r="K395" s="196"/>
      <c r="L395" s="196"/>
      <c r="M395" s="196"/>
      <c r="N395" s="196"/>
      <c r="O395" s="196"/>
      <c r="P395" s="196"/>
      <c r="Q395" s="196"/>
      <c r="R395" s="196"/>
      <c r="S395" s="196"/>
      <c r="T395" s="196"/>
      <c r="U395" s="196"/>
      <c r="V395" s="196"/>
      <c r="W395" s="196"/>
      <c r="X395" s="196"/>
      <c r="Y395" s="196"/>
      <c r="Z395" s="196"/>
      <c r="AA395" s="196"/>
      <c r="AB395" s="196"/>
      <c r="AC395" s="196"/>
      <c r="AD395" s="196"/>
      <c r="AE395" s="196"/>
      <c r="AF395" s="196"/>
      <c r="AG395" s="196"/>
      <c r="AH395" s="196"/>
      <c r="AI395" s="196"/>
      <c r="AJ395" s="196"/>
      <c r="AK395" s="196"/>
      <c r="AL395" s="196"/>
      <c r="AM395" s="196"/>
      <c r="AN395" s="196"/>
      <c r="AO395" s="196"/>
      <c r="AP395" s="196"/>
      <c r="AQ395" s="196"/>
      <c r="AR395" s="196"/>
      <c r="AS395" s="196"/>
      <c r="AT395" s="196"/>
      <c r="AU395" s="196"/>
      <c r="AV395" s="196"/>
      <c r="AW395" s="196"/>
      <c r="AX395" s="196"/>
      <c r="AY395" s="196"/>
      <c r="AZ395" s="196"/>
      <c r="BA395" s="196"/>
      <c r="BB395" s="196"/>
      <c r="BC395" s="196"/>
    </row>
    <row r="396" spans="1:55">
      <c r="A396" s="112"/>
      <c r="B396" s="196"/>
      <c r="C396" s="196"/>
      <c r="D396" s="196"/>
      <c r="E396" s="196"/>
      <c r="F396" s="196"/>
      <c r="G396" s="196"/>
      <c r="H396" s="196"/>
      <c r="I396" s="196"/>
      <c r="J396" s="196"/>
      <c r="K396" s="196"/>
      <c r="L396" s="196"/>
      <c r="M396" s="196"/>
      <c r="N396" s="196"/>
      <c r="O396" s="196"/>
      <c r="P396" s="196"/>
      <c r="Q396" s="196"/>
      <c r="R396" s="196"/>
      <c r="S396" s="196"/>
      <c r="T396" s="196"/>
      <c r="U396" s="196"/>
      <c r="V396" s="196"/>
      <c r="W396" s="196"/>
      <c r="X396" s="196"/>
      <c r="Y396" s="196"/>
      <c r="Z396" s="196"/>
      <c r="AA396" s="196"/>
      <c r="AB396" s="196"/>
      <c r="AC396" s="196"/>
      <c r="AD396" s="196"/>
      <c r="AE396" s="196"/>
      <c r="AF396" s="196"/>
      <c r="AG396" s="196"/>
      <c r="AH396" s="196"/>
      <c r="AI396" s="196"/>
      <c r="AJ396" s="196"/>
      <c r="AK396" s="196"/>
      <c r="AL396" s="196"/>
      <c r="AM396" s="196"/>
      <c r="AN396" s="196"/>
      <c r="AO396" s="196"/>
      <c r="AP396" s="196"/>
      <c r="AQ396" s="196"/>
      <c r="AR396" s="196"/>
      <c r="AS396" s="196"/>
      <c r="AT396" s="196"/>
      <c r="AU396" s="196"/>
      <c r="AV396" s="196"/>
      <c r="AW396" s="196"/>
      <c r="AX396" s="196"/>
      <c r="AY396" s="196"/>
      <c r="AZ396" s="196"/>
      <c r="BA396" s="196"/>
      <c r="BB396" s="196"/>
      <c r="BC396" s="196"/>
    </row>
    <row r="397" spans="1:55">
      <c r="A397" s="112"/>
      <c r="B397" s="196"/>
      <c r="C397" s="196"/>
      <c r="D397" s="196"/>
      <c r="E397" s="196"/>
      <c r="F397" s="196"/>
      <c r="G397" s="196"/>
      <c r="H397" s="196"/>
      <c r="I397" s="196"/>
      <c r="J397" s="196"/>
      <c r="K397" s="196"/>
      <c r="L397" s="196"/>
      <c r="M397" s="196"/>
      <c r="N397" s="196"/>
      <c r="O397" s="196"/>
      <c r="P397" s="196"/>
      <c r="Q397" s="196"/>
      <c r="R397" s="196"/>
      <c r="S397" s="196"/>
      <c r="T397" s="196"/>
      <c r="U397" s="196"/>
      <c r="V397" s="196"/>
      <c r="W397" s="196"/>
      <c r="X397" s="196"/>
      <c r="Y397" s="196"/>
      <c r="Z397" s="196"/>
      <c r="AA397" s="196"/>
      <c r="AB397" s="196"/>
      <c r="AC397" s="196"/>
      <c r="AD397" s="196"/>
      <c r="AE397" s="196"/>
      <c r="AF397" s="196"/>
      <c r="AG397" s="196"/>
      <c r="AH397" s="196"/>
      <c r="AI397" s="196"/>
      <c r="AJ397" s="196"/>
      <c r="AK397" s="196"/>
      <c r="AL397" s="196"/>
      <c r="AM397" s="196"/>
      <c r="AN397" s="196"/>
      <c r="AO397" s="196"/>
      <c r="AP397" s="196"/>
      <c r="AQ397" s="196"/>
      <c r="AR397" s="196"/>
      <c r="AS397" s="196"/>
      <c r="AT397" s="196"/>
      <c r="AU397" s="196"/>
      <c r="AV397" s="196"/>
      <c r="AW397" s="196"/>
      <c r="AX397" s="196"/>
      <c r="AY397" s="196"/>
      <c r="AZ397" s="196"/>
      <c r="BA397" s="196"/>
      <c r="BB397" s="196"/>
      <c r="BC397" s="196"/>
    </row>
    <row r="398" spans="1:55">
      <c r="A398" s="112"/>
      <c r="B398" s="196"/>
      <c r="C398" s="196"/>
      <c r="D398" s="196"/>
      <c r="E398" s="196"/>
      <c r="F398" s="196"/>
      <c r="G398" s="196"/>
      <c r="H398" s="196"/>
      <c r="I398" s="196"/>
      <c r="J398" s="196"/>
      <c r="K398" s="196"/>
      <c r="L398" s="196"/>
      <c r="M398" s="196"/>
      <c r="N398" s="196"/>
      <c r="O398" s="196"/>
      <c r="P398" s="196"/>
      <c r="Q398" s="196"/>
      <c r="R398" s="196"/>
      <c r="S398" s="196"/>
      <c r="T398" s="196"/>
      <c r="U398" s="196"/>
      <c r="V398" s="196"/>
      <c r="W398" s="196"/>
      <c r="X398" s="196"/>
      <c r="Y398" s="196"/>
      <c r="Z398" s="196"/>
      <c r="AA398" s="196"/>
      <c r="AB398" s="196"/>
      <c r="AC398" s="196"/>
      <c r="AD398" s="196"/>
      <c r="AE398" s="196"/>
      <c r="AF398" s="196"/>
      <c r="AG398" s="196"/>
      <c r="AH398" s="196"/>
      <c r="AI398" s="196"/>
      <c r="AJ398" s="196"/>
      <c r="AK398" s="196"/>
      <c r="AL398" s="196"/>
      <c r="AM398" s="196"/>
      <c r="AN398" s="196"/>
      <c r="AO398" s="196"/>
      <c r="AP398" s="196"/>
      <c r="AQ398" s="196"/>
      <c r="AR398" s="196"/>
      <c r="AS398" s="196"/>
      <c r="AT398" s="196"/>
      <c r="AU398" s="196"/>
      <c r="AV398" s="196"/>
      <c r="AW398" s="196"/>
      <c r="AX398" s="196"/>
      <c r="AY398" s="196"/>
      <c r="AZ398" s="196"/>
      <c r="BA398" s="196"/>
      <c r="BB398" s="196"/>
      <c r="BC398" s="196"/>
    </row>
    <row r="399" spans="1:55">
      <c r="A399" s="112"/>
      <c r="B399" s="196"/>
      <c r="C399" s="196"/>
      <c r="D399" s="196"/>
      <c r="E399" s="196"/>
      <c r="F399" s="196"/>
      <c r="G399" s="196"/>
      <c r="H399" s="196"/>
      <c r="I399" s="196"/>
      <c r="J399" s="196"/>
      <c r="K399" s="196"/>
      <c r="L399" s="196"/>
      <c r="M399" s="196"/>
      <c r="N399" s="196"/>
      <c r="O399" s="196"/>
      <c r="P399" s="196"/>
      <c r="Q399" s="196"/>
      <c r="R399" s="196"/>
      <c r="S399" s="196"/>
      <c r="T399" s="196"/>
      <c r="U399" s="196"/>
      <c r="V399" s="196"/>
      <c r="W399" s="196"/>
      <c r="X399" s="196"/>
      <c r="Y399" s="196"/>
      <c r="Z399" s="196"/>
      <c r="AA399" s="196"/>
      <c r="AB399" s="196"/>
      <c r="AC399" s="196"/>
      <c r="AD399" s="196"/>
      <c r="AE399" s="196"/>
      <c r="AF399" s="196"/>
      <c r="AG399" s="196"/>
      <c r="AH399" s="196"/>
      <c r="AI399" s="196"/>
      <c r="AJ399" s="196"/>
      <c r="AK399" s="196"/>
      <c r="AL399" s="196"/>
      <c r="AM399" s="196"/>
      <c r="AN399" s="196"/>
      <c r="AO399" s="196"/>
      <c r="AP399" s="196"/>
      <c r="AQ399" s="196"/>
      <c r="AR399" s="196"/>
      <c r="AS399" s="196"/>
      <c r="AT399" s="196"/>
      <c r="AU399" s="196"/>
      <c r="AV399" s="196"/>
      <c r="AW399" s="196"/>
      <c r="AX399" s="196"/>
      <c r="AY399" s="196"/>
      <c r="AZ399" s="196"/>
      <c r="BA399" s="196"/>
      <c r="BB399" s="196"/>
      <c r="BC399" s="196"/>
    </row>
    <row r="400" spans="1:55">
      <c r="A400" s="112"/>
      <c r="B400" s="196"/>
      <c r="C400" s="196"/>
      <c r="D400" s="196"/>
      <c r="E400" s="196"/>
      <c r="F400" s="196"/>
      <c r="G400" s="196"/>
      <c r="H400" s="196"/>
      <c r="I400" s="196"/>
      <c r="J400" s="196"/>
      <c r="K400" s="196"/>
      <c r="L400" s="196"/>
      <c r="M400" s="196"/>
      <c r="N400" s="196"/>
      <c r="O400" s="196"/>
      <c r="P400" s="196"/>
      <c r="Q400" s="196"/>
      <c r="R400" s="196"/>
      <c r="S400" s="196"/>
      <c r="T400" s="196"/>
      <c r="U400" s="196"/>
      <c r="V400" s="196"/>
      <c r="W400" s="196"/>
      <c r="X400" s="196"/>
      <c r="Y400" s="196"/>
      <c r="Z400" s="196"/>
      <c r="AA400" s="196"/>
      <c r="AB400" s="196"/>
      <c r="AC400" s="196"/>
      <c r="AD400" s="196"/>
      <c r="AE400" s="196"/>
      <c r="AF400" s="196"/>
      <c r="AG400" s="196"/>
      <c r="AH400" s="196"/>
      <c r="AI400" s="196"/>
      <c r="AJ400" s="196"/>
      <c r="AK400" s="196"/>
      <c r="AL400" s="196"/>
      <c r="AM400" s="196"/>
      <c r="AN400" s="196"/>
      <c r="AO400" s="196"/>
      <c r="AP400" s="196"/>
      <c r="AQ400" s="196"/>
      <c r="AR400" s="196"/>
      <c r="AS400" s="196"/>
      <c r="AT400" s="196"/>
      <c r="AU400" s="196"/>
      <c r="AV400" s="196"/>
      <c r="AW400" s="196"/>
      <c r="AX400" s="196"/>
      <c r="AY400" s="196"/>
      <c r="AZ400" s="196"/>
      <c r="BA400" s="196"/>
      <c r="BB400" s="196"/>
      <c r="BC400" s="196"/>
    </row>
    <row r="401" spans="1:55">
      <c r="A401" s="112"/>
      <c r="B401" s="196"/>
      <c r="C401" s="196"/>
      <c r="D401" s="196"/>
      <c r="E401" s="196"/>
      <c r="F401" s="196"/>
      <c r="G401" s="196"/>
      <c r="H401" s="196"/>
      <c r="I401" s="196"/>
      <c r="J401" s="196"/>
      <c r="K401" s="196"/>
      <c r="L401" s="196"/>
      <c r="M401" s="196"/>
      <c r="N401" s="196"/>
      <c r="O401" s="196"/>
      <c r="P401" s="196"/>
      <c r="Q401" s="196"/>
      <c r="R401" s="196"/>
      <c r="S401" s="196"/>
      <c r="T401" s="196"/>
      <c r="U401" s="196"/>
      <c r="V401" s="196"/>
      <c r="W401" s="196"/>
      <c r="X401" s="196"/>
      <c r="Y401" s="196"/>
      <c r="Z401" s="196"/>
      <c r="AA401" s="196"/>
      <c r="AB401" s="196"/>
      <c r="AC401" s="196"/>
      <c r="AD401" s="196"/>
      <c r="AE401" s="196"/>
      <c r="AF401" s="196"/>
      <c r="AG401" s="196"/>
      <c r="AH401" s="196"/>
      <c r="AI401" s="196"/>
      <c r="AJ401" s="196"/>
      <c r="AK401" s="196"/>
      <c r="AL401" s="196"/>
      <c r="AM401" s="196"/>
      <c r="AN401" s="196"/>
      <c r="AO401" s="196"/>
      <c r="AP401" s="196"/>
      <c r="AQ401" s="196"/>
      <c r="AR401" s="196"/>
      <c r="AS401" s="196"/>
      <c r="AT401" s="196"/>
      <c r="AU401" s="196"/>
      <c r="AV401" s="196"/>
      <c r="AW401" s="196"/>
      <c r="AX401" s="196"/>
      <c r="AY401" s="196"/>
      <c r="AZ401" s="196"/>
      <c r="BA401" s="196"/>
      <c r="BB401" s="196"/>
      <c r="BC401" s="196"/>
    </row>
    <row r="402" spans="1:55">
      <c r="A402" s="112"/>
      <c r="B402" s="196"/>
      <c r="C402" s="196"/>
      <c r="D402" s="196"/>
      <c r="E402" s="196"/>
      <c r="F402" s="196"/>
      <c r="G402" s="196"/>
      <c r="H402" s="196"/>
      <c r="I402" s="196"/>
      <c r="J402" s="196"/>
      <c r="K402" s="196"/>
      <c r="L402" s="196"/>
      <c r="M402" s="196"/>
      <c r="N402" s="196"/>
      <c r="O402" s="196"/>
      <c r="P402" s="196"/>
      <c r="Q402" s="196"/>
      <c r="R402" s="196"/>
      <c r="S402" s="196"/>
      <c r="T402" s="196"/>
      <c r="U402" s="196"/>
      <c r="V402" s="196"/>
      <c r="W402" s="196"/>
      <c r="X402" s="196"/>
      <c r="Y402" s="196"/>
      <c r="Z402" s="196"/>
      <c r="AA402" s="196"/>
      <c r="AB402" s="196"/>
      <c r="AC402" s="196"/>
      <c r="AD402" s="196"/>
      <c r="AE402" s="196"/>
      <c r="AF402" s="196"/>
      <c r="AG402" s="196"/>
      <c r="AH402" s="196"/>
      <c r="AI402" s="196"/>
      <c r="AJ402" s="196"/>
      <c r="AK402" s="196"/>
      <c r="AL402" s="196"/>
      <c r="AM402" s="196"/>
      <c r="AN402" s="196"/>
      <c r="AO402" s="196"/>
      <c r="AP402" s="196"/>
      <c r="AQ402" s="196"/>
      <c r="AR402" s="196"/>
      <c r="AS402" s="196"/>
      <c r="AT402" s="196"/>
      <c r="AU402" s="196"/>
      <c r="AV402" s="196"/>
      <c r="AW402" s="196"/>
      <c r="AX402" s="196"/>
      <c r="AY402" s="196"/>
      <c r="AZ402" s="196"/>
      <c r="BA402" s="196"/>
      <c r="BB402" s="196"/>
      <c r="BC402" s="196"/>
    </row>
    <row r="403" spans="1:55">
      <c r="A403" s="112"/>
      <c r="B403" s="196"/>
      <c r="C403" s="196"/>
      <c r="D403" s="196"/>
      <c r="E403" s="196"/>
      <c r="F403" s="196"/>
      <c r="G403" s="196"/>
      <c r="H403" s="196"/>
      <c r="I403" s="196"/>
      <c r="J403" s="196"/>
      <c r="K403" s="196"/>
      <c r="L403" s="196"/>
      <c r="M403" s="196"/>
      <c r="N403" s="196"/>
      <c r="O403" s="196"/>
      <c r="P403" s="196"/>
      <c r="Q403" s="196"/>
      <c r="R403" s="196"/>
      <c r="S403" s="196"/>
      <c r="T403" s="196"/>
      <c r="U403" s="196"/>
      <c r="V403" s="196"/>
      <c r="W403" s="196"/>
      <c r="X403" s="196"/>
      <c r="Y403" s="196"/>
      <c r="Z403" s="196"/>
      <c r="AA403" s="196"/>
      <c r="AB403" s="196"/>
      <c r="AC403" s="196"/>
      <c r="AD403" s="196"/>
      <c r="AE403" s="196"/>
      <c r="AF403" s="196"/>
      <c r="AG403" s="196"/>
      <c r="AH403" s="196"/>
      <c r="AI403" s="196"/>
      <c r="AJ403" s="196"/>
      <c r="AK403" s="196"/>
      <c r="AL403" s="196"/>
      <c r="AM403" s="196"/>
      <c r="AN403" s="196"/>
      <c r="AO403" s="196"/>
      <c r="AP403" s="196"/>
      <c r="AQ403" s="196"/>
      <c r="AR403" s="196"/>
      <c r="AS403" s="196"/>
      <c r="AT403" s="196"/>
      <c r="AU403" s="196"/>
      <c r="AV403" s="196"/>
      <c r="AW403" s="196"/>
      <c r="AX403" s="196"/>
      <c r="AY403" s="196"/>
      <c r="AZ403" s="196"/>
      <c r="BA403" s="196"/>
      <c r="BB403" s="196"/>
      <c r="BC403" s="196"/>
    </row>
    <row r="404" spans="1:55">
      <c r="A404" s="112"/>
      <c r="B404" s="196"/>
      <c r="C404" s="196"/>
      <c r="D404" s="196"/>
      <c r="E404" s="196"/>
      <c r="F404" s="196"/>
      <c r="G404" s="196"/>
      <c r="H404" s="196"/>
      <c r="I404" s="196"/>
      <c r="J404" s="196"/>
      <c r="K404" s="196"/>
      <c r="L404" s="196"/>
      <c r="M404" s="196"/>
      <c r="N404" s="196"/>
      <c r="O404" s="196"/>
      <c r="P404" s="196"/>
      <c r="Q404" s="196"/>
      <c r="R404" s="196"/>
      <c r="S404" s="196"/>
      <c r="T404" s="196"/>
      <c r="U404" s="196"/>
      <c r="V404" s="196"/>
      <c r="W404" s="196"/>
      <c r="X404" s="196"/>
      <c r="Y404" s="196"/>
      <c r="Z404" s="196"/>
      <c r="AA404" s="196"/>
      <c r="AB404" s="196"/>
      <c r="AC404" s="196"/>
      <c r="AD404" s="196"/>
      <c r="AE404" s="196"/>
      <c r="AF404" s="196"/>
      <c r="AG404" s="196"/>
      <c r="AH404" s="196"/>
      <c r="AI404" s="196"/>
      <c r="AJ404" s="196"/>
      <c r="AK404" s="196"/>
      <c r="AL404" s="196"/>
      <c r="AM404" s="196"/>
      <c r="AN404" s="196"/>
      <c r="AO404" s="196"/>
      <c r="AP404" s="196"/>
      <c r="AQ404" s="196"/>
      <c r="AR404" s="196"/>
      <c r="AS404" s="196"/>
      <c r="AT404" s="196"/>
      <c r="AU404" s="196"/>
      <c r="AV404" s="196"/>
      <c r="AW404" s="196"/>
      <c r="AX404" s="196"/>
      <c r="AY404" s="196"/>
      <c r="AZ404" s="196"/>
      <c r="BA404" s="196"/>
      <c r="BB404" s="196"/>
      <c r="BC404" s="196"/>
    </row>
    <row r="405" spans="1:55">
      <c r="A405" s="112"/>
      <c r="B405" s="196"/>
      <c r="C405" s="196"/>
      <c r="D405" s="196"/>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c r="AR405" s="196"/>
      <c r="AS405" s="196"/>
      <c r="AT405" s="196"/>
      <c r="AU405" s="196"/>
      <c r="AV405" s="196"/>
      <c r="AW405" s="196"/>
      <c r="AX405" s="196"/>
      <c r="AY405" s="196"/>
      <c r="AZ405" s="196"/>
      <c r="BA405" s="196"/>
      <c r="BB405" s="196"/>
      <c r="BC405" s="196"/>
    </row>
    <row r="406" spans="1:55">
      <c r="A406" s="112"/>
      <c r="B406" s="196"/>
      <c r="C406" s="196"/>
      <c r="D406" s="196"/>
      <c r="E406" s="196"/>
      <c r="F406" s="196"/>
      <c r="G406" s="196"/>
      <c r="H406" s="196"/>
      <c r="I406" s="196"/>
      <c r="J406" s="196"/>
      <c r="K406" s="196"/>
      <c r="L406" s="196"/>
      <c r="M406" s="196"/>
      <c r="N406" s="196"/>
      <c r="O406" s="196"/>
      <c r="P406" s="196"/>
      <c r="Q406" s="196"/>
      <c r="R406" s="196"/>
      <c r="S406" s="196"/>
      <c r="T406" s="196"/>
      <c r="U406" s="196"/>
      <c r="V406" s="196"/>
      <c r="W406" s="196"/>
      <c r="X406" s="196"/>
      <c r="Y406" s="196"/>
      <c r="Z406" s="196"/>
      <c r="AA406" s="196"/>
      <c r="AB406" s="196"/>
      <c r="AC406" s="196"/>
      <c r="AD406" s="196"/>
      <c r="AE406" s="196"/>
      <c r="AF406" s="196"/>
      <c r="AG406" s="196"/>
      <c r="AH406" s="196"/>
      <c r="AI406" s="196"/>
      <c r="AJ406" s="196"/>
      <c r="AK406" s="196"/>
      <c r="AL406" s="196"/>
      <c r="AM406" s="196"/>
      <c r="AN406" s="196"/>
      <c r="AO406" s="196"/>
      <c r="AP406" s="196"/>
      <c r="AQ406" s="196"/>
      <c r="AR406" s="196"/>
      <c r="AS406" s="196"/>
      <c r="AT406" s="196"/>
      <c r="AU406" s="196"/>
      <c r="AV406" s="196"/>
      <c r="AW406" s="196"/>
      <c r="AX406" s="196"/>
      <c r="AY406" s="196"/>
      <c r="AZ406" s="196"/>
      <c r="BA406" s="196"/>
      <c r="BB406" s="196"/>
      <c r="BC406" s="196"/>
    </row>
    <row r="407" spans="1:55">
      <c r="A407" s="112"/>
      <c r="B407" s="196"/>
      <c r="C407" s="196"/>
      <c r="D407" s="196"/>
      <c r="E407" s="196"/>
      <c r="F407" s="196"/>
      <c r="G407" s="196"/>
      <c r="H407" s="196"/>
      <c r="I407" s="196"/>
      <c r="J407" s="196"/>
      <c r="K407" s="196"/>
      <c r="L407" s="196"/>
      <c r="M407" s="196"/>
      <c r="N407" s="196"/>
      <c r="O407" s="196"/>
      <c r="P407" s="196"/>
      <c r="Q407" s="196"/>
      <c r="R407" s="196"/>
      <c r="S407" s="196"/>
      <c r="T407" s="196"/>
      <c r="U407" s="196"/>
      <c r="V407" s="196"/>
      <c r="W407" s="196"/>
      <c r="X407" s="196"/>
      <c r="Y407" s="196"/>
      <c r="Z407" s="196"/>
      <c r="AA407" s="196"/>
      <c r="AB407" s="196"/>
      <c r="AC407" s="196"/>
      <c r="AD407" s="196"/>
      <c r="AE407" s="196"/>
      <c r="AF407" s="196"/>
      <c r="AG407" s="196"/>
      <c r="AH407" s="196"/>
      <c r="AI407" s="196"/>
      <c r="AJ407" s="196"/>
      <c r="AK407" s="196"/>
      <c r="AL407" s="196"/>
      <c r="AM407" s="196"/>
      <c r="AN407" s="196"/>
      <c r="AO407" s="196"/>
      <c r="AP407" s="196"/>
      <c r="AQ407" s="196"/>
      <c r="AR407" s="196"/>
      <c r="AS407" s="196"/>
      <c r="AT407" s="196"/>
      <c r="AU407" s="196"/>
      <c r="AV407" s="196"/>
      <c r="AW407" s="196"/>
      <c r="AX407" s="196"/>
      <c r="AY407" s="196"/>
      <c r="AZ407" s="196"/>
      <c r="BA407" s="196"/>
      <c r="BB407" s="196"/>
      <c r="BC407" s="196"/>
    </row>
    <row r="408" spans="1:55">
      <c r="A408" s="112"/>
      <c r="B408" s="196"/>
      <c r="C408" s="196"/>
      <c r="D408" s="196"/>
      <c r="E408" s="196"/>
      <c r="F408" s="196"/>
      <c r="G408" s="196"/>
      <c r="H408" s="196"/>
      <c r="I408" s="196"/>
      <c r="J408" s="196"/>
      <c r="K408" s="196"/>
      <c r="L408" s="196"/>
      <c r="M408" s="196"/>
      <c r="N408" s="196"/>
      <c r="O408" s="196"/>
      <c r="P408" s="196"/>
      <c r="Q408" s="196"/>
      <c r="R408" s="196"/>
      <c r="S408" s="196"/>
      <c r="T408" s="196"/>
      <c r="U408" s="196"/>
      <c r="V408" s="196"/>
      <c r="W408" s="196"/>
      <c r="X408" s="196"/>
      <c r="Y408" s="196"/>
      <c r="Z408" s="196"/>
      <c r="AA408" s="196"/>
      <c r="AB408" s="196"/>
      <c r="AC408" s="196"/>
      <c r="AD408" s="196"/>
      <c r="AE408" s="196"/>
      <c r="AF408" s="196"/>
      <c r="AG408" s="196"/>
      <c r="AH408" s="196"/>
      <c r="AI408" s="196"/>
      <c r="AJ408" s="196"/>
      <c r="AK408" s="196"/>
      <c r="AL408" s="196"/>
      <c r="AM408" s="196"/>
      <c r="AN408" s="196"/>
      <c r="AO408" s="196"/>
      <c r="AP408" s="196"/>
      <c r="AQ408" s="196"/>
      <c r="AR408" s="196"/>
      <c r="AS408" s="196"/>
      <c r="AT408" s="196"/>
      <c r="AU408" s="196"/>
      <c r="AV408" s="196"/>
      <c r="AW408" s="196"/>
      <c r="AX408" s="196"/>
      <c r="AY408" s="196"/>
      <c r="AZ408" s="196"/>
      <c r="BA408" s="196"/>
      <c r="BB408" s="196"/>
      <c r="BC408" s="196"/>
    </row>
    <row r="409" spans="1:55">
      <c r="A409" s="112"/>
      <c r="B409" s="196"/>
      <c r="C409" s="196"/>
      <c r="D409" s="196"/>
      <c r="E409" s="196"/>
      <c r="F409" s="196"/>
      <c r="G409" s="196"/>
      <c r="H409" s="196"/>
      <c r="I409" s="196"/>
      <c r="J409" s="196"/>
      <c r="K409" s="196"/>
      <c r="L409" s="196"/>
      <c r="M409" s="196"/>
      <c r="N409" s="196"/>
      <c r="O409" s="196"/>
      <c r="P409" s="196"/>
      <c r="Q409" s="196"/>
      <c r="R409" s="196"/>
      <c r="S409" s="196"/>
      <c r="T409" s="196"/>
      <c r="U409" s="196"/>
      <c r="V409" s="196"/>
      <c r="W409" s="196"/>
      <c r="X409" s="196"/>
      <c r="Y409" s="196"/>
      <c r="Z409" s="196"/>
      <c r="AA409" s="196"/>
      <c r="AB409" s="196"/>
      <c r="AC409" s="196"/>
      <c r="AD409" s="196"/>
      <c r="AE409" s="196"/>
      <c r="AF409" s="196"/>
      <c r="AG409" s="196"/>
      <c r="AH409" s="196"/>
      <c r="AI409" s="196"/>
      <c r="AJ409" s="196"/>
      <c r="AK409" s="196"/>
      <c r="AL409" s="196"/>
      <c r="AM409" s="196"/>
      <c r="AN409" s="196"/>
      <c r="AO409" s="196"/>
      <c r="AP409" s="196"/>
      <c r="AQ409" s="196"/>
      <c r="AR409" s="196"/>
      <c r="AS409" s="196"/>
      <c r="AT409" s="196"/>
      <c r="AU409" s="196"/>
      <c r="AV409" s="196"/>
      <c r="AW409" s="196"/>
      <c r="AX409" s="196"/>
      <c r="AY409" s="196"/>
      <c r="AZ409" s="196"/>
      <c r="BA409" s="196"/>
      <c r="BB409" s="196"/>
      <c r="BC409" s="196"/>
    </row>
    <row r="410" spans="1:55">
      <c r="A410" s="112"/>
      <c r="B410" s="196"/>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196"/>
      <c r="Z410" s="196"/>
      <c r="AA410" s="196"/>
      <c r="AB410" s="196"/>
      <c r="AC410" s="196"/>
      <c r="AD410" s="196"/>
      <c r="AE410" s="196"/>
      <c r="AF410" s="196"/>
      <c r="AG410" s="196"/>
      <c r="AH410" s="196"/>
      <c r="AI410" s="196"/>
      <c r="AJ410" s="196"/>
      <c r="AK410" s="196"/>
      <c r="AL410" s="196"/>
      <c r="AM410" s="196"/>
      <c r="AN410" s="196"/>
      <c r="AO410" s="196"/>
      <c r="AP410" s="196"/>
      <c r="AQ410" s="196"/>
      <c r="AR410" s="196"/>
      <c r="AS410" s="196"/>
      <c r="AT410" s="196"/>
      <c r="AU410" s="196"/>
      <c r="AV410" s="196"/>
      <c r="AW410" s="196"/>
      <c r="AX410" s="196"/>
      <c r="AY410" s="196"/>
      <c r="AZ410" s="196"/>
      <c r="BA410" s="196"/>
      <c r="BB410" s="196"/>
      <c r="BC410" s="196"/>
    </row>
    <row r="411" spans="1:55">
      <c r="A411" s="112"/>
      <c r="B411" s="196"/>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196"/>
      <c r="Z411" s="196"/>
      <c r="AA411" s="196"/>
      <c r="AB411" s="196"/>
      <c r="AC411" s="196"/>
      <c r="AD411" s="196"/>
      <c r="AE411" s="196"/>
      <c r="AF411" s="196"/>
      <c r="AG411" s="196"/>
      <c r="AH411" s="196"/>
      <c r="AI411" s="196"/>
      <c r="AJ411" s="196"/>
      <c r="AK411" s="196"/>
      <c r="AL411" s="196"/>
      <c r="AM411" s="196"/>
      <c r="AN411" s="196"/>
      <c r="AO411" s="196"/>
      <c r="AP411" s="196"/>
      <c r="AQ411" s="196"/>
      <c r="AR411" s="196"/>
      <c r="AS411" s="196"/>
      <c r="AT411" s="196"/>
      <c r="AU411" s="196"/>
      <c r="AV411" s="196"/>
      <c r="AW411" s="196"/>
      <c r="AX411" s="196"/>
      <c r="AY411" s="196"/>
      <c r="AZ411" s="196"/>
      <c r="BA411" s="196"/>
      <c r="BB411" s="196"/>
      <c r="BC411" s="196"/>
    </row>
    <row r="412" spans="1:55">
      <c r="A412" s="112"/>
      <c r="B412" s="196"/>
      <c r="C412" s="196"/>
      <c r="D412" s="196"/>
      <c r="E412" s="196"/>
      <c r="F412" s="196"/>
      <c r="G412" s="196"/>
      <c r="H412" s="196"/>
      <c r="I412" s="196"/>
      <c r="J412" s="196"/>
      <c r="K412" s="196"/>
      <c r="L412" s="196"/>
      <c r="M412" s="196"/>
      <c r="N412" s="196"/>
      <c r="O412" s="196"/>
      <c r="P412" s="196"/>
      <c r="Q412" s="196"/>
      <c r="R412" s="196"/>
      <c r="S412" s="196"/>
      <c r="T412" s="196"/>
      <c r="U412" s="196"/>
      <c r="V412" s="196"/>
      <c r="W412" s="196"/>
      <c r="X412" s="196"/>
      <c r="Y412" s="196"/>
      <c r="Z412" s="196"/>
      <c r="AA412" s="196"/>
      <c r="AB412" s="196"/>
      <c r="AC412" s="196"/>
      <c r="AD412" s="196"/>
      <c r="AE412" s="196"/>
      <c r="AF412" s="196"/>
      <c r="AG412" s="196"/>
      <c r="AH412" s="196"/>
      <c r="AI412" s="196"/>
      <c r="AJ412" s="196"/>
      <c r="AK412" s="196"/>
      <c r="AL412" s="196"/>
      <c r="AM412" s="196"/>
      <c r="AN412" s="196"/>
      <c r="AO412" s="196"/>
      <c r="AP412" s="196"/>
      <c r="AQ412" s="196"/>
      <c r="AR412" s="196"/>
      <c r="AS412" s="196"/>
      <c r="AT412" s="196"/>
      <c r="AU412" s="196"/>
      <c r="AV412" s="196"/>
      <c r="AW412" s="196"/>
      <c r="AX412" s="196"/>
      <c r="AY412" s="196"/>
      <c r="AZ412" s="196"/>
      <c r="BA412" s="196"/>
      <c r="BB412" s="196"/>
      <c r="BC412" s="196"/>
    </row>
    <row r="413" spans="1:55">
      <c r="A413" s="112"/>
      <c r="B413" s="196"/>
      <c r="C413" s="196"/>
      <c r="D413" s="196"/>
      <c r="E413" s="196"/>
      <c r="F413" s="196"/>
      <c r="G413" s="196"/>
      <c r="H413" s="196"/>
      <c r="I413" s="196"/>
      <c r="J413" s="196"/>
      <c r="K413" s="196"/>
      <c r="L413" s="196"/>
      <c r="M413" s="196"/>
      <c r="N413" s="196"/>
      <c r="O413" s="196"/>
      <c r="P413" s="196"/>
      <c r="Q413" s="196"/>
      <c r="R413" s="196"/>
      <c r="S413" s="196"/>
      <c r="T413" s="196"/>
      <c r="U413" s="196"/>
      <c r="V413" s="196"/>
      <c r="W413" s="196"/>
      <c r="X413" s="196"/>
      <c r="Y413" s="196"/>
      <c r="Z413" s="196"/>
      <c r="AA413" s="196"/>
      <c r="AB413" s="196"/>
      <c r="AC413" s="196"/>
      <c r="AD413" s="196"/>
      <c r="AE413" s="196"/>
      <c r="AF413" s="196"/>
      <c r="AG413" s="196"/>
      <c r="AH413" s="196"/>
      <c r="AI413" s="196"/>
      <c r="AJ413" s="196"/>
      <c r="AK413" s="196"/>
      <c r="AL413" s="196"/>
      <c r="AM413" s="196"/>
      <c r="AN413" s="196"/>
      <c r="AO413" s="196"/>
      <c r="AP413" s="196"/>
      <c r="AQ413" s="196"/>
      <c r="AR413" s="196"/>
      <c r="AS413" s="196"/>
      <c r="AT413" s="196"/>
      <c r="AU413" s="196"/>
      <c r="AV413" s="196"/>
      <c r="AW413" s="196"/>
      <c r="AX413" s="196"/>
      <c r="AY413" s="196"/>
      <c r="AZ413" s="196"/>
      <c r="BA413" s="196"/>
      <c r="BB413" s="196"/>
      <c r="BC413" s="196"/>
    </row>
    <row r="414" spans="1:55">
      <c r="A414" s="112"/>
      <c r="B414" s="196"/>
      <c r="C414" s="196"/>
      <c r="D414" s="196"/>
      <c r="E414" s="196"/>
      <c r="F414" s="196"/>
      <c r="G414" s="196"/>
      <c r="H414" s="196"/>
      <c r="I414" s="196"/>
      <c r="J414" s="196"/>
      <c r="K414" s="196"/>
      <c r="L414" s="196"/>
      <c r="M414" s="196"/>
      <c r="N414" s="196"/>
      <c r="O414" s="196"/>
      <c r="P414" s="196"/>
      <c r="Q414" s="196"/>
      <c r="R414" s="196"/>
      <c r="S414" s="196"/>
      <c r="T414" s="196"/>
      <c r="U414" s="196"/>
      <c r="V414" s="196"/>
      <c r="W414" s="196"/>
      <c r="X414" s="196"/>
      <c r="Y414" s="196"/>
      <c r="Z414" s="196"/>
      <c r="AA414" s="196"/>
      <c r="AB414" s="196"/>
      <c r="AC414" s="196"/>
      <c r="AD414" s="196"/>
      <c r="AE414" s="196"/>
      <c r="AF414" s="196"/>
      <c r="AG414" s="196"/>
      <c r="AH414" s="196"/>
      <c r="AI414" s="196"/>
      <c r="AJ414" s="196"/>
      <c r="AK414" s="196"/>
      <c r="AL414" s="196"/>
      <c r="AM414" s="196"/>
      <c r="AN414" s="196"/>
      <c r="AO414" s="196"/>
      <c r="AP414" s="196"/>
      <c r="AQ414" s="196"/>
      <c r="AR414" s="196"/>
      <c r="AS414" s="196"/>
      <c r="AT414" s="196"/>
      <c r="AU414" s="196"/>
      <c r="AV414" s="196"/>
      <c r="AW414" s="196"/>
      <c r="AX414" s="196"/>
      <c r="AY414" s="196"/>
      <c r="AZ414" s="196"/>
      <c r="BA414" s="196"/>
      <c r="BB414" s="196"/>
      <c r="BC414" s="196"/>
    </row>
  </sheetData>
  <conditionalFormatting sqref="BN2:XFD2 A2:BE2">
    <cfRule type="duplicateValues" dxfId="29" priority="2"/>
  </conditionalFormatting>
  <conditionalFormatting sqref="BF2:BM2">
    <cfRule type="duplicateValues" dxfId="28" priority="82"/>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A1:BL358"/>
  <sheetViews>
    <sheetView showGridLines="0" zoomScale="80" zoomScaleNormal="80" workbookViewId="0">
      <pane xSplit="1" ySplit="2" topLeftCell="B346" activePane="bottomRight" state="frozen"/>
      <selection activeCell="S27" sqref="S27"/>
      <selection pane="topRight" activeCell="S27" sqref="S27"/>
      <selection pane="bottomLeft" activeCell="S27" sqref="S27"/>
      <selection pane="bottomRight" activeCell="B358" sqref="B358:BL358"/>
    </sheetView>
  </sheetViews>
  <sheetFormatPr defaultColWidth="8.85546875" defaultRowHeight="15"/>
  <cols>
    <col min="1" max="1" width="18.42578125" style="132" customWidth="1"/>
    <col min="2" max="2" width="6.5703125" style="68" bestFit="1" customWidth="1"/>
    <col min="3" max="3" width="11" style="68" bestFit="1" customWidth="1"/>
    <col min="4" max="5" width="8.42578125" style="68" bestFit="1" customWidth="1"/>
    <col min="6" max="6" width="7.85546875" style="68" bestFit="1" customWidth="1"/>
    <col min="7" max="7" width="6.5703125" style="68" bestFit="1" customWidth="1"/>
    <col min="8" max="9" width="9.5703125" style="68" bestFit="1" customWidth="1"/>
    <col min="10" max="10" width="11.140625" style="68" bestFit="1" customWidth="1"/>
    <col min="11" max="11" width="6.42578125" style="68" bestFit="1" customWidth="1"/>
    <col min="12" max="12" width="8.5703125" style="68" bestFit="1" customWidth="1"/>
    <col min="13" max="13" width="8" style="68" bestFit="1" customWidth="1"/>
    <col min="14" max="14" width="7.85546875" style="68" bestFit="1" customWidth="1"/>
    <col min="15" max="15" width="9.5703125" style="68" bestFit="1" customWidth="1"/>
    <col min="16" max="16" width="9.140625" style="68" bestFit="1" customWidth="1"/>
    <col min="17" max="17" width="10.85546875" style="68" bestFit="1" customWidth="1"/>
    <col min="18" max="18" width="7.5703125" style="68" bestFit="1" customWidth="1"/>
    <col min="19" max="19" width="8.5703125" style="68" bestFit="1" customWidth="1"/>
    <col min="20" max="20" width="10.42578125" style="68" bestFit="1" customWidth="1"/>
    <col min="21" max="21" width="8" style="68" bestFit="1" customWidth="1"/>
    <col min="22" max="22" width="8.5703125" style="68" bestFit="1" customWidth="1"/>
    <col min="23" max="23" width="7.85546875" style="68" bestFit="1" customWidth="1"/>
    <col min="24" max="24" width="7.5703125" style="68" bestFit="1" customWidth="1"/>
    <col min="25" max="25" width="10" style="68" bestFit="1" customWidth="1"/>
    <col min="26" max="26" width="10.85546875" style="68" bestFit="1" customWidth="1"/>
    <col min="27" max="27" width="8.5703125" style="68" bestFit="1" customWidth="1"/>
    <col min="28" max="28" width="8" style="68" bestFit="1" customWidth="1"/>
    <col min="29" max="29" width="10.42578125" style="68" bestFit="1" customWidth="1"/>
    <col min="30" max="30" width="9.42578125" style="68" bestFit="1" customWidth="1"/>
    <col min="31" max="31" width="8.42578125" style="68" bestFit="1" customWidth="1"/>
    <col min="32" max="32" width="7.85546875" style="68" bestFit="1" customWidth="1"/>
    <col min="33" max="35" width="8.42578125" style="68" bestFit="1" customWidth="1"/>
    <col min="36" max="36" width="10.5703125" style="68" bestFit="1" customWidth="1"/>
    <col min="37" max="37" width="8.5703125" style="68" bestFit="1" customWidth="1"/>
    <col min="38" max="38" width="7.5703125" style="68" bestFit="1" customWidth="1"/>
    <col min="39" max="39" width="8" style="68" bestFit="1" customWidth="1"/>
    <col min="40" max="40" width="8.42578125" style="68" bestFit="1" customWidth="1"/>
    <col min="41" max="41" width="7.85546875" style="68" bestFit="1" customWidth="1"/>
    <col min="42" max="42" width="12" style="68" bestFit="1" customWidth="1"/>
    <col min="43" max="43" width="8.42578125" style="68" bestFit="1" customWidth="1"/>
    <col min="44" max="44" width="11.5703125" style="68" bestFit="1" customWidth="1"/>
    <col min="45" max="45" width="10.42578125" style="68" bestFit="1" customWidth="1"/>
    <col min="46" max="46" width="8.85546875" style="68"/>
    <col min="47" max="47" width="12.85546875" style="68" bestFit="1" customWidth="1"/>
    <col min="48" max="16384" width="8.85546875" style="68"/>
  </cols>
  <sheetData>
    <row r="1" spans="1:64">
      <c r="A1" s="130" t="s">
        <v>1631</v>
      </c>
      <c r="B1" s="127">
        <f>VLOOKUP(B$2,DailyDetails!$C:$AU,3,0)</f>
        <v>4</v>
      </c>
      <c r="C1" s="127">
        <f>VLOOKUP(C$2,DailyDetails!$C:$AU,3,0)</f>
        <v>4</v>
      </c>
      <c r="D1" s="127">
        <f>VLOOKUP(D$2,DailyDetails!$C:$AU,3,0)</f>
        <v>4</v>
      </c>
      <c r="E1" s="127">
        <f>VLOOKUP(E$2,DailyDetails!$C:$AU,3,0)</f>
        <v>8</v>
      </c>
      <c r="F1" s="127">
        <f>VLOOKUP(F$2,DailyDetails!$C:$AU,3,0)</f>
        <v>8</v>
      </c>
      <c r="G1" s="127">
        <f>VLOOKUP(G$2,DailyDetails!$C:$AU,3,0)</f>
        <v>8</v>
      </c>
      <c r="H1" s="127">
        <f>VLOOKUP(H$2,DailyDetails!$C:$AU,3,0)</f>
        <v>6</v>
      </c>
      <c r="I1" s="127">
        <f>VLOOKUP(I$2,DailyDetails!$C:$AU,3,0)</f>
        <v>8</v>
      </c>
      <c r="J1" s="127">
        <f>VLOOKUP(J$2,DailyDetails!$C:$AU,3,0)</f>
        <v>8</v>
      </c>
      <c r="K1" s="127">
        <f>VLOOKUP(K$2,DailyDetails!$C:$AU,3,0)</f>
        <v>5</v>
      </c>
      <c r="L1" s="127">
        <f>VLOOKUP(L$2,DailyDetails!$C:$AU,3,0)</f>
        <v>8</v>
      </c>
      <c r="M1" s="127">
        <f>VLOOKUP(M$2,DailyDetails!$C:$AU,3,0)</f>
        <v>6</v>
      </c>
      <c r="N1" s="127">
        <f>VLOOKUP(N$2,DailyDetails!$C:$AU,3,0)</f>
        <v>3</v>
      </c>
      <c r="O1" s="127">
        <f>VLOOKUP(O$2,DailyDetails!$C:$AU,3,0)</f>
        <v>5</v>
      </c>
      <c r="P1" s="127">
        <f>VLOOKUP(P$2,DailyDetails!$C:$AU,3,0)</f>
        <v>6</v>
      </c>
      <c r="Q1" s="127">
        <f>VLOOKUP(Q$2,DailyDetails!$C:$AU,3,0)</f>
        <v>3</v>
      </c>
      <c r="R1" s="127">
        <f>VLOOKUP(R$2,DailyDetails!$C:$AU,3,0)</f>
        <v>1</v>
      </c>
      <c r="S1" s="127">
        <f>VLOOKUP(S$2,DailyDetails!$C:$AU,3,0)</f>
        <v>6</v>
      </c>
      <c r="T1" s="127">
        <f>VLOOKUP(T$2,DailyDetails!$C:$AU,3,0)</f>
        <v>4</v>
      </c>
      <c r="U1" s="127">
        <f>VLOOKUP(U$2,DailyDetails!$C:$AU,3,0)</f>
        <v>9</v>
      </c>
      <c r="V1" s="127">
        <f>VLOOKUP(V$2,DailyDetails!$C:$AU,3,0)</f>
        <v>1</v>
      </c>
      <c r="W1" s="127">
        <f>VLOOKUP(W$2,DailyDetails!$C:$AU,3,0)</f>
        <v>2</v>
      </c>
      <c r="X1" s="127">
        <f>VLOOKUP(X$2,DailyDetails!$C:$AU,3,0)</f>
        <v>8</v>
      </c>
      <c r="Y1" s="127">
        <f>VLOOKUP(Y$2,DailyDetails!$C:$AU,3,0)</f>
        <v>7</v>
      </c>
      <c r="Z1" s="127">
        <f>VLOOKUP(Z$2,DailyDetails!$C:$AU,3,0)</f>
        <v>6</v>
      </c>
      <c r="AA1" s="127">
        <f>VLOOKUP(AA$2,DailyDetails!$C:$AU,3,0)</f>
        <v>4</v>
      </c>
      <c r="AB1" s="127">
        <f>VLOOKUP(AB$2,DailyDetails!$C:$AU,3,0)</f>
        <v>3</v>
      </c>
      <c r="AC1" s="127">
        <f>VLOOKUP(AC$2,DailyDetails!$C:$AU,3,0)</f>
        <v>5</v>
      </c>
      <c r="AD1" s="127">
        <f>VLOOKUP(AD$2,DailyDetails!$C:$AU,3,0)</f>
        <v>7</v>
      </c>
      <c r="AE1" s="127">
        <f>VLOOKUP(AE$2,DailyDetails!$C:$AU,3,0)</f>
        <v>4</v>
      </c>
      <c r="AF1" s="127">
        <f>VLOOKUP(AF$2,DailyDetails!$C:$AU,3,0)</f>
        <v>6</v>
      </c>
      <c r="AG1" s="127">
        <f>VLOOKUP(AG$2,DailyDetails!$C:$AU,3,0)</f>
        <v>8</v>
      </c>
      <c r="AH1" s="127">
        <f>VLOOKUP(AH$2,DailyDetails!$C:$AU,3,0)</f>
        <v>6</v>
      </c>
      <c r="AI1" s="127">
        <f>VLOOKUP(AI$2,DailyDetails!$C:$AU,3,0)</f>
        <v>3</v>
      </c>
      <c r="AJ1" s="127">
        <f>VLOOKUP(AJ$2,DailyDetails!$C:$AU,3,0)</f>
        <v>2</v>
      </c>
      <c r="AK1" s="127">
        <f>VLOOKUP(AK$2,DailyDetails!$C:$AU,3,0)</f>
        <v>3</v>
      </c>
      <c r="AL1" s="127">
        <f>VLOOKUP(AL$2,DailyDetails!$C:$AU,3,0)</f>
        <v>6</v>
      </c>
      <c r="AM1" s="127">
        <f>VLOOKUP(AM$2,DailyDetails!$C:$AU,3,0)</f>
        <v>9</v>
      </c>
      <c r="AN1" s="127">
        <f>VLOOKUP(AN$2,DailyDetails!$C:$AU,3,0)</f>
        <v>9</v>
      </c>
      <c r="AO1" s="127">
        <f>VLOOKUP(AO$2,DailyDetails!$C:$AU,3,0)</f>
        <v>4</v>
      </c>
      <c r="AP1" s="127">
        <f>VLOOKUP(AP$2,DailyDetails!$C:$AU,3,0)</f>
        <v>6</v>
      </c>
      <c r="AQ1" s="127">
        <f>VLOOKUP(AQ$2,DailyDetails!$C:$AU,3,0)</f>
        <v>8</v>
      </c>
      <c r="AR1" s="127">
        <f>VLOOKUP(AR$2,DailyDetails!$C:$AU,3,0)</f>
        <v>7</v>
      </c>
      <c r="AS1" s="127">
        <f>VLOOKUP(AS$2,DailyDetails!$C:$AU,3,0)</f>
        <v>3</v>
      </c>
      <c r="AT1" s="127">
        <f>VLOOKUP(AT$2,DailyDetails!$C:$AU,3,0)</f>
        <v>5</v>
      </c>
      <c r="AU1" s="127">
        <f>VLOOKUP(AU$2,DailyDetails!$C:$AU,3,0)</f>
        <v>8</v>
      </c>
      <c r="AV1" s="127">
        <f>VLOOKUP(AV$2,DailyDetails!$C:$AU,3,0)</f>
        <v>8</v>
      </c>
      <c r="AW1" s="127">
        <f>VLOOKUP(AW$2,DailyDetails!$C:$AU,3,0)</f>
        <v>8</v>
      </c>
      <c r="AX1" s="127">
        <f>VLOOKUP(AX$2,DailyDetails!$C:$AU,3,0)</f>
        <v>4</v>
      </c>
      <c r="AY1" s="127">
        <f>VLOOKUP(AY$2,DailyDetails!$C:$AU,3,0)</f>
        <v>8</v>
      </c>
      <c r="AZ1" s="127">
        <f>VLOOKUP(AZ$2,DailyDetails!$C:$AU,3,0)</f>
        <v>8</v>
      </c>
      <c r="BA1" s="127">
        <f>VLOOKUP(BA$2,DailyDetails!$C:$AU,3,0)</f>
        <v>8</v>
      </c>
      <c r="BB1" s="127">
        <f>VLOOKUP(BB$2,DailyDetails!$C:$AU,3,0)</f>
        <v>7</v>
      </c>
      <c r="BC1" s="127">
        <f>VLOOKUP(BC$2,DailyDetails!$C:$AU,3,0)</f>
        <v>6</v>
      </c>
      <c r="BD1" s="127">
        <f>VLOOKUP(BD$2,DailyDetails!$C:$AU,3,0)</f>
        <v>9</v>
      </c>
      <c r="BE1" s="127">
        <f>VLOOKUP(BE$2,DailyDetails!$C:$AU,3,0)</f>
        <v>6</v>
      </c>
      <c r="BF1" s="127">
        <f>VLOOKUP(BF$2,DailyDetails!$C:$AU,3,0)</f>
        <v>6</v>
      </c>
      <c r="BG1" s="127">
        <f>VLOOKUP(BG$2,DailyDetails!$C:$AU,3,0)</f>
        <v>6</v>
      </c>
      <c r="BH1" s="127">
        <f>VLOOKUP(BH$2,DailyDetails!$C:$AU,3,0)</f>
        <v>5</v>
      </c>
      <c r="BI1" s="127">
        <f>VLOOKUP(BI$2,DailyDetails!$C:$AU,3,0)</f>
        <v>10</v>
      </c>
      <c r="BJ1" s="127">
        <f>VLOOKUP(BJ$2,DailyDetails!$C:$AU,3,0)</f>
        <v>10</v>
      </c>
      <c r="BK1" s="127">
        <f>VLOOKUP(BK$2,DailyDetails!$C:$AU,3,0)</f>
        <v>10</v>
      </c>
      <c r="BL1" s="127">
        <f>VLOOKUP(BL$2,DailyDetails!$C:$AU,3,0)</f>
        <v>10</v>
      </c>
    </row>
    <row r="2" spans="1:64" ht="44.1" customHeight="1">
      <c r="A2" s="131" t="s">
        <v>205</v>
      </c>
      <c r="B2" s="123" t="s">
        <v>1480</v>
      </c>
      <c r="C2" s="123" t="s">
        <v>1409</v>
      </c>
      <c r="D2" s="123" t="s">
        <v>1386</v>
      </c>
      <c r="E2" s="123" t="s">
        <v>1421</v>
      </c>
      <c r="F2" s="123" t="s">
        <v>1484</v>
      </c>
      <c r="G2" s="123" t="s">
        <v>1489</v>
      </c>
      <c r="H2" s="123" t="s">
        <v>1525</v>
      </c>
      <c r="I2" s="123" t="s">
        <v>1526</v>
      </c>
      <c r="J2" s="123" t="s">
        <v>1544</v>
      </c>
      <c r="K2" s="123" t="s">
        <v>1581</v>
      </c>
      <c r="L2" s="123" t="s">
        <v>1649</v>
      </c>
      <c r="M2" s="123" t="s">
        <v>1274</v>
      </c>
      <c r="N2" s="123" t="s">
        <v>1278</v>
      </c>
      <c r="O2" s="123" t="s">
        <v>1576</v>
      </c>
      <c r="P2" s="123" t="s">
        <v>1445</v>
      </c>
      <c r="Q2" s="123" t="s">
        <v>1348</v>
      </c>
      <c r="R2" s="123" t="s">
        <v>1277</v>
      </c>
      <c r="S2" s="123" t="s">
        <v>1279</v>
      </c>
      <c r="T2" s="123" t="s">
        <v>1297</v>
      </c>
      <c r="U2" s="123" t="s">
        <v>1653</v>
      </c>
      <c r="V2" s="123" t="s">
        <v>1375</v>
      </c>
      <c r="W2" s="123" t="s">
        <v>1404</v>
      </c>
      <c r="X2" s="123" t="s">
        <v>1459</v>
      </c>
      <c r="Y2" s="123" t="s">
        <v>1355</v>
      </c>
      <c r="Z2" s="123" t="s">
        <v>1456</v>
      </c>
      <c r="AA2" s="123" t="s">
        <v>1463</v>
      </c>
      <c r="AB2" s="123" t="s">
        <v>1280</v>
      </c>
      <c r="AC2" s="123" t="s">
        <v>1377</v>
      </c>
      <c r="AD2" s="123" t="s">
        <v>1327</v>
      </c>
      <c r="AE2" s="123" t="s">
        <v>1449</v>
      </c>
      <c r="AF2" s="123" t="s">
        <v>112</v>
      </c>
      <c r="AG2" s="123" t="s">
        <v>1658</v>
      </c>
      <c r="AH2" s="123" t="s">
        <v>1595</v>
      </c>
      <c r="AI2" s="123" t="s">
        <v>319</v>
      </c>
      <c r="AJ2" s="123" t="s">
        <v>447</v>
      </c>
      <c r="AK2" s="123" t="s">
        <v>1663</v>
      </c>
      <c r="AL2" s="123" t="s">
        <v>1454</v>
      </c>
      <c r="AM2" s="123" t="s">
        <v>1666</v>
      </c>
      <c r="AN2" s="123" t="s">
        <v>1670</v>
      </c>
      <c r="AO2" s="123" t="s">
        <v>1674</v>
      </c>
      <c r="AP2" s="123" t="s">
        <v>1424</v>
      </c>
      <c r="AQ2" s="123" t="s">
        <v>1513</v>
      </c>
      <c r="AR2" s="123" t="s">
        <v>1679</v>
      </c>
      <c r="AS2" s="123" t="s">
        <v>1388</v>
      </c>
      <c r="AT2" s="123" t="s">
        <v>1518</v>
      </c>
      <c r="AU2" s="123" t="s">
        <v>1527</v>
      </c>
      <c r="AV2" s="123" t="s">
        <v>1562</v>
      </c>
      <c r="AW2" s="123" t="s">
        <v>1536</v>
      </c>
      <c r="AX2" s="123" t="s">
        <v>1538</v>
      </c>
      <c r="AY2" s="123" t="s">
        <v>1502</v>
      </c>
      <c r="AZ2" s="123" t="s">
        <v>1504</v>
      </c>
      <c r="BA2" s="123" t="s">
        <v>1472</v>
      </c>
      <c r="BB2" s="123" t="s">
        <v>1328</v>
      </c>
      <c r="BC2" s="123" t="s">
        <v>111</v>
      </c>
      <c r="BD2" s="123" t="s">
        <v>1785</v>
      </c>
      <c r="BE2" s="123" t="s">
        <v>1781</v>
      </c>
      <c r="BF2" s="123" t="s">
        <v>1804</v>
      </c>
      <c r="BG2" s="123" t="s">
        <v>1815</v>
      </c>
      <c r="BH2" s="123" t="s">
        <v>1885</v>
      </c>
      <c r="BI2" s="198" t="s">
        <v>2029</v>
      </c>
      <c r="BJ2" s="198" t="s">
        <v>2027</v>
      </c>
      <c r="BK2" s="198" t="s">
        <v>2051</v>
      </c>
      <c r="BL2" s="123" t="s">
        <v>1897</v>
      </c>
    </row>
    <row r="3" spans="1:64">
      <c r="A3" s="132">
        <v>44865</v>
      </c>
      <c r="B3" s="68">
        <v>5</v>
      </c>
      <c r="C3" s="68">
        <v>5</v>
      </c>
      <c r="D3" s="68">
        <v>5</v>
      </c>
      <c r="E3" s="68">
        <v>9</v>
      </c>
      <c r="F3" s="68">
        <v>9</v>
      </c>
      <c r="G3" s="68">
        <v>9</v>
      </c>
      <c r="H3" s="68">
        <v>7</v>
      </c>
      <c r="I3" s="68">
        <v>9</v>
      </c>
      <c r="J3" s="68">
        <v>9</v>
      </c>
      <c r="K3" s="68">
        <v>6</v>
      </c>
      <c r="L3" s="68">
        <v>9</v>
      </c>
      <c r="M3" s="68">
        <v>7</v>
      </c>
      <c r="N3" s="68">
        <v>4</v>
      </c>
      <c r="O3" s="68">
        <v>6</v>
      </c>
      <c r="P3" s="68">
        <v>7</v>
      </c>
      <c r="Q3" s="68">
        <v>4</v>
      </c>
      <c r="R3" s="68">
        <v>2</v>
      </c>
      <c r="S3" s="68">
        <v>8</v>
      </c>
      <c r="T3" s="68">
        <v>5</v>
      </c>
      <c r="U3" s="68">
        <v>10</v>
      </c>
      <c r="V3" s="68">
        <v>2</v>
      </c>
      <c r="W3" s="68">
        <v>3</v>
      </c>
      <c r="X3" s="68">
        <v>9</v>
      </c>
      <c r="Y3" s="68">
        <v>8</v>
      </c>
      <c r="Z3" s="68">
        <v>7</v>
      </c>
      <c r="AA3" s="68">
        <v>5</v>
      </c>
      <c r="AB3" s="68">
        <v>4</v>
      </c>
      <c r="AC3" s="68">
        <v>6</v>
      </c>
      <c r="AD3" s="68">
        <v>8</v>
      </c>
      <c r="AE3" s="68">
        <v>5</v>
      </c>
      <c r="AF3" s="68">
        <v>7</v>
      </c>
      <c r="AG3" s="68">
        <v>9</v>
      </c>
      <c r="AH3" s="68">
        <v>7</v>
      </c>
      <c r="AI3" s="68">
        <v>4</v>
      </c>
      <c r="AJ3" s="68">
        <v>3</v>
      </c>
      <c r="AK3" s="68">
        <v>4</v>
      </c>
      <c r="AL3" s="68">
        <v>8</v>
      </c>
      <c r="AM3" s="68">
        <v>10</v>
      </c>
      <c r="AN3" s="68">
        <v>10</v>
      </c>
      <c r="AO3" s="68">
        <v>5</v>
      </c>
      <c r="AP3" s="68">
        <v>7</v>
      </c>
      <c r="AQ3" s="68">
        <v>9</v>
      </c>
      <c r="AR3" s="68">
        <v>8</v>
      </c>
      <c r="AS3" s="68">
        <v>4</v>
      </c>
      <c r="AT3" s="68">
        <v>6</v>
      </c>
      <c r="AU3" s="68">
        <v>9</v>
      </c>
      <c r="AV3" s="68">
        <v>9</v>
      </c>
      <c r="AW3" s="68">
        <v>9</v>
      </c>
      <c r="AX3" s="68">
        <v>5</v>
      </c>
      <c r="AY3" s="68">
        <v>9</v>
      </c>
      <c r="AZ3" s="68">
        <v>9</v>
      </c>
      <c r="BA3" s="68">
        <v>9</v>
      </c>
      <c r="BB3" s="68">
        <v>8</v>
      </c>
      <c r="BC3" s="68">
        <v>7</v>
      </c>
    </row>
    <row r="4" spans="1:64">
      <c r="A4" s="132">
        <v>44866</v>
      </c>
      <c r="B4" s="68">
        <v>5</v>
      </c>
      <c r="C4" s="68">
        <v>5</v>
      </c>
      <c r="D4" s="68">
        <v>5</v>
      </c>
      <c r="E4" s="68">
        <v>9</v>
      </c>
      <c r="F4" s="68">
        <v>9</v>
      </c>
      <c r="G4" s="68">
        <v>9</v>
      </c>
      <c r="H4" s="68">
        <v>7</v>
      </c>
      <c r="I4" s="68">
        <v>9</v>
      </c>
      <c r="J4" s="68">
        <v>9</v>
      </c>
      <c r="K4" s="68">
        <v>6</v>
      </c>
      <c r="L4" s="68">
        <v>9</v>
      </c>
      <c r="M4" s="68">
        <v>7</v>
      </c>
      <c r="N4" s="68">
        <v>4</v>
      </c>
      <c r="O4" s="68">
        <v>6</v>
      </c>
      <c r="P4" s="68">
        <v>7</v>
      </c>
      <c r="Q4" s="68">
        <v>4</v>
      </c>
      <c r="R4" s="68">
        <v>2</v>
      </c>
      <c r="S4" s="68">
        <v>8</v>
      </c>
      <c r="T4" s="68">
        <v>5</v>
      </c>
      <c r="U4" s="68">
        <v>10</v>
      </c>
      <c r="V4" s="68">
        <v>2</v>
      </c>
      <c r="W4" s="68">
        <v>3</v>
      </c>
      <c r="X4" s="68">
        <v>9</v>
      </c>
      <c r="Y4" s="68">
        <v>8</v>
      </c>
      <c r="Z4" s="68">
        <v>7</v>
      </c>
      <c r="AA4" s="68">
        <v>5</v>
      </c>
      <c r="AB4" s="68">
        <v>4</v>
      </c>
      <c r="AC4" s="68">
        <v>6</v>
      </c>
      <c r="AD4" s="68">
        <v>8</v>
      </c>
      <c r="AE4" s="68">
        <v>5</v>
      </c>
      <c r="AF4" s="68">
        <v>7</v>
      </c>
      <c r="AG4" s="68">
        <v>9</v>
      </c>
      <c r="AH4" s="68">
        <v>7</v>
      </c>
      <c r="AI4" s="68">
        <v>4</v>
      </c>
      <c r="AJ4" s="68">
        <v>3</v>
      </c>
      <c r="AK4" s="68">
        <v>4</v>
      </c>
      <c r="AL4" s="68">
        <v>8</v>
      </c>
      <c r="AM4" s="68">
        <v>10</v>
      </c>
      <c r="AN4" s="68">
        <v>10</v>
      </c>
      <c r="AO4" s="68">
        <v>5</v>
      </c>
      <c r="AP4" s="68">
        <v>7</v>
      </c>
      <c r="AQ4" s="68">
        <v>9</v>
      </c>
      <c r="AR4" s="68">
        <v>8</v>
      </c>
      <c r="AS4" s="68">
        <v>4</v>
      </c>
      <c r="AT4" s="68">
        <v>6</v>
      </c>
      <c r="AU4" s="68">
        <v>9</v>
      </c>
      <c r="AV4" s="68">
        <v>9</v>
      </c>
      <c r="AW4" s="68">
        <v>9</v>
      </c>
      <c r="AX4" s="68">
        <v>5</v>
      </c>
      <c r="AY4" s="68">
        <v>9</v>
      </c>
      <c r="AZ4" s="68">
        <v>9</v>
      </c>
      <c r="BA4" s="68">
        <v>9</v>
      </c>
      <c r="BB4" s="68">
        <v>8</v>
      </c>
      <c r="BC4" s="68">
        <v>7</v>
      </c>
    </row>
    <row r="5" spans="1:64">
      <c r="A5" s="132">
        <v>44867</v>
      </c>
      <c r="B5" s="68">
        <v>5</v>
      </c>
      <c r="C5" s="68">
        <v>5</v>
      </c>
      <c r="D5" s="68">
        <v>5</v>
      </c>
      <c r="E5" s="68">
        <v>9</v>
      </c>
      <c r="F5" s="68">
        <v>9</v>
      </c>
      <c r="G5" s="68">
        <v>9</v>
      </c>
      <c r="H5" s="68">
        <v>7</v>
      </c>
      <c r="I5" s="68">
        <v>9</v>
      </c>
      <c r="J5" s="68">
        <v>9</v>
      </c>
      <c r="K5" s="68">
        <v>6</v>
      </c>
      <c r="L5" s="68">
        <v>9</v>
      </c>
      <c r="M5" s="68">
        <v>7</v>
      </c>
      <c r="N5" s="68">
        <v>4</v>
      </c>
      <c r="O5" s="68">
        <v>6</v>
      </c>
      <c r="P5" s="68">
        <v>7</v>
      </c>
      <c r="Q5" s="68">
        <v>4</v>
      </c>
      <c r="R5" s="68">
        <v>2</v>
      </c>
      <c r="S5" s="68">
        <v>8</v>
      </c>
      <c r="T5" s="68">
        <v>5</v>
      </c>
      <c r="U5" s="68">
        <v>10</v>
      </c>
      <c r="V5" s="68">
        <v>2</v>
      </c>
      <c r="W5" s="68">
        <v>3</v>
      </c>
      <c r="X5" s="68">
        <v>9</v>
      </c>
      <c r="Y5" s="68">
        <v>8</v>
      </c>
      <c r="Z5" s="68">
        <v>7</v>
      </c>
      <c r="AA5" s="68">
        <v>5</v>
      </c>
      <c r="AB5" s="68">
        <v>4</v>
      </c>
      <c r="AC5" s="68">
        <v>6</v>
      </c>
      <c r="AD5" s="68">
        <v>8</v>
      </c>
      <c r="AE5" s="68">
        <v>5</v>
      </c>
      <c r="AF5" s="68">
        <v>7</v>
      </c>
      <c r="AG5" s="68">
        <v>9</v>
      </c>
      <c r="AH5" s="68">
        <v>7</v>
      </c>
      <c r="AI5" s="68">
        <v>4</v>
      </c>
      <c r="AJ5" s="68">
        <v>3</v>
      </c>
      <c r="AK5" s="68">
        <v>4</v>
      </c>
      <c r="AL5" s="68">
        <v>8</v>
      </c>
      <c r="AM5" s="68">
        <v>10</v>
      </c>
      <c r="AN5" s="68">
        <v>10</v>
      </c>
      <c r="AO5" s="68">
        <v>5</v>
      </c>
      <c r="AP5" s="68">
        <v>7</v>
      </c>
      <c r="AQ5" s="68">
        <v>9</v>
      </c>
      <c r="AR5" s="68">
        <v>8</v>
      </c>
      <c r="AS5" s="68">
        <v>4</v>
      </c>
      <c r="AT5" s="68">
        <v>6</v>
      </c>
      <c r="AU5" s="68">
        <v>9</v>
      </c>
      <c r="AV5" s="68">
        <v>9</v>
      </c>
      <c r="AW5" s="68">
        <v>9</v>
      </c>
      <c r="AX5" s="68">
        <v>5</v>
      </c>
      <c r="AY5" s="68">
        <v>9</v>
      </c>
      <c r="AZ5" s="68">
        <v>9</v>
      </c>
      <c r="BA5" s="68">
        <v>9</v>
      </c>
      <c r="BB5" s="68">
        <v>8</v>
      </c>
      <c r="BC5" s="68">
        <v>7</v>
      </c>
    </row>
    <row r="6" spans="1:64">
      <c r="A6" s="132">
        <v>44868</v>
      </c>
      <c r="B6" s="68">
        <v>5</v>
      </c>
      <c r="C6" s="68">
        <v>5</v>
      </c>
      <c r="D6" s="68">
        <v>5</v>
      </c>
      <c r="E6" s="68">
        <v>9</v>
      </c>
      <c r="F6" s="68">
        <v>9</v>
      </c>
      <c r="G6" s="68">
        <v>9</v>
      </c>
      <c r="H6" s="68">
        <v>7</v>
      </c>
      <c r="I6" s="68">
        <v>9</v>
      </c>
      <c r="J6" s="68">
        <v>9</v>
      </c>
      <c r="K6" s="68">
        <v>6</v>
      </c>
      <c r="L6" s="68">
        <v>9</v>
      </c>
      <c r="M6" s="68">
        <v>7</v>
      </c>
      <c r="N6" s="68">
        <v>4</v>
      </c>
      <c r="O6" s="68">
        <v>6</v>
      </c>
      <c r="P6" s="68">
        <v>7</v>
      </c>
      <c r="Q6" s="68">
        <v>4</v>
      </c>
      <c r="R6" s="68">
        <v>2</v>
      </c>
      <c r="S6" s="68">
        <v>8</v>
      </c>
      <c r="T6" s="68">
        <v>5</v>
      </c>
      <c r="U6" s="68">
        <v>10</v>
      </c>
      <c r="V6" s="68">
        <v>2</v>
      </c>
      <c r="W6" s="68">
        <v>3</v>
      </c>
      <c r="X6" s="68">
        <v>9</v>
      </c>
      <c r="Y6" s="68">
        <v>8</v>
      </c>
      <c r="Z6" s="68">
        <v>7</v>
      </c>
      <c r="AA6" s="68">
        <v>5</v>
      </c>
      <c r="AB6" s="68">
        <v>4</v>
      </c>
      <c r="AC6" s="68">
        <v>6</v>
      </c>
      <c r="AD6" s="68">
        <v>8</v>
      </c>
      <c r="AE6" s="68">
        <v>5</v>
      </c>
      <c r="AF6" s="68">
        <v>7</v>
      </c>
      <c r="AG6" s="68">
        <v>9</v>
      </c>
      <c r="AH6" s="68">
        <v>7</v>
      </c>
      <c r="AI6" s="68">
        <v>4</v>
      </c>
      <c r="AJ6" s="68">
        <v>3</v>
      </c>
      <c r="AK6" s="68">
        <v>4</v>
      </c>
      <c r="AL6" s="68">
        <v>8</v>
      </c>
      <c r="AM6" s="68">
        <v>10</v>
      </c>
      <c r="AN6" s="68">
        <v>10</v>
      </c>
      <c r="AO6" s="68">
        <v>5</v>
      </c>
      <c r="AP6" s="68">
        <v>7</v>
      </c>
      <c r="AQ6" s="68">
        <v>9</v>
      </c>
      <c r="AR6" s="68">
        <v>8</v>
      </c>
      <c r="AS6" s="68">
        <v>4</v>
      </c>
      <c r="AT6" s="68">
        <v>6</v>
      </c>
      <c r="AU6" s="68">
        <v>9</v>
      </c>
      <c r="AV6" s="68">
        <v>9</v>
      </c>
      <c r="AW6" s="68">
        <v>9</v>
      </c>
      <c r="AX6" s="68">
        <v>5</v>
      </c>
      <c r="AY6" s="68">
        <v>9</v>
      </c>
      <c r="AZ6" s="68">
        <v>9</v>
      </c>
      <c r="BA6" s="68">
        <v>9</v>
      </c>
      <c r="BB6" s="68">
        <v>8</v>
      </c>
      <c r="BC6" s="68">
        <v>7</v>
      </c>
    </row>
    <row r="7" spans="1:64">
      <c r="A7" s="132">
        <v>44871</v>
      </c>
      <c r="B7" s="68">
        <v>5</v>
      </c>
      <c r="C7" s="68">
        <v>5</v>
      </c>
      <c r="D7" s="68">
        <v>5</v>
      </c>
      <c r="E7" s="68">
        <v>9</v>
      </c>
      <c r="F7" s="68">
        <v>9</v>
      </c>
      <c r="G7" s="68">
        <v>9</v>
      </c>
      <c r="H7" s="68">
        <v>7</v>
      </c>
      <c r="I7" s="68">
        <v>9</v>
      </c>
      <c r="J7" s="68">
        <v>9</v>
      </c>
      <c r="K7" s="68">
        <v>6</v>
      </c>
      <c r="L7" s="68">
        <v>9</v>
      </c>
      <c r="M7" s="68">
        <v>7</v>
      </c>
      <c r="N7" s="68">
        <v>4</v>
      </c>
      <c r="O7" s="68">
        <v>6</v>
      </c>
      <c r="P7" s="68">
        <v>7</v>
      </c>
      <c r="Q7" s="68">
        <v>4</v>
      </c>
      <c r="R7" s="68">
        <v>2</v>
      </c>
      <c r="S7" s="68">
        <v>8</v>
      </c>
      <c r="T7" s="68">
        <v>5</v>
      </c>
      <c r="U7" s="68">
        <v>10</v>
      </c>
      <c r="V7" s="68">
        <v>2</v>
      </c>
      <c r="W7" s="68">
        <v>3</v>
      </c>
      <c r="X7" s="68">
        <v>9</v>
      </c>
      <c r="Y7" s="68">
        <v>8</v>
      </c>
      <c r="Z7" s="68">
        <v>7</v>
      </c>
      <c r="AA7" s="68">
        <v>5</v>
      </c>
      <c r="AB7" s="68">
        <v>4</v>
      </c>
      <c r="AC7" s="68">
        <v>6</v>
      </c>
      <c r="AD7" s="68">
        <v>8</v>
      </c>
      <c r="AE7" s="68">
        <v>5</v>
      </c>
      <c r="AF7" s="68">
        <v>7</v>
      </c>
      <c r="AG7" s="68">
        <v>9</v>
      </c>
      <c r="AH7" s="68">
        <v>7</v>
      </c>
      <c r="AI7" s="68">
        <v>4</v>
      </c>
      <c r="AJ7" s="68">
        <v>3</v>
      </c>
      <c r="AK7" s="68">
        <v>4</v>
      </c>
      <c r="AL7" s="68">
        <v>8</v>
      </c>
      <c r="AM7" s="68">
        <v>10</v>
      </c>
      <c r="AN7" s="68">
        <v>10</v>
      </c>
      <c r="AO7" s="68">
        <v>5</v>
      </c>
      <c r="AP7" s="68">
        <v>7</v>
      </c>
      <c r="AQ7" s="68">
        <v>9</v>
      </c>
      <c r="AR7" s="68">
        <v>8</v>
      </c>
      <c r="AS7" s="68">
        <v>4</v>
      </c>
      <c r="AT7" s="68">
        <v>6</v>
      </c>
      <c r="AU7" s="68">
        <v>9</v>
      </c>
      <c r="AV7" s="68">
        <v>9</v>
      </c>
      <c r="AW7" s="68">
        <v>9</v>
      </c>
      <c r="AX7" s="68">
        <v>5</v>
      </c>
      <c r="AY7" s="68">
        <v>9</v>
      </c>
      <c r="AZ7" s="68">
        <v>9</v>
      </c>
      <c r="BA7" s="68">
        <v>9</v>
      </c>
      <c r="BB7" s="68">
        <v>8</v>
      </c>
      <c r="BC7" s="68">
        <v>7</v>
      </c>
    </row>
    <row r="8" spans="1:64">
      <c r="A8" s="132">
        <v>44872</v>
      </c>
      <c r="B8" s="68">
        <v>5</v>
      </c>
      <c r="C8" s="68">
        <v>5</v>
      </c>
      <c r="D8" s="68">
        <v>5</v>
      </c>
      <c r="E8" s="68">
        <v>9</v>
      </c>
      <c r="F8" s="68">
        <v>9</v>
      </c>
      <c r="G8" s="68">
        <v>9</v>
      </c>
      <c r="H8" s="68">
        <v>7</v>
      </c>
      <c r="I8" s="68">
        <v>9</v>
      </c>
      <c r="J8" s="68">
        <v>9</v>
      </c>
      <c r="K8" s="68">
        <v>6</v>
      </c>
      <c r="L8" s="68">
        <v>9</v>
      </c>
      <c r="M8" s="68">
        <v>7</v>
      </c>
      <c r="N8" s="68">
        <v>4</v>
      </c>
      <c r="O8" s="68">
        <v>6</v>
      </c>
      <c r="P8" s="68">
        <v>7</v>
      </c>
      <c r="Q8" s="68">
        <v>4</v>
      </c>
      <c r="R8" s="68">
        <v>2</v>
      </c>
      <c r="S8" s="68">
        <v>8</v>
      </c>
      <c r="T8" s="68">
        <v>5</v>
      </c>
      <c r="U8" s="68">
        <v>10</v>
      </c>
      <c r="V8" s="68">
        <v>2</v>
      </c>
      <c r="W8" s="68">
        <v>3</v>
      </c>
      <c r="X8" s="68">
        <v>9</v>
      </c>
      <c r="Y8" s="68">
        <v>8</v>
      </c>
      <c r="Z8" s="68">
        <v>7</v>
      </c>
      <c r="AA8" s="68">
        <v>5</v>
      </c>
      <c r="AB8" s="68">
        <v>4</v>
      </c>
      <c r="AC8" s="68">
        <v>6</v>
      </c>
      <c r="AD8" s="68">
        <v>8</v>
      </c>
      <c r="AE8" s="68">
        <v>5</v>
      </c>
      <c r="AF8" s="68">
        <v>7</v>
      </c>
      <c r="AG8" s="68">
        <v>9</v>
      </c>
      <c r="AH8" s="68">
        <v>7</v>
      </c>
      <c r="AI8" s="68">
        <v>4</v>
      </c>
      <c r="AJ8" s="68">
        <v>3</v>
      </c>
      <c r="AK8" s="68">
        <v>4</v>
      </c>
      <c r="AL8" s="68">
        <v>8</v>
      </c>
      <c r="AM8" s="68">
        <v>10</v>
      </c>
      <c r="AN8" s="68">
        <v>10</v>
      </c>
      <c r="AO8" s="68">
        <v>5</v>
      </c>
      <c r="AP8" s="68">
        <v>7</v>
      </c>
      <c r="AQ8" s="68">
        <v>9</v>
      </c>
      <c r="AR8" s="68">
        <v>8</v>
      </c>
      <c r="AS8" s="68">
        <v>4</v>
      </c>
      <c r="AT8" s="68">
        <v>6</v>
      </c>
      <c r="AU8" s="68">
        <v>9</v>
      </c>
      <c r="AV8" s="68">
        <v>9</v>
      </c>
      <c r="AW8" s="68">
        <v>9</v>
      </c>
      <c r="AX8" s="68">
        <v>5</v>
      </c>
      <c r="AY8" s="68">
        <v>9</v>
      </c>
      <c r="AZ8" s="68">
        <v>9</v>
      </c>
      <c r="BA8" s="68">
        <v>9</v>
      </c>
      <c r="BB8" s="68">
        <v>8</v>
      </c>
      <c r="BC8" s="68">
        <v>7</v>
      </c>
    </row>
    <row r="9" spans="1:64">
      <c r="A9" s="132">
        <v>44873</v>
      </c>
      <c r="B9" s="68">
        <v>5</v>
      </c>
      <c r="C9" s="68">
        <v>5</v>
      </c>
      <c r="D9" s="68">
        <v>5</v>
      </c>
      <c r="E9" s="68">
        <v>9</v>
      </c>
      <c r="F9" s="68">
        <v>9</v>
      </c>
      <c r="G9" s="68">
        <v>9</v>
      </c>
      <c r="H9" s="68">
        <v>7</v>
      </c>
      <c r="I9" s="68">
        <v>9</v>
      </c>
      <c r="J9" s="68">
        <v>9</v>
      </c>
      <c r="K9" s="68">
        <v>6</v>
      </c>
      <c r="L9" s="68">
        <v>9</v>
      </c>
      <c r="M9" s="68">
        <v>7</v>
      </c>
      <c r="N9" s="68">
        <v>4</v>
      </c>
      <c r="O9" s="68">
        <v>6</v>
      </c>
      <c r="P9" s="68">
        <v>7</v>
      </c>
      <c r="Q9" s="68">
        <v>4</v>
      </c>
      <c r="R9" s="68">
        <v>2</v>
      </c>
      <c r="S9" s="68">
        <v>8</v>
      </c>
      <c r="T9" s="68">
        <v>5</v>
      </c>
      <c r="U9" s="68">
        <v>10</v>
      </c>
      <c r="V9" s="68">
        <v>2</v>
      </c>
      <c r="W9" s="68">
        <v>3</v>
      </c>
      <c r="X9" s="68">
        <v>9</v>
      </c>
      <c r="Y9" s="68">
        <v>8</v>
      </c>
      <c r="Z9" s="68">
        <v>7</v>
      </c>
      <c r="AA9" s="68">
        <v>5</v>
      </c>
      <c r="AB9" s="68">
        <v>4</v>
      </c>
      <c r="AC9" s="68">
        <v>6</v>
      </c>
      <c r="AD9" s="68">
        <v>8</v>
      </c>
      <c r="AE9" s="68">
        <v>5</v>
      </c>
      <c r="AF9" s="68">
        <v>7</v>
      </c>
      <c r="AG9" s="68">
        <v>9</v>
      </c>
      <c r="AH9" s="68">
        <v>7</v>
      </c>
      <c r="AI9" s="68">
        <v>4</v>
      </c>
      <c r="AJ9" s="68">
        <v>3</v>
      </c>
      <c r="AK9" s="68">
        <v>4</v>
      </c>
      <c r="AL9" s="68">
        <v>8</v>
      </c>
      <c r="AM9" s="68">
        <v>10</v>
      </c>
      <c r="AN9" s="68">
        <v>10</v>
      </c>
      <c r="AO9" s="68">
        <v>5</v>
      </c>
      <c r="AP9" s="68">
        <v>7</v>
      </c>
      <c r="AQ9" s="68">
        <v>9</v>
      </c>
      <c r="AR9" s="68">
        <v>8</v>
      </c>
      <c r="AS9" s="68">
        <v>4</v>
      </c>
      <c r="AT9" s="68">
        <v>6</v>
      </c>
      <c r="AU9" s="68">
        <v>9</v>
      </c>
      <c r="AV9" s="68">
        <v>9</v>
      </c>
      <c r="AW9" s="68">
        <v>9</v>
      </c>
      <c r="AX9" s="68">
        <v>5</v>
      </c>
      <c r="AY9" s="68">
        <v>9</v>
      </c>
      <c r="AZ9" s="68">
        <v>9</v>
      </c>
      <c r="BA9" s="68">
        <v>9</v>
      </c>
      <c r="BB9" s="68">
        <v>8</v>
      </c>
      <c r="BC9" s="68">
        <v>7</v>
      </c>
    </row>
    <row r="10" spans="1:64">
      <c r="A10" s="132">
        <v>44874</v>
      </c>
      <c r="B10" s="68">
        <v>5</v>
      </c>
      <c r="C10" s="68">
        <v>5</v>
      </c>
      <c r="D10" s="68">
        <v>5</v>
      </c>
      <c r="E10" s="68">
        <v>9</v>
      </c>
      <c r="F10" s="68">
        <v>9</v>
      </c>
      <c r="G10" s="68">
        <v>9</v>
      </c>
      <c r="H10" s="68">
        <v>7</v>
      </c>
      <c r="I10" s="68">
        <v>9</v>
      </c>
      <c r="J10" s="68">
        <v>9</v>
      </c>
      <c r="K10" s="68">
        <v>6</v>
      </c>
      <c r="L10" s="68">
        <v>9</v>
      </c>
      <c r="M10" s="68">
        <v>7</v>
      </c>
      <c r="N10" s="68">
        <v>4</v>
      </c>
      <c r="O10" s="68">
        <v>6</v>
      </c>
      <c r="P10" s="68">
        <v>7</v>
      </c>
      <c r="Q10" s="68">
        <v>4</v>
      </c>
      <c r="R10" s="68">
        <v>2</v>
      </c>
      <c r="S10" s="68">
        <v>8</v>
      </c>
      <c r="T10" s="68">
        <v>5</v>
      </c>
      <c r="U10" s="68">
        <v>10</v>
      </c>
      <c r="V10" s="68">
        <v>2</v>
      </c>
      <c r="W10" s="68">
        <v>3</v>
      </c>
      <c r="X10" s="68">
        <v>9</v>
      </c>
      <c r="Y10" s="68">
        <v>8</v>
      </c>
      <c r="Z10" s="68">
        <v>7</v>
      </c>
      <c r="AA10" s="68">
        <v>5</v>
      </c>
      <c r="AB10" s="68">
        <v>4</v>
      </c>
      <c r="AC10" s="68">
        <v>6</v>
      </c>
      <c r="AD10" s="68">
        <v>8</v>
      </c>
      <c r="AE10" s="68">
        <v>5</v>
      </c>
      <c r="AF10" s="68">
        <v>7</v>
      </c>
      <c r="AG10" s="68">
        <v>9</v>
      </c>
      <c r="AH10" s="68">
        <v>7</v>
      </c>
      <c r="AI10" s="68">
        <v>4</v>
      </c>
      <c r="AJ10" s="68">
        <v>3</v>
      </c>
      <c r="AK10" s="68">
        <v>4</v>
      </c>
      <c r="AL10" s="68">
        <v>8</v>
      </c>
      <c r="AM10" s="68">
        <v>10</v>
      </c>
      <c r="AN10" s="68">
        <v>10</v>
      </c>
      <c r="AO10" s="68">
        <v>5</v>
      </c>
      <c r="AP10" s="68">
        <v>7</v>
      </c>
      <c r="AQ10" s="68">
        <v>9</v>
      </c>
      <c r="AR10" s="68">
        <v>8</v>
      </c>
      <c r="AS10" s="68">
        <v>4</v>
      </c>
      <c r="AT10" s="68">
        <v>6</v>
      </c>
      <c r="AU10" s="68">
        <v>9</v>
      </c>
      <c r="AV10" s="68">
        <v>9</v>
      </c>
      <c r="AW10" s="68">
        <v>9</v>
      </c>
      <c r="AX10" s="68">
        <v>5</v>
      </c>
      <c r="AY10" s="68">
        <v>9</v>
      </c>
      <c r="AZ10" s="68">
        <v>9</v>
      </c>
      <c r="BA10" s="68">
        <v>9</v>
      </c>
      <c r="BB10" s="68">
        <v>8</v>
      </c>
      <c r="BC10" s="68">
        <v>7</v>
      </c>
    </row>
    <row r="11" spans="1:64">
      <c r="A11" s="132">
        <v>44875</v>
      </c>
      <c r="B11" s="68">
        <v>5</v>
      </c>
      <c r="C11" s="68">
        <v>5</v>
      </c>
      <c r="D11" s="68">
        <v>5</v>
      </c>
      <c r="E11" s="68">
        <v>9</v>
      </c>
      <c r="F11" s="68">
        <v>9</v>
      </c>
      <c r="G11" s="68">
        <v>9</v>
      </c>
      <c r="H11" s="68">
        <v>7</v>
      </c>
      <c r="I11" s="68">
        <v>9</v>
      </c>
      <c r="J11" s="68">
        <v>9</v>
      </c>
      <c r="K11" s="68">
        <v>6</v>
      </c>
      <c r="L11" s="68">
        <v>9</v>
      </c>
      <c r="M11" s="68">
        <v>7</v>
      </c>
      <c r="N11" s="68">
        <v>4</v>
      </c>
      <c r="O11" s="68">
        <v>6</v>
      </c>
      <c r="P11" s="68">
        <v>7</v>
      </c>
      <c r="Q11" s="68">
        <v>4</v>
      </c>
      <c r="R11" s="68">
        <v>2</v>
      </c>
      <c r="S11" s="68">
        <v>8</v>
      </c>
      <c r="T11" s="68">
        <v>5</v>
      </c>
      <c r="U11" s="68">
        <v>10</v>
      </c>
      <c r="V11" s="68">
        <v>2</v>
      </c>
      <c r="W11" s="68">
        <v>3</v>
      </c>
      <c r="X11" s="68">
        <v>9</v>
      </c>
      <c r="Y11" s="68">
        <v>8</v>
      </c>
      <c r="Z11" s="68">
        <v>7</v>
      </c>
      <c r="AA11" s="68">
        <v>5</v>
      </c>
      <c r="AB11" s="68">
        <v>4</v>
      </c>
      <c r="AC11" s="68">
        <v>6</v>
      </c>
      <c r="AD11" s="68">
        <v>8</v>
      </c>
      <c r="AE11" s="68">
        <v>5</v>
      </c>
      <c r="AF11" s="68">
        <v>7</v>
      </c>
      <c r="AG11" s="68">
        <v>9</v>
      </c>
      <c r="AH11" s="68">
        <v>7</v>
      </c>
      <c r="AI11" s="68">
        <v>4</v>
      </c>
      <c r="AJ11" s="68">
        <v>3</v>
      </c>
      <c r="AK11" s="68">
        <v>4</v>
      </c>
      <c r="AL11" s="68">
        <v>8</v>
      </c>
      <c r="AM11" s="68">
        <v>10</v>
      </c>
      <c r="AN11" s="68">
        <v>10</v>
      </c>
      <c r="AO11" s="68">
        <v>5</v>
      </c>
      <c r="AP11" s="68">
        <v>7</v>
      </c>
      <c r="AQ11" s="68">
        <v>9</v>
      </c>
      <c r="AR11" s="68">
        <v>8</v>
      </c>
      <c r="AS11" s="68">
        <v>4</v>
      </c>
      <c r="AT11" s="68">
        <v>6</v>
      </c>
      <c r="AU11" s="68">
        <v>9</v>
      </c>
      <c r="AV11" s="68">
        <v>9</v>
      </c>
      <c r="AW11" s="68">
        <v>9</v>
      </c>
      <c r="AX11" s="68">
        <v>5</v>
      </c>
      <c r="AY11" s="68">
        <v>9</v>
      </c>
      <c r="AZ11" s="68">
        <v>9</v>
      </c>
      <c r="BA11" s="68">
        <v>9</v>
      </c>
      <c r="BB11" s="68">
        <v>8</v>
      </c>
      <c r="BC11" s="68">
        <v>7</v>
      </c>
    </row>
    <row r="12" spans="1:64">
      <c r="A12" s="132">
        <v>44878</v>
      </c>
      <c r="B12" s="68">
        <v>5</v>
      </c>
      <c r="C12" s="68">
        <v>5</v>
      </c>
      <c r="D12" s="68">
        <v>5</v>
      </c>
      <c r="E12" s="68">
        <v>9</v>
      </c>
      <c r="F12" s="68">
        <v>9</v>
      </c>
      <c r="G12" s="68">
        <v>9</v>
      </c>
      <c r="H12" s="68">
        <v>7</v>
      </c>
      <c r="I12" s="68">
        <v>9</v>
      </c>
      <c r="J12" s="68">
        <v>9</v>
      </c>
      <c r="K12" s="68">
        <v>6</v>
      </c>
      <c r="L12" s="68">
        <v>9</v>
      </c>
      <c r="M12" s="68">
        <v>7</v>
      </c>
      <c r="N12" s="68">
        <v>4</v>
      </c>
      <c r="O12" s="68">
        <v>6</v>
      </c>
      <c r="P12" s="68">
        <v>7</v>
      </c>
      <c r="Q12" s="68">
        <v>4</v>
      </c>
      <c r="R12" s="68">
        <v>2</v>
      </c>
      <c r="S12" s="68">
        <v>8</v>
      </c>
      <c r="T12" s="68">
        <v>5</v>
      </c>
      <c r="U12" s="68">
        <v>10</v>
      </c>
      <c r="V12" s="68">
        <v>2</v>
      </c>
      <c r="W12" s="68">
        <v>3</v>
      </c>
      <c r="X12" s="68">
        <v>9</v>
      </c>
      <c r="Y12" s="68">
        <v>8</v>
      </c>
      <c r="Z12" s="68">
        <v>7</v>
      </c>
      <c r="AA12" s="68">
        <v>5</v>
      </c>
      <c r="AB12" s="68">
        <v>4</v>
      </c>
      <c r="AC12" s="68">
        <v>6</v>
      </c>
      <c r="AD12" s="68">
        <v>8</v>
      </c>
      <c r="AE12" s="68">
        <v>5</v>
      </c>
      <c r="AF12" s="68">
        <v>7</v>
      </c>
      <c r="AG12" s="68">
        <v>9</v>
      </c>
      <c r="AH12" s="68">
        <v>7</v>
      </c>
      <c r="AI12" s="68">
        <v>4</v>
      </c>
      <c r="AJ12" s="68">
        <v>3</v>
      </c>
      <c r="AK12" s="68">
        <v>4</v>
      </c>
      <c r="AL12" s="68">
        <v>8</v>
      </c>
      <c r="AM12" s="68">
        <v>10</v>
      </c>
      <c r="AN12" s="68">
        <v>10</v>
      </c>
      <c r="AO12" s="68">
        <v>5</v>
      </c>
      <c r="AP12" s="68">
        <v>7</v>
      </c>
      <c r="AQ12" s="68">
        <v>9</v>
      </c>
      <c r="AR12" s="68">
        <v>8</v>
      </c>
      <c r="AS12" s="68">
        <v>4</v>
      </c>
      <c r="AT12" s="68">
        <v>6</v>
      </c>
      <c r="AU12" s="68">
        <v>9</v>
      </c>
      <c r="AV12" s="68">
        <v>9</v>
      </c>
      <c r="AW12" s="68">
        <v>9</v>
      </c>
      <c r="AX12" s="68">
        <v>5</v>
      </c>
      <c r="AY12" s="68">
        <v>9</v>
      </c>
      <c r="AZ12" s="68">
        <v>9</v>
      </c>
      <c r="BA12" s="68">
        <v>9</v>
      </c>
      <c r="BB12" s="68">
        <v>8</v>
      </c>
      <c r="BC12" s="68">
        <v>7</v>
      </c>
    </row>
    <row r="13" spans="1:64">
      <c r="A13" s="132">
        <v>44879</v>
      </c>
      <c r="B13" s="68">
        <v>5</v>
      </c>
      <c r="C13" s="68">
        <v>5</v>
      </c>
      <c r="D13" s="68">
        <v>5</v>
      </c>
      <c r="E13" s="68">
        <v>9</v>
      </c>
      <c r="F13" s="68">
        <v>9</v>
      </c>
      <c r="G13" s="68">
        <v>9</v>
      </c>
      <c r="H13" s="68">
        <v>7</v>
      </c>
      <c r="I13" s="68">
        <v>9</v>
      </c>
      <c r="J13" s="68">
        <v>9</v>
      </c>
      <c r="K13" s="68">
        <v>6</v>
      </c>
      <c r="L13" s="68">
        <v>9</v>
      </c>
      <c r="M13" s="68">
        <v>7</v>
      </c>
      <c r="N13" s="68">
        <v>4</v>
      </c>
      <c r="O13" s="68">
        <v>6</v>
      </c>
      <c r="P13" s="68">
        <v>7</v>
      </c>
      <c r="Q13" s="68">
        <v>4</v>
      </c>
      <c r="R13" s="68">
        <v>2</v>
      </c>
      <c r="S13" s="68">
        <v>8</v>
      </c>
      <c r="T13" s="68">
        <v>5</v>
      </c>
      <c r="U13" s="68">
        <v>10</v>
      </c>
      <c r="V13" s="68">
        <v>2</v>
      </c>
      <c r="W13" s="68">
        <v>3</v>
      </c>
      <c r="X13" s="68">
        <v>9</v>
      </c>
      <c r="Y13" s="68">
        <v>8</v>
      </c>
      <c r="Z13" s="68">
        <v>7</v>
      </c>
      <c r="AA13" s="68">
        <v>5</v>
      </c>
      <c r="AB13" s="68">
        <v>4</v>
      </c>
      <c r="AC13" s="68">
        <v>6</v>
      </c>
      <c r="AD13" s="68">
        <v>8</v>
      </c>
      <c r="AE13" s="68">
        <v>5</v>
      </c>
      <c r="AF13" s="68">
        <v>7</v>
      </c>
      <c r="AG13" s="68">
        <v>9</v>
      </c>
      <c r="AH13" s="68">
        <v>7</v>
      </c>
      <c r="AI13" s="68">
        <v>4</v>
      </c>
      <c r="AJ13" s="68">
        <v>3</v>
      </c>
      <c r="AK13" s="68">
        <v>4</v>
      </c>
      <c r="AL13" s="68">
        <v>8</v>
      </c>
      <c r="AM13" s="68">
        <v>10</v>
      </c>
      <c r="AN13" s="68">
        <v>10</v>
      </c>
      <c r="AO13" s="68">
        <v>5</v>
      </c>
      <c r="AP13" s="68">
        <v>7</v>
      </c>
      <c r="AQ13" s="68">
        <v>9</v>
      </c>
      <c r="AR13" s="68">
        <v>8</v>
      </c>
      <c r="AS13" s="68">
        <v>4</v>
      </c>
      <c r="AT13" s="68">
        <v>6</v>
      </c>
      <c r="AU13" s="68">
        <v>9</v>
      </c>
      <c r="AV13" s="68">
        <v>9</v>
      </c>
      <c r="AW13" s="68">
        <v>9</v>
      </c>
      <c r="AX13" s="68">
        <v>5</v>
      </c>
      <c r="AY13" s="68">
        <v>9</v>
      </c>
      <c r="AZ13" s="68">
        <v>9</v>
      </c>
      <c r="BA13" s="68">
        <v>9</v>
      </c>
      <c r="BB13" s="68">
        <v>8</v>
      </c>
      <c r="BC13" s="68">
        <v>7</v>
      </c>
    </row>
    <row r="14" spans="1:64">
      <c r="A14" s="132">
        <v>44880</v>
      </c>
      <c r="B14" s="68">
        <v>5</v>
      </c>
      <c r="C14" s="68">
        <v>5</v>
      </c>
      <c r="D14" s="68">
        <v>5</v>
      </c>
      <c r="E14" s="68">
        <v>9</v>
      </c>
      <c r="F14" s="68">
        <v>9</v>
      </c>
      <c r="G14" s="68">
        <v>9</v>
      </c>
      <c r="H14" s="68">
        <v>7</v>
      </c>
      <c r="I14" s="68">
        <v>9</v>
      </c>
      <c r="J14" s="68">
        <v>9</v>
      </c>
      <c r="K14" s="68">
        <v>6</v>
      </c>
      <c r="L14" s="68">
        <v>9</v>
      </c>
      <c r="M14" s="68">
        <v>7</v>
      </c>
      <c r="N14" s="68">
        <v>4</v>
      </c>
      <c r="O14" s="68">
        <v>6</v>
      </c>
      <c r="P14" s="68">
        <v>7</v>
      </c>
      <c r="Q14" s="68">
        <v>4</v>
      </c>
      <c r="R14" s="68">
        <v>2</v>
      </c>
      <c r="S14" s="68">
        <v>7</v>
      </c>
      <c r="T14" s="68">
        <v>5</v>
      </c>
      <c r="U14" s="68">
        <v>10</v>
      </c>
      <c r="V14" s="68">
        <v>2</v>
      </c>
      <c r="W14" s="68">
        <v>3</v>
      </c>
      <c r="X14" s="68">
        <v>9</v>
      </c>
      <c r="Y14" s="68">
        <v>8</v>
      </c>
      <c r="Z14" s="68">
        <v>7</v>
      </c>
      <c r="AA14" s="68">
        <v>5</v>
      </c>
      <c r="AB14" s="68">
        <v>4</v>
      </c>
      <c r="AC14" s="68">
        <v>6</v>
      </c>
      <c r="AD14" s="68">
        <v>8</v>
      </c>
      <c r="AE14" s="68">
        <v>5</v>
      </c>
      <c r="AF14" s="68">
        <v>7</v>
      </c>
      <c r="AG14" s="68">
        <v>9</v>
      </c>
      <c r="AH14" s="68">
        <v>7</v>
      </c>
      <c r="AI14" s="68">
        <v>4</v>
      </c>
      <c r="AJ14" s="68">
        <v>3</v>
      </c>
      <c r="AK14" s="68">
        <v>4</v>
      </c>
      <c r="AL14" s="68">
        <v>8</v>
      </c>
      <c r="AM14" s="68">
        <v>10</v>
      </c>
      <c r="AN14" s="68">
        <v>10</v>
      </c>
      <c r="AO14" s="68">
        <v>5</v>
      </c>
      <c r="AP14" s="68">
        <v>7</v>
      </c>
      <c r="AQ14" s="68">
        <v>9</v>
      </c>
      <c r="AR14" s="68">
        <v>8</v>
      </c>
      <c r="AS14" s="68">
        <v>4</v>
      </c>
      <c r="AT14" s="68">
        <v>6</v>
      </c>
      <c r="AU14" s="68">
        <v>9</v>
      </c>
      <c r="AV14" s="68">
        <v>9</v>
      </c>
      <c r="AW14" s="68">
        <v>9</v>
      </c>
      <c r="AX14" s="68">
        <v>5</v>
      </c>
      <c r="AY14" s="68">
        <v>9</v>
      </c>
      <c r="AZ14" s="68">
        <v>9</v>
      </c>
      <c r="BA14" s="68">
        <v>9</v>
      </c>
      <c r="BB14" s="68">
        <v>8</v>
      </c>
      <c r="BC14" s="68">
        <v>7</v>
      </c>
    </row>
    <row r="15" spans="1:64">
      <c r="A15" s="132">
        <v>44881</v>
      </c>
      <c r="B15" s="68">
        <v>5</v>
      </c>
      <c r="C15" s="68">
        <v>5</v>
      </c>
      <c r="D15" s="68">
        <v>5</v>
      </c>
      <c r="E15" s="68">
        <v>9</v>
      </c>
      <c r="F15" s="68">
        <v>9</v>
      </c>
      <c r="G15" s="68">
        <v>9</v>
      </c>
      <c r="H15" s="68">
        <v>7</v>
      </c>
      <c r="I15" s="68">
        <v>9</v>
      </c>
      <c r="J15" s="68">
        <v>9</v>
      </c>
      <c r="K15" s="68">
        <v>6</v>
      </c>
      <c r="L15" s="68">
        <v>9</v>
      </c>
      <c r="M15" s="68">
        <v>7</v>
      </c>
      <c r="N15" s="68">
        <v>4</v>
      </c>
      <c r="O15" s="68">
        <v>6</v>
      </c>
      <c r="P15" s="68">
        <v>7</v>
      </c>
      <c r="Q15" s="68">
        <v>4</v>
      </c>
      <c r="R15" s="68">
        <v>2</v>
      </c>
      <c r="S15" s="68">
        <v>7</v>
      </c>
      <c r="T15" s="68">
        <v>5</v>
      </c>
      <c r="U15" s="68">
        <v>10</v>
      </c>
      <c r="V15" s="68">
        <v>2</v>
      </c>
      <c r="W15" s="68">
        <v>3</v>
      </c>
      <c r="X15" s="68">
        <v>9</v>
      </c>
      <c r="Y15" s="68">
        <v>8</v>
      </c>
      <c r="Z15" s="68">
        <v>7</v>
      </c>
      <c r="AA15" s="68">
        <v>5</v>
      </c>
      <c r="AB15" s="68">
        <v>4</v>
      </c>
      <c r="AC15" s="68">
        <v>6</v>
      </c>
      <c r="AD15" s="68">
        <v>8</v>
      </c>
      <c r="AE15" s="68">
        <v>5</v>
      </c>
      <c r="AF15" s="68">
        <v>7</v>
      </c>
      <c r="AG15" s="68">
        <v>9</v>
      </c>
      <c r="AH15" s="68">
        <v>7</v>
      </c>
      <c r="AI15" s="68">
        <v>4</v>
      </c>
      <c r="AJ15" s="68">
        <v>3</v>
      </c>
      <c r="AK15" s="68">
        <v>4</v>
      </c>
      <c r="AL15" s="68">
        <v>8</v>
      </c>
      <c r="AM15" s="68">
        <v>10</v>
      </c>
      <c r="AN15" s="68">
        <v>10</v>
      </c>
      <c r="AO15" s="68">
        <v>5</v>
      </c>
      <c r="AP15" s="68">
        <v>7</v>
      </c>
      <c r="AQ15" s="68">
        <v>9</v>
      </c>
      <c r="AR15" s="68">
        <v>8</v>
      </c>
      <c r="AS15" s="68">
        <v>4</v>
      </c>
      <c r="AT15" s="68">
        <v>6</v>
      </c>
      <c r="AU15" s="68">
        <v>9</v>
      </c>
      <c r="AV15" s="68">
        <v>9</v>
      </c>
      <c r="AW15" s="68">
        <v>9</v>
      </c>
      <c r="AX15" s="68">
        <v>5</v>
      </c>
      <c r="AY15" s="68">
        <v>9</v>
      </c>
      <c r="AZ15" s="68">
        <v>9</v>
      </c>
      <c r="BA15" s="68">
        <v>9</v>
      </c>
      <c r="BB15" s="68">
        <v>8</v>
      </c>
      <c r="BC15" s="68">
        <v>7</v>
      </c>
    </row>
    <row r="16" spans="1:64">
      <c r="A16" s="132">
        <v>44882</v>
      </c>
      <c r="B16" s="68">
        <v>5</v>
      </c>
      <c r="C16" s="68">
        <v>5</v>
      </c>
      <c r="D16" s="68">
        <v>5</v>
      </c>
      <c r="E16" s="68">
        <v>9</v>
      </c>
      <c r="F16" s="68">
        <v>9</v>
      </c>
      <c r="G16" s="68">
        <v>9</v>
      </c>
      <c r="H16" s="68">
        <v>7</v>
      </c>
      <c r="I16" s="68">
        <v>9</v>
      </c>
      <c r="J16" s="68">
        <v>9</v>
      </c>
      <c r="K16" s="68">
        <v>6</v>
      </c>
      <c r="L16" s="68">
        <v>9</v>
      </c>
      <c r="M16" s="68">
        <v>7</v>
      </c>
      <c r="N16" s="68">
        <v>4</v>
      </c>
      <c r="O16" s="68">
        <v>6</v>
      </c>
      <c r="P16" s="68">
        <v>7</v>
      </c>
      <c r="Q16" s="68">
        <v>4</v>
      </c>
      <c r="R16" s="68">
        <v>2</v>
      </c>
      <c r="S16" s="68">
        <v>7</v>
      </c>
      <c r="T16" s="68">
        <v>5</v>
      </c>
      <c r="U16" s="68">
        <v>10</v>
      </c>
      <c r="V16" s="68">
        <v>2</v>
      </c>
      <c r="W16" s="68">
        <v>3</v>
      </c>
      <c r="X16" s="68">
        <v>9</v>
      </c>
      <c r="Y16" s="68">
        <v>8</v>
      </c>
      <c r="Z16" s="68">
        <v>7</v>
      </c>
      <c r="AA16" s="68">
        <v>5</v>
      </c>
      <c r="AB16" s="68">
        <v>4</v>
      </c>
      <c r="AC16" s="68">
        <v>6</v>
      </c>
      <c r="AD16" s="68">
        <v>8</v>
      </c>
      <c r="AE16" s="68">
        <v>5</v>
      </c>
      <c r="AF16" s="68">
        <v>7</v>
      </c>
      <c r="AG16" s="68">
        <v>9</v>
      </c>
      <c r="AH16" s="68">
        <v>7</v>
      </c>
      <c r="AI16" s="68">
        <v>4</v>
      </c>
      <c r="AJ16" s="68">
        <v>3</v>
      </c>
      <c r="AK16" s="68">
        <v>4</v>
      </c>
      <c r="AL16" s="68">
        <v>7</v>
      </c>
      <c r="AM16" s="68">
        <v>10</v>
      </c>
      <c r="AN16" s="68">
        <v>10</v>
      </c>
      <c r="AO16" s="68">
        <v>5</v>
      </c>
      <c r="AP16" s="68">
        <v>7</v>
      </c>
      <c r="AQ16" s="68">
        <v>9</v>
      </c>
      <c r="AR16" s="68">
        <v>8</v>
      </c>
      <c r="AS16" s="68">
        <v>4</v>
      </c>
      <c r="AT16" s="68">
        <v>6</v>
      </c>
      <c r="AU16" s="68">
        <v>9</v>
      </c>
      <c r="AV16" s="68">
        <v>9</v>
      </c>
      <c r="AW16" s="68">
        <v>9</v>
      </c>
      <c r="AX16" s="68">
        <v>5</v>
      </c>
      <c r="AY16" s="68">
        <v>9</v>
      </c>
      <c r="AZ16" s="68">
        <v>9</v>
      </c>
      <c r="BA16" s="68">
        <v>9</v>
      </c>
      <c r="BB16" s="68">
        <v>8</v>
      </c>
      <c r="BC16" s="68">
        <v>7</v>
      </c>
    </row>
    <row r="17" spans="1:55">
      <c r="A17" s="132">
        <v>44883</v>
      </c>
      <c r="B17" s="68">
        <v>5</v>
      </c>
      <c r="C17" s="68">
        <v>5</v>
      </c>
      <c r="D17" s="68">
        <v>5</v>
      </c>
      <c r="E17" s="68">
        <v>9</v>
      </c>
      <c r="F17" s="68">
        <v>9</v>
      </c>
      <c r="G17" s="68">
        <v>9</v>
      </c>
      <c r="H17" s="68">
        <v>7</v>
      </c>
      <c r="I17" s="68">
        <v>9</v>
      </c>
      <c r="J17" s="68">
        <v>9</v>
      </c>
      <c r="K17" s="68">
        <v>6</v>
      </c>
      <c r="L17" s="68">
        <v>9</v>
      </c>
      <c r="M17" s="68">
        <v>7</v>
      </c>
      <c r="N17" s="68">
        <v>4</v>
      </c>
      <c r="O17" s="68">
        <v>6</v>
      </c>
      <c r="P17" s="68">
        <v>7</v>
      </c>
      <c r="Q17" s="68">
        <v>4</v>
      </c>
      <c r="R17" s="68">
        <v>2</v>
      </c>
      <c r="S17" s="68">
        <v>7</v>
      </c>
      <c r="T17" s="68">
        <v>5</v>
      </c>
      <c r="U17" s="68">
        <v>10</v>
      </c>
      <c r="V17" s="68">
        <v>2</v>
      </c>
      <c r="W17" s="68">
        <v>3</v>
      </c>
      <c r="X17" s="68">
        <v>9</v>
      </c>
      <c r="Y17" s="68">
        <v>8</v>
      </c>
      <c r="Z17" s="68">
        <v>7</v>
      </c>
      <c r="AA17" s="68">
        <v>5</v>
      </c>
      <c r="AB17" s="68">
        <v>4</v>
      </c>
      <c r="AC17" s="68">
        <v>6</v>
      </c>
      <c r="AD17" s="68">
        <v>8</v>
      </c>
      <c r="AE17" s="68">
        <v>5</v>
      </c>
      <c r="AF17" s="68">
        <v>7</v>
      </c>
      <c r="AG17" s="68">
        <v>9</v>
      </c>
      <c r="AH17" s="68">
        <v>7</v>
      </c>
      <c r="AI17" s="68">
        <v>4</v>
      </c>
      <c r="AJ17" s="68">
        <v>3</v>
      </c>
      <c r="AK17" s="68">
        <v>4</v>
      </c>
      <c r="AL17" s="68">
        <v>7</v>
      </c>
      <c r="AM17" s="68">
        <v>10</v>
      </c>
      <c r="AN17" s="68">
        <v>10</v>
      </c>
      <c r="AO17" s="68">
        <v>5</v>
      </c>
      <c r="AP17" s="68">
        <v>7</v>
      </c>
      <c r="AQ17" s="68">
        <v>9</v>
      </c>
      <c r="AR17" s="68">
        <v>8</v>
      </c>
      <c r="AS17" s="68">
        <v>4</v>
      </c>
      <c r="AT17" s="68">
        <v>6</v>
      </c>
      <c r="AU17" s="68">
        <v>9</v>
      </c>
      <c r="AV17" s="68">
        <v>9</v>
      </c>
      <c r="AW17" s="68">
        <v>9</v>
      </c>
      <c r="AX17" s="68">
        <v>5</v>
      </c>
      <c r="AY17" s="68">
        <v>9</v>
      </c>
      <c r="AZ17" s="68">
        <v>9</v>
      </c>
      <c r="BA17" s="68">
        <v>9</v>
      </c>
      <c r="BB17" s="68">
        <v>8</v>
      </c>
      <c r="BC17" s="68">
        <v>7</v>
      </c>
    </row>
    <row r="18" spans="1:55">
      <c r="A18" s="132">
        <v>44888</v>
      </c>
      <c r="B18" s="68">
        <v>5</v>
      </c>
      <c r="C18" s="68">
        <v>5</v>
      </c>
      <c r="D18" s="68">
        <v>5</v>
      </c>
      <c r="E18" s="68">
        <v>9</v>
      </c>
      <c r="F18" s="68">
        <v>9</v>
      </c>
      <c r="G18" s="68">
        <v>9</v>
      </c>
      <c r="H18" s="68">
        <v>7</v>
      </c>
      <c r="I18" s="68">
        <v>9</v>
      </c>
      <c r="J18" s="68">
        <v>9</v>
      </c>
      <c r="K18" s="68">
        <v>6</v>
      </c>
      <c r="L18" s="68">
        <v>9</v>
      </c>
      <c r="M18" s="68">
        <v>7</v>
      </c>
      <c r="N18" s="68">
        <v>4</v>
      </c>
      <c r="O18" s="68">
        <v>6</v>
      </c>
      <c r="P18" s="68">
        <v>7</v>
      </c>
      <c r="Q18" s="68">
        <v>4</v>
      </c>
      <c r="R18" s="68">
        <v>2</v>
      </c>
      <c r="S18" s="68">
        <v>7</v>
      </c>
      <c r="T18" s="68">
        <v>5</v>
      </c>
      <c r="U18" s="68">
        <v>10</v>
      </c>
      <c r="V18" s="68">
        <v>2</v>
      </c>
      <c r="W18" s="68">
        <v>3</v>
      </c>
      <c r="X18" s="68">
        <v>9</v>
      </c>
      <c r="Y18" s="68">
        <v>8</v>
      </c>
      <c r="Z18" s="68">
        <v>7</v>
      </c>
      <c r="AA18" s="68">
        <v>5</v>
      </c>
      <c r="AB18" s="68">
        <v>4</v>
      </c>
      <c r="AC18" s="68">
        <v>6</v>
      </c>
      <c r="AD18" s="68">
        <v>8</v>
      </c>
      <c r="AE18" s="68">
        <v>5</v>
      </c>
      <c r="AF18" s="68">
        <v>7</v>
      </c>
      <c r="AG18" s="68">
        <v>9</v>
      </c>
      <c r="AH18" s="68">
        <v>7</v>
      </c>
      <c r="AI18" s="68">
        <v>4</v>
      </c>
      <c r="AJ18" s="68">
        <v>3</v>
      </c>
      <c r="AK18" s="68">
        <v>4</v>
      </c>
      <c r="AL18" s="68">
        <v>7</v>
      </c>
      <c r="AM18" s="68">
        <v>10</v>
      </c>
      <c r="AN18" s="68">
        <v>10</v>
      </c>
      <c r="AO18" s="68">
        <v>5</v>
      </c>
      <c r="AP18" s="68">
        <v>7</v>
      </c>
      <c r="AQ18" s="68">
        <v>9</v>
      </c>
      <c r="AR18" s="68">
        <v>8</v>
      </c>
      <c r="AS18" s="68">
        <v>4</v>
      </c>
      <c r="AT18" s="68">
        <v>6</v>
      </c>
      <c r="AU18" s="68">
        <v>9</v>
      </c>
      <c r="AV18" s="68">
        <v>9</v>
      </c>
      <c r="AW18" s="68">
        <v>9</v>
      </c>
      <c r="AX18" s="68">
        <v>5</v>
      </c>
      <c r="AY18" s="68">
        <v>9</v>
      </c>
      <c r="AZ18" s="68">
        <v>9</v>
      </c>
      <c r="BA18" s="68">
        <v>9</v>
      </c>
      <c r="BB18" s="68">
        <v>8</v>
      </c>
      <c r="BC18" s="68">
        <v>7</v>
      </c>
    </row>
    <row r="19" spans="1:55">
      <c r="A19" s="132">
        <v>44889</v>
      </c>
      <c r="B19" s="68">
        <v>5</v>
      </c>
      <c r="C19" s="68">
        <v>5</v>
      </c>
      <c r="D19" s="68">
        <v>5</v>
      </c>
      <c r="E19" s="68">
        <v>9</v>
      </c>
      <c r="F19" s="68">
        <v>9</v>
      </c>
      <c r="G19" s="68">
        <v>9</v>
      </c>
      <c r="H19" s="68">
        <v>7</v>
      </c>
      <c r="I19" s="68">
        <v>9</v>
      </c>
      <c r="J19" s="68">
        <v>9</v>
      </c>
      <c r="K19" s="68">
        <v>6</v>
      </c>
      <c r="L19" s="68">
        <v>9</v>
      </c>
      <c r="M19" s="68">
        <v>7</v>
      </c>
      <c r="N19" s="68">
        <v>4</v>
      </c>
      <c r="O19" s="68">
        <v>6</v>
      </c>
      <c r="P19" s="68">
        <v>7</v>
      </c>
      <c r="Q19" s="68">
        <v>4</v>
      </c>
      <c r="R19" s="68">
        <v>2</v>
      </c>
      <c r="S19" s="68">
        <v>7</v>
      </c>
      <c r="T19" s="68">
        <v>5</v>
      </c>
      <c r="U19" s="68">
        <v>10</v>
      </c>
      <c r="V19" s="68">
        <v>2</v>
      </c>
      <c r="W19" s="68">
        <v>3</v>
      </c>
      <c r="X19" s="68">
        <v>9</v>
      </c>
      <c r="Y19" s="68">
        <v>8</v>
      </c>
      <c r="Z19" s="68">
        <v>7</v>
      </c>
      <c r="AA19" s="68">
        <v>5</v>
      </c>
      <c r="AB19" s="68">
        <v>4</v>
      </c>
      <c r="AC19" s="68">
        <v>6</v>
      </c>
      <c r="AD19" s="68">
        <v>8</v>
      </c>
      <c r="AE19" s="68">
        <v>5</v>
      </c>
      <c r="AF19" s="68">
        <v>7</v>
      </c>
      <c r="AG19" s="68">
        <v>9</v>
      </c>
      <c r="AH19" s="68">
        <v>7</v>
      </c>
      <c r="AI19" s="68">
        <v>4</v>
      </c>
      <c r="AJ19" s="68">
        <v>3</v>
      </c>
      <c r="AK19" s="68">
        <v>4</v>
      </c>
      <c r="AL19" s="68">
        <v>7</v>
      </c>
      <c r="AM19" s="68">
        <v>10</v>
      </c>
      <c r="AN19" s="68">
        <v>10</v>
      </c>
      <c r="AO19" s="68">
        <v>5</v>
      </c>
      <c r="AP19" s="68">
        <v>7</v>
      </c>
      <c r="AQ19" s="68">
        <v>9</v>
      </c>
      <c r="AR19" s="68">
        <v>8</v>
      </c>
      <c r="AS19" s="68">
        <v>4</v>
      </c>
      <c r="AT19" s="68">
        <v>6</v>
      </c>
      <c r="AU19" s="68">
        <v>9</v>
      </c>
      <c r="AV19" s="68">
        <v>9</v>
      </c>
      <c r="AW19" s="68">
        <v>9</v>
      </c>
      <c r="AX19" s="68">
        <v>5</v>
      </c>
      <c r="AY19" s="68">
        <v>9</v>
      </c>
      <c r="AZ19" s="68">
        <v>9</v>
      </c>
      <c r="BA19" s="68">
        <v>9</v>
      </c>
      <c r="BB19" s="68">
        <v>8</v>
      </c>
      <c r="BC19" s="68">
        <v>7</v>
      </c>
    </row>
    <row r="20" spans="1:55">
      <c r="A20" s="132">
        <v>44892</v>
      </c>
      <c r="B20" s="68">
        <v>5</v>
      </c>
      <c r="C20" s="68">
        <v>5</v>
      </c>
      <c r="D20" s="68">
        <v>5</v>
      </c>
      <c r="E20" s="68">
        <v>9</v>
      </c>
      <c r="F20" s="68">
        <v>9</v>
      </c>
      <c r="G20" s="68">
        <v>9</v>
      </c>
      <c r="H20" s="68">
        <v>7</v>
      </c>
      <c r="I20" s="68">
        <v>9</v>
      </c>
      <c r="J20" s="68">
        <v>9</v>
      </c>
      <c r="K20" s="68">
        <v>6</v>
      </c>
      <c r="L20" s="68">
        <v>9</v>
      </c>
      <c r="M20" s="68">
        <v>7</v>
      </c>
      <c r="N20" s="68">
        <v>4</v>
      </c>
      <c r="O20" s="68">
        <v>6</v>
      </c>
      <c r="P20" s="68">
        <v>7</v>
      </c>
      <c r="Q20" s="68">
        <v>4</v>
      </c>
      <c r="R20" s="68">
        <v>2</v>
      </c>
      <c r="S20" s="68">
        <v>7</v>
      </c>
      <c r="T20" s="68">
        <v>5</v>
      </c>
      <c r="U20" s="68">
        <v>10</v>
      </c>
      <c r="V20" s="68">
        <v>2</v>
      </c>
      <c r="W20" s="68">
        <v>3</v>
      </c>
      <c r="X20" s="68">
        <v>9</v>
      </c>
      <c r="Y20" s="68">
        <v>8</v>
      </c>
      <c r="Z20" s="68">
        <v>7</v>
      </c>
      <c r="AA20" s="68">
        <v>5</v>
      </c>
      <c r="AB20" s="68">
        <v>4</v>
      </c>
      <c r="AC20" s="68">
        <v>6</v>
      </c>
      <c r="AD20" s="68">
        <v>8</v>
      </c>
      <c r="AE20" s="68">
        <v>5</v>
      </c>
      <c r="AF20" s="68">
        <v>7</v>
      </c>
      <c r="AG20" s="68">
        <v>9</v>
      </c>
      <c r="AH20" s="68">
        <v>7</v>
      </c>
      <c r="AI20" s="68">
        <v>4</v>
      </c>
      <c r="AJ20" s="68">
        <v>3</v>
      </c>
      <c r="AK20" s="68">
        <v>4</v>
      </c>
      <c r="AL20" s="68">
        <v>7</v>
      </c>
      <c r="AM20" s="68">
        <v>10</v>
      </c>
      <c r="AN20" s="68">
        <v>10</v>
      </c>
      <c r="AO20" s="68">
        <v>5</v>
      </c>
      <c r="AP20" s="68">
        <v>7</v>
      </c>
      <c r="AQ20" s="68">
        <v>9</v>
      </c>
      <c r="AR20" s="68">
        <v>8</v>
      </c>
      <c r="AS20" s="68">
        <v>4</v>
      </c>
      <c r="AT20" s="68">
        <v>6</v>
      </c>
      <c r="AU20" s="68">
        <v>9</v>
      </c>
      <c r="AV20" s="68">
        <v>9</v>
      </c>
      <c r="AW20" s="68">
        <v>9</v>
      </c>
      <c r="AX20" s="68">
        <v>5</v>
      </c>
      <c r="AY20" s="68">
        <v>9</v>
      </c>
      <c r="AZ20" s="68">
        <v>9</v>
      </c>
      <c r="BA20" s="68">
        <v>9</v>
      </c>
      <c r="BB20" s="68">
        <v>8</v>
      </c>
      <c r="BC20" s="68">
        <v>7</v>
      </c>
    </row>
    <row r="21" spans="1:55">
      <c r="A21" s="132">
        <v>44893</v>
      </c>
      <c r="B21" s="68">
        <v>5</v>
      </c>
      <c r="C21" s="68">
        <v>5</v>
      </c>
      <c r="D21" s="68">
        <v>5</v>
      </c>
      <c r="E21" s="68">
        <v>9</v>
      </c>
      <c r="F21" s="68">
        <v>9</v>
      </c>
      <c r="G21" s="68">
        <v>9</v>
      </c>
      <c r="H21" s="68">
        <v>7</v>
      </c>
      <c r="I21" s="68">
        <v>9</v>
      </c>
      <c r="J21" s="68">
        <v>9</v>
      </c>
      <c r="K21" s="68">
        <v>6</v>
      </c>
      <c r="L21" s="68">
        <v>9</v>
      </c>
      <c r="M21" s="68">
        <v>7</v>
      </c>
      <c r="N21" s="68">
        <v>4</v>
      </c>
      <c r="O21" s="68">
        <v>6</v>
      </c>
      <c r="P21" s="68">
        <v>7</v>
      </c>
      <c r="Q21" s="68">
        <v>4</v>
      </c>
      <c r="R21" s="68">
        <v>2</v>
      </c>
      <c r="S21" s="68">
        <v>7</v>
      </c>
      <c r="T21" s="68">
        <v>5</v>
      </c>
      <c r="U21" s="68">
        <v>10</v>
      </c>
      <c r="V21" s="68">
        <v>2</v>
      </c>
      <c r="W21" s="68">
        <v>3</v>
      </c>
      <c r="X21" s="68">
        <v>9</v>
      </c>
      <c r="Y21" s="68">
        <v>8</v>
      </c>
      <c r="Z21" s="68">
        <v>7</v>
      </c>
      <c r="AA21" s="68">
        <v>5</v>
      </c>
      <c r="AB21" s="68">
        <v>4</v>
      </c>
      <c r="AC21" s="68">
        <v>6</v>
      </c>
      <c r="AD21" s="68">
        <v>8</v>
      </c>
      <c r="AE21" s="68">
        <v>5</v>
      </c>
      <c r="AF21" s="68">
        <v>7</v>
      </c>
      <c r="AG21" s="68">
        <v>9</v>
      </c>
      <c r="AH21" s="68">
        <v>7</v>
      </c>
      <c r="AI21" s="68">
        <v>4</v>
      </c>
      <c r="AJ21" s="68">
        <v>3</v>
      </c>
      <c r="AK21" s="68">
        <v>4</v>
      </c>
      <c r="AL21" s="68">
        <v>7</v>
      </c>
      <c r="AM21" s="68">
        <v>10</v>
      </c>
      <c r="AN21" s="68">
        <v>10</v>
      </c>
      <c r="AO21" s="68">
        <v>5</v>
      </c>
      <c r="AP21" s="68">
        <v>7</v>
      </c>
      <c r="AQ21" s="68">
        <v>9</v>
      </c>
      <c r="AR21" s="68">
        <v>8</v>
      </c>
      <c r="AS21" s="68">
        <v>4</v>
      </c>
      <c r="AT21" s="68">
        <v>6</v>
      </c>
      <c r="AU21" s="68">
        <v>9</v>
      </c>
      <c r="AV21" s="68">
        <v>9</v>
      </c>
      <c r="AW21" s="68">
        <v>9</v>
      </c>
      <c r="AX21" s="68">
        <v>5</v>
      </c>
      <c r="AY21" s="68">
        <v>9</v>
      </c>
      <c r="AZ21" s="68">
        <v>9</v>
      </c>
      <c r="BA21" s="68">
        <v>9</v>
      </c>
      <c r="BB21" s="68">
        <v>8</v>
      </c>
      <c r="BC21" s="68">
        <v>7</v>
      </c>
    </row>
    <row r="22" spans="1:55">
      <c r="A22" s="132">
        <v>44894</v>
      </c>
      <c r="B22" s="68">
        <v>5</v>
      </c>
      <c r="C22" s="68">
        <v>5</v>
      </c>
      <c r="D22" s="68">
        <v>5</v>
      </c>
      <c r="E22" s="68">
        <v>9</v>
      </c>
      <c r="F22" s="68">
        <v>9</v>
      </c>
      <c r="G22" s="68">
        <v>9</v>
      </c>
      <c r="H22" s="68">
        <v>7</v>
      </c>
      <c r="I22" s="68">
        <v>9</v>
      </c>
      <c r="J22" s="68">
        <v>9</v>
      </c>
      <c r="K22" s="68">
        <v>6</v>
      </c>
      <c r="L22" s="68">
        <v>9</v>
      </c>
      <c r="M22" s="68">
        <v>7</v>
      </c>
      <c r="N22" s="68">
        <v>4</v>
      </c>
      <c r="O22" s="68">
        <v>6</v>
      </c>
      <c r="P22" s="68">
        <v>7</v>
      </c>
      <c r="Q22" s="68">
        <v>4</v>
      </c>
      <c r="R22" s="68">
        <v>2</v>
      </c>
      <c r="S22" s="68">
        <v>7</v>
      </c>
      <c r="T22" s="68">
        <v>5</v>
      </c>
      <c r="U22" s="68">
        <v>10</v>
      </c>
      <c r="V22" s="68">
        <v>2</v>
      </c>
      <c r="W22" s="68">
        <v>3</v>
      </c>
      <c r="X22" s="68">
        <v>9</v>
      </c>
      <c r="Y22" s="68">
        <v>8</v>
      </c>
      <c r="Z22" s="68">
        <v>7</v>
      </c>
      <c r="AA22" s="68">
        <v>5</v>
      </c>
      <c r="AB22" s="68">
        <v>4</v>
      </c>
      <c r="AC22" s="68">
        <v>6</v>
      </c>
      <c r="AD22" s="68">
        <v>8</v>
      </c>
      <c r="AE22" s="68">
        <v>5</v>
      </c>
      <c r="AF22" s="68">
        <v>7</v>
      </c>
      <c r="AG22" s="68">
        <v>9</v>
      </c>
      <c r="AH22" s="68">
        <v>7</v>
      </c>
      <c r="AI22" s="68">
        <v>4</v>
      </c>
      <c r="AJ22" s="68">
        <v>3</v>
      </c>
      <c r="AK22" s="68">
        <v>4</v>
      </c>
      <c r="AL22" s="68">
        <v>7</v>
      </c>
      <c r="AM22" s="68">
        <v>10</v>
      </c>
      <c r="AN22" s="68">
        <v>10</v>
      </c>
      <c r="AO22" s="68">
        <v>5</v>
      </c>
      <c r="AP22" s="68">
        <v>7</v>
      </c>
      <c r="AQ22" s="68">
        <v>9</v>
      </c>
      <c r="AR22" s="68">
        <v>8</v>
      </c>
      <c r="AS22" s="68">
        <v>4</v>
      </c>
      <c r="AT22" s="68">
        <v>6</v>
      </c>
      <c r="AU22" s="68">
        <v>9</v>
      </c>
      <c r="AV22" s="68">
        <v>9</v>
      </c>
      <c r="AW22" s="68">
        <v>9</v>
      </c>
      <c r="AX22" s="68">
        <v>5</v>
      </c>
      <c r="AY22" s="68">
        <v>9</v>
      </c>
      <c r="AZ22" s="68">
        <v>9</v>
      </c>
      <c r="BA22" s="68">
        <v>9</v>
      </c>
      <c r="BB22" s="68">
        <v>8</v>
      </c>
      <c r="BC22" s="68">
        <v>7</v>
      </c>
    </row>
    <row r="23" spans="1:55">
      <c r="A23" s="132">
        <v>44895</v>
      </c>
      <c r="B23" s="68">
        <v>5</v>
      </c>
      <c r="C23" s="68">
        <v>5</v>
      </c>
      <c r="D23" s="68">
        <v>5</v>
      </c>
      <c r="E23" s="68">
        <v>9</v>
      </c>
      <c r="F23" s="68">
        <v>9</v>
      </c>
      <c r="G23" s="68">
        <v>9</v>
      </c>
      <c r="H23" s="68">
        <v>7</v>
      </c>
      <c r="I23" s="68">
        <v>9</v>
      </c>
      <c r="J23" s="68">
        <v>9</v>
      </c>
      <c r="K23" s="68">
        <v>6</v>
      </c>
      <c r="L23" s="68">
        <v>9</v>
      </c>
      <c r="M23" s="68">
        <v>7</v>
      </c>
      <c r="N23" s="68">
        <v>4</v>
      </c>
      <c r="O23" s="68">
        <v>6</v>
      </c>
      <c r="P23" s="68">
        <v>7</v>
      </c>
      <c r="Q23" s="68">
        <v>4</v>
      </c>
      <c r="R23" s="68">
        <v>2</v>
      </c>
      <c r="S23" s="68">
        <v>7</v>
      </c>
      <c r="T23" s="68">
        <v>5</v>
      </c>
      <c r="U23" s="68">
        <v>10</v>
      </c>
      <c r="V23" s="68">
        <v>2</v>
      </c>
      <c r="W23" s="68">
        <v>3</v>
      </c>
      <c r="X23" s="68">
        <v>9</v>
      </c>
      <c r="Y23" s="68">
        <v>8</v>
      </c>
      <c r="Z23" s="68">
        <v>7</v>
      </c>
      <c r="AA23" s="68">
        <v>5</v>
      </c>
      <c r="AB23" s="68">
        <v>4</v>
      </c>
      <c r="AC23" s="68">
        <v>6</v>
      </c>
      <c r="AD23" s="68">
        <v>8</v>
      </c>
      <c r="AE23" s="68">
        <v>5</v>
      </c>
      <c r="AF23" s="68">
        <v>7</v>
      </c>
      <c r="AG23" s="68">
        <v>9</v>
      </c>
      <c r="AH23" s="68">
        <v>7</v>
      </c>
      <c r="AI23" s="68">
        <v>4</v>
      </c>
      <c r="AJ23" s="68">
        <v>3</v>
      </c>
      <c r="AK23" s="68">
        <v>4</v>
      </c>
      <c r="AL23" s="68">
        <v>7</v>
      </c>
      <c r="AM23" s="68">
        <v>10</v>
      </c>
      <c r="AN23" s="68">
        <v>10</v>
      </c>
      <c r="AO23" s="68">
        <v>5</v>
      </c>
      <c r="AP23" s="68">
        <v>7</v>
      </c>
      <c r="AQ23" s="68">
        <v>9</v>
      </c>
      <c r="AR23" s="68">
        <v>8</v>
      </c>
      <c r="AS23" s="68">
        <v>4</v>
      </c>
      <c r="AT23" s="68">
        <v>6</v>
      </c>
      <c r="AU23" s="68">
        <v>9</v>
      </c>
      <c r="AV23" s="68">
        <v>9</v>
      </c>
      <c r="AW23" s="68">
        <v>9</v>
      </c>
      <c r="AX23" s="68">
        <v>5</v>
      </c>
      <c r="AY23" s="68">
        <v>9</v>
      </c>
      <c r="AZ23" s="68">
        <v>9</v>
      </c>
      <c r="BA23" s="68">
        <v>9</v>
      </c>
      <c r="BB23" s="68">
        <v>8</v>
      </c>
      <c r="BC23" s="68">
        <v>7</v>
      </c>
    </row>
    <row r="24" spans="1:55">
      <c r="A24" s="132">
        <v>44896</v>
      </c>
      <c r="B24" s="68">
        <v>5</v>
      </c>
      <c r="C24" s="68">
        <v>5</v>
      </c>
      <c r="D24" s="68">
        <v>5</v>
      </c>
      <c r="E24" s="68">
        <v>9</v>
      </c>
      <c r="F24" s="68">
        <v>9</v>
      </c>
      <c r="G24" s="68">
        <v>9</v>
      </c>
      <c r="H24" s="68">
        <v>7</v>
      </c>
      <c r="I24" s="68">
        <v>9</v>
      </c>
      <c r="J24" s="68">
        <v>9</v>
      </c>
      <c r="K24" s="68">
        <v>6</v>
      </c>
      <c r="L24" s="68">
        <v>9</v>
      </c>
      <c r="M24" s="68">
        <v>7</v>
      </c>
      <c r="N24" s="68">
        <v>4</v>
      </c>
      <c r="O24" s="68">
        <v>6</v>
      </c>
      <c r="P24" s="68">
        <v>7</v>
      </c>
      <c r="Q24" s="68">
        <v>4</v>
      </c>
      <c r="R24" s="68">
        <v>2</v>
      </c>
      <c r="S24" s="68">
        <v>7</v>
      </c>
      <c r="T24" s="68">
        <v>5</v>
      </c>
      <c r="U24" s="68">
        <v>10</v>
      </c>
      <c r="V24" s="68">
        <v>2</v>
      </c>
      <c r="W24" s="68">
        <v>3</v>
      </c>
      <c r="X24" s="68">
        <v>9</v>
      </c>
      <c r="Y24" s="68">
        <v>8</v>
      </c>
      <c r="Z24" s="68">
        <v>7</v>
      </c>
      <c r="AA24" s="68">
        <v>5</v>
      </c>
      <c r="AB24" s="68">
        <v>4</v>
      </c>
      <c r="AC24" s="68">
        <v>6</v>
      </c>
      <c r="AD24" s="68">
        <v>8</v>
      </c>
      <c r="AE24" s="68">
        <v>5</v>
      </c>
      <c r="AF24" s="68">
        <v>7</v>
      </c>
      <c r="AG24" s="68">
        <v>9</v>
      </c>
      <c r="AH24" s="68">
        <v>7</v>
      </c>
      <c r="AI24" s="68">
        <v>4</v>
      </c>
      <c r="AJ24" s="68">
        <v>3</v>
      </c>
      <c r="AK24" s="68">
        <v>4</v>
      </c>
      <c r="AL24" s="68">
        <v>7</v>
      </c>
      <c r="AM24" s="68">
        <v>10</v>
      </c>
      <c r="AN24" s="68">
        <v>10</v>
      </c>
      <c r="AO24" s="68">
        <v>5</v>
      </c>
      <c r="AP24" s="68">
        <v>7</v>
      </c>
      <c r="AQ24" s="68">
        <v>9</v>
      </c>
      <c r="AR24" s="68">
        <v>8</v>
      </c>
      <c r="AS24" s="68">
        <v>4</v>
      </c>
      <c r="AT24" s="68">
        <v>6</v>
      </c>
      <c r="AU24" s="68">
        <v>9</v>
      </c>
      <c r="AV24" s="68">
        <v>9</v>
      </c>
      <c r="AW24" s="68">
        <v>9</v>
      </c>
      <c r="AX24" s="68">
        <v>5</v>
      </c>
      <c r="AY24" s="68">
        <v>9</v>
      </c>
      <c r="AZ24" s="68">
        <v>9</v>
      </c>
      <c r="BA24" s="68">
        <v>9</v>
      </c>
      <c r="BB24" s="68">
        <v>8</v>
      </c>
      <c r="BC24" s="68">
        <v>7</v>
      </c>
    </row>
    <row r="25" spans="1:55">
      <c r="A25" s="132">
        <v>44899</v>
      </c>
      <c r="B25" s="68">
        <v>5</v>
      </c>
      <c r="C25" s="68">
        <v>5</v>
      </c>
      <c r="D25" s="68">
        <v>5</v>
      </c>
      <c r="E25" s="68">
        <v>9</v>
      </c>
      <c r="F25" s="68">
        <v>9</v>
      </c>
      <c r="G25" s="68">
        <v>9</v>
      </c>
      <c r="H25" s="68">
        <v>7</v>
      </c>
      <c r="I25" s="68">
        <v>9</v>
      </c>
      <c r="J25" s="68">
        <v>9</v>
      </c>
      <c r="K25" s="68">
        <v>6</v>
      </c>
      <c r="L25" s="68">
        <v>9</v>
      </c>
      <c r="M25" s="68">
        <v>7</v>
      </c>
      <c r="N25" s="68">
        <v>4</v>
      </c>
      <c r="O25" s="68">
        <v>6</v>
      </c>
      <c r="P25" s="68">
        <v>7</v>
      </c>
      <c r="Q25" s="68">
        <v>4</v>
      </c>
      <c r="R25" s="68">
        <v>2</v>
      </c>
      <c r="S25" s="68">
        <v>7</v>
      </c>
      <c r="T25" s="68">
        <v>5</v>
      </c>
      <c r="U25" s="68">
        <v>10</v>
      </c>
      <c r="V25" s="68">
        <v>2</v>
      </c>
      <c r="W25" s="68">
        <v>3</v>
      </c>
      <c r="X25" s="68">
        <v>9</v>
      </c>
      <c r="Y25" s="68">
        <v>8</v>
      </c>
      <c r="Z25" s="68">
        <v>7</v>
      </c>
      <c r="AA25" s="68">
        <v>5</v>
      </c>
      <c r="AB25" s="68">
        <v>4</v>
      </c>
      <c r="AC25" s="68">
        <v>6</v>
      </c>
      <c r="AD25" s="68">
        <v>8</v>
      </c>
      <c r="AE25" s="68">
        <v>5</v>
      </c>
      <c r="AF25" s="68">
        <v>7</v>
      </c>
      <c r="AG25" s="68">
        <v>9</v>
      </c>
      <c r="AH25" s="68">
        <v>7</v>
      </c>
      <c r="AI25" s="68">
        <v>4</v>
      </c>
      <c r="AJ25" s="68">
        <v>3</v>
      </c>
      <c r="AK25" s="68">
        <v>4</v>
      </c>
      <c r="AL25" s="68">
        <v>7</v>
      </c>
      <c r="AM25" s="68">
        <v>10</v>
      </c>
      <c r="AN25" s="68">
        <v>10</v>
      </c>
      <c r="AO25" s="68">
        <v>5</v>
      </c>
      <c r="AP25" s="68">
        <v>7</v>
      </c>
      <c r="AQ25" s="68">
        <v>9</v>
      </c>
      <c r="AR25" s="68">
        <v>8</v>
      </c>
      <c r="AS25" s="68">
        <v>4</v>
      </c>
      <c r="AT25" s="68">
        <v>6</v>
      </c>
      <c r="AU25" s="68">
        <v>9</v>
      </c>
      <c r="AV25" s="68">
        <v>9</v>
      </c>
      <c r="AW25" s="68">
        <v>9</v>
      </c>
      <c r="AX25" s="68">
        <v>5</v>
      </c>
      <c r="AY25" s="68">
        <v>9</v>
      </c>
      <c r="AZ25" s="68">
        <v>9</v>
      </c>
      <c r="BA25" s="68">
        <v>9</v>
      </c>
      <c r="BB25" s="68">
        <v>8</v>
      </c>
      <c r="BC25" s="68">
        <v>7</v>
      </c>
    </row>
    <row r="26" spans="1:55">
      <c r="A26" s="132">
        <v>44900</v>
      </c>
      <c r="B26" s="68">
        <v>5</v>
      </c>
      <c r="C26" s="68">
        <v>5</v>
      </c>
      <c r="D26" s="68">
        <v>5</v>
      </c>
      <c r="E26" s="68">
        <v>9</v>
      </c>
      <c r="F26" s="68">
        <v>9</v>
      </c>
      <c r="G26" s="68">
        <v>9</v>
      </c>
      <c r="H26" s="68">
        <v>7</v>
      </c>
      <c r="I26" s="68">
        <v>9</v>
      </c>
      <c r="J26" s="68">
        <v>9</v>
      </c>
      <c r="K26" s="68">
        <v>6</v>
      </c>
      <c r="L26" s="68">
        <v>9</v>
      </c>
      <c r="M26" s="68">
        <v>7</v>
      </c>
      <c r="N26" s="68">
        <v>4</v>
      </c>
      <c r="O26" s="68">
        <v>6</v>
      </c>
      <c r="P26" s="68">
        <v>7</v>
      </c>
      <c r="Q26" s="68">
        <v>4</v>
      </c>
      <c r="R26" s="68">
        <v>2</v>
      </c>
      <c r="S26" s="68">
        <v>7</v>
      </c>
      <c r="T26" s="68">
        <v>5</v>
      </c>
      <c r="U26" s="68">
        <v>10</v>
      </c>
      <c r="V26" s="68">
        <v>2</v>
      </c>
      <c r="W26" s="68">
        <v>3</v>
      </c>
      <c r="X26" s="68">
        <v>9</v>
      </c>
      <c r="Y26" s="68">
        <v>8</v>
      </c>
      <c r="Z26" s="68">
        <v>7</v>
      </c>
      <c r="AA26" s="68">
        <v>5</v>
      </c>
      <c r="AB26" s="68">
        <v>4</v>
      </c>
      <c r="AC26" s="68">
        <v>6</v>
      </c>
      <c r="AD26" s="68">
        <v>8</v>
      </c>
      <c r="AE26" s="68">
        <v>5</v>
      </c>
      <c r="AF26" s="68">
        <v>7</v>
      </c>
      <c r="AG26" s="68">
        <v>9</v>
      </c>
      <c r="AH26" s="68">
        <v>7</v>
      </c>
      <c r="AI26" s="68">
        <v>4</v>
      </c>
      <c r="AJ26" s="68">
        <v>3</v>
      </c>
      <c r="AK26" s="68">
        <v>4</v>
      </c>
      <c r="AL26" s="68">
        <v>7</v>
      </c>
      <c r="AM26" s="68">
        <v>10</v>
      </c>
      <c r="AN26" s="68">
        <v>10</v>
      </c>
      <c r="AO26" s="68">
        <v>5</v>
      </c>
      <c r="AP26" s="68">
        <v>7</v>
      </c>
      <c r="AQ26" s="68">
        <v>9</v>
      </c>
      <c r="AR26" s="68">
        <v>8</v>
      </c>
      <c r="AS26" s="68">
        <v>4</v>
      </c>
      <c r="AT26" s="68">
        <v>6</v>
      </c>
      <c r="AU26" s="68">
        <v>9</v>
      </c>
      <c r="AV26" s="68">
        <v>9</v>
      </c>
      <c r="AW26" s="68">
        <v>9</v>
      </c>
      <c r="AX26" s="68">
        <v>5</v>
      </c>
      <c r="AY26" s="68">
        <v>9</v>
      </c>
      <c r="AZ26" s="68">
        <v>9</v>
      </c>
      <c r="BA26" s="68">
        <v>9</v>
      </c>
      <c r="BB26" s="68">
        <v>8</v>
      </c>
      <c r="BC26" s="68">
        <v>7</v>
      </c>
    </row>
    <row r="27" spans="1:55">
      <c r="A27" s="132">
        <v>44901</v>
      </c>
      <c r="B27" s="68">
        <v>5</v>
      </c>
      <c r="C27" s="68">
        <v>5</v>
      </c>
      <c r="D27" s="68">
        <v>5</v>
      </c>
      <c r="E27" s="68">
        <v>9</v>
      </c>
      <c r="F27" s="68">
        <v>9</v>
      </c>
      <c r="G27" s="68">
        <v>9</v>
      </c>
      <c r="H27" s="68">
        <v>7</v>
      </c>
      <c r="I27" s="68">
        <v>9</v>
      </c>
      <c r="J27" s="68">
        <v>9</v>
      </c>
      <c r="K27" s="68">
        <v>6</v>
      </c>
      <c r="L27" s="68">
        <v>9</v>
      </c>
      <c r="M27" s="68">
        <v>7</v>
      </c>
      <c r="N27" s="68">
        <v>4</v>
      </c>
      <c r="O27" s="68">
        <v>6</v>
      </c>
      <c r="P27" s="68">
        <v>7</v>
      </c>
      <c r="Q27" s="68">
        <v>4</v>
      </c>
      <c r="R27" s="68">
        <v>2</v>
      </c>
      <c r="S27" s="68">
        <v>7</v>
      </c>
      <c r="T27" s="68">
        <v>5</v>
      </c>
      <c r="U27" s="68">
        <v>10</v>
      </c>
      <c r="V27" s="68">
        <v>2</v>
      </c>
      <c r="W27" s="68">
        <v>3</v>
      </c>
      <c r="X27" s="68">
        <v>9</v>
      </c>
      <c r="Y27" s="68">
        <v>8</v>
      </c>
      <c r="Z27" s="68">
        <v>7</v>
      </c>
      <c r="AA27" s="68">
        <v>5</v>
      </c>
      <c r="AB27" s="68">
        <v>4</v>
      </c>
      <c r="AC27" s="68">
        <v>6</v>
      </c>
      <c r="AD27" s="68">
        <v>8</v>
      </c>
      <c r="AE27" s="68">
        <v>5</v>
      </c>
      <c r="AF27" s="68">
        <v>7</v>
      </c>
      <c r="AG27" s="68">
        <v>9</v>
      </c>
      <c r="AH27" s="68">
        <v>7</v>
      </c>
      <c r="AI27" s="68">
        <v>4</v>
      </c>
      <c r="AJ27" s="68">
        <v>3</v>
      </c>
      <c r="AK27" s="68">
        <v>4</v>
      </c>
      <c r="AL27" s="68">
        <v>7</v>
      </c>
      <c r="AM27" s="68">
        <v>10</v>
      </c>
      <c r="AN27" s="68">
        <v>10</v>
      </c>
      <c r="AO27" s="68">
        <v>5</v>
      </c>
      <c r="AP27" s="68">
        <v>7</v>
      </c>
      <c r="AQ27" s="68">
        <v>9</v>
      </c>
      <c r="AR27" s="68">
        <v>8</v>
      </c>
      <c r="AS27" s="68">
        <v>4</v>
      </c>
      <c r="AT27" s="68">
        <v>6</v>
      </c>
      <c r="AU27" s="68">
        <v>9</v>
      </c>
      <c r="AV27" s="68">
        <v>9</v>
      </c>
      <c r="AW27" s="68">
        <v>9</v>
      </c>
      <c r="AX27" s="68">
        <v>5</v>
      </c>
      <c r="AY27" s="68">
        <v>9</v>
      </c>
      <c r="AZ27" s="68">
        <v>9</v>
      </c>
      <c r="BA27" s="68">
        <v>9</v>
      </c>
      <c r="BB27" s="68">
        <v>8</v>
      </c>
      <c r="BC27" s="68">
        <v>7</v>
      </c>
    </row>
    <row r="28" spans="1:55">
      <c r="A28" s="132">
        <v>44902</v>
      </c>
      <c r="B28" s="68">
        <v>5</v>
      </c>
      <c r="C28" s="68">
        <v>5</v>
      </c>
      <c r="D28" s="68">
        <v>5</v>
      </c>
      <c r="E28" s="68">
        <v>9</v>
      </c>
      <c r="F28" s="68">
        <v>9</v>
      </c>
      <c r="G28" s="68">
        <v>9</v>
      </c>
      <c r="H28" s="68">
        <v>7</v>
      </c>
      <c r="I28" s="68">
        <v>9</v>
      </c>
      <c r="J28" s="68">
        <v>9</v>
      </c>
      <c r="K28" s="68">
        <v>6</v>
      </c>
      <c r="L28" s="68">
        <v>9</v>
      </c>
      <c r="M28" s="68">
        <v>7</v>
      </c>
      <c r="N28" s="68">
        <v>4</v>
      </c>
      <c r="O28" s="68">
        <v>6</v>
      </c>
      <c r="P28" s="68">
        <v>7</v>
      </c>
      <c r="Q28" s="68">
        <v>4</v>
      </c>
      <c r="R28" s="68">
        <v>2</v>
      </c>
      <c r="S28" s="68">
        <v>7</v>
      </c>
      <c r="T28" s="68">
        <v>5</v>
      </c>
      <c r="U28" s="68">
        <v>10</v>
      </c>
      <c r="V28" s="68">
        <v>2</v>
      </c>
      <c r="W28" s="68">
        <v>3</v>
      </c>
      <c r="X28" s="68">
        <v>9</v>
      </c>
      <c r="Y28" s="68">
        <v>8</v>
      </c>
      <c r="Z28" s="68">
        <v>7</v>
      </c>
      <c r="AA28" s="68">
        <v>5</v>
      </c>
      <c r="AB28" s="68">
        <v>4</v>
      </c>
      <c r="AC28" s="68">
        <v>6</v>
      </c>
      <c r="AD28" s="68">
        <v>8</v>
      </c>
      <c r="AE28" s="68">
        <v>5</v>
      </c>
      <c r="AF28" s="68">
        <v>7</v>
      </c>
      <c r="AG28" s="68">
        <v>9</v>
      </c>
      <c r="AH28" s="68">
        <v>7</v>
      </c>
      <c r="AI28" s="68">
        <v>4</v>
      </c>
      <c r="AJ28" s="68">
        <v>3</v>
      </c>
      <c r="AK28" s="68">
        <v>4</v>
      </c>
      <c r="AL28" s="68">
        <v>7</v>
      </c>
      <c r="AM28" s="68">
        <v>10</v>
      </c>
      <c r="AN28" s="68">
        <v>10</v>
      </c>
      <c r="AO28" s="68">
        <v>5</v>
      </c>
      <c r="AP28" s="68">
        <v>7</v>
      </c>
      <c r="AQ28" s="68">
        <v>9</v>
      </c>
      <c r="AR28" s="68">
        <v>8</v>
      </c>
      <c r="AS28" s="68">
        <v>4</v>
      </c>
      <c r="AT28" s="68">
        <v>6</v>
      </c>
      <c r="AU28" s="68">
        <v>9</v>
      </c>
      <c r="AV28" s="68">
        <v>9</v>
      </c>
      <c r="AW28" s="68">
        <v>9</v>
      </c>
      <c r="AX28" s="68">
        <v>5</v>
      </c>
      <c r="AY28" s="68">
        <v>9</v>
      </c>
      <c r="AZ28" s="68">
        <v>9</v>
      </c>
      <c r="BA28" s="68">
        <v>9</v>
      </c>
      <c r="BB28" s="68">
        <v>8</v>
      </c>
      <c r="BC28" s="68">
        <v>7</v>
      </c>
    </row>
    <row r="29" spans="1:55">
      <c r="A29" s="132">
        <v>44906</v>
      </c>
      <c r="B29" s="68">
        <v>5</v>
      </c>
      <c r="C29" s="68">
        <v>5</v>
      </c>
      <c r="D29" s="68">
        <v>5</v>
      </c>
      <c r="E29" s="68">
        <v>9</v>
      </c>
      <c r="F29" s="68">
        <v>9</v>
      </c>
      <c r="G29" s="68">
        <v>9</v>
      </c>
      <c r="H29" s="68">
        <v>7</v>
      </c>
      <c r="I29" s="68">
        <v>9</v>
      </c>
      <c r="J29" s="68">
        <v>9</v>
      </c>
      <c r="K29" s="68">
        <v>6</v>
      </c>
      <c r="L29" s="68">
        <v>9</v>
      </c>
      <c r="M29" s="68">
        <v>7</v>
      </c>
      <c r="N29" s="68">
        <v>4</v>
      </c>
      <c r="O29" s="68">
        <v>6</v>
      </c>
      <c r="P29" s="68">
        <v>7</v>
      </c>
      <c r="Q29" s="68">
        <v>4</v>
      </c>
      <c r="R29" s="68">
        <v>2</v>
      </c>
      <c r="S29" s="68">
        <v>7</v>
      </c>
      <c r="T29" s="68">
        <v>5</v>
      </c>
      <c r="U29" s="68">
        <v>10</v>
      </c>
      <c r="V29" s="68">
        <v>2</v>
      </c>
      <c r="W29" s="68">
        <v>3</v>
      </c>
      <c r="X29" s="68">
        <v>9</v>
      </c>
      <c r="Y29" s="68">
        <v>8</v>
      </c>
      <c r="Z29" s="68">
        <v>7</v>
      </c>
      <c r="AA29" s="68">
        <v>5</v>
      </c>
      <c r="AB29" s="68">
        <v>4</v>
      </c>
      <c r="AC29" s="68">
        <v>6</v>
      </c>
      <c r="AD29" s="68">
        <v>8</v>
      </c>
      <c r="AE29" s="68">
        <v>5</v>
      </c>
      <c r="AF29" s="68">
        <v>7</v>
      </c>
      <c r="AG29" s="68">
        <v>9</v>
      </c>
      <c r="AH29" s="68">
        <v>7</v>
      </c>
      <c r="AI29" s="68">
        <v>4</v>
      </c>
      <c r="AJ29" s="68">
        <v>3</v>
      </c>
      <c r="AK29" s="68">
        <v>4</v>
      </c>
      <c r="AL29" s="68">
        <v>7</v>
      </c>
      <c r="AM29" s="68">
        <v>10</v>
      </c>
      <c r="AN29" s="68">
        <v>10</v>
      </c>
      <c r="AO29" s="68">
        <v>5</v>
      </c>
      <c r="AP29" s="68">
        <v>7</v>
      </c>
      <c r="AQ29" s="68">
        <v>9</v>
      </c>
      <c r="AR29" s="68">
        <v>8</v>
      </c>
      <c r="AS29" s="68">
        <v>4</v>
      </c>
      <c r="AT29" s="68">
        <v>6</v>
      </c>
      <c r="AU29" s="68">
        <v>9</v>
      </c>
      <c r="AV29" s="68">
        <v>9</v>
      </c>
      <c r="AW29" s="68">
        <v>9</v>
      </c>
      <c r="AX29" s="68">
        <v>5</v>
      </c>
      <c r="AY29" s="68">
        <v>9</v>
      </c>
      <c r="AZ29" s="68">
        <v>9</v>
      </c>
      <c r="BA29" s="68">
        <v>9</v>
      </c>
      <c r="BB29" s="68">
        <v>8</v>
      </c>
      <c r="BC29" s="68">
        <v>7</v>
      </c>
    </row>
    <row r="30" spans="1:55">
      <c r="A30" s="132">
        <v>44907</v>
      </c>
      <c r="B30" s="68">
        <v>5</v>
      </c>
      <c r="C30" s="68">
        <v>5</v>
      </c>
      <c r="D30" s="68">
        <v>5</v>
      </c>
      <c r="E30" s="68">
        <v>9</v>
      </c>
      <c r="F30" s="68">
        <v>9</v>
      </c>
      <c r="G30" s="68">
        <v>9</v>
      </c>
      <c r="H30" s="68">
        <v>7</v>
      </c>
      <c r="I30" s="68">
        <v>9</v>
      </c>
      <c r="J30" s="68">
        <v>9</v>
      </c>
      <c r="K30" s="68">
        <v>6</v>
      </c>
      <c r="L30" s="68">
        <v>9</v>
      </c>
      <c r="M30" s="68">
        <v>7</v>
      </c>
      <c r="N30" s="68">
        <v>4</v>
      </c>
      <c r="O30" s="68">
        <v>6</v>
      </c>
      <c r="P30" s="68">
        <v>7</v>
      </c>
      <c r="Q30" s="68">
        <v>4</v>
      </c>
      <c r="R30" s="68">
        <v>2</v>
      </c>
      <c r="S30" s="68">
        <v>7</v>
      </c>
      <c r="T30" s="68">
        <v>4</v>
      </c>
      <c r="U30" s="68">
        <v>10</v>
      </c>
      <c r="V30" s="68">
        <v>2</v>
      </c>
      <c r="W30" s="68">
        <v>3</v>
      </c>
      <c r="X30" s="68">
        <v>9</v>
      </c>
      <c r="Y30" s="68">
        <v>8</v>
      </c>
      <c r="Z30" s="68">
        <v>7</v>
      </c>
      <c r="AA30" s="68">
        <v>5</v>
      </c>
      <c r="AB30" s="68">
        <v>4</v>
      </c>
      <c r="AC30" s="68">
        <v>6</v>
      </c>
      <c r="AD30" s="68">
        <v>8</v>
      </c>
      <c r="AE30" s="68">
        <v>5</v>
      </c>
      <c r="AF30" s="68">
        <v>7</v>
      </c>
      <c r="AG30" s="68">
        <v>9</v>
      </c>
      <c r="AH30" s="68">
        <v>7</v>
      </c>
      <c r="AI30" s="68">
        <v>4</v>
      </c>
      <c r="AJ30" s="68">
        <v>3</v>
      </c>
      <c r="AK30" s="68">
        <v>4</v>
      </c>
      <c r="AL30" s="68">
        <v>7</v>
      </c>
      <c r="AM30" s="68">
        <v>10</v>
      </c>
      <c r="AN30" s="68">
        <v>10</v>
      </c>
      <c r="AO30" s="68">
        <v>5</v>
      </c>
      <c r="AP30" s="68">
        <v>7</v>
      </c>
      <c r="AQ30" s="68">
        <v>9</v>
      </c>
      <c r="AR30" s="68">
        <v>8</v>
      </c>
      <c r="AS30" s="68">
        <v>4</v>
      </c>
      <c r="AT30" s="68">
        <v>6</v>
      </c>
      <c r="AU30" s="68">
        <v>9</v>
      </c>
      <c r="AV30" s="68">
        <v>9</v>
      </c>
      <c r="AW30" s="68">
        <v>9</v>
      </c>
      <c r="AX30" s="68">
        <v>5</v>
      </c>
      <c r="AY30" s="68">
        <v>9</v>
      </c>
      <c r="AZ30" s="68">
        <v>9</v>
      </c>
      <c r="BA30" s="68">
        <v>9</v>
      </c>
      <c r="BB30" s="68">
        <v>8</v>
      </c>
      <c r="BC30" s="68">
        <v>7</v>
      </c>
    </row>
    <row r="31" spans="1:55">
      <c r="A31" s="132">
        <v>44908</v>
      </c>
      <c r="B31" s="68">
        <v>5</v>
      </c>
      <c r="C31" s="68">
        <v>5</v>
      </c>
      <c r="D31" s="68">
        <v>5</v>
      </c>
      <c r="E31" s="68">
        <v>9</v>
      </c>
      <c r="F31" s="68">
        <v>9</v>
      </c>
      <c r="G31" s="68">
        <v>9</v>
      </c>
      <c r="H31" s="68">
        <v>7</v>
      </c>
      <c r="I31" s="68">
        <v>9</v>
      </c>
      <c r="J31" s="68">
        <v>9</v>
      </c>
      <c r="K31" s="68">
        <v>6</v>
      </c>
      <c r="L31" s="68">
        <v>9</v>
      </c>
      <c r="M31" s="68">
        <v>7</v>
      </c>
      <c r="N31" s="68">
        <v>4</v>
      </c>
      <c r="O31" s="68">
        <v>6</v>
      </c>
      <c r="P31" s="68">
        <v>7</v>
      </c>
      <c r="Q31" s="68">
        <v>4</v>
      </c>
      <c r="R31" s="68">
        <v>2</v>
      </c>
      <c r="S31" s="68">
        <v>7</v>
      </c>
      <c r="T31" s="68">
        <v>4</v>
      </c>
      <c r="U31" s="68">
        <v>10</v>
      </c>
      <c r="V31" s="68">
        <v>2</v>
      </c>
      <c r="W31" s="68">
        <v>3</v>
      </c>
      <c r="X31" s="68">
        <v>9</v>
      </c>
      <c r="Y31" s="68">
        <v>8</v>
      </c>
      <c r="Z31" s="68">
        <v>7</v>
      </c>
      <c r="AA31" s="68">
        <v>5</v>
      </c>
      <c r="AB31" s="68">
        <v>4</v>
      </c>
      <c r="AC31" s="68">
        <v>6</v>
      </c>
      <c r="AD31" s="68">
        <v>8</v>
      </c>
      <c r="AE31" s="68">
        <v>5</v>
      </c>
      <c r="AF31" s="68">
        <v>7</v>
      </c>
      <c r="AG31" s="68">
        <v>9</v>
      </c>
      <c r="AH31" s="68">
        <v>7</v>
      </c>
      <c r="AI31" s="68">
        <v>4</v>
      </c>
      <c r="AJ31" s="68">
        <v>3</v>
      </c>
      <c r="AK31" s="68">
        <v>4</v>
      </c>
      <c r="AL31" s="68">
        <v>7</v>
      </c>
      <c r="AM31" s="68">
        <v>10</v>
      </c>
      <c r="AN31" s="68">
        <v>10</v>
      </c>
      <c r="AO31" s="68">
        <v>5</v>
      </c>
      <c r="AP31" s="68">
        <v>7</v>
      </c>
      <c r="AQ31" s="68">
        <v>9</v>
      </c>
      <c r="AR31" s="68">
        <v>8</v>
      </c>
      <c r="AS31" s="68">
        <v>4</v>
      </c>
      <c r="AT31" s="68">
        <v>6</v>
      </c>
      <c r="AU31" s="68">
        <v>9</v>
      </c>
      <c r="AV31" s="68">
        <v>9</v>
      </c>
      <c r="AW31" s="68">
        <v>9</v>
      </c>
      <c r="AX31" s="68">
        <v>5</v>
      </c>
      <c r="AY31" s="68">
        <v>9</v>
      </c>
      <c r="AZ31" s="68">
        <v>9</v>
      </c>
      <c r="BA31" s="68">
        <v>9</v>
      </c>
      <c r="BB31" s="68">
        <v>8</v>
      </c>
      <c r="BC31" s="68">
        <v>7</v>
      </c>
    </row>
    <row r="32" spans="1:55">
      <c r="A32" s="132">
        <v>44909</v>
      </c>
      <c r="B32" s="68">
        <v>5</v>
      </c>
      <c r="C32" s="68">
        <v>5</v>
      </c>
      <c r="D32" s="68">
        <v>5</v>
      </c>
      <c r="E32" s="68">
        <v>9</v>
      </c>
      <c r="F32" s="68">
        <v>9</v>
      </c>
      <c r="G32" s="68">
        <v>9</v>
      </c>
      <c r="H32" s="68">
        <v>7</v>
      </c>
      <c r="I32" s="68">
        <v>9</v>
      </c>
      <c r="J32" s="68">
        <v>9</v>
      </c>
      <c r="K32" s="68">
        <v>6</v>
      </c>
      <c r="L32" s="68">
        <v>9</v>
      </c>
      <c r="M32" s="68">
        <v>7</v>
      </c>
      <c r="N32" s="68">
        <v>4</v>
      </c>
      <c r="O32" s="68">
        <v>6</v>
      </c>
      <c r="P32" s="68">
        <v>7</v>
      </c>
      <c r="Q32" s="68">
        <v>4</v>
      </c>
      <c r="R32" s="68">
        <v>2</v>
      </c>
      <c r="S32" s="68">
        <v>7</v>
      </c>
      <c r="T32" s="68">
        <v>4</v>
      </c>
      <c r="U32" s="68">
        <v>10</v>
      </c>
      <c r="V32" s="68">
        <v>2</v>
      </c>
      <c r="W32" s="68">
        <v>3</v>
      </c>
      <c r="X32" s="68">
        <v>9</v>
      </c>
      <c r="Y32" s="68">
        <v>8</v>
      </c>
      <c r="Z32" s="68">
        <v>7</v>
      </c>
      <c r="AA32" s="68">
        <v>5</v>
      </c>
      <c r="AB32" s="68">
        <v>4</v>
      </c>
      <c r="AC32" s="68">
        <v>6</v>
      </c>
      <c r="AD32" s="68">
        <v>8</v>
      </c>
      <c r="AE32" s="68">
        <v>5</v>
      </c>
      <c r="AF32" s="68">
        <v>7</v>
      </c>
      <c r="AG32" s="68">
        <v>9</v>
      </c>
      <c r="AH32" s="68">
        <v>7</v>
      </c>
      <c r="AI32" s="68">
        <v>4</v>
      </c>
      <c r="AJ32" s="68">
        <v>3</v>
      </c>
      <c r="AK32" s="68">
        <v>4</v>
      </c>
      <c r="AL32" s="68">
        <v>7</v>
      </c>
      <c r="AM32" s="68">
        <v>10</v>
      </c>
      <c r="AN32" s="68">
        <v>10</v>
      </c>
      <c r="AO32" s="68">
        <v>5</v>
      </c>
      <c r="AP32" s="68">
        <v>7</v>
      </c>
      <c r="AQ32" s="68">
        <v>9</v>
      </c>
      <c r="AR32" s="68">
        <v>8</v>
      </c>
      <c r="AS32" s="68">
        <v>4</v>
      </c>
      <c r="AT32" s="68">
        <v>6</v>
      </c>
      <c r="AU32" s="68">
        <v>9</v>
      </c>
      <c r="AV32" s="68">
        <v>9</v>
      </c>
      <c r="AW32" s="68">
        <v>9</v>
      </c>
      <c r="AX32" s="68">
        <v>5</v>
      </c>
      <c r="AY32" s="68">
        <v>9</v>
      </c>
      <c r="AZ32" s="68">
        <v>9</v>
      </c>
      <c r="BA32" s="68">
        <v>9</v>
      </c>
      <c r="BB32" s="68">
        <v>8</v>
      </c>
      <c r="BC32" s="68">
        <v>7</v>
      </c>
    </row>
    <row r="33" spans="1:55">
      <c r="A33" s="132">
        <v>44910</v>
      </c>
      <c r="B33" s="68">
        <v>5</v>
      </c>
      <c r="C33" s="68">
        <v>5</v>
      </c>
      <c r="D33" s="68">
        <v>5</v>
      </c>
      <c r="E33" s="68">
        <v>9</v>
      </c>
      <c r="F33" s="68">
        <v>9</v>
      </c>
      <c r="G33" s="68">
        <v>9</v>
      </c>
      <c r="H33" s="68">
        <v>7</v>
      </c>
      <c r="I33" s="68">
        <v>9</v>
      </c>
      <c r="J33" s="68">
        <v>9</v>
      </c>
      <c r="K33" s="68">
        <v>6</v>
      </c>
      <c r="L33" s="68">
        <v>9</v>
      </c>
      <c r="M33" s="68">
        <v>7</v>
      </c>
      <c r="N33" s="68">
        <v>4</v>
      </c>
      <c r="O33" s="68">
        <v>6</v>
      </c>
      <c r="P33" s="68">
        <v>7</v>
      </c>
      <c r="Q33" s="68">
        <v>4</v>
      </c>
      <c r="R33" s="68">
        <v>2</v>
      </c>
      <c r="S33" s="68">
        <v>7</v>
      </c>
      <c r="T33" s="68">
        <v>4</v>
      </c>
      <c r="U33" s="68">
        <v>10</v>
      </c>
      <c r="V33" s="68">
        <v>2</v>
      </c>
      <c r="W33" s="68">
        <v>3</v>
      </c>
      <c r="X33" s="68">
        <v>9</v>
      </c>
      <c r="Y33" s="68">
        <v>8</v>
      </c>
      <c r="Z33" s="68">
        <v>7</v>
      </c>
      <c r="AA33" s="68">
        <v>5</v>
      </c>
      <c r="AB33" s="68">
        <v>4</v>
      </c>
      <c r="AC33" s="68">
        <v>6</v>
      </c>
      <c r="AD33" s="68">
        <v>8</v>
      </c>
      <c r="AE33" s="68">
        <v>5</v>
      </c>
      <c r="AF33" s="68">
        <v>7</v>
      </c>
      <c r="AG33" s="68">
        <v>9</v>
      </c>
      <c r="AH33" s="68">
        <v>7</v>
      </c>
      <c r="AI33" s="68">
        <v>4</v>
      </c>
      <c r="AJ33" s="68">
        <v>3</v>
      </c>
      <c r="AK33" s="68">
        <v>4</v>
      </c>
      <c r="AL33" s="68">
        <v>7</v>
      </c>
      <c r="AM33" s="68">
        <v>10</v>
      </c>
      <c r="AN33" s="68">
        <v>10</v>
      </c>
      <c r="AO33" s="68">
        <v>5</v>
      </c>
      <c r="AP33" s="68">
        <v>7</v>
      </c>
      <c r="AQ33" s="68">
        <v>9</v>
      </c>
      <c r="AR33" s="68">
        <v>8</v>
      </c>
      <c r="AS33" s="68">
        <v>4</v>
      </c>
      <c r="AT33" s="68">
        <v>6</v>
      </c>
      <c r="AU33" s="68">
        <v>9</v>
      </c>
      <c r="AV33" s="68">
        <v>9</v>
      </c>
      <c r="AW33" s="68">
        <v>9</v>
      </c>
      <c r="AX33" s="68">
        <v>5</v>
      </c>
      <c r="AY33" s="68">
        <v>9</v>
      </c>
      <c r="AZ33" s="68">
        <v>9</v>
      </c>
      <c r="BA33" s="68">
        <v>9</v>
      </c>
      <c r="BB33" s="68">
        <v>8</v>
      </c>
      <c r="BC33" s="68">
        <v>7</v>
      </c>
    </row>
    <row r="34" spans="1:55">
      <c r="A34" s="132">
        <v>44913</v>
      </c>
      <c r="B34" s="68">
        <v>5</v>
      </c>
      <c r="C34" s="68">
        <v>5</v>
      </c>
      <c r="D34" s="68">
        <v>5</v>
      </c>
      <c r="E34" s="68">
        <v>9</v>
      </c>
      <c r="F34" s="68">
        <v>9</v>
      </c>
      <c r="G34" s="68">
        <v>9</v>
      </c>
      <c r="H34" s="68">
        <v>7</v>
      </c>
      <c r="I34" s="68">
        <v>9</v>
      </c>
      <c r="J34" s="68">
        <v>9</v>
      </c>
      <c r="K34" s="68">
        <v>6</v>
      </c>
      <c r="L34" s="68">
        <v>9</v>
      </c>
      <c r="M34" s="68">
        <v>7</v>
      </c>
      <c r="N34" s="68">
        <v>4</v>
      </c>
      <c r="O34" s="68">
        <v>6</v>
      </c>
      <c r="P34" s="68">
        <v>7</v>
      </c>
      <c r="Q34" s="68">
        <v>4</v>
      </c>
      <c r="R34" s="68">
        <v>2</v>
      </c>
      <c r="S34" s="68">
        <v>7</v>
      </c>
      <c r="T34" s="68">
        <v>4</v>
      </c>
      <c r="U34" s="68">
        <v>10</v>
      </c>
      <c r="V34" s="68">
        <v>2</v>
      </c>
      <c r="W34" s="68">
        <v>3</v>
      </c>
      <c r="X34" s="68">
        <v>9</v>
      </c>
      <c r="Y34" s="68">
        <v>8</v>
      </c>
      <c r="Z34" s="68">
        <v>7</v>
      </c>
      <c r="AA34" s="68">
        <v>5</v>
      </c>
      <c r="AB34" s="68">
        <v>4</v>
      </c>
      <c r="AC34" s="68">
        <v>6</v>
      </c>
      <c r="AD34" s="68">
        <v>8</v>
      </c>
      <c r="AE34" s="68">
        <v>5</v>
      </c>
      <c r="AF34" s="68">
        <v>7</v>
      </c>
      <c r="AG34" s="68">
        <v>9</v>
      </c>
      <c r="AH34" s="68">
        <v>7</v>
      </c>
      <c r="AI34" s="68">
        <v>4</v>
      </c>
      <c r="AJ34" s="68">
        <v>3</v>
      </c>
      <c r="AK34" s="68">
        <v>4</v>
      </c>
      <c r="AL34" s="68">
        <v>7</v>
      </c>
      <c r="AM34" s="68">
        <v>10</v>
      </c>
      <c r="AN34" s="68">
        <v>10</v>
      </c>
      <c r="AO34" s="68">
        <v>5</v>
      </c>
      <c r="AP34" s="68">
        <v>7</v>
      </c>
      <c r="AQ34" s="68">
        <v>9</v>
      </c>
      <c r="AR34" s="68">
        <v>8</v>
      </c>
      <c r="AS34" s="68">
        <v>4</v>
      </c>
      <c r="AT34" s="68">
        <v>6</v>
      </c>
      <c r="AU34" s="68">
        <v>9</v>
      </c>
      <c r="AV34" s="68">
        <v>9</v>
      </c>
      <c r="AW34" s="68">
        <v>9</v>
      </c>
      <c r="AX34" s="68">
        <v>5</v>
      </c>
      <c r="AY34" s="68">
        <v>9</v>
      </c>
      <c r="AZ34" s="68">
        <v>9</v>
      </c>
      <c r="BA34" s="68">
        <v>9</v>
      </c>
      <c r="BB34" s="68">
        <v>8</v>
      </c>
      <c r="BC34" s="68">
        <v>7</v>
      </c>
    </row>
    <row r="35" spans="1:55">
      <c r="A35" s="132">
        <v>44914</v>
      </c>
      <c r="B35" s="68">
        <v>5</v>
      </c>
      <c r="C35" s="68">
        <v>5</v>
      </c>
      <c r="D35" s="68">
        <v>5</v>
      </c>
      <c r="E35" s="68">
        <v>9</v>
      </c>
      <c r="F35" s="68">
        <v>9</v>
      </c>
      <c r="G35" s="68">
        <v>9</v>
      </c>
      <c r="H35" s="68">
        <v>7</v>
      </c>
      <c r="I35" s="68">
        <v>9</v>
      </c>
      <c r="J35" s="68">
        <v>9</v>
      </c>
      <c r="K35" s="68">
        <v>6</v>
      </c>
      <c r="L35" s="68">
        <v>9</v>
      </c>
      <c r="M35" s="68">
        <v>7</v>
      </c>
      <c r="N35" s="68">
        <v>4</v>
      </c>
      <c r="O35" s="68">
        <v>6</v>
      </c>
      <c r="P35" s="68">
        <v>7</v>
      </c>
      <c r="Q35" s="68">
        <v>4</v>
      </c>
      <c r="R35" s="68">
        <v>2</v>
      </c>
      <c r="S35" s="68">
        <v>7</v>
      </c>
      <c r="T35" s="68">
        <v>4</v>
      </c>
      <c r="U35" s="68">
        <v>10</v>
      </c>
      <c r="V35" s="68">
        <v>2</v>
      </c>
      <c r="W35" s="68">
        <v>3</v>
      </c>
      <c r="X35" s="68">
        <v>9</v>
      </c>
      <c r="Y35" s="68">
        <v>8</v>
      </c>
      <c r="Z35" s="68">
        <v>7</v>
      </c>
      <c r="AA35" s="68">
        <v>5</v>
      </c>
      <c r="AB35" s="68">
        <v>4</v>
      </c>
      <c r="AC35" s="68">
        <v>6</v>
      </c>
      <c r="AD35" s="68">
        <v>8</v>
      </c>
      <c r="AE35" s="68">
        <v>5</v>
      </c>
      <c r="AF35" s="68">
        <v>7</v>
      </c>
      <c r="AG35" s="68">
        <v>9</v>
      </c>
      <c r="AH35" s="68">
        <v>7</v>
      </c>
      <c r="AI35" s="68">
        <v>4</v>
      </c>
      <c r="AJ35" s="68">
        <v>3</v>
      </c>
      <c r="AK35" s="68">
        <v>4</v>
      </c>
      <c r="AL35" s="68">
        <v>7</v>
      </c>
      <c r="AM35" s="68">
        <v>10</v>
      </c>
      <c r="AN35" s="68">
        <v>10</v>
      </c>
      <c r="AO35" s="68">
        <v>5</v>
      </c>
      <c r="AP35" s="68">
        <v>7</v>
      </c>
      <c r="AQ35" s="68">
        <v>9</v>
      </c>
      <c r="AR35" s="68">
        <v>8</v>
      </c>
      <c r="AS35" s="68">
        <v>4</v>
      </c>
      <c r="AT35" s="68">
        <v>6</v>
      </c>
      <c r="AU35" s="68">
        <v>9</v>
      </c>
      <c r="AV35" s="68">
        <v>9</v>
      </c>
      <c r="AW35" s="68">
        <v>9</v>
      </c>
      <c r="AX35" s="68">
        <v>5</v>
      </c>
      <c r="AY35" s="68">
        <v>9</v>
      </c>
      <c r="AZ35" s="68">
        <v>9</v>
      </c>
      <c r="BA35" s="68">
        <v>9</v>
      </c>
      <c r="BB35" s="68">
        <v>8</v>
      </c>
      <c r="BC35" s="68">
        <v>7</v>
      </c>
    </row>
    <row r="36" spans="1:55">
      <c r="A36" s="132">
        <v>44915</v>
      </c>
      <c r="B36" s="68">
        <v>5</v>
      </c>
      <c r="C36" s="68">
        <v>5</v>
      </c>
      <c r="D36" s="68">
        <v>5</v>
      </c>
      <c r="E36" s="68">
        <v>9</v>
      </c>
      <c r="F36" s="68">
        <v>9</v>
      </c>
      <c r="G36" s="68">
        <v>9</v>
      </c>
      <c r="H36" s="68">
        <v>7</v>
      </c>
      <c r="I36" s="68">
        <v>9</v>
      </c>
      <c r="J36" s="68">
        <v>9</v>
      </c>
      <c r="K36" s="68">
        <v>6</v>
      </c>
      <c r="L36" s="68">
        <v>9</v>
      </c>
      <c r="M36" s="68">
        <v>7</v>
      </c>
      <c r="N36" s="68">
        <v>4</v>
      </c>
      <c r="O36" s="68">
        <v>6</v>
      </c>
      <c r="P36" s="68">
        <v>7</v>
      </c>
      <c r="Q36" s="68">
        <v>4</v>
      </c>
      <c r="R36" s="68">
        <v>2</v>
      </c>
      <c r="S36" s="68">
        <v>7</v>
      </c>
      <c r="T36" s="68">
        <v>4</v>
      </c>
      <c r="U36" s="68">
        <v>10</v>
      </c>
      <c r="V36" s="68">
        <v>2</v>
      </c>
      <c r="W36" s="68">
        <v>3</v>
      </c>
      <c r="X36" s="68">
        <v>9</v>
      </c>
      <c r="Y36" s="68">
        <v>8</v>
      </c>
      <c r="Z36" s="68">
        <v>7</v>
      </c>
      <c r="AA36" s="68">
        <v>5</v>
      </c>
      <c r="AB36" s="68">
        <v>4</v>
      </c>
      <c r="AC36" s="68">
        <v>6</v>
      </c>
      <c r="AD36" s="68">
        <v>8</v>
      </c>
      <c r="AE36" s="68">
        <v>5</v>
      </c>
      <c r="AF36" s="68">
        <v>7</v>
      </c>
      <c r="AG36" s="68">
        <v>9</v>
      </c>
      <c r="AH36" s="68">
        <v>7</v>
      </c>
      <c r="AI36" s="68">
        <v>4</v>
      </c>
      <c r="AJ36" s="68">
        <v>3</v>
      </c>
      <c r="AK36" s="68">
        <v>4</v>
      </c>
      <c r="AL36" s="68">
        <v>7</v>
      </c>
      <c r="AM36" s="68">
        <v>10</v>
      </c>
      <c r="AN36" s="68">
        <v>10</v>
      </c>
      <c r="AO36" s="68">
        <v>5</v>
      </c>
      <c r="AP36" s="68">
        <v>7</v>
      </c>
      <c r="AQ36" s="68">
        <v>9</v>
      </c>
      <c r="AR36" s="68">
        <v>8</v>
      </c>
      <c r="AS36" s="68">
        <v>4</v>
      </c>
      <c r="AT36" s="68">
        <v>6</v>
      </c>
      <c r="AU36" s="68">
        <v>9</v>
      </c>
      <c r="AV36" s="68">
        <v>9</v>
      </c>
      <c r="AW36" s="68">
        <v>9</v>
      </c>
      <c r="AX36" s="68">
        <v>5</v>
      </c>
      <c r="AY36" s="68">
        <v>9</v>
      </c>
      <c r="AZ36" s="68">
        <v>9</v>
      </c>
      <c r="BA36" s="68">
        <v>9</v>
      </c>
      <c r="BB36" s="68">
        <v>8</v>
      </c>
      <c r="BC36" s="68">
        <v>7</v>
      </c>
    </row>
    <row r="37" spans="1:55">
      <c r="A37" s="132">
        <v>44916</v>
      </c>
      <c r="B37" s="68">
        <v>5</v>
      </c>
      <c r="C37" s="68">
        <v>5</v>
      </c>
      <c r="D37" s="68">
        <v>5</v>
      </c>
      <c r="E37" s="68">
        <v>9</v>
      </c>
      <c r="F37" s="68">
        <v>9</v>
      </c>
      <c r="G37" s="68">
        <v>9</v>
      </c>
      <c r="H37" s="68">
        <v>7</v>
      </c>
      <c r="I37" s="68">
        <v>9</v>
      </c>
      <c r="J37" s="68">
        <v>9</v>
      </c>
      <c r="K37" s="68">
        <v>6</v>
      </c>
      <c r="L37" s="68">
        <v>9</v>
      </c>
      <c r="M37" s="68">
        <v>7</v>
      </c>
      <c r="N37" s="68">
        <v>4</v>
      </c>
      <c r="O37" s="68">
        <v>6</v>
      </c>
      <c r="P37" s="68">
        <v>7</v>
      </c>
      <c r="Q37" s="68">
        <v>4</v>
      </c>
      <c r="R37" s="68">
        <v>2</v>
      </c>
      <c r="S37" s="68">
        <v>7</v>
      </c>
      <c r="T37" s="68">
        <v>4</v>
      </c>
      <c r="U37" s="68">
        <v>10</v>
      </c>
      <c r="V37" s="68">
        <v>2</v>
      </c>
      <c r="W37" s="68">
        <v>3</v>
      </c>
      <c r="X37" s="68">
        <v>9</v>
      </c>
      <c r="Y37" s="68">
        <v>8</v>
      </c>
      <c r="Z37" s="68">
        <v>7</v>
      </c>
      <c r="AA37" s="68">
        <v>5</v>
      </c>
      <c r="AB37" s="68">
        <v>4</v>
      </c>
      <c r="AC37" s="68">
        <v>6</v>
      </c>
      <c r="AD37" s="68">
        <v>8</v>
      </c>
      <c r="AE37" s="68">
        <v>5</v>
      </c>
      <c r="AF37" s="68">
        <v>7</v>
      </c>
      <c r="AG37" s="68">
        <v>9</v>
      </c>
      <c r="AH37" s="68">
        <v>7</v>
      </c>
      <c r="AI37" s="68">
        <v>4</v>
      </c>
      <c r="AJ37" s="68">
        <v>3</v>
      </c>
      <c r="AK37" s="68">
        <v>4</v>
      </c>
      <c r="AL37" s="68">
        <v>7</v>
      </c>
      <c r="AM37" s="68">
        <v>10</v>
      </c>
      <c r="AN37" s="68">
        <v>10</v>
      </c>
      <c r="AO37" s="68">
        <v>5</v>
      </c>
      <c r="AP37" s="68">
        <v>7</v>
      </c>
      <c r="AQ37" s="68">
        <v>9</v>
      </c>
      <c r="AR37" s="68">
        <v>8</v>
      </c>
      <c r="AS37" s="68">
        <v>4</v>
      </c>
      <c r="AT37" s="68">
        <v>6</v>
      </c>
      <c r="AU37" s="68">
        <v>9</v>
      </c>
      <c r="AV37" s="68">
        <v>9</v>
      </c>
      <c r="AW37" s="68">
        <v>9</v>
      </c>
      <c r="AX37" s="68">
        <v>5</v>
      </c>
      <c r="AY37" s="68">
        <v>9</v>
      </c>
      <c r="AZ37" s="68">
        <v>9</v>
      </c>
      <c r="BA37" s="68">
        <v>9</v>
      </c>
      <c r="BB37" s="68">
        <v>8</v>
      </c>
      <c r="BC37" s="68">
        <v>7</v>
      </c>
    </row>
    <row r="38" spans="1:55">
      <c r="A38" s="132">
        <v>44917</v>
      </c>
      <c r="B38" s="68">
        <v>5</v>
      </c>
      <c r="C38" s="68">
        <v>5</v>
      </c>
      <c r="D38" s="68">
        <v>5</v>
      </c>
      <c r="E38" s="68">
        <v>9</v>
      </c>
      <c r="F38" s="68">
        <v>9</v>
      </c>
      <c r="G38" s="68">
        <v>9</v>
      </c>
      <c r="H38" s="68">
        <v>7</v>
      </c>
      <c r="I38" s="68">
        <v>9</v>
      </c>
      <c r="J38" s="68">
        <v>9</v>
      </c>
      <c r="K38" s="68">
        <v>6</v>
      </c>
      <c r="L38" s="68">
        <v>9</v>
      </c>
      <c r="M38" s="68">
        <v>7</v>
      </c>
      <c r="N38" s="68">
        <v>4</v>
      </c>
      <c r="O38" s="68">
        <v>6</v>
      </c>
      <c r="P38" s="68">
        <v>7</v>
      </c>
      <c r="Q38" s="68">
        <v>4</v>
      </c>
      <c r="R38" s="68">
        <v>2</v>
      </c>
      <c r="S38" s="68">
        <v>7</v>
      </c>
      <c r="T38" s="68">
        <v>4</v>
      </c>
      <c r="U38" s="68">
        <v>10</v>
      </c>
      <c r="V38" s="68">
        <v>2</v>
      </c>
      <c r="W38" s="68">
        <v>3</v>
      </c>
      <c r="X38" s="68">
        <v>9</v>
      </c>
      <c r="Y38" s="68">
        <v>8</v>
      </c>
      <c r="Z38" s="68">
        <v>7</v>
      </c>
      <c r="AA38" s="68">
        <v>5</v>
      </c>
      <c r="AB38" s="68">
        <v>4</v>
      </c>
      <c r="AC38" s="68">
        <v>6</v>
      </c>
      <c r="AD38" s="68">
        <v>8</v>
      </c>
      <c r="AE38" s="68">
        <v>5</v>
      </c>
      <c r="AF38" s="68">
        <v>7</v>
      </c>
      <c r="AG38" s="68">
        <v>9</v>
      </c>
      <c r="AH38" s="68">
        <v>7</v>
      </c>
      <c r="AI38" s="68">
        <v>4</v>
      </c>
      <c r="AJ38" s="68">
        <v>3</v>
      </c>
      <c r="AK38" s="68">
        <v>4</v>
      </c>
      <c r="AL38" s="68">
        <v>7</v>
      </c>
      <c r="AM38" s="68">
        <v>10</v>
      </c>
      <c r="AN38" s="68">
        <v>10</v>
      </c>
      <c r="AO38" s="68">
        <v>5</v>
      </c>
      <c r="AP38" s="68">
        <v>7</v>
      </c>
      <c r="AQ38" s="68">
        <v>9</v>
      </c>
      <c r="AR38" s="68">
        <v>8</v>
      </c>
      <c r="AS38" s="68">
        <v>4</v>
      </c>
      <c r="AT38" s="68">
        <v>6</v>
      </c>
      <c r="AU38" s="68">
        <v>9</v>
      </c>
      <c r="AV38" s="68">
        <v>9</v>
      </c>
      <c r="AW38" s="68">
        <v>9</v>
      </c>
      <c r="AX38" s="68">
        <v>5</v>
      </c>
      <c r="AY38" s="68">
        <v>9</v>
      </c>
      <c r="AZ38" s="68">
        <v>9</v>
      </c>
      <c r="BA38" s="68">
        <v>9</v>
      </c>
      <c r="BB38" s="68">
        <v>8</v>
      </c>
      <c r="BC38" s="68">
        <v>7</v>
      </c>
    </row>
    <row r="39" spans="1:55">
      <c r="A39" s="132">
        <v>44921</v>
      </c>
      <c r="B39" s="68">
        <v>5</v>
      </c>
      <c r="C39" s="68">
        <v>5</v>
      </c>
      <c r="D39" s="68">
        <v>5</v>
      </c>
      <c r="E39" s="68">
        <v>9</v>
      </c>
      <c r="F39" s="68">
        <v>9</v>
      </c>
      <c r="G39" s="68">
        <v>8</v>
      </c>
      <c r="H39" s="68">
        <v>7</v>
      </c>
      <c r="I39" s="68">
        <v>9</v>
      </c>
      <c r="J39" s="68">
        <v>9</v>
      </c>
      <c r="K39" s="68">
        <v>6</v>
      </c>
      <c r="L39" s="68">
        <v>9</v>
      </c>
      <c r="M39" s="68">
        <v>7</v>
      </c>
      <c r="N39" s="68">
        <v>4</v>
      </c>
      <c r="O39" s="68">
        <v>6</v>
      </c>
      <c r="P39" s="68">
        <v>7</v>
      </c>
      <c r="Q39" s="68">
        <v>4</v>
      </c>
      <c r="R39" s="68">
        <v>2</v>
      </c>
      <c r="S39" s="68">
        <v>7</v>
      </c>
      <c r="T39" s="68">
        <v>4</v>
      </c>
      <c r="U39" s="68">
        <v>10</v>
      </c>
      <c r="V39" s="68">
        <v>2</v>
      </c>
      <c r="W39" s="68">
        <v>3</v>
      </c>
      <c r="X39" s="68">
        <v>9</v>
      </c>
      <c r="Y39" s="68">
        <v>8</v>
      </c>
      <c r="Z39" s="68">
        <v>7</v>
      </c>
      <c r="AA39" s="68">
        <v>5</v>
      </c>
      <c r="AB39" s="68">
        <v>4</v>
      </c>
      <c r="AC39" s="68">
        <v>6</v>
      </c>
      <c r="AD39" s="68">
        <v>8</v>
      </c>
      <c r="AE39" s="68">
        <v>5</v>
      </c>
      <c r="AF39" s="68">
        <v>7</v>
      </c>
      <c r="AG39" s="68">
        <v>9</v>
      </c>
      <c r="AH39" s="68">
        <v>7</v>
      </c>
      <c r="AI39" s="68">
        <v>4</v>
      </c>
      <c r="AJ39" s="68">
        <v>3</v>
      </c>
      <c r="AK39" s="68">
        <v>4</v>
      </c>
      <c r="AL39" s="68">
        <v>7</v>
      </c>
      <c r="AM39" s="68">
        <v>10</v>
      </c>
      <c r="AN39" s="68">
        <v>10</v>
      </c>
      <c r="AO39" s="68">
        <v>5</v>
      </c>
      <c r="AP39" s="68">
        <v>7</v>
      </c>
      <c r="AQ39" s="68">
        <v>9</v>
      </c>
      <c r="AR39" s="68">
        <v>8</v>
      </c>
      <c r="AS39" s="68">
        <v>4</v>
      </c>
      <c r="AT39" s="68">
        <v>6</v>
      </c>
      <c r="AU39" s="68">
        <v>9</v>
      </c>
      <c r="AV39" s="68">
        <v>9</v>
      </c>
      <c r="AW39" s="68">
        <v>9</v>
      </c>
      <c r="AX39" s="68">
        <v>5</v>
      </c>
      <c r="AY39" s="68">
        <v>9</v>
      </c>
      <c r="AZ39" s="68">
        <v>9</v>
      </c>
      <c r="BA39" s="68">
        <v>9</v>
      </c>
      <c r="BB39" s="68">
        <v>8</v>
      </c>
      <c r="BC39" s="68">
        <v>7</v>
      </c>
    </row>
    <row r="40" spans="1:55">
      <c r="A40" s="132">
        <v>44922</v>
      </c>
      <c r="B40" s="68">
        <v>5</v>
      </c>
      <c r="C40" s="68">
        <v>5</v>
      </c>
      <c r="D40" s="68">
        <v>5</v>
      </c>
      <c r="E40" s="68">
        <v>9</v>
      </c>
      <c r="F40" s="68">
        <v>9</v>
      </c>
      <c r="G40" s="68">
        <v>8</v>
      </c>
      <c r="H40" s="68">
        <v>7</v>
      </c>
      <c r="I40" s="68">
        <v>9</v>
      </c>
      <c r="J40" s="68">
        <v>9</v>
      </c>
      <c r="K40" s="68">
        <v>6</v>
      </c>
      <c r="L40" s="68">
        <v>9</v>
      </c>
      <c r="M40" s="68">
        <v>7</v>
      </c>
      <c r="N40" s="68">
        <v>4</v>
      </c>
      <c r="O40" s="68">
        <v>6</v>
      </c>
      <c r="P40" s="68">
        <v>7</v>
      </c>
      <c r="Q40" s="68">
        <v>4</v>
      </c>
      <c r="R40" s="68">
        <v>2</v>
      </c>
      <c r="S40" s="68">
        <v>7</v>
      </c>
      <c r="T40" s="68">
        <v>4</v>
      </c>
      <c r="U40" s="68">
        <v>10</v>
      </c>
      <c r="V40" s="68">
        <v>2</v>
      </c>
      <c r="W40" s="68">
        <v>3</v>
      </c>
      <c r="X40" s="68">
        <v>9</v>
      </c>
      <c r="Y40" s="68">
        <v>8</v>
      </c>
      <c r="Z40" s="68">
        <v>7</v>
      </c>
      <c r="AA40" s="68">
        <v>5</v>
      </c>
      <c r="AB40" s="68">
        <v>4</v>
      </c>
      <c r="AC40" s="68">
        <v>6</v>
      </c>
      <c r="AD40" s="68">
        <v>8</v>
      </c>
      <c r="AE40" s="68">
        <v>5</v>
      </c>
      <c r="AF40" s="68">
        <v>7</v>
      </c>
      <c r="AG40" s="68">
        <v>9</v>
      </c>
      <c r="AH40" s="68">
        <v>7</v>
      </c>
      <c r="AI40" s="68">
        <v>4</v>
      </c>
      <c r="AJ40" s="68">
        <v>3</v>
      </c>
      <c r="AK40" s="68">
        <v>4</v>
      </c>
      <c r="AL40" s="68">
        <v>7</v>
      </c>
      <c r="AM40" s="68">
        <v>10</v>
      </c>
      <c r="AN40" s="68">
        <v>10</v>
      </c>
      <c r="AO40" s="68">
        <v>5</v>
      </c>
      <c r="AP40" s="68">
        <v>7</v>
      </c>
      <c r="AQ40" s="68">
        <v>9</v>
      </c>
      <c r="AR40" s="68">
        <v>8</v>
      </c>
      <c r="AS40" s="68">
        <v>4</v>
      </c>
      <c r="AT40" s="68">
        <v>6</v>
      </c>
      <c r="AU40" s="68">
        <v>9</v>
      </c>
      <c r="AV40" s="68">
        <v>9</v>
      </c>
      <c r="AW40" s="68">
        <v>9</v>
      </c>
      <c r="AX40" s="68">
        <v>5</v>
      </c>
      <c r="AY40" s="68">
        <v>9</v>
      </c>
      <c r="AZ40" s="68">
        <v>9</v>
      </c>
      <c r="BA40" s="68">
        <v>9</v>
      </c>
      <c r="BB40" s="68">
        <v>8</v>
      </c>
      <c r="BC40" s="68">
        <v>7</v>
      </c>
    </row>
    <row r="41" spans="1:55">
      <c r="A41" s="132">
        <v>44923</v>
      </c>
      <c r="B41" s="68">
        <v>5</v>
      </c>
      <c r="C41" s="68">
        <v>5</v>
      </c>
      <c r="D41" s="68">
        <v>5</v>
      </c>
      <c r="E41" s="68">
        <v>9</v>
      </c>
      <c r="F41" s="68">
        <v>9</v>
      </c>
      <c r="G41" s="68">
        <v>8</v>
      </c>
      <c r="H41" s="68">
        <v>7</v>
      </c>
      <c r="I41" s="68">
        <v>9</v>
      </c>
      <c r="J41" s="68">
        <v>9</v>
      </c>
      <c r="K41" s="68">
        <v>6</v>
      </c>
      <c r="L41" s="68">
        <v>9</v>
      </c>
      <c r="M41" s="68">
        <v>7</v>
      </c>
      <c r="N41" s="68">
        <v>4</v>
      </c>
      <c r="O41" s="68">
        <v>6</v>
      </c>
      <c r="P41" s="68">
        <v>7</v>
      </c>
      <c r="Q41" s="68">
        <v>4</v>
      </c>
      <c r="R41" s="68">
        <v>2</v>
      </c>
      <c r="S41" s="68">
        <v>7</v>
      </c>
      <c r="T41" s="68">
        <v>4</v>
      </c>
      <c r="U41" s="68">
        <v>10</v>
      </c>
      <c r="V41" s="68">
        <v>2</v>
      </c>
      <c r="W41" s="68">
        <v>3</v>
      </c>
      <c r="X41" s="68">
        <v>9</v>
      </c>
      <c r="Y41" s="68">
        <v>8</v>
      </c>
      <c r="Z41" s="68">
        <v>7</v>
      </c>
      <c r="AA41" s="68">
        <v>5</v>
      </c>
      <c r="AB41" s="68">
        <v>4</v>
      </c>
      <c r="AC41" s="68">
        <v>6</v>
      </c>
      <c r="AD41" s="68">
        <v>8</v>
      </c>
      <c r="AE41" s="68">
        <v>5</v>
      </c>
      <c r="AF41" s="68">
        <v>7</v>
      </c>
      <c r="AG41" s="68">
        <v>9</v>
      </c>
      <c r="AH41" s="68">
        <v>7</v>
      </c>
      <c r="AI41" s="68">
        <v>4</v>
      </c>
      <c r="AJ41" s="68">
        <v>3</v>
      </c>
      <c r="AK41" s="68">
        <v>4</v>
      </c>
      <c r="AL41" s="68">
        <v>7</v>
      </c>
      <c r="AM41" s="68">
        <v>10</v>
      </c>
      <c r="AN41" s="68">
        <v>10</v>
      </c>
      <c r="AO41" s="68">
        <v>5</v>
      </c>
      <c r="AP41" s="68">
        <v>7</v>
      </c>
      <c r="AQ41" s="68">
        <v>9</v>
      </c>
      <c r="AR41" s="68">
        <v>8</v>
      </c>
      <c r="AS41" s="68">
        <v>4</v>
      </c>
      <c r="AT41" s="68">
        <v>6</v>
      </c>
      <c r="AU41" s="68">
        <v>9</v>
      </c>
      <c r="AV41" s="68">
        <v>9</v>
      </c>
      <c r="AW41" s="68">
        <v>9</v>
      </c>
      <c r="AX41" s="68">
        <v>5</v>
      </c>
      <c r="AY41" s="68">
        <v>9</v>
      </c>
      <c r="AZ41" s="68">
        <v>9</v>
      </c>
      <c r="BA41" s="68">
        <v>9</v>
      </c>
      <c r="BB41" s="68">
        <v>8</v>
      </c>
      <c r="BC41" s="68">
        <v>7</v>
      </c>
    </row>
    <row r="42" spans="1:55">
      <c r="A42" s="132">
        <v>44924</v>
      </c>
      <c r="B42" s="68">
        <v>5</v>
      </c>
      <c r="C42" s="68">
        <v>5</v>
      </c>
      <c r="D42" s="68">
        <v>5</v>
      </c>
      <c r="E42" s="68">
        <v>9</v>
      </c>
      <c r="F42" s="68">
        <v>9</v>
      </c>
      <c r="G42" s="68">
        <v>8</v>
      </c>
      <c r="H42" s="68">
        <v>7</v>
      </c>
      <c r="I42" s="68">
        <v>9</v>
      </c>
      <c r="J42" s="68">
        <v>9</v>
      </c>
      <c r="K42" s="68">
        <v>6</v>
      </c>
      <c r="L42" s="68">
        <v>9</v>
      </c>
      <c r="M42" s="68">
        <v>7</v>
      </c>
      <c r="N42" s="68">
        <v>4</v>
      </c>
      <c r="O42" s="68">
        <v>6</v>
      </c>
      <c r="P42" s="68">
        <v>7</v>
      </c>
      <c r="Q42" s="68">
        <v>4</v>
      </c>
      <c r="R42" s="68">
        <v>2</v>
      </c>
      <c r="S42" s="68">
        <v>7</v>
      </c>
      <c r="T42" s="68">
        <v>4</v>
      </c>
      <c r="U42" s="68">
        <v>10</v>
      </c>
      <c r="V42" s="68">
        <v>2</v>
      </c>
      <c r="W42" s="68">
        <v>3</v>
      </c>
      <c r="X42" s="68">
        <v>9</v>
      </c>
      <c r="Y42" s="68">
        <v>8</v>
      </c>
      <c r="Z42" s="68">
        <v>7</v>
      </c>
      <c r="AA42" s="68">
        <v>5</v>
      </c>
      <c r="AB42" s="68">
        <v>4</v>
      </c>
      <c r="AC42" s="68">
        <v>6</v>
      </c>
      <c r="AD42" s="68">
        <v>8</v>
      </c>
      <c r="AE42" s="68">
        <v>5</v>
      </c>
      <c r="AF42" s="68">
        <v>7</v>
      </c>
      <c r="AG42" s="68">
        <v>9</v>
      </c>
      <c r="AH42" s="68">
        <v>6</v>
      </c>
      <c r="AI42" s="68">
        <v>4</v>
      </c>
      <c r="AJ42" s="68">
        <v>3</v>
      </c>
      <c r="AK42" s="68">
        <v>4</v>
      </c>
      <c r="AL42" s="68">
        <v>7</v>
      </c>
      <c r="AM42" s="68">
        <v>10</v>
      </c>
      <c r="AN42" s="68">
        <v>10</v>
      </c>
      <c r="AO42" s="68">
        <v>5</v>
      </c>
      <c r="AP42" s="68">
        <v>7</v>
      </c>
      <c r="AQ42" s="68">
        <v>9</v>
      </c>
      <c r="AR42" s="68">
        <v>8</v>
      </c>
      <c r="AS42" s="68">
        <v>4</v>
      </c>
      <c r="AT42" s="68">
        <v>6</v>
      </c>
      <c r="AU42" s="68">
        <v>9</v>
      </c>
      <c r="AV42" s="68">
        <v>9</v>
      </c>
      <c r="AW42" s="68">
        <v>9</v>
      </c>
      <c r="AX42" s="68">
        <v>5</v>
      </c>
      <c r="AY42" s="68">
        <v>9</v>
      </c>
      <c r="AZ42" s="68">
        <v>9</v>
      </c>
      <c r="BA42" s="68">
        <v>9</v>
      </c>
      <c r="BB42" s="68">
        <v>8</v>
      </c>
      <c r="BC42" s="68">
        <v>7</v>
      </c>
    </row>
    <row r="43" spans="1:55">
      <c r="A43" s="132">
        <v>44927</v>
      </c>
      <c r="B43" s="68">
        <v>5</v>
      </c>
      <c r="C43" s="68">
        <v>5</v>
      </c>
      <c r="D43" s="68">
        <v>5</v>
      </c>
      <c r="E43" s="68">
        <v>9</v>
      </c>
      <c r="F43" s="68">
        <v>9</v>
      </c>
      <c r="G43" s="68">
        <v>8</v>
      </c>
      <c r="H43" s="68">
        <v>7</v>
      </c>
      <c r="I43" s="68">
        <v>9</v>
      </c>
      <c r="J43" s="68">
        <v>9</v>
      </c>
      <c r="K43" s="68">
        <v>6</v>
      </c>
      <c r="L43" s="68">
        <v>9</v>
      </c>
      <c r="M43" s="68">
        <v>7</v>
      </c>
      <c r="N43" s="68">
        <v>4</v>
      </c>
      <c r="O43" s="68">
        <v>6</v>
      </c>
      <c r="P43" s="68">
        <v>7</v>
      </c>
      <c r="Q43" s="68">
        <v>4</v>
      </c>
      <c r="R43" s="68">
        <v>2</v>
      </c>
      <c r="S43" s="68">
        <v>7</v>
      </c>
      <c r="T43" s="68">
        <v>4</v>
      </c>
      <c r="U43" s="68">
        <v>9</v>
      </c>
      <c r="V43" s="68">
        <v>2</v>
      </c>
      <c r="W43" s="68">
        <v>3</v>
      </c>
      <c r="X43" s="68">
        <v>9</v>
      </c>
      <c r="Y43" s="68">
        <v>8</v>
      </c>
      <c r="Z43" s="68">
        <v>7</v>
      </c>
      <c r="AA43" s="68">
        <v>5</v>
      </c>
      <c r="AB43" s="68">
        <v>4</v>
      </c>
      <c r="AC43" s="68">
        <v>6</v>
      </c>
      <c r="AD43" s="68">
        <v>8</v>
      </c>
      <c r="AE43" s="68">
        <v>5</v>
      </c>
      <c r="AF43" s="68">
        <v>7</v>
      </c>
      <c r="AG43" s="68">
        <v>9</v>
      </c>
      <c r="AH43" s="68">
        <v>6</v>
      </c>
      <c r="AI43" s="68">
        <v>4</v>
      </c>
      <c r="AJ43" s="68">
        <v>3</v>
      </c>
      <c r="AK43" s="68">
        <v>4</v>
      </c>
      <c r="AL43" s="68">
        <v>7</v>
      </c>
      <c r="AM43" s="68">
        <v>10</v>
      </c>
      <c r="AN43" s="68">
        <v>10</v>
      </c>
      <c r="AO43" s="68">
        <v>5</v>
      </c>
      <c r="AP43" s="68">
        <v>7</v>
      </c>
      <c r="AQ43" s="68">
        <v>9</v>
      </c>
      <c r="AR43" s="68">
        <v>8</v>
      </c>
      <c r="AS43" s="68">
        <v>4</v>
      </c>
      <c r="AT43" s="68">
        <v>6</v>
      </c>
      <c r="AU43" s="68">
        <v>9</v>
      </c>
      <c r="AV43" s="68">
        <v>9</v>
      </c>
      <c r="AW43" s="68">
        <v>9</v>
      </c>
      <c r="AX43" s="68">
        <v>5</v>
      </c>
      <c r="AY43" s="68">
        <v>9</v>
      </c>
      <c r="AZ43" s="68">
        <v>9</v>
      </c>
      <c r="BA43" s="68">
        <v>9</v>
      </c>
      <c r="BB43" s="68">
        <v>8</v>
      </c>
      <c r="BC43" s="68">
        <v>7</v>
      </c>
    </row>
    <row r="44" spans="1:55">
      <c r="A44" s="132">
        <v>44928</v>
      </c>
      <c r="B44" s="68">
        <v>5</v>
      </c>
      <c r="C44" s="68">
        <v>5</v>
      </c>
      <c r="D44" s="68">
        <v>5</v>
      </c>
      <c r="E44" s="68">
        <v>9</v>
      </c>
      <c r="F44" s="68">
        <v>9</v>
      </c>
      <c r="G44" s="68">
        <v>8</v>
      </c>
      <c r="H44" s="68">
        <v>7</v>
      </c>
      <c r="I44" s="68">
        <v>9</v>
      </c>
      <c r="J44" s="68">
        <v>9</v>
      </c>
      <c r="K44" s="68">
        <v>6</v>
      </c>
      <c r="L44" s="68">
        <v>9</v>
      </c>
      <c r="M44" s="68">
        <v>7</v>
      </c>
      <c r="N44" s="68">
        <v>4</v>
      </c>
      <c r="O44" s="68">
        <v>6</v>
      </c>
      <c r="P44" s="68">
        <v>7</v>
      </c>
      <c r="Q44" s="68">
        <v>4</v>
      </c>
      <c r="R44" s="68">
        <v>2</v>
      </c>
      <c r="S44" s="68">
        <v>7</v>
      </c>
      <c r="T44" s="68">
        <v>4</v>
      </c>
      <c r="U44" s="68">
        <v>9</v>
      </c>
      <c r="V44" s="68">
        <v>2</v>
      </c>
      <c r="W44" s="68">
        <v>3</v>
      </c>
      <c r="X44" s="68">
        <v>9</v>
      </c>
      <c r="Y44" s="68">
        <v>8</v>
      </c>
      <c r="Z44" s="68">
        <v>7</v>
      </c>
      <c r="AA44" s="68">
        <v>5</v>
      </c>
      <c r="AB44" s="68">
        <v>4</v>
      </c>
      <c r="AC44" s="68">
        <v>6</v>
      </c>
      <c r="AD44" s="68">
        <v>8</v>
      </c>
      <c r="AE44" s="68">
        <v>5</v>
      </c>
      <c r="AF44" s="68">
        <v>7</v>
      </c>
      <c r="AG44" s="68">
        <v>9</v>
      </c>
      <c r="AH44" s="68">
        <v>6</v>
      </c>
      <c r="AI44" s="68">
        <v>4</v>
      </c>
      <c r="AJ44" s="68">
        <v>3</v>
      </c>
      <c r="AK44" s="68">
        <v>4</v>
      </c>
      <c r="AL44" s="68">
        <v>7</v>
      </c>
      <c r="AM44" s="68">
        <v>10</v>
      </c>
      <c r="AN44" s="68">
        <v>10</v>
      </c>
      <c r="AO44" s="68">
        <v>5</v>
      </c>
      <c r="AP44" s="68">
        <v>7</v>
      </c>
      <c r="AQ44" s="68">
        <v>9</v>
      </c>
      <c r="AR44" s="68">
        <v>8</v>
      </c>
      <c r="AS44" s="68">
        <v>4</v>
      </c>
      <c r="AT44" s="68">
        <v>6</v>
      </c>
      <c r="AU44" s="68">
        <v>9</v>
      </c>
      <c r="AV44" s="68">
        <v>9</v>
      </c>
      <c r="AW44" s="68">
        <v>9</v>
      </c>
      <c r="AX44" s="68">
        <v>5</v>
      </c>
      <c r="AY44" s="68">
        <v>9</v>
      </c>
      <c r="AZ44" s="68">
        <v>9</v>
      </c>
      <c r="BA44" s="68">
        <v>9</v>
      </c>
      <c r="BB44" s="68">
        <v>8</v>
      </c>
      <c r="BC44" s="68">
        <v>7</v>
      </c>
    </row>
    <row r="45" spans="1:55">
      <c r="A45" s="132">
        <v>44929</v>
      </c>
      <c r="B45" s="68">
        <v>5</v>
      </c>
      <c r="C45" s="68">
        <v>5</v>
      </c>
      <c r="D45" s="68">
        <v>5</v>
      </c>
      <c r="E45" s="68">
        <v>9</v>
      </c>
      <c r="F45" s="68">
        <v>9</v>
      </c>
      <c r="G45" s="68">
        <v>8</v>
      </c>
      <c r="H45" s="68">
        <v>7</v>
      </c>
      <c r="I45" s="68">
        <v>9</v>
      </c>
      <c r="J45" s="68">
        <v>9</v>
      </c>
      <c r="K45" s="68">
        <v>6</v>
      </c>
      <c r="L45" s="68">
        <v>9</v>
      </c>
      <c r="M45" s="68">
        <v>7</v>
      </c>
      <c r="N45" s="68">
        <v>4</v>
      </c>
      <c r="O45" s="68">
        <v>6</v>
      </c>
      <c r="P45" s="68">
        <v>7</v>
      </c>
      <c r="Q45" s="68">
        <v>4</v>
      </c>
      <c r="R45" s="68">
        <v>2</v>
      </c>
      <c r="S45" s="68">
        <v>7</v>
      </c>
      <c r="T45" s="68">
        <v>4</v>
      </c>
      <c r="U45" s="68">
        <v>9</v>
      </c>
      <c r="V45" s="68">
        <v>2</v>
      </c>
      <c r="W45" s="68">
        <v>3</v>
      </c>
      <c r="X45" s="68">
        <v>9</v>
      </c>
      <c r="Y45" s="68">
        <v>8</v>
      </c>
      <c r="Z45" s="68">
        <v>7</v>
      </c>
      <c r="AA45" s="68">
        <v>5</v>
      </c>
      <c r="AB45" s="68">
        <v>4</v>
      </c>
      <c r="AC45" s="68">
        <v>6</v>
      </c>
      <c r="AD45" s="68">
        <v>8</v>
      </c>
      <c r="AE45" s="68">
        <v>5</v>
      </c>
      <c r="AF45" s="68">
        <v>7</v>
      </c>
      <c r="AG45" s="68">
        <v>9</v>
      </c>
      <c r="AH45" s="68">
        <v>6</v>
      </c>
      <c r="AI45" s="68">
        <v>4</v>
      </c>
      <c r="AJ45" s="68">
        <v>3</v>
      </c>
      <c r="AK45" s="68">
        <v>4</v>
      </c>
      <c r="AL45" s="68">
        <v>7</v>
      </c>
      <c r="AM45" s="68">
        <v>10</v>
      </c>
      <c r="AN45" s="68">
        <v>10</v>
      </c>
      <c r="AO45" s="68">
        <v>5</v>
      </c>
      <c r="AP45" s="68">
        <v>7</v>
      </c>
      <c r="AQ45" s="68">
        <v>9</v>
      </c>
      <c r="AR45" s="68">
        <v>8</v>
      </c>
      <c r="AS45" s="68">
        <v>4</v>
      </c>
      <c r="AT45" s="68">
        <v>6</v>
      </c>
      <c r="AU45" s="68">
        <v>9</v>
      </c>
      <c r="AV45" s="68">
        <v>9</v>
      </c>
      <c r="AW45" s="68">
        <v>9</v>
      </c>
      <c r="AX45" s="68">
        <v>5</v>
      </c>
      <c r="AY45" s="68">
        <v>9</v>
      </c>
      <c r="AZ45" s="68">
        <v>9</v>
      </c>
      <c r="BA45" s="68">
        <v>9</v>
      </c>
      <c r="BB45" s="68">
        <v>8</v>
      </c>
      <c r="BC45" s="68">
        <v>7</v>
      </c>
    </row>
    <row r="46" spans="1:55">
      <c r="A46" s="132">
        <v>44930</v>
      </c>
      <c r="B46" s="68">
        <v>5</v>
      </c>
      <c r="C46" s="68">
        <v>5</v>
      </c>
      <c r="D46" s="68">
        <v>5</v>
      </c>
      <c r="E46" s="68">
        <v>9</v>
      </c>
      <c r="F46" s="68">
        <v>9</v>
      </c>
      <c r="G46" s="68">
        <v>8</v>
      </c>
      <c r="H46" s="68">
        <v>7</v>
      </c>
      <c r="I46" s="68">
        <v>9</v>
      </c>
      <c r="J46" s="68">
        <v>9</v>
      </c>
      <c r="K46" s="68">
        <v>6</v>
      </c>
      <c r="L46" s="68">
        <v>9</v>
      </c>
      <c r="M46" s="68">
        <v>7</v>
      </c>
      <c r="N46" s="68">
        <v>4</v>
      </c>
      <c r="O46" s="68">
        <v>6</v>
      </c>
      <c r="P46" s="68">
        <v>7</v>
      </c>
      <c r="Q46" s="68">
        <v>4</v>
      </c>
      <c r="R46" s="68">
        <v>2</v>
      </c>
      <c r="S46" s="68">
        <v>7</v>
      </c>
      <c r="T46" s="68">
        <v>4</v>
      </c>
      <c r="U46" s="68">
        <v>9</v>
      </c>
      <c r="V46" s="68">
        <v>2</v>
      </c>
      <c r="W46" s="68">
        <v>3</v>
      </c>
      <c r="X46" s="68">
        <v>9</v>
      </c>
      <c r="Y46" s="68">
        <v>8</v>
      </c>
      <c r="Z46" s="68">
        <v>7</v>
      </c>
      <c r="AA46" s="68">
        <v>5</v>
      </c>
      <c r="AB46" s="68">
        <v>4</v>
      </c>
      <c r="AC46" s="68">
        <v>6</v>
      </c>
      <c r="AD46" s="68">
        <v>8</v>
      </c>
      <c r="AE46" s="68">
        <v>5</v>
      </c>
      <c r="AF46" s="68">
        <v>7</v>
      </c>
      <c r="AG46" s="68">
        <v>9</v>
      </c>
      <c r="AH46" s="68">
        <v>6</v>
      </c>
      <c r="AI46" s="68">
        <v>4</v>
      </c>
      <c r="AJ46" s="68">
        <v>3</v>
      </c>
      <c r="AK46" s="68">
        <v>4</v>
      </c>
      <c r="AL46" s="68">
        <v>7</v>
      </c>
      <c r="AM46" s="68">
        <v>10</v>
      </c>
      <c r="AN46" s="68">
        <v>10</v>
      </c>
      <c r="AO46" s="68">
        <v>5</v>
      </c>
      <c r="AP46" s="68">
        <v>7</v>
      </c>
      <c r="AQ46" s="68">
        <v>9</v>
      </c>
      <c r="AR46" s="68">
        <v>8</v>
      </c>
      <c r="AS46" s="68">
        <v>4</v>
      </c>
      <c r="AT46" s="68">
        <v>6</v>
      </c>
      <c r="AU46" s="68">
        <v>9</v>
      </c>
      <c r="AV46" s="68">
        <v>9</v>
      </c>
      <c r="AW46" s="68">
        <v>9</v>
      </c>
      <c r="AX46" s="68">
        <v>5</v>
      </c>
      <c r="AY46" s="68">
        <v>9</v>
      </c>
      <c r="AZ46" s="68">
        <v>9</v>
      </c>
      <c r="BA46" s="68">
        <v>9</v>
      </c>
      <c r="BB46" s="68">
        <v>8</v>
      </c>
      <c r="BC46" s="68">
        <v>7</v>
      </c>
    </row>
    <row r="47" spans="1:55">
      <c r="A47" s="132">
        <v>44931</v>
      </c>
      <c r="B47" s="68">
        <v>5</v>
      </c>
      <c r="C47" s="68">
        <v>5</v>
      </c>
      <c r="D47" s="68">
        <v>5</v>
      </c>
      <c r="E47" s="68">
        <v>9</v>
      </c>
      <c r="F47" s="68">
        <v>9</v>
      </c>
      <c r="G47" s="68">
        <v>8</v>
      </c>
      <c r="H47" s="68">
        <v>7</v>
      </c>
      <c r="I47" s="68">
        <v>9</v>
      </c>
      <c r="J47" s="68">
        <v>9</v>
      </c>
      <c r="K47" s="68">
        <v>6</v>
      </c>
      <c r="L47" s="68">
        <v>9</v>
      </c>
      <c r="M47" s="68">
        <v>7</v>
      </c>
      <c r="N47" s="68">
        <v>4</v>
      </c>
      <c r="O47" s="68">
        <v>6</v>
      </c>
      <c r="P47" s="68">
        <v>7</v>
      </c>
      <c r="Q47" s="68">
        <v>4</v>
      </c>
      <c r="R47" s="68">
        <v>2</v>
      </c>
      <c r="S47" s="68">
        <v>7</v>
      </c>
      <c r="T47" s="68">
        <v>4</v>
      </c>
      <c r="U47" s="68">
        <v>9</v>
      </c>
      <c r="V47" s="68">
        <v>2</v>
      </c>
      <c r="W47" s="68">
        <v>3</v>
      </c>
      <c r="X47" s="68">
        <v>9</v>
      </c>
      <c r="Y47" s="68">
        <v>8</v>
      </c>
      <c r="Z47" s="68">
        <v>7</v>
      </c>
      <c r="AA47" s="68">
        <v>5</v>
      </c>
      <c r="AB47" s="68">
        <v>4</v>
      </c>
      <c r="AC47" s="68">
        <v>6</v>
      </c>
      <c r="AD47" s="68">
        <v>8</v>
      </c>
      <c r="AE47" s="68">
        <v>5</v>
      </c>
      <c r="AF47" s="68">
        <v>7</v>
      </c>
      <c r="AG47" s="68">
        <v>9</v>
      </c>
      <c r="AH47" s="68">
        <v>6</v>
      </c>
      <c r="AI47" s="68">
        <v>4</v>
      </c>
      <c r="AJ47" s="68">
        <v>3</v>
      </c>
      <c r="AK47" s="68">
        <v>4</v>
      </c>
      <c r="AL47" s="68">
        <v>7</v>
      </c>
      <c r="AM47" s="68">
        <v>10</v>
      </c>
      <c r="AN47" s="68">
        <v>10</v>
      </c>
      <c r="AO47" s="68">
        <v>5</v>
      </c>
      <c r="AP47" s="68">
        <v>7</v>
      </c>
      <c r="AQ47" s="68">
        <v>9</v>
      </c>
      <c r="AR47" s="68">
        <v>8</v>
      </c>
      <c r="AS47" s="68">
        <v>4</v>
      </c>
      <c r="AT47" s="68">
        <v>6</v>
      </c>
      <c r="AU47" s="68">
        <v>9</v>
      </c>
      <c r="AV47" s="68">
        <v>9</v>
      </c>
      <c r="AW47" s="68">
        <v>9</v>
      </c>
      <c r="AX47" s="68">
        <v>5</v>
      </c>
      <c r="AY47" s="68">
        <v>9</v>
      </c>
      <c r="AZ47" s="68">
        <v>9</v>
      </c>
      <c r="BA47" s="68">
        <v>9</v>
      </c>
      <c r="BB47" s="68">
        <v>8</v>
      </c>
      <c r="BC47" s="68">
        <v>7</v>
      </c>
    </row>
    <row r="48" spans="1:55">
      <c r="A48" s="132">
        <v>44934</v>
      </c>
      <c r="B48" s="68">
        <v>5</v>
      </c>
      <c r="C48" s="68">
        <v>5</v>
      </c>
      <c r="D48" s="68">
        <v>5</v>
      </c>
      <c r="E48" s="68">
        <v>9</v>
      </c>
      <c r="F48" s="68">
        <v>9</v>
      </c>
      <c r="G48" s="68">
        <v>8</v>
      </c>
      <c r="H48" s="68">
        <v>7</v>
      </c>
      <c r="I48" s="68">
        <v>9</v>
      </c>
      <c r="J48" s="68">
        <v>9</v>
      </c>
      <c r="K48" s="68">
        <v>6</v>
      </c>
      <c r="L48" s="68">
        <v>9</v>
      </c>
      <c r="M48" s="68">
        <v>7</v>
      </c>
      <c r="N48" s="68">
        <v>4</v>
      </c>
      <c r="O48" s="68">
        <v>6</v>
      </c>
      <c r="P48" s="68">
        <v>7</v>
      </c>
      <c r="Q48" s="68">
        <v>4</v>
      </c>
      <c r="R48" s="68">
        <v>2</v>
      </c>
      <c r="S48" s="68">
        <v>7</v>
      </c>
      <c r="T48" s="68">
        <v>4</v>
      </c>
      <c r="U48" s="68">
        <v>9</v>
      </c>
      <c r="V48" s="68">
        <v>2</v>
      </c>
      <c r="W48" s="68">
        <v>3</v>
      </c>
      <c r="X48" s="68">
        <v>9</v>
      </c>
      <c r="Y48" s="68">
        <v>8</v>
      </c>
      <c r="Z48" s="68">
        <v>7</v>
      </c>
      <c r="AA48" s="68">
        <v>5</v>
      </c>
      <c r="AB48" s="68">
        <v>4</v>
      </c>
      <c r="AC48" s="68">
        <v>6</v>
      </c>
      <c r="AD48" s="68">
        <v>8</v>
      </c>
      <c r="AE48" s="68">
        <v>5</v>
      </c>
      <c r="AF48" s="68">
        <v>7</v>
      </c>
      <c r="AG48" s="68">
        <v>9</v>
      </c>
      <c r="AH48" s="68">
        <v>6</v>
      </c>
      <c r="AI48" s="68">
        <v>4</v>
      </c>
      <c r="AJ48" s="68">
        <v>3</v>
      </c>
      <c r="AK48" s="68">
        <v>4</v>
      </c>
      <c r="AL48" s="68">
        <v>7</v>
      </c>
      <c r="AM48" s="68">
        <v>10</v>
      </c>
      <c r="AN48" s="68">
        <v>10</v>
      </c>
      <c r="AO48" s="68">
        <v>5</v>
      </c>
      <c r="AP48" s="68">
        <v>7</v>
      </c>
      <c r="AQ48" s="68">
        <v>9</v>
      </c>
      <c r="AR48" s="68">
        <v>8</v>
      </c>
      <c r="AS48" s="68">
        <v>4</v>
      </c>
      <c r="AT48" s="68">
        <v>6</v>
      </c>
      <c r="AU48" s="68">
        <v>9</v>
      </c>
      <c r="AV48" s="68">
        <v>9</v>
      </c>
      <c r="AW48" s="68">
        <v>9</v>
      </c>
      <c r="AX48" s="68">
        <v>5</v>
      </c>
      <c r="AY48" s="68">
        <v>9</v>
      </c>
      <c r="AZ48" s="68">
        <v>9</v>
      </c>
      <c r="BA48" s="68">
        <v>9</v>
      </c>
      <c r="BB48" s="68">
        <v>8</v>
      </c>
      <c r="BC48" s="68">
        <v>7</v>
      </c>
    </row>
    <row r="49" spans="1:55">
      <c r="A49" s="132">
        <v>44935</v>
      </c>
      <c r="B49" s="68">
        <v>5</v>
      </c>
      <c r="C49" s="68">
        <v>5</v>
      </c>
      <c r="D49" s="68">
        <v>5</v>
      </c>
      <c r="E49" s="68">
        <v>9</v>
      </c>
      <c r="F49" s="68">
        <v>9</v>
      </c>
      <c r="G49" s="68">
        <v>8</v>
      </c>
      <c r="H49" s="68">
        <v>7</v>
      </c>
      <c r="I49" s="68">
        <v>9</v>
      </c>
      <c r="J49" s="68">
        <v>9</v>
      </c>
      <c r="K49" s="68">
        <v>6</v>
      </c>
      <c r="L49" s="68">
        <v>9</v>
      </c>
      <c r="M49" s="68">
        <v>7</v>
      </c>
      <c r="N49" s="68">
        <v>4</v>
      </c>
      <c r="O49" s="68">
        <v>6</v>
      </c>
      <c r="P49" s="68">
        <v>7</v>
      </c>
      <c r="Q49" s="68">
        <v>4</v>
      </c>
      <c r="R49" s="68">
        <v>2</v>
      </c>
      <c r="S49" s="68">
        <v>7</v>
      </c>
      <c r="T49" s="68">
        <v>4</v>
      </c>
      <c r="U49" s="68">
        <v>9</v>
      </c>
      <c r="V49" s="68">
        <v>2</v>
      </c>
      <c r="W49" s="68">
        <v>2</v>
      </c>
      <c r="X49" s="68">
        <v>9</v>
      </c>
      <c r="Y49" s="68">
        <v>8</v>
      </c>
      <c r="Z49" s="68">
        <v>7</v>
      </c>
      <c r="AA49" s="68">
        <v>5</v>
      </c>
      <c r="AB49" s="68">
        <v>4</v>
      </c>
      <c r="AC49" s="68">
        <v>6</v>
      </c>
      <c r="AD49" s="68">
        <v>8</v>
      </c>
      <c r="AE49" s="68">
        <v>5</v>
      </c>
      <c r="AF49" s="68">
        <v>6</v>
      </c>
      <c r="AG49" s="68">
        <v>9</v>
      </c>
      <c r="AH49" s="68">
        <v>6</v>
      </c>
      <c r="AI49" s="68">
        <v>4</v>
      </c>
      <c r="AJ49" s="68">
        <v>3</v>
      </c>
      <c r="AK49" s="68">
        <v>4</v>
      </c>
      <c r="AL49" s="68">
        <v>7</v>
      </c>
      <c r="AM49" s="68">
        <v>10</v>
      </c>
      <c r="AN49" s="68">
        <v>10</v>
      </c>
      <c r="AO49" s="68">
        <v>5</v>
      </c>
      <c r="AP49" s="68">
        <v>7</v>
      </c>
      <c r="AQ49" s="68">
        <v>9</v>
      </c>
      <c r="AR49" s="68">
        <v>8</v>
      </c>
      <c r="AS49" s="68">
        <v>4</v>
      </c>
      <c r="AT49" s="68">
        <v>6</v>
      </c>
      <c r="AU49" s="68">
        <v>9</v>
      </c>
      <c r="AV49" s="68">
        <v>9</v>
      </c>
      <c r="AW49" s="68">
        <v>9</v>
      </c>
      <c r="AX49" s="68">
        <v>5</v>
      </c>
      <c r="AY49" s="68">
        <v>9</v>
      </c>
      <c r="AZ49" s="68">
        <v>9</v>
      </c>
      <c r="BA49" s="68">
        <v>9</v>
      </c>
      <c r="BB49" s="68">
        <v>8</v>
      </c>
      <c r="BC49" s="68">
        <v>7</v>
      </c>
    </row>
    <row r="50" spans="1:55">
      <c r="A50" s="132">
        <v>44936</v>
      </c>
      <c r="B50" s="68">
        <v>5</v>
      </c>
      <c r="C50" s="68">
        <v>5</v>
      </c>
      <c r="D50" s="68">
        <v>5</v>
      </c>
      <c r="E50" s="68">
        <v>9</v>
      </c>
      <c r="F50" s="68">
        <v>9</v>
      </c>
      <c r="G50" s="68">
        <v>8</v>
      </c>
      <c r="H50" s="68">
        <v>7</v>
      </c>
      <c r="I50" s="68">
        <v>9</v>
      </c>
      <c r="J50" s="68">
        <v>9</v>
      </c>
      <c r="K50" s="68">
        <v>6</v>
      </c>
      <c r="L50" s="68">
        <v>9</v>
      </c>
      <c r="M50" s="68">
        <v>7</v>
      </c>
      <c r="N50" s="68">
        <v>4</v>
      </c>
      <c r="O50" s="68">
        <v>6</v>
      </c>
      <c r="P50" s="68">
        <v>7</v>
      </c>
      <c r="Q50" s="68">
        <v>4</v>
      </c>
      <c r="R50" s="68">
        <v>2</v>
      </c>
      <c r="S50" s="68">
        <v>7</v>
      </c>
      <c r="T50" s="68">
        <v>4</v>
      </c>
      <c r="U50" s="68">
        <v>9</v>
      </c>
      <c r="V50" s="68">
        <v>2</v>
      </c>
      <c r="W50" s="68">
        <v>2</v>
      </c>
      <c r="X50" s="68">
        <v>9</v>
      </c>
      <c r="Y50" s="68">
        <v>8</v>
      </c>
      <c r="Z50" s="68">
        <v>7</v>
      </c>
      <c r="AA50" s="68">
        <v>5</v>
      </c>
      <c r="AB50" s="68">
        <v>4</v>
      </c>
      <c r="AC50" s="68">
        <v>6</v>
      </c>
      <c r="AD50" s="68">
        <v>8</v>
      </c>
      <c r="AE50" s="68">
        <v>5</v>
      </c>
      <c r="AF50" s="68">
        <v>6</v>
      </c>
      <c r="AG50" s="68">
        <v>9</v>
      </c>
      <c r="AH50" s="68">
        <v>6</v>
      </c>
      <c r="AI50" s="68">
        <v>4</v>
      </c>
      <c r="AJ50" s="68">
        <v>3</v>
      </c>
      <c r="AK50" s="68">
        <v>4</v>
      </c>
      <c r="AL50" s="68">
        <v>7</v>
      </c>
      <c r="AM50" s="68">
        <v>10</v>
      </c>
      <c r="AN50" s="68">
        <v>10</v>
      </c>
      <c r="AO50" s="68">
        <v>5</v>
      </c>
      <c r="AP50" s="68">
        <v>7</v>
      </c>
      <c r="AQ50" s="68">
        <v>9</v>
      </c>
      <c r="AR50" s="68">
        <v>8</v>
      </c>
      <c r="AS50" s="68">
        <v>4</v>
      </c>
      <c r="AT50" s="68">
        <v>6</v>
      </c>
      <c r="AU50" s="68">
        <v>9</v>
      </c>
      <c r="AV50" s="68">
        <v>9</v>
      </c>
      <c r="AW50" s="68">
        <v>9</v>
      </c>
      <c r="AX50" s="68">
        <v>5</v>
      </c>
      <c r="AY50" s="68">
        <v>9</v>
      </c>
      <c r="AZ50" s="68">
        <v>9</v>
      </c>
      <c r="BA50" s="68">
        <v>9</v>
      </c>
      <c r="BB50" s="68">
        <v>8</v>
      </c>
      <c r="BC50" s="68">
        <v>7</v>
      </c>
    </row>
    <row r="51" spans="1:55">
      <c r="A51" s="132">
        <v>44938</v>
      </c>
      <c r="B51" s="68">
        <v>5</v>
      </c>
      <c r="C51" s="68">
        <v>5</v>
      </c>
      <c r="D51" s="68">
        <v>5</v>
      </c>
      <c r="E51" s="68">
        <v>8</v>
      </c>
      <c r="F51" s="68">
        <v>9</v>
      </c>
      <c r="G51" s="68">
        <v>8</v>
      </c>
      <c r="H51" s="68">
        <v>7</v>
      </c>
      <c r="I51" s="68">
        <v>9</v>
      </c>
      <c r="J51" s="68">
        <v>9</v>
      </c>
      <c r="K51" s="68">
        <v>6</v>
      </c>
      <c r="L51" s="68">
        <v>9</v>
      </c>
      <c r="M51" s="68">
        <v>7</v>
      </c>
      <c r="N51" s="68">
        <v>4</v>
      </c>
      <c r="O51" s="68">
        <v>6</v>
      </c>
      <c r="P51" s="68">
        <v>7</v>
      </c>
      <c r="Q51" s="68">
        <v>4</v>
      </c>
      <c r="R51" s="68">
        <v>2</v>
      </c>
      <c r="S51" s="68">
        <v>7</v>
      </c>
      <c r="T51" s="68">
        <v>4</v>
      </c>
      <c r="U51" s="68">
        <v>9</v>
      </c>
      <c r="V51" s="68">
        <v>2</v>
      </c>
      <c r="W51" s="68">
        <v>2</v>
      </c>
      <c r="X51" s="68">
        <v>9</v>
      </c>
      <c r="Y51" s="68">
        <v>8</v>
      </c>
      <c r="Z51" s="68">
        <v>7</v>
      </c>
      <c r="AA51" s="68">
        <v>5</v>
      </c>
      <c r="AB51" s="68">
        <v>4</v>
      </c>
      <c r="AC51" s="68">
        <v>6</v>
      </c>
      <c r="AD51" s="68">
        <v>8</v>
      </c>
      <c r="AE51" s="68">
        <v>5</v>
      </c>
      <c r="AF51" s="68">
        <v>6</v>
      </c>
      <c r="AG51" s="68">
        <v>9</v>
      </c>
      <c r="AH51" s="68">
        <v>6</v>
      </c>
      <c r="AI51" s="68">
        <v>4</v>
      </c>
      <c r="AJ51" s="68">
        <v>3</v>
      </c>
      <c r="AK51" s="68">
        <v>4</v>
      </c>
      <c r="AL51" s="68">
        <v>7</v>
      </c>
      <c r="AM51" s="68">
        <v>10</v>
      </c>
      <c r="AN51" s="68">
        <v>10</v>
      </c>
      <c r="AO51" s="68">
        <v>5</v>
      </c>
      <c r="AP51" s="68">
        <v>7</v>
      </c>
      <c r="AQ51" s="68">
        <v>9</v>
      </c>
      <c r="AR51" s="68">
        <v>8</v>
      </c>
      <c r="AS51" s="68">
        <v>4</v>
      </c>
      <c r="AT51" s="68">
        <v>6</v>
      </c>
      <c r="AU51" s="68">
        <v>9</v>
      </c>
      <c r="AV51" s="68">
        <v>9</v>
      </c>
      <c r="AW51" s="68">
        <v>9</v>
      </c>
      <c r="AX51" s="68">
        <v>5</v>
      </c>
      <c r="AY51" s="68">
        <v>9</v>
      </c>
      <c r="AZ51" s="68">
        <v>9</v>
      </c>
      <c r="BA51" s="68">
        <v>9</v>
      </c>
      <c r="BB51" s="68">
        <v>8</v>
      </c>
      <c r="BC51" s="68">
        <v>7</v>
      </c>
    </row>
    <row r="52" spans="1:55">
      <c r="A52" s="132">
        <v>44943</v>
      </c>
      <c r="B52" s="68">
        <v>5</v>
      </c>
      <c r="C52" s="68">
        <v>5</v>
      </c>
      <c r="D52" s="68">
        <v>5</v>
      </c>
      <c r="E52" s="68">
        <v>8</v>
      </c>
      <c r="F52" s="68">
        <v>9</v>
      </c>
      <c r="G52" s="68">
        <v>8</v>
      </c>
      <c r="H52" s="68">
        <v>7</v>
      </c>
      <c r="I52" s="68">
        <v>9</v>
      </c>
      <c r="J52" s="68">
        <v>9</v>
      </c>
      <c r="K52" s="68">
        <v>6</v>
      </c>
      <c r="L52" s="68">
        <v>9</v>
      </c>
      <c r="M52" s="68">
        <v>7</v>
      </c>
      <c r="N52" s="68">
        <v>4</v>
      </c>
      <c r="O52" s="68">
        <v>6</v>
      </c>
      <c r="P52" s="68">
        <v>7</v>
      </c>
      <c r="Q52" s="68">
        <v>4</v>
      </c>
      <c r="R52" s="68">
        <v>2</v>
      </c>
      <c r="S52" s="68">
        <v>7</v>
      </c>
      <c r="T52" s="68">
        <v>4</v>
      </c>
      <c r="U52" s="68">
        <v>9</v>
      </c>
      <c r="V52" s="68">
        <v>2</v>
      </c>
      <c r="W52" s="68">
        <v>2</v>
      </c>
      <c r="X52" s="68">
        <v>9</v>
      </c>
      <c r="Y52" s="68">
        <v>8</v>
      </c>
      <c r="Z52" s="68">
        <v>7</v>
      </c>
      <c r="AA52" s="68">
        <v>5</v>
      </c>
      <c r="AB52" s="68">
        <v>4</v>
      </c>
      <c r="AC52" s="68">
        <v>6</v>
      </c>
      <c r="AD52" s="68">
        <v>8</v>
      </c>
      <c r="AE52" s="68">
        <v>5</v>
      </c>
      <c r="AF52" s="68">
        <v>6</v>
      </c>
      <c r="AG52" s="68">
        <v>9</v>
      </c>
      <c r="AH52" s="68">
        <v>6</v>
      </c>
      <c r="AI52" s="68">
        <v>3</v>
      </c>
      <c r="AJ52" s="68">
        <v>3</v>
      </c>
      <c r="AK52" s="68">
        <v>4</v>
      </c>
      <c r="AL52" s="68">
        <v>7</v>
      </c>
      <c r="AM52" s="68">
        <v>10</v>
      </c>
      <c r="AN52" s="68">
        <v>10</v>
      </c>
      <c r="AO52" s="68">
        <v>5</v>
      </c>
      <c r="AP52" s="68">
        <v>7</v>
      </c>
      <c r="AQ52" s="68">
        <v>9</v>
      </c>
      <c r="AR52" s="68">
        <v>8</v>
      </c>
      <c r="AS52" s="68">
        <v>4</v>
      </c>
      <c r="AT52" s="68">
        <v>6</v>
      </c>
      <c r="AU52" s="68">
        <v>9</v>
      </c>
      <c r="AV52" s="68">
        <v>9</v>
      </c>
      <c r="AW52" s="68">
        <v>9</v>
      </c>
      <c r="AX52" s="68">
        <v>5</v>
      </c>
      <c r="AY52" s="68">
        <v>9</v>
      </c>
      <c r="AZ52" s="68">
        <v>9</v>
      </c>
      <c r="BA52" s="68">
        <v>9</v>
      </c>
      <c r="BB52" s="68">
        <v>8</v>
      </c>
      <c r="BC52" s="68">
        <v>7</v>
      </c>
    </row>
    <row r="53" spans="1:55">
      <c r="A53" s="132">
        <v>44944</v>
      </c>
      <c r="B53" s="68">
        <v>5</v>
      </c>
      <c r="C53" s="68">
        <v>5</v>
      </c>
      <c r="D53" s="68">
        <v>5</v>
      </c>
      <c r="E53" s="68">
        <v>8</v>
      </c>
      <c r="F53" s="68">
        <v>9</v>
      </c>
      <c r="G53" s="68">
        <v>8</v>
      </c>
      <c r="H53" s="68">
        <v>7</v>
      </c>
      <c r="I53" s="68">
        <v>9</v>
      </c>
      <c r="J53" s="68">
        <v>9</v>
      </c>
      <c r="K53" s="68">
        <v>6</v>
      </c>
      <c r="L53" s="68">
        <v>9</v>
      </c>
      <c r="M53" s="68">
        <v>7</v>
      </c>
      <c r="N53" s="68">
        <v>4</v>
      </c>
      <c r="O53" s="68">
        <v>6</v>
      </c>
      <c r="P53" s="68">
        <v>7</v>
      </c>
      <c r="Q53" s="68">
        <v>4</v>
      </c>
      <c r="R53" s="68">
        <v>2</v>
      </c>
      <c r="S53" s="68">
        <v>7</v>
      </c>
      <c r="T53" s="68">
        <v>4</v>
      </c>
      <c r="U53" s="68">
        <v>9</v>
      </c>
      <c r="V53" s="68">
        <v>2</v>
      </c>
      <c r="W53" s="68">
        <v>2</v>
      </c>
      <c r="X53" s="68">
        <v>9</v>
      </c>
      <c r="Y53" s="68">
        <v>8</v>
      </c>
      <c r="Z53" s="68">
        <v>7</v>
      </c>
      <c r="AA53" s="68">
        <v>5</v>
      </c>
      <c r="AB53" s="68">
        <v>4</v>
      </c>
      <c r="AC53" s="68">
        <v>6</v>
      </c>
      <c r="AD53" s="68">
        <v>8</v>
      </c>
      <c r="AE53" s="68">
        <v>5</v>
      </c>
      <c r="AF53" s="68">
        <v>6</v>
      </c>
      <c r="AG53" s="68">
        <v>9</v>
      </c>
      <c r="AH53" s="68">
        <v>6</v>
      </c>
      <c r="AI53" s="68">
        <v>3</v>
      </c>
      <c r="AJ53" s="68">
        <v>3</v>
      </c>
      <c r="AK53" s="68">
        <v>4</v>
      </c>
      <c r="AL53" s="68">
        <v>7</v>
      </c>
      <c r="AM53" s="68">
        <v>10</v>
      </c>
      <c r="AN53" s="68">
        <v>10</v>
      </c>
      <c r="AO53" s="68">
        <v>5</v>
      </c>
      <c r="AP53" s="68">
        <v>7</v>
      </c>
      <c r="AQ53" s="68">
        <v>9</v>
      </c>
      <c r="AR53" s="68">
        <v>8</v>
      </c>
      <c r="AS53" s="68">
        <v>4</v>
      </c>
      <c r="AT53" s="68">
        <v>6</v>
      </c>
      <c r="AU53" s="68">
        <v>9</v>
      </c>
      <c r="AV53" s="68">
        <v>9</v>
      </c>
      <c r="AW53" s="68">
        <v>9</v>
      </c>
      <c r="AX53" s="68">
        <v>5</v>
      </c>
      <c r="AY53" s="68">
        <v>9</v>
      </c>
      <c r="AZ53" s="68">
        <v>9</v>
      </c>
      <c r="BA53" s="68">
        <v>9</v>
      </c>
      <c r="BB53" s="68">
        <v>8</v>
      </c>
      <c r="BC53" s="68">
        <v>7</v>
      </c>
    </row>
    <row r="54" spans="1:55">
      <c r="A54" s="132">
        <v>44945</v>
      </c>
      <c r="B54" s="68">
        <v>5</v>
      </c>
      <c r="C54" s="68">
        <v>5</v>
      </c>
      <c r="D54" s="68">
        <v>5</v>
      </c>
      <c r="E54" s="68">
        <v>8</v>
      </c>
      <c r="F54" s="68">
        <v>9</v>
      </c>
      <c r="G54" s="68">
        <v>8</v>
      </c>
      <c r="H54" s="68">
        <v>7</v>
      </c>
      <c r="I54" s="68">
        <v>9</v>
      </c>
      <c r="J54" s="68">
        <v>9</v>
      </c>
      <c r="K54" s="68">
        <v>6</v>
      </c>
      <c r="L54" s="68">
        <v>9</v>
      </c>
      <c r="M54" s="68">
        <v>7</v>
      </c>
      <c r="N54" s="68">
        <v>4</v>
      </c>
      <c r="O54" s="68">
        <v>6</v>
      </c>
      <c r="P54" s="68">
        <v>7</v>
      </c>
      <c r="Q54" s="68">
        <v>4</v>
      </c>
      <c r="R54" s="68">
        <v>2</v>
      </c>
      <c r="S54" s="68">
        <v>7</v>
      </c>
      <c r="T54" s="68">
        <v>4</v>
      </c>
      <c r="U54" s="68">
        <v>9</v>
      </c>
      <c r="V54" s="68">
        <v>2</v>
      </c>
      <c r="W54" s="68">
        <v>2</v>
      </c>
      <c r="X54" s="68">
        <v>9</v>
      </c>
      <c r="Y54" s="68">
        <v>8</v>
      </c>
      <c r="Z54" s="68">
        <v>7</v>
      </c>
      <c r="AA54" s="68">
        <v>5</v>
      </c>
      <c r="AB54" s="68">
        <v>4</v>
      </c>
      <c r="AC54" s="68">
        <v>6</v>
      </c>
      <c r="AD54" s="68">
        <v>8</v>
      </c>
      <c r="AE54" s="68">
        <v>5</v>
      </c>
      <c r="AF54" s="68">
        <v>6</v>
      </c>
      <c r="AG54" s="68">
        <v>9</v>
      </c>
      <c r="AH54" s="68">
        <v>6</v>
      </c>
      <c r="AI54" s="68">
        <v>3</v>
      </c>
      <c r="AJ54" s="68">
        <v>3</v>
      </c>
      <c r="AK54" s="68">
        <v>4</v>
      </c>
      <c r="AL54" s="68">
        <v>7</v>
      </c>
      <c r="AM54" s="68">
        <v>10</v>
      </c>
      <c r="AN54" s="68">
        <v>10</v>
      </c>
      <c r="AO54" s="68">
        <v>5</v>
      </c>
      <c r="AP54" s="68">
        <v>7</v>
      </c>
      <c r="AQ54" s="68">
        <v>9</v>
      </c>
      <c r="AR54" s="68">
        <v>8</v>
      </c>
      <c r="AS54" s="68">
        <v>4</v>
      </c>
      <c r="AT54" s="68">
        <v>6</v>
      </c>
      <c r="AU54" s="68">
        <v>9</v>
      </c>
      <c r="AV54" s="68">
        <v>9</v>
      </c>
      <c r="AW54" s="68">
        <v>9</v>
      </c>
      <c r="AX54" s="68">
        <v>5</v>
      </c>
      <c r="AY54" s="68">
        <v>9</v>
      </c>
      <c r="AZ54" s="68">
        <v>9</v>
      </c>
      <c r="BA54" s="68">
        <v>9</v>
      </c>
      <c r="BB54" s="68">
        <v>8</v>
      </c>
      <c r="BC54" s="68">
        <v>7</v>
      </c>
    </row>
    <row r="55" spans="1:55">
      <c r="A55" s="132">
        <v>44949</v>
      </c>
      <c r="B55" s="68">
        <v>5</v>
      </c>
      <c r="C55" s="68">
        <v>5</v>
      </c>
      <c r="D55" s="68">
        <v>5</v>
      </c>
      <c r="E55" s="68">
        <v>8</v>
      </c>
      <c r="F55" s="68">
        <v>9</v>
      </c>
      <c r="G55" s="68">
        <v>8</v>
      </c>
      <c r="H55" s="68">
        <v>7</v>
      </c>
      <c r="I55" s="68">
        <v>9</v>
      </c>
      <c r="J55" s="68">
        <v>9</v>
      </c>
      <c r="K55" s="68">
        <v>6</v>
      </c>
      <c r="L55" s="68">
        <v>9</v>
      </c>
      <c r="M55" s="68">
        <v>7</v>
      </c>
      <c r="N55" s="68">
        <v>4</v>
      </c>
      <c r="O55" s="68">
        <v>6</v>
      </c>
      <c r="P55" s="68">
        <v>7</v>
      </c>
      <c r="Q55" s="68">
        <v>4</v>
      </c>
      <c r="R55" s="68">
        <v>2</v>
      </c>
      <c r="S55" s="68">
        <v>7</v>
      </c>
      <c r="T55" s="68">
        <v>4</v>
      </c>
      <c r="U55" s="68">
        <v>9</v>
      </c>
      <c r="V55" s="68">
        <v>2</v>
      </c>
      <c r="W55" s="68">
        <v>2</v>
      </c>
      <c r="X55" s="68">
        <v>9</v>
      </c>
      <c r="Y55" s="68">
        <v>8</v>
      </c>
      <c r="Z55" s="68">
        <v>7</v>
      </c>
      <c r="AA55" s="68">
        <v>5</v>
      </c>
      <c r="AB55" s="68">
        <v>4</v>
      </c>
      <c r="AC55" s="68">
        <v>6</v>
      </c>
      <c r="AD55" s="68">
        <v>8</v>
      </c>
      <c r="AE55" s="68">
        <v>5</v>
      </c>
      <c r="AF55" s="68">
        <v>6</v>
      </c>
      <c r="AG55" s="68">
        <v>9</v>
      </c>
      <c r="AH55" s="68">
        <v>6</v>
      </c>
      <c r="AI55" s="68">
        <v>3</v>
      </c>
      <c r="AJ55" s="68">
        <v>3</v>
      </c>
      <c r="AK55" s="68">
        <v>4</v>
      </c>
      <c r="AL55" s="68">
        <v>7</v>
      </c>
      <c r="AM55" s="68">
        <v>10</v>
      </c>
      <c r="AN55" s="68">
        <v>10</v>
      </c>
      <c r="AO55" s="68">
        <v>5</v>
      </c>
      <c r="AP55" s="68">
        <v>7</v>
      </c>
      <c r="AQ55" s="68">
        <v>9</v>
      </c>
      <c r="AR55" s="68">
        <v>8</v>
      </c>
      <c r="AS55" s="68">
        <v>4</v>
      </c>
      <c r="AT55" s="68">
        <v>6</v>
      </c>
      <c r="AU55" s="68">
        <v>9</v>
      </c>
      <c r="AV55" s="68">
        <v>9</v>
      </c>
      <c r="AW55" s="68">
        <v>9</v>
      </c>
      <c r="AX55" s="68">
        <v>5</v>
      </c>
      <c r="AY55" s="68">
        <v>9</v>
      </c>
      <c r="AZ55" s="68">
        <v>9</v>
      </c>
      <c r="BA55" s="68">
        <v>9</v>
      </c>
      <c r="BB55" s="68">
        <v>8</v>
      </c>
      <c r="BC55" s="68">
        <v>7</v>
      </c>
    </row>
    <row r="56" spans="1:55">
      <c r="A56" s="132">
        <v>44950</v>
      </c>
      <c r="B56" s="68">
        <v>5</v>
      </c>
      <c r="C56" s="68">
        <v>5</v>
      </c>
      <c r="D56" s="68">
        <v>5</v>
      </c>
      <c r="E56" s="68">
        <v>8</v>
      </c>
      <c r="F56" s="68">
        <v>9</v>
      </c>
      <c r="G56" s="68">
        <v>8</v>
      </c>
      <c r="H56" s="68">
        <v>7</v>
      </c>
      <c r="I56" s="68">
        <v>9</v>
      </c>
      <c r="J56" s="68">
        <v>9</v>
      </c>
      <c r="K56" s="68">
        <v>6</v>
      </c>
      <c r="L56" s="68">
        <v>9</v>
      </c>
      <c r="M56" s="68">
        <v>7</v>
      </c>
      <c r="N56" s="68">
        <v>4</v>
      </c>
      <c r="O56" s="68">
        <v>6</v>
      </c>
      <c r="P56" s="68">
        <v>7</v>
      </c>
      <c r="Q56" s="68">
        <v>4</v>
      </c>
      <c r="R56" s="68">
        <v>2</v>
      </c>
      <c r="S56" s="68">
        <v>7</v>
      </c>
      <c r="T56" s="68">
        <v>4</v>
      </c>
      <c r="U56" s="68">
        <v>9</v>
      </c>
      <c r="V56" s="68">
        <v>2</v>
      </c>
      <c r="W56" s="68">
        <v>2</v>
      </c>
      <c r="X56" s="68">
        <v>9</v>
      </c>
      <c r="Y56" s="68">
        <v>8</v>
      </c>
      <c r="Z56" s="68">
        <v>7</v>
      </c>
      <c r="AA56" s="68">
        <v>5</v>
      </c>
      <c r="AB56" s="68">
        <v>4</v>
      </c>
      <c r="AC56" s="68">
        <v>6</v>
      </c>
      <c r="AD56" s="68">
        <v>8</v>
      </c>
      <c r="AE56" s="68">
        <v>5</v>
      </c>
      <c r="AF56" s="68">
        <v>6</v>
      </c>
      <c r="AG56" s="68">
        <v>9</v>
      </c>
      <c r="AH56" s="68">
        <v>6</v>
      </c>
      <c r="AI56" s="68">
        <v>3</v>
      </c>
      <c r="AJ56" s="68">
        <v>3</v>
      </c>
      <c r="AK56" s="68">
        <v>4</v>
      </c>
      <c r="AL56" s="68">
        <v>7</v>
      </c>
      <c r="AM56" s="68">
        <v>10</v>
      </c>
      <c r="AN56" s="68">
        <v>10</v>
      </c>
      <c r="AO56" s="68">
        <v>5</v>
      </c>
      <c r="AP56" s="68">
        <v>7</v>
      </c>
      <c r="AQ56" s="68">
        <v>9</v>
      </c>
      <c r="AR56" s="68">
        <v>8</v>
      </c>
      <c r="AS56" s="68">
        <v>4</v>
      </c>
      <c r="AT56" s="68">
        <v>6</v>
      </c>
      <c r="AU56" s="68">
        <v>9</v>
      </c>
      <c r="AV56" s="68">
        <v>9</v>
      </c>
      <c r="AW56" s="68">
        <v>9</v>
      </c>
      <c r="AX56" s="68">
        <v>5</v>
      </c>
      <c r="AY56" s="68">
        <v>9</v>
      </c>
      <c r="AZ56" s="68">
        <v>9</v>
      </c>
      <c r="BA56" s="68">
        <v>9</v>
      </c>
      <c r="BB56" s="68">
        <v>8</v>
      </c>
      <c r="BC56" s="68">
        <v>7</v>
      </c>
    </row>
    <row r="57" spans="1:55">
      <c r="A57" s="132">
        <v>44951</v>
      </c>
      <c r="B57" s="68">
        <v>5</v>
      </c>
      <c r="C57" s="68">
        <v>5</v>
      </c>
      <c r="D57" s="68">
        <v>5</v>
      </c>
      <c r="E57" s="68">
        <v>8</v>
      </c>
      <c r="F57" s="68">
        <v>9</v>
      </c>
      <c r="G57" s="68">
        <v>8</v>
      </c>
      <c r="H57" s="68">
        <v>7</v>
      </c>
      <c r="I57" s="68">
        <v>9</v>
      </c>
      <c r="J57" s="68">
        <v>9</v>
      </c>
      <c r="K57" s="68">
        <v>6</v>
      </c>
      <c r="L57" s="68">
        <v>9</v>
      </c>
      <c r="M57" s="68">
        <v>7</v>
      </c>
      <c r="N57" s="68">
        <v>4</v>
      </c>
      <c r="O57" s="68">
        <v>6</v>
      </c>
      <c r="P57" s="68">
        <v>7</v>
      </c>
      <c r="Q57" s="68">
        <v>4</v>
      </c>
      <c r="R57" s="68">
        <v>2</v>
      </c>
      <c r="S57" s="68">
        <v>7</v>
      </c>
      <c r="T57" s="68">
        <v>4</v>
      </c>
      <c r="U57" s="68">
        <v>9</v>
      </c>
      <c r="V57" s="68">
        <v>2</v>
      </c>
      <c r="W57" s="68">
        <v>2</v>
      </c>
      <c r="X57" s="68">
        <v>9</v>
      </c>
      <c r="Y57" s="68">
        <v>8</v>
      </c>
      <c r="Z57" s="68">
        <v>7</v>
      </c>
      <c r="AA57" s="68">
        <v>5</v>
      </c>
      <c r="AB57" s="68">
        <v>4</v>
      </c>
      <c r="AC57" s="68">
        <v>6</v>
      </c>
      <c r="AD57" s="68">
        <v>8</v>
      </c>
      <c r="AE57" s="68">
        <v>5</v>
      </c>
      <c r="AF57" s="68">
        <v>6</v>
      </c>
      <c r="AG57" s="68">
        <v>9</v>
      </c>
      <c r="AH57" s="68">
        <v>6</v>
      </c>
      <c r="AI57" s="68">
        <v>3</v>
      </c>
      <c r="AJ57" s="68">
        <v>3</v>
      </c>
      <c r="AK57" s="68">
        <v>4</v>
      </c>
      <c r="AL57" s="68">
        <v>7</v>
      </c>
      <c r="AM57" s="68">
        <v>10</v>
      </c>
      <c r="AN57" s="68">
        <v>10</v>
      </c>
      <c r="AO57" s="68">
        <v>5</v>
      </c>
      <c r="AP57" s="68">
        <v>7</v>
      </c>
      <c r="AQ57" s="68">
        <v>9</v>
      </c>
      <c r="AR57" s="68">
        <v>8</v>
      </c>
      <c r="AS57" s="68">
        <v>4</v>
      </c>
      <c r="AT57" s="68">
        <v>6</v>
      </c>
      <c r="AU57" s="68">
        <v>9</v>
      </c>
      <c r="AV57" s="68">
        <v>9</v>
      </c>
      <c r="AW57" s="68">
        <v>9</v>
      </c>
      <c r="AX57" s="68">
        <v>5</v>
      </c>
      <c r="AY57" s="68">
        <v>9</v>
      </c>
      <c r="AZ57" s="68">
        <v>9</v>
      </c>
      <c r="BA57" s="68">
        <v>9</v>
      </c>
      <c r="BB57" s="68">
        <v>8</v>
      </c>
      <c r="BC57" s="68">
        <v>7</v>
      </c>
    </row>
    <row r="58" spans="1:55">
      <c r="A58" s="132">
        <v>44952</v>
      </c>
      <c r="B58" s="68">
        <v>5</v>
      </c>
      <c r="C58" s="68">
        <v>5</v>
      </c>
      <c r="D58" s="68">
        <v>5</v>
      </c>
      <c r="E58" s="68">
        <v>8</v>
      </c>
      <c r="F58" s="68">
        <v>9</v>
      </c>
      <c r="G58" s="68">
        <v>8</v>
      </c>
      <c r="H58" s="68">
        <v>7</v>
      </c>
      <c r="I58" s="68">
        <v>9</v>
      </c>
      <c r="J58" s="68">
        <v>9</v>
      </c>
      <c r="K58" s="68">
        <v>6</v>
      </c>
      <c r="L58" s="68">
        <v>9</v>
      </c>
      <c r="M58" s="68">
        <v>7</v>
      </c>
      <c r="N58" s="68">
        <v>4</v>
      </c>
      <c r="O58" s="68">
        <v>6</v>
      </c>
      <c r="P58" s="68">
        <v>7</v>
      </c>
      <c r="Q58" s="68">
        <v>4</v>
      </c>
      <c r="R58" s="68">
        <v>2</v>
      </c>
      <c r="S58" s="68">
        <v>7</v>
      </c>
      <c r="T58" s="68">
        <v>4</v>
      </c>
      <c r="U58" s="68">
        <v>9</v>
      </c>
      <c r="V58" s="68">
        <v>2</v>
      </c>
      <c r="W58" s="68">
        <v>2</v>
      </c>
      <c r="X58" s="68">
        <v>9</v>
      </c>
      <c r="Y58" s="68">
        <v>8</v>
      </c>
      <c r="Z58" s="68">
        <v>7</v>
      </c>
      <c r="AA58" s="68">
        <v>5</v>
      </c>
      <c r="AB58" s="68">
        <v>4</v>
      </c>
      <c r="AC58" s="68">
        <v>6</v>
      </c>
      <c r="AD58" s="68">
        <v>8</v>
      </c>
      <c r="AE58" s="68">
        <v>5</v>
      </c>
      <c r="AF58" s="68">
        <v>6</v>
      </c>
      <c r="AG58" s="68">
        <v>9</v>
      </c>
      <c r="AH58" s="68">
        <v>6</v>
      </c>
      <c r="AI58" s="68">
        <v>3</v>
      </c>
      <c r="AJ58" s="68">
        <v>3</v>
      </c>
      <c r="AK58" s="68">
        <v>4</v>
      </c>
      <c r="AL58" s="68">
        <v>7</v>
      </c>
      <c r="AM58" s="68">
        <v>10</v>
      </c>
      <c r="AN58" s="68">
        <v>10</v>
      </c>
      <c r="AO58" s="68">
        <v>5</v>
      </c>
      <c r="AP58" s="68">
        <v>7</v>
      </c>
      <c r="AQ58" s="68">
        <v>9</v>
      </c>
      <c r="AR58" s="68">
        <v>8</v>
      </c>
      <c r="AS58" s="68">
        <v>4</v>
      </c>
      <c r="AT58" s="68">
        <v>6</v>
      </c>
      <c r="AU58" s="68">
        <v>9</v>
      </c>
      <c r="AV58" s="68">
        <v>9</v>
      </c>
      <c r="AW58" s="68">
        <v>9</v>
      </c>
      <c r="AX58" s="68">
        <v>5</v>
      </c>
      <c r="AY58" s="68">
        <v>9</v>
      </c>
      <c r="AZ58" s="68">
        <v>9</v>
      </c>
      <c r="BA58" s="68">
        <v>9</v>
      </c>
      <c r="BB58" s="68">
        <v>8</v>
      </c>
      <c r="BC58" s="68">
        <v>7</v>
      </c>
    </row>
    <row r="59" spans="1:55">
      <c r="A59" s="132">
        <v>44955</v>
      </c>
      <c r="B59" s="68">
        <v>5</v>
      </c>
      <c r="C59" s="68">
        <v>5</v>
      </c>
      <c r="D59" s="68">
        <v>5</v>
      </c>
      <c r="E59" s="68">
        <v>8</v>
      </c>
      <c r="F59" s="68">
        <v>9</v>
      </c>
      <c r="G59" s="68">
        <v>8</v>
      </c>
      <c r="H59" s="68">
        <v>7</v>
      </c>
      <c r="I59" s="68">
        <v>9</v>
      </c>
      <c r="J59" s="68">
        <v>9</v>
      </c>
      <c r="K59" s="68">
        <v>6</v>
      </c>
      <c r="L59" s="68">
        <v>9</v>
      </c>
      <c r="M59" s="68">
        <v>7</v>
      </c>
      <c r="N59" s="68">
        <v>4</v>
      </c>
      <c r="O59" s="68">
        <v>6</v>
      </c>
      <c r="P59" s="68">
        <v>7</v>
      </c>
      <c r="Q59" s="68">
        <v>4</v>
      </c>
      <c r="R59" s="68">
        <v>2</v>
      </c>
      <c r="S59" s="68">
        <v>7</v>
      </c>
      <c r="T59" s="68">
        <v>4</v>
      </c>
      <c r="U59" s="68">
        <v>9</v>
      </c>
      <c r="V59" s="68">
        <v>2</v>
      </c>
      <c r="W59" s="68">
        <v>2</v>
      </c>
      <c r="X59" s="68">
        <v>9</v>
      </c>
      <c r="Y59" s="68">
        <v>8</v>
      </c>
      <c r="Z59" s="68">
        <v>7</v>
      </c>
      <c r="AA59" s="68">
        <v>5</v>
      </c>
      <c r="AB59" s="68">
        <v>4</v>
      </c>
      <c r="AC59" s="68">
        <v>6</v>
      </c>
      <c r="AD59" s="68">
        <v>8</v>
      </c>
      <c r="AE59" s="68">
        <v>5</v>
      </c>
      <c r="AF59" s="68">
        <v>6</v>
      </c>
      <c r="AG59" s="68">
        <v>9</v>
      </c>
      <c r="AH59" s="68">
        <v>6</v>
      </c>
      <c r="AI59" s="68">
        <v>3</v>
      </c>
      <c r="AJ59" s="68">
        <v>3</v>
      </c>
      <c r="AK59" s="68">
        <v>4</v>
      </c>
      <c r="AL59" s="68">
        <v>7</v>
      </c>
      <c r="AM59" s="68">
        <v>10</v>
      </c>
      <c r="AN59" s="68">
        <v>10</v>
      </c>
      <c r="AO59" s="68">
        <v>5</v>
      </c>
      <c r="AP59" s="68">
        <v>7</v>
      </c>
      <c r="AQ59" s="68">
        <v>9</v>
      </c>
      <c r="AR59" s="68">
        <v>8</v>
      </c>
      <c r="AS59" s="68">
        <v>4</v>
      </c>
      <c r="AT59" s="68">
        <v>6</v>
      </c>
      <c r="AU59" s="68">
        <v>9</v>
      </c>
      <c r="AV59" s="68">
        <v>9</v>
      </c>
      <c r="AW59" s="68">
        <v>9</v>
      </c>
      <c r="AX59" s="68">
        <v>5</v>
      </c>
      <c r="AY59" s="68">
        <v>9</v>
      </c>
      <c r="AZ59" s="68">
        <v>9</v>
      </c>
      <c r="BA59" s="68">
        <v>9</v>
      </c>
      <c r="BB59" s="68">
        <v>8</v>
      </c>
      <c r="BC59" s="68">
        <v>7</v>
      </c>
    </row>
    <row r="60" spans="1:55">
      <c r="A60" s="132">
        <v>44956</v>
      </c>
      <c r="B60" s="68">
        <v>5</v>
      </c>
      <c r="C60" s="68">
        <v>5</v>
      </c>
      <c r="D60" s="68">
        <v>5</v>
      </c>
      <c r="E60" s="68">
        <v>8</v>
      </c>
      <c r="F60" s="68">
        <v>9</v>
      </c>
      <c r="G60" s="68">
        <v>8</v>
      </c>
      <c r="H60" s="68">
        <v>7</v>
      </c>
      <c r="I60" s="68">
        <v>9</v>
      </c>
      <c r="J60" s="68">
        <v>9</v>
      </c>
      <c r="K60" s="68">
        <v>6</v>
      </c>
      <c r="L60" s="68">
        <v>9</v>
      </c>
      <c r="M60" s="68">
        <v>7</v>
      </c>
      <c r="N60" s="68">
        <v>4</v>
      </c>
      <c r="O60" s="68">
        <v>6</v>
      </c>
      <c r="P60" s="68">
        <v>7</v>
      </c>
      <c r="Q60" s="68">
        <v>4</v>
      </c>
      <c r="R60" s="68">
        <v>2</v>
      </c>
      <c r="S60" s="68">
        <v>7</v>
      </c>
      <c r="T60" s="68">
        <v>4</v>
      </c>
      <c r="U60" s="68">
        <v>9</v>
      </c>
      <c r="V60" s="68">
        <v>2</v>
      </c>
      <c r="W60" s="68">
        <v>2</v>
      </c>
      <c r="X60" s="68">
        <v>9</v>
      </c>
      <c r="Y60" s="68">
        <v>8</v>
      </c>
      <c r="Z60" s="68">
        <v>7</v>
      </c>
      <c r="AA60" s="68">
        <v>5</v>
      </c>
      <c r="AB60" s="68">
        <v>4</v>
      </c>
      <c r="AC60" s="68">
        <v>6</v>
      </c>
      <c r="AD60" s="68">
        <v>8</v>
      </c>
      <c r="AE60" s="68">
        <v>5</v>
      </c>
      <c r="AF60" s="68">
        <v>6</v>
      </c>
      <c r="AG60" s="68">
        <v>9</v>
      </c>
      <c r="AH60" s="68">
        <v>6</v>
      </c>
      <c r="AI60" s="68">
        <v>3</v>
      </c>
      <c r="AJ60" s="68">
        <v>3</v>
      </c>
      <c r="AK60" s="68">
        <v>4</v>
      </c>
      <c r="AL60" s="68">
        <v>7</v>
      </c>
      <c r="AM60" s="68">
        <v>10</v>
      </c>
      <c r="AN60" s="68">
        <v>10</v>
      </c>
      <c r="AO60" s="68">
        <v>5</v>
      </c>
      <c r="AP60" s="68">
        <v>7</v>
      </c>
      <c r="AQ60" s="68">
        <v>9</v>
      </c>
      <c r="AR60" s="68">
        <v>8</v>
      </c>
      <c r="AS60" s="68">
        <v>4</v>
      </c>
      <c r="AT60" s="68">
        <v>6</v>
      </c>
      <c r="AU60" s="68">
        <v>9</v>
      </c>
      <c r="AV60" s="68">
        <v>9</v>
      </c>
      <c r="AW60" s="68">
        <v>9</v>
      </c>
      <c r="AX60" s="68">
        <v>5</v>
      </c>
      <c r="AY60" s="68">
        <v>9</v>
      </c>
      <c r="AZ60" s="68">
        <v>9</v>
      </c>
      <c r="BA60" s="68">
        <v>9</v>
      </c>
      <c r="BB60" s="68">
        <v>8</v>
      </c>
      <c r="BC60" s="68">
        <v>7</v>
      </c>
    </row>
    <row r="61" spans="1:55">
      <c r="A61" s="132">
        <v>44957</v>
      </c>
      <c r="B61" s="68">
        <v>5</v>
      </c>
      <c r="C61" s="68">
        <v>5</v>
      </c>
      <c r="D61" s="68">
        <v>5</v>
      </c>
      <c r="E61" s="68">
        <v>8</v>
      </c>
      <c r="F61" s="68">
        <v>9</v>
      </c>
      <c r="G61" s="68">
        <v>8</v>
      </c>
      <c r="H61" s="68">
        <v>7</v>
      </c>
      <c r="I61" s="68">
        <v>9</v>
      </c>
      <c r="J61" s="68">
        <v>9</v>
      </c>
      <c r="K61" s="68">
        <v>6</v>
      </c>
      <c r="L61" s="68">
        <v>9</v>
      </c>
      <c r="M61" s="68">
        <v>7</v>
      </c>
      <c r="N61" s="68">
        <v>4</v>
      </c>
      <c r="O61" s="68">
        <v>6</v>
      </c>
      <c r="P61" s="68">
        <v>7</v>
      </c>
      <c r="Q61" s="68">
        <v>4</v>
      </c>
      <c r="R61" s="68">
        <v>2</v>
      </c>
      <c r="S61" s="68">
        <v>7</v>
      </c>
      <c r="T61" s="68">
        <v>4</v>
      </c>
      <c r="U61" s="68">
        <v>9</v>
      </c>
      <c r="V61" s="68">
        <v>2</v>
      </c>
      <c r="W61" s="68">
        <v>2</v>
      </c>
      <c r="X61" s="68">
        <v>9</v>
      </c>
      <c r="Y61" s="68">
        <v>8</v>
      </c>
      <c r="Z61" s="68">
        <v>7</v>
      </c>
      <c r="AA61" s="68">
        <v>5</v>
      </c>
      <c r="AB61" s="68">
        <v>4</v>
      </c>
      <c r="AC61" s="68">
        <v>6</v>
      </c>
      <c r="AD61" s="68">
        <v>8</v>
      </c>
      <c r="AE61" s="68">
        <v>5</v>
      </c>
      <c r="AF61" s="68">
        <v>6</v>
      </c>
      <c r="AG61" s="68">
        <v>9</v>
      </c>
      <c r="AH61" s="68">
        <v>6</v>
      </c>
      <c r="AI61" s="68">
        <v>3</v>
      </c>
      <c r="AJ61" s="68">
        <v>3</v>
      </c>
      <c r="AK61" s="68">
        <v>4</v>
      </c>
      <c r="AL61" s="68">
        <v>7</v>
      </c>
      <c r="AM61" s="68">
        <v>10</v>
      </c>
      <c r="AN61" s="68">
        <v>10</v>
      </c>
      <c r="AO61" s="68">
        <v>5</v>
      </c>
      <c r="AP61" s="68">
        <v>7</v>
      </c>
      <c r="AQ61" s="68">
        <v>9</v>
      </c>
      <c r="AR61" s="68">
        <v>8</v>
      </c>
      <c r="AS61" s="68">
        <v>4</v>
      </c>
      <c r="AT61" s="68">
        <v>6</v>
      </c>
      <c r="AU61" s="68">
        <v>9</v>
      </c>
      <c r="AV61" s="68">
        <v>9</v>
      </c>
      <c r="AW61" s="68">
        <v>9</v>
      </c>
      <c r="AX61" s="68">
        <v>5</v>
      </c>
      <c r="AY61" s="68">
        <v>9</v>
      </c>
      <c r="AZ61" s="68">
        <v>9</v>
      </c>
      <c r="BA61" s="68">
        <v>9</v>
      </c>
      <c r="BB61" s="68">
        <v>8</v>
      </c>
      <c r="BC61" s="68">
        <v>7</v>
      </c>
    </row>
    <row r="62" spans="1:55">
      <c r="A62" s="132">
        <v>44958</v>
      </c>
      <c r="B62" s="68">
        <v>5</v>
      </c>
      <c r="C62" s="68">
        <v>5</v>
      </c>
      <c r="D62" s="68">
        <v>5</v>
      </c>
      <c r="E62" s="68">
        <v>8</v>
      </c>
      <c r="F62" s="68">
        <v>9</v>
      </c>
      <c r="G62" s="68">
        <v>8</v>
      </c>
      <c r="H62" s="68">
        <v>7</v>
      </c>
      <c r="I62" s="68">
        <v>9</v>
      </c>
      <c r="J62" s="68">
        <v>9</v>
      </c>
      <c r="K62" s="68">
        <v>6</v>
      </c>
      <c r="L62" s="68">
        <v>9</v>
      </c>
      <c r="M62" s="68">
        <v>7</v>
      </c>
      <c r="N62" s="68">
        <v>4</v>
      </c>
      <c r="O62" s="68">
        <v>6</v>
      </c>
      <c r="P62" s="68">
        <v>7</v>
      </c>
      <c r="Q62" s="68">
        <v>4</v>
      </c>
      <c r="R62" s="68">
        <v>2</v>
      </c>
      <c r="S62" s="68">
        <v>7</v>
      </c>
      <c r="T62" s="68">
        <v>4</v>
      </c>
      <c r="U62" s="68">
        <v>9</v>
      </c>
      <c r="V62" s="68">
        <v>2</v>
      </c>
      <c r="W62" s="68">
        <v>2</v>
      </c>
      <c r="X62" s="68">
        <v>9</v>
      </c>
      <c r="Y62" s="68">
        <v>8</v>
      </c>
      <c r="Z62" s="68">
        <v>7</v>
      </c>
      <c r="AA62" s="68">
        <v>5</v>
      </c>
      <c r="AB62" s="68">
        <v>4</v>
      </c>
      <c r="AC62" s="68">
        <v>6</v>
      </c>
      <c r="AD62" s="68">
        <v>8</v>
      </c>
      <c r="AE62" s="68">
        <v>5</v>
      </c>
      <c r="AF62" s="68">
        <v>6</v>
      </c>
      <c r="AG62" s="68">
        <v>9</v>
      </c>
      <c r="AH62" s="68">
        <v>6</v>
      </c>
      <c r="AI62" s="68">
        <v>3</v>
      </c>
      <c r="AJ62" s="68">
        <v>3</v>
      </c>
      <c r="AK62" s="68">
        <v>4</v>
      </c>
      <c r="AL62" s="68">
        <v>7</v>
      </c>
      <c r="AM62" s="68">
        <v>10</v>
      </c>
      <c r="AN62" s="68">
        <v>10</v>
      </c>
      <c r="AO62" s="68">
        <v>5</v>
      </c>
      <c r="AP62" s="68">
        <v>7</v>
      </c>
      <c r="AQ62" s="68">
        <v>9</v>
      </c>
      <c r="AR62" s="68">
        <v>8</v>
      </c>
      <c r="AS62" s="68">
        <v>4</v>
      </c>
      <c r="AT62" s="68">
        <v>6</v>
      </c>
      <c r="AU62" s="68">
        <v>9</v>
      </c>
      <c r="AV62" s="68">
        <v>9</v>
      </c>
      <c r="AW62" s="68">
        <v>9</v>
      </c>
      <c r="AX62" s="68">
        <v>5</v>
      </c>
      <c r="AY62" s="68">
        <v>9</v>
      </c>
      <c r="AZ62" s="68">
        <v>9</v>
      </c>
      <c r="BA62" s="68">
        <v>9</v>
      </c>
      <c r="BB62" s="68">
        <v>8</v>
      </c>
      <c r="BC62" s="68">
        <v>7</v>
      </c>
    </row>
    <row r="63" spans="1:55">
      <c r="A63" s="132">
        <v>44959</v>
      </c>
      <c r="B63" s="68">
        <v>5</v>
      </c>
      <c r="C63" s="68">
        <v>5</v>
      </c>
      <c r="D63" s="68">
        <v>5</v>
      </c>
      <c r="E63" s="68">
        <v>8</v>
      </c>
      <c r="F63" s="68">
        <v>9</v>
      </c>
      <c r="G63" s="68">
        <v>8</v>
      </c>
      <c r="H63" s="68">
        <v>7</v>
      </c>
      <c r="I63" s="68">
        <v>9</v>
      </c>
      <c r="J63" s="68">
        <v>9</v>
      </c>
      <c r="K63" s="68">
        <v>6</v>
      </c>
      <c r="L63" s="68">
        <v>9</v>
      </c>
      <c r="M63" s="68">
        <v>7</v>
      </c>
      <c r="N63" s="68">
        <v>4</v>
      </c>
      <c r="O63" s="68">
        <v>6</v>
      </c>
      <c r="P63" s="68">
        <v>7</v>
      </c>
      <c r="Q63" s="68">
        <v>4</v>
      </c>
      <c r="R63" s="68">
        <v>2</v>
      </c>
      <c r="S63" s="68">
        <v>7</v>
      </c>
      <c r="T63" s="68">
        <v>4</v>
      </c>
      <c r="U63" s="68">
        <v>9</v>
      </c>
      <c r="V63" s="68">
        <v>2</v>
      </c>
      <c r="W63" s="68">
        <v>2</v>
      </c>
      <c r="X63" s="68">
        <v>9</v>
      </c>
      <c r="Y63" s="68">
        <v>7</v>
      </c>
      <c r="Z63" s="68">
        <v>7</v>
      </c>
      <c r="AA63" s="68">
        <v>5</v>
      </c>
      <c r="AB63" s="68">
        <v>4</v>
      </c>
      <c r="AC63" s="68">
        <v>6</v>
      </c>
      <c r="AD63" s="68">
        <v>8</v>
      </c>
      <c r="AE63" s="68">
        <v>5</v>
      </c>
      <c r="AF63" s="68">
        <v>6</v>
      </c>
      <c r="AG63" s="68">
        <v>9</v>
      </c>
      <c r="AH63" s="68">
        <v>6</v>
      </c>
      <c r="AI63" s="68">
        <v>3</v>
      </c>
      <c r="AJ63" s="68">
        <v>3</v>
      </c>
      <c r="AK63" s="68">
        <v>4</v>
      </c>
      <c r="AL63" s="68">
        <v>7</v>
      </c>
      <c r="AM63" s="68">
        <v>10</v>
      </c>
      <c r="AN63" s="68">
        <v>10</v>
      </c>
      <c r="AO63" s="68">
        <v>5</v>
      </c>
      <c r="AP63" s="68">
        <v>7</v>
      </c>
      <c r="AQ63" s="68">
        <v>9</v>
      </c>
      <c r="AR63" s="68">
        <v>8</v>
      </c>
      <c r="AS63" s="68">
        <v>4</v>
      </c>
      <c r="AT63" s="68">
        <v>6</v>
      </c>
      <c r="AU63" s="68">
        <v>9</v>
      </c>
      <c r="AV63" s="68">
        <v>9</v>
      </c>
      <c r="AW63" s="68">
        <v>9</v>
      </c>
      <c r="AX63" s="68">
        <v>5</v>
      </c>
      <c r="AY63" s="68">
        <v>9</v>
      </c>
      <c r="AZ63" s="68">
        <v>9</v>
      </c>
      <c r="BA63" s="68">
        <v>9</v>
      </c>
      <c r="BB63" s="68">
        <v>8</v>
      </c>
      <c r="BC63" s="68">
        <v>7</v>
      </c>
    </row>
    <row r="64" spans="1:55">
      <c r="A64" s="132">
        <v>44962</v>
      </c>
      <c r="B64" s="68">
        <v>5</v>
      </c>
      <c r="C64" s="68">
        <v>5</v>
      </c>
      <c r="D64" s="68">
        <v>5</v>
      </c>
      <c r="E64" s="68">
        <v>8</v>
      </c>
      <c r="F64" s="68">
        <v>9</v>
      </c>
      <c r="G64" s="68">
        <v>8</v>
      </c>
      <c r="H64" s="68">
        <v>7</v>
      </c>
      <c r="I64" s="68">
        <v>9</v>
      </c>
      <c r="J64" s="68">
        <v>9</v>
      </c>
      <c r="K64" s="68">
        <v>6</v>
      </c>
      <c r="L64" s="68">
        <v>9</v>
      </c>
      <c r="M64" s="68">
        <v>7</v>
      </c>
      <c r="N64" s="68">
        <v>4</v>
      </c>
      <c r="O64" s="68">
        <v>6</v>
      </c>
      <c r="P64" s="68">
        <v>7</v>
      </c>
      <c r="Q64" s="68">
        <v>4</v>
      </c>
      <c r="R64" s="68">
        <v>2</v>
      </c>
      <c r="S64" s="68">
        <v>7</v>
      </c>
      <c r="T64" s="68">
        <v>4</v>
      </c>
      <c r="U64" s="68">
        <v>9</v>
      </c>
      <c r="V64" s="68">
        <v>2</v>
      </c>
      <c r="W64" s="68">
        <v>2</v>
      </c>
      <c r="X64" s="68">
        <v>9</v>
      </c>
      <c r="Y64" s="68">
        <v>7</v>
      </c>
      <c r="Z64" s="68">
        <v>7</v>
      </c>
      <c r="AA64" s="68">
        <v>5</v>
      </c>
      <c r="AB64" s="68">
        <v>4</v>
      </c>
      <c r="AC64" s="68">
        <v>6</v>
      </c>
      <c r="AD64" s="68">
        <v>8</v>
      </c>
      <c r="AE64" s="68">
        <v>5</v>
      </c>
      <c r="AF64" s="68">
        <v>6</v>
      </c>
      <c r="AG64" s="68">
        <v>9</v>
      </c>
      <c r="AH64" s="68">
        <v>6</v>
      </c>
      <c r="AI64" s="68">
        <v>3</v>
      </c>
      <c r="AJ64" s="68">
        <v>3</v>
      </c>
      <c r="AK64" s="68">
        <v>4</v>
      </c>
      <c r="AL64" s="68">
        <v>7</v>
      </c>
      <c r="AM64" s="68">
        <v>10</v>
      </c>
      <c r="AN64" s="68">
        <v>10</v>
      </c>
      <c r="AO64" s="68">
        <v>5</v>
      </c>
      <c r="AP64" s="68">
        <v>7</v>
      </c>
      <c r="AQ64" s="68">
        <v>9</v>
      </c>
      <c r="AR64" s="68">
        <v>8</v>
      </c>
      <c r="AS64" s="68">
        <v>4</v>
      </c>
      <c r="AT64" s="68">
        <v>6</v>
      </c>
      <c r="AU64" s="68">
        <v>9</v>
      </c>
      <c r="AV64" s="68">
        <v>9</v>
      </c>
      <c r="AW64" s="68">
        <v>9</v>
      </c>
      <c r="AX64" s="68">
        <v>5</v>
      </c>
      <c r="AY64" s="68">
        <v>9</v>
      </c>
      <c r="AZ64" s="68">
        <v>9</v>
      </c>
      <c r="BA64" s="68">
        <v>9</v>
      </c>
      <c r="BB64" s="68">
        <v>8</v>
      </c>
      <c r="BC64" s="68">
        <v>7</v>
      </c>
    </row>
    <row r="65" spans="1:57">
      <c r="A65" s="132">
        <v>44963</v>
      </c>
      <c r="B65" s="68">
        <v>5</v>
      </c>
      <c r="C65" s="68">
        <v>5</v>
      </c>
      <c r="D65" s="68">
        <v>5</v>
      </c>
      <c r="E65" s="68">
        <v>8</v>
      </c>
      <c r="F65" s="68">
        <v>9</v>
      </c>
      <c r="G65" s="68">
        <v>8</v>
      </c>
      <c r="H65" s="68">
        <v>7</v>
      </c>
      <c r="I65" s="68">
        <v>9</v>
      </c>
      <c r="J65" s="68">
        <v>9</v>
      </c>
      <c r="K65" s="68">
        <v>6</v>
      </c>
      <c r="L65" s="68">
        <v>9</v>
      </c>
      <c r="M65" s="68">
        <v>7</v>
      </c>
      <c r="N65" s="68">
        <v>4</v>
      </c>
      <c r="O65" s="68">
        <v>6</v>
      </c>
      <c r="P65" s="68">
        <v>7</v>
      </c>
      <c r="Q65" s="68">
        <v>4</v>
      </c>
      <c r="R65" s="68">
        <v>2</v>
      </c>
      <c r="S65" s="68">
        <v>7</v>
      </c>
      <c r="T65" s="68">
        <v>4</v>
      </c>
      <c r="U65" s="68">
        <v>9</v>
      </c>
      <c r="V65" s="68">
        <v>2</v>
      </c>
      <c r="W65" s="68">
        <v>2</v>
      </c>
      <c r="X65" s="68">
        <v>9</v>
      </c>
      <c r="Y65" s="68">
        <v>7</v>
      </c>
      <c r="Z65" s="68">
        <v>7</v>
      </c>
      <c r="AA65" s="68">
        <v>5</v>
      </c>
      <c r="AB65" s="68">
        <v>4</v>
      </c>
      <c r="AC65" s="68">
        <v>6</v>
      </c>
      <c r="AD65" s="68">
        <v>8</v>
      </c>
      <c r="AE65" s="68">
        <v>5</v>
      </c>
      <c r="AF65" s="68">
        <v>6</v>
      </c>
      <c r="AG65" s="68">
        <v>9</v>
      </c>
      <c r="AH65" s="68">
        <v>6</v>
      </c>
      <c r="AI65" s="68">
        <v>3</v>
      </c>
      <c r="AJ65" s="68">
        <v>3</v>
      </c>
      <c r="AK65" s="68">
        <v>4</v>
      </c>
      <c r="AL65" s="68">
        <v>7</v>
      </c>
      <c r="AM65" s="68">
        <v>10</v>
      </c>
      <c r="AN65" s="68">
        <v>10</v>
      </c>
      <c r="AO65" s="68">
        <v>5</v>
      </c>
      <c r="AP65" s="68">
        <v>7</v>
      </c>
      <c r="AQ65" s="68">
        <v>9</v>
      </c>
      <c r="AR65" s="68">
        <v>8</v>
      </c>
      <c r="AS65" s="68">
        <v>4</v>
      </c>
      <c r="AT65" s="68">
        <v>6</v>
      </c>
      <c r="AU65" s="68">
        <v>9</v>
      </c>
      <c r="AV65" s="68">
        <v>9</v>
      </c>
      <c r="AW65" s="68">
        <v>9</v>
      </c>
      <c r="AX65" s="68">
        <v>5</v>
      </c>
      <c r="AY65" s="68">
        <v>9</v>
      </c>
      <c r="AZ65" s="68">
        <v>9</v>
      </c>
      <c r="BA65" s="68">
        <v>9</v>
      </c>
      <c r="BB65" s="68">
        <v>8</v>
      </c>
      <c r="BC65" s="68">
        <v>7</v>
      </c>
    </row>
    <row r="66" spans="1:57">
      <c r="A66" s="132">
        <v>44964</v>
      </c>
      <c r="B66" s="68">
        <v>5</v>
      </c>
      <c r="C66" s="68">
        <v>5</v>
      </c>
      <c r="D66" s="68">
        <v>5</v>
      </c>
      <c r="E66" s="68">
        <v>8</v>
      </c>
      <c r="F66" s="68">
        <v>9</v>
      </c>
      <c r="G66" s="68">
        <v>8</v>
      </c>
      <c r="H66" s="68">
        <v>7</v>
      </c>
      <c r="I66" s="68">
        <v>9</v>
      </c>
      <c r="J66" s="68">
        <v>9</v>
      </c>
      <c r="K66" s="68">
        <v>6</v>
      </c>
      <c r="L66" s="68">
        <v>9</v>
      </c>
      <c r="M66" s="68">
        <v>7</v>
      </c>
      <c r="N66" s="68">
        <v>4</v>
      </c>
      <c r="O66" s="68">
        <v>6</v>
      </c>
      <c r="P66" s="68">
        <v>7</v>
      </c>
      <c r="Q66" s="68">
        <v>4</v>
      </c>
      <c r="R66" s="68">
        <v>2</v>
      </c>
      <c r="S66" s="68">
        <v>7</v>
      </c>
      <c r="T66" s="68">
        <v>4</v>
      </c>
      <c r="U66" s="68">
        <v>9</v>
      </c>
      <c r="V66" s="68">
        <v>2</v>
      </c>
      <c r="W66" s="68">
        <v>2</v>
      </c>
      <c r="X66" s="68">
        <v>9</v>
      </c>
      <c r="Y66" s="68">
        <v>7</v>
      </c>
      <c r="Z66" s="68">
        <v>7</v>
      </c>
      <c r="AA66" s="68">
        <v>5</v>
      </c>
      <c r="AB66" s="68">
        <v>4</v>
      </c>
      <c r="AC66" s="68">
        <v>6</v>
      </c>
      <c r="AD66" s="68">
        <v>8</v>
      </c>
      <c r="AE66" s="68">
        <v>5</v>
      </c>
      <c r="AF66" s="68">
        <v>6</v>
      </c>
      <c r="AG66" s="68">
        <v>9</v>
      </c>
      <c r="AH66" s="68">
        <v>6</v>
      </c>
      <c r="AI66" s="68">
        <v>3</v>
      </c>
      <c r="AJ66" s="68">
        <v>3</v>
      </c>
      <c r="AK66" s="68">
        <v>4</v>
      </c>
      <c r="AL66" s="68">
        <v>7</v>
      </c>
      <c r="AM66" s="68">
        <v>10</v>
      </c>
      <c r="AN66" s="68">
        <v>10</v>
      </c>
      <c r="AO66" s="68">
        <v>5</v>
      </c>
      <c r="AP66" s="68">
        <v>7</v>
      </c>
      <c r="AQ66" s="68">
        <v>9</v>
      </c>
      <c r="AR66" s="68">
        <v>8</v>
      </c>
      <c r="AS66" s="68">
        <v>4</v>
      </c>
      <c r="AT66" s="68">
        <v>6</v>
      </c>
      <c r="AU66" s="68">
        <v>9</v>
      </c>
      <c r="AV66" s="68">
        <v>9</v>
      </c>
      <c r="AW66" s="68">
        <v>9</v>
      </c>
      <c r="AX66" s="68">
        <v>5</v>
      </c>
      <c r="AY66" s="68">
        <v>9</v>
      </c>
      <c r="AZ66" s="68">
        <v>9</v>
      </c>
      <c r="BA66" s="68">
        <v>9</v>
      </c>
      <c r="BB66" s="68">
        <v>8</v>
      </c>
      <c r="BC66" s="68">
        <v>7</v>
      </c>
    </row>
    <row r="67" spans="1:57">
      <c r="A67" s="132">
        <v>44965</v>
      </c>
      <c r="B67" s="68">
        <v>5</v>
      </c>
      <c r="C67" s="68">
        <v>5</v>
      </c>
      <c r="D67" s="68">
        <v>5</v>
      </c>
      <c r="E67" s="68">
        <v>8</v>
      </c>
      <c r="F67" s="68">
        <v>9</v>
      </c>
      <c r="G67" s="68">
        <v>8</v>
      </c>
      <c r="H67" s="68">
        <v>7</v>
      </c>
      <c r="I67" s="68">
        <v>9</v>
      </c>
      <c r="J67" s="68">
        <v>9</v>
      </c>
      <c r="K67" s="68">
        <v>6</v>
      </c>
      <c r="L67" s="68">
        <v>9</v>
      </c>
      <c r="M67" s="68">
        <v>7</v>
      </c>
      <c r="N67" s="68">
        <v>4</v>
      </c>
      <c r="O67" s="68">
        <v>6</v>
      </c>
      <c r="P67" s="68">
        <v>7</v>
      </c>
      <c r="Q67" s="68">
        <v>4</v>
      </c>
      <c r="R67" s="68">
        <v>2</v>
      </c>
      <c r="S67" s="68">
        <v>7</v>
      </c>
      <c r="T67" s="68">
        <v>4</v>
      </c>
      <c r="U67" s="68">
        <v>9</v>
      </c>
      <c r="V67" s="68">
        <v>2</v>
      </c>
      <c r="W67" s="68">
        <v>2</v>
      </c>
      <c r="X67" s="68">
        <v>9</v>
      </c>
      <c r="Y67" s="68">
        <v>7</v>
      </c>
      <c r="Z67" s="68">
        <v>7</v>
      </c>
      <c r="AA67" s="68">
        <v>5</v>
      </c>
      <c r="AB67" s="68">
        <v>4</v>
      </c>
      <c r="AC67" s="68">
        <v>6</v>
      </c>
      <c r="AD67" s="68">
        <v>8</v>
      </c>
      <c r="AE67" s="68">
        <v>5</v>
      </c>
      <c r="AF67" s="68">
        <v>6</v>
      </c>
      <c r="AG67" s="68">
        <v>9</v>
      </c>
      <c r="AH67" s="68">
        <v>6</v>
      </c>
      <c r="AI67" s="68">
        <v>3</v>
      </c>
      <c r="AJ67" s="68">
        <v>3</v>
      </c>
      <c r="AK67" s="68">
        <v>4</v>
      </c>
      <c r="AL67" s="68">
        <v>7</v>
      </c>
      <c r="AM67" s="68">
        <v>10</v>
      </c>
      <c r="AN67" s="68">
        <v>10</v>
      </c>
      <c r="AO67" s="68">
        <v>5</v>
      </c>
      <c r="AP67" s="68">
        <v>7</v>
      </c>
      <c r="AQ67" s="68">
        <v>9</v>
      </c>
      <c r="AR67" s="68">
        <v>8</v>
      </c>
      <c r="AS67" s="68">
        <v>4</v>
      </c>
      <c r="AT67" s="68">
        <v>6</v>
      </c>
      <c r="AU67" s="68">
        <v>9</v>
      </c>
      <c r="AV67" s="68">
        <v>9</v>
      </c>
      <c r="AW67" s="68">
        <v>9</v>
      </c>
      <c r="AX67" s="68">
        <v>5</v>
      </c>
      <c r="AY67" s="68">
        <v>9</v>
      </c>
      <c r="AZ67" s="68">
        <v>9</v>
      </c>
      <c r="BA67" s="68">
        <v>9</v>
      </c>
      <c r="BB67" s="68">
        <v>8</v>
      </c>
      <c r="BC67" s="68">
        <v>7</v>
      </c>
    </row>
    <row r="68" spans="1:57">
      <c r="A68" s="132">
        <v>44966</v>
      </c>
      <c r="B68" s="68">
        <v>5</v>
      </c>
      <c r="C68" s="68">
        <v>5</v>
      </c>
      <c r="D68" s="68">
        <v>5</v>
      </c>
      <c r="E68" s="68">
        <v>8</v>
      </c>
      <c r="F68" s="68">
        <v>9</v>
      </c>
      <c r="G68" s="68">
        <v>8</v>
      </c>
      <c r="H68" s="68">
        <v>7</v>
      </c>
      <c r="I68" s="68">
        <v>9</v>
      </c>
      <c r="J68" s="68">
        <v>9</v>
      </c>
      <c r="K68" s="68">
        <v>6</v>
      </c>
      <c r="L68" s="68">
        <v>9</v>
      </c>
      <c r="M68" s="68">
        <v>7</v>
      </c>
      <c r="N68" s="68">
        <v>4</v>
      </c>
      <c r="O68" s="68">
        <v>6</v>
      </c>
      <c r="P68" s="68">
        <v>7</v>
      </c>
      <c r="Q68" s="68">
        <v>4</v>
      </c>
      <c r="R68" s="68">
        <v>2</v>
      </c>
      <c r="S68" s="68">
        <v>7</v>
      </c>
      <c r="T68" s="68">
        <v>4</v>
      </c>
      <c r="U68" s="68">
        <v>9</v>
      </c>
      <c r="V68" s="68">
        <v>2</v>
      </c>
      <c r="W68" s="68">
        <v>2</v>
      </c>
      <c r="X68" s="68">
        <v>9</v>
      </c>
      <c r="Y68" s="68">
        <v>7</v>
      </c>
      <c r="Z68" s="68">
        <v>7</v>
      </c>
      <c r="AA68" s="68">
        <v>5</v>
      </c>
      <c r="AB68" s="68">
        <v>4</v>
      </c>
      <c r="AC68" s="68">
        <v>6</v>
      </c>
      <c r="AD68" s="68">
        <v>8</v>
      </c>
      <c r="AE68" s="68">
        <v>4</v>
      </c>
      <c r="AF68" s="68">
        <v>6</v>
      </c>
      <c r="AG68" s="68">
        <v>9</v>
      </c>
      <c r="AH68" s="68">
        <v>6</v>
      </c>
      <c r="AI68" s="68">
        <v>3</v>
      </c>
      <c r="AJ68" s="68">
        <v>3</v>
      </c>
      <c r="AK68" s="68">
        <v>4</v>
      </c>
      <c r="AL68" s="68">
        <v>7</v>
      </c>
      <c r="AM68" s="68">
        <v>10</v>
      </c>
      <c r="AN68" s="68">
        <v>10</v>
      </c>
      <c r="AO68" s="68">
        <v>5</v>
      </c>
      <c r="AP68" s="68">
        <v>7</v>
      </c>
      <c r="AQ68" s="68">
        <v>9</v>
      </c>
      <c r="AR68" s="68">
        <v>8</v>
      </c>
      <c r="AS68" s="68">
        <v>4</v>
      </c>
      <c r="AT68" s="68">
        <v>6</v>
      </c>
      <c r="AU68" s="68">
        <v>9</v>
      </c>
      <c r="AV68" s="68">
        <v>9</v>
      </c>
      <c r="AW68" s="68">
        <v>9</v>
      </c>
      <c r="AX68" s="68">
        <v>5</v>
      </c>
      <c r="AY68" s="68">
        <v>9</v>
      </c>
      <c r="AZ68" s="68">
        <v>9</v>
      </c>
      <c r="BA68" s="68">
        <v>9</v>
      </c>
      <c r="BB68" s="68">
        <v>8</v>
      </c>
      <c r="BC68" s="68">
        <v>7</v>
      </c>
    </row>
    <row r="69" spans="1:57">
      <c r="A69" s="132">
        <v>44969</v>
      </c>
      <c r="B69" s="68">
        <v>5</v>
      </c>
      <c r="C69" s="68">
        <v>5</v>
      </c>
      <c r="D69" s="68">
        <v>5</v>
      </c>
      <c r="E69" s="68">
        <v>8</v>
      </c>
      <c r="F69" s="68">
        <v>9</v>
      </c>
      <c r="G69" s="68">
        <v>8</v>
      </c>
      <c r="H69" s="68">
        <v>7</v>
      </c>
      <c r="I69" s="68">
        <v>9</v>
      </c>
      <c r="J69" s="68">
        <v>9</v>
      </c>
      <c r="K69" s="68">
        <v>6</v>
      </c>
      <c r="L69" s="68">
        <v>9</v>
      </c>
      <c r="M69" s="68">
        <v>7</v>
      </c>
      <c r="N69" s="68">
        <v>4</v>
      </c>
      <c r="O69" s="68">
        <v>6</v>
      </c>
      <c r="P69" s="68">
        <v>7</v>
      </c>
      <c r="Q69" s="68">
        <v>4</v>
      </c>
      <c r="R69" s="68">
        <v>2</v>
      </c>
      <c r="S69" s="68">
        <v>7</v>
      </c>
      <c r="T69" s="68">
        <v>4</v>
      </c>
      <c r="U69" s="68">
        <v>9</v>
      </c>
      <c r="V69" s="68">
        <v>2</v>
      </c>
      <c r="W69" s="68">
        <v>2</v>
      </c>
      <c r="X69" s="68">
        <v>9</v>
      </c>
      <c r="Y69" s="68">
        <v>7</v>
      </c>
      <c r="Z69" s="68">
        <v>7</v>
      </c>
      <c r="AA69" s="68">
        <v>5</v>
      </c>
      <c r="AB69" s="68">
        <v>4</v>
      </c>
      <c r="AC69" s="68">
        <v>6</v>
      </c>
      <c r="AD69" s="68">
        <v>8</v>
      </c>
      <c r="AE69" s="68">
        <v>4</v>
      </c>
      <c r="AF69" s="68">
        <v>6</v>
      </c>
      <c r="AG69" s="68">
        <v>9</v>
      </c>
      <c r="AH69" s="68">
        <v>6</v>
      </c>
      <c r="AI69" s="68">
        <v>3</v>
      </c>
      <c r="AJ69" s="68">
        <v>3</v>
      </c>
      <c r="AK69" s="68">
        <v>4</v>
      </c>
      <c r="AL69" s="68">
        <v>7</v>
      </c>
      <c r="AM69" s="68">
        <v>10</v>
      </c>
      <c r="AN69" s="68">
        <v>10</v>
      </c>
      <c r="AO69" s="68">
        <v>5</v>
      </c>
      <c r="AP69" s="68">
        <v>7</v>
      </c>
      <c r="AQ69" s="68">
        <v>9</v>
      </c>
      <c r="AR69" s="68">
        <v>8</v>
      </c>
      <c r="AS69" s="68">
        <v>4</v>
      </c>
      <c r="AT69" s="68">
        <v>6</v>
      </c>
      <c r="AU69" s="68">
        <v>9</v>
      </c>
      <c r="AV69" s="68">
        <v>9</v>
      </c>
      <c r="AW69" s="68">
        <v>9</v>
      </c>
      <c r="AX69" s="68">
        <v>5</v>
      </c>
      <c r="AY69" s="68">
        <v>9</v>
      </c>
      <c r="AZ69" s="68">
        <v>9</v>
      </c>
      <c r="BA69" s="68">
        <v>9</v>
      </c>
      <c r="BB69" s="68">
        <v>8</v>
      </c>
      <c r="BC69" s="68">
        <v>7</v>
      </c>
    </row>
    <row r="70" spans="1:57">
      <c r="A70" s="132">
        <v>44970</v>
      </c>
      <c r="B70" s="68">
        <v>5</v>
      </c>
      <c r="C70" s="68">
        <v>5</v>
      </c>
      <c r="D70" s="68">
        <v>5</v>
      </c>
      <c r="E70" s="68">
        <v>8</v>
      </c>
      <c r="F70" s="68">
        <v>9</v>
      </c>
      <c r="G70" s="68">
        <v>8</v>
      </c>
      <c r="H70" s="68">
        <v>7</v>
      </c>
      <c r="I70" s="68">
        <v>9</v>
      </c>
      <c r="J70" s="68">
        <v>9</v>
      </c>
      <c r="K70" s="68">
        <v>6</v>
      </c>
      <c r="L70" s="68">
        <v>9</v>
      </c>
      <c r="M70" s="68">
        <v>7</v>
      </c>
      <c r="N70" s="68">
        <v>4</v>
      </c>
      <c r="O70" s="68">
        <v>6</v>
      </c>
      <c r="P70" s="68">
        <v>7</v>
      </c>
      <c r="Q70" s="68">
        <v>4</v>
      </c>
      <c r="R70" s="68">
        <v>2</v>
      </c>
      <c r="S70" s="68">
        <v>7</v>
      </c>
      <c r="T70" s="68">
        <v>4</v>
      </c>
      <c r="U70" s="68">
        <v>9</v>
      </c>
      <c r="V70" s="68">
        <v>2</v>
      </c>
      <c r="W70" s="68">
        <v>2</v>
      </c>
      <c r="X70" s="68">
        <v>9</v>
      </c>
      <c r="Y70" s="68">
        <v>7</v>
      </c>
      <c r="Z70" s="68">
        <v>7</v>
      </c>
      <c r="AA70" s="68">
        <v>5</v>
      </c>
      <c r="AB70" s="68">
        <v>4</v>
      </c>
      <c r="AC70" s="68">
        <v>6</v>
      </c>
      <c r="AD70" s="68">
        <v>8</v>
      </c>
      <c r="AE70" s="68">
        <v>4</v>
      </c>
      <c r="AF70" s="68">
        <v>6</v>
      </c>
      <c r="AG70" s="68">
        <v>9</v>
      </c>
      <c r="AH70" s="68">
        <v>6</v>
      </c>
      <c r="AI70" s="68">
        <v>3</v>
      </c>
      <c r="AJ70" s="68">
        <v>3</v>
      </c>
      <c r="AK70" s="68">
        <v>4</v>
      </c>
      <c r="AL70" s="68">
        <v>7</v>
      </c>
      <c r="AM70" s="68">
        <v>10</v>
      </c>
      <c r="AN70" s="68">
        <v>10</v>
      </c>
      <c r="AO70" s="68">
        <v>5</v>
      </c>
      <c r="AP70" s="68">
        <v>7</v>
      </c>
      <c r="AQ70" s="68">
        <v>9</v>
      </c>
      <c r="AR70" s="68">
        <v>8</v>
      </c>
      <c r="AS70" s="68">
        <v>4</v>
      </c>
      <c r="AT70" s="68">
        <v>6</v>
      </c>
      <c r="AU70" s="68">
        <v>9</v>
      </c>
      <c r="AV70" s="68">
        <v>9</v>
      </c>
      <c r="AW70" s="68">
        <v>9</v>
      </c>
      <c r="AX70" s="68">
        <v>5</v>
      </c>
      <c r="AY70" s="68">
        <v>9</v>
      </c>
      <c r="AZ70" s="68">
        <v>9</v>
      </c>
      <c r="BA70" s="68">
        <v>9</v>
      </c>
      <c r="BB70" s="68">
        <v>8</v>
      </c>
      <c r="BC70" s="68">
        <v>7</v>
      </c>
      <c r="BD70" s="68">
        <v>10</v>
      </c>
      <c r="BE70" s="68">
        <v>7</v>
      </c>
    </row>
    <row r="71" spans="1:57">
      <c r="A71" s="132">
        <v>44971</v>
      </c>
      <c r="B71" s="68">
        <v>5</v>
      </c>
      <c r="C71" s="68">
        <v>5</v>
      </c>
      <c r="D71" s="68">
        <v>5</v>
      </c>
      <c r="E71" s="68">
        <v>8</v>
      </c>
      <c r="F71" s="68">
        <v>9</v>
      </c>
      <c r="G71" s="68">
        <v>8</v>
      </c>
      <c r="H71" s="68">
        <v>7</v>
      </c>
      <c r="I71" s="68">
        <v>9</v>
      </c>
      <c r="J71" s="68">
        <v>9</v>
      </c>
      <c r="K71" s="68">
        <v>6</v>
      </c>
      <c r="L71" s="68">
        <v>9</v>
      </c>
      <c r="M71" s="68">
        <v>7</v>
      </c>
      <c r="N71" s="68">
        <v>4</v>
      </c>
      <c r="O71" s="68">
        <v>6</v>
      </c>
      <c r="P71" s="68">
        <v>7</v>
      </c>
      <c r="Q71" s="68">
        <v>4</v>
      </c>
      <c r="R71" s="68">
        <v>2</v>
      </c>
      <c r="S71" s="68">
        <v>7</v>
      </c>
      <c r="T71" s="68">
        <v>4</v>
      </c>
      <c r="U71" s="68">
        <v>9</v>
      </c>
      <c r="V71" s="68">
        <v>2</v>
      </c>
      <c r="W71" s="68">
        <v>2</v>
      </c>
      <c r="X71" s="68">
        <v>9</v>
      </c>
      <c r="Y71" s="68">
        <v>7</v>
      </c>
      <c r="Z71" s="68">
        <v>7</v>
      </c>
      <c r="AA71" s="68">
        <v>5</v>
      </c>
      <c r="AB71" s="68">
        <v>4</v>
      </c>
      <c r="AC71" s="68">
        <v>6</v>
      </c>
      <c r="AD71" s="68">
        <v>8</v>
      </c>
      <c r="AE71" s="68">
        <v>4</v>
      </c>
      <c r="AF71" s="68">
        <v>6</v>
      </c>
      <c r="AG71" s="68">
        <v>9</v>
      </c>
      <c r="AH71" s="68">
        <v>6</v>
      </c>
      <c r="AI71" s="68">
        <v>3</v>
      </c>
      <c r="AJ71" s="68">
        <v>3</v>
      </c>
      <c r="AK71" s="68">
        <v>4</v>
      </c>
      <c r="AL71" s="68">
        <v>7</v>
      </c>
      <c r="AM71" s="68">
        <v>10</v>
      </c>
      <c r="AN71" s="68">
        <v>10</v>
      </c>
      <c r="AO71" s="68">
        <v>5</v>
      </c>
      <c r="AP71" s="68">
        <v>7</v>
      </c>
      <c r="AQ71" s="68">
        <v>9</v>
      </c>
      <c r="AR71" s="68">
        <v>8</v>
      </c>
      <c r="AS71" s="68">
        <v>4</v>
      </c>
      <c r="AT71" s="68">
        <v>6</v>
      </c>
      <c r="AU71" s="68">
        <v>9</v>
      </c>
      <c r="AV71" s="68">
        <v>9</v>
      </c>
      <c r="AW71" s="68">
        <v>9</v>
      </c>
      <c r="AX71" s="68">
        <v>5</v>
      </c>
      <c r="AY71" s="68">
        <v>9</v>
      </c>
      <c r="AZ71" s="68">
        <v>9</v>
      </c>
      <c r="BA71" s="68">
        <v>9</v>
      </c>
      <c r="BB71" s="68">
        <v>8</v>
      </c>
      <c r="BC71" s="68">
        <v>7</v>
      </c>
      <c r="BD71" s="68">
        <v>10</v>
      </c>
      <c r="BE71" s="68">
        <v>7</v>
      </c>
    </row>
    <row r="72" spans="1:57">
      <c r="A72" s="132">
        <v>44972</v>
      </c>
      <c r="B72" s="68">
        <v>5</v>
      </c>
      <c r="C72" s="68">
        <v>5</v>
      </c>
      <c r="D72" s="68">
        <v>5</v>
      </c>
      <c r="E72" s="68">
        <v>8</v>
      </c>
      <c r="F72" s="68">
        <v>9</v>
      </c>
      <c r="G72" s="68">
        <v>8</v>
      </c>
      <c r="H72" s="68">
        <v>7</v>
      </c>
      <c r="I72" s="68">
        <v>9</v>
      </c>
      <c r="J72" s="68">
        <v>9</v>
      </c>
      <c r="K72" s="68">
        <v>6</v>
      </c>
      <c r="L72" s="68">
        <v>9</v>
      </c>
      <c r="M72" s="68">
        <v>7</v>
      </c>
      <c r="N72" s="68">
        <v>4</v>
      </c>
      <c r="O72" s="68">
        <v>6</v>
      </c>
      <c r="P72" s="68">
        <v>7</v>
      </c>
      <c r="Q72" s="68">
        <v>4</v>
      </c>
      <c r="R72" s="68">
        <v>2</v>
      </c>
      <c r="S72" s="68">
        <v>7</v>
      </c>
      <c r="T72" s="68">
        <v>4</v>
      </c>
      <c r="U72" s="68">
        <v>9</v>
      </c>
      <c r="V72" s="68">
        <v>2</v>
      </c>
      <c r="W72" s="68">
        <v>2</v>
      </c>
      <c r="X72" s="68">
        <v>9</v>
      </c>
      <c r="Y72" s="68">
        <v>7</v>
      </c>
      <c r="Z72" s="68">
        <v>7</v>
      </c>
      <c r="AA72" s="68">
        <v>5</v>
      </c>
      <c r="AB72" s="68">
        <v>4</v>
      </c>
      <c r="AC72" s="68">
        <v>6</v>
      </c>
      <c r="AD72" s="68">
        <v>8</v>
      </c>
      <c r="AE72" s="68">
        <v>4</v>
      </c>
      <c r="AF72" s="68">
        <v>6</v>
      </c>
      <c r="AG72" s="68">
        <v>9</v>
      </c>
      <c r="AH72" s="68">
        <v>6</v>
      </c>
      <c r="AI72" s="68">
        <v>3</v>
      </c>
      <c r="AJ72" s="68">
        <v>3</v>
      </c>
      <c r="AK72" s="68">
        <v>4</v>
      </c>
      <c r="AL72" s="68">
        <v>7</v>
      </c>
      <c r="AM72" s="68">
        <v>10</v>
      </c>
      <c r="AN72" s="68">
        <v>10</v>
      </c>
      <c r="AO72" s="68">
        <v>5</v>
      </c>
      <c r="AP72" s="68">
        <v>7</v>
      </c>
      <c r="AQ72" s="68">
        <v>9</v>
      </c>
      <c r="AR72" s="68">
        <v>8</v>
      </c>
      <c r="AS72" s="68">
        <v>4</v>
      </c>
      <c r="AT72" s="68">
        <v>6</v>
      </c>
      <c r="AU72" s="68">
        <v>9</v>
      </c>
      <c r="AV72" s="68">
        <v>9</v>
      </c>
      <c r="AW72" s="68">
        <v>9</v>
      </c>
      <c r="AX72" s="68">
        <v>5</v>
      </c>
      <c r="AY72" s="68">
        <v>9</v>
      </c>
      <c r="AZ72" s="68">
        <v>9</v>
      </c>
      <c r="BA72" s="68">
        <v>9</v>
      </c>
      <c r="BB72" s="68">
        <v>8</v>
      </c>
      <c r="BC72" s="68">
        <v>7</v>
      </c>
      <c r="BD72" s="68">
        <v>10</v>
      </c>
      <c r="BE72" s="68">
        <v>7</v>
      </c>
    </row>
    <row r="73" spans="1:57">
      <c r="A73" s="132">
        <v>44973</v>
      </c>
      <c r="B73" s="68">
        <v>5</v>
      </c>
      <c r="C73" s="68">
        <v>5</v>
      </c>
      <c r="D73" s="68">
        <v>5</v>
      </c>
      <c r="E73" s="68">
        <v>8</v>
      </c>
      <c r="F73" s="68">
        <v>9</v>
      </c>
      <c r="G73" s="68">
        <v>8</v>
      </c>
      <c r="H73" s="68">
        <v>7</v>
      </c>
      <c r="I73" s="68">
        <v>9</v>
      </c>
      <c r="J73" s="68">
        <v>9</v>
      </c>
      <c r="K73" s="68">
        <v>6</v>
      </c>
      <c r="L73" s="68">
        <v>9</v>
      </c>
      <c r="M73" s="68">
        <v>7</v>
      </c>
      <c r="N73" s="68">
        <v>4</v>
      </c>
      <c r="O73" s="68">
        <v>6</v>
      </c>
      <c r="P73" s="68">
        <v>7</v>
      </c>
      <c r="Q73" s="68">
        <v>4</v>
      </c>
      <c r="R73" s="68">
        <v>2</v>
      </c>
      <c r="S73" s="68">
        <v>7</v>
      </c>
      <c r="T73" s="68">
        <v>4</v>
      </c>
      <c r="U73" s="68">
        <v>9</v>
      </c>
      <c r="V73" s="68">
        <v>2</v>
      </c>
      <c r="W73" s="68">
        <v>2</v>
      </c>
      <c r="X73" s="68">
        <v>9</v>
      </c>
      <c r="Y73" s="68">
        <v>7</v>
      </c>
      <c r="Z73" s="68">
        <v>7</v>
      </c>
      <c r="AA73" s="68">
        <v>5</v>
      </c>
      <c r="AB73" s="68">
        <v>4</v>
      </c>
      <c r="AC73" s="68">
        <v>6</v>
      </c>
      <c r="AD73" s="68">
        <v>8</v>
      </c>
      <c r="AE73" s="68">
        <v>4</v>
      </c>
      <c r="AF73" s="68">
        <v>6</v>
      </c>
      <c r="AG73" s="68">
        <v>9</v>
      </c>
      <c r="AH73" s="68">
        <v>6</v>
      </c>
      <c r="AI73" s="68">
        <v>3</v>
      </c>
      <c r="AJ73" s="68">
        <v>3</v>
      </c>
      <c r="AK73" s="68">
        <v>4</v>
      </c>
      <c r="AL73" s="68">
        <v>7</v>
      </c>
      <c r="AM73" s="68">
        <v>10</v>
      </c>
      <c r="AN73" s="68">
        <v>10</v>
      </c>
      <c r="AO73" s="68">
        <v>5</v>
      </c>
      <c r="AP73" s="68">
        <v>7</v>
      </c>
      <c r="AQ73" s="68">
        <v>9</v>
      </c>
      <c r="AR73" s="68">
        <v>8</v>
      </c>
      <c r="AS73" s="68">
        <v>4</v>
      </c>
      <c r="AT73" s="68">
        <v>6</v>
      </c>
      <c r="AU73" s="68">
        <v>9</v>
      </c>
      <c r="AV73" s="68">
        <v>9</v>
      </c>
      <c r="AW73" s="68">
        <v>9</v>
      </c>
      <c r="AX73" s="68">
        <v>5</v>
      </c>
      <c r="AY73" s="68">
        <v>9</v>
      </c>
      <c r="AZ73" s="68">
        <v>9</v>
      </c>
      <c r="BA73" s="68">
        <v>9</v>
      </c>
      <c r="BB73" s="68">
        <v>8</v>
      </c>
      <c r="BC73" s="68">
        <v>7</v>
      </c>
      <c r="BD73" s="68">
        <v>10</v>
      </c>
      <c r="BE73" s="68">
        <v>7</v>
      </c>
    </row>
    <row r="74" spans="1:57">
      <c r="A74" s="132">
        <v>44974</v>
      </c>
      <c r="B74" s="68">
        <v>5</v>
      </c>
      <c r="C74" s="68">
        <v>5</v>
      </c>
      <c r="D74" s="68">
        <v>5</v>
      </c>
      <c r="E74" s="68">
        <v>8</v>
      </c>
      <c r="F74" s="68">
        <v>9</v>
      </c>
      <c r="G74" s="68">
        <v>8</v>
      </c>
      <c r="H74" s="68">
        <v>7</v>
      </c>
      <c r="I74" s="68">
        <v>9</v>
      </c>
      <c r="J74" s="68">
        <v>9</v>
      </c>
      <c r="K74" s="68">
        <v>6</v>
      </c>
      <c r="L74" s="68">
        <v>9</v>
      </c>
      <c r="M74" s="68">
        <v>7</v>
      </c>
      <c r="N74" s="68">
        <v>4</v>
      </c>
      <c r="O74" s="68">
        <v>6</v>
      </c>
      <c r="P74" s="68">
        <v>7</v>
      </c>
      <c r="Q74" s="68">
        <v>4</v>
      </c>
      <c r="R74" s="68">
        <v>2</v>
      </c>
      <c r="S74" s="68">
        <v>7</v>
      </c>
      <c r="T74" s="68">
        <v>4</v>
      </c>
      <c r="U74" s="68">
        <v>9</v>
      </c>
      <c r="V74" s="68">
        <v>2</v>
      </c>
      <c r="W74" s="68">
        <v>2</v>
      </c>
      <c r="X74" s="68">
        <v>9</v>
      </c>
      <c r="Y74" s="68">
        <v>7</v>
      </c>
      <c r="Z74" s="68">
        <v>7</v>
      </c>
      <c r="AA74" s="68">
        <v>5</v>
      </c>
      <c r="AB74" s="68">
        <v>4</v>
      </c>
      <c r="AC74" s="68">
        <v>6</v>
      </c>
      <c r="AD74" s="68">
        <v>8</v>
      </c>
      <c r="AE74" s="68">
        <v>4</v>
      </c>
      <c r="AF74" s="68">
        <v>6</v>
      </c>
      <c r="AG74" s="68">
        <v>9</v>
      </c>
      <c r="AH74" s="68">
        <v>6</v>
      </c>
      <c r="AI74" s="68">
        <v>3</v>
      </c>
      <c r="AJ74" s="68">
        <v>3</v>
      </c>
      <c r="AK74" s="68">
        <v>4</v>
      </c>
      <c r="AL74" s="68">
        <v>7</v>
      </c>
      <c r="AM74" s="68">
        <v>10</v>
      </c>
      <c r="AN74" s="68">
        <v>10</v>
      </c>
      <c r="AO74" s="68">
        <v>5</v>
      </c>
      <c r="AP74" s="68">
        <v>7</v>
      </c>
      <c r="AQ74" s="68">
        <v>9</v>
      </c>
      <c r="AR74" s="68">
        <v>8</v>
      </c>
      <c r="AS74" s="68">
        <v>4</v>
      </c>
      <c r="AT74" s="68">
        <v>6</v>
      </c>
      <c r="AU74" s="68">
        <v>9</v>
      </c>
      <c r="AV74" s="68">
        <v>9</v>
      </c>
      <c r="AW74" s="68">
        <v>9</v>
      </c>
      <c r="AX74" s="68">
        <v>5</v>
      </c>
      <c r="AY74" s="68">
        <v>9</v>
      </c>
      <c r="AZ74" s="68">
        <v>9</v>
      </c>
      <c r="BA74" s="68">
        <v>9</v>
      </c>
      <c r="BB74" s="68">
        <v>8</v>
      </c>
      <c r="BC74" s="68">
        <v>7</v>
      </c>
      <c r="BD74" s="68">
        <v>10</v>
      </c>
      <c r="BE74" s="68">
        <v>7</v>
      </c>
    </row>
    <row r="75" spans="1:57">
      <c r="A75" s="132">
        <v>44975</v>
      </c>
      <c r="B75" s="68">
        <v>5</v>
      </c>
      <c r="C75" s="68">
        <v>5</v>
      </c>
      <c r="D75" s="68">
        <v>5</v>
      </c>
      <c r="E75" s="68">
        <v>8</v>
      </c>
      <c r="F75" s="68">
        <v>9</v>
      </c>
      <c r="G75" s="68">
        <v>8</v>
      </c>
      <c r="H75" s="68">
        <v>7</v>
      </c>
      <c r="I75" s="68">
        <v>9</v>
      </c>
      <c r="J75" s="68">
        <v>9</v>
      </c>
      <c r="K75" s="68">
        <v>6</v>
      </c>
      <c r="L75" s="68">
        <v>9</v>
      </c>
      <c r="M75" s="68">
        <v>7</v>
      </c>
      <c r="N75" s="68">
        <v>4</v>
      </c>
      <c r="O75" s="68">
        <v>6</v>
      </c>
      <c r="P75" s="68">
        <v>7</v>
      </c>
      <c r="Q75" s="68">
        <v>4</v>
      </c>
      <c r="R75" s="68">
        <v>2</v>
      </c>
      <c r="S75" s="68">
        <v>7</v>
      </c>
      <c r="T75" s="68">
        <v>4</v>
      </c>
      <c r="U75" s="68">
        <v>9</v>
      </c>
      <c r="V75" s="68">
        <v>2</v>
      </c>
      <c r="W75" s="68">
        <v>2</v>
      </c>
      <c r="X75" s="68">
        <v>9</v>
      </c>
      <c r="Y75" s="68">
        <v>7</v>
      </c>
      <c r="Z75" s="68">
        <v>7</v>
      </c>
      <c r="AA75" s="68">
        <v>5</v>
      </c>
      <c r="AB75" s="68">
        <v>4</v>
      </c>
      <c r="AC75" s="68">
        <v>6</v>
      </c>
      <c r="AD75" s="68">
        <v>8</v>
      </c>
      <c r="AE75" s="68">
        <v>4</v>
      </c>
      <c r="AF75" s="68">
        <v>6</v>
      </c>
      <c r="AG75" s="68">
        <v>9</v>
      </c>
      <c r="AH75" s="68">
        <v>6</v>
      </c>
      <c r="AI75" s="68">
        <v>3</v>
      </c>
      <c r="AJ75" s="68">
        <v>3</v>
      </c>
      <c r="AK75" s="68">
        <v>4</v>
      </c>
      <c r="AL75" s="68">
        <v>7</v>
      </c>
      <c r="AM75" s="68">
        <v>10</v>
      </c>
      <c r="AN75" s="68">
        <v>10</v>
      </c>
      <c r="AO75" s="68">
        <v>5</v>
      </c>
      <c r="AP75" s="68">
        <v>7</v>
      </c>
      <c r="AQ75" s="68">
        <v>9</v>
      </c>
      <c r="AR75" s="68">
        <v>8</v>
      </c>
      <c r="AS75" s="68">
        <v>4</v>
      </c>
      <c r="AT75" s="68">
        <v>6</v>
      </c>
      <c r="AU75" s="68">
        <v>9</v>
      </c>
      <c r="AV75" s="68">
        <v>9</v>
      </c>
      <c r="AW75" s="68">
        <v>9</v>
      </c>
      <c r="AX75" s="68">
        <v>5</v>
      </c>
      <c r="AY75" s="68">
        <v>9</v>
      </c>
      <c r="AZ75" s="68">
        <v>9</v>
      </c>
      <c r="BA75" s="68">
        <v>9</v>
      </c>
      <c r="BB75" s="68">
        <v>8</v>
      </c>
      <c r="BC75" s="68">
        <v>7</v>
      </c>
      <c r="BD75" s="68">
        <v>10</v>
      </c>
      <c r="BE75" s="68">
        <v>7</v>
      </c>
    </row>
    <row r="76" spans="1:57">
      <c r="A76" s="132">
        <v>44976</v>
      </c>
      <c r="B76" s="68">
        <v>5</v>
      </c>
      <c r="C76" s="68">
        <v>5</v>
      </c>
      <c r="D76" s="68">
        <v>5</v>
      </c>
      <c r="E76" s="68">
        <v>8</v>
      </c>
      <c r="F76" s="68">
        <v>9</v>
      </c>
      <c r="G76" s="68">
        <v>8</v>
      </c>
      <c r="H76" s="68">
        <v>7</v>
      </c>
      <c r="I76" s="68">
        <v>9</v>
      </c>
      <c r="J76" s="68">
        <v>9</v>
      </c>
      <c r="K76" s="68">
        <v>6</v>
      </c>
      <c r="L76" s="68">
        <v>9</v>
      </c>
      <c r="M76" s="68">
        <v>7</v>
      </c>
      <c r="N76" s="68">
        <v>4</v>
      </c>
      <c r="O76" s="68">
        <v>6</v>
      </c>
      <c r="P76" s="68">
        <v>7</v>
      </c>
      <c r="Q76" s="68">
        <v>4</v>
      </c>
      <c r="R76" s="68">
        <v>2</v>
      </c>
      <c r="S76" s="68">
        <v>7</v>
      </c>
      <c r="T76" s="68">
        <v>4</v>
      </c>
      <c r="U76" s="68">
        <v>9</v>
      </c>
      <c r="V76" s="68">
        <v>2</v>
      </c>
      <c r="W76" s="68">
        <v>2</v>
      </c>
      <c r="X76" s="68">
        <v>9</v>
      </c>
      <c r="Y76" s="68">
        <v>7</v>
      </c>
      <c r="Z76" s="68">
        <v>7</v>
      </c>
      <c r="AA76" s="68">
        <v>5</v>
      </c>
      <c r="AB76" s="68">
        <v>4</v>
      </c>
      <c r="AC76" s="68">
        <v>6</v>
      </c>
      <c r="AD76" s="68">
        <v>8</v>
      </c>
      <c r="AE76" s="68">
        <v>4</v>
      </c>
      <c r="AF76" s="68">
        <v>6</v>
      </c>
      <c r="AG76" s="68">
        <v>9</v>
      </c>
      <c r="AH76" s="68">
        <v>6</v>
      </c>
      <c r="AI76" s="68">
        <v>3</v>
      </c>
      <c r="AJ76" s="68">
        <v>3</v>
      </c>
      <c r="AK76" s="68">
        <v>4</v>
      </c>
      <c r="AL76" s="68">
        <v>7</v>
      </c>
      <c r="AM76" s="68">
        <v>10</v>
      </c>
      <c r="AN76" s="68">
        <v>10</v>
      </c>
      <c r="AO76" s="68">
        <v>5</v>
      </c>
      <c r="AP76" s="68">
        <v>7</v>
      </c>
      <c r="AQ76" s="68">
        <v>9</v>
      </c>
      <c r="AR76" s="68">
        <v>8</v>
      </c>
      <c r="AS76" s="68">
        <v>4</v>
      </c>
      <c r="AT76" s="68">
        <v>6</v>
      </c>
      <c r="AU76" s="68">
        <v>9</v>
      </c>
      <c r="AV76" s="68">
        <v>9</v>
      </c>
      <c r="AW76" s="68">
        <v>9</v>
      </c>
      <c r="AX76" s="68">
        <v>5</v>
      </c>
      <c r="AY76" s="68">
        <v>9</v>
      </c>
      <c r="AZ76" s="68">
        <v>9</v>
      </c>
      <c r="BA76" s="68">
        <v>9</v>
      </c>
      <c r="BB76" s="68">
        <v>8</v>
      </c>
      <c r="BC76" s="68">
        <v>7</v>
      </c>
      <c r="BD76" s="68">
        <v>10</v>
      </c>
      <c r="BE76" s="68">
        <v>7</v>
      </c>
    </row>
    <row r="77" spans="1:57">
      <c r="A77" s="132">
        <v>44977</v>
      </c>
      <c r="B77" s="68">
        <v>5</v>
      </c>
      <c r="C77" s="68">
        <v>5</v>
      </c>
      <c r="D77" s="68">
        <v>5</v>
      </c>
      <c r="E77" s="68">
        <v>8</v>
      </c>
      <c r="F77" s="68">
        <v>9</v>
      </c>
      <c r="G77" s="68">
        <v>8</v>
      </c>
      <c r="H77" s="68">
        <v>7</v>
      </c>
      <c r="I77" s="68">
        <v>9</v>
      </c>
      <c r="J77" s="68">
        <v>9</v>
      </c>
      <c r="K77" s="68">
        <v>6</v>
      </c>
      <c r="L77" s="68">
        <v>9</v>
      </c>
      <c r="M77" s="68">
        <v>7</v>
      </c>
      <c r="N77" s="68">
        <v>4</v>
      </c>
      <c r="O77" s="68">
        <v>6</v>
      </c>
      <c r="P77" s="68">
        <v>7</v>
      </c>
      <c r="Q77" s="68">
        <v>4</v>
      </c>
      <c r="R77" s="68">
        <v>2</v>
      </c>
      <c r="S77" s="68">
        <v>7</v>
      </c>
      <c r="T77" s="68">
        <v>4</v>
      </c>
      <c r="U77" s="68">
        <v>9</v>
      </c>
      <c r="V77" s="68">
        <v>2</v>
      </c>
      <c r="W77" s="68">
        <v>2</v>
      </c>
      <c r="X77" s="68">
        <v>9</v>
      </c>
      <c r="Y77" s="68">
        <v>7</v>
      </c>
      <c r="Z77" s="68">
        <v>7</v>
      </c>
      <c r="AA77" s="68">
        <v>5</v>
      </c>
      <c r="AB77" s="68">
        <v>4</v>
      </c>
      <c r="AC77" s="68">
        <v>6</v>
      </c>
      <c r="AD77" s="68">
        <v>8</v>
      </c>
      <c r="AE77" s="68">
        <v>4</v>
      </c>
      <c r="AF77" s="68">
        <v>6</v>
      </c>
      <c r="AG77" s="68">
        <v>9</v>
      </c>
      <c r="AH77" s="68">
        <v>6</v>
      </c>
      <c r="AI77" s="68">
        <v>3</v>
      </c>
      <c r="AJ77" s="68">
        <v>3</v>
      </c>
      <c r="AK77" s="68">
        <v>4</v>
      </c>
      <c r="AL77" s="68">
        <v>7</v>
      </c>
      <c r="AM77" s="68">
        <v>10</v>
      </c>
      <c r="AN77" s="68">
        <v>10</v>
      </c>
      <c r="AO77" s="68">
        <v>5</v>
      </c>
      <c r="AP77" s="68">
        <v>7</v>
      </c>
      <c r="AQ77" s="68">
        <v>9</v>
      </c>
      <c r="AR77" s="68">
        <v>8</v>
      </c>
      <c r="AS77" s="68">
        <v>4</v>
      </c>
      <c r="AT77" s="68">
        <v>6</v>
      </c>
      <c r="AU77" s="68">
        <v>9</v>
      </c>
      <c r="AV77" s="68">
        <v>9</v>
      </c>
      <c r="AW77" s="68">
        <v>9</v>
      </c>
      <c r="AX77" s="68">
        <v>5</v>
      </c>
      <c r="AY77" s="68">
        <v>9</v>
      </c>
      <c r="AZ77" s="68">
        <v>9</v>
      </c>
      <c r="BA77" s="68">
        <v>9</v>
      </c>
      <c r="BB77" s="68">
        <v>8</v>
      </c>
      <c r="BC77" s="68">
        <v>7</v>
      </c>
      <c r="BD77" s="68">
        <v>10</v>
      </c>
      <c r="BE77" s="68">
        <v>7</v>
      </c>
    </row>
    <row r="78" spans="1:57">
      <c r="A78" s="132">
        <v>44978</v>
      </c>
      <c r="B78" s="68">
        <v>5</v>
      </c>
      <c r="C78" s="68">
        <v>5</v>
      </c>
      <c r="D78" s="68">
        <v>5</v>
      </c>
      <c r="E78" s="68">
        <v>8</v>
      </c>
      <c r="F78" s="68">
        <v>9</v>
      </c>
      <c r="G78" s="68">
        <v>8</v>
      </c>
      <c r="H78" s="68">
        <v>7</v>
      </c>
      <c r="I78" s="68">
        <v>9</v>
      </c>
      <c r="J78" s="68">
        <v>9</v>
      </c>
      <c r="K78" s="68">
        <v>6</v>
      </c>
      <c r="L78" s="68">
        <v>9</v>
      </c>
      <c r="M78" s="68">
        <v>7</v>
      </c>
      <c r="N78" s="68">
        <v>4</v>
      </c>
      <c r="O78" s="68">
        <v>6</v>
      </c>
      <c r="P78" s="68">
        <v>7</v>
      </c>
      <c r="Q78" s="68">
        <v>4</v>
      </c>
      <c r="R78" s="68">
        <v>2</v>
      </c>
      <c r="S78" s="68">
        <v>7</v>
      </c>
      <c r="T78" s="68">
        <v>4</v>
      </c>
      <c r="U78" s="68">
        <v>9</v>
      </c>
      <c r="V78" s="68">
        <v>2</v>
      </c>
      <c r="W78" s="68">
        <v>2</v>
      </c>
      <c r="X78" s="68">
        <v>9</v>
      </c>
      <c r="Y78" s="68">
        <v>7</v>
      </c>
      <c r="Z78" s="68">
        <v>7</v>
      </c>
      <c r="AA78" s="68">
        <v>5</v>
      </c>
      <c r="AB78" s="68">
        <v>4</v>
      </c>
      <c r="AC78" s="68">
        <v>6</v>
      </c>
      <c r="AD78" s="68">
        <v>8</v>
      </c>
      <c r="AE78" s="68">
        <v>4</v>
      </c>
      <c r="AF78" s="68">
        <v>6</v>
      </c>
      <c r="AG78" s="68">
        <v>9</v>
      </c>
      <c r="AH78" s="68">
        <v>6</v>
      </c>
      <c r="AI78" s="68">
        <v>3</v>
      </c>
      <c r="AJ78" s="68">
        <v>3</v>
      </c>
      <c r="AK78" s="68">
        <v>4</v>
      </c>
      <c r="AL78" s="68">
        <v>7</v>
      </c>
      <c r="AM78" s="68">
        <v>10</v>
      </c>
      <c r="AN78" s="68">
        <v>10</v>
      </c>
      <c r="AO78" s="68">
        <v>5</v>
      </c>
      <c r="AP78" s="68">
        <v>7</v>
      </c>
      <c r="AQ78" s="68">
        <v>9</v>
      </c>
      <c r="AR78" s="68">
        <v>8</v>
      </c>
      <c r="AS78" s="68">
        <v>4</v>
      </c>
      <c r="AT78" s="68">
        <v>6</v>
      </c>
      <c r="AU78" s="68">
        <v>9</v>
      </c>
      <c r="AV78" s="68">
        <v>9</v>
      </c>
      <c r="AW78" s="68">
        <v>9</v>
      </c>
      <c r="AX78" s="68">
        <v>5</v>
      </c>
      <c r="AY78" s="68">
        <v>9</v>
      </c>
      <c r="AZ78" s="68">
        <v>9</v>
      </c>
      <c r="BA78" s="68">
        <v>9</v>
      </c>
      <c r="BB78" s="68">
        <v>8</v>
      </c>
      <c r="BC78" s="68">
        <v>7</v>
      </c>
      <c r="BD78" s="68">
        <v>10</v>
      </c>
      <c r="BE78" s="68">
        <v>7</v>
      </c>
    </row>
    <row r="79" spans="1:57">
      <c r="A79" s="132">
        <v>44979</v>
      </c>
      <c r="B79" s="68">
        <v>5</v>
      </c>
      <c r="C79" s="68">
        <v>5</v>
      </c>
      <c r="D79" s="68">
        <v>5</v>
      </c>
      <c r="E79" s="68">
        <v>8</v>
      </c>
      <c r="F79" s="68">
        <v>9</v>
      </c>
      <c r="G79" s="68">
        <v>8</v>
      </c>
      <c r="H79" s="68">
        <v>7</v>
      </c>
      <c r="I79" s="68">
        <v>9</v>
      </c>
      <c r="J79" s="68">
        <v>9</v>
      </c>
      <c r="K79" s="68">
        <v>6</v>
      </c>
      <c r="L79" s="68">
        <v>9</v>
      </c>
      <c r="M79" s="68">
        <v>7</v>
      </c>
      <c r="N79" s="68">
        <v>4</v>
      </c>
      <c r="O79" s="68">
        <v>6</v>
      </c>
      <c r="P79" s="68">
        <v>7</v>
      </c>
      <c r="Q79" s="68">
        <v>4</v>
      </c>
      <c r="R79" s="68">
        <v>2</v>
      </c>
      <c r="S79" s="68">
        <v>7</v>
      </c>
      <c r="T79" s="68">
        <v>4</v>
      </c>
      <c r="U79" s="68">
        <v>9</v>
      </c>
      <c r="V79" s="68">
        <v>2</v>
      </c>
      <c r="W79" s="68">
        <v>2</v>
      </c>
      <c r="X79" s="68">
        <v>9</v>
      </c>
      <c r="Y79" s="68">
        <v>7</v>
      </c>
      <c r="Z79" s="68">
        <v>7</v>
      </c>
      <c r="AA79" s="68">
        <v>5</v>
      </c>
      <c r="AB79" s="68">
        <v>4</v>
      </c>
      <c r="AC79" s="68">
        <v>6</v>
      </c>
      <c r="AD79" s="68">
        <v>8</v>
      </c>
      <c r="AE79" s="68">
        <v>4</v>
      </c>
      <c r="AF79" s="68">
        <v>6</v>
      </c>
      <c r="AG79" s="68">
        <v>9</v>
      </c>
      <c r="AH79" s="68">
        <v>6</v>
      </c>
      <c r="AI79" s="68">
        <v>3</v>
      </c>
      <c r="AJ79" s="68">
        <v>3</v>
      </c>
      <c r="AK79" s="68">
        <v>4</v>
      </c>
      <c r="AL79" s="68">
        <v>7</v>
      </c>
      <c r="AM79" s="68">
        <v>10</v>
      </c>
      <c r="AN79" s="68">
        <v>10</v>
      </c>
      <c r="AO79" s="68">
        <v>5</v>
      </c>
      <c r="AP79" s="68">
        <v>7</v>
      </c>
      <c r="AQ79" s="68">
        <v>9</v>
      </c>
      <c r="AR79" s="68">
        <v>8</v>
      </c>
      <c r="AS79" s="68">
        <v>4</v>
      </c>
      <c r="AT79" s="68">
        <v>6</v>
      </c>
      <c r="AU79" s="68">
        <v>9</v>
      </c>
      <c r="AV79" s="68">
        <v>9</v>
      </c>
      <c r="AW79" s="68">
        <v>9</v>
      </c>
      <c r="AX79" s="68">
        <v>5</v>
      </c>
      <c r="AY79" s="68">
        <v>9</v>
      </c>
      <c r="AZ79" s="68">
        <v>9</v>
      </c>
      <c r="BA79" s="68">
        <v>9</v>
      </c>
      <c r="BB79" s="68">
        <v>8</v>
      </c>
      <c r="BC79" s="68">
        <v>7</v>
      </c>
      <c r="BD79" s="68">
        <v>10</v>
      </c>
      <c r="BE79" s="68">
        <v>7</v>
      </c>
    </row>
    <row r="80" spans="1:57">
      <c r="A80" s="132">
        <v>44980</v>
      </c>
      <c r="B80" s="68">
        <v>5</v>
      </c>
      <c r="C80" s="68">
        <v>5</v>
      </c>
      <c r="D80" s="68">
        <v>5</v>
      </c>
      <c r="E80" s="68">
        <v>8</v>
      </c>
      <c r="F80" s="68">
        <v>9</v>
      </c>
      <c r="G80" s="68">
        <v>8</v>
      </c>
      <c r="H80" s="68">
        <v>7</v>
      </c>
      <c r="I80" s="68">
        <v>9</v>
      </c>
      <c r="J80" s="68">
        <v>9</v>
      </c>
      <c r="K80" s="68">
        <v>6</v>
      </c>
      <c r="L80" s="68">
        <v>9</v>
      </c>
      <c r="M80" s="68">
        <v>7</v>
      </c>
      <c r="N80" s="68">
        <v>4</v>
      </c>
      <c r="O80" s="68">
        <v>6</v>
      </c>
      <c r="P80" s="68">
        <v>7</v>
      </c>
      <c r="Q80" s="68">
        <v>4</v>
      </c>
      <c r="R80" s="68">
        <v>2</v>
      </c>
      <c r="S80" s="68">
        <v>7</v>
      </c>
      <c r="T80" s="68">
        <v>4</v>
      </c>
      <c r="U80" s="68">
        <v>9</v>
      </c>
      <c r="V80" s="68">
        <v>2</v>
      </c>
      <c r="W80" s="68">
        <v>2</v>
      </c>
      <c r="X80" s="68">
        <v>9</v>
      </c>
      <c r="Y80" s="68">
        <v>7</v>
      </c>
      <c r="Z80" s="68">
        <v>7</v>
      </c>
      <c r="AA80" s="68">
        <v>5</v>
      </c>
      <c r="AB80" s="68">
        <v>4</v>
      </c>
      <c r="AC80" s="68">
        <v>6</v>
      </c>
      <c r="AD80" s="68">
        <v>8</v>
      </c>
      <c r="AE80" s="68">
        <v>4</v>
      </c>
      <c r="AF80" s="68">
        <v>6</v>
      </c>
      <c r="AG80" s="68">
        <v>9</v>
      </c>
      <c r="AH80" s="68">
        <v>6</v>
      </c>
      <c r="AI80" s="68">
        <v>3</v>
      </c>
      <c r="AJ80" s="68">
        <v>3</v>
      </c>
      <c r="AK80" s="68">
        <v>4</v>
      </c>
      <c r="AL80" s="68">
        <v>7</v>
      </c>
      <c r="AM80" s="68">
        <v>10</v>
      </c>
      <c r="AN80" s="68">
        <v>10</v>
      </c>
      <c r="AO80" s="68">
        <v>5</v>
      </c>
      <c r="AP80" s="68">
        <v>7</v>
      </c>
      <c r="AQ80" s="68">
        <v>9</v>
      </c>
      <c r="AR80" s="68">
        <v>8</v>
      </c>
      <c r="AS80" s="68">
        <v>4</v>
      </c>
      <c r="AT80" s="68">
        <v>6</v>
      </c>
      <c r="AU80" s="68">
        <v>9</v>
      </c>
      <c r="AV80" s="68">
        <v>9</v>
      </c>
      <c r="AW80" s="68">
        <v>9</v>
      </c>
      <c r="AX80" s="68">
        <v>5</v>
      </c>
      <c r="AY80" s="68">
        <v>9</v>
      </c>
      <c r="AZ80" s="68">
        <v>9</v>
      </c>
      <c r="BA80" s="68">
        <v>9</v>
      </c>
      <c r="BB80" s="68">
        <v>8</v>
      </c>
      <c r="BC80" s="68">
        <v>7</v>
      </c>
      <c r="BD80" s="68">
        <v>10</v>
      </c>
      <c r="BE80" s="68">
        <v>7</v>
      </c>
    </row>
    <row r="81" spans="1:58">
      <c r="A81" s="132">
        <v>44981</v>
      </c>
      <c r="B81" s="68">
        <v>5</v>
      </c>
      <c r="C81" s="68">
        <v>5</v>
      </c>
      <c r="D81" s="68">
        <v>5</v>
      </c>
      <c r="E81" s="68">
        <v>8</v>
      </c>
      <c r="F81" s="68">
        <v>9</v>
      </c>
      <c r="G81" s="68">
        <v>8</v>
      </c>
      <c r="H81" s="68">
        <v>7</v>
      </c>
      <c r="I81" s="68">
        <v>9</v>
      </c>
      <c r="J81" s="68">
        <v>9</v>
      </c>
      <c r="K81" s="68">
        <v>6</v>
      </c>
      <c r="L81" s="68">
        <v>9</v>
      </c>
      <c r="M81" s="68">
        <v>7</v>
      </c>
      <c r="N81" s="68">
        <v>4</v>
      </c>
      <c r="O81" s="68">
        <v>6</v>
      </c>
      <c r="P81" s="68">
        <v>7</v>
      </c>
      <c r="Q81" s="68">
        <v>4</v>
      </c>
      <c r="R81" s="68">
        <v>2</v>
      </c>
      <c r="S81" s="68">
        <v>7</v>
      </c>
      <c r="T81" s="68">
        <v>4</v>
      </c>
      <c r="U81" s="68">
        <v>9</v>
      </c>
      <c r="V81" s="68">
        <v>2</v>
      </c>
      <c r="W81" s="68">
        <v>2</v>
      </c>
      <c r="X81" s="68">
        <v>9</v>
      </c>
      <c r="Y81" s="68">
        <v>7</v>
      </c>
      <c r="Z81" s="68">
        <v>7</v>
      </c>
      <c r="AA81" s="68">
        <v>5</v>
      </c>
      <c r="AB81" s="68">
        <v>4</v>
      </c>
      <c r="AC81" s="68">
        <v>6</v>
      </c>
      <c r="AD81" s="68">
        <v>8</v>
      </c>
      <c r="AE81" s="68">
        <v>4</v>
      </c>
      <c r="AF81" s="68">
        <v>6</v>
      </c>
      <c r="AG81" s="68">
        <v>9</v>
      </c>
      <c r="AH81" s="68">
        <v>6</v>
      </c>
      <c r="AI81" s="68">
        <v>3</v>
      </c>
      <c r="AJ81" s="68">
        <v>3</v>
      </c>
      <c r="AK81" s="68">
        <v>4</v>
      </c>
      <c r="AL81" s="68">
        <v>7</v>
      </c>
      <c r="AM81" s="68">
        <v>10</v>
      </c>
      <c r="AN81" s="68">
        <v>10</v>
      </c>
      <c r="AO81" s="68">
        <v>5</v>
      </c>
      <c r="AP81" s="68">
        <v>7</v>
      </c>
      <c r="AQ81" s="68">
        <v>9</v>
      </c>
      <c r="AR81" s="68">
        <v>8</v>
      </c>
      <c r="AS81" s="68">
        <v>4</v>
      </c>
      <c r="AT81" s="68">
        <v>6</v>
      </c>
      <c r="AU81" s="68">
        <v>9</v>
      </c>
      <c r="AV81" s="68">
        <v>9</v>
      </c>
      <c r="AW81" s="68">
        <v>9</v>
      </c>
      <c r="AX81" s="68">
        <v>5</v>
      </c>
      <c r="AY81" s="68">
        <v>9</v>
      </c>
      <c r="AZ81" s="68">
        <v>9</v>
      </c>
      <c r="BA81" s="68">
        <v>9</v>
      </c>
      <c r="BB81" s="68">
        <v>8</v>
      </c>
      <c r="BC81" s="68">
        <v>7</v>
      </c>
      <c r="BD81" s="68">
        <v>10</v>
      </c>
      <c r="BE81" s="68">
        <v>7</v>
      </c>
    </row>
    <row r="82" spans="1:58">
      <c r="A82" s="132">
        <v>44982</v>
      </c>
      <c r="B82" s="68">
        <v>5</v>
      </c>
      <c r="C82" s="68">
        <v>5</v>
      </c>
      <c r="D82" s="68">
        <v>5</v>
      </c>
      <c r="E82" s="68">
        <v>8</v>
      </c>
      <c r="F82" s="68">
        <v>9</v>
      </c>
      <c r="G82" s="68">
        <v>8</v>
      </c>
      <c r="H82" s="68">
        <v>7</v>
      </c>
      <c r="I82" s="68">
        <v>9</v>
      </c>
      <c r="J82" s="68">
        <v>9</v>
      </c>
      <c r="K82" s="68">
        <v>6</v>
      </c>
      <c r="L82" s="68">
        <v>9</v>
      </c>
      <c r="M82" s="68">
        <v>7</v>
      </c>
      <c r="N82" s="68">
        <v>4</v>
      </c>
      <c r="O82" s="68">
        <v>6</v>
      </c>
      <c r="P82" s="68">
        <v>7</v>
      </c>
      <c r="Q82" s="68">
        <v>4</v>
      </c>
      <c r="R82" s="68">
        <v>2</v>
      </c>
      <c r="S82" s="68">
        <v>7</v>
      </c>
      <c r="T82" s="68">
        <v>4</v>
      </c>
      <c r="U82" s="68">
        <v>9</v>
      </c>
      <c r="V82" s="68">
        <v>2</v>
      </c>
      <c r="W82" s="68">
        <v>2</v>
      </c>
      <c r="X82" s="68">
        <v>9</v>
      </c>
      <c r="Y82" s="68">
        <v>7</v>
      </c>
      <c r="Z82" s="68">
        <v>7</v>
      </c>
      <c r="AA82" s="68">
        <v>5</v>
      </c>
      <c r="AB82" s="68">
        <v>4</v>
      </c>
      <c r="AC82" s="68">
        <v>6</v>
      </c>
      <c r="AD82" s="68">
        <v>8</v>
      </c>
      <c r="AE82" s="68">
        <v>4</v>
      </c>
      <c r="AF82" s="68">
        <v>6</v>
      </c>
      <c r="AG82" s="68">
        <v>9</v>
      </c>
      <c r="AH82" s="68">
        <v>6</v>
      </c>
      <c r="AI82" s="68">
        <v>3</v>
      </c>
      <c r="AJ82" s="68">
        <v>3</v>
      </c>
      <c r="AK82" s="68">
        <v>4</v>
      </c>
      <c r="AL82" s="68">
        <v>7</v>
      </c>
      <c r="AM82" s="68">
        <v>10</v>
      </c>
      <c r="AN82" s="68">
        <v>10</v>
      </c>
      <c r="AO82" s="68">
        <v>5</v>
      </c>
      <c r="AP82" s="68">
        <v>7</v>
      </c>
      <c r="AQ82" s="68">
        <v>9</v>
      </c>
      <c r="AR82" s="68">
        <v>8</v>
      </c>
      <c r="AS82" s="68">
        <v>4</v>
      </c>
      <c r="AT82" s="68">
        <v>6</v>
      </c>
      <c r="AU82" s="68">
        <v>9</v>
      </c>
      <c r="AV82" s="68">
        <v>9</v>
      </c>
      <c r="AW82" s="68">
        <v>9</v>
      </c>
      <c r="AX82" s="68">
        <v>5</v>
      </c>
      <c r="AY82" s="68">
        <v>9</v>
      </c>
      <c r="AZ82" s="68">
        <v>9</v>
      </c>
      <c r="BA82" s="68">
        <v>9</v>
      </c>
      <c r="BB82" s="68">
        <v>8</v>
      </c>
      <c r="BC82" s="68">
        <v>7</v>
      </c>
      <c r="BD82" s="68">
        <v>10</v>
      </c>
      <c r="BE82" s="68">
        <v>7</v>
      </c>
    </row>
    <row r="83" spans="1:58">
      <c r="A83" s="132">
        <v>44983</v>
      </c>
      <c r="B83" s="68">
        <v>5</v>
      </c>
      <c r="C83" s="68">
        <v>5</v>
      </c>
      <c r="D83" s="68">
        <v>5</v>
      </c>
      <c r="E83" s="68">
        <v>8</v>
      </c>
      <c r="F83" s="68">
        <v>9</v>
      </c>
      <c r="G83" s="68">
        <v>8</v>
      </c>
      <c r="H83" s="68">
        <v>7</v>
      </c>
      <c r="I83" s="68">
        <v>9</v>
      </c>
      <c r="J83" s="68">
        <v>9</v>
      </c>
      <c r="K83" s="68">
        <v>6</v>
      </c>
      <c r="L83" s="68">
        <v>9</v>
      </c>
      <c r="M83" s="68">
        <v>7</v>
      </c>
      <c r="N83" s="68">
        <v>4</v>
      </c>
      <c r="O83" s="68">
        <v>6</v>
      </c>
      <c r="P83" s="68">
        <v>7</v>
      </c>
      <c r="Q83" s="68">
        <v>4</v>
      </c>
      <c r="R83" s="68">
        <v>2</v>
      </c>
      <c r="S83" s="68">
        <v>7</v>
      </c>
      <c r="T83" s="68">
        <v>4</v>
      </c>
      <c r="U83" s="68">
        <v>9</v>
      </c>
      <c r="V83" s="68">
        <v>2</v>
      </c>
      <c r="W83" s="68">
        <v>2</v>
      </c>
      <c r="X83" s="68">
        <v>9</v>
      </c>
      <c r="Y83" s="68">
        <v>7</v>
      </c>
      <c r="Z83" s="68">
        <v>7</v>
      </c>
      <c r="AA83" s="68">
        <v>5</v>
      </c>
      <c r="AB83" s="68">
        <v>4</v>
      </c>
      <c r="AC83" s="68">
        <v>6</v>
      </c>
      <c r="AD83" s="68">
        <v>8</v>
      </c>
      <c r="AE83" s="68">
        <v>4</v>
      </c>
      <c r="AF83" s="68">
        <v>6</v>
      </c>
      <c r="AG83" s="68">
        <v>9</v>
      </c>
      <c r="AH83" s="68">
        <v>6</v>
      </c>
      <c r="AI83" s="68">
        <v>3</v>
      </c>
      <c r="AJ83" s="68">
        <v>3</v>
      </c>
      <c r="AK83" s="68">
        <v>4</v>
      </c>
      <c r="AL83" s="68">
        <v>7</v>
      </c>
      <c r="AM83" s="68">
        <v>10</v>
      </c>
      <c r="AN83" s="68">
        <v>10</v>
      </c>
      <c r="AO83" s="68">
        <v>5</v>
      </c>
      <c r="AP83" s="68">
        <v>7</v>
      </c>
      <c r="AQ83" s="68">
        <v>9</v>
      </c>
      <c r="AR83" s="68">
        <v>8</v>
      </c>
      <c r="AS83" s="68">
        <v>4</v>
      </c>
      <c r="AT83" s="68">
        <v>6</v>
      </c>
      <c r="AU83" s="68">
        <v>9</v>
      </c>
      <c r="AV83" s="68">
        <v>9</v>
      </c>
      <c r="AW83" s="68">
        <v>9</v>
      </c>
      <c r="AX83" s="68">
        <v>5</v>
      </c>
      <c r="AY83" s="68">
        <v>9</v>
      </c>
      <c r="AZ83" s="68">
        <v>9</v>
      </c>
      <c r="BA83" s="68">
        <v>9</v>
      </c>
      <c r="BB83" s="68">
        <v>8</v>
      </c>
      <c r="BC83" s="68">
        <v>7</v>
      </c>
      <c r="BD83" s="68">
        <v>10</v>
      </c>
      <c r="BE83" s="68">
        <v>7</v>
      </c>
      <c r="BF83" s="68">
        <v>1</v>
      </c>
    </row>
    <row r="84" spans="1:58">
      <c r="A84" s="132">
        <v>44984</v>
      </c>
      <c r="B84" s="68">
        <v>5</v>
      </c>
      <c r="C84" s="68">
        <v>5</v>
      </c>
      <c r="D84" s="68">
        <v>5</v>
      </c>
      <c r="E84" s="68">
        <v>8</v>
      </c>
      <c r="F84" s="68">
        <v>9</v>
      </c>
      <c r="G84" s="68">
        <v>8</v>
      </c>
      <c r="H84" s="68">
        <v>7</v>
      </c>
      <c r="I84" s="68">
        <v>9</v>
      </c>
      <c r="J84" s="68">
        <v>9</v>
      </c>
      <c r="K84" s="68">
        <v>6</v>
      </c>
      <c r="L84" s="68">
        <v>9</v>
      </c>
      <c r="M84" s="68">
        <v>7</v>
      </c>
      <c r="N84" s="68">
        <v>4</v>
      </c>
      <c r="O84" s="68">
        <v>6</v>
      </c>
      <c r="P84" s="68">
        <v>7</v>
      </c>
      <c r="Q84" s="68">
        <v>4</v>
      </c>
      <c r="R84" s="68">
        <v>2</v>
      </c>
      <c r="S84" s="68">
        <v>7</v>
      </c>
      <c r="T84" s="68">
        <v>4</v>
      </c>
      <c r="U84" s="68">
        <v>9</v>
      </c>
      <c r="V84" s="68">
        <v>2</v>
      </c>
      <c r="W84" s="68">
        <v>2</v>
      </c>
      <c r="X84" s="68">
        <v>9</v>
      </c>
      <c r="Y84" s="68">
        <v>7</v>
      </c>
      <c r="Z84" s="68">
        <v>7</v>
      </c>
      <c r="AA84" s="68">
        <v>5</v>
      </c>
      <c r="AB84" s="68">
        <v>4</v>
      </c>
      <c r="AC84" s="68">
        <v>6</v>
      </c>
      <c r="AD84" s="68">
        <v>8</v>
      </c>
      <c r="AE84" s="68">
        <v>4</v>
      </c>
      <c r="AF84" s="68">
        <v>6</v>
      </c>
      <c r="AG84" s="68">
        <v>9</v>
      </c>
      <c r="AH84" s="68">
        <v>6</v>
      </c>
      <c r="AI84" s="68">
        <v>3</v>
      </c>
      <c r="AJ84" s="68">
        <v>3</v>
      </c>
      <c r="AK84" s="68">
        <v>4</v>
      </c>
      <c r="AL84" s="68">
        <v>7</v>
      </c>
      <c r="AM84" s="68">
        <v>10</v>
      </c>
      <c r="AN84" s="68">
        <v>10</v>
      </c>
      <c r="AO84" s="68">
        <v>5</v>
      </c>
      <c r="AP84" s="68">
        <v>7</v>
      </c>
      <c r="AQ84" s="68">
        <v>9</v>
      </c>
      <c r="AR84" s="68">
        <v>8</v>
      </c>
      <c r="AS84" s="68">
        <v>4</v>
      </c>
      <c r="AT84" s="68">
        <v>6</v>
      </c>
      <c r="AU84" s="68">
        <v>9</v>
      </c>
      <c r="AV84" s="68">
        <v>9</v>
      </c>
      <c r="AW84" s="68">
        <v>9</v>
      </c>
      <c r="AX84" s="68">
        <v>5</v>
      </c>
      <c r="AY84" s="68">
        <v>9</v>
      </c>
      <c r="AZ84" s="68">
        <v>9</v>
      </c>
      <c r="BA84" s="68">
        <v>9</v>
      </c>
      <c r="BB84" s="68">
        <v>8</v>
      </c>
      <c r="BC84" s="68">
        <v>7</v>
      </c>
      <c r="BD84" s="68">
        <v>10</v>
      </c>
      <c r="BE84" s="68">
        <v>7</v>
      </c>
      <c r="BF84" s="68">
        <v>7</v>
      </c>
    </row>
    <row r="85" spans="1:58">
      <c r="A85" s="132">
        <v>44985</v>
      </c>
      <c r="B85" s="68">
        <v>5</v>
      </c>
      <c r="C85" s="68">
        <v>5</v>
      </c>
      <c r="D85" s="68">
        <v>5</v>
      </c>
      <c r="E85" s="68">
        <v>8</v>
      </c>
      <c r="F85" s="68">
        <v>9</v>
      </c>
      <c r="G85" s="68">
        <v>8</v>
      </c>
      <c r="H85" s="68">
        <v>7</v>
      </c>
      <c r="I85" s="68">
        <v>9</v>
      </c>
      <c r="J85" s="68">
        <v>9</v>
      </c>
      <c r="K85" s="68">
        <v>6</v>
      </c>
      <c r="L85" s="68">
        <v>9</v>
      </c>
      <c r="M85" s="68">
        <v>7</v>
      </c>
      <c r="N85" s="68">
        <v>4</v>
      </c>
      <c r="O85" s="68">
        <v>6</v>
      </c>
      <c r="P85" s="68">
        <v>7</v>
      </c>
      <c r="Q85" s="68">
        <v>4</v>
      </c>
      <c r="R85" s="68">
        <v>2</v>
      </c>
      <c r="S85" s="68">
        <v>7</v>
      </c>
      <c r="T85" s="68">
        <v>4</v>
      </c>
      <c r="U85" s="68">
        <v>9</v>
      </c>
      <c r="V85" s="68">
        <v>2</v>
      </c>
      <c r="W85" s="68">
        <v>2</v>
      </c>
      <c r="X85" s="68">
        <v>9</v>
      </c>
      <c r="Y85" s="68">
        <v>7</v>
      </c>
      <c r="Z85" s="68">
        <v>7</v>
      </c>
      <c r="AA85" s="68">
        <v>5</v>
      </c>
      <c r="AB85" s="68">
        <v>4</v>
      </c>
      <c r="AC85" s="68">
        <v>6</v>
      </c>
      <c r="AD85" s="68">
        <v>8</v>
      </c>
      <c r="AE85" s="68">
        <v>4</v>
      </c>
      <c r="AF85" s="68">
        <v>6</v>
      </c>
      <c r="AG85" s="68">
        <v>9</v>
      </c>
      <c r="AH85" s="68">
        <v>6</v>
      </c>
      <c r="AI85" s="68">
        <v>3</v>
      </c>
      <c r="AJ85" s="68">
        <v>3</v>
      </c>
      <c r="AK85" s="68">
        <v>4</v>
      </c>
      <c r="AL85" s="68">
        <v>7</v>
      </c>
      <c r="AM85" s="68">
        <v>10</v>
      </c>
      <c r="AN85" s="68">
        <v>10</v>
      </c>
      <c r="AO85" s="68">
        <v>5</v>
      </c>
      <c r="AP85" s="68">
        <v>7</v>
      </c>
      <c r="AQ85" s="68">
        <v>9</v>
      </c>
      <c r="AR85" s="68">
        <v>8</v>
      </c>
      <c r="AS85" s="68">
        <v>4</v>
      </c>
      <c r="AT85" s="68">
        <v>6</v>
      </c>
      <c r="AU85" s="68">
        <v>9</v>
      </c>
      <c r="AV85" s="68">
        <v>9</v>
      </c>
      <c r="AW85" s="68">
        <v>9</v>
      </c>
      <c r="AX85" s="68">
        <v>5</v>
      </c>
      <c r="AY85" s="68">
        <v>9</v>
      </c>
      <c r="AZ85" s="68">
        <v>9</v>
      </c>
      <c r="BA85" s="68">
        <v>9</v>
      </c>
      <c r="BB85" s="68">
        <v>8</v>
      </c>
      <c r="BC85" s="68">
        <v>7</v>
      </c>
      <c r="BD85" s="68">
        <v>10</v>
      </c>
      <c r="BE85" s="68">
        <v>7</v>
      </c>
      <c r="BF85" s="68">
        <v>7</v>
      </c>
    </row>
    <row r="86" spans="1:58">
      <c r="A86" s="132">
        <v>44986</v>
      </c>
      <c r="B86" s="68">
        <v>5</v>
      </c>
      <c r="C86" s="68">
        <v>5</v>
      </c>
      <c r="D86" s="68">
        <v>5</v>
      </c>
      <c r="E86" s="68">
        <v>8</v>
      </c>
      <c r="F86" s="68">
        <v>9</v>
      </c>
      <c r="G86" s="68">
        <v>8</v>
      </c>
      <c r="H86" s="68">
        <v>7</v>
      </c>
      <c r="I86" s="68">
        <v>9</v>
      </c>
      <c r="J86" s="68">
        <v>9</v>
      </c>
      <c r="K86" s="68">
        <v>6</v>
      </c>
      <c r="L86" s="68">
        <v>9</v>
      </c>
      <c r="M86" s="68">
        <v>7</v>
      </c>
      <c r="N86" s="68">
        <v>4</v>
      </c>
      <c r="O86" s="68">
        <v>6</v>
      </c>
      <c r="P86" s="68">
        <v>7</v>
      </c>
      <c r="Q86" s="68">
        <v>4</v>
      </c>
      <c r="R86" s="68">
        <v>2</v>
      </c>
      <c r="S86" s="68">
        <v>7</v>
      </c>
      <c r="T86" s="68">
        <v>4</v>
      </c>
      <c r="U86" s="68">
        <v>9</v>
      </c>
      <c r="V86" s="68">
        <v>2</v>
      </c>
      <c r="W86" s="68">
        <v>2</v>
      </c>
      <c r="X86" s="68">
        <v>9</v>
      </c>
      <c r="Y86" s="68">
        <v>7</v>
      </c>
      <c r="Z86" s="68">
        <v>7</v>
      </c>
      <c r="AA86" s="68">
        <v>5</v>
      </c>
      <c r="AB86" s="68">
        <v>4</v>
      </c>
      <c r="AC86" s="68">
        <v>6</v>
      </c>
      <c r="AD86" s="68">
        <v>8</v>
      </c>
      <c r="AE86" s="68">
        <v>4</v>
      </c>
      <c r="AF86" s="68">
        <v>6</v>
      </c>
      <c r="AG86" s="68">
        <v>9</v>
      </c>
      <c r="AH86" s="68">
        <v>6</v>
      </c>
      <c r="AI86" s="68">
        <v>3</v>
      </c>
      <c r="AJ86" s="68">
        <v>3</v>
      </c>
      <c r="AK86" s="68">
        <v>4</v>
      </c>
      <c r="AL86" s="68">
        <v>7</v>
      </c>
      <c r="AM86" s="68">
        <v>10</v>
      </c>
      <c r="AN86" s="68">
        <v>10</v>
      </c>
      <c r="AO86" s="68">
        <v>5</v>
      </c>
      <c r="AP86" s="68">
        <v>7</v>
      </c>
      <c r="AQ86" s="68">
        <v>9</v>
      </c>
      <c r="AR86" s="68">
        <v>8</v>
      </c>
      <c r="AS86" s="68">
        <v>4</v>
      </c>
      <c r="AT86" s="68">
        <v>6</v>
      </c>
      <c r="AU86" s="68">
        <v>9</v>
      </c>
      <c r="AV86" s="68">
        <v>9</v>
      </c>
      <c r="AW86" s="68">
        <v>9</v>
      </c>
      <c r="AX86" s="68">
        <v>5</v>
      </c>
      <c r="AY86" s="68">
        <v>9</v>
      </c>
      <c r="AZ86" s="68">
        <v>9</v>
      </c>
      <c r="BA86" s="68">
        <v>9</v>
      </c>
      <c r="BB86" s="68">
        <v>8</v>
      </c>
      <c r="BC86" s="68">
        <v>7</v>
      </c>
      <c r="BD86" s="68">
        <v>10</v>
      </c>
      <c r="BE86" s="68">
        <v>7</v>
      </c>
      <c r="BF86" s="68">
        <v>7</v>
      </c>
    </row>
    <row r="87" spans="1:58">
      <c r="A87" s="132">
        <v>44987</v>
      </c>
      <c r="B87" s="68">
        <v>5</v>
      </c>
      <c r="C87" s="68">
        <v>5</v>
      </c>
      <c r="D87" s="68">
        <v>5</v>
      </c>
      <c r="E87" s="68">
        <v>8</v>
      </c>
      <c r="F87" s="68">
        <v>9</v>
      </c>
      <c r="G87" s="68">
        <v>8</v>
      </c>
      <c r="H87" s="68">
        <v>7</v>
      </c>
      <c r="I87" s="68">
        <v>9</v>
      </c>
      <c r="J87" s="68">
        <v>9</v>
      </c>
      <c r="K87" s="68">
        <v>6</v>
      </c>
      <c r="L87" s="68">
        <v>9</v>
      </c>
      <c r="M87" s="68">
        <v>7</v>
      </c>
      <c r="N87" s="68">
        <v>4</v>
      </c>
      <c r="O87" s="68">
        <v>6</v>
      </c>
      <c r="P87" s="68">
        <v>7</v>
      </c>
      <c r="Q87" s="68">
        <v>4</v>
      </c>
      <c r="R87" s="68">
        <v>2</v>
      </c>
      <c r="S87" s="68">
        <v>7</v>
      </c>
      <c r="T87" s="68">
        <v>4</v>
      </c>
      <c r="U87" s="68">
        <v>9</v>
      </c>
      <c r="V87" s="68">
        <v>2</v>
      </c>
      <c r="W87" s="68">
        <v>2</v>
      </c>
      <c r="X87" s="68">
        <v>9</v>
      </c>
      <c r="Y87" s="68">
        <v>7</v>
      </c>
      <c r="Z87" s="68">
        <v>7</v>
      </c>
      <c r="AA87" s="68">
        <v>5</v>
      </c>
      <c r="AB87" s="68">
        <v>4</v>
      </c>
      <c r="AC87" s="68">
        <v>6</v>
      </c>
      <c r="AD87" s="68">
        <v>8</v>
      </c>
      <c r="AE87" s="68">
        <v>4</v>
      </c>
      <c r="AF87" s="68">
        <v>6</v>
      </c>
      <c r="AG87" s="68">
        <v>9</v>
      </c>
      <c r="AH87" s="68">
        <v>6</v>
      </c>
      <c r="AI87" s="68">
        <v>3</v>
      </c>
      <c r="AJ87" s="68">
        <v>3</v>
      </c>
      <c r="AK87" s="68">
        <v>4</v>
      </c>
      <c r="AL87" s="68">
        <v>7</v>
      </c>
      <c r="AM87" s="68">
        <v>10</v>
      </c>
      <c r="AN87" s="68">
        <v>10</v>
      </c>
      <c r="AO87" s="68">
        <v>5</v>
      </c>
      <c r="AP87" s="68">
        <v>7</v>
      </c>
      <c r="AQ87" s="68">
        <v>9</v>
      </c>
      <c r="AR87" s="68">
        <v>8</v>
      </c>
      <c r="AS87" s="68">
        <v>4</v>
      </c>
      <c r="AT87" s="68">
        <v>6</v>
      </c>
      <c r="AU87" s="68">
        <v>9</v>
      </c>
      <c r="AV87" s="68">
        <v>9</v>
      </c>
      <c r="AW87" s="68">
        <v>9</v>
      </c>
      <c r="AX87" s="68">
        <v>5</v>
      </c>
      <c r="AY87" s="68">
        <v>9</v>
      </c>
      <c r="AZ87" s="68">
        <v>9</v>
      </c>
      <c r="BA87" s="68">
        <v>9</v>
      </c>
      <c r="BB87" s="68">
        <v>8</v>
      </c>
      <c r="BC87" s="68">
        <v>7</v>
      </c>
      <c r="BD87" s="68">
        <v>10</v>
      </c>
      <c r="BE87" s="68">
        <v>7</v>
      </c>
      <c r="BF87" s="68">
        <v>7</v>
      </c>
    </row>
    <row r="88" spans="1:58">
      <c r="A88" s="132">
        <v>44988</v>
      </c>
      <c r="B88" s="68">
        <v>5</v>
      </c>
      <c r="C88" s="68">
        <v>5</v>
      </c>
      <c r="D88" s="68">
        <v>5</v>
      </c>
      <c r="E88" s="68">
        <v>8</v>
      </c>
      <c r="F88" s="68">
        <v>9</v>
      </c>
      <c r="G88" s="68">
        <v>8</v>
      </c>
      <c r="H88" s="68">
        <v>7</v>
      </c>
      <c r="I88" s="68">
        <v>9</v>
      </c>
      <c r="J88" s="68">
        <v>9</v>
      </c>
      <c r="K88" s="68">
        <v>6</v>
      </c>
      <c r="L88" s="68">
        <v>9</v>
      </c>
      <c r="M88" s="68">
        <v>7</v>
      </c>
      <c r="N88" s="68">
        <v>4</v>
      </c>
      <c r="O88" s="68">
        <v>6</v>
      </c>
      <c r="P88" s="68">
        <v>7</v>
      </c>
      <c r="Q88" s="68">
        <v>4</v>
      </c>
      <c r="R88" s="68">
        <v>2</v>
      </c>
      <c r="S88" s="68">
        <v>7</v>
      </c>
      <c r="T88" s="68">
        <v>4</v>
      </c>
      <c r="U88" s="68">
        <v>9</v>
      </c>
      <c r="V88" s="68">
        <v>2</v>
      </c>
      <c r="W88" s="68">
        <v>2</v>
      </c>
      <c r="X88" s="68">
        <v>9</v>
      </c>
      <c r="Y88" s="68">
        <v>7</v>
      </c>
      <c r="Z88" s="68">
        <v>7</v>
      </c>
      <c r="AA88" s="68">
        <v>5</v>
      </c>
      <c r="AB88" s="68">
        <v>4</v>
      </c>
      <c r="AC88" s="68">
        <v>6</v>
      </c>
      <c r="AD88" s="68">
        <v>8</v>
      </c>
      <c r="AE88" s="68">
        <v>4</v>
      </c>
      <c r="AF88" s="68">
        <v>6</v>
      </c>
      <c r="AG88" s="68">
        <v>9</v>
      </c>
      <c r="AH88" s="68">
        <v>6</v>
      </c>
      <c r="AI88" s="68">
        <v>3</v>
      </c>
      <c r="AJ88" s="68">
        <v>3</v>
      </c>
      <c r="AK88" s="68">
        <v>4</v>
      </c>
      <c r="AL88" s="68">
        <v>7</v>
      </c>
      <c r="AM88" s="68">
        <v>10</v>
      </c>
      <c r="AN88" s="68">
        <v>10</v>
      </c>
      <c r="AO88" s="68">
        <v>5</v>
      </c>
      <c r="AP88" s="68">
        <v>7</v>
      </c>
      <c r="AQ88" s="68">
        <v>9</v>
      </c>
      <c r="AR88" s="68">
        <v>8</v>
      </c>
      <c r="AS88" s="68">
        <v>4</v>
      </c>
      <c r="AT88" s="68">
        <v>6</v>
      </c>
      <c r="AU88" s="68">
        <v>9</v>
      </c>
      <c r="AV88" s="68">
        <v>9</v>
      </c>
      <c r="AW88" s="68">
        <v>9</v>
      </c>
      <c r="AX88" s="68">
        <v>5</v>
      </c>
      <c r="AY88" s="68">
        <v>9</v>
      </c>
      <c r="AZ88" s="68">
        <v>9</v>
      </c>
      <c r="BA88" s="68">
        <v>9</v>
      </c>
      <c r="BB88" s="68">
        <v>8</v>
      </c>
      <c r="BC88" s="68">
        <v>7</v>
      </c>
      <c r="BD88" s="68">
        <v>10</v>
      </c>
      <c r="BE88" s="68">
        <v>7</v>
      </c>
      <c r="BF88" s="68">
        <v>7</v>
      </c>
    </row>
    <row r="89" spans="1:58">
      <c r="A89" s="132">
        <v>44989</v>
      </c>
      <c r="B89" s="68">
        <v>5</v>
      </c>
      <c r="C89" s="68">
        <v>5</v>
      </c>
      <c r="D89" s="68">
        <v>5</v>
      </c>
      <c r="E89" s="68">
        <v>8</v>
      </c>
      <c r="F89" s="68">
        <v>9</v>
      </c>
      <c r="G89" s="68">
        <v>8</v>
      </c>
      <c r="H89" s="68">
        <v>7</v>
      </c>
      <c r="I89" s="68">
        <v>9</v>
      </c>
      <c r="J89" s="68">
        <v>9</v>
      </c>
      <c r="K89" s="68">
        <v>6</v>
      </c>
      <c r="L89" s="68">
        <v>9</v>
      </c>
      <c r="M89" s="68">
        <v>7</v>
      </c>
      <c r="N89" s="68">
        <v>4</v>
      </c>
      <c r="O89" s="68">
        <v>6</v>
      </c>
      <c r="P89" s="68">
        <v>7</v>
      </c>
      <c r="Q89" s="68">
        <v>4</v>
      </c>
      <c r="R89" s="68">
        <v>2</v>
      </c>
      <c r="S89" s="68">
        <v>7</v>
      </c>
      <c r="T89" s="68">
        <v>4</v>
      </c>
      <c r="U89" s="68">
        <v>9</v>
      </c>
      <c r="V89" s="68">
        <v>2</v>
      </c>
      <c r="W89" s="68">
        <v>2</v>
      </c>
      <c r="X89" s="68">
        <v>9</v>
      </c>
      <c r="Y89" s="68">
        <v>7</v>
      </c>
      <c r="Z89" s="68">
        <v>7</v>
      </c>
      <c r="AA89" s="68">
        <v>5</v>
      </c>
      <c r="AB89" s="68">
        <v>4</v>
      </c>
      <c r="AC89" s="68">
        <v>6</v>
      </c>
      <c r="AD89" s="68">
        <v>8</v>
      </c>
      <c r="AE89" s="68">
        <v>4</v>
      </c>
      <c r="AF89" s="68">
        <v>6</v>
      </c>
      <c r="AG89" s="68">
        <v>9</v>
      </c>
      <c r="AH89" s="68">
        <v>6</v>
      </c>
      <c r="AI89" s="68">
        <v>3</v>
      </c>
      <c r="AJ89" s="68">
        <v>3</v>
      </c>
      <c r="AK89" s="68">
        <v>4</v>
      </c>
      <c r="AL89" s="68">
        <v>7</v>
      </c>
      <c r="AM89" s="68">
        <v>10</v>
      </c>
      <c r="AN89" s="68">
        <v>10</v>
      </c>
      <c r="AO89" s="68">
        <v>5</v>
      </c>
      <c r="AP89" s="68">
        <v>7</v>
      </c>
      <c r="AQ89" s="68">
        <v>9</v>
      </c>
      <c r="AR89" s="68">
        <v>8</v>
      </c>
      <c r="AS89" s="68">
        <v>4</v>
      </c>
      <c r="AT89" s="68">
        <v>6</v>
      </c>
      <c r="AU89" s="68">
        <v>9</v>
      </c>
      <c r="AV89" s="68">
        <v>9</v>
      </c>
      <c r="AW89" s="68">
        <v>9</v>
      </c>
      <c r="AX89" s="68">
        <v>5</v>
      </c>
      <c r="AY89" s="68">
        <v>9</v>
      </c>
      <c r="AZ89" s="68">
        <v>9</v>
      </c>
      <c r="BA89" s="68">
        <v>9</v>
      </c>
      <c r="BB89" s="68">
        <v>8</v>
      </c>
      <c r="BC89" s="68">
        <v>7</v>
      </c>
      <c r="BD89" s="68">
        <v>10</v>
      </c>
      <c r="BE89" s="68">
        <v>7</v>
      </c>
      <c r="BF89" s="68">
        <v>7</v>
      </c>
    </row>
    <row r="90" spans="1:58">
      <c r="A90" s="132">
        <v>44990</v>
      </c>
      <c r="B90" s="68">
        <v>5</v>
      </c>
      <c r="C90" s="68">
        <v>5</v>
      </c>
      <c r="D90" s="68">
        <v>5</v>
      </c>
      <c r="E90" s="68">
        <v>8</v>
      </c>
      <c r="F90" s="68">
        <v>9</v>
      </c>
      <c r="G90" s="68">
        <v>8</v>
      </c>
      <c r="H90" s="68">
        <v>7</v>
      </c>
      <c r="I90" s="68">
        <v>9</v>
      </c>
      <c r="J90" s="68">
        <v>9</v>
      </c>
      <c r="K90" s="68">
        <v>6</v>
      </c>
      <c r="L90" s="68">
        <v>9</v>
      </c>
      <c r="M90" s="68">
        <v>7</v>
      </c>
      <c r="N90" s="68">
        <v>4</v>
      </c>
      <c r="O90" s="68">
        <v>5</v>
      </c>
      <c r="P90" s="68">
        <v>6</v>
      </c>
      <c r="Q90" s="68">
        <v>4</v>
      </c>
      <c r="R90" s="68">
        <v>2</v>
      </c>
      <c r="S90" s="68">
        <v>7</v>
      </c>
      <c r="T90" s="68">
        <v>4</v>
      </c>
      <c r="U90" s="68">
        <v>9</v>
      </c>
      <c r="V90" s="68">
        <v>2</v>
      </c>
      <c r="W90" s="68">
        <v>2</v>
      </c>
      <c r="X90" s="68">
        <v>9</v>
      </c>
      <c r="Y90" s="68">
        <v>7</v>
      </c>
      <c r="Z90" s="68">
        <v>7</v>
      </c>
      <c r="AA90" s="68">
        <v>5</v>
      </c>
      <c r="AB90" s="68">
        <v>4</v>
      </c>
      <c r="AC90" s="68">
        <v>6</v>
      </c>
      <c r="AD90" s="68">
        <v>8</v>
      </c>
      <c r="AE90" s="68">
        <v>4</v>
      </c>
      <c r="AF90" s="68">
        <v>6</v>
      </c>
      <c r="AG90" s="68">
        <v>9</v>
      </c>
      <c r="AH90" s="68">
        <v>6</v>
      </c>
      <c r="AI90" s="68">
        <v>3</v>
      </c>
      <c r="AJ90" s="68">
        <v>3</v>
      </c>
      <c r="AK90" s="68">
        <v>4</v>
      </c>
      <c r="AL90" s="68">
        <v>7</v>
      </c>
      <c r="AM90" s="68">
        <v>10</v>
      </c>
      <c r="AN90" s="68">
        <v>10</v>
      </c>
      <c r="AO90" s="68">
        <v>5</v>
      </c>
      <c r="AP90" s="68">
        <v>7</v>
      </c>
      <c r="AQ90" s="68">
        <v>9</v>
      </c>
      <c r="AR90" s="68">
        <v>7</v>
      </c>
      <c r="AS90" s="68">
        <v>4</v>
      </c>
      <c r="AT90" s="68">
        <v>6</v>
      </c>
      <c r="AU90" s="68">
        <v>9</v>
      </c>
      <c r="AV90" s="68">
        <v>9</v>
      </c>
      <c r="AW90" s="68">
        <v>9</v>
      </c>
      <c r="AX90" s="68">
        <v>5</v>
      </c>
      <c r="AY90" s="68">
        <v>9</v>
      </c>
      <c r="AZ90" s="68">
        <v>9</v>
      </c>
      <c r="BA90" s="68">
        <v>8</v>
      </c>
      <c r="BB90" s="68">
        <v>8</v>
      </c>
      <c r="BC90" s="68">
        <v>6</v>
      </c>
      <c r="BD90" s="68">
        <v>10</v>
      </c>
      <c r="BE90" s="68">
        <v>7</v>
      </c>
      <c r="BF90" s="68">
        <v>7</v>
      </c>
    </row>
    <row r="91" spans="1:58">
      <c r="A91" s="132">
        <v>44991</v>
      </c>
      <c r="B91" s="68">
        <v>5</v>
      </c>
      <c r="C91" s="68">
        <v>5</v>
      </c>
      <c r="D91" s="68">
        <v>5</v>
      </c>
      <c r="E91" s="68">
        <v>8</v>
      </c>
      <c r="F91" s="68">
        <v>9</v>
      </c>
      <c r="G91" s="68">
        <v>8</v>
      </c>
      <c r="H91" s="68">
        <v>7</v>
      </c>
      <c r="I91" s="68">
        <v>9</v>
      </c>
      <c r="J91" s="68">
        <v>9</v>
      </c>
      <c r="K91" s="68">
        <v>6</v>
      </c>
      <c r="L91" s="68">
        <v>9</v>
      </c>
      <c r="M91" s="68">
        <v>7</v>
      </c>
      <c r="N91" s="68">
        <v>4</v>
      </c>
      <c r="O91" s="68">
        <v>5</v>
      </c>
      <c r="P91" s="68">
        <v>6</v>
      </c>
      <c r="Q91" s="68">
        <v>4</v>
      </c>
      <c r="R91" s="68">
        <v>2</v>
      </c>
      <c r="S91" s="68">
        <v>7</v>
      </c>
      <c r="T91" s="68">
        <v>4</v>
      </c>
      <c r="U91" s="68">
        <v>9</v>
      </c>
      <c r="V91" s="68">
        <v>2</v>
      </c>
      <c r="W91" s="68">
        <v>2</v>
      </c>
      <c r="X91" s="68">
        <v>9</v>
      </c>
      <c r="Y91" s="68">
        <v>7</v>
      </c>
      <c r="Z91" s="68">
        <v>7</v>
      </c>
      <c r="AA91" s="68">
        <v>5</v>
      </c>
      <c r="AB91" s="68">
        <v>4</v>
      </c>
      <c r="AC91" s="68">
        <v>6</v>
      </c>
      <c r="AD91" s="68">
        <v>8</v>
      </c>
      <c r="AE91" s="68">
        <v>4</v>
      </c>
      <c r="AF91" s="68">
        <v>6</v>
      </c>
      <c r="AG91" s="68">
        <v>9</v>
      </c>
      <c r="AH91" s="68">
        <v>6</v>
      </c>
      <c r="AI91" s="68">
        <v>3</v>
      </c>
      <c r="AJ91" s="68">
        <v>3</v>
      </c>
      <c r="AK91" s="68">
        <v>4</v>
      </c>
      <c r="AL91" s="68">
        <v>7</v>
      </c>
      <c r="AM91" s="68">
        <v>10</v>
      </c>
      <c r="AN91" s="68">
        <v>10</v>
      </c>
      <c r="AO91" s="68">
        <v>5</v>
      </c>
      <c r="AP91" s="68">
        <v>7</v>
      </c>
      <c r="AQ91" s="68">
        <v>9</v>
      </c>
      <c r="AR91" s="68">
        <v>7</v>
      </c>
      <c r="AS91" s="68">
        <v>4</v>
      </c>
      <c r="AT91" s="68">
        <v>6</v>
      </c>
      <c r="AU91" s="68">
        <v>9</v>
      </c>
      <c r="AV91" s="68">
        <v>9</v>
      </c>
      <c r="AW91" s="68">
        <v>9</v>
      </c>
      <c r="AX91" s="68">
        <v>5</v>
      </c>
      <c r="AY91" s="68">
        <v>9</v>
      </c>
      <c r="AZ91" s="68">
        <v>9</v>
      </c>
      <c r="BA91" s="68">
        <v>8</v>
      </c>
      <c r="BB91" s="68">
        <v>8</v>
      </c>
      <c r="BC91" s="68">
        <v>6</v>
      </c>
      <c r="BD91" s="68">
        <v>10</v>
      </c>
      <c r="BE91" s="68">
        <v>7</v>
      </c>
      <c r="BF91" s="68">
        <v>7</v>
      </c>
    </row>
    <row r="92" spans="1:58">
      <c r="A92" s="132">
        <v>44992</v>
      </c>
      <c r="B92" s="68">
        <v>5</v>
      </c>
      <c r="C92" s="68">
        <v>5</v>
      </c>
      <c r="D92" s="68">
        <v>5</v>
      </c>
      <c r="E92" s="68">
        <v>8</v>
      </c>
      <c r="F92" s="68">
        <v>9</v>
      </c>
      <c r="G92" s="68">
        <v>8</v>
      </c>
      <c r="H92" s="68">
        <v>7</v>
      </c>
      <c r="I92" s="68">
        <v>9</v>
      </c>
      <c r="J92" s="68">
        <v>9</v>
      </c>
      <c r="K92" s="68">
        <v>6</v>
      </c>
      <c r="L92" s="68">
        <v>9</v>
      </c>
      <c r="M92" s="68">
        <v>7</v>
      </c>
      <c r="N92" s="68">
        <v>4</v>
      </c>
      <c r="O92" s="68">
        <v>5</v>
      </c>
      <c r="P92" s="68">
        <v>6</v>
      </c>
      <c r="Q92" s="68">
        <v>4</v>
      </c>
      <c r="R92" s="68">
        <v>2</v>
      </c>
      <c r="S92" s="68">
        <v>7</v>
      </c>
      <c r="T92" s="68">
        <v>4</v>
      </c>
      <c r="U92" s="68">
        <v>9</v>
      </c>
      <c r="V92" s="68">
        <v>2</v>
      </c>
      <c r="W92" s="68">
        <v>2</v>
      </c>
      <c r="X92" s="68">
        <v>9</v>
      </c>
      <c r="Y92" s="68">
        <v>7</v>
      </c>
      <c r="Z92" s="68">
        <v>7</v>
      </c>
      <c r="AA92" s="68">
        <v>5</v>
      </c>
      <c r="AB92" s="68">
        <v>4</v>
      </c>
      <c r="AC92" s="68">
        <v>6</v>
      </c>
      <c r="AD92" s="68">
        <v>8</v>
      </c>
      <c r="AE92" s="68">
        <v>4</v>
      </c>
      <c r="AF92" s="68">
        <v>6</v>
      </c>
      <c r="AG92" s="68">
        <v>9</v>
      </c>
      <c r="AH92" s="68">
        <v>6</v>
      </c>
      <c r="AI92" s="68">
        <v>3</v>
      </c>
      <c r="AJ92" s="68">
        <v>3</v>
      </c>
      <c r="AK92" s="68">
        <v>4</v>
      </c>
      <c r="AL92" s="68">
        <v>7</v>
      </c>
      <c r="AM92" s="68">
        <v>10</v>
      </c>
      <c r="AN92" s="68">
        <v>10</v>
      </c>
      <c r="AO92" s="68">
        <v>5</v>
      </c>
      <c r="AP92" s="68">
        <v>7</v>
      </c>
      <c r="AQ92" s="68">
        <v>9</v>
      </c>
      <c r="AR92" s="68">
        <v>7</v>
      </c>
      <c r="AS92" s="68">
        <v>4</v>
      </c>
      <c r="AT92" s="68">
        <v>6</v>
      </c>
      <c r="AU92" s="68">
        <v>9</v>
      </c>
      <c r="AV92" s="68">
        <v>9</v>
      </c>
      <c r="AW92" s="68">
        <v>9</v>
      </c>
      <c r="AX92" s="68">
        <v>5</v>
      </c>
      <c r="AY92" s="68">
        <v>9</v>
      </c>
      <c r="AZ92" s="68">
        <v>9</v>
      </c>
      <c r="BA92" s="68">
        <v>8</v>
      </c>
      <c r="BB92" s="68">
        <v>8</v>
      </c>
      <c r="BC92" s="68">
        <v>6</v>
      </c>
      <c r="BD92" s="68">
        <v>10</v>
      </c>
      <c r="BE92" s="68">
        <v>7</v>
      </c>
      <c r="BF92" s="68">
        <v>7</v>
      </c>
    </row>
    <row r="93" spans="1:58">
      <c r="A93" s="132">
        <v>44993</v>
      </c>
      <c r="B93" s="68">
        <v>5</v>
      </c>
      <c r="C93" s="68">
        <v>5</v>
      </c>
      <c r="D93" s="68">
        <v>5</v>
      </c>
      <c r="E93" s="68">
        <v>8</v>
      </c>
      <c r="F93" s="68">
        <v>9</v>
      </c>
      <c r="G93" s="68">
        <v>8</v>
      </c>
      <c r="H93" s="68">
        <v>7</v>
      </c>
      <c r="I93" s="68">
        <v>9</v>
      </c>
      <c r="J93" s="68">
        <v>9</v>
      </c>
      <c r="K93" s="68">
        <v>6</v>
      </c>
      <c r="L93" s="68">
        <v>9</v>
      </c>
      <c r="M93" s="68">
        <v>7</v>
      </c>
      <c r="N93" s="68">
        <v>4</v>
      </c>
      <c r="O93" s="68">
        <v>5</v>
      </c>
      <c r="P93" s="68">
        <v>6</v>
      </c>
      <c r="Q93" s="68">
        <v>4</v>
      </c>
      <c r="R93" s="68">
        <v>2</v>
      </c>
      <c r="S93" s="68">
        <v>7</v>
      </c>
      <c r="T93" s="68">
        <v>4</v>
      </c>
      <c r="U93" s="68">
        <v>9</v>
      </c>
      <c r="V93" s="68">
        <v>2</v>
      </c>
      <c r="W93" s="68">
        <v>2</v>
      </c>
      <c r="X93" s="68">
        <v>9</v>
      </c>
      <c r="Y93" s="68">
        <v>7</v>
      </c>
      <c r="Z93" s="68">
        <v>7</v>
      </c>
      <c r="AA93" s="68">
        <v>5</v>
      </c>
      <c r="AB93" s="68">
        <v>4</v>
      </c>
      <c r="AC93" s="68">
        <v>6</v>
      </c>
      <c r="AD93" s="68">
        <v>8</v>
      </c>
      <c r="AE93" s="68">
        <v>4</v>
      </c>
      <c r="AF93" s="68">
        <v>6</v>
      </c>
      <c r="AG93" s="68">
        <v>9</v>
      </c>
      <c r="AH93" s="68">
        <v>6</v>
      </c>
      <c r="AI93" s="68">
        <v>3</v>
      </c>
      <c r="AJ93" s="68">
        <v>3</v>
      </c>
      <c r="AK93" s="68">
        <v>4</v>
      </c>
      <c r="AL93" s="68">
        <v>7</v>
      </c>
      <c r="AM93" s="68">
        <v>10</v>
      </c>
      <c r="AN93" s="68">
        <v>10</v>
      </c>
      <c r="AO93" s="68">
        <v>5</v>
      </c>
      <c r="AP93" s="68">
        <v>7</v>
      </c>
      <c r="AQ93" s="68">
        <v>9</v>
      </c>
      <c r="AR93" s="68">
        <v>7</v>
      </c>
      <c r="AS93" s="68">
        <v>4</v>
      </c>
      <c r="AT93" s="68">
        <v>6</v>
      </c>
      <c r="AU93" s="68">
        <v>9</v>
      </c>
      <c r="AV93" s="68">
        <v>9</v>
      </c>
      <c r="AW93" s="68">
        <v>9</v>
      </c>
      <c r="AX93" s="68">
        <v>5</v>
      </c>
      <c r="AY93" s="68">
        <v>9</v>
      </c>
      <c r="AZ93" s="68">
        <v>9</v>
      </c>
      <c r="BA93" s="68">
        <v>8</v>
      </c>
      <c r="BB93" s="68">
        <v>8</v>
      </c>
      <c r="BC93" s="68">
        <v>6</v>
      </c>
      <c r="BD93" s="68">
        <v>10</v>
      </c>
      <c r="BE93" s="68">
        <v>7</v>
      </c>
      <c r="BF93" s="68">
        <v>7</v>
      </c>
    </row>
    <row r="94" spans="1:58">
      <c r="A94" s="132">
        <v>44994</v>
      </c>
      <c r="B94" s="68">
        <v>5</v>
      </c>
      <c r="C94" s="68">
        <v>5</v>
      </c>
      <c r="D94" s="68">
        <v>5</v>
      </c>
      <c r="E94" s="68">
        <v>8</v>
      </c>
      <c r="F94" s="68">
        <v>9</v>
      </c>
      <c r="G94" s="68">
        <v>8</v>
      </c>
      <c r="H94" s="68">
        <v>7</v>
      </c>
      <c r="I94" s="68">
        <v>9</v>
      </c>
      <c r="J94" s="68">
        <v>9</v>
      </c>
      <c r="K94" s="68">
        <v>6</v>
      </c>
      <c r="L94" s="68">
        <v>9</v>
      </c>
      <c r="M94" s="68">
        <v>7</v>
      </c>
      <c r="N94" s="68">
        <v>4</v>
      </c>
      <c r="O94" s="68">
        <v>5</v>
      </c>
      <c r="P94" s="68">
        <v>6</v>
      </c>
      <c r="Q94" s="68">
        <v>4</v>
      </c>
      <c r="R94" s="68">
        <v>2</v>
      </c>
      <c r="S94" s="68">
        <v>7</v>
      </c>
      <c r="T94" s="68">
        <v>4</v>
      </c>
      <c r="U94" s="68">
        <v>9</v>
      </c>
      <c r="V94" s="68">
        <v>2</v>
      </c>
      <c r="W94" s="68">
        <v>2</v>
      </c>
      <c r="X94" s="68">
        <v>9</v>
      </c>
      <c r="Y94" s="68">
        <v>7</v>
      </c>
      <c r="Z94" s="68">
        <v>7</v>
      </c>
      <c r="AA94" s="68">
        <v>5</v>
      </c>
      <c r="AB94" s="68">
        <v>4</v>
      </c>
      <c r="AC94" s="68">
        <v>6</v>
      </c>
      <c r="AD94" s="68">
        <v>8</v>
      </c>
      <c r="AE94" s="68">
        <v>4</v>
      </c>
      <c r="AF94" s="68">
        <v>6</v>
      </c>
      <c r="AG94" s="68">
        <v>9</v>
      </c>
      <c r="AH94" s="68">
        <v>6</v>
      </c>
      <c r="AI94" s="68">
        <v>3</v>
      </c>
      <c r="AJ94" s="68">
        <v>3</v>
      </c>
      <c r="AK94" s="68">
        <v>4</v>
      </c>
      <c r="AL94" s="68">
        <v>7</v>
      </c>
      <c r="AM94" s="68">
        <v>10</v>
      </c>
      <c r="AN94" s="68">
        <v>10</v>
      </c>
      <c r="AO94" s="68">
        <v>5</v>
      </c>
      <c r="AP94" s="68">
        <v>7</v>
      </c>
      <c r="AQ94" s="68">
        <v>9</v>
      </c>
      <c r="AR94" s="68">
        <v>7</v>
      </c>
      <c r="AS94" s="68">
        <v>4</v>
      </c>
      <c r="AT94" s="68">
        <v>6</v>
      </c>
      <c r="AU94" s="68">
        <v>9</v>
      </c>
      <c r="AV94" s="68">
        <v>9</v>
      </c>
      <c r="AW94" s="68">
        <v>9</v>
      </c>
      <c r="AX94" s="68">
        <v>5</v>
      </c>
      <c r="AY94" s="68">
        <v>9</v>
      </c>
      <c r="AZ94" s="68">
        <v>9</v>
      </c>
      <c r="BA94" s="68">
        <v>8</v>
      </c>
      <c r="BB94" s="68">
        <v>8</v>
      </c>
      <c r="BC94" s="68">
        <v>6</v>
      </c>
      <c r="BD94" s="68">
        <v>10</v>
      </c>
      <c r="BE94" s="68">
        <v>7</v>
      </c>
      <c r="BF94" s="68">
        <v>7</v>
      </c>
    </row>
    <row r="95" spans="1:58">
      <c r="A95" s="132">
        <v>44995</v>
      </c>
      <c r="B95" s="68">
        <v>5</v>
      </c>
      <c r="C95" s="68">
        <v>5</v>
      </c>
      <c r="D95" s="68">
        <v>5</v>
      </c>
      <c r="E95" s="68">
        <v>8</v>
      </c>
      <c r="F95" s="68">
        <v>9</v>
      </c>
      <c r="G95" s="68">
        <v>8</v>
      </c>
      <c r="H95" s="68">
        <v>7</v>
      </c>
      <c r="I95" s="68">
        <v>9</v>
      </c>
      <c r="J95" s="68">
        <v>9</v>
      </c>
      <c r="K95" s="68">
        <v>6</v>
      </c>
      <c r="L95" s="68">
        <v>9</v>
      </c>
      <c r="M95" s="68">
        <v>7</v>
      </c>
      <c r="N95" s="68">
        <v>4</v>
      </c>
      <c r="O95" s="68">
        <v>5</v>
      </c>
      <c r="P95" s="68">
        <v>6</v>
      </c>
      <c r="Q95" s="68">
        <v>4</v>
      </c>
      <c r="R95" s="68">
        <v>2</v>
      </c>
      <c r="S95" s="68">
        <v>7</v>
      </c>
      <c r="T95" s="68">
        <v>4</v>
      </c>
      <c r="U95" s="68">
        <v>9</v>
      </c>
      <c r="V95" s="68">
        <v>2</v>
      </c>
      <c r="W95" s="68">
        <v>2</v>
      </c>
      <c r="X95" s="68">
        <v>9</v>
      </c>
      <c r="Y95" s="68">
        <v>7</v>
      </c>
      <c r="Z95" s="68">
        <v>7</v>
      </c>
      <c r="AA95" s="68">
        <v>5</v>
      </c>
      <c r="AB95" s="68">
        <v>4</v>
      </c>
      <c r="AC95" s="68">
        <v>6</v>
      </c>
      <c r="AD95" s="68">
        <v>8</v>
      </c>
      <c r="AE95" s="68">
        <v>4</v>
      </c>
      <c r="AF95" s="68">
        <v>6</v>
      </c>
      <c r="AG95" s="68">
        <v>9</v>
      </c>
      <c r="AH95" s="68">
        <v>6</v>
      </c>
      <c r="AI95" s="68">
        <v>3</v>
      </c>
      <c r="AJ95" s="68">
        <v>3</v>
      </c>
      <c r="AK95" s="68">
        <v>4</v>
      </c>
      <c r="AL95" s="68">
        <v>7</v>
      </c>
      <c r="AM95" s="68">
        <v>10</v>
      </c>
      <c r="AN95" s="68">
        <v>10</v>
      </c>
      <c r="AO95" s="68">
        <v>5</v>
      </c>
      <c r="AP95" s="68">
        <v>7</v>
      </c>
      <c r="AQ95" s="68">
        <v>9</v>
      </c>
      <c r="AR95" s="68">
        <v>7</v>
      </c>
      <c r="AS95" s="68">
        <v>4</v>
      </c>
      <c r="AT95" s="68">
        <v>6</v>
      </c>
      <c r="AU95" s="68">
        <v>9</v>
      </c>
      <c r="AV95" s="68">
        <v>9</v>
      </c>
      <c r="AW95" s="68">
        <v>9</v>
      </c>
      <c r="AX95" s="68">
        <v>5</v>
      </c>
      <c r="AY95" s="68">
        <v>9</v>
      </c>
      <c r="AZ95" s="68">
        <v>9</v>
      </c>
      <c r="BA95" s="68">
        <v>8</v>
      </c>
      <c r="BB95" s="68">
        <v>8</v>
      </c>
      <c r="BC95" s="68">
        <v>6</v>
      </c>
      <c r="BD95" s="68">
        <v>10</v>
      </c>
      <c r="BE95" s="68">
        <v>7</v>
      </c>
      <c r="BF95" s="68">
        <v>7</v>
      </c>
    </row>
    <row r="96" spans="1:58">
      <c r="A96" s="132">
        <v>44996</v>
      </c>
      <c r="B96" s="68">
        <v>5</v>
      </c>
      <c r="C96" s="68">
        <v>4</v>
      </c>
      <c r="D96" s="68">
        <v>5</v>
      </c>
      <c r="E96" s="68">
        <v>8</v>
      </c>
      <c r="F96" s="68">
        <v>9</v>
      </c>
      <c r="G96" s="68">
        <v>8</v>
      </c>
      <c r="H96" s="68">
        <v>7</v>
      </c>
      <c r="I96" s="68">
        <v>9</v>
      </c>
      <c r="J96" s="68">
        <v>9</v>
      </c>
      <c r="K96" s="68">
        <v>6</v>
      </c>
      <c r="L96" s="68">
        <v>9</v>
      </c>
      <c r="M96" s="68">
        <v>7</v>
      </c>
      <c r="N96" s="68">
        <v>4</v>
      </c>
      <c r="O96" s="68">
        <v>5</v>
      </c>
      <c r="P96" s="68">
        <v>6</v>
      </c>
      <c r="Q96" s="68">
        <v>4</v>
      </c>
      <c r="R96" s="68">
        <v>2</v>
      </c>
      <c r="S96" s="68">
        <v>7</v>
      </c>
      <c r="T96" s="68">
        <v>4</v>
      </c>
      <c r="U96" s="68">
        <v>9</v>
      </c>
      <c r="V96" s="68">
        <v>2</v>
      </c>
      <c r="W96" s="68">
        <v>2</v>
      </c>
      <c r="X96" s="68">
        <v>9</v>
      </c>
      <c r="Y96" s="68">
        <v>7</v>
      </c>
      <c r="Z96" s="68">
        <v>7</v>
      </c>
      <c r="AA96" s="68">
        <v>5</v>
      </c>
      <c r="AB96" s="68">
        <v>4</v>
      </c>
      <c r="AC96" s="68">
        <v>6</v>
      </c>
      <c r="AD96" s="68">
        <v>8</v>
      </c>
      <c r="AE96" s="68">
        <v>4</v>
      </c>
      <c r="AF96" s="68">
        <v>6</v>
      </c>
      <c r="AG96" s="68">
        <v>9</v>
      </c>
      <c r="AH96" s="68">
        <v>6</v>
      </c>
      <c r="AI96" s="68">
        <v>3</v>
      </c>
      <c r="AJ96" s="68">
        <v>3</v>
      </c>
      <c r="AK96" s="68">
        <v>4</v>
      </c>
      <c r="AL96" s="68">
        <v>7</v>
      </c>
      <c r="AM96" s="68">
        <v>10</v>
      </c>
      <c r="AN96" s="68">
        <v>10</v>
      </c>
      <c r="AO96" s="68">
        <v>5</v>
      </c>
      <c r="AP96" s="68">
        <v>7</v>
      </c>
      <c r="AQ96" s="68">
        <v>9</v>
      </c>
      <c r="AR96" s="68">
        <v>7</v>
      </c>
      <c r="AS96" s="68">
        <v>4</v>
      </c>
      <c r="AT96" s="68">
        <v>6</v>
      </c>
      <c r="AU96" s="68">
        <v>9</v>
      </c>
      <c r="AV96" s="68">
        <v>9</v>
      </c>
      <c r="AW96" s="68">
        <v>9</v>
      </c>
      <c r="AX96" s="68">
        <v>5</v>
      </c>
      <c r="AY96" s="68">
        <v>9</v>
      </c>
      <c r="AZ96" s="68">
        <v>9</v>
      </c>
      <c r="BA96" s="68">
        <v>8</v>
      </c>
      <c r="BB96" s="68">
        <v>8</v>
      </c>
      <c r="BC96" s="68">
        <v>6</v>
      </c>
      <c r="BD96" s="68">
        <v>10</v>
      </c>
      <c r="BE96" s="68">
        <v>7</v>
      </c>
      <c r="BF96" s="68">
        <v>7</v>
      </c>
    </row>
    <row r="97" spans="1:59">
      <c r="A97" s="132">
        <v>44997</v>
      </c>
      <c r="B97" s="68">
        <v>5</v>
      </c>
      <c r="C97" s="68">
        <v>4</v>
      </c>
      <c r="D97" s="68">
        <v>5</v>
      </c>
      <c r="E97" s="68">
        <v>8</v>
      </c>
      <c r="F97" s="68">
        <v>9</v>
      </c>
      <c r="G97" s="68">
        <v>8</v>
      </c>
      <c r="H97" s="68">
        <v>7</v>
      </c>
      <c r="I97" s="68">
        <v>9</v>
      </c>
      <c r="J97" s="68">
        <v>9</v>
      </c>
      <c r="K97" s="68">
        <v>6</v>
      </c>
      <c r="L97" s="68">
        <v>9</v>
      </c>
      <c r="M97" s="68">
        <v>7</v>
      </c>
      <c r="N97" s="68">
        <v>4</v>
      </c>
      <c r="O97" s="68">
        <v>5</v>
      </c>
      <c r="P97" s="68">
        <v>6</v>
      </c>
      <c r="Q97" s="68">
        <v>4</v>
      </c>
      <c r="R97" s="68">
        <v>2</v>
      </c>
      <c r="S97" s="68">
        <v>7</v>
      </c>
      <c r="T97" s="68">
        <v>4</v>
      </c>
      <c r="U97" s="68">
        <v>9</v>
      </c>
      <c r="V97" s="68">
        <v>2</v>
      </c>
      <c r="W97" s="68">
        <v>2</v>
      </c>
      <c r="X97" s="68">
        <v>9</v>
      </c>
      <c r="Y97" s="68">
        <v>7</v>
      </c>
      <c r="Z97" s="68">
        <v>7</v>
      </c>
      <c r="AA97" s="68">
        <v>5</v>
      </c>
      <c r="AB97" s="68">
        <v>4</v>
      </c>
      <c r="AC97" s="68">
        <v>6</v>
      </c>
      <c r="AD97" s="68">
        <v>8</v>
      </c>
      <c r="AE97" s="68">
        <v>4</v>
      </c>
      <c r="AF97" s="68">
        <v>6</v>
      </c>
      <c r="AG97" s="68">
        <v>9</v>
      </c>
      <c r="AH97" s="68">
        <v>6</v>
      </c>
      <c r="AI97" s="68">
        <v>3</v>
      </c>
      <c r="AJ97" s="68">
        <v>3</v>
      </c>
      <c r="AK97" s="68">
        <v>4</v>
      </c>
      <c r="AL97" s="68">
        <v>7</v>
      </c>
      <c r="AM97" s="68">
        <v>10</v>
      </c>
      <c r="AN97" s="68">
        <v>10</v>
      </c>
      <c r="AO97" s="68">
        <v>5</v>
      </c>
      <c r="AP97" s="68">
        <v>7</v>
      </c>
      <c r="AQ97" s="68">
        <v>9</v>
      </c>
      <c r="AR97" s="68">
        <v>7</v>
      </c>
      <c r="AS97" s="68">
        <v>4</v>
      </c>
      <c r="AT97" s="68">
        <v>6</v>
      </c>
      <c r="AU97" s="68">
        <v>9</v>
      </c>
      <c r="AV97" s="68">
        <v>9</v>
      </c>
      <c r="AW97" s="68">
        <v>9</v>
      </c>
      <c r="AX97" s="68">
        <v>5</v>
      </c>
      <c r="AY97" s="68">
        <v>9</v>
      </c>
      <c r="AZ97" s="68">
        <v>9</v>
      </c>
      <c r="BA97" s="68">
        <v>8</v>
      </c>
      <c r="BB97" s="68">
        <v>8</v>
      </c>
      <c r="BC97" s="68">
        <v>6</v>
      </c>
      <c r="BD97" s="68">
        <v>10</v>
      </c>
      <c r="BE97" s="68">
        <v>7</v>
      </c>
      <c r="BF97" s="68">
        <v>7</v>
      </c>
      <c r="BG97" s="68">
        <v>6</v>
      </c>
    </row>
    <row r="98" spans="1:59">
      <c r="A98" s="132">
        <v>44998</v>
      </c>
      <c r="B98" s="68">
        <v>5</v>
      </c>
      <c r="C98" s="68">
        <v>4</v>
      </c>
      <c r="D98" s="68">
        <v>5</v>
      </c>
      <c r="E98" s="68">
        <v>8</v>
      </c>
      <c r="F98" s="68">
        <v>9</v>
      </c>
      <c r="G98" s="68">
        <v>8</v>
      </c>
      <c r="H98" s="68">
        <v>7</v>
      </c>
      <c r="I98" s="68">
        <v>9</v>
      </c>
      <c r="J98" s="68">
        <v>9</v>
      </c>
      <c r="K98" s="68">
        <v>6</v>
      </c>
      <c r="L98" s="68">
        <v>9</v>
      </c>
      <c r="M98" s="68">
        <v>7</v>
      </c>
      <c r="N98" s="68">
        <v>4</v>
      </c>
      <c r="O98" s="68">
        <v>5</v>
      </c>
      <c r="P98" s="68">
        <v>6</v>
      </c>
      <c r="Q98" s="68">
        <v>4</v>
      </c>
      <c r="R98" s="68">
        <v>2</v>
      </c>
      <c r="S98" s="68">
        <v>7</v>
      </c>
      <c r="T98" s="68">
        <v>4</v>
      </c>
      <c r="U98" s="68">
        <v>9</v>
      </c>
      <c r="V98" s="68">
        <v>2</v>
      </c>
      <c r="W98" s="68">
        <v>2</v>
      </c>
      <c r="X98" s="68">
        <v>9</v>
      </c>
      <c r="Y98" s="68">
        <v>7</v>
      </c>
      <c r="Z98" s="68">
        <v>7</v>
      </c>
      <c r="AA98" s="68">
        <v>5</v>
      </c>
      <c r="AB98" s="68">
        <v>4</v>
      </c>
      <c r="AC98" s="68">
        <v>6</v>
      </c>
      <c r="AD98" s="68">
        <v>8</v>
      </c>
      <c r="AE98" s="68">
        <v>4</v>
      </c>
      <c r="AF98" s="68">
        <v>6</v>
      </c>
      <c r="AG98" s="68">
        <v>9</v>
      </c>
      <c r="AH98" s="68">
        <v>6</v>
      </c>
      <c r="AI98" s="68">
        <v>3</v>
      </c>
      <c r="AJ98" s="68">
        <v>3</v>
      </c>
      <c r="AK98" s="68">
        <v>4</v>
      </c>
      <c r="AL98" s="68">
        <v>7</v>
      </c>
      <c r="AM98" s="68">
        <v>10</v>
      </c>
      <c r="AN98" s="68">
        <v>10</v>
      </c>
      <c r="AO98" s="68">
        <v>5</v>
      </c>
      <c r="AP98" s="68">
        <v>7</v>
      </c>
      <c r="AQ98" s="68">
        <v>9</v>
      </c>
      <c r="AR98" s="68">
        <v>7</v>
      </c>
      <c r="AS98" s="68">
        <v>4</v>
      </c>
      <c r="AT98" s="68">
        <v>6</v>
      </c>
      <c r="AU98" s="68">
        <v>9</v>
      </c>
      <c r="AV98" s="68">
        <v>9</v>
      </c>
      <c r="AW98" s="68">
        <v>9</v>
      </c>
      <c r="AX98" s="68">
        <v>5</v>
      </c>
      <c r="AY98" s="68">
        <v>9</v>
      </c>
      <c r="AZ98" s="68">
        <v>9</v>
      </c>
      <c r="BA98" s="68">
        <v>8</v>
      </c>
      <c r="BB98" s="68">
        <v>8</v>
      </c>
      <c r="BC98" s="68">
        <v>6</v>
      </c>
      <c r="BD98" s="68">
        <v>10</v>
      </c>
      <c r="BE98" s="68">
        <v>7</v>
      </c>
      <c r="BF98" s="68">
        <v>7</v>
      </c>
      <c r="BG98" s="68">
        <v>6</v>
      </c>
    </row>
    <row r="99" spans="1:59">
      <c r="A99" s="132">
        <v>44999</v>
      </c>
      <c r="B99" s="68">
        <v>5</v>
      </c>
      <c r="C99" s="68">
        <v>4</v>
      </c>
      <c r="D99" s="68">
        <v>5</v>
      </c>
      <c r="E99" s="68">
        <v>8</v>
      </c>
      <c r="F99" s="68">
        <v>9</v>
      </c>
      <c r="G99" s="68">
        <v>8</v>
      </c>
      <c r="H99" s="68">
        <v>7</v>
      </c>
      <c r="I99" s="68">
        <v>9</v>
      </c>
      <c r="J99" s="68">
        <v>9</v>
      </c>
      <c r="K99" s="68">
        <v>6</v>
      </c>
      <c r="L99" s="68">
        <v>9</v>
      </c>
      <c r="M99" s="68">
        <v>7</v>
      </c>
      <c r="N99" s="68">
        <v>4</v>
      </c>
      <c r="O99" s="68">
        <v>5</v>
      </c>
      <c r="P99" s="68">
        <v>6</v>
      </c>
      <c r="Q99" s="68">
        <v>4</v>
      </c>
      <c r="R99" s="68">
        <v>2</v>
      </c>
      <c r="S99" s="68">
        <v>7</v>
      </c>
      <c r="T99" s="68">
        <v>4</v>
      </c>
      <c r="U99" s="68">
        <v>9</v>
      </c>
      <c r="V99" s="68">
        <v>2</v>
      </c>
      <c r="W99" s="68">
        <v>2</v>
      </c>
      <c r="X99" s="68">
        <v>9</v>
      </c>
      <c r="Y99" s="68">
        <v>7</v>
      </c>
      <c r="Z99" s="68">
        <v>7</v>
      </c>
      <c r="AA99" s="68">
        <v>5</v>
      </c>
      <c r="AB99" s="68">
        <v>4</v>
      </c>
      <c r="AC99" s="68">
        <v>6</v>
      </c>
      <c r="AD99" s="68">
        <v>8</v>
      </c>
      <c r="AE99" s="68">
        <v>4</v>
      </c>
      <c r="AF99" s="68">
        <v>6</v>
      </c>
      <c r="AG99" s="68">
        <v>9</v>
      </c>
      <c r="AH99" s="68">
        <v>6</v>
      </c>
      <c r="AI99" s="68">
        <v>3</v>
      </c>
      <c r="AJ99" s="68">
        <v>3</v>
      </c>
      <c r="AK99" s="68">
        <v>4</v>
      </c>
      <c r="AL99" s="68">
        <v>7</v>
      </c>
      <c r="AM99" s="68">
        <v>10</v>
      </c>
      <c r="AN99" s="68">
        <v>10</v>
      </c>
      <c r="AO99" s="68">
        <v>5</v>
      </c>
      <c r="AP99" s="68">
        <v>7</v>
      </c>
      <c r="AQ99" s="68">
        <v>9</v>
      </c>
      <c r="AR99" s="68">
        <v>7</v>
      </c>
      <c r="AS99" s="68">
        <v>4</v>
      </c>
      <c r="AT99" s="68">
        <v>6</v>
      </c>
      <c r="AU99" s="68">
        <v>9</v>
      </c>
      <c r="AV99" s="68">
        <v>9</v>
      </c>
      <c r="AW99" s="68">
        <v>9</v>
      </c>
      <c r="AX99" s="68">
        <v>5</v>
      </c>
      <c r="AY99" s="68">
        <v>9</v>
      </c>
      <c r="AZ99" s="68">
        <v>9</v>
      </c>
      <c r="BA99" s="68">
        <v>8</v>
      </c>
      <c r="BB99" s="68">
        <v>8</v>
      </c>
      <c r="BC99" s="68">
        <v>6</v>
      </c>
      <c r="BD99" s="68">
        <v>10</v>
      </c>
      <c r="BE99" s="68">
        <v>7</v>
      </c>
      <c r="BF99" s="68">
        <v>7</v>
      </c>
      <c r="BG99" s="68">
        <v>6</v>
      </c>
    </row>
    <row r="100" spans="1:59">
      <c r="A100" s="132">
        <v>45000</v>
      </c>
      <c r="B100" s="68">
        <v>5</v>
      </c>
      <c r="C100" s="68">
        <v>4</v>
      </c>
      <c r="D100" s="68">
        <v>5</v>
      </c>
      <c r="E100" s="68">
        <v>8</v>
      </c>
      <c r="F100" s="68">
        <v>9</v>
      </c>
      <c r="G100" s="68">
        <v>8</v>
      </c>
      <c r="H100" s="68">
        <v>7</v>
      </c>
      <c r="I100" s="68">
        <v>9</v>
      </c>
      <c r="J100" s="68">
        <v>9</v>
      </c>
      <c r="K100" s="68">
        <v>6</v>
      </c>
      <c r="L100" s="68">
        <v>9</v>
      </c>
      <c r="M100" s="68">
        <v>7</v>
      </c>
      <c r="N100" s="68">
        <v>4</v>
      </c>
      <c r="O100" s="68">
        <v>5</v>
      </c>
      <c r="P100" s="68">
        <v>6</v>
      </c>
      <c r="Q100" s="68">
        <v>4</v>
      </c>
      <c r="R100" s="68">
        <v>2</v>
      </c>
      <c r="S100" s="68">
        <v>7</v>
      </c>
      <c r="T100" s="68">
        <v>4</v>
      </c>
      <c r="U100" s="68">
        <v>9</v>
      </c>
      <c r="V100" s="68">
        <v>2</v>
      </c>
      <c r="W100" s="68">
        <v>2</v>
      </c>
      <c r="X100" s="68">
        <v>9</v>
      </c>
      <c r="Y100" s="68">
        <v>7</v>
      </c>
      <c r="Z100" s="68">
        <v>7</v>
      </c>
      <c r="AA100" s="68">
        <v>5</v>
      </c>
      <c r="AB100" s="68">
        <v>4</v>
      </c>
      <c r="AC100" s="68">
        <v>6</v>
      </c>
      <c r="AD100" s="68">
        <v>8</v>
      </c>
      <c r="AE100" s="68">
        <v>4</v>
      </c>
      <c r="AF100" s="68">
        <v>6</v>
      </c>
      <c r="AG100" s="68">
        <v>9</v>
      </c>
      <c r="AH100" s="68">
        <v>6</v>
      </c>
      <c r="AI100" s="68">
        <v>3</v>
      </c>
      <c r="AJ100" s="68">
        <v>3</v>
      </c>
      <c r="AK100" s="68">
        <v>4</v>
      </c>
      <c r="AL100" s="68">
        <v>7</v>
      </c>
      <c r="AM100" s="68">
        <v>10</v>
      </c>
      <c r="AN100" s="68">
        <v>10</v>
      </c>
      <c r="AO100" s="68">
        <v>5</v>
      </c>
      <c r="AP100" s="68">
        <v>7</v>
      </c>
      <c r="AQ100" s="68">
        <v>9</v>
      </c>
      <c r="AR100" s="68">
        <v>7</v>
      </c>
      <c r="AS100" s="68">
        <v>4</v>
      </c>
      <c r="AT100" s="68">
        <v>6</v>
      </c>
      <c r="AU100" s="68">
        <v>9</v>
      </c>
      <c r="AV100" s="68">
        <v>9</v>
      </c>
      <c r="AW100" s="68">
        <v>9</v>
      </c>
      <c r="AX100" s="68">
        <v>5</v>
      </c>
      <c r="AY100" s="68">
        <v>9</v>
      </c>
      <c r="AZ100" s="68">
        <v>9</v>
      </c>
      <c r="BA100" s="68">
        <v>8</v>
      </c>
      <c r="BB100" s="68">
        <v>8</v>
      </c>
      <c r="BC100" s="68">
        <v>6</v>
      </c>
      <c r="BD100" s="68">
        <v>10</v>
      </c>
      <c r="BE100" s="68">
        <v>7</v>
      </c>
      <c r="BF100" s="68">
        <v>7</v>
      </c>
      <c r="BG100" s="68">
        <v>6</v>
      </c>
    </row>
    <row r="101" spans="1:59">
      <c r="A101" s="132">
        <v>45001</v>
      </c>
      <c r="B101" s="68">
        <v>5</v>
      </c>
      <c r="C101" s="68">
        <v>4</v>
      </c>
      <c r="D101" s="68">
        <v>5</v>
      </c>
      <c r="E101" s="68">
        <v>8</v>
      </c>
      <c r="F101" s="68">
        <v>9</v>
      </c>
      <c r="G101" s="68">
        <v>8</v>
      </c>
      <c r="H101" s="68">
        <v>7</v>
      </c>
      <c r="I101" s="68">
        <v>9</v>
      </c>
      <c r="J101" s="68">
        <v>9</v>
      </c>
      <c r="K101" s="68">
        <v>6</v>
      </c>
      <c r="L101" s="68">
        <v>9</v>
      </c>
      <c r="M101" s="68">
        <v>7</v>
      </c>
      <c r="N101" s="68">
        <v>4</v>
      </c>
      <c r="O101" s="68">
        <v>5</v>
      </c>
      <c r="P101" s="68">
        <v>6</v>
      </c>
      <c r="Q101" s="68">
        <v>4</v>
      </c>
      <c r="R101" s="68">
        <v>2</v>
      </c>
      <c r="S101" s="68">
        <v>7</v>
      </c>
      <c r="T101" s="68">
        <v>4</v>
      </c>
      <c r="U101" s="68">
        <v>9</v>
      </c>
      <c r="V101" s="68">
        <v>2</v>
      </c>
      <c r="W101" s="68">
        <v>2</v>
      </c>
      <c r="X101" s="68">
        <v>9</v>
      </c>
      <c r="Y101" s="68">
        <v>7</v>
      </c>
      <c r="Z101" s="68">
        <v>7</v>
      </c>
      <c r="AA101" s="68">
        <v>5</v>
      </c>
      <c r="AB101" s="68">
        <v>4</v>
      </c>
      <c r="AC101" s="68">
        <v>6</v>
      </c>
      <c r="AD101" s="68">
        <v>8</v>
      </c>
      <c r="AE101" s="68">
        <v>4</v>
      </c>
      <c r="AF101" s="68">
        <v>6</v>
      </c>
      <c r="AG101" s="68">
        <v>9</v>
      </c>
      <c r="AH101" s="68">
        <v>6</v>
      </c>
      <c r="AI101" s="68">
        <v>3</v>
      </c>
      <c r="AJ101" s="68">
        <v>3</v>
      </c>
      <c r="AK101" s="68">
        <v>4</v>
      </c>
      <c r="AL101" s="68">
        <v>7</v>
      </c>
      <c r="AM101" s="68">
        <v>10</v>
      </c>
      <c r="AN101" s="68">
        <v>10</v>
      </c>
      <c r="AO101" s="68">
        <v>5</v>
      </c>
      <c r="AP101" s="68">
        <v>7</v>
      </c>
      <c r="AQ101" s="68">
        <v>9</v>
      </c>
      <c r="AR101" s="68">
        <v>7</v>
      </c>
      <c r="AS101" s="68">
        <v>4</v>
      </c>
      <c r="AT101" s="68">
        <v>6</v>
      </c>
      <c r="AU101" s="68">
        <v>9</v>
      </c>
      <c r="AV101" s="68">
        <v>9</v>
      </c>
      <c r="AW101" s="68">
        <v>9</v>
      </c>
      <c r="AX101" s="68">
        <v>5</v>
      </c>
      <c r="AY101" s="68">
        <v>9</v>
      </c>
      <c r="AZ101" s="68">
        <v>9</v>
      </c>
      <c r="BA101" s="68">
        <v>8</v>
      </c>
      <c r="BB101" s="68">
        <v>8</v>
      </c>
      <c r="BC101" s="68">
        <v>6</v>
      </c>
      <c r="BD101" s="68">
        <v>10</v>
      </c>
      <c r="BE101" s="68">
        <v>7</v>
      </c>
      <c r="BF101" s="68">
        <v>7</v>
      </c>
      <c r="BG101" s="68">
        <v>6</v>
      </c>
    </row>
    <row r="102" spans="1:59">
      <c r="A102" s="132">
        <v>45002</v>
      </c>
      <c r="B102" s="68">
        <v>5</v>
      </c>
      <c r="C102" s="68">
        <v>4</v>
      </c>
      <c r="D102" s="68">
        <v>5</v>
      </c>
      <c r="E102" s="68">
        <v>8</v>
      </c>
      <c r="F102" s="68">
        <v>9</v>
      </c>
      <c r="G102" s="68">
        <v>8</v>
      </c>
      <c r="H102" s="68">
        <v>7</v>
      </c>
      <c r="I102" s="68">
        <v>9</v>
      </c>
      <c r="J102" s="68">
        <v>9</v>
      </c>
      <c r="K102" s="68">
        <v>6</v>
      </c>
      <c r="L102" s="68">
        <v>9</v>
      </c>
      <c r="M102" s="68">
        <v>7</v>
      </c>
      <c r="N102" s="68">
        <v>4</v>
      </c>
      <c r="O102" s="68">
        <v>5</v>
      </c>
      <c r="P102" s="68">
        <v>6</v>
      </c>
      <c r="Q102" s="68">
        <v>4</v>
      </c>
      <c r="R102" s="68">
        <v>2</v>
      </c>
      <c r="S102" s="68">
        <v>7</v>
      </c>
      <c r="T102" s="68">
        <v>4</v>
      </c>
      <c r="U102" s="68">
        <v>9</v>
      </c>
      <c r="V102" s="68">
        <v>2</v>
      </c>
      <c r="W102" s="68">
        <v>2</v>
      </c>
      <c r="X102" s="68">
        <v>9</v>
      </c>
      <c r="Y102" s="68">
        <v>7</v>
      </c>
      <c r="Z102" s="68">
        <v>7</v>
      </c>
      <c r="AA102" s="68">
        <v>5</v>
      </c>
      <c r="AB102" s="68">
        <v>4</v>
      </c>
      <c r="AC102" s="68">
        <v>6</v>
      </c>
      <c r="AD102" s="68">
        <v>8</v>
      </c>
      <c r="AE102" s="68">
        <v>4</v>
      </c>
      <c r="AF102" s="68">
        <v>6</v>
      </c>
      <c r="AG102" s="68">
        <v>9</v>
      </c>
      <c r="AH102" s="68">
        <v>6</v>
      </c>
      <c r="AI102" s="68">
        <v>3</v>
      </c>
      <c r="AJ102" s="68">
        <v>3</v>
      </c>
      <c r="AK102" s="68">
        <v>4</v>
      </c>
      <c r="AL102" s="68">
        <v>7</v>
      </c>
      <c r="AM102" s="68">
        <v>10</v>
      </c>
      <c r="AN102" s="68">
        <v>10</v>
      </c>
      <c r="AO102" s="68">
        <v>5</v>
      </c>
      <c r="AP102" s="68">
        <v>7</v>
      </c>
      <c r="AQ102" s="68">
        <v>9</v>
      </c>
      <c r="AR102" s="68">
        <v>7</v>
      </c>
      <c r="AS102" s="68">
        <v>4</v>
      </c>
      <c r="AT102" s="68">
        <v>6</v>
      </c>
      <c r="AU102" s="68">
        <v>9</v>
      </c>
      <c r="AV102" s="68">
        <v>9</v>
      </c>
      <c r="AW102" s="68">
        <v>9</v>
      </c>
      <c r="AX102" s="68">
        <v>5</v>
      </c>
      <c r="AY102" s="68">
        <v>9</v>
      </c>
      <c r="AZ102" s="68">
        <v>9</v>
      </c>
      <c r="BA102" s="68">
        <v>8</v>
      </c>
      <c r="BB102" s="68">
        <v>8</v>
      </c>
      <c r="BC102" s="68">
        <v>6</v>
      </c>
      <c r="BD102" s="68">
        <v>10</v>
      </c>
      <c r="BE102" s="68">
        <v>7</v>
      </c>
      <c r="BF102" s="68">
        <v>7</v>
      </c>
      <c r="BG102" s="68">
        <v>6</v>
      </c>
    </row>
    <row r="103" spans="1:59">
      <c r="A103" s="132">
        <v>45003</v>
      </c>
      <c r="B103" s="68">
        <v>5</v>
      </c>
      <c r="C103" s="68">
        <v>4</v>
      </c>
      <c r="D103" s="68">
        <v>5</v>
      </c>
      <c r="E103" s="68">
        <v>8</v>
      </c>
      <c r="F103" s="68">
        <v>9</v>
      </c>
      <c r="G103" s="68">
        <v>8</v>
      </c>
      <c r="H103" s="68">
        <v>7</v>
      </c>
      <c r="I103" s="68">
        <v>9</v>
      </c>
      <c r="J103" s="68">
        <v>9</v>
      </c>
      <c r="K103" s="68">
        <v>6</v>
      </c>
      <c r="L103" s="68">
        <v>9</v>
      </c>
      <c r="M103" s="68">
        <v>7</v>
      </c>
      <c r="N103" s="68">
        <v>4</v>
      </c>
      <c r="O103" s="68">
        <v>5</v>
      </c>
      <c r="P103" s="68">
        <v>6</v>
      </c>
      <c r="Q103" s="68">
        <v>4</v>
      </c>
      <c r="R103" s="68">
        <v>2</v>
      </c>
      <c r="S103" s="68">
        <v>7</v>
      </c>
      <c r="T103" s="68">
        <v>4</v>
      </c>
      <c r="U103" s="68">
        <v>9</v>
      </c>
      <c r="V103" s="68">
        <v>2</v>
      </c>
      <c r="W103" s="68">
        <v>2</v>
      </c>
      <c r="X103" s="68">
        <v>9</v>
      </c>
      <c r="Y103" s="68">
        <v>7</v>
      </c>
      <c r="Z103" s="68">
        <v>7</v>
      </c>
      <c r="AA103" s="68">
        <v>5</v>
      </c>
      <c r="AB103" s="68">
        <v>4</v>
      </c>
      <c r="AC103" s="68">
        <v>6</v>
      </c>
      <c r="AD103" s="68">
        <v>8</v>
      </c>
      <c r="AE103" s="68">
        <v>4</v>
      </c>
      <c r="AF103" s="68">
        <v>6</v>
      </c>
      <c r="AG103" s="68">
        <v>9</v>
      </c>
      <c r="AH103" s="68">
        <v>6</v>
      </c>
      <c r="AI103" s="68">
        <v>3</v>
      </c>
      <c r="AJ103" s="68">
        <v>3</v>
      </c>
      <c r="AK103" s="68">
        <v>4</v>
      </c>
      <c r="AL103" s="68">
        <v>7</v>
      </c>
      <c r="AM103" s="68">
        <v>10</v>
      </c>
      <c r="AN103" s="68">
        <v>10</v>
      </c>
      <c r="AO103" s="68">
        <v>5</v>
      </c>
      <c r="AP103" s="68">
        <v>7</v>
      </c>
      <c r="AQ103" s="68">
        <v>9</v>
      </c>
      <c r="AR103" s="68">
        <v>7</v>
      </c>
      <c r="AS103" s="68">
        <v>4</v>
      </c>
      <c r="AT103" s="68">
        <v>6</v>
      </c>
      <c r="AU103" s="68">
        <v>9</v>
      </c>
      <c r="AV103" s="68">
        <v>9</v>
      </c>
      <c r="AW103" s="68">
        <v>9</v>
      </c>
      <c r="AX103" s="68">
        <v>5</v>
      </c>
      <c r="AY103" s="68">
        <v>9</v>
      </c>
      <c r="AZ103" s="68">
        <v>9</v>
      </c>
      <c r="BA103" s="68">
        <v>8</v>
      </c>
      <c r="BB103" s="68">
        <v>8</v>
      </c>
      <c r="BC103" s="68">
        <v>6</v>
      </c>
      <c r="BD103" s="68">
        <v>10</v>
      </c>
      <c r="BE103" s="68">
        <v>7</v>
      </c>
      <c r="BF103" s="68">
        <v>7</v>
      </c>
      <c r="BG103" s="68">
        <v>6</v>
      </c>
    </row>
    <row r="104" spans="1:59">
      <c r="A104" s="132">
        <v>45004</v>
      </c>
      <c r="B104" s="68">
        <v>5</v>
      </c>
      <c r="C104" s="68">
        <v>4</v>
      </c>
      <c r="D104" s="68">
        <v>5</v>
      </c>
      <c r="E104" s="68">
        <v>8</v>
      </c>
      <c r="F104" s="68">
        <v>9</v>
      </c>
      <c r="G104" s="68">
        <v>8</v>
      </c>
      <c r="H104" s="68">
        <v>7</v>
      </c>
      <c r="I104" s="68">
        <v>9</v>
      </c>
      <c r="J104" s="68">
        <v>9</v>
      </c>
      <c r="K104" s="68">
        <v>6</v>
      </c>
      <c r="L104" s="68">
        <v>9</v>
      </c>
      <c r="M104" s="68">
        <v>7</v>
      </c>
      <c r="N104" s="68">
        <v>4</v>
      </c>
      <c r="O104" s="68">
        <v>5</v>
      </c>
      <c r="P104" s="68">
        <v>6</v>
      </c>
      <c r="Q104" s="68">
        <v>4</v>
      </c>
      <c r="R104" s="68">
        <v>2</v>
      </c>
      <c r="S104" s="68">
        <v>7</v>
      </c>
      <c r="T104" s="68">
        <v>4</v>
      </c>
      <c r="U104" s="68">
        <v>9</v>
      </c>
      <c r="V104" s="68">
        <v>2</v>
      </c>
      <c r="W104" s="68">
        <v>2</v>
      </c>
      <c r="X104" s="68">
        <v>9</v>
      </c>
      <c r="Y104" s="68">
        <v>7</v>
      </c>
      <c r="Z104" s="68">
        <v>7</v>
      </c>
      <c r="AA104" s="68">
        <v>5</v>
      </c>
      <c r="AB104" s="68">
        <v>4</v>
      </c>
      <c r="AC104" s="68">
        <v>6</v>
      </c>
      <c r="AD104" s="68">
        <v>8</v>
      </c>
      <c r="AE104" s="68">
        <v>4</v>
      </c>
      <c r="AF104" s="68">
        <v>6</v>
      </c>
      <c r="AG104" s="68">
        <v>9</v>
      </c>
      <c r="AH104" s="68">
        <v>6</v>
      </c>
      <c r="AI104" s="68">
        <v>3</v>
      </c>
      <c r="AJ104" s="68">
        <v>3</v>
      </c>
      <c r="AK104" s="68">
        <v>4</v>
      </c>
      <c r="AL104" s="68">
        <v>7</v>
      </c>
      <c r="AM104" s="68">
        <v>10</v>
      </c>
      <c r="AN104" s="68">
        <v>10</v>
      </c>
      <c r="AO104" s="68">
        <v>5</v>
      </c>
      <c r="AP104" s="68">
        <v>7</v>
      </c>
      <c r="AQ104" s="68">
        <v>9</v>
      </c>
      <c r="AR104" s="68">
        <v>7</v>
      </c>
      <c r="AS104" s="68">
        <v>4</v>
      </c>
      <c r="AT104" s="68">
        <v>6</v>
      </c>
      <c r="AU104" s="68">
        <v>9</v>
      </c>
      <c r="AV104" s="68">
        <v>9</v>
      </c>
      <c r="AW104" s="68">
        <v>9</v>
      </c>
      <c r="AX104" s="68">
        <v>5</v>
      </c>
      <c r="AY104" s="68">
        <v>9</v>
      </c>
      <c r="AZ104" s="68">
        <v>9</v>
      </c>
      <c r="BA104" s="68">
        <v>8</v>
      </c>
      <c r="BB104" s="68">
        <v>8</v>
      </c>
      <c r="BC104" s="68">
        <v>6</v>
      </c>
      <c r="BD104" s="68">
        <v>10</v>
      </c>
      <c r="BE104" s="68">
        <v>7</v>
      </c>
      <c r="BF104" s="68">
        <v>7</v>
      </c>
      <c r="BG104" s="68">
        <v>6</v>
      </c>
    </row>
    <row r="105" spans="1:59">
      <c r="A105" s="132">
        <v>45005</v>
      </c>
      <c r="B105" s="68">
        <v>5</v>
      </c>
      <c r="C105" s="68">
        <v>4</v>
      </c>
      <c r="D105" s="68">
        <v>5</v>
      </c>
      <c r="E105" s="68">
        <v>8</v>
      </c>
      <c r="F105" s="68">
        <v>9</v>
      </c>
      <c r="G105" s="68">
        <v>8</v>
      </c>
      <c r="H105" s="68">
        <v>7</v>
      </c>
      <c r="I105" s="68">
        <v>9</v>
      </c>
      <c r="J105" s="68">
        <v>9</v>
      </c>
      <c r="K105" s="68">
        <v>6</v>
      </c>
      <c r="L105" s="68">
        <v>9</v>
      </c>
      <c r="M105" s="68">
        <v>7</v>
      </c>
      <c r="N105" s="68">
        <v>4</v>
      </c>
      <c r="O105" s="68">
        <v>5</v>
      </c>
      <c r="P105" s="68">
        <v>6</v>
      </c>
      <c r="Q105" s="68">
        <v>4</v>
      </c>
      <c r="R105" s="68">
        <v>2</v>
      </c>
      <c r="S105" s="68">
        <v>7</v>
      </c>
      <c r="T105" s="68">
        <v>4</v>
      </c>
      <c r="U105" s="68">
        <v>9</v>
      </c>
      <c r="V105" s="68">
        <v>2</v>
      </c>
      <c r="W105" s="68">
        <v>2</v>
      </c>
      <c r="X105" s="68">
        <v>9</v>
      </c>
      <c r="Y105" s="68">
        <v>7</v>
      </c>
      <c r="Z105" s="68">
        <v>7</v>
      </c>
      <c r="AA105" s="68">
        <v>5</v>
      </c>
      <c r="AB105" s="68">
        <v>4</v>
      </c>
      <c r="AC105" s="68">
        <v>6</v>
      </c>
      <c r="AD105" s="68">
        <v>7</v>
      </c>
      <c r="AE105" s="68">
        <v>4</v>
      </c>
      <c r="AF105" s="68">
        <v>6</v>
      </c>
      <c r="AG105" s="68">
        <v>9</v>
      </c>
      <c r="AH105" s="68">
        <v>6</v>
      </c>
      <c r="AI105" s="68">
        <v>3</v>
      </c>
      <c r="AJ105" s="68">
        <v>3</v>
      </c>
      <c r="AK105" s="68">
        <v>4</v>
      </c>
      <c r="AL105" s="68">
        <v>7</v>
      </c>
      <c r="AM105" s="68">
        <v>10</v>
      </c>
      <c r="AN105" s="68">
        <v>10</v>
      </c>
      <c r="AO105" s="68">
        <v>5</v>
      </c>
      <c r="AP105" s="68">
        <v>7</v>
      </c>
      <c r="AQ105" s="68">
        <v>9</v>
      </c>
      <c r="AR105" s="68">
        <v>7</v>
      </c>
      <c r="AS105" s="68">
        <v>4</v>
      </c>
      <c r="AT105" s="68">
        <v>6</v>
      </c>
      <c r="AU105" s="68">
        <v>9</v>
      </c>
      <c r="AV105" s="68">
        <v>9</v>
      </c>
      <c r="AW105" s="68">
        <v>9</v>
      </c>
      <c r="AX105" s="68">
        <v>5</v>
      </c>
      <c r="AY105" s="68">
        <v>9</v>
      </c>
      <c r="AZ105" s="68">
        <v>9</v>
      </c>
      <c r="BA105" s="68">
        <v>8</v>
      </c>
      <c r="BB105" s="68">
        <v>8</v>
      </c>
      <c r="BC105" s="68">
        <v>6</v>
      </c>
      <c r="BD105" s="68">
        <v>10</v>
      </c>
      <c r="BE105" s="68">
        <v>7</v>
      </c>
      <c r="BF105" s="68">
        <v>7</v>
      </c>
      <c r="BG105" s="68">
        <v>6</v>
      </c>
    </row>
    <row r="106" spans="1:59">
      <c r="A106" s="132">
        <v>45006</v>
      </c>
      <c r="B106" s="68">
        <v>5</v>
      </c>
      <c r="C106" s="68">
        <v>4</v>
      </c>
      <c r="D106" s="68">
        <v>5</v>
      </c>
      <c r="E106" s="68">
        <v>8</v>
      </c>
      <c r="F106" s="68">
        <v>9</v>
      </c>
      <c r="G106" s="68">
        <v>8</v>
      </c>
      <c r="H106" s="68">
        <v>7</v>
      </c>
      <c r="I106" s="68">
        <v>9</v>
      </c>
      <c r="J106" s="68">
        <v>9</v>
      </c>
      <c r="K106" s="68">
        <v>6</v>
      </c>
      <c r="L106" s="68">
        <v>9</v>
      </c>
      <c r="M106" s="68">
        <v>7</v>
      </c>
      <c r="N106" s="68">
        <v>4</v>
      </c>
      <c r="O106" s="68">
        <v>5</v>
      </c>
      <c r="P106" s="68">
        <v>6</v>
      </c>
      <c r="Q106" s="68">
        <v>4</v>
      </c>
      <c r="R106" s="68">
        <v>2</v>
      </c>
      <c r="S106" s="68">
        <v>7</v>
      </c>
      <c r="T106" s="68">
        <v>4</v>
      </c>
      <c r="U106" s="68">
        <v>9</v>
      </c>
      <c r="V106" s="68">
        <v>2</v>
      </c>
      <c r="W106" s="68">
        <v>2</v>
      </c>
      <c r="X106" s="68">
        <v>9</v>
      </c>
      <c r="Y106" s="68">
        <v>7</v>
      </c>
      <c r="Z106" s="68">
        <v>7</v>
      </c>
      <c r="AA106" s="68">
        <v>5</v>
      </c>
      <c r="AB106" s="68">
        <v>4</v>
      </c>
      <c r="AC106" s="68">
        <v>6</v>
      </c>
      <c r="AD106" s="68">
        <v>7</v>
      </c>
      <c r="AE106" s="68">
        <v>4</v>
      </c>
      <c r="AF106" s="68">
        <v>6</v>
      </c>
      <c r="AG106" s="68">
        <v>9</v>
      </c>
      <c r="AH106" s="68">
        <v>6</v>
      </c>
      <c r="AI106" s="68">
        <v>3</v>
      </c>
      <c r="AJ106" s="68">
        <v>3</v>
      </c>
      <c r="AK106" s="68">
        <v>4</v>
      </c>
      <c r="AL106" s="68">
        <v>7</v>
      </c>
      <c r="AM106" s="68">
        <v>10</v>
      </c>
      <c r="AN106" s="68">
        <v>10</v>
      </c>
      <c r="AO106" s="68">
        <v>5</v>
      </c>
      <c r="AP106" s="68">
        <v>7</v>
      </c>
      <c r="AQ106" s="68">
        <v>9</v>
      </c>
      <c r="AR106" s="68">
        <v>7</v>
      </c>
      <c r="AS106" s="68">
        <v>4</v>
      </c>
      <c r="AT106" s="68">
        <v>6</v>
      </c>
      <c r="AU106" s="68">
        <v>9</v>
      </c>
      <c r="AV106" s="68">
        <v>9</v>
      </c>
      <c r="AW106" s="68">
        <v>9</v>
      </c>
      <c r="AX106" s="68">
        <v>5</v>
      </c>
      <c r="AY106" s="68">
        <v>9</v>
      </c>
      <c r="AZ106" s="68">
        <v>9</v>
      </c>
      <c r="BA106" s="68">
        <v>8</v>
      </c>
      <c r="BB106" s="68">
        <v>8</v>
      </c>
      <c r="BC106" s="68">
        <v>6</v>
      </c>
      <c r="BD106" s="68">
        <v>10</v>
      </c>
      <c r="BE106" s="68">
        <v>7</v>
      </c>
      <c r="BF106" s="68">
        <v>7</v>
      </c>
      <c r="BG106" s="68">
        <v>6</v>
      </c>
    </row>
    <row r="107" spans="1:59">
      <c r="A107" s="132">
        <v>45007</v>
      </c>
      <c r="B107" s="68">
        <v>5</v>
      </c>
      <c r="C107" s="68">
        <v>4</v>
      </c>
      <c r="D107" s="68">
        <v>5</v>
      </c>
      <c r="E107" s="68">
        <v>8</v>
      </c>
      <c r="F107" s="68">
        <v>9</v>
      </c>
      <c r="G107" s="68">
        <v>8</v>
      </c>
      <c r="H107" s="68">
        <v>7</v>
      </c>
      <c r="I107" s="68">
        <v>9</v>
      </c>
      <c r="J107" s="68">
        <v>9</v>
      </c>
      <c r="K107" s="68">
        <v>6</v>
      </c>
      <c r="L107" s="68">
        <v>9</v>
      </c>
      <c r="M107" s="68">
        <v>7</v>
      </c>
      <c r="N107" s="68">
        <v>4</v>
      </c>
      <c r="O107" s="68">
        <v>5</v>
      </c>
      <c r="P107" s="68">
        <v>6</v>
      </c>
      <c r="Q107" s="68">
        <v>4</v>
      </c>
      <c r="R107" s="68">
        <v>2</v>
      </c>
      <c r="S107" s="68">
        <v>7</v>
      </c>
      <c r="T107" s="68">
        <v>4</v>
      </c>
      <c r="U107" s="68">
        <v>9</v>
      </c>
      <c r="V107" s="68">
        <v>2</v>
      </c>
      <c r="W107" s="68">
        <v>2</v>
      </c>
      <c r="X107" s="68">
        <v>9</v>
      </c>
      <c r="Y107" s="68">
        <v>7</v>
      </c>
      <c r="Z107" s="68">
        <v>7</v>
      </c>
      <c r="AA107" s="68">
        <v>5</v>
      </c>
      <c r="AB107" s="68">
        <v>4</v>
      </c>
      <c r="AC107" s="68">
        <v>6</v>
      </c>
      <c r="AD107" s="68">
        <v>7</v>
      </c>
      <c r="AE107" s="68">
        <v>4</v>
      </c>
      <c r="AF107" s="68">
        <v>6</v>
      </c>
      <c r="AG107" s="68">
        <v>9</v>
      </c>
      <c r="AH107" s="68">
        <v>6</v>
      </c>
      <c r="AI107" s="68">
        <v>3</v>
      </c>
      <c r="AJ107" s="68">
        <v>3</v>
      </c>
      <c r="AK107" s="68">
        <v>4</v>
      </c>
      <c r="AL107" s="68">
        <v>7</v>
      </c>
      <c r="AM107" s="68">
        <v>10</v>
      </c>
      <c r="AN107" s="68">
        <v>10</v>
      </c>
      <c r="AO107" s="68">
        <v>5</v>
      </c>
      <c r="AP107" s="68">
        <v>7</v>
      </c>
      <c r="AQ107" s="68">
        <v>9</v>
      </c>
      <c r="AR107" s="68">
        <v>7</v>
      </c>
      <c r="AS107" s="68">
        <v>4</v>
      </c>
      <c r="AT107" s="68">
        <v>6</v>
      </c>
      <c r="AU107" s="68">
        <v>9</v>
      </c>
      <c r="AV107" s="68">
        <v>9</v>
      </c>
      <c r="AW107" s="68">
        <v>9</v>
      </c>
      <c r="AX107" s="68">
        <v>5</v>
      </c>
      <c r="AY107" s="68">
        <v>9</v>
      </c>
      <c r="AZ107" s="68">
        <v>9</v>
      </c>
      <c r="BA107" s="68">
        <v>8</v>
      </c>
      <c r="BB107" s="68">
        <v>8</v>
      </c>
      <c r="BC107" s="68">
        <v>6</v>
      </c>
      <c r="BD107" s="68">
        <v>10</v>
      </c>
      <c r="BE107" s="68">
        <v>7</v>
      </c>
      <c r="BF107" s="68">
        <v>7</v>
      </c>
      <c r="BG107" s="68">
        <v>6</v>
      </c>
    </row>
    <row r="108" spans="1:59">
      <c r="A108" s="132">
        <v>45008</v>
      </c>
      <c r="B108" s="68">
        <v>4</v>
      </c>
      <c r="C108" s="68">
        <v>4</v>
      </c>
      <c r="D108" s="68">
        <v>5</v>
      </c>
      <c r="E108" s="68">
        <v>8</v>
      </c>
      <c r="F108" s="68">
        <v>9</v>
      </c>
      <c r="G108" s="68">
        <v>8</v>
      </c>
      <c r="H108" s="68">
        <v>7</v>
      </c>
      <c r="I108" s="68">
        <v>9</v>
      </c>
      <c r="J108" s="68">
        <v>9</v>
      </c>
      <c r="K108" s="68">
        <v>6</v>
      </c>
      <c r="L108" s="68">
        <v>9</v>
      </c>
      <c r="M108" s="68">
        <v>7</v>
      </c>
      <c r="N108" s="68">
        <v>4</v>
      </c>
      <c r="O108" s="68">
        <v>5</v>
      </c>
      <c r="P108" s="68">
        <v>6</v>
      </c>
      <c r="Q108" s="68">
        <v>4</v>
      </c>
      <c r="R108" s="68">
        <v>2</v>
      </c>
      <c r="S108" s="68">
        <v>7</v>
      </c>
      <c r="T108" s="68">
        <v>4</v>
      </c>
      <c r="U108" s="68">
        <v>9</v>
      </c>
      <c r="V108" s="68">
        <v>2</v>
      </c>
      <c r="W108" s="68">
        <v>2</v>
      </c>
      <c r="X108" s="68">
        <v>9</v>
      </c>
      <c r="Y108" s="68">
        <v>7</v>
      </c>
      <c r="Z108" s="68">
        <v>7</v>
      </c>
      <c r="AA108" s="68">
        <v>5</v>
      </c>
      <c r="AB108" s="68">
        <v>4</v>
      </c>
      <c r="AC108" s="68">
        <v>6</v>
      </c>
      <c r="AD108" s="68">
        <v>7</v>
      </c>
      <c r="AE108" s="68">
        <v>4</v>
      </c>
      <c r="AF108" s="68">
        <v>6</v>
      </c>
      <c r="AG108" s="68">
        <v>9</v>
      </c>
      <c r="AH108" s="68">
        <v>6</v>
      </c>
      <c r="AI108" s="68">
        <v>3</v>
      </c>
      <c r="AJ108" s="68">
        <v>3</v>
      </c>
      <c r="AK108" s="68">
        <v>4</v>
      </c>
      <c r="AL108" s="68">
        <v>7</v>
      </c>
      <c r="AM108" s="68">
        <v>10</v>
      </c>
      <c r="AN108" s="68">
        <v>10</v>
      </c>
      <c r="AO108" s="68">
        <v>5</v>
      </c>
      <c r="AP108" s="68">
        <v>7</v>
      </c>
      <c r="AQ108" s="68">
        <v>9</v>
      </c>
      <c r="AR108" s="68">
        <v>7</v>
      </c>
      <c r="AS108" s="68">
        <v>4</v>
      </c>
      <c r="AT108" s="68">
        <v>6</v>
      </c>
      <c r="AU108" s="68">
        <v>9</v>
      </c>
      <c r="AV108" s="68">
        <v>9</v>
      </c>
      <c r="AW108" s="68">
        <v>9</v>
      </c>
      <c r="AX108" s="68">
        <v>5</v>
      </c>
      <c r="AY108" s="68">
        <v>9</v>
      </c>
      <c r="AZ108" s="68">
        <v>9</v>
      </c>
      <c r="BA108" s="68">
        <v>8</v>
      </c>
      <c r="BB108" s="68">
        <v>8</v>
      </c>
      <c r="BC108" s="68">
        <v>6</v>
      </c>
      <c r="BD108" s="68">
        <v>10</v>
      </c>
      <c r="BE108" s="68">
        <v>7</v>
      </c>
      <c r="BF108" s="68">
        <v>7</v>
      </c>
      <c r="BG108" s="68">
        <v>6</v>
      </c>
    </row>
    <row r="109" spans="1:59">
      <c r="A109" s="132">
        <v>45009</v>
      </c>
      <c r="B109" s="68">
        <v>4</v>
      </c>
      <c r="C109" s="68">
        <v>4</v>
      </c>
      <c r="D109" s="68">
        <v>5</v>
      </c>
      <c r="E109" s="68">
        <v>8</v>
      </c>
      <c r="F109" s="68">
        <v>9</v>
      </c>
      <c r="G109" s="68">
        <v>8</v>
      </c>
      <c r="H109" s="68">
        <v>7</v>
      </c>
      <c r="I109" s="68">
        <v>9</v>
      </c>
      <c r="J109" s="68">
        <v>9</v>
      </c>
      <c r="K109" s="68">
        <v>6</v>
      </c>
      <c r="L109" s="68">
        <v>9</v>
      </c>
      <c r="M109" s="68">
        <v>7</v>
      </c>
      <c r="N109" s="68">
        <v>4</v>
      </c>
      <c r="O109" s="68">
        <v>5</v>
      </c>
      <c r="P109" s="68">
        <v>6</v>
      </c>
      <c r="Q109" s="68">
        <v>4</v>
      </c>
      <c r="R109" s="68">
        <v>2</v>
      </c>
      <c r="S109" s="68">
        <v>7</v>
      </c>
      <c r="T109" s="68">
        <v>4</v>
      </c>
      <c r="U109" s="68">
        <v>9</v>
      </c>
      <c r="V109" s="68">
        <v>2</v>
      </c>
      <c r="W109" s="68">
        <v>2</v>
      </c>
      <c r="X109" s="68">
        <v>9</v>
      </c>
      <c r="Y109" s="68">
        <v>7</v>
      </c>
      <c r="Z109" s="68">
        <v>7</v>
      </c>
      <c r="AA109" s="68">
        <v>5</v>
      </c>
      <c r="AB109" s="68">
        <v>4</v>
      </c>
      <c r="AC109" s="68">
        <v>6</v>
      </c>
      <c r="AD109" s="68">
        <v>7</v>
      </c>
      <c r="AE109" s="68">
        <v>4</v>
      </c>
      <c r="AF109" s="68">
        <v>6</v>
      </c>
      <c r="AG109" s="68">
        <v>9</v>
      </c>
      <c r="AH109" s="68">
        <v>6</v>
      </c>
      <c r="AI109" s="68">
        <v>3</v>
      </c>
      <c r="AJ109" s="68">
        <v>3</v>
      </c>
      <c r="AK109" s="68">
        <v>4</v>
      </c>
      <c r="AL109" s="68">
        <v>7</v>
      </c>
      <c r="AM109" s="68">
        <v>10</v>
      </c>
      <c r="AN109" s="68">
        <v>10</v>
      </c>
      <c r="AO109" s="68">
        <v>5</v>
      </c>
      <c r="AP109" s="68">
        <v>7</v>
      </c>
      <c r="AQ109" s="68">
        <v>9</v>
      </c>
      <c r="AR109" s="68">
        <v>7</v>
      </c>
      <c r="AS109" s="68">
        <v>4</v>
      </c>
      <c r="AT109" s="68">
        <v>6</v>
      </c>
      <c r="AU109" s="68">
        <v>9</v>
      </c>
      <c r="AV109" s="68">
        <v>9</v>
      </c>
      <c r="AW109" s="68">
        <v>9</v>
      </c>
      <c r="AX109" s="68">
        <v>5</v>
      </c>
      <c r="AY109" s="68">
        <v>9</v>
      </c>
      <c r="AZ109" s="68">
        <v>9</v>
      </c>
      <c r="BA109" s="68">
        <v>8</v>
      </c>
      <c r="BB109" s="68">
        <v>8</v>
      </c>
      <c r="BC109" s="68">
        <v>6</v>
      </c>
      <c r="BD109" s="68">
        <v>10</v>
      </c>
      <c r="BE109" s="68">
        <v>7</v>
      </c>
      <c r="BF109" s="68">
        <v>7</v>
      </c>
      <c r="BG109" s="68">
        <v>6</v>
      </c>
    </row>
    <row r="110" spans="1:59">
      <c r="A110" s="132">
        <v>45010</v>
      </c>
      <c r="B110" s="68">
        <v>4</v>
      </c>
      <c r="C110" s="68">
        <v>4</v>
      </c>
      <c r="D110" s="68">
        <v>5</v>
      </c>
      <c r="E110" s="68">
        <v>8</v>
      </c>
      <c r="F110" s="68">
        <v>9</v>
      </c>
      <c r="G110" s="68">
        <v>8</v>
      </c>
      <c r="H110" s="68">
        <v>7</v>
      </c>
      <c r="I110" s="68">
        <v>9</v>
      </c>
      <c r="J110" s="68">
        <v>9</v>
      </c>
      <c r="K110" s="68">
        <v>6</v>
      </c>
      <c r="L110" s="68">
        <v>9</v>
      </c>
      <c r="M110" s="68">
        <v>7</v>
      </c>
      <c r="N110" s="68">
        <v>4</v>
      </c>
      <c r="O110" s="68">
        <v>5</v>
      </c>
      <c r="P110" s="68">
        <v>6</v>
      </c>
      <c r="Q110" s="68">
        <v>4</v>
      </c>
      <c r="R110" s="68">
        <v>2</v>
      </c>
      <c r="S110" s="68">
        <v>7</v>
      </c>
      <c r="T110" s="68">
        <v>4</v>
      </c>
      <c r="U110" s="68">
        <v>9</v>
      </c>
      <c r="V110" s="68">
        <v>2</v>
      </c>
      <c r="W110" s="68">
        <v>2</v>
      </c>
      <c r="X110" s="68">
        <v>9</v>
      </c>
      <c r="Y110" s="68">
        <v>7</v>
      </c>
      <c r="Z110" s="68">
        <v>7</v>
      </c>
      <c r="AA110" s="68">
        <v>5</v>
      </c>
      <c r="AB110" s="68">
        <v>4</v>
      </c>
      <c r="AC110" s="68">
        <v>6</v>
      </c>
      <c r="AD110" s="68">
        <v>7</v>
      </c>
      <c r="AE110" s="68">
        <v>4</v>
      </c>
      <c r="AF110" s="68">
        <v>6</v>
      </c>
      <c r="AG110" s="68">
        <v>9</v>
      </c>
      <c r="AH110" s="68">
        <v>6</v>
      </c>
      <c r="AI110" s="68">
        <v>3</v>
      </c>
      <c r="AJ110" s="68">
        <v>3</v>
      </c>
      <c r="AK110" s="68">
        <v>4</v>
      </c>
      <c r="AL110" s="68">
        <v>7</v>
      </c>
      <c r="AM110" s="68">
        <v>10</v>
      </c>
      <c r="AN110" s="68">
        <v>10</v>
      </c>
      <c r="AO110" s="68">
        <v>5</v>
      </c>
      <c r="AP110" s="68">
        <v>7</v>
      </c>
      <c r="AQ110" s="68">
        <v>9</v>
      </c>
      <c r="AR110" s="68">
        <v>7</v>
      </c>
      <c r="AS110" s="68">
        <v>4</v>
      </c>
      <c r="AT110" s="68">
        <v>6</v>
      </c>
      <c r="AU110" s="68">
        <v>9</v>
      </c>
      <c r="AV110" s="68">
        <v>9</v>
      </c>
      <c r="AW110" s="68">
        <v>9</v>
      </c>
      <c r="AX110" s="68">
        <v>5</v>
      </c>
      <c r="AY110" s="68">
        <v>9</v>
      </c>
      <c r="AZ110" s="68">
        <v>9</v>
      </c>
      <c r="BA110" s="68">
        <v>8</v>
      </c>
      <c r="BB110" s="68">
        <v>8</v>
      </c>
      <c r="BC110" s="68">
        <v>6</v>
      </c>
      <c r="BD110" s="68">
        <v>10</v>
      </c>
      <c r="BE110" s="68">
        <v>7</v>
      </c>
      <c r="BF110" s="68">
        <v>7</v>
      </c>
      <c r="BG110" s="68">
        <v>6</v>
      </c>
    </row>
    <row r="111" spans="1:59">
      <c r="A111" s="132">
        <v>45011</v>
      </c>
      <c r="B111" s="68">
        <v>4</v>
      </c>
      <c r="C111" s="68">
        <v>4</v>
      </c>
      <c r="D111" s="68">
        <v>5</v>
      </c>
      <c r="E111" s="68">
        <v>8</v>
      </c>
      <c r="F111" s="68">
        <v>9</v>
      </c>
      <c r="G111" s="68">
        <v>8</v>
      </c>
      <c r="H111" s="68">
        <v>7</v>
      </c>
      <c r="I111" s="68">
        <v>9</v>
      </c>
      <c r="J111" s="68">
        <v>9</v>
      </c>
      <c r="K111" s="68">
        <v>6</v>
      </c>
      <c r="L111" s="68">
        <v>9</v>
      </c>
      <c r="M111" s="68">
        <v>7</v>
      </c>
      <c r="N111" s="68">
        <v>4</v>
      </c>
      <c r="O111" s="68">
        <v>5</v>
      </c>
      <c r="P111" s="68">
        <v>6</v>
      </c>
      <c r="Q111" s="68">
        <v>4</v>
      </c>
      <c r="R111" s="68">
        <v>2</v>
      </c>
      <c r="S111" s="68">
        <v>7</v>
      </c>
      <c r="T111" s="68">
        <v>4</v>
      </c>
      <c r="U111" s="68">
        <v>9</v>
      </c>
      <c r="V111" s="68">
        <v>2</v>
      </c>
      <c r="W111" s="68">
        <v>2</v>
      </c>
      <c r="X111" s="68">
        <v>9</v>
      </c>
      <c r="Y111" s="68">
        <v>7</v>
      </c>
      <c r="Z111" s="68">
        <v>7</v>
      </c>
      <c r="AA111" s="68">
        <v>5</v>
      </c>
      <c r="AB111" s="68">
        <v>4</v>
      </c>
      <c r="AC111" s="68">
        <v>6</v>
      </c>
      <c r="AD111" s="68">
        <v>7</v>
      </c>
      <c r="AE111" s="68">
        <v>4</v>
      </c>
      <c r="AF111" s="68">
        <v>6</v>
      </c>
      <c r="AG111" s="68">
        <v>9</v>
      </c>
      <c r="AH111" s="68">
        <v>6</v>
      </c>
      <c r="AI111" s="68">
        <v>3</v>
      </c>
      <c r="AJ111" s="68">
        <v>3</v>
      </c>
      <c r="AK111" s="68">
        <v>4</v>
      </c>
      <c r="AL111" s="68">
        <v>7</v>
      </c>
      <c r="AM111" s="68">
        <v>10</v>
      </c>
      <c r="AN111" s="68">
        <v>10</v>
      </c>
      <c r="AO111" s="68">
        <v>5</v>
      </c>
      <c r="AP111" s="68">
        <v>7</v>
      </c>
      <c r="AQ111" s="68">
        <v>9</v>
      </c>
      <c r="AR111" s="68">
        <v>7</v>
      </c>
      <c r="AS111" s="68">
        <v>4</v>
      </c>
      <c r="AT111" s="68">
        <v>6</v>
      </c>
      <c r="AU111" s="68">
        <v>9</v>
      </c>
      <c r="AV111" s="68">
        <v>9</v>
      </c>
      <c r="AW111" s="68">
        <v>9</v>
      </c>
      <c r="AX111" s="68">
        <v>5</v>
      </c>
      <c r="AY111" s="68">
        <v>9</v>
      </c>
      <c r="AZ111" s="68">
        <v>9</v>
      </c>
      <c r="BA111" s="68">
        <v>8</v>
      </c>
      <c r="BB111" s="68">
        <v>8</v>
      </c>
      <c r="BC111" s="68">
        <v>6</v>
      </c>
      <c r="BD111" s="68">
        <v>10</v>
      </c>
      <c r="BE111" s="68">
        <v>7</v>
      </c>
      <c r="BF111" s="68">
        <v>7</v>
      </c>
      <c r="BG111" s="68">
        <v>6</v>
      </c>
    </row>
    <row r="112" spans="1:59">
      <c r="A112" s="132">
        <v>45012</v>
      </c>
      <c r="B112" s="68">
        <v>4</v>
      </c>
      <c r="C112" s="68">
        <v>4</v>
      </c>
      <c r="D112" s="68">
        <v>5</v>
      </c>
      <c r="E112" s="68">
        <v>8</v>
      </c>
      <c r="F112" s="68">
        <v>9</v>
      </c>
      <c r="G112" s="68">
        <v>8</v>
      </c>
      <c r="H112" s="68">
        <v>7</v>
      </c>
      <c r="I112" s="68">
        <v>9</v>
      </c>
      <c r="J112" s="68">
        <v>9</v>
      </c>
      <c r="K112" s="68">
        <v>6</v>
      </c>
      <c r="L112" s="68">
        <v>9</v>
      </c>
      <c r="M112" s="68">
        <v>7</v>
      </c>
      <c r="N112" s="68">
        <v>4</v>
      </c>
      <c r="O112" s="68">
        <v>5</v>
      </c>
      <c r="P112" s="68">
        <v>6</v>
      </c>
      <c r="Q112" s="68">
        <v>4</v>
      </c>
      <c r="R112" s="68">
        <v>2</v>
      </c>
      <c r="S112" s="68">
        <v>7</v>
      </c>
      <c r="T112" s="68">
        <v>4</v>
      </c>
      <c r="U112" s="68">
        <v>9</v>
      </c>
      <c r="V112" s="68">
        <v>2</v>
      </c>
      <c r="W112" s="68">
        <v>2</v>
      </c>
      <c r="X112" s="68">
        <v>9</v>
      </c>
      <c r="Y112" s="68">
        <v>7</v>
      </c>
      <c r="Z112" s="68">
        <v>7</v>
      </c>
      <c r="AA112" s="68">
        <v>5</v>
      </c>
      <c r="AB112" s="68">
        <v>4</v>
      </c>
      <c r="AC112" s="68">
        <v>6</v>
      </c>
      <c r="AD112" s="68">
        <v>7</v>
      </c>
      <c r="AE112" s="68">
        <v>4</v>
      </c>
      <c r="AF112" s="68">
        <v>6</v>
      </c>
      <c r="AG112" s="68">
        <v>9</v>
      </c>
      <c r="AH112" s="68">
        <v>6</v>
      </c>
      <c r="AI112" s="68">
        <v>3</v>
      </c>
      <c r="AJ112" s="68">
        <v>3</v>
      </c>
      <c r="AK112" s="68">
        <v>4</v>
      </c>
      <c r="AL112" s="68">
        <v>7</v>
      </c>
      <c r="AM112" s="68">
        <v>10</v>
      </c>
      <c r="AN112" s="68">
        <v>10</v>
      </c>
      <c r="AO112" s="68">
        <v>5</v>
      </c>
      <c r="AP112" s="68">
        <v>7</v>
      </c>
      <c r="AQ112" s="68">
        <v>9</v>
      </c>
      <c r="AR112" s="68">
        <v>7</v>
      </c>
      <c r="AS112" s="68">
        <v>4</v>
      </c>
      <c r="AT112" s="68">
        <v>6</v>
      </c>
      <c r="AU112" s="68">
        <v>9</v>
      </c>
      <c r="AV112" s="68">
        <v>9</v>
      </c>
      <c r="AW112" s="68">
        <v>9</v>
      </c>
      <c r="AX112" s="68">
        <v>5</v>
      </c>
      <c r="AY112" s="68">
        <v>9</v>
      </c>
      <c r="AZ112" s="68">
        <v>9</v>
      </c>
      <c r="BA112" s="68">
        <v>8</v>
      </c>
      <c r="BB112" s="68">
        <v>8</v>
      </c>
      <c r="BC112" s="68">
        <v>6</v>
      </c>
      <c r="BD112" s="68">
        <v>10</v>
      </c>
      <c r="BE112" s="68">
        <v>7</v>
      </c>
      <c r="BF112" s="68">
        <v>7</v>
      </c>
      <c r="BG112" s="68">
        <v>6</v>
      </c>
    </row>
    <row r="113" spans="1:59">
      <c r="A113" s="132">
        <v>45013</v>
      </c>
      <c r="B113" s="68">
        <v>4</v>
      </c>
      <c r="C113" s="68">
        <v>4</v>
      </c>
      <c r="D113" s="68">
        <v>5</v>
      </c>
      <c r="E113" s="68">
        <v>8</v>
      </c>
      <c r="F113" s="68">
        <v>9</v>
      </c>
      <c r="G113" s="68">
        <v>8</v>
      </c>
      <c r="H113" s="68">
        <v>7</v>
      </c>
      <c r="I113" s="68">
        <v>9</v>
      </c>
      <c r="J113" s="68">
        <v>9</v>
      </c>
      <c r="K113" s="68">
        <v>6</v>
      </c>
      <c r="L113" s="68">
        <v>9</v>
      </c>
      <c r="M113" s="68">
        <v>7</v>
      </c>
      <c r="N113" s="68">
        <v>4</v>
      </c>
      <c r="O113" s="68">
        <v>5</v>
      </c>
      <c r="P113" s="68">
        <v>6</v>
      </c>
      <c r="Q113" s="68">
        <v>4</v>
      </c>
      <c r="R113" s="68">
        <v>2</v>
      </c>
      <c r="S113" s="68">
        <v>7</v>
      </c>
      <c r="T113" s="68">
        <v>4</v>
      </c>
      <c r="U113" s="68">
        <v>9</v>
      </c>
      <c r="V113" s="68">
        <v>2</v>
      </c>
      <c r="W113" s="68">
        <v>2</v>
      </c>
      <c r="X113" s="68">
        <v>9</v>
      </c>
      <c r="Y113" s="68">
        <v>7</v>
      </c>
      <c r="Z113" s="68">
        <v>7</v>
      </c>
      <c r="AA113" s="68">
        <v>5</v>
      </c>
      <c r="AB113" s="68">
        <v>4</v>
      </c>
      <c r="AC113" s="68">
        <v>6</v>
      </c>
      <c r="AD113" s="68">
        <v>7</v>
      </c>
      <c r="AE113" s="68">
        <v>4</v>
      </c>
      <c r="AF113" s="68">
        <v>6</v>
      </c>
      <c r="AG113" s="68">
        <v>9</v>
      </c>
      <c r="AH113" s="68">
        <v>6</v>
      </c>
      <c r="AI113" s="68">
        <v>3</v>
      </c>
      <c r="AJ113" s="68">
        <v>3</v>
      </c>
      <c r="AK113" s="68">
        <v>4</v>
      </c>
      <c r="AL113" s="68">
        <v>7</v>
      </c>
      <c r="AM113" s="68">
        <v>10</v>
      </c>
      <c r="AN113" s="68">
        <v>10</v>
      </c>
      <c r="AO113" s="68">
        <v>5</v>
      </c>
      <c r="AP113" s="68">
        <v>7</v>
      </c>
      <c r="AQ113" s="68">
        <v>9</v>
      </c>
      <c r="AR113" s="68">
        <v>7</v>
      </c>
      <c r="AS113" s="68">
        <v>4</v>
      </c>
      <c r="AT113" s="68">
        <v>6</v>
      </c>
      <c r="AU113" s="68">
        <v>9</v>
      </c>
      <c r="AV113" s="68">
        <v>9</v>
      </c>
      <c r="AW113" s="68">
        <v>9</v>
      </c>
      <c r="AX113" s="68">
        <v>5</v>
      </c>
      <c r="AY113" s="68">
        <v>9</v>
      </c>
      <c r="AZ113" s="68">
        <v>9</v>
      </c>
      <c r="BA113" s="68">
        <v>8</v>
      </c>
      <c r="BB113" s="68">
        <v>8</v>
      </c>
      <c r="BC113" s="68">
        <v>6</v>
      </c>
      <c r="BD113" s="68">
        <v>10</v>
      </c>
      <c r="BE113" s="68">
        <v>7</v>
      </c>
      <c r="BF113" s="68">
        <v>7</v>
      </c>
      <c r="BG113" s="68">
        <v>6</v>
      </c>
    </row>
    <row r="114" spans="1:59">
      <c r="A114" s="132">
        <v>45014</v>
      </c>
      <c r="B114" s="68">
        <v>4</v>
      </c>
      <c r="C114" s="68">
        <v>4</v>
      </c>
      <c r="D114" s="68">
        <v>5</v>
      </c>
      <c r="E114" s="68">
        <v>8</v>
      </c>
      <c r="F114" s="68">
        <v>9</v>
      </c>
      <c r="G114" s="68">
        <v>8</v>
      </c>
      <c r="H114" s="68">
        <v>7</v>
      </c>
      <c r="I114" s="68">
        <v>9</v>
      </c>
      <c r="J114" s="68">
        <v>9</v>
      </c>
      <c r="K114" s="68">
        <v>6</v>
      </c>
      <c r="L114" s="68">
        <v>9</v>
      </c>
      <c r="M114" s="68">
        <v>7</v>
      </c>
      <c r="N114" s="68">
        <v>4</v>
      </c>
      <c r="O114" s="68">
        <v>5</v>
      </c>
      <c r="P114" s="68">
        <v>6</v>
      </c>
      <c r="Q114" s="68">
        <v>4</v>
      </c>
      <c r="R114" s="68">
        <v>2</v>
      </c>
      <c r="S114" s="68">
        <v>7</v>
      </c>
      <c r="T114" s="68">
        <v>4</v>
      </c>
      <c r="U114" s="68">
        <v>9</v>
      </c>
      <c r="V114" s="68">
        <v>2</v>
      </c>
      <c r="W114" s="68">
        <v>2</v>
      </c>
      <c r="X114" s="68">
        <v>9</v>
      </c>
      <c r="Y114" s="68">
        <v>7</v>
      </c>
      <c r="Z114" s="68">
        <v>7</v>
      </c>
      <c r="AA114" s="68">
        <v>5</v>
      </c>
      <c r="AB114" s="68">
        <v>4</v>
      </c>
      <c r="AC114" s="68">
        <v>6</v>
      </c>
      <c r="AD114" s="68">
        <v>7</v>
      </c>
      <c r="AE114" s="68">
        <v>4</v>
      </c>
      <c r="AF114" s="68">
        <v>6</v>
      </c>
      <c r="AG114" s="68">
        <v>9</v>
      </c>
      <c r="AH114" s="68">
        <v>6</v>
      </c>
      <c r="AI114" s="68">
        <v>3</v>
      </c>
      <c r="AJ114" s="68">
        <v>3</v>
      </c>
      <c r="AK114" s="68">
        <v>4</v>
      </c>
      <c r="AL114" s="68">
        <v>7</v>
      </c>
      <c r="AM114" s="68">
        <v>10</v>
      </c>
      <c r="AN114" s="68">
        <v>10</v>
      </c>
      <c r="AO114" s="68">
        <v>5</v>
      </c>
      <c r="AP114" s="68">
        <v>7</v>
      </c>
      <c r="AQ114" s="68">
        <v>9</v>
      </c>
      <c r="AR114" s="68">
        <v>7</v>
      </c>
      <c r="AS114" s="68">
        <v>4</v>
      </c>
      <c r="AT114" s="68">
        <v>6</v>
      </c>
      <c r="AU114" s="68">
        <v>9</v>
      </c>
      <c r="AV114" s="68">
        <v>9</v>
      </c>
      <c r="AW114" s="68">
        <v>9</v>
      </c>
      <c r="AX114" s="68">
        <v>5</v>
      </c>
      <c r="AY114" s="68">
        <v>9</v>
      </c>
      <c r="AZ114" s="68">
        <v>9</v>
      </c>
      <c r="BA114" s="68">
        <v>8</v>
      </c>
      <c r="BB114" s="68">
        <v>8</v>
      </c>
      <c r="BC114" s="68">
        <v>6</v>
      </c>
      <c r="BD114" s="68">
        <v>10</v>
      </c>
      <c r="BE114" s="68">
        <v>7</v>
      </c>
      <c r="BF114" s="68">
        <v>7</v>
      </c>
      <c r="BG114" s="68">
        <v>6</v>
      </c>
    </row>
    <row r="115" spans="1:59">
      <c r="A115" s="132">
        <v>45015</v>
      </c>
      <c r="B115" s="68">
        <v>4</v>
      </c>
      <c r="C115" s="68">
        <v>4</v>
      </c>
      <c r="D115" s="68">
        <v>5</v>
      </c>
      <c r="E115" s="68">
        <v>8</v>
      </c>
      <c r="F115" s="68">
        <v>9</v>
      </c>
      <c r="G115" s="68">
        <v>8</v>
      </c>
      <c r="H115" s="68">
        <v>7</v>
      </c>
      <c r="I115" s="68">
        <v>9</v>
      </c>
      <c r="J115" s="68">
        <v>9</v>
      </c>
      <c r="K115" s="68">
        <v>6</v>
      </c>
      <c r="L115" s="68">
        <v>9</v>
      </c>
      <c r="M115" s="68">
        <v>7</v>
      </c>
      <c r="N115" s="68">
        <v>4</v>
      </c>
      <c r="O115" s="68">
        <v>5</v>
      </c>
      <c r="P115" s="68">
        <v>6</v>
      </c>
      <c r="Q115" s="68">
        <v>4</v>
      </c>
      <c r="R115" s="68">
        <v>2</v>
      </c>
      <c r="S115" s="68">
        <v>7</v>
      </c>
      <c r="T115" s="68">
        <v>4</v>
      </c>
      <c r="U115" s="68">
        <v>9</v>
      </c>
      <c r="V115" s="68">
        <v>2</v>
      </c>
      <c r="W115" s="68">
        <v>2</v>
      </c>
      <c r="X115" s="68">
        <v>9</v>
      </c>
      <c r="Y115" s="68">
        <v>7</v>
      </c>
      <c r="Z115" s="68">
        <v>7</v>
      </c>
      <c r="AA115" s="68">
        <v>5</v>
      </c>
      <c r="AB115" s="68">
        <v>4</v>
      </c>
      <c r="AC115" s="68">
        <v>6</v>
      </c>
      <c r="AD115" s="68">
        <v>7</v>
      </c>
      <c r="AE115" s="68">
        <v>4</v>
      </c>
      <c r="AF115" s="68">
        <v>6</v>
      </c>
      <c r="AG115" s="68">
        <v>9</v>
      </c>
      <c r="AH115" s="68">
        <v>6</v>
      </c>
      <c r="AI115" s="68">
        <v>3</v>
      </c>
      <c r="AJ115" s="68">
        <v>3</v>
      </c>
      <c r="AK115" s="68">
        <v>4</v>
      </c>
      <c r="AL115" s="68">
        <v>7</v>
      </c>
      <c r="AM115" s="68">
        <v>10</v>
      </c>
      <c r="AN115" s="68">
        <v>10</v>
      </c>
      <c r="AO115" s="68">
        <v>5</v>
      </c>
      <c r="AP115" s="68">
        <v>7</v>
      </c>
      <c r="AQ115" s="68">
        <v>9</v>
      </c>
      <c r="AR115" s="68">
        <v>7</v>
      </c>
      <c r="AS115" s="68">
        <v>4</v>
      </c>
      <c r="AT115" s="68">
        <v>6</v>
      </c>
      <c r="AU115" s="68">
        <v>9</v>
      </c>
      <c r="AV115" s="68">
        <v>9</v>
      </c>
      <c r="AW115" s="68">
        <v>9</v>
      </c>
      <c r="AX115" s="68">
        <v>5</v>
      </c>
      <c r="AY115" s="68">
        <v>9</v>
      </c>
      <c r="AZ115" s="68">
        <v>9</v>
      </c>
      <c r="BA115" s="68">
        <v>8</v>
      </c>
      <c r="BB115" s="68">
        <v>8</v>
      </c>
      <c r="BC115" s="68">
        <v>6</v>
      </c>
      <c r="BD115" s="68">
        <v>10</v>
      </c>
      <c r="BE115" s="68">
        <v>7</v>
      </c>
      <c r="BF115" s="68">
        <v>7</v>
      </c>
      <c r="BG115" s="68">
        <v>6</v>
      </c>
    </row>
    <row r="116" spans="1:59">
      <c r="A116" s="132">
        <v>45016</v>
      </c>
      <c r="B116" s="68">
        <v>4</v>
      </c>
      <c r="C116" s="68">
        <v>4</v>
      </c>
      <c r="D116" s="68">
        <v>5</v>
      </c>
      <c r="E116" s="68">
        <v>8</v>
      </c>
      <c r="F116" s="68">
        <v>9</v>
      </c>
      <c r="G116" s="68">
        <v>8</v>
      </c>
      <c r="H116" s="68">
        <v>7</v>
      </c>
      <c r="I116" s="68">
        <v>9</v>
      </c>
      <c r="J116" s="68">
        <v>9</v>
      </c>
      <c r="K116" s="68">
        <v>6</v>
      </c>
      <c r="L116" s="68">
        <v>9</v>
      </c>
      <c r="M116" s="68">
        <v>7</v>
      </c>
      <c r="N116" s="68">
        <v>4</v>
      </c>
      <c r="O116" s="68">
        <v>5</v>
      </c>
      <c r="P116" s="68">
        <v>6</v>
      </c>
      <c r="Q116" s="68">
        <v>4</v>
      </c>
      <c r="R116" s="68">
        <v>2</v>
      </c>
      <c r="S116" s="68">
        <v>7</v>
      </c>
      <c r="T116" s="68">
        <v>4</v>
      </c>
      <c r="U116" s="68">
        <v>9</v>
      </c>
      <c r="V116" s="68">
        <v>2</v>
      </c>
      <c r="W116" s="68">
        <v>2</v>
      </c>
      <c r="X116" s="68">
        <v>9</v>
      </c>
      <c r="Y116" s="68">
        <v>7</v>
      </c>
      <c r="Z116" s="68">
        <v>7</v>
      </c>
      <c r="AA116" s="68">
        <v>5</v>
      </c>
      <c r="AB116" s="68">
        <v>4</v>
      </c>
      <c r="AC116" s="68">
        <v>6</v>
      </c>
      <c r="AD116" s="68">
        <v>7</v>
      </c>
      <c r="AE116" s="68">
        <v>4</v>
      </c>
      <c r="AF116" s="68">
        <v>6</v>
      </c>
      <c r="AG116" s="68">
        <v>9</v>
      </c>
      <c r="AH116" s="68">
        <v>6</v>
      </c>
      <c r="AI116" s="68">
        <v>3</v>
      </c>
      <c r="AJ116" s="68">
        <v>3</v>
      </c>
      <c r="AK116" s="68">
        <v>4</v>
      </c>
      <c r="AL116" s="68">
        <v>7</v>
      </c>
      <c r="AM116" s="68">
        <v>10</v>
      </c>
      <c r="AN116" s="68">
        <v>10</v>
      </c>
      <c r="AO116" s="68">
        <v>5</v>
      </c>
      <c r="AP116" s="68">
        <v>7</v>
      </c>
      <c r="AQ116" s="68">
        <v>9</v>
      </c>
      <c r="AR116" s="68">
        <v>7</v>
      </c>
      <c r="AS116" s="68">
        <v>4</v>
      </c>
      <c r="AT116" s="68">
        <v>6</v>
      </c>
      <c r="AU116" s="68">
        <v>9</v>
      </c>
      <c r="AV116" s="68">
        <v>9</v>
      </c>
      <c r="AW116" s="68">
        <v>9</v>
      </c>
      <c r="AX116" s="68">
        <v>5</v>
      </c>
      <c r="AY116" s="68">
        <v>9</v>
      </c>
      <c r="AZ116" s="68">
        <v>9</v>
      </c>
      <c r="BA116" s="68">
        <v>8</v>
      </c>
      <c r="BB116" s="68">
        <v>8</v>
      </c>
      <c r="BC116" s="68">
        <v>6</v>
      </c>
      <c r="BD116" s="68">
        <v>10</v>
      </c>
      <c r="BE116" s="68">
        <v>7</v>
      </c>
      <c r="BF116" s="68">
        <v>7</v>
      </c>
      <c r="BG116" s="68">
        <v>6</v>
      </c>
    </row>
    <row r="117" spans="1:59">
      <c r="A117" s="132">
        <v>45017</v>
      </c>
      <c r="B117" s="68">
        <v>4</v>
      </c>
      <c r="C117" s="68">
        <v>4</v>
      </c>
      <c r="D117" s="68">
        <v>5</v>
      </c>
      <c r="E117" s="68">
        <v>8</v>
      </c>
      <c r="F117" s="68">
        <v>9</v>
      </c>
      <c r="G117" s="68">
        <v>8</v>
      </c>
      <c r="H117" s="68">
        <v>7</v>
      </c>
      <c r="I117" s="68">
        <v>9</v>
      </c>
      <c r="J117" s="68">
        <v>9</v>
      </c>
      <c r="K117" s="68">
        <v>6</v>
      </c>
      <c r="L117" s="68">
        <v>9</v>
      </c>
      <c r="M117" s="68">
        <v>7</v>
      </c>
      <c r="N117" s="68">
        <v>4</v>
      </c>
      <c r="O117" s="68">
        <v>5</v>
      </c>
      <c r="P117" s="68">
        <v>6</v>
      </c>
      <c r="Q117" s="68">
        <v>4</v>
      </c>
      <c r="R117" s="68">
        <v>2</v>
      </c>
      <c r="S117" s="68">
        <v>7</v>
      </c>
      <c r="T117" s="68">
        <v>4</v>
      </c>
      <c r="U117" s="68">
        <v>9</v>
      </c>
      <c r="V117" s="68">
        <v>2</v>
      </c>
      <c r="W117" s="68">
        <v>2</v>
      </c>
      <c r="X117" s="68">
        <v>9</v>
      </c>
      <c r="Y117" s="68">
        <v>7</v>
      </c>
      <c r="Z117" s="68">
        <v>7</v>
      </c>
      <c r="AA117" s="68">
        <v>5</v>
      </c>
      <c r="AB117" s="68">
        <v>4</v>
      </c>
      <c r="AC117" s="68">
        <v>6</v>
      </c>
      <c r="AD117" s="68">
        <v>7</v>
      </c>
      <c r="AE117" s="68">
        <v>4</v>
      </c>
      <c r="AF117" s="68">
        <v>6</v>
      </c>
      <c r="AG117" s="68">
        <v>9</v>
      </c>
      <c r="AH117" s="68">
        <v>6</v>
      </c>
      <c r="AI117" s="68">
        <v>3</v>
      </c>
      <c r="AJ117" s="68">
        <v>3</v>
      </c>
      <c r="AK117" s="68">
        <v>4</v>
      </c>
      <c r="AL117" s="68">
        <v>7</v>
      </c>
      <c r="AM117" s="68">
        <v>10</v>
      </c>
      <c r="AN117" s="68">
        <v>10</v>
      </c>
      <c r="AO117" s="68">
        <v>5</v>
      </c>
      <c r="AP117" s="68">
        <v>7</v>
      </c>
      <c r="AQ117" s="68">
        <v>9</v>
      </c>
      <c r="AR117" s="68">
        <v>7</v>
      </c>
      <c r="AS117" s="68">
        <v>4</v>
      </c>
      <c r="AT117" s="68">
        <v>6</v>
      </c>
      <c r="AU117" s="68">
        <v>9</v>
      </c>
      <c r="AV117" s="68">
        <v>9</v>
      </c>
      <c r="AW117" s="68">
        <v>9</v>
      </c>
      <c r="AX117" s="68">
        <v>5</v>
      </c>
      <c r="AY117" s="68">
        <v>9</v>
      </c>
      <c r="AZ117" s="68">
        <v>9</v>
      </c>
      <c r="BA117" s="68">
        <v>8</v>
      </c>
      <c r="BB117" s="68">
        <v>8</v>
      </c>
      <c r="BC117" s="68">
        <v>6</v>
      </c>
      <c r="BD117" s="68">
        <v>10</v>
      </c>
      <c r="BE117" s="68">
        <v>7</v>
      </c>
      <c r="BF117" s="68">
        <v>7</v>
      </c>
      <c r="BG117" s="68">
        <v>6</v>
      </c>
    </row>
    <row r="118" spans="1:59">
      <c r="A118" s="132">
        <v>45018</v>
      </c>
      <c r="B118" s="68">
        <v>4</v>
      </c>
      <c r="C118" s="68">
        <v>4</v>
      </c>
      <c r="D118" s="68">
        <v>5</v>
      </c>
      <c r="E118" s="68">
        <v>8</v>
      </c>
      <c r="F118" s="68">
        <v>9</v>
      </c>
      <c r="G118" s="68">
        <v>8</v>
      </c>
      <c r="H118" s="68">
        <v>7</v>
      </c>
      <c r="I118" s="68">
        <v>9</v>
      </c>
      <c r="J118" s="68">
        <v>9</v>
      </c>
      <c r="K118" s="68">
        <v>6</v>
      </c>
      <c r="L118" s="68">
        <v>9</v>
      </c>
      <c r="M118" s="68">
        <v>7</v>
      </c>
      <c r="N118" s="68">
        <v>4</v>
      </c>
      <c r="O118" s="68">
        <v>5</v>
      </c>
      <c r="P118" s="68">
        <v>6</v>
      </c>
      <c r="Q118" s="68">
        <v>4</v>
      </c>
      <c r="R118" s="68">
        <v>2</v>
      </c>
      <c r="S118" s="68">
        <v>7</v>
      </c>
      <c r="T118" s="68">
        <v>4</v>
      </c>
      <c r="U118" s="68">
        <v>9</v>
      </c>
      <c r="V118" s="68">
        <v>2</v>
      </c>
      <c r="W118" s="68">
        <v>2</v>
      </c>
      <c r="X118" s="68">
        <v>9</v>
      </c>
      <c r="Y118" s="68">
        <v>7</v>
      </c>
      <c r="Z118" s="68">
        <v>7</v>
      </c>
      <c r="AA118" s="68">
        <v>5</v>
      </c>
      <c r="AB118" s="68">
        <v>4</v>
      </c>
      <c r="AC118" s="68">
        <v>6</v>
      </c>
      <c r="AD118" s="68">
        <v>7</v>
      </c>
      <c r="AE118" s="68">
        <v>4</v>
      </c>
      <c r="AF118" s="68">
        <v>6</v>
      </c>
      <c r="AG118" s="68">
        <v>9</v>
      </c>
      <c r="AH118" s="68">
        <v>6</v>
      </c>
      <c r="AI118" s="68">
        <v>3</v>
      </c>
      <c r="AJ118" s="68">
        <v>3</v>
      </c>
      <c r="AK118" s="68">
        <v>4</v>
      </c>
      <c r="AL118" s="68">
        <v>7</v>
      </c>
      <c r="AM118" s="68">
        <v>10</v>
      </c>
      <c r="AN118" s="68">
        <v>10</v>
      </c>
      <c r="AO118" s="68">
        <v>5</v>
      </c>
      <c r="AP118" s="68">
        <v>7</v>
      </c>
      <c r="AQ118" s="68">
        <v>9</v>
      </c>
      <c r="AR118" s="68">
        <v>7</v>
      </c>
      <c r="AS118" s="68">
        <v>4</v>
      </c>
      <c r="AT118" s="68">
        <v>6</v>
      </c>
      <c r="AU118" s="68">
        <v>9</v>
      </c>
      <c r="AV118" s="68">
        <v>9</v>
      </c>
      <c r="AW118" s="68">
        <v>9</v>
      </c>
      <c r="AX118" s="68">
        <v>5</v>
      </c>
      <c r="AY118" s="68">
        <v>9</v>
      </c>
      <c r="AZ118" s="68">
        <v>9</v>
      </c>
      <c r="BA118" s="68">
        <v>8</v>
      </c>
      <c r="BB118" s="68">
        <v>8</v>
      </c>
      <c r="BC118" s="68">
        <v>6</v>
      </c>
      <c r="BD118" s="68">
        <v>10</v>
      </c>
      <c r="BE118" s="68">
        <v>7</v>
      </c>
      <c r="BF118" s="68">
        <v>7</v>
      </c>
      <c r="BG118" s="68">
        <v>6</v>
      </c>
    </row>
    <row r="119" spans="1:59">
      <c r="A119" s="132">
        <v>45019</v>
      </c>
      <c r="B119" s="68">
        <v>4</v>
      </c>
      <c r="C119" s="68">
        <v>4</v>
      </c>
      <c r="D119" s="68">
        <v>5</v>
      </c>
      <c r="E119" s="68">
        <v>8</v>
      </c>
      <c r="F119" s="68">
        <v>9</v>
      </c>
      <c r="G119" s="68">
        <v>8</v>
      </c>
      <c r="H119" s="68">
        <v>7</v>
      </c>
      <c r="I119" s="68">
        <v>9</v>
      </c>
      <c r="J119" s="68">
        <v>9</v>
      </c>
      <c r="K119" s="68">
        <v>6</v>
      </c>
      <c r="L119" s="68">
        <v>9</v>
      </c>
      <c r="M119" s="68">
        <v>7</v>
      </c>
      <c r="N119" s="68">
        <v>4</v>
      </c>
      <c r="O119" s="68">
        <v>5</v>
      </c>
      <c r="P119" s="68">
        <v>6</v>
      </c>
      <c r="Q119" s="68">
        <v>4</v>
      </c>
      <c r="R119" s="68">
        <v>2</v>
      </c>
      <c r="S119" s="68">
        <v>7</v>
      </c>
      <c r="T119" s="68">
        <v>4</v>
      </c>
      <c r="U119" s="68">
        <v>9</v>
      </c>
      <c r="V119" s="68">
        <v>2</v>
      </c>
      <c r="W119" s="68">
        <v>2</v>
      </c>
      <c r="X119" s="68">
        <v>9</v>
      </c>
      <c r="Y119" s="68">
        <v>7</v>
      </c>
      <c r="Z119" s="68">
        <v>7</v>
      </c>
      <c r="AA119" s="68">
        <v>5</v>
      </c>
      <c r="AB119" s="68">
        <v>4</v>
      </c>
      <c r="AC119" s="68">
        <v>6</v>
      </c>
      <c r="AD119" s="68">
        <v>7</v>
      </c>
      <c r="AE119" s="68">
        <v>4</v>
      </c>
      <c r="AF119" s="68">
        <v>6</v>
      </c>
      <c r="AG119" s="68">
        <v>9</v>
      </c>
      <c r="AH119" s="68">
        <v>6</v>
      </c>
      <c r="AI119" s="68">
        <v>3</v>
      </c>
      <c r="AJ119" s="68">
        <v>3</v>
      </c>
      <c r="AK119" s="68">
        <v>4</v>
      </c>
      <c r="AL119" s="68">
        <v>7</v>
      </c>
      <c r="AM119" s="68">
        <v>10</v>
      </c>
      <c r="AN119" s="68">
        <v>10</v>
      </c>
      <c r="AO119" s="68">
        <v>5</v>
      </c>
      <c r="AP119" s="68">
        <v>7</v>
      </c>
      <c r="AQ119" s="68">
        <v>9</v>
      </c>
      <c r="AR119" s="68">
        <v>7</v>
      </c>
      <c r="AS119" s="68">
        <v>4</v>
      </c>
      <c r="AT119" s="68">
        <v>6</v>
      </c>
      <c r="AU119" s="68">
        <v>9</v>
      </c>
      <c r="AV119" s="68">
        <v>9</v>
      </c>
      <c r="AW119" s="68">
        <v>9</v>
      </c>
      <c r="AX119" s="68">
        <v>5</v>
      </c>
      <c r="AY119" s="68">
        <v>9</v>
      </c>
      <c r="AZ119" s="68">
        <v>9</v>
      </c>
      <c r="BA119" s="68">
        <v>8</v>
      </c>
      <c r="BB119" s="68">
        <v>8</v>
      </c>
      <c r="BC119" s="68">
        <v>6</v>
      </c>
      <c r="BD119" s="68">
        <v>10</v>
      </c>
      <c r="BE119" s="68">
        <v>7</v>
      </c>
      <c r="BF119" s="68">
        <v>7</v>
      </c>
      <c r="BG119" s="68">
        <v>6</v>
      </c>
    </row>
    <row r="120" spans="1:59">
      <c r="A120" s="132">
        <v>45020</v>
      </c>
      <c r="B120" s="68">
        <v>4</v>
      </c>
      <c r="C120" s="68">
        <v>4</v>
      </c>
      <c r="D120" s="68">
        <v>5</v>
      </c>
      <c r="E120" s="68">
        <v>8</v>
      </c>
      <c r="F120" s="68">
        <v>9</v>
      </c>
      <c r="G120" s="68">
        <v>8</v>
      </c>
      <c r="H120" s="68">
        <v>7</v>
      </c>
      <c r="I120" s="68">
        <v>9</v>
      </c>
      <c r="J120" s="68">
        <v>9</v>
      </c>
      <c r="K120" s="68">
        <v>6</v>
      </c>
      <c r="L120" s="68">
        <v>9</v>
      </c>
      <c r="M120" s="68">
        <v>7</v>
      </c>
      <c r="N120" s="68">
        <v>4</v>
      </c>
      <c r="O120" s="68">
        <v>5</v>
      </c>
      <c r="P120" s="68">
        <v>6</v>
      </c>
      <c r="Q120" s="68">
        <v>4</v>
      </c>
      <c r="R120" s="68">
        <v>2</v>
      </c>
      <c r="S120" s="68">
        <v>7</v>
      </c>
      <c r="T120" s="68">
        <v>4</v>
      </c>
      <c r="U120" s="68">
        <v>9</v>
      </c>
      <c r="V120" s="68">
        <v>2</v>
      </c>
      <c r="W120" s="68">
        <v>2</v>
      </c>
      <c r="X120" s="68">
        <v>9</v>
      </c>
      <c r="Y120" s="68">
        <v>7</v>
      </c>
      <c r="Z120" s="68">
        <v>7</v>
      </c>
      <c r="AA120" s="68">
        <v>5</v>
      </c>
      <c r="AB120" s="68">
        <v>4</v>
      </c>
      <c r="AC120" s="68">
        <v>6</v>
      </c>
      <c r="AD120" s="68">
        <v>7</v>
      </c>
      <c r="AE120" s="68">
        <v>4</v>
      </c>
      <c r="AF120" s="68">
        <v>6</v>
      </c>
      <c r="AG120" s="68">
        <v>9</v>
      </c>
      <c r="AH120" s="68">
        <v>6</v>
      </c>
      <c r="AI120" s="68">
        <v>3</v>
      </c>
      <c r="AJ120" s="68">
        <v>3</v>
      </c>
      <c r="AK120" s="68">
        <v>4</v>
      </c>
      <c r="AL120" s="68">
        <v>7</v>
      </c>
      <c r="AM120" s="68">
        <v>10</v>
      </c>
      <c r="AN120" s="68">
        <v>10</v>
      </c>
      <c r="AO120" s="68">
        <v>5</v>
      </c>
      <c r="AP120" s="68">
        <v>7</v>
      </c>
      <c r="AQ120" s="68">
        <v>9</v>
      </c>
      <c r="AR120" s="68">
        <v>7</v>
      </c>
      <c r="AS120" s="68">
        <v>4</v>
      </c>
      <c r="AT120" s="68">
        <v>6</v>
      </c>
      <c r="AU120" s="68">
        <v>9</v>
      </c>
      <c r="AV120" s="68">
        <v>9</v>
      </c>
      <c r="AW120" s="68">
        <v>9</v>
      </c>
      <c r="AX120" s="68">
        <v>5</v>
      </c>
      <c r="AY120" s="68">
        <v>9</v>
      </c>
      <c r="AZ120" s="68">
        <v>9</v>
      </c>
      <c r="BA120" s="68">
        <v>8</v>
      </c>
      <c r="BB120" s="68">
        <v>8</v>
      </c>
      <c r="BC120" s="68">
        <v>6</v>
      </c>
      <c r="BD120" s="68">
        <v>10</v>
      </c>
      <c r="BE120" s="68">
        <v>7</v>
      </c>
      <c r="BF120" s="68">
        <v>7</v>
      </c>
      <c r="BG120" s="68">
        <v>6</v>
      </c>
    </row>
    <row r="121" spans="1:59">
      <c r="A121" s="132">
        <v>45021</v>
      </c>
      <c r="B121" s="68">
        <v>4</v>
      </c>
      <c r="C121" s="68">
        <v>4</v>
      </c>
      <c r="D121" s="68">
        <v>5</v>
      </c>
      <c r="E121" s="68">
        <v>8</v>
      </c>
      <c r="F121" s="68">
        <v>9</v>
      </c>
      <c r="G121" s="68">
        <v>8</v>
      </c>
      <c r="H121" s="68">
        <v>7</v>
      </c>
      <c r="I121" s="68">
        <v>9</v>
      </c>
      <c r="J121" s="68">
        <v>9</v>
      </c>
      <c r="K121" s="68">
        <v>6</v>
      </c>
      <c r="L121" s="68">
        <v>9</v>
      </c>
      <c r="M121" s="68">
        <v>7</v>
      </c>
      <c r="N121" s="68">
        <v>4</v>
      </c>
      <c r="O121" s="68">
        <v>5</v>
      </c>
      <c r="P121" s="68">
        <v>6</v>
      </c>
      <c r="Q121" s="68">
        <v>4</v>
      </c>
      <c r="R121" s="68">
        <v>2</v>
      </c>
      <c r="S121" s="68">
        <v>7</v>
      </c>
      <c r="T121" s="68">
        <v>4</v>
      </c>
      <c r="U121" s="68">
        <v>9</v>
      </c>
      <c r="V121" s="68">
        <v>2</v>
      </c>
      <c r="W121" s="68">
        <v>2</v>
      </c>
      <c r="X121" s="68">
        <v>9</v>
      </c>
      <c r="Y121" s="68">
        <v>7</v>
      </c>
      <c r="Z121" s="68">
        <v>7</v>
      </c>
      <c r="AA121" s="68">
        <v>5</v>
      </c>
      <c r="AB121" s="68">
        <v>4</v>
      </c>
      <c r="AC121" s="68">
        <v>6</v>
      </c>
      <c r="AD121" s="68">
        <v>7</v>
      </c>
      <c r="AE121" s="68">
        <v>4</v>
      </c>
      <c r="AF121" s="68">
        <v>6</v>
      </c>
      <c r="AG121" s="68">
        <v>9</v>
      </c>
      <c r="AH121" s="68">
        <v>6</v>
      </c>
      <c r="AI121" s="68">
        <v>3</v>
      </c>
      <c r="AJ121" s="68">
        <v>3</v>
      </c>
      <c r="AK121" s="68">
        <v>4</v>
      </c>
      <c r="AL121" s="68">
        <v>7</v>
      </c>
      <c r="AM121" s="68">
        <v>10</v>
      </c>
      <c r="AN121" s="68">
        <v>10</v>
      </c>
      <c r="AO121" s="68">
        <v>5</v>
      </c>
      <c r="AP121" s="68">
        <v>7</v>
      </c>
      <c r="AQ121" s="68">
        <v>9</v>
      </c>
      <c r="AR121" s="68">
        <v>7</v>
      </c>
      <c r="AS121" s="68">
        <v>4</v>
      </c>
      <c r="AT121" s="68">
        <v>6</v>
      </c>
      <c r="AU121" s="68">
        <v>9</v>
      </c>
      <c r="AV121" s="68">
        <v>9</v>
      </c>
      <c r="AW121" s="68">
        <v>9</v>
      </c>
      <c r="AX121" s="68">
        <v>5</v>
      </c>
      <c r="AY121" s="68">
        <v>9</v>
      </c>
      <c r="AZ121" s="68">
        <v>9</v>
      </c>
      <c r="BA121" s="68">
        <v>8</v>
      </c>
      <c r="BB121" s="68">
        <v>8</v>
      </c>
      <c r="BC121" s="68">
        <v>6</v>
      </c>
      <c r="BD121" s="68">
        <v>10</v>
      </c>
      <c r="BE121" s="68">
        <v>7</v>
      </c>
      <c r="BF121" s="68">
        <v>7</v>
      </c>
      <c r="BG121" s="68">
        <v>6</v>
      </c>
    </row>
    <row r="122" spans="1:59">
      <c r="A122" s="132">
        <v>45022</v>
      </c>
      <c r="B122" s="68">
        <v>4</v>
      </c>
      <c r="C122" s="68">
        <v>4</v>
      </c>
      <c r="D122" s="68">
        <v>5</v>
      </c>
      <c r="E122" s="68">
        <v>8</v>
      </c>
      <c r="F122" s="68">
        <v>9</v>
      </c>
      <c r="G122" s="68">
        <v>8</v>
      </c>
      <c r="H122" s="68">
        <v>7</v>
      </c>
      <c r="I122" s="68">
        <v>9</v>
      </c>
      <c r="J122" s="68">
        <v>9</v>
      </c>
      <c r="K122" s="68">
        <v>6</v>
      </c>
      <c r="L122" s="68">
        <v>9</v>
      </c>
      <c r="M122" s="68">
        <v>7</v>
      </c>
      <c r="N122" s="68">
        <v>4</v>
      </c>
      <c r="O122" s="68">
        <v>5</v>
      </c>
      <c r="P122" s="68">
        <v>6</v>
      </c>
      <c r="Q122" s="68">
        <v>4</v>
      </c>
      <c r="R122" s="68">
        <v>2</v>
      </c>
      <c r="S122" s="68">
        <v>7</v>
      </c>
      <c r="T122" s="68">
        <v>4</v>
      </c>
      <c r="U122" s="68">
        <v>9</v>
      </c>
      <c r="V122" s="68">
        <v>2</v>
      </c>
      <c r="W122" s="68">
        <v>2</v>
      </c>
      <c r="X122" s="68">
        <v>9</v>
      </c>
      <c r="Y122" s="68">
        <v>7</v>
      </c>
      <c r="Z122" s="68">
        <v>7</v>
      </c>
      <c r="AA122" s="68">
        <v>5</v>
      </c>
      <c r="AB122" s="68">
        <v>4</v>
      </c>
      <c r="AC122" s="68">
        <v>6</v>
      </c>
      <c r="AD122" s="68">
        <v>7</v>
      </c>
      <c r="AE122" s="68">
        <v>4</v>
      </c>
      <c r="AF122" s="68">
        <v>6</v>
      </c>
      <c r="AG122" s="68">
        <v>9</v>
      </c>
      <c r="AH122" s="68">
        <v>6</v>
      </c>
      <c r="AI122" s="68">
        <v>3</v>
      </c>
      <c r="AJ122" s="68">
        <v>3</v>
      </c>
      <c r="AK122" s="68">
        <v>4</v>
      </c>
      <c r="AL122" s="68">
        <v>7</v>
      </c>
      <c r="AM122" s="68">
        <v>10</v>
      </c>
      <c r="AN122" s="68">
        <v>10</v>
      </c>
      <c r="AO122" s="68">
        <v>5</v>
      </c>
      <c r="AP122" s="68">
        <v>7</v>
      </c>
      <c r="AQ122" s="68">
        <v>9</v>
      </c>
      <c r="AR122" s="68">
        <v>7</v>
      </c>
      <c r="AS122" s="68">
        <v>4</v>
      </c>
      <c r="AT122" s="68">
        <v>6</v>
      </c>
      <c r="AU122" s="68">
        <v>9</v>
      </c>
      <c r="AV122" s="68">
        <v>9</v>
      </c>
      <c r="AW122" s="68">
        <v>9</v>
      </c>
      <c r="AX122" s="68">
        <v>5</v>
      </c>
      <c r="AY122" s="68">
        <v>9</v>
      </c>
      <c r="AZ122" s="68">
        <v>9</v>
      </c>
      <c r="BA122" s="68">
        <v>8</v>
      </c>
      <c r="BB122" s="68">
        <v>8</v>
      </c>
      <c r="BC122" s="68">
        <v>6</v>
      </c>
      <c r="BD122" s="68">
        <v>10</v>
      </c>
      <c r="BE122" s="68">
        <v>7</v>
      </c>
      <c r="BF122" s="68">
        <v>7</v>
      </c>
      <c r="BG122" s="68">
        <v>6</v>
      </c>
    </row>
    <row r="123" spans="1:59">
      <c r="A123" s="132">
        <v>45023</v>
      </c>
      <c r="B123" s="68">
        <v>4</v>
      </c>
      <c r="C123" s="68">
        <v>4</v>
      </c>
      <c r="D123" s="68">
        <v>5</v>
      </c>
      <c r="E123" s="68">
        <v>8</v>
      </c>
      <c r="F123" s="68">
        <v>9</v>
      </c>
      <c r="G123" s="68">
        <v>8</v>
      </c>
      <c r="H123" s="68">
        <v>7</v>
      </c>
      <c r="I123" s="68">
        <v>9</v>
      </c>
      <c r="J123" s="68">
        <v>8</v>
      </c>
      <c r="K123" s="68">
        <v>6</v>
      </c>
      <c r="L123" s="68">
        <v>9</v>
      </c>
      <c r="M123" s="68">
        <v>7</v>
      </c>
      <c r="N123" s="68">
        <v>4</v>
      </c>
      <c r="O123" s="68">
        <v>5</v>
      </c>
      <c r="P123" s="68">
        <v>6</v>
      </c>
      <c r="Q123" s="68">
        <v>4</v>
      </c>
      <c r="R123" s="68">
        <v>2</v>
      </c>
      <c r="S123" s="68">
        <v>7</v>
      </c>
      <c r="T123" s="68">
        <v>4</v>
      </c>
      <c r="U123" s="68">
        <v>9</v>
      </c>
      <c r="V123" s="68">
        <v>2</v>
      </c>
      <c r="W123" s="68">
        <v>2</v>
      </c>
      <c r="X123" s="68">
        <v>9</v>
      </c>
      <c r="Y123" s="68">
        <v>7</v>
      </c>
      <c r="Z123" s="68">
        <v>7</v>
      </c>
      <c r="AA123" s="68">
        <v>5</v>
      </c>
      <c r="AB123" s="68">
        <v>4</v>
      </c>
      <c r="AC123" s="68">
        <v>6</v>
      </c>
      <c r="AD123" s="68">
        <v>7</v>
      </c>
      <c r="AE123" s="68">
        <v>4</v>
      </c>
      <c r="AF123" s="68">
        <v>6</v>
      </c>
      <c r="AG123" s="68">
        <v>9</v>
      </c>
      <c r="AH123" s="68">
        <v>6</v>
      </c>
      <c r="AI123" s="68">
        <v>3</v>
      </c>
      <c r="AJ123" s="68">
        <v>3</v>
      </c>
      <c r="AK123" s="68">
        <v>4</v>
      </c>
      <c r="AL123" s="68">
        <v>7</v>
      </c>
      <c r="AM123" s="68">
        <v>10</v>
      </c>
      <c r="AN123" s="68">
        <v>10</v>
      </c>
      <c r="AO123" s="68">
        <v>5</v>
      </c>
      <c r="AP123" s="68">
        <v>7</v>
      </c>
      <c r="AQ123" s="68">
        <v>9</v>
      </c>
      <c r="AR123" s="68">
        <v>7</v>
      </c>
      <c r="AS123" s="68">
        <v>4</v>
      </c>
      <c r="AT123" s="68">
        <v>6</v>
      </c>
      <c r="AU123" s="68">
        <v>9</v>
      </c>
      <c r="AV123" s="68">
        <v>9</v>
      </c>
      <c r="AW123" s="68">
        <v>9</v>
      </c>
      <c r="AX123" s="68">
        <v>5</v>
      </c>
      <c r="AY123" s="68">
        <v>9</v>
      </c>
      <c r="AZ123" s="68">
        <v>9</v>
      </c>
      <c r="BA123" s="68">
        <v>8</v>
      </c>
      <c r="BB123" s="68">
        <v>8</v>
      </c>
      <c r="BC123" s="68">
        <v>6</v>
      </c>
      <c r="BD123" s="68">
        <v>10</v>
      </c>
      <c r="BE123" s="68">
        <v>7</v>
      </c>
      <c r="BF123" s="68">
        <v>7</v>
      </c>
      <c r="BG123" s="68">
        <v>6</v>
      </c>
    </row>
    <row r="124" spans="1:59">
      <c r="A124" s="132">
        <v>45024</v>
      </c>
      <c r="B124" s="68">
        <v>4</v>
      </c>
      <c r="C124" s="68">
        <v>4</v>
      </c>
      <c r="D124" s="68">
        <v>5</v>
      </c>
      <c r="E124" s="68">
        <v>8</v>
      </c>
      <c r="F124" s="68">
        <v>9</v>
      </c>
      <c r="G124" s="68">
        <v>8</v>
      </c>
      <c r="H124" s="68">
        <v>7</v>
      </c>
      <c r="I124" s="68">
        <v>9</v>
      </c>
      <c r="J124" s="68">
        <v>8</v>
      </c>
      <c r="K124" s="68">
        <v>6</v>
      </c>
      <c r="L124" s="68">
        <v>9</v>
      </c>
      <c r="M124" s="68">
        <v>7</v>
      </c>
      <c r="N124" s="68">
        <v>4</v>
      </c>
      <c r="O124" s="68">
        <v>5</v>
      </c>
      <c r="P124" s="68">
        <v>6</v>
      </c>
      <c r="Q124" s="68">
        <v>4</v>
      </c>
      <c r="R124" s="68">
        <v>2</v>
      </c>
      <c r="S124" s="68">
        <v>7</v>
      </c>
      <c r="T124" s="68">
        <v>4</v>
      </c>
      <c r="U124" s="68">
        <v>9</v>
      </c>
      <c r="V124" s="68">
        <v>2</v>
      </c>
      <c r="W124" s="68">
        <v>2</v>
      </c>
      <c r="X124" s="68">
        <v>9</v>
      </c>
      <c r="Y124" s="68">
        <v>7</v>
      </c>
      <c r="Z124" s="68">
        <v>7</v>
      </c>
      <c r="AA124" s="68">
        <v>5</v>
      </c>
      <c r="AB124" s="68">
        <v>4</v>
      </c>
      <c r="AC124" s="68">
        <v>6</v>
      </c>
      <c r="AD124" s="68">
        <v>7</v>
      </c>
      <c r="AE124" s="68">
        <v>4</v>
      </c>
      <c r="AF124" s="68">
        <v>6</v>
      </c>
      <c r="AG124" s="68">
        <v>9</v>
      </c>
      <c r="AH124" s="68">
        <v>6</v>
      </c>
      <c r="AI124" s="68">
        <v>3</v>
      </c>
      <c r="AJ124" s="68">
        <v>3</v>
      </c>
      <c r="AK124" s="68">
        <v>4</v>
      </c>
      <c r="AL124" s="68">
        <v>7</v>
      </c>
      <c r="AM124" s="68">
        <v>10</v>
      </c>
      <c r="AN124" s="68">
        <v>10</v>
      </c>
      <c r="AO124" s="68">
        <v>5</v>
      </c>
      <c r="AP124" s="68">
        <v>7</v>
      </c>
      <c r="AQ124" s="68">
        <v>9</v>
      </c>
      <c r="AR124" s="68">
        <v>7</v>
      </c>
      <c r="AS124" s="68">
        <v>4</v>
      </c>
      <c r="AT124" s="68">
        <v>6</v>
      </c>
      <c r="AU124" s="68">
        <v>9</v>
      </c>
      <c r="AV124" s="68">
        <v>9</v>
      </c>
      <c r="AW124" s="68">
        <v>9</v>
      </c>
      <c r="AX124" s="68">
        <v>5</v>
      </c>
      <c r="AY124" s="68">
        <v>9</v>
      </c>
      <c r="AZ124" s="68">
        <v>9</v>
      </c>
      <c r="BA124" s="68">
        <v>8</v>
      </c>
      <c r="BB124" s="68">
        <v>8</v>
      </c>
      <c r="BC124" s="68">
        <v>6</v>
      </c>
      <c r="BD124" s="68">
        <v>10</v>
      </c>
      <c r="BE124" s="68">
        <v>7</v>
      </c>
      <c r="BF124" s="68">
        <v>7</v>
      </c>
      <c r="BG124" s="68">
        <v>6</v>
      </c>
    </row>
    <row r="125" spans="1:59">
      <c r="A125" s="132">
        <v>45025</v>
      </c>
      <c r="B125" s="68">
        <v>4</v>
      </c>
      <c r="C125" s="68">
        <v>4</v>
      </c>
      <c r="D125" s="68">
        <v>5</v>
      </c>
      <c r="E125" s="68">
        <v>8</v>
      </c>
      <c r="F125" s="68">
        <v>9</v>
      </c>
      <c r="G125" s="68">
        <v>8</v>
      </c>
      <c r="H125" s="68">
        <v>7</v>
      </c>
      <c r="I125" s="68">
        <v>9</v>
      </c>
      <c r="J125" s="68">
        <v>8</v>
      </c>
      <c r="K125" s="68">
        <v>6</v>
      </c>
      <c r="L125" s="68">
        <v>9</v>
      </c>
      <c r="M125" s="68">
        <v>7</v>
      </c>
      <c r="N125" s="68">
        <v>4</v>
      </c>
      <c r="O125" s="68">
        <v>5</v>
      </c>
      <c r="P125" s="68">
        <v>6</v>
      </c>
      <c r="Q125" s="68">
        <v>4</v>
      </c>
      <c r="R125" s="68">
        <v>2</v>
      </c>
      <c r="S125" s="68">
        <v>7</v>
      </c>
      <c r="T125" s="68">
        <v>4</v>
      </c>
      <c r="U125" s="68">
        <v>9</v>
      </c>
      <c r="V125" s="68">
        <v>2</v>
      </c>
      <c r="W125" s="68">
        <v>2</v>
      </c>
      <c r="X125" s="68">
        <v>9</v>
      </c>
      <c r="Y125" s="68">
        <v>7</v>
      </c>
      <c r="Z125" s="68">
        <v>7</v>
      </c>
      <c r="AA125" s="68">
        <v>5</v>
      </c>
      <c r="AB125" s="68">
        <v>4</v>
      </c>
      <c r="AC125" s="68">
        <v>6</v>
      </c>
      <c r="AD125" s="68">
        <v>7</v>
      </c>
      <c r="AE125" s="68">
        <v>4</v>
      </c>
      <c r="AF125" s="68">
        <v>6</v>
      </c>
      <c r="AG125" s="68">
        <v>9</v>
      </c>
      <c r="AH125" s="68">
        <v>6</v>
      </c>
      <c r="AI125" s="68">
        <v>3</v>
      </c>
      <c r="AJ125" s="68">
        <v>3</v>
      </c>
      <c r="AK125" s="68">
        <v>4</v>
      </c>
      <c r="AL125" s="68">
        <v>7</v>
      </c>
      <c r="AM125" s="68">
        <v>10</v>
      </c>
      <c r="AN125" s="68">
        <v>10</v>
      </c>
      <c r="AO125" s="68">
        <v>5</v>
      </c>
      <c r="AP125" s="68">
        <v>7</v>
      </c>
      <c r="AQ125" s="68">
        <v>9</v>
      </c>
      <c r="AR125" s="68">
        <v>7</v>
      </c>
      <c r="AS125" s="68">
        <v>4</v>
      </c>
      <c r="AT125" s="68">
        <v>6</v>
      </c>
      <c r="AU125" s="68">
        <v>9</v>
      </c>
      <c r="AV125" s="68">
        <v>9</v>
      </c>
      <c r="AW125" s="68">
        <v>9</v>
      </c>
      <c r="AX125" s="68">
        <v>5</v>
      </c>
      <c r="AY125" s="68">
        <v>9</v>
      </c>
      <c r="AZ125" s="68">
        <v>9</v>
      </c>
      <c r="BA125" s="68">
        <v>8</v>
      </c>
      <c r="BB125" s="68">
        <v>8</v>
      </c>
      <c r="BC125" s="68">
        <v>6</v>
      </c>
      <c r="BD125" s="68">
        <v>10</v>
      </c>
      <c r="BE125" s="68">
        <v>7</v>
      </c>
      <c r="BF125" s="68">
        <v>7</v>
      </c>
      <c r="BG125" s="68">
        <v>6</v>
      </c>
    </row>
    <row r="126" spans="1:59">
      <c r="A126" s="132">
        <v>45026</v>
      </c>
      <c r="B126" s="68">
        <v>4</v>
      </c>
      <c r="C126" s="68">
        <v>4</v>
      </c>
      <c r="D126" s="68">
        <v>5</v>
      </c>
      <c r="E126" s="68">
        <v>8</v>
      </c>
      <c r="F126" s="68">
        <v>9</v>
      </c>
      <c r="G126" s="68">
        <v>8</v>
      </c>
      <c r="H126" s="68">
        <v>6</v>
      </c>
      <c r="I126" s="68">
        <v>9</v>
      </c>
      <c r="J126" s="68">
        <v>8</v>
      </c>
      <c r="K126" s="68">
        <v>6</v>
      </c>
      <c r="L126" s="68">
        <v>9</v>
      </c>
      <c r="M126" s="68">
        <v>7</v>
      </c>
      <c r="N126" s="68">
        <v>4</v>
      </c>
      <c r="O126" s="68">
        <v>5</v>
      </c>
      <c r="P126" s="68">
        <v>6</v>
      </c>
      <c r="Q126" s="68">
        <v>4</v>
      </c>
      <c r="R126" s="68">
        <v>2</v>
      </c>
      <c r="S126" s="68">
        <v>7</v>
      </c>
      <c r="T126" s="68">
        <v>4</v>
      </c>
      <c r="U126" s="68">
        <v>9</v>
      </c>
      <c r="V126" s="68">
        <v>1</v>
      </c>
      <c r="W126" s="68">
        <v>2</v>
      </c>
      <c r="X126" s="68">
        <v>9</v>
      </c>
      <c r="Y126" s="68">
        <v>7</v>
      </c>
      <c r="Z126" s="68">
        <v>7</v>
      </c>
      <c r="AA126" s="68">
        <v>5</v>
      </c>
      <c r="AB126" s="68">
        <v>4</v>
      </c>
      <c r="AC126" s="68">
        <v>6</v>
      </c>
      <c r="AD126" s="68">
        <v>7</v>
      </c>
      <c r="AE126" s="68">
        <v>4</v>
      </c>
      <c r="AF126" s="68">
        <v>6</v>
      </c>
      <c r="AG126" s="68">
        <v>9</v>
      </c>
      <c r="AH126" s="68">
        <v>6</v>
      </c>
      <c r="AI126" s="68">
        <v>3</v>
      </c>
      <c r="AJ126" s="68">
        <v>3</v>
      </c>
      <c r="AK126" s="68">
        <v>4</v>
      </c>
      <c r="AL126" s="68">
        <v>7</v>
      </c>
      <c r="AM126" s="68">
        <v>10</v>
      </c>
      <c r="AN126" s="68">
        <v>10</v>
      </c>
      <c r="AO126" s="68">
        <v>5</v>
      </c>
      <c r="AP126" s="68">
        <v>7</v>
      </c>
      <c r="AQ126" s="68">
        <v>9</v>
      </c>
      <c r="AR126" s="68">
        <v>7</v>
      </c>
      <c r="AS126" s="68">
        <v>4</v>
      </c>
      <c r="AT126" s="68">
        <v>6</v>
      </c>
      <c r="AU126" s="68">
        <v>9</v>
      </c>
      <c r="AV126" s="68">
        <v>9</v>
      </c>
      <c r="AW126" s="68">
        <v>9</v>
      </c>
      <c r="AX126" s="68">
        <v>5</v>
      </c>
      <c r="AY126" s="68">
        <v>9</v>
      </c>
      <c r="AZ126" s="68">
        <v>9</v>
      </c>
      <c r="BA126" s="68">
        <v>8</v>
      </c>
      <c r="BB126" s="68">
        <v>8</v>
      </c>
      <c r="BC126" s="68">
        <v>6</v>
      </c>
      <c r="BD126" s="68">
        <v>10</v>
      </c>
      <c r="BE126" s="68">
        <v>7</v>
      </c>
      <c r="BF126" s="68">
        <v>7</v>
      </c>
      <c r="BG126" s="68">
        <v>6</v>
      </c>
    </row>
    <row r="127" spans="1:59">
      <c r="A127" s="132">
        <v>45027</v>
      </c>
      <c r="B127" s="68">
        <v>4</v>
      </c>
      <c r="C127" s="68">
        <v>4</v>
      </c>
      <c r="D127" s="68">
        <v>5</v>
      </c>
      <c r="E127" s="68">
        <v>8</v>
      </c>
      <c r="F127" s="68">
        <v>9</v>
      </c>
      <c r="G127" s="68">
        <v>8</v>
      </c>
      <c r="H127" s="68">
        <v>6</v>
      </c>
      <c r="I127" s="68">
        <v>9</v>
      </c>
      <c r="J127" s="68">
        <v>8</v>
      </c>
      <c r="K127" s="68">
        <v>6</v>
      </c>
      <c r="L127" s="68">
        <v>9</v>
      </c>
      <c r="M127" s="68">
        <v>7</v>
      </c>
      <c r="N127" s="68">
        <v>4</v>
      </c>
      <c r="O127" s="68">
        <v>5</v>
      </c>
      <c r="P127" s="68">
        <v>6</v>
      </c>
      <c r="Q127" s="68">
        <v>4</v>
      </c>
      <c r="R127" s="68">
        <v>2</v>
      </c>
      <c r="S127" s="68">
        <v>7</v>
      </c>
      <c r="T127" s="68">
        <v>4</v>
      </c>
      <c r="U127" s="68">
        <v>9</v>
      </c>
      <c r="V127" s="68">
        <v>1</v>
      </c>
      <c r="W127" s="68">
        <v>2</v>
      </c>
      <c r="X127" s="68">
        <v>8</v>
      </c>
      <c r="Y127" s="68">
        <v>7</v>
      </c>
      <c r="Z127" s="68">
        <v>7</v>
      </c>
      <c r="AA127" s="68">
        <v>5</v>
      </c>
      <c r="AB127" s="68">
        <v>4</v>
      </c>
      <c r="AC127" s="68">
        <v>6</v>
      </c>
      <c r="AD127" s="68">
        <v>7</v>
      </c>
      <c r="AE127" s="68">
        <v>4</v>
      </c>
      <c r="AF127" s="68">
        <v>6</v>
      </c>
      <c r="AG127" s="68">
        <v>9</v>
      </c>
      <c r="AH127" s="68">
        <v>6</v>
      </c>
      <c r="AI127" s="68">
        <v>3</v>
      </c>
      <c r="AJ127" s="68">
        <v>3</v>
      </c>
      <c r="AK127" s="68">
        <v>4</v>
      </c>
      <c r="AL127" s="68">
        <v>7</v>
      </c>
      <c r="AM127" s="68">
        <v>10</v>
      </c>
      <c r="AN127" s="68">
        <v>10</v>
      </c>
      <c r="AO127" s="68">
        <v>5</v>
      </c>
      <c r="AP127" s="68">
        <v>7</v>
      </c>
      <c r="AQ127" s="68">
        <v>9</v>
      </c>
      <c r="AR127" s="68">
        <v>7</v>
      </c>
      <c r="AS127" s="68">
        <v>4</v>
      </c>
      <c r="AT127" s="68">
        <v>6</v>
      </c>
      <c r="AU127" s="68">
        <v>9</v>
      </c>
      <c r="AV127" s="68">
        <v>9</v>
      </c>
      <c r="AW127" s="68">
        <v>9</v>
      </c>
      <c r="AX127" s="68">
        <v>5</v>
      </c>
      <c r="AY127" s="68">
        <v>9</v>
      </c>
      <c r="AZ127" s="68">
        <v>9</v>
      </c>
      <c r="BA127" s="68">
        <v>8</v>
      </c>
      <c r="BB127" s="68">
        <v>7</v>
      </c>
      <c r="BC127" s="68">
        <v>6</v>
      </c>
      <c r="BD127" s="68">
        <v>10</v>
      </c>
      <c r="BE127" s="68">
        <v>7</v>
      </c>
      <c r="BF127" s="68">
        <v>7</v>
      </c>
      <c r="BG127" s="68">
        <v>6</v>
      </c>
    </row>
    <row r="128" spans="1:59">
      <c r="A128" s="132">
        <v>45028</v>
      </c>
      <c r="B128" s="68">
        <v>4</v>
      </c>
      <c r="C128" s="68">
        <v>4</v>
      </c>
      <c r="D128" s="68">
        <v>5</v>
      </c>
      <c r="E128" s="68">
        <v>8</v>
      </c>
      <c r="F128" s="68">
        <v>9</v>
      </c>
      <c r="G128" s="68">
        <v>8</v>
      </c>
      <c r="H128" s="68">
        <v>6</v>
      </c>
      <c r="I128" s="68">
        <v>9</v>
      </c>
      <c r="J128" s="68">
        <v>8</v>
      </c>
      <c r="K128" s="68">
        <v>6</v>
      </c>
      <c r="L128" s="68">
        <v>9</v>
      </c>
      <c r="M128" s="68">
        <v>7</v>
      </c>
      <c r="N128" s="68">
        <v>4</v>
      </c>
      <c r="O128" s="68">
        <v>5</v>
      </c>
      <c r="P128" s="68">
        <v>6</v>
      </c>
      <c r="Q128" s="68">
        <v>4</v>
      </c>
      <c r="R128" s="68">
        <v>2</v>
      </c>
      <c r="S128" s="68">
        <v>7</v>
      </c>
      <c r="T128" s="68">
        <v>4</v>
      </c>
      <c r="U128" s="68">
        <v>9</v>
      </c>
      <c r="V128" s="68">
        <v>1</v>
      </c>
      <c r="W128" s="68">
        <v>2</v>
      </c>
      <c r="X128" s="68">
        <v>8</v>
      </c>
      <c r="Y128" s="68">
        <v>7</v>
      </c>
      <c r="Z128" s="68">
        <v>7</v>
      </c>
      <c r="AA128" s="68">
        <v>5</v>
      </c>
      <c r="AB128" s="68">
        <v>4</v>
      </c>
      <c r="AC128" s="68">
        <v>6</v>
      </c>
      <c r="AD128" s="68">
        <v>7</v>
      </c>
      <c r="AE128" s="68">
        <v>4</v>
      </c>
      <c r="AF128" s="68">
        <v>6</v>
      </c>
      <c r="AG128" s="68">
        <v>9</v>
      </c>
      <c r="AH128" s="68">
        <v>6</v>
      </c>
      <c r="AI128" s="68">
        <v>3</v>
      </c>
      <c r="AJ128" s="68">
        <v>3</v>
      </c>
      <c r="AK128" s="68">
        <v>4</v>
      </c>
      <c r="AL128" s="68">
        <v>7</v>
      </c>
      <c r="AM128" s="68">
        <v>10</v>
      </c>
      <c r="AN128" s="68">
        <v>10</v>
      </c>
      <c r="AO128" s="68">
        <v>5</v>
      </c>
      <c r="AP128" s="68">
        <v>7</v>
      </c>
      <c r="AQ128" s="68">
        <v>9</v>
      </c>
      <c r="AR128" s="68">
        <v>7</v>
      </c>
      <c r="AS128" s="68">
        <v>4</v>
      </c>
      <c r="AT128" s="68">
        <v>6</v>
      </c>
      <c r="AU128" s="68">
        <v>9</v>
      </c>
      <c r="AV128" s="68">
        <v>9</v>
      </c>
      <c r="AW128" s="68">
        <v>9</v>
      </c>
      <c r="AX128" s="68">
        <v>5</v>
      </c>
      <c r="AY128" s="68">
        <v>9</v>
      </c>
      <c r="AZ128" s="68">
        <v>9</v>
      </c>
      <c r="BA128" s="68">
        <v>8</v>
      </c>
      <c r="BB128" s="68">
        <v>7</v>
      </c>
      <c r="BC128" s="68">
        <v>6</v>
      </c>
      <c r="BD128" s="68">
        <v>10</v>
      </c>
      <c r="BE128" s="68">
        <v>7</v>
      </c>
      <c r="BF128" s="68">
        <v>7</v>
      </c>
      <c r="BG128" s="68">
        <v>6</v>
      </c>
    </row>
    <row r="129" spans="1:59">
      <c r="A129" s="132">
        <v>45029</v>
      </c>
      <c r="B129" s="68">
        <v>4</v>
      </c>
      <c r="C129" s="68">
        <v>4</v>
      </c>
      <c r="D129" s="68">
        <v>5</v>
      </c>
      <c r="E129" s="68">
        <v>8</v>
      </c>
      <c r="F129" s="68">
        <v>9</v>
      </c>
      <c r="G129" s="68">
        <v>8</v>
      </c>
      <c r="H129" s="68">
        <v>6</v>
      </c>
      <c r="I129" s="68">
        <v>9</v>
      </c>
      <c r="J129" s="68">
        <v>8</v>
      </c>
      <c r="K129" s="68">
        <v>6</v>
      </c>
      <c r="L129" s="68">
        <v>9</v>
      </c>
      <c r="M129" s="68">
        <v>6</v>
      </c>
      <c r="N129" s="68">
        <v>4</v>
      </c>
      <c r="O129" s="68">
        <v>5</v>
      </c>
      <c r="P129" s="68">
        <v>6</v>
      </c>
      <c r="Q129" s="68">
        <v>4</v>
      </c>
      <c r="R129" s="68">
        <v>2</v>
      </c>
      <c r="S129" s="68">
        <v>7</v>
      </c>
      <c r="T129" s="68">
        <v>4</v>
      </c>
      <c r="U129" s="68">
        <v>9</v>
      </c>
      <c r="V129" s="68">
        <v>1</v>
      </c>
      <c r="W129" s="68">
        <v>2</v>
      </c>
      <c r="X129" s="68">
        <v>8</v>
      </c>
      <c r="Y129" s="68">
        <v>7</v>
      </c>
      <c r="Z129" s="68">
        <v>7</v>
      </c>
      <c r="AA129" s="68">
        <v>5</v>
      </c>
      <c r="AB129" s="68">
        <v>4</v>
      </c>
      <c r="AC129" s="68">
        <v>6</v>
      </c>
      <c r="AD129" s="68">
        <v>7</v>
      </c>
      <c r="AE129" s="68">
        <v>4</v>
      </c>
      <c r="AF129" s="68">
        <v>6</v>
      </c>
      <c r="AG129" s="68">
        <v>9</v>
      </c>
      <c r="AH129" s="68">
        <v>6</v>
      </c>
      <c r="AI129" s="68">
        <v>3</v>
      </c>
      <c r="AJ129" s="68">
        <v>3</v>
      </c>
      <c r="AK129" s="68">
        <v>4</v>
      </c>
      <c r="AL129" s="68">
        <v>7</v>
      </c>
      <c r="AM129" s="68">
        <v>10</v>
      </c>
      <c r="AN129" s="68">
        <v>10</v>
      </c>
      <c r="AO129" s="68">
        <v>5</v>
      </c>
      <c r="AP129" s="68">
        <v>7</v>
      </c>
      <c r="AQ129" s="68">
        <v>9</v>
      </c>
      <c r="AR129" s="68">
        <v>7</v>
      </c>
      <c r="AS129" s="68">
        <v>4</v>
      </c>
      <c r="AT129" s="68">
        <v>6</v>
      </c>
      <c r="AU129" s="68">
        <v>9</v>
      </c>
      <c r="AV129" s="68">
        <v>9</v>
      </c>
      <c r="AW129" s="68">
        <v>9</v>
      </c>
      <c r="AX129" s="68">
        <v>5</v>
      </c>
      <c r="AY129" s="68">
        <v>9</v>
      </c>
      <c r="AZ129" s="68">
        <v>9</v>
      </c>
      <c r="BA129" s="68">
        <v>8</v>
      </c>
      <c r="BB129" s="68">
        <v>7</v>
      </c>
      <c r="BC129" s="68">
        <v>6</v>
      </c>
      <c r="BD129" s="68">
        <v>10</v>
      </c>
      <c r="BE129" s="68">
        <v>7</v>
      </c>
      <c r="BF129" s="68">
        <v>7</v>
      </c>
      <c r="BG129" s="68">
        <v>6</v>
      </c>
    </row>
    <row r="130" spans="1:59">
      <c r="A130" s="132">
        <v>45030</v>
      </c>
      <c r="B130" s="68">
        <v>4</v>
      </c>
      <c r="C130" s="68">
        <v>4</v>
      </c>
      <c r="D130" s="68">
        <v>5</v>
      </c>
      <c r="E130" s="68">
        <v>8</v>
      </c>
      <c r="F130" s="68">
        <v>9</v>
      </c>
      <c r="G130" s="68">
        <v>8</v>
      </c>
      <c r="H130" s="68">
        <v>6</v>
      </c>
      <c r="I130" s="68">
        <v>9</v>
      </c>
      <c r="J130" s="68">
        <v>8</v>
      </c>
      <c r="K130" s="68">
        <v>6</v>
      </c>
      <c r="L130" s="68">
        <v>9</v>
      </c>
      <c r="M130" s="68">
        <v>6</v>
      </c>
      <c r="N130" s="68">
        <v>4</v>
      </c>
      <c r="O130" s="68">
        <v>5</v>
      </c>
      <c r="P130" s="68">
        <v>6</v>
      </c>
      <c r="Q130" s="68">
        <v>4</v>
      </c>
      <c r="R130" s="68">
        <v>2</v>
      </c>
      <c r="S130" s="68">
        <v>7</v>
      </c>
      <c r="T130" s="68">
        <v>4</v>
      </c>
      <c r="U130" s="68">
        <v>9</v>
      </c>
      <c r="V130" s="68">
        <v>1</v>
      </c>
      <c r="W130" s="68">
        <v>2</v>
      </c>
      <c r="X130" s="68">
        <v>8</v>
      </c>
      <c r="Y130" s="68">
        <v>7</v>
      </c>
      <c r="Z130" s="68">
        <v>7</v>
      </c>
      <c r="AA130" s="68">
        <v>5</v>
      </c>
      <c r="AB130" s="68">
        <v>4</v>
      </c>
      <c r="AC130" s="68">
        <v>6</v>
      </c>
      <c r="AD130" s="68">
        <v>7</v>
      </c>
      <c r="AE130" s="68">
        <v>4</v>
      </c>
      <c r="AF130" s="68">
        <v>6</v>
      </c>
      <c r="AG130" s="68">
        <v>9</v>
      </c>
      <c r="AH130" s="68">
        <v>6</v>
      </c>
      <c r="AI130" s="68">
        <v>3</v>
      </c>
      <c r="AJ130" s="68">
        <v>3</v>
      </c>
      <c r="AK130" s="68">
        <v>4</v>
      </c>
      <c r="AL130" s="68">
        <v>7</v>
      </c>
      <c r="AM130" s="68">
        <v>10</v>
      </c>
      <c r="AN130" s="68">
        <v>10</v>
      </c>
      <c r="AO130" s="68">
        <v>5</v>
      </c>
      <c r="AP130" s="68">
        <v>7</v>
      </c>
      <c r="AQ130" s="68">
        <v>9</v>
      </c>
      <c r="AR130" s="68">
        <v>7</v>
      </c>
      <c r="AS130" s="68">
        <v>4</v>
      </c>
      <c r="AT130" s="68">
        <v>6</v>
      </c>
      <c r="AU130" s="68">
        <v>9</v>
      </c>
      <c r="AV130" s="68">
        <v>9</v>
      </c>
      <c r="AW130" s="68">
        <v>9</v>
      </c>
      <c r="AX130" s="68">
        <v>5</v>
      </c>
      <c r="AY130" s="68">
        <v>9</v>
      </c>
      <c r="AZ130" s="68">
        <v>9</v>
      </c>
      <c r="BA130" s="68">
        <v>8</v>
      </c>
      <c r="BB130" s="68">
        <v>7</v>
      </c>
      <c r="BC130" s="68">
        <v>6</v>
      </c>
      <c r="BD130" s="68">
        <v>10</v>
      </c>
      <c r="BE130" s="68">
        <v>7</v>
      </c>
      <c r="BF130" s="68">
        <v>7</v>
      </c>
      <c r="BG130" s="68">
        <v>6</v>
      </c>
    </row>
    <row r="131" spans="1:59">
      <c r="A131" s="132">
        <v>45031</v>
      </c>
      <c r="B131" s="68">
        <v>4</v>
      </c>
      <c r="C131" s="68">
        <v>4</v>
      </c>
      <c r="D131" s="68">
        <v>5</v>
      </c>
      <c r="E131" s="68">
        <v>8</v>
      </c>
      <c r="F131" s="68">
        <v>9</v>
      </c>
      <c r="G131" s="68">
        <v>8</v>
      </c>
      <c r="H131" s="68">
        <v>6</v>
      </c>
      <c r="I131" s="68">
        <v>9</v>
      </c>
      <c r="J131" s="68">
        <v>8</v>
      </c>
      <c r="K131" s="68">
        <v>6</v>
      </c>
      <c r="L131" s="68">
        <v>9</v>
      </c>
      <c r="M131" s="68">
        <v>6</v>
      </c>
      <c r="N131" s="68">
        <v>4</v>
      </c>
      <c r="O131" s="68">
        <v>5</v>
      </c>
      <c r="P131" s="68">
        <v>6</v>
      </c>
      <c r="Q131" s="68">
        <v>4</v>
      </c>
      <c r="R131" s="68">
        <v>2</v>
      </c>
      <c r="S131" s="68">
        <v>7</v>
      </c>
      <c r="T131" s="68">
        <v>4</v>
      </c>
      <c r="U131" s="68">
        <v>9</v>
      </c>
      <c r="V131" s="68">
        <v>1</v>
      </c>
      <c r="W131" s="68">
        <v>2</v>
      </c>
      <c r="X131" s="68">
        <v>8</v>
      </c>
      <c r="Y131" s="68">
        <v>7</v>
      </c>
      <c r="Z131" s="68">
        <v>7</v>
      </c>
      <c r="AA131" s="68">
        <v>5</v>
      </c>
      <c r="AB131" s="68">
        <v>4</v>
      </c>
      <c r="AC131" s="68">
        <v>6</v>
      </c>
      <c r="AD131" s="68">
        <v>7</v>
      </c>
      <c r="AE131" s="68">
        <v>4</v>
      </c>
      <c r="AF131" s="68">
        <v>6</v>
      </c>
      <c r="AG131" s="68">
        <v>9</v>
      </c>
      <c r="AH131" s="68">
        <v>6</v>
      </c>
      <c r="AI131" s="68">
        <v>3</v>
      </c>
      <c r="AJ131" s="68">
        <v>3</v>
      </c>
      <c r="AK131" s="68">
        <v>4</v>
      </c>
      <c r="AL131" s="68">
        <v>7</v>
      </c>
      <c r="AM131" s="68">
        <v>10</v>
      </c>
      <c r="AN131" s="68">
        <v>10</v>
      </c>
      <c r="AO131" s="68">
        <v>5</v>
      </c>
      <c r="AP131" s="68">
        <v>7</v>
      </c>
      <c r="AQ131" s="68">
        <v>9</v>
      </c>
      <c r="AR131" s="68">
        <v>7</v>
      </c>
      <c r="AS131" s="68">
        <v>4</v>
      </c>
      <c r="AT131" s="68">
        <v>6</v>
      </c>
      <c r="AU131" s="68">
        <v>9</v>
      </c>
      <c r="AV131" s="68">
        <v>9</v>
      </c>
      <c r="AW131" s="68">
        <v>9</v>
      </c>
      <c r="AX131" s="68">
        <v>5</v>
      </c>
      <c r="AY131" s="68">
        <v>9</v>
      </c>
      <c r="AZ131" s="68">
        <v>9</v>
      </c>
      <c r="BA131" s="68">
        <v>8</v>
      </c>
      <c r="BB131" s="68">
        <v>7</v>
      </c>
      <c r="BC131" s="68">
        <v>6</v>
      </c>
      <c r="BD131" s="68">
        <v>10</v>
      </c>
      <c r="BE131" s="68">
        <v>7</v>
      </c>
      <c r="BF131" s="68">
        <v>7</v>
      </c>
      <c r="BG131" s="68">
        <v>6</v>
      </c>
    </row>
    <row r="132" spans="1:59">
      <c r="A132" s="132">
        <v>45032</v>
      </c>
      <c r="B132" s="68">
        <v>4</v>
      </c>
      <c r="C132" s="68">
        <v>4</v>
      </c>
      <c r="D132" s="68">
        <v>5</v>
      </c>
      <c r="E132" s="68">
        <v>8</v>
      </c>
      <c r="F132" s="68">
        <v>9</v>
      </c>
      <c r="G132" s="68">
        <v>8</v>
      </c>
      <c r="H132" s="68">
        <v>6</v>
      </c>
      <c r="I132" s="68">
        <v>9</v>
      </c>
      <c r="J132" s="68">
        <v>8</v>
      </c>
      <c r="K132" s="68">
        <v>6</v>
      </c>
      <c r="L132" s="68">
        <v>9</v>
      </c>
      <c r="M132" s="68">
        <v>6</v>
      </c>
      <c r="N132" s="68">
        <v>4</v>
      </c>
      <c r="O132" s="68">
        <v>5</v>
      </c>
      <c r="P132" s="68">
        <v>6</v>
      </c>
      <c r="Q132" s="68">
        <v>4</v>
      </c>
      <c r="R132" s="68">
        <v>2</v>
      </c>
      <c r="S132" s="68">
        <v>7</v>
      </c>
      <c r="T132" s="68">
        <v>4</v>
      </c>
      <c r="U132" s="68">
        <v>9</v>
      </c>
      <c r="V132" s="68">
        <v>1</v>
      </c>
      <c r="W132" s="68">
        <v>2</v>
      </c>
      <c r="X132" s="68">
        <v>8</v>
      </c>
      <c r="Y132" s="68">
        <v>7</v>
      </c>
      <c r="Z132" s="68">
        <v>7</v>
      </c>
      <c r="AA132" s="68">
        <v>5</v>
      </c>
      <c r="AB132" s="68">
        <v>4</v>
      </c>
      <c r="AC132" s="68">
        <v>6</v>
      </c>
      <c r="AD132" s="68">
        <v>7</v>
      </c>
      <c r="AE132" s="68">
        <v>4</v>
      </c>
      <c r="AF132" s="68">
        <v>6</v>
      </c>
      <c r="AG132" s="68">
        <v>9</v>
      </c>
      <c r="AH132" s="68">
        <v>6</v>
      </c>
      <c r="AI132" s="68">
        <v>3</v>
      </c>
      <c r="AJ132" s="68">
        <v>3</v>
      </c>
      <c r="AK132" s="68">
        <v>4</v>
      </c>
      <c r="AL132" s="68">
        <v>7</v>
      </c>
      <c r="AM132" s="68">
        <v>10</v>
      </c>
      <c r="AN132" s="68">
        <v>10</v>
      </c>
      <c r="AO132" s="68">
        <v>5</v>
      </c>
      <c r="AP132" s="68">
        <v>7</v>
      </c>
      <c r="AQ132" s="68">
        <v>9</v>
      </c>
      <c r="AR132" s="68">
        <v>7</v>
      </c>
      <c r="AS132" s="68">
        <v>4</v>
      </c>
      <c r="AT132" s="68">
        <v>6</v>
      </c>
      <c r="AU132" s="68">
        <v>9</v>
      </c>
      <c r="AV132" s="68">
        <v>9</v>
      </c>
      <c r="AW132" s="68">
        <v>9</v>
      </c>
      <c r="AX132" s="68">
        <v>5</v>
      </c>
      <c r="AY132" s="68">
        <v>9</v>
      </c>
      <c r="AZ132" s="68">
        <v>9</v>
      </c>
      <c r="BA132" s="68">
        <v>8</v>
      </c>
      <c r="BB132" s="68">
        <v>7</v>
      </c>
      <c r="BC132" s="68">
        <v>6</v>
      </c>
      <c r="BD132" s="68">
        <v>10</v>
      </c>
      <c r="BE132" s="68">
        <v>7</v>
      </c>
      <c r="BF132" s="68">
        <v>7</v>
      </c>
      <c r="BG132" s="68">
        <v>6</v>
      </c>
    </row>
    <row r="133" spans="1:59">
      <c r="A133" s="132">
        <v>45033</v>
      </c>
      <c r="B133" s="68">
        <v>4</v>
      </c>
      <c r="C133" s="68">
        <v>4</v>
      </c>
      <c r="D133" s="68">
        <v>5</v>
      </c>
      <c r="E133" s="68">
        <v>8</v>
      </c>
      <c r="F133" s="68">
        <v>9</v>
      </c>
      <c r="G133" s="68">
        <v>8</v>
      </c>
      <c r="H133" s="68">
        <v>6</v>
      </c>
      <c r="I133" s="68">
        <v>9</v>
      </c>
      <c r="J133" s="68">
        <v>8</v>
      </c>
      <c r="K133" s="68">
        <v>6</v>
      </c>
      <c r="L133" s="68">
        <v>9</v>
      </c>
      <c r="M133" s="68">
        <v>6</v>
      </c>
      <c r="N133" s="68">
        <v>4</v>
      </c>
      <c r="O133" s="68">
        <v>5</v>
      </c>
      <c r="P133" s="68">
        <v>6</v>
      </c>
      <c r="Q133" s="68">
        <v>4</v>
      </c>
      <c r="R133" s="68">
        <v>2</v>
      </c>
      <c r="S133" s="68">
        <v>7</v>
      </c>
      <c r="T133" s="68">
        <v>4</v>
      </c>
      <c r="U133" s="68">
        <v>9</v>
      </c>
      <c r="V133" s="68">
        <v>1</v>
      </c>
      <c r="W133" s="68">
        <v>2</v>
      </c>
      <c r="X133" s="68">
        <v>8</v>
      </c>
      <c r="Y133" s="68">
        <v>7</v>
      </c>
      <c r="Z133" s="68">
        <v>7</v>
      </c>
      <c r="AA133" s="68">
        <v>5</v>
      </c>
      <c r="AB133" s="68">
        <v>4</v>
      </c>
      <c r="AC133" s="68">
        <v>6</v>
      </c>
      <c r="AD133" s="68">
        <v>7</v>
      </c>
      <c r="AE133" s="68">
        <v>4</v>
      </c>
      <c r="AF133" s="68">
        <v>6</v>
      </c>
      <c r="AG133" s="68">
        <v>9</v>
      </c>
      <c r="AH133" s="68">
        <v>6</v>
      </c>
      <c r="AI133" s="68">
        <v>3</v>
      </c>
      <c r="AJ133" s="68">
        <v>3</v>
      </c>
      <c r="AK133" s="68">
        <v>4</v>
      </c>
      <c r="AL133" s="68">
        <v>7</v>
      </c>
      <c r="AM133" s="68">
        <v>10</v>
      </c>
      <c r="AN133" s="68">
        <v>10</v>
      </c>
      <c r="AO133" s="68">
        <v>5</v>
      </c>
      <c r="AP133" s="68">
        <v>7</v>
      </c>
      <c r="AQ133" s="68">
        <v>9</v>
      </c>
      <c r="AR133" s="68">
        <v>7</v>
      </c>
      <c r="AS133" s="68">
        <v>4</v>
      </c>
      <c r="AT133" s="68">
        <v>6</v>
      </c>
      <c r="AU133" s="68">
        <v>9</v>
      </c>
      <c r="AV133" s="68">
        <v>9</v>
      </c>
      <c r="AW133" s="68">
        <v>9</v>
      </c>
      <c r="AX133" s="68">
        <v>5</v>
      </c>
      <c r="AY133" s="68">
        <v>9</v>
      </c>
      <c r="AZ133" s="68">
        <v>9</v>
      </c>
      <c r="BA133" s="68">
        <v>8</v>
      </c>
      <c r="BB133" s="68">
        <v>7</v>
      </c>
      <c r="BC133" s="68">
        <v>6</v>
      </c>
      <c r="BD133" s="68">
        <v>10</v>
      </c>
      <c r="BE133" s="68">
        <v>7</v>
      </c>
      <c r="BF133" s="68">
        <v>7</v>
      </c>
      <c r="BG133" s="68">
        <v>6</v>
      </c>
    </row>
    <row r="134" spans="1:59">
      <c r="A134" s="132">
        <v>45034</v>
      </c>
      <c r="B134" s="68">
        <v>4</v>
      </c>
      <c r="C134" s="68">
        <v>4</v>
      </c>
      <c r="D134" s="68">
        <v>5</v>
      </c>
      <c r="E134" s="68">
        <v>8</v>
      </c>
      <c r="F134" s="68">
        <v>9</v>
      </c>
      <c r="G134" s="68">
        <v>8</v>
      </c>
      <c r="H134" s="68">
        <v>6</v>
      </c>
      <c r="I134" s="68">
        <v>9</v>
      </c>
      <c r="J134" s="68">
        <v>8</v>
      </c>
      <c r="K134" s="68">
        <v>6</v>
      </c>
      <c r="L134" s="68">
        <v>9</v>
      </c>
      <c r="M134" s="68">
        <v>6</v>
      </c>
      <c r="N134" s="68">
        <v>4</v>
      </c>
      <c r="O134" s="68">
        <v>5</v>
      </c>
      <c r="P134" s="68">
        <v>6</v>
      </c>
      <c r="Q134" s="68">
        <v>4</v>
      </c>
      <c r="R134" s="68">
        <v>2</v>
      </c>
      <c r="S134" s="68">
        <v>7</v>
      </c>
      <c r="T134" s="68">
        <v>4</v>
      </c>
      <c r="U134" s="68">
        <v>9</v>
      </c>
      <c r="V134" s="68">
        <v>1</v>
      </c>
      <c r="W134" s="68">
        <v>2</v>
      </c>
      <c r="X134" s="68">
        <v>8</v>
      </c>
      <c r="Y134" s="68">
        <v>7</v>
      </c>
      <c r="Z134" s="68">
        <v>7</v>
      </c>
      <c r="AA134" s="68">
        <v>5</v>
      </c>
      <c r="AB134" s="68">
        <v>4</v>
      </c>
      <c r="AC134" s="68">
        <v>6</v>
      </c>
      <c r="AD134" s="68">
        <v>7</v>
      </c>
      <c r="AE134" s="68">
        <v>4</v>
      </c>
      <c r="AF134" s="68">
        <v>6</v>
      </c>
      <c r="AG134" s="68">
        <v>9</v>
      </c>
      <c r="AH134" s="68">
        <v>6</v>
      </c>
      <c r="AI134" s="68">
        <v>3</v>
      </c>
      <c r="AJ134" s="68">
        <v>3</v>
      </c>
      <c r="AK134" s="68">
        <v>4</v>
      </c>
      <c r="AL134" s="68">
        <v>7</v>
      </c>
      <c r="AM134" s="68">
        <v>10</v>
      </c>
      <c r="AN134" s="68">
        <v>10</v>
      </c>
      <c r="AO134" s="68">
        <v>5</v>
      </c>
      <c r="AP134" s="68">
        <v>7</v>
      </c>
      <c r="AQ134" s="68">
        <v>9</v>
      </c>
      <c r="AR134" s="68">
        <v>7</v>
      </c>
      <c r="AS134" s="68">
        <v>4</v>
      </c>
      <c r="AT134" s="68">
        <v>6</v>
      </c>
      <c r="AU134" s="68">
        <v>9</v>
      </c>
      <c r="AV134" s="68">
        <v>9</v>
      </c>
      <c r="AW134" s="68">
        <v>9</v>
      </c>
      <c r="AX134" s="68">
        <v>5</v>
      </c>
      <c r="AY134" s="68">
        <v>9</v>
      </c>
      <c r="AZ134" s="68">
        <v>9</v>
      </c>
      <c r="BA134" s="68">
        <v>8</v>
      </c>
      <c r="BB134" s="68">
        <v>7</v>
      </c>
      <c r="BC134" s="68">
        <v>6</v>
      </c>
      <c r="BD134" s="68">
        <v>10</v>
      </c>
      <c r="BE134" s="68">
        <v>7</v>
      </c>
      <c r="BF134" s="68">
        <v>7</v>
      </c>
      <c r="BG134" s="68">
        <v>6</v>
      </c>
    </row>
    <row r="135" spans="1:59">
      <c r="A135" s="132">
        <v>45035</v>
      </c>
      <c r="B135" s="68">
        <v>4</v>
      </c>
      <c r="C135" s="68">
        <v>4</v>
      </c>
      <c r="D135" s="68">
        <v>5</v>
      </c>
      <c r="E135" s="68">
        <v>8</v>
      </c>
      <c r="F135" s="68">
        <v>9</v>
      </c>
      <c r="G135" s="68">
        <v>8</v>
      </c>
      <c r="H135" s="68">
        <v>6</v>
      </c>
      <c r="I135" s="68">
        <v>9</v>
      </c>
      <c r="J135" s="68">
        <v>8</v>
      </c>
      <c r="K135" s="68">
        <v>6</v>
      </c>
      <c r="L135" s="68">
        <v>9</v>
      </c>
      <c r="M135" s="68">
        <v>6</v>
      </c>
      <c r="N135" s="68">
        <v>4</v>
      </c>
      <c r="O135" s="68">
        <v>5</v>
      </c>
      <c r="P135" s="68">
        <v>6</v>
      </c>
      <c r="Q135" s="68">
        <v>4</v>
      </c>
      <c r="R135" s="68">
        <v>2</v>
      </c>
      <c r="S135" s="68">
        <v>7</v>
      </c>
      <c r="T135" s="68">
        <v>4</v>
      </c>
      <c r="U135" s="68">
        <v>9</v>
      </c>
      <c r="V135" s="68">
        <v>1</v>
      </c>
      <c r="W135" s="68">
        <v>2</v>
      </c>
      <c r="X135" s="68">
        <v>8</v>
      </c>
      <c r="Y135" s="68">
        <v>7</v>
      </c>
      <c r="Z135" s="68">
        <v>7</v>
      </c>
      <c r="AA135" s="68">
        <v>5</v>
      </c>
      <c r="AB135" s="68">
        <v>4</v>
      </c>
      <c r="AC135" s="68">
        <v>6</v>
      </c>
      <c r="AD135" s="68">
        <v>7</v>
      </c>
      <c r="AE135" s="68">
        <v>4</v>
      </c>
      <c r="AF135" s="68">
        <v>6</v>
      </c>
      <c r="AG135" s="68">
        <v>9</v>
      </c>
      <c r="AH135" s="68">
        <v>6</v>
      </c>
      <c r="AI135" s="68">
        <v>3</v>
      </c>
      <c r="AJ135" s="68">
        <v>3</v>
      </c>
      <c r="AK135" s="68">
        <v>4</v>
      </c>
      <c r="AL135" s="68">
        <v>7</v>
      </c>
      <c r="AM135" s="68">
        <v>10</v>
      </c>
      <c r="AN135" s="68">
        <v>10</v>
      </c>
      <c r="AO135" s="68">
        <v>5</v>
      </c>
      <c r="AP135" s="68">
        <v>7</v>
      </c>
      <c r="AQ135" s="68">
        <v>9</v>
      </c>
      <c r="AR135" s="68">
        <v>7</v>
      </c>
      <c r="AS135" s="68">
        <v>4</v>
      </c>
      <c r="AT135" s="68">
        <v>6</v>
      </c>
      <c r="AU135" s="68">
        <v>9</v>
      </c>
      <c r="AV135" s="68">
        <v>9</v>
      </c>
      <c r="AW135" s="68">
        <v>9</v>
      </c>
      <c r="AX135" s="68">
        <v>5</v>
      </c>
      <c r="AY135" s="68">
        <v>9</v>
      </c>
      <c r="AZ135" s="68">
        <v>9</v>
      </c>
      <c r="BA135" s="68">
        <v>8</v>
      </c>
      <c r="BB135" s="68">
        <v>7</v>
      </c>
      <c r="BC135" s="68">
        <v>6</v>
      </c>
      <c r="BD135" s="68">
        <v>10</v>
      </c>
      <c r="BE135" s="68">
        <v>7</v>
      </c>
      <c r="BF135" s="68">
        <v>7</v>
      </c>
      <c r="BG135" s="68">
        <v>6</v>
      </c>
    </row>
    <row r="136" spans="1:59">
      <c r="A136" s="132">
        <v>45036</v>
      </c>
      <c r="B136" s="68">
        <v>4</v>
      </c>
      <c r="C136" s="68">
        <v>4</v>
      </c>
      <c r="D136" s="68">
        <v>5</v>
      </c>
      <c r="E136" s="68">
        <v>8</v>
      </c>
      <c r="F136" s="68">
        <v>9</v>
      </c>
      <c r="G136" s="68">
        <v>8</v>
      </c>
      <c r="H136" s="68">
        <v>6</v>
      </c>
      <c r="I136" s="68">
        <v>9</v>
      </c>
      <c r="J136" s="68">
        <v>8</v>
      </c>
      <c r="K136" s="68">
        <v>6</v>
      </c>
      <c r="L136" s="68">
        <v>9</v>
      </c>
      <c r="M136" s="68">
        <v>6</v>
      </c>
      <c r="N136" s="68">
        <v>4</v>
      </c>
      <c r="O136" s="68">
        <v>5</v>
      </c>
      <c r="P136" s="68">
        <v>6</v>
      </c>
      <c r="Q136" s="68">
        <v>4</v>
      </c>
      <c r="R136" s="68">
        <v>2</v>
      </c>
      <c r="S136" s="68">
        <v>7</v>
      </c>
      <c r="T136" s="68">
        <v>4</v>
      </c>
      <c r="U136" s="68">
        <v>9</v>
      </c>
      <c r="V136" s="68">
        <v>1</v>
      </c>
      <c r="W136" s="68">
        <v>2</v>
      </c>
      <c r="X136" s="68">
        <v>8</v>
      </c>
      <c r="Y136" s="68">
        <v>7</v>
      </c>
      <c r="Z136" s="68">
        <v>7</v>
      </c>
      <c r="AA136" s="68">
        <v>5</v>
      </c>
      <c r="AB136" s="68">
        <v>4</v>
      </c>
      <c r="AC136" s="68">
        <v>6</v>
      </c>
      <c r="AD136" s="68">
        <v>7</v>
      </c>
      <c r="AE136" s="68">
        <v>4</v>
      </c>
      <c r="AF136" s="68">
        <v>6</v>
      </c>
      <c r="AG136" s="68">
        <v>9</v>
      </c>
      <c r="AH136" s="68">
        <v>6</v>
      </c>
      <c r="AI136" s="68">
        <v>3</v>
      </c>
      <c r="AJ136" s="68">
        <v>3</v>
      </c>
      <c r="AK136" s="68">
        <v>4</v>
      </c>
      <c r="AL136" s="68">
        <v>7</v>
      </c>
      <c r="AM136" s="68">
        <v>10</v>
      </c>
      <c r="AN136" s="68">
        <v>10</v>
      </c>
      <c r="AO136" s="68">
        <v>5</v>
      </c>
      <c r="AP136" s="68">
        <v>7</v>
      </c>
      <c r="AQ136" s="68">
        <v>9</v>
      </c>
      <c r="AR136" s="68">
        <v>7</v>
      </c>
      <c r="AS136" s="68">
        <v>4</v>
      </c>
      <c r="AT136" s="68">
        <v>6</v>
      </c>
      <c r="AU136" s="68">
        <v>9</v>
      </c>
      <c r="AV136" s="68">
        <v>9</v>
      </c>
      <c r="AW136" s="68">
        <v>9</v>
      </c>
      <c r="AX136" s="68">
        <v>5</v>
      </c>
      <c r="AY136" s="68">
        <v>9</v>
      </c>
      <c r="AZ136" s="68">
        <v>9</v>
      </c>
      <c r="BA136" s="68">
        <v>8</v>
      </c>
      <c r="BB136" s="68">
        <v>7</v>
      </c>
      <c r="BC136" s="68">
        <v>6</v>
      </c>
      <c r="BD136" s="68">
        <v>10</v>
      </c>
      <c r="BE136" s="68">
        <v>7</v>
      </c>
      <c r="BF136" s="68">
        <v>7</v>
      </c>
      <c r="BG136" s="68">
        <v>6</v>
      </c>
    </row>
    <row r="137" spans="1:59">
      <c r="A137" s="132">
        <v>45037</v>
      </c>
      <c r="B137" s="68">
        <v>4</v>
      </c>
      <c r="C137" s="68">
        <v>4</v>
      </c>
      <c r="D137" s="68">
        <v>5</v>
      </c>
      <c r="E137" s="68">
        <v>8</v>
      </c>
      <c r="F137" s="68">
        <v>9</v>
      </c>
      <c r="G137" s="68">
        <v>8</v>
      </c>
      <c r="H137" s="68">
        <v>6</v>
      </c>
      <c r="I137" s="68">
        <v>9</v>
      </c>
      <c r="J137" s="68">
        <v>8</v>
      </c>
      <c r="K137" s="68">
        <v>6</v>
      </c>
      <c r="L137" s="68">
        <v>9</v>
      </c>
      <c r="M137" s="68">
        <v>6</v>
      </c>
      <c r="N137" s="68">
        <v>4</v>
      </c>
      <c r="O137" s="68">
        <v>5</v>
      </c>
      <c r="P137" s="68">
        <v>6</v>
      </c>
      <c r="Q137" s="68">
        <v>4</v>
      </c>
      <c r="R137" s="68">
        <v>2</v>
      </c>
      <c r="S137" s="68">
        <v>7</v>
      </c>
      <c r="T137" s="68">
        <v>4</v>
      </c>
      <c r="U137" s="68">
        <v>9</v>
      </c>
      <c r="V137" s="68">
        <v>1</v>
      </c>
      <c r="W137" s="68">
        <v>2</v>
      </c>
      <c r="X137" s="68">
        <v>8</v>
      </c>
      <c r="Y137" s="68">
        <v>7</v>
      </c>
      <c r="Z137" s="68">
        <v>7</v>
      </c>
      <c r="AA137" s="68">
        <v>5</v>
      </c>
      <c r="AB137" s="68">
        <v>4</v>
      </c>
      <c r="AC137" s="68">
        <v>6</v>
      </c>
      <c r="AD137" s="68">
        <v>7</v>
      </c>
      <c r="AE137" s="68">
        <v>4</v>
      </c>
      <c r="AF137" s="68">
        <v>6</v>
      </c>
      <c r="AG137" s="68">
        <v>9</v>
      </c>
      <c r="AH137" s="68">
        <v>6</v>
      </c>
      <c r="AI137" s="68">
        <v>3</v>
      </c>
      <c r="AJ137" s="68">
        <v>3</v>
      </c>
      <c r="AK137" s="68">
        <v>4</v>
      </c>
      <c r="AL137" s="68">
        <v>7</v>
      </c>
      <c r="AM137" s="68">
        <v>10</v>
      </c>
      <c r="AN137" s="68">
        <v>10</v>
      </c>
      <c r="AO137" s="68">
        <v>5</v>
      </c>
      <c r="AP137" s="68">
        <v>7</v>
      </c>
      <c r="AQ137" s="68">
        <v>9</v>
      </c>
      <c r="AR137" s="68">
        <v>7</v>
      </c>
      <c r="AS137" s="68">
        <v>4</v>
      </c>
      <c r="AT137" s="68">
        <v>6</v>
      </c>
      <c r="AU137" s="68">
        <v>9</v>
      </c>
      <c r="AV137" s="68">
        <v>9</v>
      </c>
      <c r="AW137" s="68">
        <v>9</v>
      </c>
      <c r="AX137" s="68">
        <v>5</v>
      </c>
      <c r="AY137" s="68">
        <v>9</v>
      </c>
      <c r="AZ137" s="68">
        <v>9</v>
      </c>
      <c r="BA137" s="68">
        <v>8</v>
      </c>
      <c r="BB137" s="68">
        <v>7</v>
      </c>
      <c r="BC137" s="68">
        <v>6</v>
      </c>
      <c r="BD137" s="68">
        <v>10</v>
      </c>
      <c r="BE137" s="68">
        <v>7</v>
      </c>
      <c r="BF137" s="68">
        <v>7</v>
      </c>
      <c r="BG137" s="68">
        <v>6</v>
      </c>
    </row>
    <row r="138" spans="1:59">
      <c r="A138" s="132">
        <v>45038</v>
      </c>
      <c r="B138" s="68">
        <v>4</v>
      </c>
      <c r="C138" s="68">
        <v>4</v>
      </c>
      <c r="D138" s="68">
        <v>5</v>
      </c>
      <c r="E138" s="68">
        <v>8</v>
      </c>
      <c r="F138" s="68">
        <v>9</v>
      </c>
      <c r="G138" s="68">
        <v>8</v>
      </c>
      <c r="H138" s="68">
        <v>6</v>
      </c>
      <c r="I138" s="68">
        <v>9</v>
      </c>
      <c r="J138" s="68">
        <v>8</v>
      </c>
      <c r="K138" s="68">
        <v>6</v>
      </c>
      <c r="L138" s="68">
        <v>9</v>
      </c>
      <c r="M138" s="68">
        <v>6</v>
      </c>
      <c r="N138" s="68">
        <v>4</v>
      </c>
      <c r="O138" s="68">
        <v>5</v>
      </c>
      <c r="P138" s="68">
        <v>6</v>
      </c>
      <c r="Q138" s="68">
        <v>4</v>
      </c>
      <c r="R138" s="68">
        <v>2</v>
      </c>
      <c r="S138" s="68">
        <v>7</v>
      </c>
      <c r="T138" s="68">
        <v>4</v>
      </c>
      <c r="U138" s="68">
        <v>9</v>
      </c>
      <c r="V138" s="68">
        <v>1</v>
      </c>
      <c r="W138" s="68">
        <v>2</v>
      </c>
      <c r="X138" s="68">
        <v>8</v>
      </c>
      <c r="Y138" s="68">
        <v>7</v>
      </c>
      <c r="Z138" s="68">
        <v>7</v>
      </c>
      <c r="AA138" s="68">
        <v>5</v>
      </c>
      <c r="AB138" s="68">
        <v>4</v>
      </c>
      <c r="AC138" s="68">
        <v>6</v>
      </c>
      <c r="AD138" s="68">
        <v>7</v>
      </c>
      <c r="AE138" s="68">
        <v>4</v>
      </c>
      <c r="AF138" s="68">
        <v>6</v>
      </c>
      <c r="AG138" s="68">
        <v>9</v>
      </c>
      <c r="AH138" s="68">
        <v>6</v>
      </c>
      <c r="AI138" s="68">
        <v>3</v>
      </c>
      <c r="AJ138" s="68">
        <v>3</v>
      </c>
      <c r="AK138" s="68">
        <v>4</v>
      </c>
      <c r="AL138" s="68">
        <v>7</v>
      </c>
      <c r="AM138" s="68">
        <v>10</v>
      </c>
      <c r="AN138" s="68">
        <v>10</v>
      </c>
      <c r="AO138" s="68">
        <v>5</v>
      </c>
      <c r="AP138" s="68">
        <v>7</v>
      </c>
      <c r="AQ138" s="68">
        <v>9</v>
      </c>
      <c r="AR138" s="68">
        <v>7</v>
      </c>
      <c r="AS138" s="68">
        <v>4</v>
      </c>
      <c r="AT138" s="68">
        <v>6</v>
      </c>
      <c r="AU138" s="68">
        <v>9</v>
      </c>
      <c r="AV138" s="68">
        <v>9</v>
      </c>
      <c r="AW138" s="68">
        <v>9</v>
      </c>
      <c r="AX138" s="68">
        <v>5</v>
      </c>
      <c r="AY138" s="68">
        <v>9</v>
      </c>
      <c r="AZ138" s="68">
        <v>9</v>
      </c>
      <c r="BA138" s="68">
        <v>8</v>
      </c>
      <c r="BB138" s="68">
        <v>7</v>
      </c>
      <c r="BC138" s="68">
        <v>6</v>
      </c>
      <c r="BD138" s="68">
        <v>10</v>
      </c>
      <c r="BE138" s="68">
        <v>7</v>
      </c>
      <c r="BF138" s="68">
        <v>7</v>
      </c>
      <c r="BG138" s="68">
        <v>6</v>
      </c>
    </row>
    <row r="139" spans="1:59">
      <c r="A139" s="132">
        <v>45039</v>
      </c>
      <c r="B139" s="68">
        <v>4</v>
      </c>
      <c r="C139" s="68">
        <v>4</v>
      </c>
      <c r="D139" s="68">
        <v>5</v>
      </c>
      <c r="E139" s="68">
        <v>8</v>
      </c>
      <c r="F139" s="68">
        <v>9</v>
      </c>
      <c r="G139" s="68">
        <v>8</v>
      </c>
      <c r="H139" s="68">
        <v>6</v>
      </c>
      <c r="I139" s="68">
        <v>9</v>
      </c>
      <c r="J139" s="68">
        <v>8</v>
      </c>
      <c r="K139" s="68">
        <v>6</v>
      </c>
      <c r="L139" s="68">
        <v>9</v>
      </c>
      <c r="M139" s="68">
        <v>6</v>
      </c>
      <c r="N139" s="68">
        <v>4</v>
      </c>
      <c r="O139" s="68">
        <v>5</v>
      </c>
      <c r="P139" s="68">
        <v>6</v>
      </c>
      <c r="Q139" s="68">
        <v>4</v>
      </c>
      <c r="R139" s="68">
        <v>2</v>
      </c>
      <c r="S139" s="68">
        <v>7</v>
      </c>
      <c r="T139" s="68">
        <v>4</v>
      </c>
      <c r="U139" s="68">
        <v>9</v>
      </c>
      <c r="V139" s="68">
        <v>1</v>
      </c>
      <c r="W139" s="68">
        <v>2</v>
      </c>
      <c r="X139" s="68">
        <v>8</v>
      </c>
      <c r="Y139" s="68">
        <v>7</v>
      </c>
      <c r="Z139" s="68">
        <v>7</v>
      </c>
      <c r="AA139" s="68">
        <v>5</v>
      </c>
      <c r="AB139" s="68">
        <v>4</v>
      </c>
      <c r="AC139" s="68">
        <v>6</v>
      </c>
      <c r="AD139" s="68">
        <v>7</v>
      </c>
      <c r="AE139" s="68">
        <v>4</v>
      </c>
      <c r="AF139" s="68">
        <v>6</v>
      </c>
      <c r="AG139" s="68">
        <v>9</v>
      </c>
      <c r="AH139" s="68">
        <v>6</v>
      </c>
      <c r="AI139" s="68">
        <v>3</v>
      </c>
      <c r="AJ139" s="68">
        <v>3</v>
      </c>
      <c r="AK139" s="68">
        <v>4</v>
      </c>
      <c r="AL139" s="68">
        <v>7</v>
      </c>
      <c r="AM139" s="68">
        <v>10</v>
      </c>
      <c r="AN139" s="68">
        <v>10</v>
      </c>
      <c r="AO139" s="68">
        <v>5</v>
      </c>
      <c r="AP139" s="68">
        <v>7</v>
      </c>
      <c r="AQ139" s="68">
        <v>9</v>
      </c>
      <c r="AR139" s="68">
        <v>7</v>
      </c>
      <c r="AS139" s="68">
        <v>4</v>
      </c>
      <c r="AT139" s="68">
        <v>6</v>
      </c>
      <c r="AU139" s="68">
        <v>9</v>
      </c>
      <c r="AV139" s="68">
        <v>9</v>
      </c>
      <c r="AW139" s="68">
        <v>9</v>
      </c>
      <c r="AX139" s="68">
        <v>5</v>
      </c>
      <c r="AY139" s="68">
        <v>9</v>
      </c>
      <c r="AZ139" s="68">
        <v>9</v>
      </c>
      <c r="BA139" s="68">
        <v>8</v>
      </c>
      <c r="BB139" s="68">
        <v>7</v>
      </c>
      <c r="BC139" s="68">
        <v>6</v>
      </c>
      <c r="BD139" s="68">
        <v>10</v>
      </c>
      <c r="BE139" s="68">
        <v>7</v>
      </c>
      <c r="BF139" s="68">
        <v>7</v>
      </c>
      <c r="BG139" s="68">
        <v>6</v>
      </c>
    </row>
    <row r="140" spans="1:59">
      <c r="A140" s="132">
        <v>45040</v>
      </c>
      <c r="B140" s="68">
        <v>4</v>
      </c>
      <c r="C140" s="68">
        <v>4</v>
      </c>
      <c r="D140" s="68">
        <v>5</v>
      </c>
      <c r="E140" s="68">
        <v>8</v>
      </c>
      <c r="F140" s="68">
        <v>9</v>
      </c>
      <c r="G140" s="68">
        <v>8</v>
      </c>
      <c r="H140" s="68">
        <v>6</v>
      </c>
      <c r="I140" s="68">
        <v>9</v>
      </c>
      <c r="J140" s="68">
        <v>8</v>
      </c>
      <c r="K140" s="68">
        <v>6</v>
      </c>
      <c r="L140" s="68">
        <v>9</v>
      </c>
      <c r="M140" s="68">
        <v>6</v>
      </c>
      <c r="N140" s="68">
        <v>4</v>
      </c>
      <c r="O140" s="68">
        <v>5</v>
      </c>
      <c r="P140" s="68">
        <v>6</v>
      </c>
      <c r="Q140" s="68">
        <v>4</v>
      </c>
      <c r="R140" s="68">
        <v>2</v>
      </c>
      <c r="S140" s="68">
        <v>7</v>
      </c>
      <c r="T140" s="68">
        <v>4</v>
      </c>
      <c r="U140" s="68">
        <v>9</v>
      </c>
      <c r="V140" s="68">
        <v>1</v>
      </c>
      <c r="W140" s="68">
        <v>2</v>
      </c>
      <c r="X140" s="68">
        <v>8</v>
      </c>
      <c r="Y140" s="68">
        <v>7</v>
      </c>
      <c r="Z140" s="68">
        <v>7</v>
      </c>
      <c r="AA140" s="68">
        <v>5</v>
      </c>
      <c r="AB140" s="68">
        <v>4</v>
      </c>
      <c r="AC140" s="68">
        <v>6</v>
      </c>
      <c r="AD140" s="68">
        <v>7</v>
      </c>
      <c r="AE140" s="68">
        <v>4</v>
      </c>
      <c r="AF140" s="68">
        <v>6</v>
      </c>
      <c r="AG140" s="68">
        <v>9</v>
      </c>
      <c r="AH140" s="68">
        <v>6</v>
      </c>
      <c r="AI140" s="68">
        <v>3</v>
      </c>
      <c r="AJ140" s="68">
        <v>3</v>
      </c>
      <c r="AK140" s="68">
        <v>4</v>
      </c>
      <c r="AL140" s="68">
        <v>7</v>
      </c>
      <c r="AM140" s="68">
        <v>10</v>
      </c>
      <c r="AN140" s="68">
        <v>10</v>
      </c>
      <c r="AO140" s="68">
        <v>5</v>
      </c>
      <c r="AP140" s="68">
        <v>7</v>
      </c>
      <c r="AQ140" s="68">
        <v>9</v>
      </c>
      <c r="AR140" s="68">
        <v>7</v>
      </c>
      <c r="AS140" s="68">
        <v>4</v>
      </c>
      <c r="AT140" s="68">
        <v>6</v>
      </c>
      <c r="AU140" s="68">
        <v>9</v>
      </c>
      <c r="AV140" s="68">
        <v>9</v>
      </c>
      <c r="AW140" s="68">
        <v>9</v>
      </c>
      <c r="AX140" s="68">
        <v>5</v>
      </c>
      <c r="AY140" s="68">
        <v>9</v>
      </c>
      <c r="AZ140" s="68">
        <v>9</v>
      </c>
      <c r="BA140" s="68">
        <v>8</v>
      </c>
      <c r="BB140" s="68">
        <v>7</v>
      </c>
      <c r="BC140" s="68">
        <v>6</v>
      </c>
      <c r="BD140" s="68">
        <v>10</v>
      </c>
      <c r="BE140" s="68">
        <v>7</v>
      </c>
      <c r="BF140" s="68">
        <v>7</v>
      </c>
      <c r="BG140" s="68">
        <v>6</v>
      </c>
    </row>
    <row r="141" spans="1:59">
      <c r="A141" s="132">
        <v>45041</v>
      </c>
      <c r="B141" s="68">
        <v>4</v>
      </c>
      <c r="C141" s="68">
        <v>4</v>
      </c>
      <c r="D141" s="68">
        <v>5</v>
      </c>
      <c r="E141" s="68">
        <v>8</v>
      </c>
      <c r="F141" s="68">
        <v>9</v>
      </c>
      <c r="G141" s="68">
        <v>8</v>
      </c>
      <c r="H141" s="68">
        <v>6</v>
      </c>
      <c r="I141" s="68">
        <v>9</v>
      </c>
      <c r="J141" s="68">
        <v>8</v>
      </c>
      <c r="K141" s="68">
        <v>6</v>
      </c>
      <c r="L141" s="68">
        <v>9</v>
      </c>
      <c r="M141" s="68">
        <v>6</v>
      </c>
      <c r="N141" s="68">
        <v>4</v>
      </c>
      <c r="O141" s="68">
        <v>5</v>
      </c>
      <c r="P141" s="68">
        <v>6</v>
      </c>
      <c r="Q141" s="68">
        <v>4</v>
      </c>
      <c r="R141" s="68">
        <v>2</v>
      </c>
      <c r="S141" s="68">
        <v>7</v>
      </c>
      <c r="T141" s="68">
        <v>4</v>
      </c>
      <c r="U141" s="68">
        <v>9</v>
      </c>
      <c r="V141" s="68">
        <v>1</v>
      </c>
      <c r="W141" s="68">
        <v>2</v>
      </c>
      <c r="X141" s="68">
        <v>8</v>
      </c>
      <c r="Y141" s="68">
        <v>7</v>
      </c>
      <c r="Z141" s="68">
        <v>7</v>
      </c>
      <c r="AA141" s="68">
        <v>5</v>
      </c>
      <c r="AB141" s="68">
        <v>4</v>
      </c>
      <c r="AC141" s="68">
        <v>6</v>
      </c>
      <c r="AD141" s="68">
        <v>7</v>
      </c>
      <c r="AE141" s="68">
        <v>4</v>
      </c>
      <c r="AF141" s="68">
        <v>6</v>
      </c>
      <c r="AG141" s="68">
        <v>9</v>
      </c>
      <c r="AH141" s="68">
        <v>6</v>
      </c>
      <c r="AI141" s="68">
        <v>3</v>
      </c>
      <c r="AJ141" s="68">
        <v>3</v>
      </c>
      <c r="AK141" s="68">
        <v>4</v>
      </c>
      <c r="AL141" s="68">
        <v>7</v>
      </c>
      <c r="AM141" s="68">
        <v>10</v>
      </c>
      <c r="AN141" s="68">
        <v>10</v>
      </c>
      <c r="AO141" s="68">
        <v>5</v>
      </c>
      <c r="AP141" s="68">
        <v>7</v>
      </c>
      <c r="AQ141" s="68">
        <v>9</v>
      </c>
      <c r="AR141" s="68">
        <v>7</v>
      </c>
      <c r="AS141" s="68">
        <v>4</v>
      </c>
      <c r="AT141" s="68">
        <v>6</v>
      </c>
      <c r="AU141" s="68">
        <v>9</v>
      </c>
      <c r="AV141" s="68">
        <v>9</v>
      </c>
      <c r="AW141" s="68">
        <v>9</v>
      </c>
      <c r="AX141" s="68">
        <v>5</v>
      </c>
      <c r="AY141" s="68">
        <v>9</v>
      </c>
      <c r="AZ141" s="68">
        <v>9</v>
      </c>
      <c r="BA141" s="68">
        <v>8</v>
      </c>
      <c r="BB141" s="68">
        <v>7</v>
      </c>
      <c r="BC141" s="68">
        <v>6</v>
      </c>
      <c r="BD141" s="68">
        <v>10</v>
      </c>
      <c r="BE141" s="68">
        <v>7</v>
      </c>
      <c r="BF141" s="68">
        <v>7</v>
      </c>
      <c r="BG141" s="68">
        <v>6</v>
      </c>
    </row>
    <row r="142" spans="1:59">
      <c r="A142" s="132">
        <v>45042</v>
      </c>
      <c r="B142" s="68">
        <v>4</v>
      </c>
      <c r="C142" s="68">
        <v>4</v>
      </c>
      <c r="D142" s="68">
        <v>5</v>
      </c>
      <c r="E142" s="68">
        <v>8</v>
      </c>
      <c r="F142" s="68">
        <v>9</v>
      </c>
      <c r="G142" s="68">
        <v>8</v>
      </c>
      <c r="H142" s="68">
        <v>6</v>
      </c>
      <c r="I142" s="68">
        <v>9</v>
      </c>
      <c r="J142" s="68">
        <v>8</v>
      </c>
      <c r="K142" s="68">
        <v>6</v>
      </c>
      <c r="L142" s="68">
        <v>9</v>
      </c>
      <c r="M142" s="68">
        <v>6</v>
      </c>
      <c r="N142" s="68">
        <v>4</v>
      </c>
      <c r="O142" s="68">
        <v>5</v>
      </c>
      <c r="P142" s="68">
        <v>6</v>
      </c>
      <c r="Q142" s="68">
        <v>4</v>
      </c>
      <c r="R142" s="68">
        <v>2</v>
      </c>
      <c r="S142" s="68">
        <v>7</v>
      </c>
      <c r="T142" s="68">
        <v>4</v>
      </c>
      <c r="U142" s="68">
        <v>9</v>
      </c>
      <c r="V142" s="68">
        <v>1</v>
      </c>
      <c r="W142" s="68">
        <v>2</v>
      </c>
      <c r="X142" s="68">
        <v>8</v>
      </c>
      <c r="Y142" s="68">
        <v>7</v>
      </c>
      <c r="Z142" s="68">
        <v>7</v>
      </c>
      <c r="AA142" s="68">
        <v>5</v>
      </c>
      <c r="AB142" s="68">
        <v>4</v>
      </c>
      <c r="AC142" s="68">
        <v>6</v>
      </c>
      <c r="AD142" s="68">
        <v>7</v>
      </c>
      <c r="AE142" s="68">
        <v>4</v>
      </c>
      <c r="AF142" s="68">
        <v>6</v>
      </c>
      <c r="AG142" s="68">
        <v>9</v>
      </c>
      <c r="AH142" s="68">
        <v>6</v>
      </c>
      <c r="AI142" s="68">
        <v>3</v>
      </c>
      <c r="AJ142" s="68">
        <v>3</v>
      </c>
      <c r="AK142" s="68">
        <v>4</v>
      </c>
      <c r="AL142" s="68">
        <v>7</v>
      </c>
      <c r="AM142" s="68">
        <v>10</v>
      </c>
      <c r="AN142" s="68">
        <v>10</v>
      </c>
      <c r="AO142" s="68">
        <v>5</v>
      </c>
      <c r="AP142" s="68">
        <v>7</v>
      </c>
      <c r="AQ142" s="68">
        <v>9</v>
      </c>
      <c r="AR142" s="68">
        <v>7</v>
      </c>
      <c r="AS142" s="68">
        <v>4</v>
      </c>
      <c r="AT142" s="68">
        <v>6</v>
      </c>
      <c r="AU142" s="68">
        <v>9</v>
      </c>
      <c r="AV142" s="68">
        <v>9</v>
      </c>
      <c r="AW142" s="68">
        <v>9</v>
      </c>
      <c r="AX142" s="68">
        <v>5</v>
      </c>
      <c r="AY142" s="68">
        <v>9</v>
      </c>
      <c r="AZ142" s="68">
        <v>9</v>
      </c>
      <c r="BA142" s="68">
        <v>8</v>
      </c>
      <c r="BB142" s="68">
        <v>7</v>
      </c>
      <c r="BC142" s="68">
        <v>6</v>
      </c>
      <c r="BD142" s="68">
        <v>10</v>
      </c>
      <c r="BE142" s="68">
        <v>7</v>
      </c>
      <c r="BF142" s="68">
        <v>7</v>
      </c>
      <c r="BG142" s="68">
        <v>6</v>
      </c>
    </row>
    <row r="143" spans="1:59">
      <c r="A143" s="132">
        <v>45043</v>
      </c>
      <c r="B143" s="68">
        <v>4</v>
      </c>
      <c r="C143" s="68">
        <v>4</v>
      </c>
      <c r="D143" s="68">
        <v>5</v>
      </c>
      <c r="E143" s="68">
        <v>8</v>
      </c>
      <c r="F143" s="68">
        <v>9</v>
      </c>
      <c r="G143" s="68">
        <v>8</v>
      </c>
      <c r="H143" s="68">
        <v>6</v>
      </c>
      <c r="I143" s="68">
        <v>9</v>
      </c>
      <c r="J143" s="68">
        <v>8</v>
      </c>
      <c r="K143" s="68">
        <v>6</v>
      </c>
      <c r="L143" s="68">
        <v>8</v>
      </c>
      <c r="M143" s="68">
        <v>6</v>
      </c>
      <c r="N143" s="68">
        <v>4</v>
      </c>
      <c r="O143" s="68">
        <v>5</v>
      </c>
      <c r="P143" s="68">
        <v>6</v>
      </c>
      <c r="Q143" s="68">
        <v>4</v>
      </c>
      <c r="R143" s="68">
        <v>2</v>
      </c>
      <c r="S143" s="68">
        <v>7</v>
      </c>
      <c r="T143" s="68">
        <v>4</v>
      </c>
      <c r="U143" s="68">
        <v>9</v>
      </c>
      <c r="V143" s="68">
        <v>1</v>
      </c>
      <c r="W143" s="68">
        <v>2</v>
      </c>
      <c r="X143" s="68">
        <v>8</v>
      </c>
      <c r="Y143" s="68">
        <v>7</v>
      </c>
      <c r="Z143" s="68">
        <v>7</v>
      </c>
      <c r="AA143" s="68">
        <v>5</v>
      </c>
      <c r="AB143" s="68">
        <v>4</v>
      </c>
      <c r="AC143" s="68">
        <v>6</v>
      </c>
      <c r="AD143" s="68">
        <v>7</v>
      </c>
      <c r="AE143" s="68">
        <v>4</v>
      </c>
      <c r="AF143" s="68">
        <v>6</v>
      </c>
      <c r="AG143" s="68">
        <v>9</v>
      </c>
      <c r="AH143" s="68">
        <v>6</v>
      </c>
      <c r="AI143" s="68">
        <v>3</v>
      </c>
      <c r="AJ143" s="68">
        <v>3</v>
      </c>
      <c r="AK143" s="68">
        <v>4</v>
      </c>
      <c r="AL143" s="68">
        <v>7</v>
      </c>
      <c r="AM143" s="68">
        <v>10</v>
      </c>
      <c r="AN143" s="68">
        <v>10</v>
      </c>
      <c r="AO143" s="68">
        <v>5</v>
      </c>
      <c r="AP143" s="68">
        <v>7</v>
      </c>
      <c r="AQ143" s="68">
        <v>9</v>
      </c>
      <c r="AR143" s="68">
        <v>7</v>
      </c>
      <c r="AS143" s="68">
        <v>4</v>
      </c>
      <c r="AT143" s="68">
        <v>6</v>
      </c>
      <c r="AU143" s="68">
        <v>9</v>
      </c>
      <c r="AV143" s="68">
        <v>9</v>
      </c>
      <c r="AW143" s="68">
        <v>9</v>
      </c>
      <c r="AX143" s="68">
        <v>5</v>
      </c>
      <c r="AY143" s="68">
        <v>9</v>
      </c>
      <c r="AZ143" s="68">
        <v>9</v>
      </c>
      <c r="BA143" s="68">
        <v>8</v>
      </c>
      <c r="BB143" s="68">
        <v>7</v>
      </c>
      <c r="BC143" s="68">
        <v>6</v>
      </c>
      <c r="BD143" s="68">
        <v>10</v>
      </c>
      <c r="BE143" s="68">
        <v>7</v>
      </c>
      <c r="BF143" s="68">
        <v>7</v>
      </c>
      <c r="BG143" s="68">
        <v>6</v>
      </c>
    </row>
    <row r="144" spans="1:59">
      <c r="A144" s="132">
        <v>45044</v>
      </c>
      <c r="B144" s="68">
        <v>4</v>
      </c>
      <c r="C144" s="68">
        <v>4</v>
      </c>
      <c r="D144" s="68">
        <v>5</v>
      </c>
      <c r="E144" s="68">
        <v>8</v>
      </c>
      <c r="F144" s="68">
        <v>9</v>
      </c>
      <c r="G144" s="68">
        <v>8</v>
      </c>
      <c r="H144" s="68">
        <v>6</v>
      </c>
      <c r="I144" s="68">
        <v>9</v>
      </c>
      <c r="J144" s="68">
        <v>8</v>
      </c>
      <c r="K144" s="68">
        <v>6</v>
      </c>
      <c r="L144" s="68">
        <v>8</v>
      </c>
      <c r="M144" s="68">
        <v>6</v>
      </c>
      <c r="N144" s="68">
        <v>4</v>
      </c>
      <c r="O144" s="68">
        <v>5</v>
      </c>
      <c r="P144" s="68">
        <v>6</v>
      </c>
      <c r="Q144" s="68">
        <v>4</v>
      </c>
      <c r="R144" s="68">
        <v>2</v>
      </c>
      <c r="S144" s="68">
        <v>7</v>
      </c>
      <c r="T144" s="68">
        <v>4</v>
      </c>
      <c r="U144" s="68">
        <v>9</v>
      </c>
      <c r="V144" s="68">
        <v>1</v>
      </c>
      <c r="W144" s="68">
        <v>2</v>
      </c>
      <c r="X144" s="68">
        <v>8</v>
      </c>
      <c r="Y144" s="68">
        <v>7</v>
      </c>
      <c r="Z144" s="68">
        <v>7</v>
      </c>
      <c r="AA144" s="68">
        <v>5</v>
      </c>
      <c r="AB144" s="68">
        <v>4</v>
      </c>
      <c r="AC144" s="68">
        <v>6</v>
      </c>
      <c r="AD144" s="68">
        <v>7</v>
      </c>
      <c r="AE144" s="68">
        <v>4</v>
      </c>
      <c r="AF144" s="68">
        <v>6</v>
      </c>
      <c r="AG144" s="68">
        <v>9</v>
      </c>
      <c r="AH144" s="68">
        <v>6</v>
      </c>
      <c r="AI144" s="68">
        <v>3</v>
      </c>
      <c r="AJ144" s="68">
        <v>3</v>
      </c>
      <c r="AK144" s="68">
        <v>4</v>
      </c>
      <c r="AL144" s="68">
        <v>7</v>
      </c>
      <c r="AM144" s="68">
        <v>10</v>
      </c>
      <c r="AN144" s="68">
        <v>10</v>
      </c>
      <c r="AO144" s="68">
        <v>5</v>
      </c>
      <c r="AP144" s="68">
        <v>7</v>
      </c>
      <c r="AQ144" s="68">
        <v>9</v>
      </c>
      <c r="AR144" s="68">
        <v>7</v>
      </c>
      <c r="AS144" s="68">
        <v>4</v>
      </c>
      <c r="AT144" s="68">
        <v>6</v>
      </c>
      <c r="AU144" s="68">
        <v>9</v>
      </c>
      <c r="AV144" s="68">
        <v>9</v>
      </c>
      <c r="AW144" s="68">
        <v>9</v>
      </c>
      <c r="AX144" s="68">
        <v>5</v>
      </c>
      <c r="AY144" s="68">
        <v>9</v>
      </c>
      <c r="AZ144" s="68">
        <v>9</v>
      </c>
      <c r="BA144" s="68">
        <v>8</v>
      </c>
      <c r="BB144" s="68">
        <v>7</v>
      </c>
      <c r="BC144" s="68">
        <v>6</v>
      </c>
      <c r="BD144" s="68">
        <v>10</v>
      </c>
      <c r="BE144" s="68">
        <v>7</v>
      </c>
      <c r="BF144" s="68">
        <v>7</v>
      </c>
      <c r="BG144" s="68">
        <v>6</v>
      </c>
    </row>
    <row r="145" spans="1:59">
      <c r="A145" s="132">
        <v>45045</v>
      </c>
      <c r="B145" s="68">
        <v>4</v>
      </c>
      <c r="C145" s="68">
        <v>4</v>
      </c>
      <c r="D145" s="68">
        <v>5</v>
      </c>
      <c r="E145" s="68">
        <v>8</v>
      </c>
      <c r="F145" s="68">
        <v>9</v>
      </c>
      <c r="G145" s="68">
        <v>8</v>
      </c>
      <c r="H145" s="68">
        <v>6</v>
      </c>
      <c r="I145" s="68">
        <v>9</v>
      </c>
      <c r="J145" s="68">
        <v>8</v>
      </c>
      <c r="K145" s="68">
        <v>6</v>
      </c>
      <c r="L145" s="68">
        <v>8</v>
      </c>
      <c r="M145" s="68">
        <v>6</v>
      </c>
      <c r="N145" s="68">
        <v>4</v>
      </c>
      <c r="O145" s="68">
        <v>5</v>
      </c>
      <c r="P145" s="68">
        <v>6</v>
      </c>
      <c r="Q145" s="68">
        <v>4</v>
      </c>
      <c r="R145" s="68">
        <v>2</v>
      </c>
      <c r="S145" s="68">
        <v>7</v>
      </c>
      <c r="T145" s="68">
        <v>4</v>
      </c>
      <c r="U145" s="68">
        <v>9</v>
      </c>
      <c r="V145" s="68">
        <v>1</v>
      </c>
      <c r="W145" s="68">
        <v>2</v>
      </c>
      <c r="X145" s="68">
        <v>8</v>
      </c>
      <c r="Y145" s="68">
        <v>7</v>
      </c>
      <c r="Z145" s="68">
        <v>7</v>
      </c>
      <c r="AA145" s="68">
        <v>5</v>
      </c>
      <c r="AB145" s="68">
        <v>4</v>
      </c>
      <c r="AC145" s="68">
        <v>6</v>
      </c>
      <c r="AD145" s="68">
        <v>7</v>
      </c>
      <c r="AE145" s="68">
        <v>4</v>
      </c>
      <c r="AF145" s="68">
        <v>6</v>
      </c>
      <c r="AG145" s="68">
        <v>9</v>
      </c>
      <c r="AH145" s="68">
        <v>6</v>
      </c>
      <c r="AI145" s="68">
        <v>3</v>
      </c>
      <c r="AJ145" s="68">
        <v>3</v>
      </c>
      <c r="AK145" s="68">
        <v>4</v>
      </c>
      <c r="AL145" s="68">
        <v>7</v>
      </c>
      <c r="AM145" s="68">
        <v>10</v>
      </c>
      <c r="AN145" s="68">
        <v>10</v>
      </c>
      <c r="AO145" s="68">
        <v>5</v>
      </c>
      <c r="AP145" s="68">
        <v>7</v>
      </c>
      <c r="AQ145" s="68">
        <v>9</v>
      </c>
      <c r="AR145" s="68">
        <v>7</v>
      </c>
      <c r="AS145" s="68">
        <v>4</v>
      </c>
      <c r="AT145" s="68">
        <v>6</v>
      </c>
      <c r="AU145" s="68">
        <v>9</v>
      </c>
      <c r="AV145" s="68">
        <v>9</v>
      </c>
      <c r="AW145" s="68">
        <v>9</v>
      </c>
      <c r="AX145" s="68">
        <v>5</v>
      </c>
      <c r="AY145" s="68">
        <v>9</v>
      </c>
      <c r="AZ145" s="68">
        <v>9</v>
      </c>
      <c r="BA145" s="68">
        <v>8</v>
      </c>
      <c r="BB145" s="68">
        <v>7</v>
      </c>
      <c r="BC145" s="68">
        <v>6</v>
      </c>
      <c r="BD145" s="68">
        <v>10</v>
      </c>
      <c r="BE145" s="68">
        <v>7</v>
      </c>
      <c r="BF145" s="68">
        <v>7</v>
      </c>
      <c r="BG145" s="68">
        <v>6</v>
      </c>
    </row>
    <row r="146" spans="1:59">
      <c r="A146" s="132">
        <v>45046</v>
      </c>
      <c r="B146" s="68">
        <v>4</v>
      </c>
      <c r="C146" s="68">
        <v>4</v>
      </c>
      <c r="D146" s="68">
        <v>5</v>
      </c>
      <c r="E146" s="68">
        <v>8</v>
      </c>
      <c r="F146" s="68">
        <v>9</v>
      </c>
      <c r="G146" s="68">
        <v>8</v>
      </c>
      <c r="H146" s="68">
        <v>6</v>
      </c>
      <c r="I146" s="68">
        <v>9</v>
      </c>
      <c r="J146" s="68">
        <v>8</v>
      </c>
      <c r="K146" s="68">
        <v>6</v>
      </c>
      <c r="L146" s="68">
        <v>8</v>
      </c>
      <c r="M146" s="68">
        <v>6</v>
      </c>
      <c r="N146" s="68">
        <v>4</v>
      </c>
      <c r="O146" s="68">
        <v>5</v>
      </c>
      <c r="P146" s="68">
        <v>6</v>
      </c>
      <c r="Q146" s="68">
        <v>4</v>
      </c>
      <c r="R146" s="68">
        <v>2</v>
      </c>
      <c r="S146" s="68">
        <v>7</v>
      </c>
      <c r="T146" s="68">
        <v>4</v>
      </c>
      <c r="U146" s="68">
        <v>9</v>
      </c>
      <c r="V146" s="68">
        <v>1</v>
      </c>
      <c r="W146" s="68">
        <v>2</v>
      </c>
      <c r="X146" s="68">
        <v>8</v>
      </c>
      <c r="Y146" s="68">
        <v>7</v>
      </c>
      <c r="Z146" s="68">
        <v>7</v>
      </c>
      <c r="AA146" s="68">
        <v>5</v>
      </c>
      <c r="AB146" s="68">
        <v>4</v>
      </c>
      <c r="AC146" s="68">
        <v>6</v>
      </c>
      <c r="AD146" s="68">
        <v>7</v>
      </c>
      <c r="AE146" s="68">
        <v>4</v>
      </c>
      <c r="AF146" s="68">
        <v>6</v>
      </c>
      <c r="AG146" s="68">
        <v>9</v>
      </c>
      <c r="AH146" s="68">
        <v>6</v>
      </c>
      <c r="AI146" s="68">
        <v>3</v>
      </c>
      <c r="AJ146" s="68">
        <v>3</v>
      </c>
      <c r="AK146" s="68">
        <v>4</v>
      </c>
      <c r="AL146" s="68">
        <v>7</v>
      </c>
      <c r="AM146" s="68">
        <v>10</v>
      </c>
      <c r="AN146" s="68">
        <v>10</v>
      </c>
      <c r="AO146" s="68">
        <v>5</v>
      </c>
      <c r="AP146" s="68">
        <v>7</v>
      </c>
      <c r="AQ146" s="68">
        <v>9</v>
      </c>
      <c r="AR146" s="68">
        <v>7</v>
      </c>
      <c r="AS146" s="68">
        <v>4</v>
      </c>
      <c r="AT146" s="68">
        <v>6</v>
      </c>
      <c r="AU146" s="68">
        <v>9</v>
      </c>
      <c r="AV146" s="68">
        <v>9</v>
      </c>
      <c r="AW146" s="68">
        <v>9</v>
      </c>
      <c r="AX146" s="68">
        <v>5</v>
      </c>
      <c r="AY146" s="68">
        <v>9</v>
      </c>
      <c r="AZ146" s="68">
        <v>9</v>
      </c>
      <c r="BA146" s="68">
        <v>8</v>
      </c>
      <c r="BB146" s="68">
        <v>7</v>
      </c>
      <c r="BC146" s="68">
        <v>6</v>
      </c>
      <c r="BD146" s="68">
        <v>10</v>
      </c>
      <c r="BE146" s="68">
        <v>7</v>
      </c>
      <c r="BF146" s="68">
        <v>7</v>
      </c>
      <c r="BG146" s="68">
        <v>6</v>
      </c>
    </row>
    <row r="147" spans="1:59">
      <c r="A147" s="132">
        <v>45047</v>
      </c>
      <c r="B147" s="68">
        <v>4</v>
      </c>
      <c r="C147" s="68">
        <v>4</v>
      </c>
      <c r="D147" s="68">
        <v>5</v>
      </c>
      <c r="E147" s="68">
        <v>8</v>
      </c>
      <c r="F147" s="68">
        <v>9</v>
      </c>
      <c r="G147" s="68">
        <v>8</v>
      </c>
      <c r="H147" s="68">
        <v>6</v>
      </c>
      <c r="I147" s="68">
        <v>9</v>
      </c>
      <c r="J147" s="68">
        <v>8</v>
      </c>
      <c r="K147" s="68">
        <v>6</v>
      </c>
      <c r="L147" s="68">
        <v>8</v>
      </c>
      <c r="M147" s="68">
        <v>6</v>
      </c>
      <c r="N147" s="68">
        <v>4</v>
      </c>
      <c r="O147" s="68">
        <v>5</v>
      </c>
      <c r="P147" s="68">
        <v>6</v>
      </c>
      <c r="Q147" s="68">
        <v>4</v>
      </c>
      <c r="R147" s="68">
        <v>2</v>
      </c>
      <c r="S147" s="68">
        <v>7</v>
      </c>
      <c r="T147" s="68">
        <v>4</v>
      </c>
      <c r="U147" s="68">
        <v>9</v>
      </c>
      <c r="V147" s="68">
        <v>1</v>
      </c>
      <c r="W147" s="68">
        <v>2</v>
      </c>
      <c r="X147" s="68">
        <v>8</v>
      </c>
      <c r="Y147" s="68">
        <v>7</v>
      </c>
      <c r="Z147" s="68">
        <v>7</v>
      </c>
      <c r="AA147" s="68">
        <v>5</v>
      </c>
      <c r="AB147" s="68">
        <v>4</v>
      </c>
      <c r="AC147" s="68">
        <v>6</v>
      </c>
      <c r="AD147" s="68">
        <v>7</v>
      </c>
      <c r="AE147" s="68">
        <v>4</v>
      </c>
      <c r="AF147" s="68">
        <v>6</v>
      </c>
      <c r="AG147" s="68">
        <v>9</v>
      </c>
      <c r="AH147" s="68">
        <v>6</v>
      </c>
      <c r="AI147" s="68">
        <v>3</v>
      </c>
      <c r="AJ147" s="68">
        <v>3</v>
      </c>
      <c r="AK147" s="68">
        <v>4</v>
      </c>
      <c r="AL147" s="68">
        <v>7</v>
      </c>
      <c r="AM147" s="68">
        <v>10</v>
      </c>
      <c r="AN147" s="68">
        <v>10</v>
      </c>
      <c r="AO147" s="68">
        <v>5</v>
      </c>
      <c r="AP147" s="68">
        <v>7</v>
      </c>
      <c r="AQ147" s="68">
        <v>9</v>
      </c>
      <c r="AR147" s="68">
        <v>7</v>
      </c>
      <c r="AS147" s="68">
        <v>4</v>
      </c>
      <c r="AT147" s="68">
        <v>6</v>
      </c>
      <c r="AU147" s="68">
        <v>9</v>
      </c>
      <c r="AV147" s="68">
        <v>9</v>
      </c>
      <c r="AW147" s="68">
        <v>9</v>
      </c>
      <c r="AX147" s="68">
        <v>5</v>
      </c>
      <c r="AY147" s="68">
        <v>9</v>
      </c>
      <c r="AZ147" s="68">
        <v>9</v>
      </c>
      <c r="BA147" s="68">
        <v>8</v>
      </c>
      <c r="BB147" s="68">
        <v>7</v>
      </c>
      <c r="BC147" s="68">
        <v>6</v>
      </c>
      <c r="BD147" s="68">
        <v>10</v>
      </c>
      <c r="BE147" s="68">
        <v>7</v>
      </c>
      <c r="BF147" s="68">
        <v>7</v>
      </c>
      <c r="BG147" s="68">
        <v>6</v>
      </c>
    </row>
    <row r="148" spans="1:59">
      <c r="A148" s="132">
        <v>45048</v>
      </c>
      <c r="B148" s="68">
        <v>4</v>
      </c>
      <c r="C148" s="68">
        <v>4</v>
      </c>
      <c r="D148" s="68">
        <v>5</v>
      </c>
      <c r="E148" s="68">
        <v>8</v>
      </c>
      <c r="F148" s="68">
        <v>9</v>
      </c>
      <c r="G148" s="68">
        <v>8</v>
      </c>
      <c r="H148" s="68">
        <v>6</v>
      </c>
      <c r="I148" s="68">
        <v>9</v>
      </c>
      <c r="J148" s="68">
        <v>8</v>
      </c>
      <c r="K148" s="68">
        <v>6</v>
      </c>
      <c r="L148" s="68">
        <v>8</v>
      </c>
      <c r="M148" s="68">
        <v>6</v>
      </c>
      <c r="N148" s="68">
        <v>4</v>
      </c>
      <c r="O148" s="68">
        <v>5</v>
      </c>
      <c r="P148" s="68">
        <v>6</v>
      </c>
      <c r="Q148" s="68">
        <v>4</v>
      </c>
      <c r="R148" s="68">
        <v>2</v>
      </c>
      <c r="S148" s="68">
        <v>7</v>
      </c>
      <c r="T148" s="68">
        <v>4</v>
      </c>
      <c r="U148" s="68">
        <v>9</v>
      </c>
      <c r="V148" s="68">
        <v>1</v>
      </c>
      <c r="W148" s="68">
        <v>2</v>
      </c>
      <c r="X148" s="68">
        <v>8</v>
      </c>
      <c r="Y148" s="68">
        <v>7</v>
      </c>
      <c r="Z148" s="68">
        <v>7</v>
      </c>
      <c r="AA148" s="68">
        <v>5</v>
      </c>
      <c r="AB148" s="68">
        <v>4</v>
      </c>
      <c r="AC148" s="68">
        <v>6</v>
      </c>
      <c r="AD148" s="68">
        <v>7</v>
      </c>
      <c r="AE148" s="68">
        <v>4</v>
      </c>
      <c r="AF148" s="68">
        <v>6</v>
      </c>
      <c r="AG148" s="68">
        <v>9</v>
      </c>
      <c r="AH148" s="68">
        <v>6</v>
      </c>
      <c r="AI148" s="68">
        <v>3</v>
      </c>
      <c r="AJ148" s="68">
        <v>3</v>
      </c>
      <c r="AK148" s="68">
        <v>4</v>
      </c>
      <c r="AL148" s="68">
        <v>7</v>
      </c>
      <c r="AM148" s="68">
        <v>10</v>
      </c>
      <c r="AN148" s="68">
        <v>10</v>
      </c>
      <c r="AO148" s="68">
        <v>5</v>
      </c>
      <c r="AP148" s="68">
        <v>7</v>
      </c>
      <c r="AQ148" s="68">
        <v>9</v>
      </c>
      <c r="AR148" s="68">
        <v>7</v>
      </c>
      <c r="AS148" s="68">
        <v>4</v>
      </c>
      <c r="AT148" s="68">
        <v>6</v>
      </c>
      <c r="AU148" s="68">
        <v>9</v>
      </c>
      <c r="AV148" s="68">
        <v>9</v>
      </c>
      <c r="AW148" s="68">
        <v>9</v>
      </c>
      <c r="AX148" s="68">
        <v>5</v>
      </c>
      <c r="AY148" s="68">
        <v>9</v>
      </c>
      <c r="AZ148" s="68">
        <v>9</v>
      </c>
      <c r="BA148" s="68">
        <v>8</v>
      </c>
      <c r="BB148" s="68">
        <v>7</v>
      </c>
      <c r="BC148" s="68">
        <v>6</v>
      </c>
      <c r="BD148" s="68">
        <v>10</v>
      </c>
      <c r="BE148" s="68">
        <v>7</v>
      </c>
      <c r="BF148" s="68">
        <v>7</v>
      </c>
      <c r="BG148" s="68">
        <v>6</v>
      </c>
    </row>
    <row r="149" spans="1:59">
      <c r="A149" s="132">
        <v>45049</v>
      </c>
      <c r="B149" s="68">
        <v>4</v>
      </c>
      <c r="C149" s="68">
        <v>4</v>
      </c>
      <c r="D149" s="68">
        <v>5</v>
      </c>
      <c r="E149" s="68">
        <v>8</v>
      </c>
      <c r="F149" s="68">
        <v>9</v>
      </c>
      <c r="G149" s="68">
        <v>8</v>
      </c>
      <c r="H149" s="68">
        <v>6</v>
      </c>
      <c r="I149" s="68">
        <v>9</v>
      </c>
      <c r="J149" s="68">
        <v>8</v>
      </c>
      <c r="K149" s="68">
        <v>6</v>
      </c>
      <c r="L149" s="68">
        <v>8</v>
      </c>
      <c r="M149" s="68">
        <v>6</v>
      </c>
      <c r="N149" s="68">
        <v>4</v>
      </c>
      <c r="O149" s="68">
        <v>5</v>
      </c>
      <c r="P149" s="68">
        <v>6</v>
      </c>
      <c r="Q149" s="68">
        <v>4</v>
      </c>
      <c r="R149" s="68">
        <v>2</v>
      </c>
      <c r="S149" s="68">
        <v>7</v>
      </c>
      <c r="T149" s="68">
        <v>4</v>
      </c>
      <c r="U149" s="68">
        <v>9</v>
      </c>
      <c r="V149" s="68">
        <v>1</v>
      </c>
      <c r="W149" s="68">
        <v>2</v>
      </c>
      <c r="X149" s="68">
        <v>8</v>
      </c>
      <c r="Y149" s="68">
        <v>7</v>
      </c>
      <c r="Z149" s="68">
        <v>7</v>
      </c>
      <c r="AA149" s="68">
        <v>5</v>
      </c>
      <c r="AB149" s="68">
        <v>4</v>
      </c>
      <c r="AC149" s="68">
        <v>6</v>
      </c>
      <c r="AD149" s="68">
        <v>7</v>
      </c>
      <c r="AE149" s="68">
        <v>4</v>
      </c>
      <c r="AF149" s="68">
        <v>6</v>
      </c>
      <c r="AG149" s="68">
        <v>9</v>
      </c>
      <c r="AH149" s="68">
        <v>6</v>
      </c>
      <c r="AI149" s="68">
        <v>3</v>
      </c>
      <c r="AJ149" s="68">
        <v>3</v>
      </c>
      <c r="AK149" s="68">
        <v>4</v>
      </c>
      <c r="AL149" s="68">
        <v>7</v>
      </c>
      <c r="AM149" s="68">
        <v>10</v>
      </c>
      <c r="AN149" s="68">
        <v>10</v>
      </c>
      <c r="AO149" s="68">
        <v>5</v>
      </c>
      <c r="AP149" s="68">
        <v>7</v>
      </c>
      <c r="AQ149" s="68">
        <v>9</v>
      </c>
      <c r="AR149" s="68">
        <v>7</v>
      </c>
      <c r="AS149" s="68">
        <v>4</v>
      </c>
      <c r="AT149" s="68">
        <v>6</v>
      </c>
      <c r="AU149" s="68">
        <v>9</v>
      </c>
      <c r="AV149" s="68">
        <v>9</v>
      </c>
      <c r="AW149" s="68">
        <v>9</v>
      </c>
      <c r="AX149" s="68">
        <v>5</v>
      </c>
      <c r="AY149" s="68">
        <v>9</v>
      </c>
      <c r="AZ149" s="68">
        <v>9</v>
      </c>
      <c r="BA149" s="68">
        <v>8</v>
      </c>
      <c r="BB149" s="68">
        <v>7</v>
      </c>
      <c r="BC149" s="68">
        <v>6</v>
      </c>
      <c r="BD149" s="68">
        <v>10</v>
      </c>
      <c r="BE149" s="68">
        <v>7</v>
      </c>
      <c r="BF149" s="68">
        <v>7</v>
      </c>
      <c r="BG149" s="68">
        <v>6</v>
      </c>
    </row>
    <row r="150" spans="1:59">
      <c r="A150" s="132">
        <v>45050</v>
      </c>
      <c r="B150" s="68">
        <v>4</v>
      </c>
      <c r="C150" s="68">
        <v>4</v>
      </c>
      <c r="D150" s="68">
        <v>5</v>
      </c>
      <c r="E150" s="68">
        <v>8</v>
      </c>
      <c r="F150" s="68">
        <v>9</v>
      </c>
      <c r="G150" s="68">
        <v>8</v>
      </c>
      <c r="H150" s="68">
        <v>6</v>
      </c>
      <c r="I150" s="68">
        <v>9</v>
      </c>
      <c r="J150" s="68">
        <v>8</v>
      </c>
      <c r="K150" s="68">
        <v>6</v>
      </c>
      <c r="L150" s="68">
        <v>8</v>
      </c>
      <c r="M150" s="68">
        <v>6</v>
      </c>
      <c r="N150" s="68">
        <v>4</v>
      </c>
      <c r="O150" s="68">
        <v>5</v>
      </c>
      <c r="P150" s="68">
        <v>6</v>
      </c>
      <c r="Q150" s="68">
        <v>4</v>
      </c>
      <c r="R150" s="68">
        <v>2</v>
      </c>
      <c r="S150" s="68">
        <v>7</v>
      </c>
      <c r="T150" s="68">
        <v>4</v>
      </c>
      <c r="U150" s="68">
        <v>9</v>
      </c>
      <c r="V150" s="68">
        <v>1</v>
      </c>
      <c r="W150" s="68">
        <v>2</v>
      </c>
      <c r="X150" s="68">
        <v>8</v>
      </c>
      <c r="Y150" s="68">
        <v>7</v>
      </c>
      <c r="Z150" s="68">
        <v>7</v>
      </c>
      <c r="AA150" s="68">
        <v>4</v>
      </c>
      <c r="AB150" s="68">
        <v>4</v>
      </c>
      <c r="AC150" s="68">
        <v>6</v>
      </c>
      <c r="AD150" s="68">
        <v>7</v>
      </c>
      <c r="AE150" s="68">
        <v>4</v>
      </c>
      <c r="AF150" s="68">
        <v>6</v>
      </c>
      <c r="AG150" s="68">
        <v>9</v>
      </c>
      <c r="AH150" s="68">
        <v>6</v>
      </c>
      <c r="AI150" s="68">
        <v>3</v>
      </c>
      <c r="AJ150" s="68">
        <v>3</v>
      </c>
      <c r="AK150" s="68">
        <v>4</v>
      </c>
      <c r="AL150" s="68">
        <v>7</v>
      </c>
      <c r="AM150" s="68">
        <v>10</v>
      </c>
      <c r="AN150" s="68">
        <v>10</v>
      </c>
      <c r="AO150" s="68">
        <v>5</v>
      </c>
      <c r="AP150" s="68">
        <v>7</v>
      </c>
      <c r="AQ150" s="68">
        <v>9</v>
      </c>
      <c r="AR150" s="68">
        <v>7</v>
      </c>
      <c r="AS150" s="68">
        <v>4</v>
      </c>
      <c r="AT150" s="68">
        <v>6</v>
      </c>
      <c r="AU150" s="68">
        <v>9</v>
      </c>
      <c r="AV150" s="68">
        <v>9</v>
      </c>
      <c r="AW150" s="68">
        <v>9</v>
      </c>
      <c r="AX150" s="68">
        <v>5</v>
      </c>
      <c r="AY150" s="68">
        <v>9</v>
      </c>
      <c r="AZ150" s="68">
        <v>9</v>
      </c>
      <c r="BA150" s="68">
        <v>8</v>
      </c>
      <c r="BB150" s="68">
        <v>7</v>
      </c>
      <c r="BC150" s="68">
        <v>6</v>
      </c>
      <c r="BD150" s="68">
        <v>10</v>
      </c>
      <c r="BE150" s="68">
        <v>7</v>
      </c>
      <c r="BF150" s="68">
        <v>7</v>
      </c>
      <c r="BG150" s="68">
        <v>6</v>
      </c>
    </row>
    <row r="151" spans="1:59">
      <c r="A151" s="132">
        <v>45051</v>
      </c>
      <c r="B151" s="68">
        <v>4</v>
      </c>
      <c r="C151" s="68">
        <v>4</v>
      </c>
      <c r="D151" s="68">
        <v>5</v>
      </c>
      <c r="E151" s="68">
        <v>8</v>
      </c>
      <c r="F151" s="68">
        <v>9</v>
      </c>
      <c r="G151" s="68">
        <v>8</v>
      </c>
      <c r="H151" s="68">
        <v>6</v>
      </c>
      <c r="I151" s="68">
        <v>9</v>
      </c>
      <c r="J151" s="68">
        <v>8</v>
      </c>
      <c r="K151" s="68">
        <v>6</v>
      </c>
      <c r="L151" s="68">
        <v>8</v>
      </c>
      <c r="M151" s="68">
        <v>6</v>
      </c>
      <c r="N151" s="68">
        <v>4</v>
      </c>
      <c r="O151" s="68">
        <v>5</v>
      </c>
      <c r="P151" s="68">
        <v>6</v>
      </c>
      <c r="Q151" s="68">
        <v>4</v>
      </c>
      <c r="R151" s="68">
        <v>2</v>
      </c>
      <c r="S151" s="68">
        <v>7</v>
      </c>
      <c r="T151" s="68">
        <v>4</v>
      </c>
      <c r="U151" s="68">
        <v>9</v>
      </c>
      <c r="V151" s="68">
        <v>1</v>
      </c>
      <c r="W151" s="68">
        <v>2</v>
      </c>
      <c r="X151" s="68">
        <v>8</v>
      </c>
      <c r="Y151" s="68">
        <v>7</v>
      </c>
      <c r="Z151" s="68">
        <v>7</v>
      </c>
      <c r="AA151" s="68">
        <v>4</v>
      </c>
      <c r="AB151" s="68">
        <v>4</v>
      </c>
      <c r="AC151" s="68">
        <v>6</v>
      </c>
      <c r="AD151" s="68">
        <v>7</v>
      </c>
      <c r="AE151" s="68">
        <v>4</v>
      </c>
      <c r="AF151" s="68">
        <v>6</v>
      </c>
      <c r="AG151" s="68">
        <v>9</v>
      </c>
      <c r="AH151" s="68">
        <v>6</v>
      </c>
      <c r="AI151" s="68">
        <v>3</v>
      </c>
      <c r="AJ151" s="68">
        <v>3</v>
      </c>
      <c r="AK151" s="68">
        <v>4</v>
      </c>
      <c r="AL151" s="68">
        <v>7</v>
      </c>
      <c r="AM151" s="68">
        <v>10</v>
      </c>
      <c r="AN151" s="68">
        <v>10</v>
      </c>
      <c r="AO151" s="68">
        <v>5</v>
      </c>
      <c r="AP151" s="68">
        <v>7</v>
      </c>
      <c r="AQ151" s="68">
        <v>9</v>
      </c>
      <c r="AR151" s="68">
        <v>7</v>
      </c>
      <c r="AS151" s="68">
        <v>4</v>
      </c>
      <c r="AT151" s="68">
        <v>6</v>
      </c>
      <c r="AU151" s="68">
        <v>9</v>
      </c>
      <c r="AV151" s="68">
        <v>9</v>
      </c>
      <c r="AW151" s="68">
        <v>9</v>
      </c>
      <c r="AX151" s="68">
        <v>5</v>
      </c>
      <c r="AY151" s="68">
        <v>9</v>
      </c>
      <c r="AZ151" s="68">
        <v>9</v>
      </c>
      <c r="BA151" s="68">
        <v>8</v>
      </c>
      <c r="BB151" s="68">
        <v>7</v>
      </c>
      <c r="BC151" s="68">
        <v>6</v>
      </c>
      <c r="BD151" s="68">
        <v>10</v>
      </c>
      <c r="BE151" s="68">
        <v>7</v>
      </c>
      <c r="BF151" s="68">
        <v>7</v>
      </c>
      <c r="BG151" s="68">
        <v>6</v>
      </c>
    </row>
    <row r="152" spans="1:59">
      <c r="A152" s="132">
        <v>45052</v>
      </c>
      <c r="B152" s="68">
        <v>4</v>
      </c>
      <c r="C152" s="68">
        <v>4</v>
      </c>
      <c r="D152" s="68">
        <v>5</v>
      </c>
      <c r="E152" s="68">
        <v>8</v>
      </c>
      <c r="F152" s="68">
        <v>9</v>
      </c>
      <c r="G152" s="68">
        <v>8</v>
      </c>
      <c r="H152" s="68">
        <v>6</v>
      </c>
      <c r="I152" s="68">
        <v>9</v>
      </c>
      <c r="J152" s="68">
        <v>8</v>
      </c>
      <c r="K152" s="68">
        <v>6</v>
      </c>
      <c r="L152" s="68">
        <v>8</v>
      </c>
      <c r="M152" s="68">
        <v>6</v>
      </c>
      <c r="N152" s="68">
        <v>4</v>
      </c>
      <c r="O152" s="68">
        <v>5</v>
      </c>
      <c r="P152" s="68">
        <v>6</v>
      </c>
      <c r="Q152" s="68">
        <v>4</v>
      </c>
      <c r="R152" s="68">
        <v>2</v>
      </c>
      <c r="S152" s="68">
        <v>7</v>
      </c>
      <c r="T152" s="68">
        <v>4</v>
      </c>
      <c r="U152" s="68">
        <v>9</v>
      </c>
      <c r="V152" s="68">
        <v>1</v>
      </c>
      <c r="W152" s="68">
        <v>2</v>
      </c>
      <c r="X152" s="68">
        <v>8</v>
      </c>
      <c r="Y152" s="68">
        <v>7</v>
      </c>
      <c r="Z152" s="68">
        <v>7</v>
      </c>
      <c r="AA152" s="68">
        <v>4</v>
      </c>
      <c r="AB152" s="68">
        <v>4</v>
      </c>
      <c r="AC152" s="68">
        <v>6</v>
      </c>
      <c r="AD152" s="68">
        <v>7</v>
      </c>
      <c r="AE152" s="68">
        <v>4</v>
      </c>
      <c r="AF152" s="68">
        <v>6</v>
      </c>
      <c r="AG152" s="68">
        <v>9</v>
      </c>
      <c r="AH152" s="68">
        <v>6</v>
      </c>
      <c r="AI152" s="68">
        <v>3</v>
      </c>
      <c r="AJ152" s="68">
        <v>3</v>
      </c>
      <c r="AK152" s="68">
        <v>4</v>
      </c>
      <c r="AL152" s="68">
        <v>7</v>
      </c>
      <c r="AM152" s="68">
        <v>10</v>
      </c>
      <c r="AN152" s="68">
        <v>10</v>
      </c>
      <c r="AO152" s="68">
        <v>5</v>
      </c>
      <c r="AP152" s="68">
        <v>7</v>
      </c>
      <c r="AQ152" s="68">
        <v>9</v>
      </c>
      <c r="AR152" s="68">
        <v>7</v>
      </c>
      <c r="AS152" s="68">
        <v>4</v>
      </c>
      <c r="AT152" s="68">
        <v>6</v>
      </c>
      <c r="AU152" s="68">
        <v>9</v>
      </c>
      <c r="AV152" s="68">
        <v>9</v>
      </c>
      <c r="AW152" s="68">
        <v>9</v>
      </c>
      <c r="AX152" s="68">
        <v>5</v>
      </c>
      <c r="AY152" s="68">
        <v>9</v>
      </c>
      <c r="AZ152" s="68">
        <v>9</v>
      </c>
      <c r="BA152" s="68">
        <v>8</v>
      </c>
      <c r="BB152" s="68">
        <v>7</v>
      </c>
      <c r="BC152" s="68">
        <v>6</v>
      </c>
      <c r="BD152" s="68">
        <v>10</v>
      </c>
      <c r="BE152" s="68">
        <v>7</v>
      </c>
      <c r="BF152" s="68">
        <v>7</v>
      </c>
      <c r="BG152" s="68">
        <v>6</v>
      </c>
    </row>
    <row r="153" spans="1:59">
      <c r="A153" s="132">
        <v>45053</v>
      </c>
      <c r="B153" s="68">
        <v>4</v>
      </c>
      <c r="C153" s="68">
        <v>4</v>
      </c>
      <c r="D153" s="68">
        <v>5</v>
      </c>
      <c r="E153" s="68">
        <v>8</v>
      </c>
      <c r="F153" s="68">
        <v>9</v>
      </c>
      <c r="G153" s="68">
        <v>8</v>
      </c>
      <c r="H153" s="68">
        <v>6</v>
      </c>
      <c r="I153" s="68">
        <v>9</v>
      </c>
      <c r="J153" s="68">
        <v>8</v>
      </c>
      <c r="K153" s="68">
        <v>6</v>
      </c>
      <c r="L153" s="68">
        <v>8</v>
      </c>
      <c r="M153" s="68">
        <v>6</v>
      </c>
      <c r="N153" s="68">
        <v>4</v>
      </c>
      <c r="O153" s="68">
        <v>5</v>
      </c>
      <c r="P153" s="68">
        <v>6</v>
      </c>
      <c r="Q153" s="68">
        <v>4</v>
      </c>
      <c r="R153" s="68">
        <v>2</v>
      </c>
      <c r="S153" s="68">
        <v>7</v>
      </c>
      <c r="T153" s="68">
        <v>4</v>
      </c>
      <c r="U153" s="68">
        <v>9</v>
      </c>
      <c r="V153" s="68">
        <v>1</v>
      </c>
      <c r="W153" s="68">
        <v>2</v>
      </c>
      <c r="X153" s="68">
        <v>8</v>
      </c>
      <c r="Y153" s="68">
        <v>7</v>
      </c>
      <c r="Z153" s="68">
        <v>7</v>
      </c>
      <c r="AA153" s="68">
        <v>4</v>
      </c>
      <c r="AB153" s="68">
        <v>4</v>
      </c>
      <c r="AC153" s="68">
        <v>6</v>
      </c>
      <c r="AD153" s="68">
        <v>7</v>
      </c>
      <c r="AE153" s="68">
        <v>4</v>
      </c>
      <c r="AF153" s="68">
        <v>6</v>
      </c>
      <c r="AG153" s="68">
        <v>9</v>
      </c>
      <c r="AH153" s="68">
        <v>6</v>
      </c>
      <c r="AI153" s="68">
        <v>3</v>
      </c>
      <c r="AJ153" s="68">
        <v>3</v>
      </c>
      <c r="AK153" s="68">
        <v>4</v>
      </c>
      <c r="AL153" s="68">
        <v>7</v>
      </c>
      <c r="AM153" s="68">
        <v>10</v>
      </c>
      <c r="AN153" s="68">
        <v>10</v>
      </c>
      <c r="AO153" s="68">
        <v>5</v>
      </c>
      <c r="AP153" s="68">
        <v>7</v>
      </c>
      <c r="AQ153" s="68">
        <v>9</v>
      </c>
      <c r="AR153" s="68">
        <v>7</v>
      </c>
      <c r="AS153" s="68">
        <v>4</v>
      </c>
      <c r="AT153" s="68">
        <v>6</v>
      </c>
      <c r="AU153" s="68">
        <v>9</v>
      </c>
      <c r="AV153" s="68">
        <v>9</v>
      </c>
      <c r="AW153" s="68">
        <v>9</v>
      </c>
      <c r="AX153" s="68">
        <v>5</v>
      </c>
      <c r="AY153" s="68">
        <v>9</v>
      </c>
      <c r="AZ153" s="68">
        <v>9</v>
      </c>
      <c r="BA153" s="68">
        <v>8</v>
      </c>
      <c r="BB153" s="68">
        <v>7</v>
      </c>
      <c r="BC153" s="68">
        <v>6</v>
      </c>
      <c r="BD153" s="68">
        <v>10</v>
      </c>
      <c r="BE153" s="68">
        <v>7</v>
      </c>
      <c r="BF153" s="68">
        <v>7</v>
      </c>
      <c r="BG153" s="68">
        <v>6</v>
      </c>
    </row>
    <row r="154" spans="1:59">
      <c r="A154" s="132">
        <v>45054</v>
      </c>
      <c r="B154" s="68">
        <v>4</v>
      </c>
      <c r="C154" s="68">
        <v>4</v>
      </c>
      <c r="D154" s="68">
        <v>5</v>
      </c>
      <c r="E154" s="68">
        <v>8</v>
      </c>
      <c r="F154" s="68">
        <v>9</v>
      </c>
      <c r="G154" s="68">
        <v>8</v>
      </c>
      <c r="H154" s="68">
        <v>6</v>
      </c>
      <c r="I154" s="68">
        <v>9</v>
      </c>
      <c r="J154" s="68">
        <v>8</v>
      </c>
      <c r="K154" s="68">
        <v>6</v>
      </c>
      <c r="L154" s="68">
        <v>8</v>
      </c>
      <c r="M154" s="68">
        <v>6</v>
      </c>
      <c r="N154" s="68">
        <v>4</v>
      </c>
      <c r="O154" s="68">
        <v>5</v>
      </c>
      <c r="P154" s="68">
        <v>6</v>
      </c>
      <c r="Q154" s="68">
        <v>4</v>
      </c>
      <c r="R154" s="68">
        <v>2</v>
      </c>
      <c r="S154" s="68">
        <v>7</v>
      </c>
      <c r="T154" s="68">
        <v>4</v>
      </c>
      <c r="U154" s="68">
        <v>9</v>
      </c>
      <c r="V154" s="68">
        <v>1</v>
      </c>
      <c r="W154" s="68">
        <v>2</v>
      </c>
      <c r="X154" s="68">
        <v>8</v>
      </c>
      <c r="Y154" s="68">
        <v>7</v>
      </c>
      <c r="Z154" s="68">
        <v>7</v>
      </c>
      <c r="AA154" s="68">
        <v>4</v>
      </c>
      <c r="AB154" s="68">
        <v>4</v>
      </c>
      <c r="AC154" s="68">
        <v>6</v>
      </c>
      <c r="AD154" s="68">
        <v>7</v>
      </c>
      <c r="AE154" s="68">
        <v>4</v>
      </c>
      <c r="AF154" s="68">
        <v>6</v>
      </c>
      <c r="AG154" s="68">
        <v>9</v>
      </c>
      <c r="AH154" s="68">
        <v>6</v>
      </c>
      <c r="AI154" s="68">
        <v>3</v>
      </c>
      <c r="AJ154" s="68">
        <v>3</v>
      </c>
      <c r="AK154" s="68">
        <v>4</v>
      </c>
      <c r="AL154" s="68">
        <v>7</v>
      </c>
      <c r="AM154" s="68">
        <v>10</v>
      </c>
      <c r="AN154" s="68">
        <v>10</v>
      </c>
      <c r="AO154" s="68">
        <v>5</v>
      </c>
      <c r="AP154" s="68">
        <v>7</v>
      </c>
      <c r="AQ154" s="68">
        <v>9</v>
      </c>
      <c r="AR154" s="68">
        <v>7</v>
      </c>
      <c r="AS154" s="68">
        <v>4</v>
      </c>
      <c r="AT154" s="68">
        <v>6</v>
      </c>
      <c r="AU154" s="68">
        <v>9</v>
      </c>
      <c r="AV154" s="68">
        <v>9</v>
      </c>
      <c r="AW154" s="68">
        <v>9</v>
      </c>
      <c r="AX154" s="68">
        <v>5</v>
      </c>
      <c r="AY154" s="68">
        <v>9</v>
      </c>
      <c r="AZ154" s="68">
        <v>9</v>
      </c>
      <c r="BA154" s="68">
        <v>8</v>
      </c>
      <c r="BB154" s="68">
        <v>7</v>
      </c>
      <c r="BC154" s="68">
        <v>6</v>
      </c>
      <c r="BD154" s="68">
        <v>10</v>
      </c>
      <c r="BE154" s="68">
        <v>7</v>
      </c>
      <c r="BF154" s="68">
        <v>7</v>
      </c>
      <c r="BG154" s="68">
        <v>6</v>
      </c>
    </row>
    <row r="155" spans="1:59">
      <c r="A155" s="132">
        <v>45055</v>
      </c>
      <c r="B155" s="68">
        <v>4</v>
      </c>
      <c r="C155" s="68">
        <v>4</v>
      </c>
      <c r="D155" s="68">
        <v>5</v>
      </c>
      <c r="E155" s="68">
        <v>8</v>
      </c>
      <c r="F155" s="68">
        <v>9</v>
      </c>
      <c r="G155" s="68">
        <v>8</v>
      </c>
      <c r="H155" s="68">
        <v>6</v>
      </c>
      <c r="I155" s="68">
        <v>9</v>
      </c>
      <c r="J155" s="68">
        <v>8</v>
      </c>
      <c r="K155" s="68">
        <v>6</v>
      </c>
      <c r="L155" s="68">
        <v>8</v>
      </c>
      <c r="M155" s="68">
        <v>6</v>
      </c>
      <c r="N155" s="68">
        <v>4</v>
      </c>
      <c r="O155" s="68">
        <v>5</v>
      </c>
      <c r="P155" s="68">
        <v>6</v>
      </c>
      <c r="Q155" s="68">
        <v>4</v>
      </c>
      <c r="R155" s="68">
        <v>2</v>
      </c>
      <c r="S155" s="68">
        <v>7</v>
      </c>
      <c r="T155" s="68">
        <v>4</v>
      </c>
      <c r="U155" s="68">
        <v>9</v>
      </c>
      <c r="V155" s="68">
        <v>1</v>
      </c>
      <c r="W155" s="68">
        <v>2</v>
      </c>
      <c r="X155" s="68">
        <v>8</v>
      </c>
      <c r="Y155" s="68">
        <v>7</v>
      </c>
      <c r="Z155" s="68">
        <v>7</v>
      </c>
      <c r="AA155" s="68">
        <v>4</v>
      </c>
      <c r="AB155" s="68">
        <v>4</v>
      </c>
      <c r="AC155" s="68">
        <v>6</v>
      </c>
      <c r="AD155" s="68">
        <v>7</v>
      </c>
      <c r="AE155" s="68">
        <v>4</v>
      </c>
      <c r="AF155" s="68">
        <v>6</v>
      </c>
      <c r="AG155" s="68">
        <v>9</v>
      </c>
      <c r="AH155" s="68">
        <v>6</v>
      </c>
      <c r="AI155" s="68">
        <v>3</v>
      </c>
      <c r="AJ155" s="68">
        <v>3</v>
      </c>
      <c r="AK155" s="68">
        <v>4</v>
      </c>
      <c r="AL155" s="68">
        <v>7</v>
      </c>
      <c r="AM155" s="68">
        <v>10</v>
      </c>
      <c r="AN155" s="68">
        <v>10</v>
      </c>
      <c r="AO155" s="68">
        <v>5</v>
      </c>
      <c r="AP155" s="68">
        <v>7</v>
      </c>
      <c r="AQ155" s="68">
        <v>9</v>
      </c>
      <c r="AR155" s="68">
        <v>7</v>
      </c>
      <c r="AS155" s="68">
        <v>4</v>
      </c>
      <c r="AT155" s="68">
        <v>6</v>
      </c>
      <c r="AU155" s="68">
        <v>9</v>
      </c>
      <c r="AV155" s="68">
        <v>9</v>
      </c>
      <c r="AW155" s="68">
        <v>9</v>
      </c>
      <c r="AX155" s="68">
        <v>5</v>
      </c>
      <c r="AY155" s="68">
        <v>9</v>
      </c>
      <c r="AZ155" s="68">
        <v>9</v>
      </c>
      <c r="BA155" s="68">
        <v>8</v>
      </c>
      <c r="BB155" s="68">
        <v>7</v>
      </c>
      <c r="BC155" s="68">
        <v>6</v>
      </c>
      <c r="BD155" s="68">
        <v>10</v>
      </c>
      <c r="BE155" s="68">
        <v>7</v>
      </c>
      <c r="BF155" s="68">
        <v>7</v>
      </c>
      <c r="BG155" s="68">
        <v>6</v>
      </c>
    </row>
    <row r="156" spans="1:59">
      <c r="A156" s="132">
        <v>45056</v>
      </c>
      <c r="B156" s="68">
        <v>4</v>
      </c>
      <c r="C156" s="68">
        <v>4</v>
      </c>
      <c r="D156" s="68">
        <v>5</v>
      </c>
      <c r="E156" s="68">
        <v>8</v>
      </c>
      <c r="F156" s="68">
        <v>9</v>
      </c>
      <c r="G156" s="68">
        <v>8</v>
      </c>
      <c r="H156" s="68">
        <v>6</v>
      </c>
      <c r="I156" s="68">
        <v>9</v>
      </c>
      <c r="J156" s="68">
        <v>8</v>
      </c>
      <c r="K156" s="68">
        <v>6</v>
      </c>
      <c r="L156" s="68">
        <v>8</v>
      </c>
      <c r="M156" s="68">
        <v>6</v>
      </c>
      <c r="N156" s="68">
        <v>4</v>
      </c>
      <c r="O156" s="68">
        <v>5</v>
      </c>
      <c r="P156" s="68">
        <v>6</v>
      </c>
      <c r="Q156" s="68">
        <v>4</v>
      </c>
      <c r="R156" s="68">
        <v>2</v>
      </c>
      <c r="S156" s="68">
        <v>7</v>
      </c>
      <c r="T156" s="68">
        <v>4</v>
      </c>
      <c r="U156" s="68">
        <v>9</v>
      </c>
      <c r="V156" s="68">
        <v>1</v>
      </c>
      <c r="W156" s="68">
        <v>2</v>
      </c>
      <c r="X156" s="68">
        <v>8</v>
      </c>
      <c r="Y156" s="68">
        <v>7</v>
      </c>
      <c r="Z156" s="68">
        <v>7</v>
      </c>
      <c r="AA156" s="68">
        <v>4</v>
      </c>
      <c r="AB156" s="68">
        <v>4</v>
      </c>
      <c r="AC156" s="68">
        <v>6</v>
      </c>
      <c r="AD156" s="68">
        <v>7</v>
      </c>
      <c r="AE156" s="68">
        <v>4</v>
      </c>
      <c r="AF156" s="68">
        <v>6</v>
      </c>
      <c r="AG156" s="68">
        <v>9</v>
      </c>
      <c r="AH156" s="68">
        <v>6</v>
      </c>
      <c r="AI156" s="68">
        <v>3</v>
      </c>
      <c r="AJ156" s="68">
        <v>3</v>
      </c>
      <c r="AK156" s="68">
        <v>4</v>
      </c>
      <c r="AL156" s="68">
        <v>7</v>
      </c>
      <c r="AM156" s="68">
        <v>10</v>
      </c>
      <c r="AN156" s="68">
        <v>10</v>
      </c>
      <c r="AO156" s="68">
        <v>5</v>
      </c>
      <c r="AP156" s="68">
        <v>7</v>
      </c>
      <c r="AQ156" s="68">
        <v>9</v>
      </c>
      <c r="AR156" s="68">
        <v>7</v>
      </c>
      <c r="AS156" s="68">
        <v>4</v>
      </c>
      <c r="AT156" s="68">
        <v>6</v>
      </c>
      <c r="AU156" s="68">
        <v>9</v>
      </c>
      <c r="AV156" s="68">
        <v>9</v>
      </c>
      <c r="AW156" s="68">
        <v>9</v>
      </c>
      <c r="AX156" s="68">
        <v>5</v>
      </c>
      <c r="AY156" s="68">
        <v>9</v>
      </c>
      <c r="AZ156" s="68">
        <v>9</v>
      </c>
      <c r="BA156" s="68">
        <v>8</v>
      </c>
      <c r="BB156" s="68">
        <v>7</v>
      </c>
      <c r="BC156" s="68">
        <v>6</v>
      </c>
      <c r="BD156" s="68">
        <v>10</v>
      </c>
      <c r="BE156" s="68">
        <v>7</v>
      </c>
      <c r="BF156" s="68">
        <v>7</v>
      </c>
      <c r="BG156" s="68">
        <v>6</v>
      </c>
    </row>
    <row r="157" spans="1:59">
      <c r="A157" s="132">
        <v>45057</v>
      </c>
      <c r="B157" s="68">
        <v>4</v>
      </c>
      <c r="C157" s="68">
        <v>4</v>
      </c>
      <c r="D157" s="68">
        <v>5</v>
      </c>
      <c r="E157" s="68">
        <v>8</v>
      </c>
      <c r="F157" s="68">
        <v>9</v>
      </c>
      <c r="G157" s="68">
        <v>8</v>
      </c>
      <c r="H157" s="68">
        <v>6</v>
      </c>
      <c r="I157" s="68">
        <v>9</v>
      </c>
      <c r="J157" s="68">
        <v>8</v>
      </c>
      <c r="K157" s="68">
        <v>6</v>
      </c>
      <c r="L157" s="68">
        <v>8</v>
      </c>
      <c r="M157" s="68">
        <v>6</v>
      </c>
      <c r="N157" s="68">
        <v>4</v>
      </c>
      <c r="O157" s="68">
        <v>5</v>
      </c>
      <c r="P157" s="68">
        <v>6</v>
      </c>
      <c r="Q157" s="68">
        <v>4</v>
      </c>
      <c r="R157" s="68">
        <v>2</v>
      </c>
      <c r="S157" s="68">
        <v>7</v>
      </c>
      <c r="T157" s="68">
        <v>4</v>
      </c>
      <c r="U157" s="68">
        <v>9</v>
      </c>
      <c r="V157" s="68">
        <v>1</v>
      </c>
      <c r="W157" s="68">
        <v>2</v>
      </c>
      <c r="X157" s="68">
        <v>8</v>
      </c>
      <c r="Y157" s="68">
        <v>7</v>
      </c>
      <c r="Z157" s="68">
        <v>7</v>
      </c>
      <c r="AA157" s="68">
        <v>4</v>
      </c>
      <c r="AB157" s="68">
        <v>4</v>
      </c>
      <c r="AC157" s="68">
        <v>6</v>
      </c>
      <c r="AD157" s="68">
        <v>7</v>
      </c>
      <c r="AE157" s="68">
        <v>4</v>
      </c>
      <c r="AF157" s="68">
        <v>6</v>
      </c>
      <c r="AG157" s="68">
        <v>9</v>
      </c>
      <c r="AH157" s="68">
        <v>6</v>
      </c>
      <c r="AI157" s="68">
        <v>3</v>
      </c>
      <c r="AJ157" s="68">
        <v>3</v>
      </c>
      <c r="AK157" s="68">
        <v>4</v>
      </c>
      <c r="AL157" s="68">
        <v>7</v>
      </c>
      <c r="AM157" s="68">
        <v>10</v>
      </c>
      <c r="AN157" s="68">
        <v>10</v>
      </c>
      <c r="AO157" s="68">
        <v>5</v>
      </c>
      <c r="AP157" s="68">
        <v>7</v>
      </c>
      <c r="AQ157" s="68">
        <v>9</v>
      </c>
      <c r="AR157" s="68">
        <v>7</v>
      </c>
      <c r="AS157" s="68">
        <v>4</v>
      </c>
      <c r="AT157" s="68">
        <v>6</v>
      </c>
      <c r="AU157" s="68">
        <v>9</v>
      </c>
      <c r="AV157" s="68">
        <v>9</v>
      </c>
      <c r="AW157" s="68">
        <v>9</v>
      </c>
      <c r="AX157" s="68">
        <v>5</v>
      </c>
      <c r="AY157" s="68">
        <v>9</v>
      </c>
      <c r="AZ157" s="68">
        <v>9</v>
      </c>
      <c r="BA157" s="68">
        <v>8</v>
      </c>
      <c r="BB157" s="68">
        <v>7</v>
      </c>
      <c r="BC157" s="68">
        <v>6</v>
      </c>
      <c r="BD157" s="68">
        <v>10</v>
      </c>
      <c r="BE157" s="68">
        <v>7</v>
      </c>
      <c r="BF157" s="68">
        <v>7</v>
      </c>
      <c r="BG157" s="68">
        <v>6</v>
      </c>
    </row>
    <row r="158" spans="1:59">
      <c r="A158" s="132">
        <v>45058</v>
      </c>
      <c r="B158" s="68">
        <v>4</v>
      </c>
      <c r="C158" s="68">
        <v>4</v>
      </c>
      <c r="D158" s="68">
        <v>5</v>
      </c>
      <c r="E158" s="68">
        <v>8</v>
      </c>
      <c r="F158" s="68">
        <v>9</v>
      </c>
      <c r="G158" s="68">
        <v>8</v>
      </c>
      <c r="H158" s="68">
        <v>6</v>
      </c>
      <c r="I158" s="68">
        <v>9</v>
      </c>
      <c r="J158" s="68">
        <v>8</v>
      </c>
      <c r="K158" s="68">
        <v>6</v>
      </c>
      <c r="L158" s="68">
        <v>8</v>
      </c>
      <c r="M158" s="68">
        <v>6</v>
      </c>
      <c r="N158" s="68">
        <v>4</v>
      </c>
      <c r="O158" s="68">
        <v>5</v>
      </c>
      <c r="P158" s="68">
        <v>6</v>
      </c>
      <c r="Q158" s="68">
        <v>4</v>
      </c>
      <c r="R158" s="68">
        <v>2</v>
      </c>
      <c r="S158" s="68">
        <v>7</v>
      </c>
      <c r="T158" s="68">
        <v>4</v>
      </c>
      <c r="U158" s="68">
        <v>9</v>
      </c>
      <c r="V158" s="68">
        <v>1</v>
      </c>
      <c r="W158" s="68">
        <v>2</v>
      </c>
      <c r="X158" s="68">
        <v>8</v>
      </c>
      <c r="Y158" s="68">
        <v>7</v>
      </c>
      <c r="Z158" s="68">
        <v>7</v>
      </c>
      <c r="AA158" s="68">
        <v>4</v>
      </c>
      <c r="AB158" s="68">
        <v>4</v>
      </c>
      <c r="AC158" s="68">
        <v>6</v>
      </c>
      <c r="AD158" s="68">
        <v>7</v>
      </c>
      <c r="AE158" s="68">
        <v>4</v>
      </c>
      <c r="AF158" s="68">
        <v>6</v>
      </c>
      <c r="AG158" s="68">
        <v>9</v>
      </c>
      <c r="AH158" s="68">
        <v>6</v>
      </c>
      <c r="AI158" s="68">
        <v>3</v>
      </c>
      <c r="AJ158" s="68">
        <v>3</v>
      </c>
      <c r="AK158" s="68">
        <v>4</v>
      </c>
      <c r="AL158" s="68">
        <v>7</v>
      </c>
      <c r="AM158" s="68">
        <v>10</v>
      </c>
      <c r="AN158" s="68">
        <v>10</v>
      </c>
      <c r="AO158" s="68">
        <v>5</v>
      </c>
      <c r="AP158" s="68">
        <v>7</v>
      </c>
      <c r="AQ158" s="68">
        <v>9</v>
      </c>
      <c r="AR158" s="68">
        <v>7</v>
      </c>
      <c r="AS158" s="68">
        <v>4</v>
      </c>
      <c r="AT158" s="68">
        <v>6</v>
      </c>
      <c r="AU158" s="68">
        <v>9</v>
      </c>
      <c r="AV158" s="68">
        <v>9</v>
      </c>
      <c r="AW158" s="68">
        <v>9</v>
      </c>
      <c r="AX158" s="68">
        <v>5</v>
      </c>
      <c r="AY158" s="68">
        <v>9</v>
      </c>
      <c r="AZ158" s="68">
        <v>9</v>
      </c>
      <c r="BA158" s="68">
        <v>8</v>
      </c>
      <c r="BB158" s="68">
        <v>7</v>
      </c>
      <c r="BC158" s="68">
        <v>6</v>
      </c>
      <c r="BD158" s="68">
        <v>10</v>
      </c>
      <c r="BE158" s="68">
        <v>7</v>
      </c>
      <c r="BF158" s="68">
        <v>7</v>
      </c>
      <c r="BG158" s="68">
        <v>6</v>
      </c>
    </row>
    <row r="159" spans="1:59">
      <c r="A159" s="132">
        <v>45059</v>
      </c>
      <c r="B159" s="68">
        <v>4</v>
      </c>
      <c r="C159" s="68">
        <v>4</v>
      </c>
      <c r="D159" s="68">
        <v>5</v>
      </c>
      <c r="E159" s="68">
        <v>8</v>
      </c>
      <c r="F159" s="68">
        <v>9</v>
      </c>
      <c r="G159" s="68">
        <v>8</v>
      </c>
      <c r="H159" s="68">
        <v>6</v>
      </c>
      <c r="I159" s="68">
        <v>9</v>
      </c>
      <c r="J159" s="68">
        <v>8</v>
      </c>
      <c r="K159" s="68">
        <v>6</v>
      </c>
      <c r="L159" s="68">
        <v>8</v>
      </c>
      <c r="M159" s="68">
        <v>6</v>
      </c>
      <c r="N159" s="68">
        <v>4</v>
      </c>
      <c r="O159" s="68">
        <v>5</v>
      </c>
      <c r="P159" s="68">
        <v>6</v>
      </c>
      <c r="Q159" s="68">
        <v>4</v>
      </c>
      <c r="R159" s="68">
        <v>1</v>
      </c>
      <c r="S159" s="68">
        <v>7</v>
      </c>
      <c r="T159" s="68">
        <v>4</v>
      </c>
      <c r="U159" s="68">
        <v>9</v>
      </c>
      <c r="V159" s="68">
        <v>1</v>
      </c>
      <c r="W159" s="68">
        <v>2</v>
      </c>
      <c r="X159" s="68">
        <v>8</v>
      </c>
      <c r="Y159" s="68">
        <v>7</v>
      </c>
      <c r="Z159" s="68">
        <v>7</v>
      </c>
      <c r="AA159" s="68">
        <v>4</v>
      </c>
      <c r="AB159" s="68">
        <v>4</v>
      </c>
      <c r="AC159" s="68">
        <v>6</v>
      </c>
      <c r="AD159" s="68">
        <v>7</v>
      </c>
      <c r="AE159" s="68">
        <v>4</v>
      </c>
      <c r="AF159" s="68">
        <v>6</v>
      </c>
      <c r="AG159" s="68">
        <v>9</v>
      </c>
      <c r="AH159" s="68">
        <v>6</v>
      </c>
      <c r="AI159" s="68">
        <v>3</v>
      </c>
      <c r="AJ159" s="68">
        <v>3</v>
      </c>
      <c r="AK159" s="68">
        <v>4</v>
      </c>
      <c r="AL159" s="68">
        <v>7</v>
      </c>
      <c r="AM159" s="68">
        <v>10</v>
      </c>
      <c r="AN159" s="68">
        <v>10</v>
      </c>
      <c r="AO159" s="68">
        <v>5</v>
      </c>
      <c r="AP159" s="68">
        <v>7</v>
      </c>
      <c r="AQ159" s="68">
        <v>9</v>
      </c>
      <c r="AR159" s="68">
        <v>7</v>
      </c>
      <c r="AS159" s="68">
        <v>4</v>
      </c>
      <c r="AT159" s="68">
        <v>6</v>
      </c>
      <c r="AU159" s="68">
        <v>9</v>
      </c>
      <c r="AV159" s="68">
        <v>9</v>
      </c>
      <c r="AW159" s="68">
        <v>9</v>
      </c>
      <c r="AX159" s="68">
        <v>5</v>
      </c>
      <c r="AY159" s="68">
        <v>9</v>
      </c>
      <c r="AZ159" s="68">
        <v>9</v>
      </c>
      <c r="BA159" s="68">
        <v>8</v>
      </c>
      <c r="BB159" s="68">
        <v>7</v>
      </c>
      <c r="BC159" s="68">
        <v>6</v>
      </c>
      <c r="BD159" s="68">
        <v>10</v>
      </c>
      <c r="BE159" s="68">
        <v>7</v>
      </c>
      <c r="BF159" s="68">
        <v>7</v>
      </c>
      <c r="BG159" s="68">
        <v>6</v>
      </c>
    </row>
    <row r="160" spans="1:59">
      <c r="A160" s="132">
        <v>45060</v>
      </c>
      <c r="B160" s="68">
        <v>4</v>
      </c>
      <c r="C160" s="68">
        <v>4</v>
      </c>
      <c r="D160" s="68">
        <v>5</v>
      </c>
      <c r="E160" s="68">
        <v>8</v>
      </c>
      <c r="F160" s="68">
        <v>9</v>
      </c>
      <c r="G160" s="68">
        <v>8</v>
      </c>
      <c r="H160" s="68">
        <v>6</v>
      </c>
      <c r="I160" s="68">
        <v>9</v>
      </c>
      <c r="J160" s="68">
        <v>8</v>
      </c>
      <c r="K160" s="68">
        <v>6</v>
      </c>
      <c r="L160" s="68">
        <v>8</v>
      </c>
      <c r="M160" s="68">
        <v>6</v>
      </c>
      <c r="N160" s="68">
        <v>4</v>
      </c>
      <c r="O160" s="68">
        <v>5</v>
      </c>
      <c r="P160" s="68">
        <v>6</v>
      </c>
      <c r="Q160" s="68">
        <v>4</v>
      </c>
      <c r="R160" s="68">
        <v>1</v>
      </c>
      <c r="S160" s="68">
        <v>7</v>
      </c>
      <c r="T160" s="68">
        <v>4</v>
      </c>
      <c r="U160" s="68">
        <v>9</v>
      </c>
      <c r="V160" s="68">
        <v>1</v>
      </c>
      <c r="W160" s="68">
        <v>2</v>
      </c>
      <c r="X160" s="68">
        <v>8</v>
      </c>
      <c r="Y160" s="68">
        <v>7</v>
      </c>
      <c r="Z160" s="68">
        <v>7</v>
      </c>
      <c r="AA160" s="68">
        <v>4</v>
      </c>
      <c r="AB160" s="68">
        <v>4</v>
      </c>
      <c r="AC160" s="68">
        <v>6</v>
      </c>
      <c r="AD160" s="68">
        <v>7</v>
      </c>
      <c r="AE160" s="68">
        <v>4</v>
      </c>
      <c r="AF160" s="68">
        <v>6</v>
      </c>
      <c r="AG160" s="68">
        <v>9</v>
      </c>
      <c r="AH160" s="68">
        <v>6</v>
      </c>
      <c r="AI160" s="68">
        <v>3</v>
      </c>
      <c r="AJ160" s="68">
        <v>3</v>
      </c>
      <c r="AK160" s="68">
        <v>4</v>
      </c>
      <c r="AL160" s="68">
        <v>7</v>
      </c>
      <c r="AM160" s="68">
        <v>10</v>
      </c>
      <c r="AN160" s="68">
        <v>10</v>
      </c>
      <c r="AO160" s="68">
        <v>5</v>
      </c>
      <c r="AP160" s="68">
        <v>7</v>
      </c>
      <c r="AQ160" s="68">
        <v>9</v>
      </c>
      <c r="AR160" s="68">
        <v>7</v>
      </c>
      <c r="AS160" s="68">
        <v>4</v>
      </c>
      <c r="AT160" s="68">
        <v>6</v>
      </c>
      <c r="AU160" s="68">
        <v>9</v>
      </c>
      <c r="AV160" s="68">
        <v>9</v>
      </c>
      <c r="AW160" s="68">
        <v>9</v>
      </c>
      <c r="AX160" s="68">
        <v>5</v>
      </c>
      <c r="AY160" s="68">
        <v>9</v>
      </c>
      <c r="AZ160" s="68">
        <v>9</v>
      </c>
      <c r="BA160" s="68">
        <v>8</v>
      </c>
      <c r="BB160" s="68">
        <v>7</v>
      </c>
      <c r="BC160" s="68">
        <v>6</v>
      </c>
      <c r="BD160" s="68">
        <v>10</v>
      </c>
      <c r="BE160" s="68">
        <v>7</v>
      </c>
      <c r="BF160" s="68">
        <v>7</v>
      </c>
      <c r="BG160" s="68">
        <v>6</v>
      </c>
    </row>
    <row r="161" spans="1:59">
      <c r="A161" s="132">
        <v>45061</v>
      </c>
      <c r="B161" s="68">
        <v>4</v>
      </c>
      <c r="C161" s="68">
        <v>4</v>
      </c>
      <c r="D161" s="68">
        <v>5</v>
      </c>
      <c r="E161" s="68">
        <v>8</v>
      </c>
      <c r="F161" s="68">
        <v>9</v>
      </c>
      <c r="G161" s="68">
        <v>8</v>
      </c>
      <c r="H161" s="68">
        <v>6</v>
      </c>
      <c r="I161" s="68">
        <v>9</v>
      </c>
      <c r="J161" s="68">
        <v>8</v>
      </c>
      <c r="K161" s="68">
        <v>6</v>
      </c>
      <c r="L161" s="68">
        <v>8</v>
      </c>
      <c r="M161" s="68">
        <v>6</v>
      </c>
      <c r="N161" s="68">
        <v>4</v>
      </c>
      <c r="O161" s="68">
        <v>5</v>
      </c>
      <c r="P161" s="68">
        <v>6</v>
      </c>
      <c r="Q161" s="68">
        <v>4</v>
      </c>
      <c r="R161" s="68">
        <v>1</v>
      </c>
      <c r="S161" s="68">
        <v>7</v>
      </c>
      <c r="T161" s="68">
        <v>4</v>
      </c>
      <c r="U161" s="68">
        <v>9</v>
      </c>
      <c r="V161" s="68">
        <v>1</v>
      </c>
      <c r="W161" s="68">
        <v>2</v>
      </c>
      <c r="X161" s="68">
        <v>8</v>
      </c>
      <c r="Y161" s="68">
        <v>7</v>
      </c>
      <c r="Z161" s="68">
        <v>7</v>
      </c>
      <c r="AA161" s="68">
        <v>4</v>
      </c>
      <c r="AB161" s="68">
        <v>4</v>
      </c>
      <c r="AC161" s="68">
        <v>6</v>
      </c>
      <c r="AD161" s="68">
        <v>7</v>
      </c>
      <c r="AE161" s="68">
        <v>4</v>
      </c>
      <c r="AF161" s="68">
        <v>6</v>
      </c>
      <c r="AG161" s="68">
        <v>9</v>
      </c>
      <c r="AH161" s="68">
        <v>6</v>
      </c>
      <c r="AI161" s="68">
        <v>3</v>
      </c>
      <c r="AJ161" s="68">
        <v>3</v>
      </c>
      <c r="AK161" s="68">
        <v>4</v>
      </c>
      <c r="AL161" s="68">
        <v>7</v>
      </c>
      <c r="AM161" s="68">
        <v>10</v>
      </c>
      <c r="AN161" s="68">
        <v>10</v>
      </c>
      <c r="AO161" s="68">
        <v>5</v>
      </c>
      <c r="AP161" s="68">
        <v>7</v>
      </c>
      <c r="AQ161" s="68">
        <v>9</v>
      </c>
      <c r="AR161" s="68">
        <v>7</v>
      </c>
      <c r="AS161" s="68">
        <v>4</v>
      </c>
      <c r="AT161" s="68">
        <v>6</v>
      </c>
      <c r="AU161" s="68">
        <v>9</v>
      </c>
      <c r="AV161" s="68">
        <v>9</v>
      </c>
      <c r="AW161" s="68">
        <v>9</v>
      </c>
      <c r="AX161" s="68">
        <v>5</v>
      </c>
      <c r="AY161" s="68">
        <v>9</v>
      </c>
      <c r="AZ161" s="68">
        <v>9</v>
      </c>
      <c r="BA161" s="68">
        <v>8</v>
      </c>
      <c r="BB161" s="68">
        <v>7</v>
      </c>
      <c r="BC161" s="68">
        <v>6</v>
      </c>
      <c r="BD161" s="68">
        <v>10</v>
      </c>
      <c r="BE161" s="68">
        <v>7</v>
      </c>
      <c r="BF161" s="68">
        <v>7</v>
      </c>
      <c r="BG161" s="68">
        <v>6</v>
      </c>
    </row>
    <row r="162" spans="1:59">
      <c r="A162" s="132">
        <v>45062</v>
      </c>
      <c r="B162" s="68">
        <v>4</v>
      </c>
      <c r="C162" s="68">
        <v>4</v>
      </c>
      <c r="D162" s="68">
        <v>5</v>
      </c>
      <c r="E162" s="68">
        <v>8</v>
      </c>
      <c r="F162" s="68">
        <v>9</v>
      </c>
      <c r="G162" s="68">
        <v>8</v>
      </c>
      <c r="H162" s="68">
        <v>6</v>
      </c>
      <c r="I162" s="68">
        <v>9</v>
      </c>
      <c r="J162" s="68">
        <v>8</v>
      </c>
      <c r="K162" s="68">
        <v>6</v>
      </c>
      <c r="L162" s="68">
        <v>8</v>
      </c>
      <c r="M162" s="68">
        <v>6</v>
      </c>
      <c r="N162" s="68">
        <v>4</v>
      </c>
      <c r="O162" s="68">
        <v>5</v>
      </c>
      <c r="P162" s="68">
        <v>6</v>
      </c>
      <c r="Q162" s="68">
        <v>4</v>
      </c>
      <c r="R162" s="68">
        <v>1</v>
      </c>
      <c r="S162" s="68">
        <v>7</v>
      </c>
      <c r="T162" s="68">
        <v>4</v>
      </c>
      <c r="U162" s="68">
        <v>9</v>
      </c>
      <c r="V162" s="68">
        <v>1</v>
      </c>
      <c r="W162" s="68">
        <v>2</v>
      </c>
      <c r="X162" s="68">
        <v>8</v>
      </c>
      <c r="Y162" s="68">
        <v>7</v>
      </c>
      <c r="Z162" s="68">
        <v>7</v>
      </c>
      <c r="AA162" s="68">
        <v>4</v>
      </c>
      <c r="AB162" s="68">
        <v>4</v>
      </c>
      <c r="AC162" s="68">
        <v>6</v>
      </c>
      <c r="AD162" s="68">
        <v>7</v>
      </c>
      <c r="AE162" s="68">
        <v>4</v>
      </c>
      <c r="AF162" s="68">
        <v>6</v>
      </c>
      <c r="AG162" s="68">
        <v>9</v>
      </c>
      <c r="AH162" s="68">
        <v>6</v>
      </c>
      <c r="AI162" s="68">
        <v>3</v>
      </c>
      <c r="AJ162" s="68">
        <v>3</v>
      </c>
      <c r="AK162" s="68">
        <v>4</v>
      </c>
      <c r="AL162" s="68">
        <v>7</v>
      </c>
      <c r="AM162" s="68">
        <v>10</v>
      </c>
      <c r="AN162" s="68">
        <v>10</v>
      </c>
      <c r="AO162" s="68">
        <v>5</v>
      </c>
      <c r="AP162" s="68">
        <v>7</v>
      </c>
      <c r="AQ162" s="68">
        <v>9</v>
      </c>
      <c r="AR162" s="68">
        <v>7</v>
      </c>
      <c r="AS162" s="68">
        <v>4</v>
      </c>
      <c r="AT162" s="68">
        <v>6</v>
      </c>
      <c r="AU162" s="68">
        <v>9</v>
      </c>
      <c r="AV162" s="68">
        <v>9</v>
      </c>
      <c r="AW162" s="68">
        <v>9</v>
      </c>
      <c r="AX162" s="68">
        <v>5</v>
      </c>
      <c r="AY162" s="68">
        <v>9</v>
      </c>
      <c r="AZ162" s="68">
        <v>9</v>
      </c>
      <c r="BA162" s="68">
        <v>8</v>
      </c>
      <c r="BB162" s="68">
        <v>7</v>
      </c>
      <c r="BC162" s="68">
        <v>6</v>
      </c>
      <c r="BD162" s="68">
        <v>10</v>
      </c>
      <c r="BE162" s="68">
        <v>7</v>
      </c>
      <c r="BF162" s="68">
        <v>7</v>
      </c>
      <c r="BG162" s="68">
        <v>6</v>
      </c>
    </row>
    <row r="163" spans="1:59">
      <c r="A163" s="132">
        <v>45063</v>
      </c>
      <c r="B163" s="68">
        <v>4</v>
      </c>
      <c r="C163" s="68">
        <v>4</v>
      </c>
      <c r="D163" s="68">
        <v>5</v>
      </c>
      <c r="E163" s="68">
        <v>8</v>
      </c>
      <c r="F163" s="68">
        <v>9</v>
      </c>
      <c r="G163" s="68">
        <v>8</v>
      </c>
      <c r="H163" s="68">
        <v>6</v>
      </c>
      <c r="I163" s="68">
        <v>9</v>
      </c>
      <c r="J163" s="68">
        <v>8</v>
      </c>
      <c r="K163" s="68">
        <v>6</v>
      </c>
      <c r="L163" s="68">
        <v>8</v>
      </c>
      <c r="M163" s="68">
        <v>6</v>
      </c>
      <c r="N163" s="68">
        <v>4</v>
      </c>
      <c r="O163" s="68">
        <v>5</v>
      </c>
      <c r="P163" s="68">
        <v>6</v>
      </c>
      <c r="Q163" s="68">
        <v>4</v>
      </c>
      <c r="R163" s="68">
        <v>1</v>
      </c>
      <c r="S163" s="68">
        <v>7</v>
      </c>
      <c r="T163" s="68">
        <v>4</v>
      </c>
      <c r="U163" s="68">
        <v>9</v>
      </c>
      <c r="V163" s="68">
        <v>1</v>
      </c>
      <c r="W163" s="68">
        <v>2</v>
      </c>
      <c r="X163" s="68">
        <v>8</v>
      </c>
      <c r="Y163" s="68">
        <v>7</v>
      </c>
      <c r="Z163" s="68">
        <v>7</v>
      </c>
      <c r="AA163" s="68">
        <v>4</v>
      </c>
      <c r="AB163" s="68">
        <v>4</v>
      </c>
      <c r="AC163" s="68">
        <v>6</v>
      </c>
      <c r="AD163" s="68">
        <v>7</v>
      </c>
      <c r="AE163" s="68">
        <v>4</v>
      </c>
      <c r="AF163" s="68">
        <v>6</v>
      </c>
      <c r="AG163" s="68">
        <v>9</v>
      </c>
      <c r="AH163" s="68">
        <v>6</v>
      </c>
      <c r="AI163" s="68">
        <v>3</v>
      </c>
      <c r="AJ163" s="68">
        <v>3</v>
      </c>
      <c r="AK163" s="68">
        <v>4</v>
      </c>
      <c r="AL163" s="68">
        <v>7</v>
      </c>
      <c r="AM163" s="68">
        <v>10</v>
      </c>
      <c r="AN163" s="68">
        <v>10</v>
      </c>
      <c r="AO163" s="68">
        <v>5</v>
      </c>
      <c r="AP163" s="68">
        <v>7</v>
      </c>
      <c r="AQ163" s="68">
        <v>9</v>
      </c>
      <c r="AR163" s="68">
        <v>7</v>
      </c>
      <c r="AS163" s="68">
        <v>4</v>
      </c>
      <c r="AT163" s="68">
        <v>6</v>
      </c>
      <c r="AU163" s="68">
        <v>9</v>
      </c>
      <c r="AV163" s="68">
        <v>9</v>
      </c>
      <c r="AW163" s="68">
        <v>9</v>
      </c>
      <c r="AX163" s="68">
        <v>5</v>
      </c>
      <c r="AY163" s="68">
        <v>9</v>
      </c>
      <c r="AZ163" s="68">
        <v>9</v>
      </c>
      <c r="BA163" s="68">
        <v>8</v>
      </c>
      <c r="BB163" s="68">
        <v>7</v>
      </c>
      <c r="BC163" s="68">
        <v>6</v>
      </c>
      <c r="BD163" s="68">
        <v>10</v>
      </c>
      <c r="BE163" s="68">
        <v>7</v>
      </c>
      <c r="BF163" s="68">
        <v>7</v>
      </c>
      <c r="BG163" s="68">
        <v>6</v>
      </c>
    </row>
    <row r="164" spans="1:59">
      <c r="A164" s="132">
        <v>45064</v>
      </c>
      <c r="B164" s="68">
        <v>4</v>
      </c>
      <c r="C164" s="68">
        <v>4</v>
      </c>
      <c r="D164" s="68">
        <v>5</v>
      </c>
      <c r="E164" s="68">
        <v>8</v>
      </c>
      <c r="F164" s="68">
        <v>9</v>
      </c>
      <c r="G164" s="68">
        <v>8</v>
      </c>
      <c r="H164" s="68">
        <v>6</v>
      </c>
      <c r="I164" s="68">
        <v>9</v>
      </c>
      <c r="J164" s="68">
        <v>8</v>
      </c>
      <c r="K164" s="68">
        <v>6</v>
      </c>
      <c r="L164" s="68">
        <v>8</v>
      </c>
      <c r="M164" s="68">
        <v>6</v>
      </c>
      <c r="N164" s="68">
        <v>4</v>
      </c>
      <c r="O164" s="68">
        <v>5</v>
      </c>
      <c r="P164" s="68">
        <v>6</v>
      </c>
      <c r="Q164" s="68">
        <v>4</v>
      </c>
      <c r="R164" s="68">
        <v>1</v>
      </c>
      <c r="S164" s="68">
        <v>7</v>
      </c>
      <c r="T164" s="68">
        <v>4</v>
      </c>
      <c r="U164" s="68">
        <v>9</v>
      </c>
      <c r="V164" s="68">
        <v>1</v>
      </c>
      <c r="W164" s="68">
        <v>2</v>
      </c>
      <c r="X164" s="68">
        <v>8</v>
      </c>
      <c r="Y164" s="68">
        <v>7</v>
      </c>
      <c r="Z164" s="68">
        <v>7</v>
      </c>
      <c r="AA164" s="68">
        <v>4</v>
      </c>
      <c r="AB164" s="68">
        <v>4</v>
      </c>
      <c r="AC164" s="68">
        <v>6</v>
      </c>
      <c r="AD164" s="68">
        <v>7</v>
      </c>
      <c r="AE164" s="68">
        <v>4</v>
      </c>
      <c r="AF164" s="68">
        <v>6</v>
      </c>
      <c r="AG164" s="68">
        <v>9</v>
      </c>
      <c r="AH164" s="68">
        <v>6</v>
      </c>
      <c r="AI164" s="68">
        <v>3</v>
      </c>
      <c r="AJ164" s="68">
        <v>3</v>
      </c>
      <c r="AK164" s="68">
        <v>4</v>
      </c>
      <c r="AL164" s="68">
        <v>7</v>
      </c>
      <c r="AM164" s="68">
        <v>10</v>
      </c>
      <c r="AN164" s="68">
        <v>10</v>
      </c>
      <c r="AO164" s="68">
        <v>5</v>
      </c>
      <c r="AP164" s="68">
        <v>7</v>
      </c>
      <c r="AQ164" s="68">
        <v>9</v>
      </c>
      <c r="AR164" s="68">
        <v>7</v>
      </c>
      <c r="AS164" s="68">
        <v>4</v>
      </c>
      <c r="AT164" s="68">
        <v>6</v>
      </c>
      <c r="AU164" s="68">
        <v>9</v>
      </c>
      <c r="AV164" s="68">
        <v>9</v>
      </c>
      <c r="AW164" s="68">
        <v>9</v>
      </c>
      <c r="AX164" s="68">
        <v>5</v>
      </c>
      <c r="AY164" s="68">
        <v>9</v>
      </c>
      <c r="AZ164" s="68">
        <v>9</v>
      </c>
      <c r="BA164" s="68">
        <v>8</v>
      </c>
      <c r="BB164" s="68">
        <v>7</v>
      </c>
      <c r="BC164" s="68">
        <v>6</v>
      </c>
      <c r="BD164" s="68">
        <v>10</v>
      </c>
      <c r="BE164" s="68">
        <v>7</v>
      </c>
      <c r="BF164" s="68">
        <v>7</v>
      </c>
      <c r="BG164" s="68">
        <v>6</v>
      </c>
    </row>
    <row r="165" spans="1:59">
      <c r="A165" s="132">
        <v>45065</v>
      </c>
      <c r="B165" s="68">
        <v>4</v>
      </c>
      <c r="C165" s="68">
        <v>4</v>
      </c>
      <c r="D165" s="68">
        <v>5</v>
      </c>
      <c r="E165" s="68">
        <v>8</v>
      </c>
      <c r="F165" s="68">
        <v>9</v>
      </c>
      <c r="G165" s="68">
        <v>8</v>
      </c>
      <c r="H165" s="68">
        <v>6</v>
      </c>
      <c r="I165" s="68">
        <v>9</v>
      </c>
      <c r="J165" s="68">
        <v>8</v>
      </c>
      <c r="K165" s="68">
        <v>6</v>
      </c>
      <c r="L165" s="68">
        <v>8</v>
      </c>
      <c r="M165" s="68">
        <v>6</v>
      </c>
      <c r="N165" s="68">
        <v>4</v>
      </c>
      <c r="O165" s="68">
        <v>5</v>
      </c>
      <c r="P165" s="68">
        <v>6</v>
      </c>
      <c r="Q165" s="68">
        <v>4</v>
      </c>
      <c r="R165" s="68">
        <v>1</v>
      </c>
      <c r="S165" s="68">
        <v>7</v>
      </c>
      <c r="T165" s="68">
        <v>4</v>
      </c>
      <c r="U165" s="68">
        <v>9</v>
      </c>
      <c r="V165" s="68">
        <v>1</v>
      </c>
      <c r="W165" s="68">
        <v>2</v>
      </c>
      <c r="X165" s="68">
        <v>8</v>
      </c>
      <c r="Y165" s="68">
        <v>7</v>
      </c>
      <c r="Z165" s="68">
        <v>7</v>
      </c>
      <c r="AA165" s="68">
        <v>4</v>
      </c>
      <c r="AB165" s="68">
        <v>4</v>
      </c>
      <c r="AC165" s="68">
        <v>6</v>
      </c>
      <c r="AD165" s="68">
        <v>7</v>
      </c>
      <c r="AE165" s="68">
        <v>4</v>
      </c>
      <c r="AF165" s="68">
        <v>6</v>
      </c>
      <c r="AG165" s="68">
        <v>9</v>
      </c>
      <c r="AH165" s="68">
        <v>6</v>
      </c>
      <c r="AI165" s="68">
        <v>3</v>
      </c>
      <c r="AJ165" s="68">
        <v>3</v>
      </c>
      <c r="AK165" s="68">
        <v>4</v>
      </c>
      <c r="AL165" s="68">
        <v>7</v>
      </c>
      <c r="AM165" s="68">
        <v>10</v>
      </c>
      <c r="AN165" s="68">
        <v>10</v>
      </c>
      <c r="AO165" s="68">
        <v>5</v>
      </c>
      <c r="AP165" s="68">
        <v>7</v>
      </c>
      <c r="AQ165" s="68">
        <v>9</v>
      </c>
      <c r="AR165" s="68">
        <v>7</v>
      </c>
      <c r="AS165" s="68">
        <v>4</v>
      </c>
      <c r="AT165" s="68">
        <v>6</v>
      </c>
      <c r="AU165" s="68">
        <v>9</v>
      </c>
      <c r="AV165" s="68">
        <v>9</v>
      </c>
      <c r="AW165" s="68">
        <v>9</v>
      </c>
      <c r="AX165" s="68">
        <v>5</v>
      </c>
      <c r="AY165" s="68">
        <v>9</v>
      </c>
      <c r="AZ165" s="68">
        <v>9</v>
      </c>
      <c r="BA165" s="68">
        <v>8</v>
      </c>
      <c r="BB165" s="68">
        <v>7</v>
      </c>
      <c r="BC165" s="68">
        <v>6</v>
      </c>
      <c r="BD165" s="68">
        <v>10</v>
      </c>
      <c r="BE165" s="68">
        <v>7</v>
      </c>
      <c r="BF165" s="68">
        <v>7</v>
      </c>
      <c r="BG165" s="68">
        <v>6</v>
      </c>
    </row>
    <row r="166" spans="1:59">
      <c r="A166" s="132">
        <v>45066</v>
      </c>
      <c r="B166" s="68">
        <v>4</v>
      </c>
      <c r="C166" s="68">
        <v>4</v>
      </c>
      <c r="D166" s="68">
        <v>5</v>
      </c>
      <c r="E166" s="68">
        <v>8</v>
      </c>
      <c r="F166" s="68">
        <v>9</v>
      </c>
      <c r="G166" s="68">
        <v>8</v>
      </c>
      <c r="H166" s="68">
        <v>6</v>
      </c>
      <c r="I166" s="68">
        <v>9</v>
      </c>
      <c r="J166" s="68">
        <v>8</v>
      </c>
      <c r="K166" s="68">
        <v>6</v>
      </c>
      <c r="L166" s="68">
        <v>8</v>
      </c>
      <c r="M166" s="68">
        <v>6</v>
      </c>
      <c r="N166" s="68">
        <v>4</v>
      </c>
      <c r="O166" s="68">
        <v>5</v>
      </c>
      <c r="P166" s="68">
        <v>6</v>
      </c>
      <c r="Q166" s="68">
        <v>4</v>
      </c>
      <c r="R166" s="68">
        <v>1</v>
      </c>
      <c r="S166" s="68">
        <v>7</v>
      </c>
      <c r="T166" s="68">
        <v>4</v>
      </c>
      <c r="U166" s="68">
        <v>9</v>
      </c>
      <c r="V166" s="68">
        <v>1</v>
      </c>
      <c r="W166" s="68">
        <v>2</v>
      </c>
      <c r="X166" s="68">
        <v>8</v>
      </c>
      <c r="Y166" s="68">
        <v>7</v>
      </c>
      <c r="Z166" s="68">
        <v>7</v>
      </c>
      <c r="AA166" s="68">
        <v>4</v>
      </c>
      <c r="AB166" s="68">
        <v>4</v>
      </c>
      <c r="AC166" s="68">
        <v>6</v>
      </c>
      <c r="AD166" s="68">
        <v>7</v>
      </c>
      <c r="AE166" s="68">
        <v>4</v>
      </c>
      <c r="AF166" s="68">
        <v>6</v>
      </c>
      <c r="AG166" s="68">
        <v>9</v>
      </c>
      <c r="AH166" s="68">
        <v>6</v>
      </c>
      <c r="AI166" s="68">
        <v>3</v>
      </c>
      <c r="AJ166" s="68">
        <v>3</v>
      </c>
      <c r="AK166" s="68">
        <v>4</v>
      </c>
      <c r="AL166" s="68">
        <v>7</v>
      </c>
      <c r="AM166" s="68">
        <v>10</v>
      </c>
      <c r="AN166" s="68">
        <v>10</v>
      </c>
      <c r="AO166" s="68">
        <v>5</v>
      </c>
      <c r="AP166" s="68">
        <v>7</v>
      </c>
      <c r="AQ166" s="68">
        <v>9</v>
      </c>
      <c r="AR166" s="68">
        <v>7</v>
      </c>
      <c r="AS166" s="68">
        <v>4</v>
      </c>
      <c r="AT166" s="68">
        <v>6</v>
      </c>
      <c r="AU166" s="68">
        <v>9</v>
      </c>
      <c r="AV166" s="68">
        <v>9</v>
      </c>
      <c r="AW166" s="68">
        <v>9</v>
      </c>
      <c r="AX166" s="68">
        <v>5</v>
      </c>
      <c r="AY166" s="68">
        <v>9</v>
      </c>
      <c r="AZ166" s="68">
        <v>9</v>
      </c>
      <c r="BA166" s="68">
        <v>8</v>
      </c>
      <c r="BB166" s="68">
        <v>7</v>
      </c>
      <c r="BC166" s="68">
        <v>6</v>
      </c>
      <c r="BD166" s="68">
        <v>10</v>
      </c>
      <c r="BE166" s="68">
        <v>7</v>
      </c>
      <c r="BF166" s="68">
        <v>7</v>
      </c>
      <c r="BG166" s="68">
        <v>6</v>
      </c>
    </row>
    <row r="167" spans="1:59">
      <c r="A167" s="132">
        <v>45067</v>
      </c>
      <c r="B167" s="68">
        <v>4</v>
      </c>
      <c r="C167" s="68">
        <v>4</v>
      </c>
      <c r="D167" s="68">
        <v>5</v>
      </c>
      <c r="E167" s="68">
        <v>8</v>
      </c>
      <c r="F167" s="68">
        <v>9</v>
      </c>
      <c r="G167" s="68">
        <v>8</v>
      </c>
      <c r="H167" s="68">
        <v>6</v>
      </c>
      <c r="I167" s="68">
        <v>9</v>
      </c>
      <c r="J167" s="68">
        <v>8</v>
      </c>
      <c r="K167" s="68">
        <v>6</v>
      </c>
      <c r="L167" s="68">
        <v>8</v>
      </c>
      <c r="M167" s="68">
        <v>6</v>
      </c>
      <c r="N167" s="68">
        <v>4</v>
      </c>
      <c r="O167" s="68">
        <v>5</v>
      </c>
      <c r="P167" s="68">
        <v>6</v>
      </c>
      <c r="Q167" s="68">
        <v>4</v>
      </c>
      <c r="R167" s="68">
        <v>1</v>
      </c>
      <c r="S167" s="68">
        <v>7</v>
      </c>
      <c r="T167" s="68">
        <v>4</v>
      </c>
      <c r="U167" s="68">
        <v>9</v>
      </c>
      <c r="V167" s="68">
        <v>1</v>
      </c>
      <c r="W167" s="68">
        <v>2</v>
      </c>
      <c r="X167" s="68">
        <v>8</v>
      </c>
      <c r="Y167" s="68">
        <v>7</v>
      </c>
      <c r="Z167" s="68">
        <v>7</v>
      </c>
      <c r="AA167" s="68">
        <v>4</v>
      </c>
      <c r="AB167" s="68">
        <v>4</v>
      </c>
      <c r="AC167" s="68">
        <v>6</v>
      </c>
      <c r="AD167" s="68">
        <v>7</v>
      </c>
      <c r="AE167" s="68">
        <v>4</v>
      </c>
      <c r="AF167" s="68">
        <v>6</v>
      </c>
      <c r="AG167" s="68">
        <v>9</v>
      </c>
      <c r="AH167" s="68">
        <v>6</v>
      </c>
      <c r="AI167" s="68">
        <v>3</v>
      </c>
      <c r="AJ167" s="68">
        <v>3</v>
      </c>
      <c r="AK167" s="68">
        <v>4</v>
      </c>
      <c r="AL167" s="68">
        <v>7</v>
      </c>
      <c r="AM167" s="68">
        <v>10</v>
      </c>
      <c r="AN167" s="68">
        <v>10</v>
      </c>
      <c r="AO167" s="68">
        <v>5</v>
      </c>
      <c r="AP167" s="68">
        <v>7</v>
      </c>
      <c r="AQ167" s="68">
        <v>9</v>
      </c>
      <c r="AR167" s="68">
        <v>7</v>
      </c>
      <c r="AS167" s="68">
        <v>4</v>
      </c>
      <c r="AT167" s="68">
        <v>6</v>
      </c>
      <c r="AU167" s="68">
        <v>9</v>
      </c>
      <c r="AV167" s="68">
        <v>9</v>
      </c>
      <c r="AW167" s="68">
        <v>9</v>
      </c>
      <c r="AX167" s="68">
        <v>5</v>
      </c>
      <c r="AY167" s="68">
        <v>9</v>
      </c>
      <c r="AZ167" s="68">
        <v>9</v>
      </c>
      <c r="BA167" s="68">
        <v>8</v>
      </c>
      <c r="BB167" s="68">
        <v>7</v>
      </c>
      <c r="BC167" s="68">
        <v>6</v>
      </c>
      <c r="BD167" s="68">
        <v>10</v>
      </c>
      <c r="BE167" s="68">
        <v>7</v>
      </c>
      <c r="BF167" s="68">
        <v>7</v>
      </c>
      <c r="BG167" s="68">
        <v>6</v>
      </c>
    </row>
    <row r="168" spans="1:59">
      <c r="A168" s="132">
        <v>45068</v>
      </c>
      <c r="B168" s="68">
        <v>4</v>
      </c>
      <c r="C168" s="68">
        <v>4</v>
      </c>
      <c r="D168" s="68">
        <v>5</v>
      </c>
      <c r="E168" s="68">
        <v>8</v>
      </c>
      <c r="F168" s="68">
        <v>9</v>
      </c>
      <c r="G168" s="68">
        <v>8</v>
      </c>
      <c r="H168" s="68">
        <v>6</v>
      </c>
      <c r="I168" s="68">
        <v>9</v>
      </c>
      <c r="J168" s="68">
        <v>8</v>
      </c>
      <c r="K168" s="68">
        <v>6</v>
      </c>
      <c r="L168" s="68">
        <v>8</v>
      </c>
      <c r="M168" s="68">
        <v>6</v>
      </c>
      <c r="N168" s="68">
        <v>4</v>
      </c>
      <c r="O168" s="68">
        <v>5</v>
      </c>
      <c r="P168" s="68">
        <v>6</v>
      </c>
      <c r="Q168" s="68">
        <v>4</v>
      </c>
      <c r="R168" s="68">
        <v>1</v>
      </c>
      <c r="S168" s="68">
        <v>7</v>
      </c>
      <c r="T168" s="68">
        <v>4</v>
      </c>
      <c r="U168" s="68">
        <v>9</v>
      </c>
      <c r="V168" s="68">
        <v>1</v>
      </c>
      <c r="W168" s="68">
        <v>2</v>
      </c>
      <c r="X168" s="68">
        <v>8</v>
      </c>
      <c r="Y168" s="68">
        <v>7</v>
      </c>
      <c r="Z168" s="68">
        <v>7</v>
      </c>
      <c r="AA168" s="68">
        <v>4</v>
      </c>
      <c r="AB168" s="68">
        <v>4</v>
      </c>
      <c r="AC168" s="68">
        <v>6</v>
      </c>
      <c r="AD168" s="68">
        <v>7</v>
      </c>
      <c r="AE168" s="68">
        <v>4</v>
      </c>
      <c r="AF168" s="68">
        <v>6</v>
      </c>
      <c r="AG168" s="68">
        <v>9</v>
      </c>
      <c r="AH168" s="68">
        <v>6</v>
      </c>
      <c r="AI168" s="68">
        <v>3</v>
      </c>
      <c r="AJ168" s="68">
        <v>3</v>
      </c>
      <c r="AK168" s="68">
        <v>4</v>
      </c>
      <c r="AL168" s="68">
        <v>7</v>
      </c>
      <c r="AM168" s="68">
        <v>10</v>
      </c>
      <c r="AN168" s="68">
        <v>10</v>
      </c>
      <c r="AO168" s="68">
        <v>5</v>
      </c>
      <c r="AP168" s="68">
        <v>7</v>
      </c>
      <c r="AQ168" s="68">
        <v>9</v>
      </c>
      <c r="AR168" s="68">
        <v>7</v>
      </c>
      <c r="AS168" s="68">
        <v>4</v>
      </c>
      <c r="AT168" s="68">
        <v>6</v>
      </c>
      <c r="AU168" s="68">
        <v>9</v>
      </c>
      <c r="AV168" s="68">
        <v>9</v>
      </c>
      <c r="AW168" s="68">
        <v>9</v>
      </c>
      <c r="AX168" s="68">
        <v>5</v>
      </c>
      <c r="AY168" s="68">
        <v>9</v>
      </c>
      <c r="AZ168" s="68">
        <v>9</v>
      </c>
      <c r="BA168" s="68">
        <v>8</v>
      </c>
      <c r="BB168" s="68">
        <v>7</v>
      </c>
      <c r="BC168" s="68">
        <v>6</v>
      </c>
      <c r="BD168" s="68">
        <v>10</v>
      </c>
      <c r="BE168" s="68">
        <v>7</v>
      </c>
      <c r="BF168" s="68">
        <v>7</v>
      </c>
      <c r="BG168" s="68">
        <v>6</v>
      </c>
    </row>
    <row r="169" spans="1:59">
      <c r="A169" s="132">
        <v>45069</v>
      </c>
      <c r="B169" s="68">
        <v>4</v>
      </c>
      <c r="C169" s="68">
        <v>4</v>
      </c>
      <c r="D169" s="68">
        <v>5</v>
      </c>
      <c r="E169" s="68">
        <v>8</v>
      </c>
      <c r="F169" s="68">
        <v>9</v>
      </c>
      <c r="G169" s="68">
        <v>8</v>
      </c>
      <c r="H169" s="68">
        <v>6</v>
      </c>
      <c r="I169" s="68">
        <v>9</v>
      </c>
      <c r="J169" s="68">
        <v>8</v>
      </c>
      <c r="K169" s="68">
        <v>6</v>
      </c>
      <c r="L169" s="68">
        <v>8</v>
      </c>
      <c r="M169" s="68">
        <v>6</v>
      </c>
      <c r="N169" s="68">
        <v>4</v>
      </c>
      <c r="O169" s="68">
        <v>5</v>
      </c>
      <c r="P169" s="68">
        <v>6</v>
      </c>
      <c r="Q169" s="68">
        <v>4</v>
      </c>
      <c r="R169" s="68">
        <v>1</v>
      </c>
      <c r="S169" s="68">
        <v>7</v>
      </c>
      <c r="T169" s="68">
        <v>4</v>
      </c>
      <c r="U169" s="68">
        <v>9</v>
      </c>
      <c r="V169" s="68">
        <v>1</v>
      </c>
      <c r="W169" s="68">
        <v>2</v>
      </c>
      <c r="X169" s="68">
        <v>8</v>
      </c>
      <c r="Y169" s="68">
        <v>7</v>
      </c>
      <c r="Z169" s="68">
        <v>7</v>
      </c>
      <c r="AA169" s="68">
        <v>4</v>
      </c>
      <c r="AB169" s="68">
        <v>4</v>
      </c>
      <c r="AC169" s="68">
        <v>6</v>
      </c>
      <c r="AD169" s="68">
        <v>7</v>
      </c>
      <c r="AE169" s="68">
        <v>4</v>
      </c>
      <c r="AF169" s="68">
        <v>6</v>
      </c>
      <c r="AG169" s="68">
        <v>9</v>
      </c>
      <c r="AH169" s="68">
        <v>6</v>
      </c>
      <c r="AI169" s="68">
        <v>3</v>
      </c>
      <c r="AJ169" s="68">
        <v>3</v>
      </c>
      <c r="AK169" s="68">
        <v>4</v>
      </c>
      <c r="AL169" s="68">
        <v>7</v>
      </c>
      <c r="AM169" s="68">
        <v>10</v>
      </c>
      <c r="AN169" s="68">
        <v>10</v>
      </c>
      <c r="AO169" s="68">
        <v>5</v>
      </c>
      <c r="AP169" s="68">
        <v>7</v>
      </c>
      <c r="AQ169" s="68">
        <v>9</v>
      </c>
      <c r="AR169" s="68">
        <v>7</v>
      </c>
      <c r="AS169" s="68">
        <v>4</v>
      </c>
      <c r="AT169" s="68">
        <v>6</v>
      </c>
      <c r="AU169" s="68">
        <v>9</v>
      </c>
      <c r="AV169" s="68">
        <v>9</v>
      </c>
      <c r="AW169" s="68">
        <v>9</v>
      </c>
      <c r="AX169" s="68">
        <v>5</v>
      </c>
      <c r="AY169" s="68">
        <v>9</v>
      </c>
      <c r="AZ169" s="68">
        <v>9</v>
      </c>
      <c r="BA169" s="68">
        <v>8</v>
      </c>
      <c r="BB169" s="68">
        <v>7</v>
      </c>
      <c r="BC169" s="68">
        <v>6</v>
      </c>
      <c r="BD169" s="68">
        <v>10</v>
      </c>
      <c r="BE169" s="68">
        <v>7</v>
      </c>
      <c r="BF169" s="68">
        <v>7</v>
      </c>
      <c r="BG169" s="68">
        <v>6</v>
      </c>
    </row>
    <row r="170" spans="1:59">
      <c r="A170" s="132">
        <v>45070</v>
      </c>
      <c r="B170" s="68">
        <v>4</v>
      </c>
      <c r="C170" s="68">
        <v>4</v>
      </c>
      <c r="D170" s="68">
        <v>5</v>
      </c>
      <c r="E170" s="68">
        <v>8</v>
      </c>
      <c r="F170" s="68">
        <v>8</v>
      </c>
      <c r="G170" s="68">
        <v>8</v>
      </c>
      <c r="H170" s="68">
        <v>6</v>
      </c>
      <c r="I170" s="68">
        <v>9</v>
      </c>
      <c r="J170" s="68">
        <v>8</v>
      </c>
      <c r="K170" s="68">
        <v>6</v>
      </c>
      <c r="L170" s="68">
        <v>8</v>
      </c>
      <c r="M170" s="68">
        <v>6</v>
      </c>
      <c r="N170" s="68">
        <v>4</v>
      </c>
      <c r="O170" s="68">
        <v>5</v>
      </c>
      <c r="P170" s="68">
        <v>6</v>
      </c>
      <c r="Q170" s="68">
        <v>4</v>
      </c>
      <c r="R170" s="68">
        <v>1</v>
      </c>
      <c r="S170" s="68">
        <v>7</v>
      </c>
      <c r="T170" s="68">
        <v>4</v>
      </c>
      <c r="U170" s="68">
        <v>9</v>
      </c>
      <c r="V170" s="68">
        <v>1</v>
      </c>
      <c r="W170" s="68">
        <v>2</v>
      </c>
      <c r="X170" s="68">
        <v>8</v>
      </c>
      <c r="Y170" s="68">
        <v>7</v>
      </c>
      <c r="Z170" s="68">
        <v>7</v>
      </c>
      <c r="AA170" s="68">
        <v>4</v>
      </c>
      <c r="AB170" s="68">
        <v>4</v>
      </c>
      <c r="AC170" s="68">
        <v>6</v>
      </c>
      <c r="AD170" s="68">
        <v>7</v>
      </c>
      <c r="AE170" s="68">
        <v>4</v>
      </c>
      <c r="AF170" s="68">
        <v>6</v>
      </c>
      <c r="AG170" s="68">
        <v>9</v>
      </c>
      <c r="AH170" s="68">
        <v>6</v>
      </c>
      <c r="AI170" s="68">
        <v>3</v>
      </c>
      <c r="AJ170" s="68">
        <v>3</v>
      </c>
      <c r="AK170" s="68">
        <v>4</v>
      </c>
      <c r="AL170" s="68">
        <v>7</v>
      </c>
      <c r="AM170" s="68">
        <v>10</v>
      </c>
      <c r="AN170" s="68">
        <v>10</v>
      </c>
      <c r="AO170" s="68">
        <v>5</v>
      </c>
      <c r="AP170" s="68">
        <v>7</v>
      </c>
      <c r="AQ170" s="68">
        <v>9</v>
      </c>
      <c r="AR170" s="68">
        <v>7</v>
      </c>
      <c r="AS170" s="68">
        <v>4</v>
      </c>
      <c r="AT170" s="68">
        <v>6</v>
      </c>
      <c r="AU170" s="68">
        <v>9</v>
      </c>
      <c r="AV170" s="68">
        <v>9</v>
      </c>
      <c r="AW170" s="68">
        <v>9</v>
      </c>
      <c r="AX170" s="68">
        <v>5</v>
      </c>
      <c r="AY170" s="68">
        <v>9</v>
      </c>
      <c r="AZ170" s="68">
        <v>9</v>
      </c>
      <c r="BA170" s="68">
        <v>8</v>
      </c>
      <c r="BB170" s="68">
        <v>7</v>
      </c>
      <c r="BC170" s="68">
        <v>6</v>
      </c>
      <c r="BD170" s="68">
        <v>10</v>
      </c>
      <c r="BE170" s="68">
        <v>7</v>
      </c>
      <c r="BF170" s="68">
        <v>7</v>
      </c>
      <c r="BG170" s="68">
        <v>6</v>
      </c>
    </row>
    <row r="171" spans="1:59">
      <c r="A171" s="132">
        <v>45071</v>
      </c>
      <c r="B171" s="68">
        <v>4</v>
      </c>
      <c r="C171" s="68">
        <v>4</v>
      </c>
      <c r="D171" s="68">
        <v>5</v>
      </c>
      <c r="E171" s="68">
        <v>8</v>
      </c>
      <c r="F171" s="68">
        <v>8</v>
      </c>
      <c r="G171" s="68">
        <v>8</v>
      </c>
      <c r="H171" s="68">
        <v>6</v>
      </c>
      <c r="I171" s="68">
        <v>9</v>
      </c>
      <c r="J171" s="68">
        <v>8</v>
      </c>
      <c r="K171" s="68">
        <v>6</v>
      </c>
      <c r="L171" s="68">
        <v>8</v>
      </c>
      <c r="M171" s="68">
        <v>6</v>
      </c>
      <c r="N171" s="68">
        <v>4</v>
      </c>
      <c r="O171" s="68">
        <v>5</v>
      </c>
      <c r="P171" s="68">
        <v>6</v>
      </c>
      <c r="Q171" s="68">
        <v>4</v>
      </c>
      <c r="R171" s="68">
        <v>1</v>
      </c>
      <c r="S171" s="68">
        <v>7</v>
      </c>
      <c r="T171" s="68">
        <v>4</v>
      </c>
      <c r="U171" s="68">
        <v>9</v>
      </c>
      <c r="V171" s="68">
        <v>1</v>
      </c>
      <c r="W171" s="68">
        <v>2</v>
      </c>
      <c r="X171" s="68">
        <v>8</v>
      </c>
      <c r="Y171" s="68">
        <v>7</v>
      </c>
      <c r="Z171" s="68">
        <v>7</v>
      </c>
      <c r="AA171" s="68">
        <v>4</v>
      </c>
      <c r="AB171" s="68">
        <v>4</v>
      </c>
      <c r="AC171" s="68">
        <v>6</v>
      </c>
      <c r="AD171" s="68">
        <v>7</v>
      </c>
      <c r="AE171" s="68">
        <v>4</v>
      </c>
      <c r="AF171" s="68">
        <v>6</v>
      </c>
      <c r="AG171" s="68">
        <v>8</v>
      </c>
      <c r="AH171" s="68">
        <v>6</v>
      </c>
      <c r="AI171" s="68">
        <v>3</v>
      </c>
      <c r="AJ171" s="68">
        <v>3</v>
      </c>
      <c r="AK171" s="68">
        <v>4</v>
      </c>
      <c r="AL171" s="68">
        <v>7</v>
      </c>
      <c r="AM171" s="68">
        <v>10</v>
      </c>
      <c r="AN171" s="68">
        <v>10</v>
      </c>
      <c r="AO171" s="68">
        <v>5</v>
      </c>
      <c r="AP171" s="68">
        <v>7</v>
      </c>
      <c r="AQ171" s="68">
        <v>9</v>
      </c>
      <c r="AR171" s="68">
        <v>7</v>
      </c>
      <c r="AS171" s="68">
        <v>4</v>
      </c>
      <c r="AT171" s="68">
        <v>6</v>
      </c>
      <c r="AU171" s="68">
        <v>9</v>
      </c>
      <c r="AV171" s="68">
        <v>9</v>
      </c>
      <c r="AW171" s="68">
        <v>9</v>
      </c>
      <c r="AX171" s="68">
        <v>5</v>
      </c>
      <c r="AY171" s="68">
        <v>9</v>
      </c>
      <c r="AZ171" s="68">
        <v>9</v>
      </c>
      <c r="BA171" s="68">
        <v>8</v>
      </c>
      <c r="BB171" s="68">
        <v>7</v>
      </c>
      <c r="BC171" s="68">
        <v>6</v>
      </c>
      <c r="BD171" s="68">
        <v>10</v>
      </c>
      <c r="BE171" s="68">
        <v>7</v>
      </c>
      <c r="BF171" s="68">
        <v>7</v>
      </c>
      <c r="BG171" s="68">
        <v>6</v>
      </c>
    </row>
    <row r="172" spans="1:59">
      <c r="A172" s="132">
        <v>45072</v>
      </c>
      <c r="B172" s="68">
        <v>4</v>
      </c>
      <c r="C172" s="68">
        <v>4</v>
      </c>
      <c r="D172" s="68">
        <v>5</v>
      </c>
      <c r="E172" s="68">
        <v>8</v>
      </c>
      <c r="F172" s="68">
        <v>8</v>
      </c>
      <c r="G172" s="68">
        <v>8</v>
      </c>
      <c r="H172" s="68">
        <v>6</v>
      </c>
      <c r="I172" s="68">
        <v>9</v>
      </c>
      <c r="J172" s="68">
        <v>8</v>
      </c>
      <c r="K172" s="68">
        <v>6</v>
      </c>
      <c r="L172" s="68">
        <v>8</v>
      </c>
      <c r="M172" s="68">
        <v>6</v>
      </c>
      <c r="N172" s="68">
        <v>4</v>
      </c>
      <c r="O172" s="68">
        <v>5</v>
      </c>
      <c r="P172" s="68">
        <v>6</v>
      </c>
      <c r="Q172" s="68">
        <v>4</v>
      </c>
      <c r="R172" s="68">
        <v>1</v>
      </c>
      <c r="S172" s="68">
        <v>7</v>
      </c>
      <c r="T172" s="68">
        <v>4</v>
      </c>
      <c r="U172" s="68">
        <v>9</v>
      </c>
      <c r="V172" s="68">
        <v>1</v>
      </c>
      <c r="W172" s="68">
        <v>2</v>
      </c>
      <c r="X172" s="68">
        <v>8</v>
      </c>
      <c r="Y172" s="68">
        <v>7</v>
      </c>
      <c r="Z172" s="68">
        <v>7</v>
      </c>
      <c r="AA172" s="68">
        <v>4</v>
      </c>
      <c r="AB172" s="68">
        <v>4</v>
      </c>
      <c r="AC172" s="68">
        <v>6</v>
      </c>
      <c r="AD172" s="68">
        <v>7</v>
      </c>
      <c r="AE172" s="68">
        <v>4</v>
      </c>
      <c r="AF172" s="68">
        <v>6</v>
      </c>
      <c r="AG172" s="68">
        <v>8</v>
      </c>
      <c r="AH172" s="68">
        <v>6</v>
      </c>
      <c r="AI172" s="68">
        <v>3</v>
      </c>
      <c r="AJ172" s="68">
        <v>3</v>
      </c>
      <c r="AK172" s="68">
        <v>4</v>
      </c>
      <c r="AL172" s="68">
        <v>7</v>
      </c>
      <c r="AM172" s="68">
        <v>10</v>
      </c>
      <c r="AN172" s="68">
        <v>10</v>
      </c>
      <c r="AO172" s="68">
        <v>5</v>
      </c>
      <c r="AP172" s="68">
        <v>7</v>
      </c>
      <c r="AQ172" s="68">
        <v>9</v>
      </c>
      <c r="AR172" s="68">
        <v>7</v>
      </c>
      <c r="AS172" s="68">
        <v>4</v>
      </c>
      <c r="AT172" s="68">
        <v>6</v>
      </c>
      <c r="AU172" s="68">
        <v>9</v>
      </c>
      <c r="AV172" s="68">
        <v>9</v>
      </c>
      <c r="AW172" s="68">
        <v>9</v>
      </c>
      <c r="AX172" s="68">
        <v>5</v>
      </c>
      <c r="AY172" s="68">
        <v>9</v>
      </c>
      <c r="AZ172" s="68">
        <v>8</v>
      </c>
      <c r="BA172" s="68">
        <v>8</v>
      </c>
      <c r="BB172" s="68">
        <v>7</v>
      </c>
      <c r="BC172" s="68">
        <v>6</v>
      </c>
      <c r="BD172" s="68">
        <v>10</v>
      </c>
      <c r="BE172" s="68">
        <v>7</v>
      </c>
      <c r="BF172" s="68">
        <v>7</v>
      </c>
      <c r="BG172" s="68">
        <v>6</v>
      </c>
    </row>
    <row r="173" spans="1:59">
      <c r="A173" s="132">
        <v>45073</v>
      </c>
      <c r="B173" s="68">
        <v>4</v>
      </c>
      <c r="C173" s="68">
        <v>4</v>
      </c>
      <c r="D173" s="68">
        <v>5</v>
      </c>
      <c r="E173" s="68">
        <v>8</v>
      </c>
      <c r="F173" s="68">
        <v>8</v>
      </c>
      <c r="G173" s="68">
        <v>8</v>
      </c>
      <c r="H173" s="68">
        <v>6</v>
      </c>
      <c r="I173" s="68">
        <v>9</v>
      </c>
      <c r="J173" s="68">
        <v>8</v>
      </c>
      <c r="K173" s="68">
        <v>6</v>
      </c>
      <c r="L173" s="68">
        <v>8</v>
      </c>
      <c r="M173" s="68">
        <v>6</v>
      </c>
      <c r="N173" s="68">
        <v>4</v>
      </c>
      <c r="O173" s="68">
        <v>5</v>
      </c>
      <c r="P173" s="68">
        <v>6</v>
      </c>
      <c r="Q173" s="68">
        <v>4</v>
      </c>
      <c r="R173" s="68">
        <v>1</v>
      </c>
      <c r="S173" s="68">
        <v>7</v>
      </c>
      <c r="T173" s="68">
        <v>4</v>
      </c>
      <c r="U173" s="68">
        <v>9</v>
      </c>
      <c r="V173" s="68">
        <v>1</v>
      </c>
      <c r="W173" s="68">
        <v>2</v>
      </c>
      <c r="X173" s="68">
        <v>8</v>
      </c>
      <c r="Y173" s="68">
        <v>7</v>
      </c>
      <c r="Z173" s="68">
        <v>7</v>
      </c>
      <c r="AA173" s="68">
        <v>4</v>
      </c>
      <c r="AB173" s="68">
        <v>4</v>
      </c>
      <c r="AC173" s="68">
        <v>6</v>
      </c>
      <c r="AD173" s="68">
        <v>7</v>
      </c>
      <c r="AE173" s="68">
        <v>4</v>
      </c>
      <c r="AF173" s="68">
        <v>6</v>
      </c>
      <c r="AG173" s="68">
        <v>8</v>
      </c>
      <c r="AH173" s="68">
        <v>6</v>
      </c>
      <c r="AI173" s="68">
        <v>3</v>
      </c>
      <c r="AJ173" s="68">
        <v>3</v>
      </c>
      <c r="AK173" s="68">
        <v>4</v>
      </c>
      <c r="AL173" s="68">
        <v>7</v>
      </c>
      <c r="AM173" s="68">
        <v>10</v>
      </c>
      <c r="AN173" s="68">
        <v>10</v>
      </c>
      <c r="AO173" s="68">
        <v>5</v>
      </c>
      <c r="AP173" s="68">
        <v>7</v>
      </c>
      <c r="AQ173" s="68">
        <v>9</v>
      </c>
      <c r="AR173" s="68">
        <v>7</v>
      </c>
      <c r="AS173" s="68">
        <v>4</v>
      </c>
      <c r="AT173" s="68">
        <v>6</v>
      </c>
      <c r="AU173" s="68">
        <v>9</v>
      </c>
      <c r="AV173" s="68">
        <v>9</v>
      </c>
      <c r="AW173" s="68">
        <v>9</v>
      </c>
      <c r="AX173" s="68">
        <v>5</v>
      </c>
      <c r="AY173" s="68">
        <v>9</v>
      </c>
      <c r="AZ173" s="68">
        <v>8</v>
      </c>
      <c r="BA173" s="68">
        <v>8</v>
      </c>
      <c r="BB173" s="68">
        <v>7</v>
      </c>
      <c r="BC173" s="68">
        <v>6</v>
      </c>
      <c r="BD173" s="68">
        <v>10</v>
      </c>
      <c r="BE173" s="68">
        <v>7</v>
      </c>
      <c r="BF173" s="68">
        <v>7</v>
      </c>
      <c r="BG173" s="68">
        <v>6</v>
      </c>
    </row>
    <row r="174" spans="1:59">
      <c r="A174" s="132">
        <v>45074</v>
      </c>
      <c r="B174" s="68">
        <v>4</v>
      </c>
      <c r="C174" s="68">
        <v>4</v>
      </c>
      <c r="D174" s="68">
        <v>5</v>
      </c>
      <c r="E174" s="68">
        <v>8</v>
      </c>
      <c r="F174" s="68">
        <v>8</v>
      </c>
      <c r="G174" s="68">
        <v>8</v>
      </c>
      <c r="H174" s="68">
        <v>6</v>
      </c>
      <c r="I174" s="68">
        <v>9</v>
      </c>
      <c r="J174" s="68">
        <v>8</v>
      </c>
      <c r="K174" s="68">
        <v>6</v>
      </c>
      <c r="L174" s="68">
        <v>8</v>
      </c>
      <c r="M174" s="68">
        <v>6</v>
      </c>
      <c r="N174" s="68">
        <v>4</v>
      </c>
      <c r="O174" s="68">
        <v>5</v>
      </c>
      <c r="P174" s="68">
        <v>6</v>
      </c>
      <c r="Q174" s="68">
        <v>4</v>
      </c>
      <c r="R174" s="68">
        <v>1</v>
      </c>
      <c r="S174" s="68">
        <v>7</v>
      </c>
      <c r="T174" s="68">
        <v>4</v>
      </c>
      <c r="U174" s="68">
        <v>9</v>
      </c>
      <c r="V174" s="68">
        <v>1</v>
      </c>
      <c r="W174" s="68">
        <v>2</v>
      </c>
      <c r="X174" s="68">
        <v>8</v>
      </c>
      <c r="Y174" s="68">
        <v>7</v>
      </c>
      <c r="Z174" s="68">
        <v>7</v>
      </c>
      <c r="AA174" s="68">
        <v>4</v>
      </c>
      <c r="AB174" s="68">
        <v>4</v>
      </c>
      <c r="AC174" s="68">
        <v>6</v>
      </c>
      <c r="AD174" s="68">
        <v>7</v>
      </c>
      <c r="AE174" s="68">
        <v>4</v>
      </c>
      <c r="AF174" s="68">
        <v>6</v>
      </c>
      <c r="AG174" s="68">
        <v>8</v>
      </c>
      <c r="AH174" s="68">
        <v>6</v>
      </c>
      <c r="AI174" s="68">
        <v>3</v>
      </c>
      <c r="AJ174" s="68">
        <v>3</v>
      </c>
      <c r="AK174" s="68">
        <v>4</v>
      </c>
      <c r="AL174" s="68">
        <v>7</v>
      </c>
      <c r="AM174" s="68">
        <v>10</v>
      </c>
      <c r="AN174" s="68">
        <v>10</v>
      </c>
      <c r="AO174" s="68">
        <v>5</v>
      </c>
      <c r="AP174" s="68">
        <v>7</v>
      </c>
      <c r="AQ174" s="68">
        <v>9</v>
      </c>
      <c r="AR174" s="68">
        <v>7</v>
      </c>
      <c r="AS174" s="68">
        <v>4</v>
      </c>
      <c r="AT174" s="68">
        <v>6</v>
      </c>
      <c r="AU174" s="68">
        <v>9</v>
      </c>
      <c r="AV174" s="68">
        <v>9</v>
      </c>
      <c r="AW174" s="68">
        <v>9</v>
      </c>
      <c r="AX174" s="68">
        <v>5</v>
      </c>
      <c r="AY174" s="68">
        <v>9</v>
      </c>
      <c r="AZ174" s="68">
        <v>8</v>
      </c>
      <c r="BA174" s="68">
        <v>8</v>
      </c>
      <c r="BB174" s="68">
        <v>7</v>
      </c>
      <c r="BC174" s="68">
        <v>6</v>
      </c>
      <c r="BD174" s="68">
        <v>10</v>
      </c>
      <c r="BE174" s="68">
        <v>7</v>
      </c>
      <c r="BF174" s="68">
        <v>7</v>
      </c>
      <c r="BG174" s="68">
        <v>6</v>
      </c>
    </row>
    <row r="175" spans="1:59">
      <c r="A175" s="132">
        <v>45075</v>
      </c>
      <c r="B175" s="68">
        <v>4</v>
      </c>
      <c r="C175" s="68">
        <v>4</v>
      </c>
      <c r="D175" s="68">
        <v>5</v>
      </c>
      <c r="E175" s="68">
        <v>8</v>
      </c>
      <c r="F175" s="68">
        <v>8</v>
      </c>
      <c r="G175" s="68">
        <v>8</v>
      </c>
      <c r="H175" s="68">
        <v>6</v>
      </c>
      <c r="I175" s="68">
        <v>9</v>
      </c>
      <c r="J175" s="68">
        <v>8</v>
      </c>
      <c r="K175" s="68">
        <v>6</v>
      </c>
      <c r="L175" s="68">
        <v>8</v>
      </c>
      <c r="M175" s="68">
        <v>6</v>
      </c>
      <c r="N175" s="68">
        <v>4</v>
      </c>
      <c r="O175" s="68">
        <v>5</v>
      </c>
      <c r="P175" s="68">
        <v>6</v>
      </c>
      <c r="Q175" s="68">
        <v>4</v>
      </c>
      <c r="R175" s="68">
        <v>1</v>
      </c>
      <c r="S175" s="68">
        <v>7</v>
      </c>
      <c r="T175" s="68">
        <v>4</v>
      </c>
      <c r="U175" s="68">
        <v>9</v>
      </c>
      <c r="V175" s="68">
        <v>1</v>
      </c>
      <c r="W175" s="68">
        <v>2</v>
      </c>
      <c r="X175" s="68">
        <v>8</v>
      </c>
      <c r="Y175" s="68">
        <v>7</v>
      </c>
      <c r="Z175" s="68">
        <v>7</v>
      </c>
      <c r="AA175" s="68">
        <v>4</v>
      </c>
      <c r="AB175" s="68">
        <v>4</v>
      </c>
      <c r="AC175" s="68">
        <v>6</v>
      </c>
      <c r="AD175" s="68">
        <v>7</v>
      </c>
      <c r="AE175" s="68">
        <v>4</v>
      </c>
      <c r="AF175" s="68">
        <v>6</v>
      </c>
      <c r="AG175" s="68">
        <v>8</v>
      </c>
      <c r="AH175" s="68">
        <v>6</v>
      </c>
      <c r="AI175" s="68">
        <v>3</v>
      </c>
      <c r="AJ175" s="68">
        <v>3</v>
      </c>
      <c r="AK175" s="68">
        <v>4</v>
      </c>
      <c r="AL175" s="68">
        <v>7</v>
      </c>
      <c r="AM175" s="68">
        <v>10</v>
      </c>
      <c r="AN175" s="68">
        <v>10</v>
      </c>
      <c r="AO175" s="68">
        <v>5</v>
      </c>
      <c r="AP175" s="68">
        <v>7</v>
      </c>
      <c r="AQ175" s="68">
        <v>9</v>
      </c>
      <c r="AR175" s="68">
        <v>7</v>
      </c>
      <c r="AS175" s="68">
        <v>4</v>
      </c>
      <c r="AT175" s="68">
        <v>6</v>
      </c>
      <c r="AU175" s="68">
        <v>9</v>
      </c>
      <c r="AV175" s="68">
        <v>9</v>
      </c>
      <c r="AW175" s="68">
        <v>9</v>
      </c>
      <c r="AX175" s="68">
        <v>5</v>
      </c>
      <c r="AY175" s="68">
        <v>9</v>
      </c>
      <c r="AZ175" s="68">
        <v>8</v>
      </c>
      <c r="BA175" s="68">
        <v>8</v>
      </c>
      <c r="BB175" s="68">
        <v>7</v>
      </c>
      <c r="BC175" s="68">
        <v>6</v>
      </c>
      <c r="BD175" s="68">
        <v>10</v>
      </c>
      <c r="BE175" s="68">
        <v>7</v>
      </c>
      <c r="BF175" s="68">
        <v>7</v>
      </c>
      <c r="BG175" s="68">
        <v>6</v>
      </c>
    </row>
    <row r="176" spans="1:59">
      <c r="A176" s="132">
        <v>45076</v>
      </c>
      <c r="B176" s="68">
        <v>4</v>
      </c>
      <c r="C176" s="68">
        <v>4</v>
      </c>
      <c r="D176" s="68">
        <v>5</v>
      </c>
      <c r="E176" s="68">
        <v>8</v>
      </c>
      <c r="F176" s="68">
        <v>8</v>
      </c>
      <c r="G176" s="68">
        <v>8</v>
      </c>
      <c r="H176" s="68">
        <v>6</v>
      </c>
      <c r="I176" s="68">
        <v>9</v>
      </c>
      <c r="J176" s="68">
        <v>8</v>
      </c>
      <c r="K176" s="68">
        <v>6</v>
      </c>
      <c r="L176" s="68">
        <v>8</v>
      </c>
      <c r="M176" s="68">
        <v>6</v>
      </c>
      <c r="N176" s="68">
        <v>4</v>
      </c>
      <c r="O176" s="68">
        <v>5</v>
      </c>
      <c r="P176" s="68">
        <v>6</v>
      </c>
      <c r="Q176" s="68">
        <v>4</v>
      </c>
      <c r="R176" s="68">
        <v>1</v>
      </c>
      <c r="S176" s="68">
        <v>7</v>
      </c>
      <c r="T176" s="68">
        <v>4</v>
      </c>
      <c r="U176" s="68">
        <v>9</v>
      </c>
      <c r="V176" s="68">
        <v>1</v>
      </c>
      <c r="W176" s="68">
        <v>2</v>
      </c>
      <c r="X176" s="68">
        <v>8</v>
      </c>
      <c r="Y176" s="68">
        <v>7</v>
      </c>
      <c r="Z176" s="68">
        <v>7</v>
      </c>
      <c r="AA176" s="68">
        <v>4</v>
      </c>
      <c r="AB176" s="68">
        <v>4</v>
      </c>
      <c r="AC176" s="68">
        <v>6</v>
      </c>
      <c r="AD176" s="68">
        <v>7</v>
      </c>
      <c r="AE176" s="68">
        <v>4</v>
      </c>
      <c r="AF176" s="68">
        <v>6</v>
      </c>
      <c r="AG176" s="68">
        <v>8</v>
      </c>
      <c r="AH176" s="68">
        <v>6</v>
      </c>
      <c r="AI176" s="68">
        <v>3</v>
      </c>
      <c r="AJ176" s="68">
        <v>3</v>
      </c>
      <c r="AK176" s="68">
        <v>4</v>
      </c>
      <c r="AL176" s="68">
        <v>7</v>
      </c>
      <c r="AM176" s="68">
        <v>10</v>
      </c>
      <c r="AN176" s="68">
        <v>10</v>
      </c>
      <c r="AO176" s="68">
        <v>5</v>
      </c>
      <c r="AP176" s="68">
        <v>7</v>
      </c>
      <c r="AQ176" s="68">
        <v>9</v>
      </c>
      <c r="AR176" s="68">
        <v>7</v>
      </c>
      <c r="AS176" s="68">
        <v>4</v>
      </c>
      <c r="AT176" s="68">
        <v>6</v>
      </c>
      <c r="AU176" s="68">
        <v>9</v>
      </c>
      <c r="AV176" s="68">
        <v>9</v>
      </c>
      <c r="AW176" s="68">
        <v>9</v>
      </c>
      <c r="AX176" s="68">
        <v>5</v>
      </c>
      <c r="AY176" s="68">
        <v>9</v>
      </c>
      <c r="AZ176" s="68">
        <v>8</v>
      </c>
      <c r="BA176" s="68">
        <v>8</v>
      </c>
      <c r="BB176" s="68">
        <v>7</v>
      </c>
      <c r="BC176" s="68">
        <v>6</v>
      </c>
      <c r="BD176" s="68">
        <v>10</v>
      </c>
      <c r="BE176" s="68">
        <v>7</v>
      </c>
      <c r="BF176" s="68">
        <v>7</v>
      </c>
      <c r="BG176" s="68">
        <v>6</v>
      </c>
    </row>
    <row r="177" spans="1:59">
      <c r="A177" s="132">
        <v>45077</v>
      </c>
      <c r="B177" s="68">
        <v>4</v>
      </c>
      <c r="C177" s="68">
        <v>4</v>
      </c>
      <c r="D177" s="68">
        <v>5</v>
      </c>
      <c r="E177" s="68">
        <v>8</v>
      </c>
      <c r="F177" s="68">
        <v>8</v>
      </c>
      <c r="G177" s="68">
        <v>8</v>
      </c>
      <c r="H177" s="68">
        <v>6</v>
      </c>
      <c r="I177" s="68">
        <v>9</v>
      </c>
      <c r="J177" s="68">
        <v>8</v>
      </c>
      <c r="K177" s="68">
        <v>6</v>
      </c>
      <c r="L177" s="68">
        <v>8</v>
      </c>
      <c r="M177" s="68">
        <v>6</v>
      </c>
      <c r="N177" s="68">
        <v>4</v>
      </c>
      <c r="O177" s="68">
        <v>5</v>
      </c>
      <c r="P177" s="68">
        <v>6</v>
      </c>
      <c r="Q177" s="68">
        <v>4</v>
      </c>
      <c r="R177" s="68">
        <v>1</v>
      </c>
      <c r="S177" s="68">
        <v>7</v>
      </c>
      <c r="T177" s="68">
        <v>4</v>
      </c>
      <c r="U177" s="68">
        <v>9</v>
      </c>
      <c r="V177" s="68">
        <v>1</v>
      </c>
      <c r="W177" s="68">
        <v>2</v>
      </c>
      <c r="X177" s="68">
        <v>8</v>
      </c>
      <c r="Y177" s="68">
        <v>7</v>
      </c>
      <c r="Z177" s="68">
        <v>7</v>
      </c>
      <c r="AA177" s="68">
        <v>4</v>
      </c>
      <c r="AB177" s="68">
        <v>4</v>
      </c>
      <c r="AC177" s="68">
        <v>6</v>
      </c>
      <c r="AD177" s="68">
        <v>7</v>
      </c>
      <c r="AE177" s="68">
        <v>4</v>
      </c>
      <c r="AF177" s="68">
        <v>6</v>
      </c>
      <c r="AG177" s="68">
        <v>8</v>
      </c>
      <c r="AH177" s="68">
        <v>6</v>
      </c>
      <c r="AI177" s="68">
        <v>3</v>
      </c>
      <c r="AJ177" s="68">
        <v>3</v>
      </c>
      <c r="AK177" s="68">
        <v>4</v>
      </c>
      <c r="AL177" s="68">
        <v>7</v>
      </c>
      <c r="AM177" s="68">
        <v>10</v>
      </c>
      <c r="AN177" s="68">
        <v>10</v>
      </c>
      <c r="AO177" s="68">
        <v>5</v>
      </c>
      <c r="AP177" s="68">
        <v>7</v>
      </c>
      <c r="AQ177" s="68">
        <v>9</v>
      </c>
      <c r="AR177" s="68">
        <v>7</v>
      </c>
      <c r="AS177" s="68">
        <v>4</v>
      </c>
      <c r="AT177" s="68">
        <v>6</v>
      </c>
      <c r="AU177" s="68">
        <v>9</v>
      </c>
      <c r="AV177" s="68">
        <v>9</v>
      </c>
      <c r="AW177" s="68">
        <v>9</v>
      </c>
      <c r="AX177" s="68">
        <v>5</v>
      </c>
      <c r="AY177" s="68">
        <v>9</v>
      </c>
      <c r="AZ177" s="68">
        <v>8</v>
      </c>
      <c r="BA177" s="68">
        <v>8</v>
      </c>
      <c r="BB177" s="68">
        <v>7</v>
      </c>
      <c r="BC177" s="68">
        <v>6</v>
      </c>
      <c r="BD177" s="68">
        <v>10</v>
      </c>
      <c r="BE177" s="68">
        <v>7</v>
      </c>
      <c r="BF177" s="68">
        <v>7</v>
      </c>
      <c r="BG177" s="68">
        <v>6</v>
      </c>
    </row>
    <row r="178" spans="1:59">
      <c r="A178" s="132">
        <v>45078</v>
      </c>
      <c r="B178" s="68">
        <v>4</v>
      </c>
      <c r="C178" s="68">
        <v>4</v>
      </c>
      <c r="D178" s="68">
        <v>5</v>
      </c>
      <c r="E178" s="68">
        <v>8</v>
      </c>
      <c r="F178" s="68">
        <v>8</v>
      </c>
      <c r="G178" s="68">
        <v>8</v>
      </c>
      <c r="H178" s="68">
        <v>6</v>
      </c>
      <c r="I178" s="68">
        <v>9</v>
      </c>
      <c r="J178" s="68">
        <v>8</v>
      </c>
      <c r="K178" s="68">
        <v>6</v>
      </c>
      <c r="L178" s="68">
        <v>8</v>
      </c>
      <c r="M178" s="68">
        <v>6</v>
      </c>
      <c r="N178" s="68">
        <v>4</v>
      </c>
      <c r="O178" s="68">
        <v>5</v>
      </c>
      <c r="P178" s="68">
        <v>6</v>
      </c>
      <c r="Q178" s="68">
        <v>4</v>
      </c>
      <c r="R178" s="68">
        <v>1</v>
      </c>
      <c r="S178" s="68">
        <v>7</v>
      </c>
      <c r="T178" s="68">
        <v>4</v>
      </c>
      <c r="U178" s="68">
        <v>9</v>
      </c>
      <c r="V178" s="68">
        <v>1</v>
      </c>
      <c r="W178" s="68">
        <v>2</v>
      </c>
      <c r="X178" s="68">
        <v>8</v>
      </c>
      <c r="Y178" s="68">
        <v>7</v>
      </c>
      <c r="Z178" s="68">
        <v>7</v>
      </c>
      <c r="AA178" s="68">
        <v>4</v>
      </c>
      <c r="AB178" s="68">
        <v>4</v>
      </c>
      <c r="AC178" s="68">
        <v>6</v>
      </c>
      <c r="AD178" s="68">
        <v>7</v>
      </c>
      <c r="AE178" s="68">
        <v>4</v>
      </c>
      <c r="AF178" s="68">
        <v>6</v>
      </c>
      <c r="AG178" s="68">
        <v>8</v>
      </c>
      <c r="AH178" s="68">
        <v>6</v>
      </c>
      <c r="AI178" s="68">
        <v>3</v>
      </c>
      <c r="AJ178" s="68">
        <v>3</v>
      </c>
      <c r="AK178" s="68">
        <v>4</v>
      </c>
      <c r="AL178" s="68">
        <v>7</v>
      </c>
      <c r="AM178" s="68">
        <v>10</v>
      </c>
      <c r="AN178" s="68">
        <v>10</v>
      </c>
      <c r="AO178" s="68">
        <v>5</v>
      </c>
      <c r="AP178" s="68">
        <v>7</v>
      </c>
      <c r="AQ178" s="68">
        <v>9</v>
      </c>
      <c r="AR178" s="68">
        <v>7</v>
      </c>
      <c r="AS178" s="68">
        <v>4</v>
      </c>
      <c r="AT178" s="68">
        <v>6</v>
      </c>
      <c r="AU178" s="68">
        <v>9</v>
      </c>
      <c r="AV178" s="68">
        <v>9</v>
      </c>
      <c r="AW178" s="68">
        <v>9</v>
      </c>
      <c r="AX178" s="68">
        <v>5</v>
      </c>
      <c r="AY178" s="68">
        <v>9</v>
      </c>
      <c r="AZ178" s="68">
        <v>8</v>
      </c>
      <c r="BA178" s="68">
        <v>8</v>
      </c>
      <c r="BB178" s="68">
        <v>7</v>
      </c>
      <c r="BC178" s="68">
        <v>6</v>
      </c>
      <c r="BD178" s="68">
        <v>10</v>
      </c>
      <c r="BE178" s="68">
        <v>7</v>
      </c>
      <c r="BF178" s="68">
        <v>7</v>
      </c>
      <c r="BG178" s="68">
        <v>6</v>
      </c>
    </row>
    <row r="179" spans="1:59">
      <c r="A179" s="132">
        <v>45079</v>
      </c>
      <c r="B179" s="68">
        <v>4</v>
      </c>
      <c r="C179" s="68">
        <v>4</v>
      </c>
      <c r="D179" s="68">
        <v>5</v>
      </c>
      <c r="E179" s="68">
        <v>8</v>
      </c>
      <c r="F179" s="68">
        <v>8</v>
      </c>
      <c r="G179" s="68">
        <v>8</v>
      </c>
      <c r="H179" s="68">
        <v>6</v>
      </c>
      <c r="I179" s="68">
        <v>9</v>
      </c>
      <c r="J179" s="68">
        <v>8</v>
      </c>
      <c r="K179" s="68">
        <v>6</v>
      </c>
      <c r="L179" s="68">
        <v>8</v>
      </c>
      <c r="M179" s="68">
        <v>6</v>
      </c>
      <c r="N179" s="68">
        <v>4</v>
      </c>
      <c r="O179" s="68">
        <v>5</v>
      </c>
      <c r="P179" s="68">
        <v>6</v>
      </c>
      <c r="Q179" s="68">
        <v>4</v>
      </c>
      <c r="R179" s="68">
        <v>1</v>
      </c>
      <c r="S179" s="68">
        <v>7</v>
      </c>
      <c r="T179" s="68">
        <v>4</v>
      </c>
      <c r="U179" s="68">
        <v>9</v>
      </c>
      <c r="V179" s="68">
        <v>1</v>
      </c>
      <c r="W179" s="68">
        <v>2</v>
      </c>
      <c r="X179" s="68">
        <v>8</v>
      </c>
      <c r="Y179" s="68">
        <v>7</v>
      </c>
      <c r="Z179" s="68">
        <v>7</v>
      </c>
      <c r="AA179" s="68">
        <v>4</v>
      </c>
      <c r="AB179" s="68">
        <v>4</v>
      </c>
      <c r="AC179" s="68">
        <v>6</v>
      </c>
      <c r="AD179" s="68">
        <v>7</v>
      </c>
      <c r="AE179" s="68">
        <v>4</v>
      </c>
      <c r="AF179" s="68">
        <v>6</v>
      </c>
      <c r="AG179" s="68">
        <v>8</v>
      </c>
      <c r="AH179" s="68">
        <v>6</v>
      </c>
      <c r="AI179" s="68">
        <v>3</v>
      </c>
      <c r="AJ179" s="68">
        <v>3</v>
      </c>
      <c r="AK179" s="68">
        <v>4</v>
      </c>
      <c r="AL179" s="68">
        <v>7</v>
      </c>
      <c r="AM179" s="68">
        <v>10</v>
      </c>
      <c r="AN179" s="68">
        <v>10</v>
      </c>
      <c r="AO179" s="68">
        <v>5</v>
      </c>
      <c r="AP179" s="68">
        <v>7</v>
      </c>
      <c r="AQ179" s="68">
        <v>9</v>
      </c>
      <c r="AR179" s="68">
        <v>7</v>
      </c>
      <c r="AS179" s="68">
        <v>4</v>
      </c>
      <c r="AT179" s="68">
        <v>6</v>
      </c>
      <c r="AU179" s="68">
        <v>9</v>
      </c>
      <c r="AV179" s="68">
        <v>9</v>
      </c>
      <c r="AW179" s="68">
        <v>9</v>
      </c>
      <c r="AX179" s="68">
        <v>5</v>
      </c>
      <c r="AY179" s="68">
        <v>9</v>
      </c>
      <c r="AZ179" s="68">
        <v>8</v>
      </c>
      <c r="BA179" s="68">
        <v>8</v>
      </c>
      <c r="BB179" s="68">
        <v>7</v>
      </c>
      <c r="BC179" s="68">
        <v>6</v>
      </c>
      <c r="BD179" s="68">
        <v>10</v>
      </c>
      <c r="BE179" s="68">
        <v>7</v>
      </c>
      <c r="BF179" s="68">
        <v>7</v>
      </c>
      <c r="BG179" s="68">
        <v>6</v>
      </c>
    </row>
    <row r="180" spans="1:59">
      <c r="A180" s="132">
        <v>45080</v>
      </c>
      <c r="B180" s="68">
        <v>4</v>
      </c>
      <c r="C180" s="68">
        <v>4</v>
      </c>
      <c r="D180" s="68">
        <v>5</v>
      </c>
      <c r="E180" s="68">
        <v>8</v>
      </c>
      <c r="F180" s="68">
        <v>8</v>
      </c>
      <c r="G180" s="68">
        <v>8</v>
      </c>
      <c r="H180" s="68">
        <v>6</v>
      </c>
      <c r="I180" s="68">
        <v>9</v>
      </c>
      <c r="J180" s="68">
        <v>8</v>
      </c>
      <c r="K180" s="68">
        <v>6</v>
      </c>
      <c r="L180" s="68">
        <v>8</v>
      </c>
      <c r="M180" s="68">
        <v>6</v>
      </c>
      <c r="N180" s="68">
        <v>4</v>
      </c>
      <c r="O180" s="68">
        <v>5</v>
      </c>
      <c r="P180" s="68">
        <v>6</v>
      </c>
      <c r="Q180" s="68">
        <v>4</v>
      </c>
      <c r="R180" s="68">
        <v>1</v>
      </c>
      <c r="S180" s="68">
        <v>7</v>
      </c>
      <c r="T180" s="68">
        <v>4</v>
      </c>
      <c r="U180" s="68">
        <v>9</v>
      </c>
      <c r="V180" s="68">
        <v>1</v>
      </c>
      <c r="W180" s="68">
        <v>2</v>
      </c>
      <c r="X180" s="68">
        <v>8</v>
      </c>
      <c r="Y180" s="68">
        <v>7</v>
      </c>
      <c r="Z180" s="68">
        <v>7</v>
      </c>
      <c r="AA180" s="68">
        <v>4</v>
      </c>
      <c r="AB180" s="68">
        <v>4</v>
      </c>
      <c r="AC180" s="68">
        <v>6</v>
      </c>
      <c r="AD180" s="68">
        <v>7</v>
      </c>
      <c r="AE180" s="68">
        <v>4</v>
      </c>
      <c r="AF180" s="68">
        <v>6</v>
      </c>
      <c r="AG180" s="68">
        <v>8</v>
      </c>
      <c r="AH180" s="68">
        <v>6</v>
      </c>
      <c r="AI180" s="68">
        <v>3</v>
      </c>
      <c r="AJ180" s="68">
        <v>3</v>
      </c>
      <c r="AK180" s="68">
        <v>4</v>
      </c>
      <c r="AL180" s="68">
        <v>7</v>
      </c>
      <c r="AM180" s="68">
        <v>10</v>
      </c>
      <c r="AN180" s="68">
        <v>10</v>
      </c>
      <c r="AO180" s="68">
        <v>5</v>
      </c>
      <c r="AP180" s="68">
        <v>7</v>
      </c>
      <c r="AQ180" s="68">
        <v>9</v>
      </c>
      <c r="AR180" s="68">
        <v>7</v>
      </c>
      <c r="AS180" s="68">
        <v>4</v>
      </c>
      <c r="AT180" s="68">
        <v>6</v>
      </c>
      <c r="AU180" s="68">
        <v>9</v>
      </c>
      <c r="AV180" s="68">
        <v>9</v>
      </c>
      <c r="AW180" s="68">
        <v>9</v>
      </c>
      <c r="AX180" s="68">
        <v>5</v>
      </c>
      <c r="AY180" s="68">
        <v>9</v>
      </c>
      <c r="AZ180" s="68">
        <v>8</v>
      </c>
      <c r="BA180" s="68">
        <v>8</v>
      </c>
      <c r="BB180" s="68">
        <v>7</v>
      </c>
      <c r="BC180" s="68">
        <v>6</v>
      </c>
      <c r="BD180" s="68">
        <v>10</v>
      </c>
      <c r="BE180" s="68">
        <v>7</v>
      </c>
      <c r="BF180" s="68">
        <v>7</v>
      </c>
      <c r="BG180" s="68">
        <v>6</v>
      </c>
    </row>
    <row r="181" spans="1:59">
      <c r="A181" s="132">
        <v>45081</v>
      </c>
      <c r="B181" s="68">
        <v>4</v>
      </c>
      <c r="C181" s="68">
        <v>4</v>
      </c>
      <c r="D181" s="68">
        <v>5</v>
      </c>
      <c r="E181" s="68">
        <v>8</v>
      </c>
      <c r="F181" s="68">
        <v>8</v>
      </c>
      <c r="G181" s="68">
        <v>8</v>
      </c>
      <c r="H181" s="68">
        <v>6</v>
      </c>
      <c r="I181" s="68">
        <v>9</v>
      </c>
      <c r="J181" s="68">
        <v>8</v>
      </c>
      <c r="K181" s="68">
        <v>6</v>
      </c>
      <c r="L181" s="68">
        <v>8</v>
      </c>
      <c r="M181" s="68">
        <v>6</v>
      </c>
      <c r="N181" s="68">
        <v>4</v>
      </c>
      <c r="O181" s="68">
        <v>5</v>
      </c>
      <c r="P181" s="68">
        <v>6</v>
      </c>
      <c r="Q181" s="68">
        <v>4</v>
      </c>
      <c r="R181" s="68">
        <v>1</v>
      </c>
      <c r="S181" s="68">
        <v>7</v>
      </c>
      <c r="T181" s="68">
        <v>4</v>
      </c>
      <c r="U181" s="68">
        <v>9</v>
      </c>
      <c r="V181" s="68">
        <v>1</v>
      </c>
      <c r="W181" s="68">
        <v>2</v>
      </c>
      <c r="X181" s="68">
        <v>8</v>
      </c>
      <c r="Y181" s="68">
        <v>7</v>
      </c>
      <c r="Z181" s="68">
        <v>7</v>
      </c>
      <c r="AA181" s="68">
        <v>4</v>
      </c>
      <c r="AB181" s="68">
        <v>4</v>
      </c>
      <c r="AC181" s="68">
        <v>6</v>
      </c>
      <c r="AD181" s="68">
        <v>7</v>
      </c>
      <c r="AE181" s="68">
        <v>4</v>
      </c>
      <c r="AF181" s="68">
        <v>6</v>
      </c>
      <c r="AG181" s="68">
        <v>8</v>
      </c>
      <c r="AH181" s="68">
        <v>6</v>
      </c>
      <c r="AI181" s="68">
        <v>3</v>
      </c>
      <c r="AJ181" s="68">
        <v>3</v>
      </c>
      <c r="AK181" s="68">
        <v>4</v>
      </c>
      <c r="AL181" s="68">
        <v>7</v>
      </c>
      <c r="AM181" s="68">
        <v>10</v>
      </c>
      <c r="AN181" s="68">
        <v>10</v>
      </c>
      <c r="AO181" s="68">
        <v>5</v>
      </c>
      <c r="AP181" s="68">
        <v>7</v>
      </c>
      <c r="AQ181" s="68">
        <v>9</v>
      </c>
      <c r="AR181" s="68">
        <v>7</v>
      </c>
      <c r="AS181" s="68">
        <v>4</v>
      </c>
      <c r="AT181" s="68">
        <v>6</v>
      </c>
      <c r="AU181" s="68">
        <v>9</v>
      </c>
      <c r="AV181" s="68">
        <v>9</v>
      </c>
      <c r="AW181" s="68">
        <v>9</v>
      </c>
      <c r="AX181" s="68">
        <v>5</v>
      </c>
      <c r="AY181" s="68">
        <v>9</v>
      </c>
      <c r="AZ181" s="68">
        <v>8</v>
      </c>
      <c r="BA181" s="68">
        <v>8</v>
      </c>
      <c r="BB181" s="68">
        <v>7</v>
      </c>
      <c r="BC181" s="68">
        <v>6</v>
      </c>
      <c r="BD181" s="68">
        <v>10</v>
      </c>
      <c r="BE181" s="68">
        <v>7</v>
      </c>
      <c r="BF181" s="68">
        <v>7</v>
      </c>
      <c r="BG181" s="68">
        <v>6</v>
      </c>
    </row>
    <row r="182" spans="1:59">
      <c r="A182" s="132">
        <v>45082</v>
      </c>
      <c r="B182" s="68">
        <v>4</v>
      </c>
      <c r="C182" s="68">
        <v>4</v>
      </c>
      <c r="D182" s="68">
        <v>5</v>
      </c>
      <c r="E182" s="68">
        <v>8</v>
      </c>
      <c r="F182" s="68">
        <v>8</v>
      </c>
      <c r="G182" s="68">
        <v>8</v>
      </c>
      <c r="H182" s="68">
        <v>6</v>
      </c>
      <c r="I182" s="68">
        <v>9</v>
      </c>
      <c r="J182" s="68">
        <v>8</v>
      </c>
      <c r="K182" s="68">
        <v>6</v>
      </c>
      <c r="L182" s="68">
        <v>8</v>
      </c>
      <c r="M182" s="68">
        <v>6</v>
      </c>
      <c r="N182" s="68">
        <v>4</v>
      </c>
      <c r="O182" s="68">
        <v>5</v>
      </c>
      <c r="P182" s="68">
        <v>6</v>
      </c>
      <c r="Q182" s="68">
        <v>4</v>
      </c>
      <c r="R182" s="68">
        <v>1</v>
      </c>
      <c r="S182" s="68">
        <v>7</v>
      </c>
      <c r="T182" s="68">
        <v>4</v>
      </c>
      <c r="U182" s="68">
        <v>9</v>
      </c>
      <c r="V182" s="68">
        <v>1</v>
      </c>
      <c r="W182" s="68">
        <v>2</v>
      </c>
      <c r="X182" s="68">
        <v>8</v>
      </c>
      <c r="Y182" s="68">
        <v>7</v>
      </c>
      <c r="Z182" s="68">
        <v>7</v>
      </c>
      <c r="AA182" s="68">
        <v>4</v>
      </c>
      <c r="AB182" s="68">
        <v>4</v>
      </c>
      <c r="AC182" s="68">
        <v>6</v>
      </c>
      <c r="AD182" s="68">
        <v>7</v>
      </c>
      <c r="AE182" s="68">
        <v>4</v>
      </c>
      <c r="AF182" s="68">
        <v>6</v>
      </c>
      <c r="AG182" s="68">
        <v>8</v>
      </c>
      <c r="AH182" s="68">
        <v>6</v>
      </c>
      <c r="AI182" s="68">
        <v>3</v>
      </c>
      <c r="AJ182" s="68">
        <v>3</v>
      </c>
      <c r="AK182" s="68">
        <v>4</v>
      </c>
      <c r="AL182" s="68">
        <v>7</v>
      </c>
      <c r="AM182" s="68">
        <v>10</v>
      </c>
      <c r="AN182" s="68">
        <v>10</v>
      </c>
      <c r="AO182" s="68">
        <v>5</v>
      </c>
      <c r="AP182" s="68">
        <v>7</v>
      </c>
      <c r="AQ182" s="68">
        <v>9</v>
      </c>
      <c r="AR182" s="68">
        <v>7</v>
      </c>
      <c r="AS182" s="68">
        <v>4</v>
      </c>
      <c r="AT182" s="68">
        <v>6</v>
      </c>
      <c r="AU182" s="68">
        <v>9</v>
      </c>
      <c r="AV182" s="68">
        <v>9</v>
      </c>
      <c r="AW182" s="68">
        <v>9</v>
      </c>
      <c r="AX182" s="68">
        <v>5</v>
      </c>
      <c r="AY182" s="68">
        <v>9</v>
      </c>
      <c r="AZ182" s="68">
        <v>8</v>
      </c>
      <c r="BA182" s="68">
        <v>8</v>
      </c>
      <c r="BB182" s="68">
        <v>7</v>
      </c>
      <c r="BC182" s="68">
        <v>6</v>
      </c>
      <c r="BD182" s="68">
        <v>10</v>
      </c>
      <c r="BE182" s="68">
        <v>7</v>
      </c>
      <c r="BF182" s="68">
        <v>7</v>
      </c>
      <c r="BG182" s="68">
        <v>6</v>
      </c>
    </row>
    <row r="183" spans="1:59">
      <c r="A183" s="132">
        <v>45083</v>
      </c>
      <c r="B183" s="68">
        <v>4</v>
      </c>
      <c r="C183" s="68">
        <v>4</v>
      </c>
      <c r="D183" s="68">
        <v>5</v>
      </c>
      <c r="E183" s="68">
        <v>8</v>
      </c>
      <c r="F183" s="68">
        <v>8</v>
      </c>
      <c r="G183" s="68">
        <v>8</v>
      </c>
      <c r="H183" s="68">
        <v>6</v>
      </c>
      <c r="I183" s="68">
        <v>9</v>
      </c>
      <c r="J183" s="68">
        <v>8</v>
      </c>
      <c r="K183" s="68">
        <v>6</v>
      </c>
      <c r="L183" s="68">
        <v>8</v>
      </c>
      <c r="M183" s="68">
        <v>6</v>
      </c>
      <c r="N183" s="68">
        <v>4</v>
      </c>
      <c r="O183" s="68">
        <v>5</v>
      </c>
      <c r="P183" s="68">
        <v>6</v>
      </c>
      <c r="Q183" s="68">
        <v>4</v>
      </c>
      <c r="R183" s="68">
        <v>1</v>
      </c>
      <c r="S183" s="68">
        <v>7</v>
      </c>
      <c r="T183" s="68">
        <v>4</v>
      </c>
      <c r="U183" s="68">
        <v>9</v>
      </c>
      <c r="V183" s="68">
        <v>1</v>
      </c>
      <c r="W183" s="68">
        <v>2</v>
      </c>
      <c r="X183" s="68">
        <v>8</v>
      </c>
      <c r="Y183" s="68">
        <v>7</v>
      </c>
      <c r="Z183" s="68">
        <v>7</v>
      </c>
      <c r="AA183" s="68">
        <v>4</v>
      </c>
      <c r="AB183" s="68">
        <v>4</v>
      </c>
      <c r="AC183" s="68">
        <v>6</v>
      </c>
      <c r="AD183" s="68">
        <v>7</v>
      </c>
      <c r="AE183" s="68">
        <v>4</v>
      </c>
      <c r="AF183" s="68">
        <v>6</v>
      </c>
      <c r="AG183" s="68">
        <v>8</v>
      </c>
      <c r="AH183" s="68">
        <v>6</v>
      </c>
      <c r="AI183" s="68">
        <v>3</v>
      </c>
      <c r="AJ183" s="68">
        <v>3</v>
      </c>
      <c r="AK183" s="68">
        <v>4</v>
      </c>
      <c r="AL183" s="68">
        <v>7</v>
      </c>
      <c r="AM183" s="68">
        <v>10</v>
      </c>
      <c r="AN183" s="68">
        <v>10</v>
      </c>
      <c r="AO183" s="68">
        <v>5</v>
      </c>
      <c r="AP183" s="68">
        <v>7</v>
      </c>
      <c r="AQ183" s="68">
        <v>9</v>
      </c>
      <c r="AR183" s="68">
        <v>7</v>
      </c>
      <c r="AS183" s="68">
        <v>4</v>
      </c>
      <c r="AT183" s="68">
        <v>6</v>
      </c>
      <c r="AU183" s="68">
        <v>9</v>
      </c>
      <c r="AV183" s="68">
        <v>9</v>
      </c>
      <c r="AW183" s="68">
        <v>9</v>
      </c>
      <c r="AX183" s="68">
        <v>5</v>
      </c>
      <c r="AY183" s="68">
        <v>9</v>
      </c>
      <c r="AZ183" s="68">
        <v>8</v>
      </c>
      <c r="BA183" s="68">
        <v>8</v>
      </c>
      <c r="BB183" s="68">
        <v>7</v>
      </c>
      <c r="BC183" s="68">
        <v>6</v>
      </c>
      <c r="BD183" s="68">
        <v>10</v>
      </c>
      <c r="BE183" s="68">
        <v>7</v>
      </c>
      <c r="BF183" s="68">
        <v>7</v>
      </c>
      <c r="BG183" s="68">
        <v>6</v>
      </c>
    </row>
    <row r="184" spans="1:59">
      <c r="A184" s="132">
        <v>45084</v>
      </c>
      <c r="B184" s="68">
        <v>4</v>
      </c>
      <c r="C184" s="68">
        <v>4</v>
      </c>
      <c r="D184" s="68">
        <v>5</v>
      </c>
      <c r="E184" s="68">
        <v>8</v>
      </c>
      <c r="F184" s="68">
        <v>8</v>
      </c>
      <c r="G184" s="68">
        <v>8</v>
      </c>
      <c r="H184" s="68">
        <v>6</v>
      </c>
      <c r="I184" s="68">
        <v>9</v>
      </c>
      <c r="J184" s="68">
        <v>8</v>
      </c>
      <c r="K184" s="68">
        <v>6</v>
      </c>
      <c r="L184" s="68">
        <v>8</v>
      </c>
      <c r="M184" s="68">
        <v>6</v>
      </c>
      <c r="N184" s="68">
        <v>4</v>
      </c>
      <c r="O184" s="68">
        <v>5</v>
      </c>
      <c r="P184" s="68">
        <v>6</v>
      </c>
      <c r="Q184" s="68">
        <v>4</v>
      </c>
      <c r="R184" s="68">
        <v>1</v>
      </c>
      <c r="S184" s="68">
        <v>7</v>
      </c>
      <c r="T184" s="68">
        <v>4</v>
      </c>
      <c r="U184" s="68">
        <v>9</v>
      </c>
      <c r="V184" s="68">
        <v>1</v>
      </c>
      <c r="W184" s="68">
        <v>2</v>
      </c>
      <c r="X184" s="68">
        <v>8</v>
      </c>
      <c r="Y184" s="68">
        <v>7</v>
      </c>
      <c r="Z184" s="68">
        <v>7</v>
      </c>
      <c r="AA184" s="68">
        <v>4</v>
      </c>
      <c r="AB184" s="68">
        <v>4</v>
      </c>
      <c r="AC184" s="68">
        <v>6</v>
      </c>
      <c r="AD184" s="68">
        <v>7</v>
      </c>
      <c r="AE184" s="68">
        <v>4</v>
      </c>
      <c r="AF184" s="68">
        <v>6</v>
      </c>
      <c r="AG184" s="68">
        <v>8</v>
      </c>
      <c r="AH184" s="68">
        <v>6</v>
      </c>
      <c r="AI184" s="68">
        <v>3</v>
      </c>
      <c r="AJ184" s="68">
        <v>3</v>
      </c>
      <c r="AK184" s="68">
        <v>4</v>
      </c>
      <c r="AL184" s="68">
        <v>7</v>
      </c>
      <c r="AM184" s="68">
        <v>10</v>
      </c>
      <c r="AN184" s="68">
        <v>10</v>
      </c>
      <c r="AO184" s="68">
        <v>5</v>
      </c>
      <c r="AP184" s="68">
        <v>7</v>
      </c>
      <c r="AQ184" s="68">
        <v>9</v>
      </c>
      <c r="AR184" s="68">
        <v>7</v>
      </c>
      <c r="AS184" s="68">
        <v>4</v>
      </c>
      <c r="AT184" s="68">
        <v>6</v>
      </c>
      <c r="AU184" s="68">
        <v>9</v>
      </c>
      <c r="AV184" s="68">
        <v>9</v>
      </c>
      <c r="AW184" s="68">
        <v>9</v>
      </c>
      <c r="AX184" s="68">
        <v>5</v>
      </c>
      <c r="AY184" s="68">
        <v>9</v>
      </c>
      <c r="AZ184" s="68">
        <v>8</v>
      </c>
      <c r="BA184" s="68">
        <v>8</v>
      </c>
      <c r="BB184" s="68">
        <v>7</v>
      </c>
      <c r="BC184" s="68">
        <v>6</v>
      </c>
      <c r="BD184" s="68">
        <v>10</v>
      </c>
      <c r="BE184" s="68">
        <v>7</v>
      </c>
      <c r="BF184" s="68">
        <v>7</v>
      </c>
      <c r="BG184" s="68">
        <v>6</v>
      </c>
    </row>
    <row r="185" spans="1:59">
      <c r="A185" s="132">
        <v>45085</v>
      </c>
      <c r="B185" s="68">
        <v>4</v>
      </c>
      <c r="C185" s="68">
        <v>4</v>
      </c>
      <c r="D185" s="68">
        <v>5</v>
      </c>
      <c r="E185" s="68">
        <v>8</v>
      </c>
      <c r="F185" s="68">
        <v>8</v>
      </c>
      <c r="G185" s="68">
        <v>8</v>
      </c>
      <c r="H185" s="68">
        <v>6</v>
      </c>
      <c r="I185" s="68">
        <v>9</v>
      </c>
      <c r="J185" s="68">
        <v>8</v>
      </c>
      <c r="K185" s="68">
        <v>6</v>
      </c>
      <c r="L185" s="68">
        <v>8</v>
      </c>
      <c r="M185" s="68">
        <v>6</v>
      </c>
      <c r="N185" s="68">
        <v>4</v>
      </c>
      <c r="O185" s="68">
        <v>5</v>
      </c>
      <c r="P185" s="68">
        <v>6</v>
      </c>
      <c r="Q185" s="68">
        <v>4</v>
      </c>
      <c r="R185" s="68">
        <v>1</v>
      </c>
      <c r="S185" s="68">
        <v>7</v>
      </c>
      <c r="T185" s="68">
        <v>4</v>
      </c>
      <c r="U185" s="68">
        <v>9</v>
      </c>
      <c r="V185" s="68">
        <v>1</v>
      </c>
      <c r="W185" s="68">
        <v>2</v>
      </c>
      <c r="X185" s="68">
        <v>8</v>
      </c>
      <c r="Y185" s="68">
        <v>7</v>
      </c>
      <c r="Z185" s="68">
        <v>7</v>
      </c>
      <c r="AA185" s="68">
        <v>4</v>
      </c>
      <c r="AB185" s="68">
        <v>4</v>
      </c>
      <c r="AC185" s="68">
        <v>6</v>
      </c>
      <c r="AD185" s="68">
        <v>7</v>
      </c>
      <c r="AE185" s="68">
        <v>4</v>
      </c>
      <c r="AF185" s="68">
        <v>6</v>
      </c>
      <c r="AG185" s="68">
        <v>8</v>
      </c>
      <c r="AH185" s="68">
        <v>6</v>
      </c>
      <c r="AI185" s="68">
        <v>3</v>
      </c>
      <c r="AJ185" s="68">
        <v>3</v>
      </c>
      <c r="AK185" s="68">
        <v>4</v>
      </c>
      <c r="AL185" s="68">
        <v>7</v>
      </c>
      <c r="AM185" s="68">
        <v>10</v>
      </c>
      <c r="AN185" s="68">
        <v>10</v>
      </c>
      <c r="AO185" s="68">
        <v>5</v>
      </c>
      <c r="AP185" s="68">
        <v>7</v>
      </c>
      <c r="AQ185" s="68">
        <v>9</v>
      </c>
      <c r="AR185" s="68">
        <v>7</v>
      </c>
      <c r="AS185" s="68">
        <v>4</v>
      </c>
      <c r="AT185" s="68">
        <v>6</v>
      </c>
      <c r="AU185" s="68">
        <v>9</v>
      </c>
      <c r="AV185" s="68">
        <v>9</v>
      </c>
      <c r="AW185" s="68">
        <v>9</v>
      </c>
      <c r="AX185" s="68">
        <v>5</v>
      </c>
      <c r="AY185" s="68">
        <v>9</v>
      </c>
      <c r="AZ185" s="68">
        <v>8</v>
      </c>
      <c r="BA185" s="68">
        <v>8</v>
      </c>
      <c r="BB185" s="68">
        <v>7</v>
      </c>
      <c r="BC185" s="68">
        <v>6</v>
      </c>
      <c r="BD185" s="68">
        <v>10</v>
      </c>
      <c r="BE185" s="68">
        <v>7</v>
      </c>
      <c r="BF185" s="68">
        <v>7</v>
      </c>
      <c r="BG185" s="68">
        <v>6</v>
      </c>
    </row>
    <row r="186" spans="1:59">
      <c r="A186" s="132">
        <v>45086</v>
      </c>
      <c r="B186" s="68">
        <v>4</v>
      </c>
      <c r="C186" s="68">
        <v>4</v>
      </c>
      <c r="D186" s="68">
        <v>5</v>
      </c>
      <c r="E186" s="68">
        <v>8</v>
      </c>
      <c r="F186" s="68">
        <v>8</v>
      </c>
      <c r="G186" s="68">
        <v>8</v>
      </c>
      <c r="H186" s="68">
        <v>6</v>
      </c>
      <c r="I186" s="68">
        <v>9</v>
      </c>
      <c r="J186" s="68">
        <v>8</v>
      </c>
      <c r="K186" s="68">
        <v>6</v>
      </c>
      <c r="L186" s="68">
        <v>8</v>
      </c>
      <c r="M186" s="68">
        <v>6</v>
      </c>
      <c r="N186" s="68">
        <v>4</v>
      </c>
      <c r="O186" s="68">
        <v>5</v>
      </c>
      <c r="P186" s="68">
        <v>6</v>
      </c>
      <c r="Q186" s="68">
        <v>4</v>
      </c>
      <c r="R186" s="68">
        <v>1</v>
      </c>
      <c r="S186" s="68">
        <v>7</v>
      </c>
      <c r="T186" s="68">
        <v>4</v>
      </c>
      <c r="U186" s="68">
        <v>9</v>
      </c>
      <c r="V186" s="68">
        <v>1</v>
      </c>
      <c r="W186" s="68">
        <v>2</v>
      </c>
      <c r="X186" s="68">
        <v>8</v>
      </c>
      <c r="Y186" s="68">
        <v>7</v>
      </c>
      <c r="Z186" s="68">
        <v>7</v>
      </c>
      <c r="AA186" s="68">
        <v>4</v>
      </c>
      <c r="AB186" s="68">
        <v>4</v>
      </c>
      <c r="AC186" s="68">
        <v>6</v>
      </c>
      <c r="AD186" s="68">
        <v>7</v>
      </c>
      <c r="AE186" s="68">
        <v>4</v>
      </c>
      <c r="AF186" s="68">
        <v>6</v>
      </c>
      <c r="AG186" s="68">
        <v>8</v>
      </c>
      <c r="AH186" s="68">
        <v>6</v>
      </c>
      <c r="AI186" s="68">
        <v>3</v>
      </c>
      <c r="AJ186" s="68">
        <v>3</v>
      </c>
      <c r="AK186" s="68">
        <v>4</v>
      </c>
      <c r="AL186" s="68">
        <v>7</v>
      </c>
      <c r="AM186" s="68">
        <v>10</v>
      </c>
      <c r="AN186" s="68">
        <v>10</v>
      </c>
      <c r="AO186" s="68">
        <v>5</v>
      </c>
      <c r="AP186" s="68">
        <v>7</v>
      </c>
      <c r="AQ186" s="68">
        <v>9</v>
      </c>
      <c r="AR186" s="68">
        <v>7</v>
      </c>
      <c r="AS186" s="68">
        <v>4</v>
      </c>
      <c r="AT186" s="68">
        <v>6</v>
      </c>
      <c r="AU186" s="68">
        <v>9</v>
      </c>
      <c r="AV186" s="68">
        <v>9</v>
      </c>
      <c r="AW186" s="68">
        <v>9</v>
      </c>
      <c r="AX186" s="68">
        <v>5</v>
      </c>
      <c r="AY186" s="68">
        <v>9</v>
      </c>
      <c r="AZ186" s="68">
        <v>8</v>
      </c>
      <c r="BA186" s="68">
        <v>8</v>
      </c>
      <c r="BB186" s="68">
        <v>7</v>
      </c>
      <c r="BC186" s="68">
        <v>6</v>
      </c>
      <c r="BD186" s="68">
        <v>10</v>
      </c>
      <c r="BE186" s="68">
        <v>7</v>
      </c>
      <c r="BF186" s="68">
        <v>7</v>
      </c>
      <c r="BG186" s="68">
        <v>6</v>
      </c>
    </row>
    <row r="187" spans="1:59">
      <c r="A187" s="132">
        <v>45087</v>
      </c>
      <c r="B187" s="68">
        <v>4</v>
      </c>
      <c r="C187" s="68">
        <v>4</v>
      </c>
      <c r="D187" s="68">
        <v>5</v>
      </c>
      <c r="E187" s="68">
        <v>8</v>
      </c>
      <c r="F187" s="68">
        <v>8</v>
      </c>
      <c r="G187" s="68">
        <v>8</v>
      </c>
      <c r="H187" s="68">
        <v>6</v>
      </c>
      <c r="I187" s="68">
        <v>9</v>
      </c>
      <c r="J187" s="68">
        <v>8</v>
      </c>
      <c r="K187" s="68">
        <v>6</v>
      </c>
      <c r="L187" s="68">
        <v>8</v>
      </c>
      <c r="M187" s="68">
        <v>6</v>
      </c>
      <c r="N187" s="68">
        <v>4</v>
      </c>
      <c r="O187" s="68">
        <v>5</v>
      </c>
      <c r="P187" s="68">
        <v>6</v>
      </c>
      <c r="Q187" s="68">
        <v>4</v>
      </c>
      <c r="R187" s="68">
        <v>1</v>
      </c>
      <c r="S187" s="68">
        <v>7</v>
      </c>
      <c r="T187" s="68">
        <v>4</v>
      </c>
      <c r="U187" s="68">
        <v>9</v>
      </c>
      <c r="V187" s="68">
        <v>1</v>
      </c>
      <c r="W187" s="68">
        <v>2</v>
      </c>
      <c r="X187" s="68">
        <v>8</v>
      </c>
      <c r="Y187" s="68">
        <v>7</v>
      </c>
      <c r="Z187" s="68">
        <v>7</v>
      </c>
      <c r="AA187" s="68">
        <v>4</v>
      </c>
      <c r="AB187" s="68">
        <v>4</v>
      </c>
      <c r="AC187" s="68">
        <v>6</v>
      </c>
      <c r="AD187" s="68">
        <v>7</v>
      </c>
      <c r="AE187" s="68">
        <v>4</v>
      </c>
      <c r="AF187" s="68">
        <v>6</v>
      </c>
      <c r="AG187" s="68">
        <v>8</v>
      </c>
      <c r="AH187" s="68">
        <v>6</v>
      </c>
      <c r="AI187" s="68">
        <v>3</v>
      </c>
      <c r="AJ187" s="68">
        <v>3</v>
      </c>
      <c r="AK187" s="68">
        <v>4</v>
      </c>
      <c r="AL187" s="68">
        <v>7</v>
      </c>
      <c r="AM187" s="68">
        <v>10</v>
      </c>
      <c r="AN187" s="68">
        <v>10</v>
      </c>
      <c r="AO187" s="68">
        <v>5</v>
      </c>
      <c r="AP187" s="68">
        <v>7</v>
      </c>
      <c r="AQ187" s="68">
        <v>9</v>
      </c>
      <c r="AR187" s="68">
        <v>7</v>
      </c>
      <c r="AS187" s="68">
        <v>4</v>
      </c>
      <c r="AT187" s="68">
        <v>6</v>
      </c>
      <c r="AU187" s="68">
        <v>9</v>
      </c>
      <c r="AV187" s="68">
        <v>9</v>
      </c>
      <c r="AW187" s="68">
        <v>9</v>
      </c>
      <c r="AX187" s="68">
        <v>5</v>
      </c>
      <c r="AY187" s="68">
        <v>9</v>
      </c>
      <c r="AZ187" s="68">
        <v>8</v>
      </c>
      <c r="BA187" s="68">
        <v>8</v>
      </c>
      <c r="BB187" s="68">
        <v>7</v>
      </c>
      <c r="BC187" s="68">
        <v>6</v>
      </c>
      <c r="BD187" s="68">
        <v>10</v>
      </c>
      <c r="BE187" s="68">
        <v>7</v>
      </c>
      <c r="BF187" s="68">
        <v>7</v>
      </c>
      <c r="BG187" s="68">
        <v>6</v>
      </c>
    </row>
    <row r="188" spans="1:59">
      <c r="A188" s="132">
        <v>45088</v>
      </c>
      <c r="B188" s="68">
        <v>4</v>
      </c>
      <c r="C188" s="68">
        <v>4</v>
      </c>
      <c r="D188" s="68">
        <v>5</v>
      </c>
      <c r="E188" s="68">
        <v>8</v>
      </c>
      <c r="F188" s="68">
        <v>8</v>
      </c>
      <c r="G188" s="68">
        <v>8</v>
      </c>
      <c r="H188" s="68">
        <v>6</v>
      </c>
      <c r="I188" s="68">
        <v>9</v>
      </c>
      <c r="J188" s="68">
        <v>8</v>
      </c>
      <c r="K188" s="68">
        <v>6</v>
      </c>
      <c r="L188" s="68">
        <v>8</v>
      </c>
      <c r="M188" s="68">
        <v>6</v>
      </c>
      <c r="N188" s="68">
        <v>4</v>
      </c>
      <c r="O188" s="68">
        <v>5</v>
      </c>
      <c r="P188" s="68">
        <v>6</v>
      </c>
      <c r="Q188" s="68">
        <v>4</v>
      </c>
      <c r="R188" s="68">
        <v>1</v>
      </c>
      <c r="S188" s="68">
        <v>7</v>
      </c>
      <c r="T188" s="68">
        <v>4</v>
      </c>
      <c r="U188" s="68">
        <v>9</v>
      </c>
      <c r="V188" s="68">
        <v>1</v>
      </c>
      <c r="W188" s="68">
        <v>2</v>
      </c>
      <c r="X188" s="68">
        <v>8</v>
      </c>
      <c r="Y188" s="68">
        <v>7</v>
      </c>
      <c r="Z188" s="68">
        <v>7</v>
      </c>
      <c r="AA188" s="68">
        <v>4</v>
      </c>
      <c r="AB188" s="68">
        <v>4</v>
      </c>
      <c r="AC188" s="68">
        <v>6</v>
      </c>
      <c r="AD188" s="68">
        <v>7</v>
      </c>
      <c r="AE188" s="68">
        <v>4</v>
      </c>
      <c r="AF188" s="68">
        <v>6</v>
      </c>
      <c r="AG188" s="68">
        <v>8</v>
      </c>
      <c r="AH188" s="68">
        <v>6</v>
      </c>
      <c r="AI188" s="68">
        <v>3</v>
      </c>
      <c r="AJ188" s="68">
        <v>3</v>
      </c>
      <c r="AK188" s="68">
        <v>4</v>
      </c>
      <c r="AL188" s="68">
        <v>7</v>
      </c>
      <c r="AM188" s="68">
        <v>10</v>
      </c>
      <c r="AN188" s="68">
        <v>10</v>
      </c>
      <c r="AO188" s="68">
        <v>5</v>
      </c>
      <c r="AP188" s="68">
        <v>7</v>
      </c>
      <c r="AQ188" s="68">
        <v>9</v>
      </c>
      <c r="AR188" s="68">
        <v>7</v>
      </c>
      <c r="AS188" s="68">
        <v>4</v>
      </c>
      <c r="AT188" s="68">
        <v>6</v>
      </c>
      <c r="AU188" s="68">
        <v>9</v>
      </c>
      <c r="AV188" s="68">
        <v>9</v>
      </c>
      <c r="AW188" s="68">
        <v>9</v>
      </c>
      <c r="AX188" s="68">
        <v>5</v>
      </c>
      <c r="AY188" s="68">
        <v>9</v>
      </c>
      <c r="AZ188" s="68">
        <v>8</v>
      </c>
      <c r="BA188" s="68">
        <v>8</v>
      </c>
      <c r="BB188" s="68">
        <v>7</v>
      </c>
      <c r="BC188" s="68">
        <v>6</v>
      </c>
      <c r="BD188" s="68">
        <v>10</v>
      </c>
      <c r="BE188" s="68">
        <v>7</v>
      </c>
      <c r="BF188" s="68">
        <v>7</v>
      </c>
      <c r="BG188" s="68">
        <v>6</v>
      </c>
    </row>
    <row r="189" spans="1:59">
      <c r="A189" s="132">
        <v>45089</v>
      </c>
      <c r="B189" s="68">
        <v>4</v>
      </c>
      <c r="C189" s="68">
        <v>4</v>
      </c>
      <c r="D189" s="68">
        <v>5</v>
      </c>
      <c r="E189" s="68">
        <v>8</v>
      </c>
      <c r="F189" s="68">
        <v>8</v>
      </c>
      <c r="G189" s="68">
        <v>8</v>
      </c>
      <c r="H189" s="68">
        <v>6</v>
      </c>
      <c r="I189" s="68">
        <v>9</v>
      </c>
      <c r="J189" s="68">
        <v>8</v>
      </c>
      <c r="K189" s="68">
        <v>6</v>
      </c>
      <c r="L189" s="68">
        <v>8</v>
      </c>
      <c r="M189" s="68">
        <v>6</v>
      </c>
      <c r="N189" s="68">
        <v>4</v>
      </c>
      <c r="O189" s="68">
        <v>5</v>
      </c>
      <c r="P189" s="68">
        <v>6</v>
      </c>
      <c r="Q189" s="68">
        <v>4</v>
      </c>
      <c r="R189" s="68">
        <v>1</v>
      </c>
      <c r="S189" s="68">
        <v>7</v>
      </c>
      <c r="T189" s="68">
        <v>4</v>
      </c>
      <c r="U189" s="68">
        <v>9</v>
      </c>
      <c r="V189" s="68">
        <v>1</v>
      </c>
      <c r="W189" s="68">
        <v>2</v>
      </c>
      <c r="X189" s="68">
        <v>8</v>
      </c>
      <c r="Y189" s="68">
        <v>7</v>
      </c>
      <c r="Z189" s="68">
        <v>7</v>
      </c>
      <c r="AA189" s="68">
        <v>4</v>
      </c>
      <c r="AB189" s="68">
        <v>4</v>
      </c>
      <c r="AC189" s="68">
        <v>6</v>
      </c>
      <c r="AD189" s="68">
        <v>7</v>
      </c>
      <c r="AE189" s="68">
        <v>4</v>
      </c>
      <c r="AF189" s="68">
        <v>6</v>
      </c>
      <c r="AG189" s="68">
        <v>8</v>
      </c>
      <c r="AH189" s="68">
        <v>6</v>
      </c>
      <c r="AI189" s="68">
        <v>3</v>
      </c>
      <c r="AJ189" s="68">
        <v>3</v>
      </c>
      <c r="AK189" s="68">
        <v>4</v>
      </c>
      <c r="AL189" s="68">
        <v>7</v>
      </c>
      <c r="AM189" s="68">
        <v>10</v>
      </c>
      <c r="AN189" s="68">
        <v>10</v>
      </c>
      <c r="AO189" s="68">
        <v>5</v>
      </c>
      <c r="AP189" s="68">
        <v>7</v>
      </c>
      <c r="AQ189" s="68">
        <v>9</v>
      </c>
      <c r="AR189" s="68">
        <v>7</v>
      </c>
      <c r="AS189" s="68">
        <v>4</v>
      </c>
      <c r="AT189" s="68">
        <v>6</v>
      </c>
      <c r="AU189" s="68">
        <v>9</v>
      </c>
      <c r="AV189" s="68">
        <v>9</v>
      </c>
      <c r="AW189" s="68">
        <v>9</v>
      </c>
      <c r="AX189" s="68">
        <v>5</v>
      </c>
      <c r="AY189" s="68">
        <v>9</v>
      </c>
      <c r="AZ189" s="68">
        <v>8</v>
      </c>
      <c r="BA189" s="68">
        <v>8</v>
      </c>
      <c r="BB189" s="68">
        <v>7</v>
      </c>
      <c r="BC189" s="68">
        <v>6</v>
      </c>
      <c r="BD189" s="68">
        <v>10</v>
      </c>
      <c r="BE189" s="68">
        <v>7</v>
      </c>
      <c r="BF189" s="68">
        <v>7</v>
      </c>
      <c r="BG189" s="68">
        <v>6</v>
      </c>
    </row>
    <row r="190" spans="1:59">
      <c r="A190" s="132">
        <v>45090</v>
      </c>
      <c r="B190" s="68">
        <v>4</v>
      </c>
      <c r="C190" s="68">
        <v>4</v>
      </c>
      <c r="D190" s="68">
        <v>5</v>
      </c>
      <c r="E190" s="68">
        <v>8</v>
      </c>
      <c r="F190" s="68">
        <v>8</v>
      </c>
      <c r="G190" s="68">
        <v>8</v>
      </c>
      <c r="H190" s="68">
        <v>6</v>
      </c>
      <c r="I190" s="68">
        <v>9</v>
      </c>
      <c r="J190" s="68">
        <v>8</v>
      </c>
      <c r="K190" s="68">
        <v>6</v>
      </c>
      <c r="L190" s="68">
        <v>8</v>
      </c>
      <c r="M190" s="68">
        <v>6</v>
      </c>
      <c r="N190" s="68">
        <v>4</v>
      </c>
      <c r="O190" s="68">
        <v>5</v>
      </c>
      <c r="P190" s="68">
        <v>6</v>
      </c>
      <c r="Q190" s="68">
        <v>4</v>
      </c>
      <c r="R190" s="68">
        <v>1</v>
      </c>
      <c r="S190" s="68">
        <v>7</v>
      </c>
      <c r="T190" s="68">
        <v>4</v>
      </c>
      <c r="U190" s="68">
        <v>9</v>
      </c>
      <c r="V190" s="68">
        <v>1</v>
      </c>
      <c r="W190" s="68">
        <v>2</v>
      </c>
      <c r="X190" s="68">
        <v>8</v>
      </c>
      <c r="Y190" s="68">
        <v>7</v>
      </c>
      <c r="Z190" s="68">
        <v>7</v>
      </c>
      <c r="AA190" s="68">
        <v>4</v>
      </c>
      <c r="AB190" s="68">
        <v>4</v>
      </c>
      <c r="AC190" s="68">
        <v>6</v>
      </c>
      <c r="AD190" s="68">
        <v>7</v>
      </c>
      <c r="AE190" s="68">
        <v>4</v>
      </c>
      <c r="AF190" s="68">
        <v>6</v>
      </c>
      <c r="AG190" s="68">
        <v>8</v>
      </c>
      <c r="AH190" s="68">
        <v>6</v>
      </c>
      <c r="AI190" s="68">
        <v>3</v>
      </c>
      <c r="AJ190" s="68">
        <v>3</v>
      </c>
      <c r="AK190" s="68">
        <v>4</v>
      </c>
      <c r="AL190" s="68">
        <v>7</v>
      </c>
      <c r="AM190" s="68">
        <v>10</v>
      </c>
      <c r="AN190" s="68">
        <v>10</v>
      </c>
      <c r="AO190" s="68">
        <v>5</v>
      </c>
      <c r="AP190" s="68">
        <v>7</v>
      </c>
      <c r="AQ190" s="68">
        <v>9</v>
      </c>
      <c r="AR190" s="68">
        <v>7</v>
      </c>
      <c r="AS190" s="68">
        <v>4</v>
      </c>
      <c r="AT190" s="68">
        <v>6</v>
      </c>
      <c r="AU190" s="68">
        <v>9</v>
      </c>
      <c r="AV190" s="68">
        <v>9</v>
      </c>
      <c r="AW190" s="68">
        <v>9</v>
      </c>
      <c r="AX190" s="68">
        <v>5</v>
      </c>
      <c r="AY190" s="68">
        <v>9</v>
      </c>
      <c r="AZ190" s="68">
        <v>8</v>
      </c>
      <c r="BA190" s="68">
        <v>8</v>
      </c>
      <c r="BB190" s="68">
        <v>7</v>
      </c>
      <c r="BC190" s="68">
        <v>6</v>
      </c>
      <c r="BD190" s="68">
        <v>10</v>
      </c>
      <c r="BE190" s="68">
        <v>7</v>
      </c>
      <c r="BF190" s="68">
        <v>7</v>
      </c>
      <c r="BG190" s="68">
        <v>6</v>
      </c>
    </row>
    <row r="191" spans="1:59">
      <c r="A191" s="132">
        <v>45091</v>
      </c>
      <c r="B191" s="68">
        <v>4</v>
      </c>
      <c r="C191" s="68">
        <v>4</v>
      </c>
      <c r="D191" s="68">
        <v>5</v>
      </c>
      <c r="E191" s="68">
        <v>8</v>
      </c>
      <c r="F191" s="68">
        <v>8</v>
      </c>
      <c r="G191" s="68">
        <v>8</v>
      </c>
      <c r="H191" s="68">
        <v>6</v>
      </c>
      <c r="I191" s="68">
        <v>9</v>
      </c>
      <c r="J191" s="68">
        <v>8</v>
      </c>
      <c r="K191" s="68">
        <v>6</v>
      </c>
      <c r="L191" s="68">
        <v>8</v>
      </c>
      <c r="M191" s="68">
        <v>6</v>
      </c>
      <c r="N191" s="68">
        <v>4</v>
      </c>
      <c r="O191" s="68">
        <v>5</v>
      </c>
      <c r="P191" s="68">
        <v>6</v>
      </c>
      <c r="Q191" s="68">
        <v>4</v>
      </c>
      <c r="R191" s="68">
        <v>1</v>
      </c>
      <c r="S191" s="68">
        <v>7</v>
      </c>
      <c r="T191" s="68">
        <v>4</v>
      </c>
      <c r="U191" s="68">
        <v>9</v>
      </c>
      <c r="V191" s="68">
        <v>1</v>
      </c>
      <c r="W191" s="68">
        <v>2</v>
      </c>
      <c r="X191" s="68">
        <v>8</v>
      </c>
      <c r="Y191" s="68">
        <v>7</v>
      </c>
      <c r="Z191" s="68">
        <v>7</v>
      </c>
      <c r="AA191" s="68">
        <v>4</v>
      </c>
      <c r="AB191" s="68">
        <v>4</v>
      </c>
      <c r="AC191" s="68">
        <v>6</v>
      </c>
      <c r="AD191" s="68">
        <v>7</v>
      </c>
      <c r="AE191" s="68">
        <v>4</v>
      </c>
      <c r="AF191" s="68">
        <v>6</v>
      </c>
      <c r="AG191" s="68">
        <v>8</v>
      </c>
      <c r="AH191" s="68">
        <v>6</v>
      </c>
      <c r="AI191" s="68">
        <v>3</v>
      </c>
      <c r="AJ191" s="68">
        <v>3</v>
      </c>
      <c r="AK191" s="68">
        <v>4</v>
      </c>
      <c r="AL191" s="68">
        <v>7</v>
      </c>
      <c r="AM191" s="68">
        <v>10</v>
      </c>
      <c r="AN191" s="68">
        <v>10</v>
      </c>
      <c r="AO191" s="68">
        <v>5</v>
      </c>
      <c r="AP191" s="68">
        <v>7</v>
      </c>
      <c r="AQ191" s="68">
        <v>9</v>
      </c>
      <c r="AR191" s="68">
        <v>7</v>
      </c>
      <c r="AS191" s="68">
        <v>4</v>
      </c>
      <c r="AT191" s="68">
        <v>6</v>
      </c>
      <c r="AU191" s="68">
        <v>9</v>
      </c>
      <c r="AV191" s="68">
        <v>9</v>
      </c>
      <c r="AW191" s="68">
        <v>9</v>
      </c>
      <c r="AX191" s="68">
        <v>5</v>
      </c>
      <c r="AY191" s="68">
        <v>9</v>
      </c>
      <c r="AZ191" s="68">
        <v>8</v>
      </c>
      <c r="BA191" s="68">
        <v>8</v>
      </c>
      <c r="BB191" s="68">
        <v>7</v>
      </c>
      <c r="BC191" s="68">
        <v>6</v>
      </c>
      <c r="BD191" s="68">
        <v>10</v>
      </c>
      <c r="BE191" s="68">
        <v>7</v>
      </c>
      <c r="BF191" s="68">
        <v>7</v>
      </c>
      <c r="BG191" s="68">
        <v>6</v>
      </c>
    </row>
    <row r="192" spans="1:59">
      <c r="A192" s="132">
        <v>45092</v>
      </c>
      <c r="B192" s="68">
        <v>4</v>
      </c>
      <c r="C192" s="68">
        <v>4</v>
      </c>
      <c r="D192" s="68">
        <v>5</v>
      </c>
      <c r="E192" s="68">
        <v>8</v>
      </c>
      <c r="F192" s="68">
        <v>8</v>
      </c>
      <c r="G192" s="68">
        <v>8</v>
      </c>
      <c r="H192" s="68">
        <v>6</v>
      </c>
      <c r="I192" s="68">
        <v>9</v>
      </c>
      <c r="J192" s="68">
        <v>8</v>
      </c>
      <c r="K192" s="68">
        <v>6</v>
      </c>
      <c r="L192" s="68">
        <v>8</v>
      </c>
      <c r="M192" s="68">
        <v>6</v>
      </c>
      <c r="N192" s="68">
        <v>4</v>
      </c>
      <c r="O192" s="68">
        <v>5</v>
      </c>
      <c r="P192" s="68">
        <v>6</v>
      </c>
      <c r="Q192" s="68">
        <v>4</v>
      </c>
      <c r="R192" s="68">
        <v>1</v>
      </c>
      <c r="S192" s="68">
        <v>7</v>
      </c>
      <c r="T192" s="68">
        <v>4</v>
      </c>
      <c r="U192" s="68">
        <v>9</v>
      </c>
      <c r="V192" s="68">
        <v>1</v>
      </c>
      <c r="W192" s="68">
        <v>2</v>
      </c>
      <c r="X192" s="68">
        <v>8</v>
      </c>
      <c r="Y192" s="68">
        <v>7</v>
      </c>
      <c r="Z192" s="68">
        <v>7</v>
      </c>
      <c r="AA192" s="68">
        <v>4</v>
      </c>
      <c r="AB192" s="68">
        <v>4</v>
      </c>
      <c r="AC192" s="68">
        <v>6</v>
      </c>
      <c r="AD192" s="68">
        <v>7</v>
      </c>
      <c r="AE192" s="68">
        <v>4</v>
      </c>
      <c r="AF192" s="68">
        <v>6</v>
      </c>
      <c r="AG192" s="68">
        <v>8</v>
      </c>
      <c r="AH192" s="68">
        <v>6</v>
      </c>
      <c r="AI192" s="68">
        <v>3</v>
      </c>
      <c r="AJ192" s="68">
        <v>3</v>
      </c>
      <c r="AK192" s="68">
        <v>4</v>
      </c>
      <c r="AL192" s="68">
        <v>7</v>
      </c>
      <c r="AM192" s="68">
        <v>10</v>
      </c>
      <c r="AN192" s="68">
        <v>10</v>
      </c>
      <c r="AO192" s="68">
        <v>5</v>
      </c>
      <c r="AP192" s="68">
        <v>7</v>
      </c>
      <c r="AQ192" s="68">
        <v>9</v>
      </c>
      <c r="AR192" s="68">
        <v>7</v>
      </c>
      <c r="AS192" s="68">
        <v>4</v>
      </c>
      <c r="AT192" s="68">
        <v>6</v>
      </c>
      <c r="AU192" s="68">
        <v>9</v>
      </c>
      <c r="AV192" s="68">
        <v>9</v>
      </c>
      <c r="AW192" s="68">
        <v>9</v>
      </c>
      <c r="AX192" s="68">
        <v>5</v>
      </c>
      <c r="AY192" s="68">
        <v>8</v>
      </c>
      <c r="AZ192" s="68">
        <v>8</v>
      </c>
      <c r="BA192" s="68">
        <v>8</v>
      </c>
      <c r="BB192" s="68">
        <v>7</v>
      </c>
      <c r="BC192" s="68">
        <v>6</v>
      </c>
      <c r="BD192" s="68">
        <v>10</v>
      </c>
      <c r="BE192" s="68">
        <v>7</v>
      </c>
      <c r="BF192" s="68">
        <v>7</v>
      </c>
      <c r="BG192" s="68">
        <v>6</v>
      </c>
    </row>
    <row r="193" spans="1:59">
      <c r="A193" s="132">
        <v>45093</v>
      </c>
      <c r="B193" s="68">
        <v>4</v>
      </c>
      <c r="C193" s="68">
        <v>4</v>
      </c>
      <c r="D193" s="68">
        <v>5</v>
      </c>
      <c r="E193" s="68">
        <v>8</v>
      </c>
      <c r="F193" s="68">
        <v>8</v>
      </c>
      <c r="G193" s="68">
        <v>8</v>
      </c>
      <c r="H193" s="68">
        <v>6</v>
      </c>
      <c r="I193" s="68">
        <v>9</v>
      </c>
      <c r="J193" s="68">
        <v>8</v>
      </c>
      <c r="K193" s="68">
        <v>6</v>
      </c>
      <c r="L193" s="68">
        <v>8</v>
      </c>
      <c r="M193" s="68">
        <v>6</v>
      </c>
      <c r="N193" s="68">
        <v>4</v>
      </c>
      <c r="O193" s="68">
        <v>5</v>
      </c>
      <c r="P193" s="68">
        <v>6</v>
      </c>
      <c r="Q193" s="68">
        <v>4</v>
      </c>
      <c r="R193" s="68">
        <v>1</v>
      </c>
      <c r="S193" s="68">
        <v>7</v>
      </c>
      <c r="T193" s="68">
        <v>4</v>
      </c>
      <c r="U193" s="68">
        <v>9</v>
      </c>
      <c r="V193" s="68">
        <v>1</v>
      </c>
      <c r="W193" s="68">
        <v>2</v>
      </c>
      <c r="X193" s="68">
        <v>8</v>
      </c>
      <c r="Y193" s="68">
        <v>7</v>
      </c>
      <c r="Z193" s="68">
        <v>7</v>
      </c>
      <c r="AA193" s="68">
        <v>4</v>
      </c>
      <c r="AB193" s="68">
        <v>4</v>
      </c>
      <c r="AC193" s="68">
        <v>6</v>
      </c>
      <c r="AD193" s="68">
        <v>7</v>
      </c>
      <c r="AE193" s="68">
        <v>4</v>
      </c>
      <c r="AF193" s="68">
        <v>6</v>
      </c>
      <c r="AG193" s="68">
        <v>8</v>
      </c>
      <c r="AH193" s="68">
        <v>6</v>
      </c>
      <c r="AI193" s="68">
        <v>3</v>
      </c>
      <c r="AJ193" s="68">
        <v>3</v>
      </c>
      <c r="AK193" s="68">
        <v>4</v>
      </c>
      <c r="AL193" s="68">
        <v>7</v>
      </c>
      <c r="AM193" s="68">
        <v>10</v>
      </c>
      <c r="AN193" s="68">
        <v>10</v>
      </c>
      <c r="AO193" s="68">
        <v>5</v>
      </c>
      <c r="AP193" s="68">
        <v>7</v>
      </c>
      <c r="AQ193" s="68">
        <v>9</v>
      </c>
      <c r="AR193" s="68">
        <v>7</v>
      </c>
      <c r="AS193" s="68">
        <v>4</v>
      </c>
      <c r="AT193" s="68">
        <v>6</v>
      </c>
      <c r="AU193" s="68">
        <v>9</v>
      </c>
      <c r="AV193" s="68">
        <v>9</v>
      </c>
      <c r="AW193" s="68">
        <v>9</v>
      </c>
      <c r="AX193" s="68">
        <v>5</v>
      </c>
      <c r="AY193" s="68">
        <v>8</v>
      </c>
      <c r="AZ193" s="68">
        <v>8</v>
      </c>
      <c r="BA193" s="68">
        <v>8</v>
      </c>
      <c r="BB193" s="68">
        <v>7</v>
      </c>
      <c r="BC193" s="68">
        <v>6</v>
      </c>
      <c r="BD193" s="68">
        <v>10</v>
      </c>
      <c r="BE193" s="68">
        <v>7</v>
      </c>
      <c r="BF193" s="68">
        <v>7</v>
      </c>
      <c r="BG193" s="68">
        <v>6</v>
      </c>
    </row>
    <row r="194" spans="1:59">
      <c r="A194" s="132">
        <v>45094</v>
      </c>
      <c r="B194" s="68">
        <v>4</v>
      </c>
      <c r="C194" s="68">
        <v>4</v>
      </c>
      <c r="D194" s="68">
        <v>5</v>
      </c>
      <c r="E194" s="68">
        <v>8</v>
      </c>
      <c r="F194" s="68">
        <v>8</v>
      </c>
      <c r="G194" s="68">
        <v>8</v>
      </c>
      <c r="H194" s="68">
        <v>6</v>
      </c>
      <c r="I194" s="68">
        <v>9</v>
      </c>
      <c r="J194" s="68">
        <v>8</v>
      </c>
      <c r="K194" s="68">
        <v>6</v>
      </c>
      <c r="L194" s="68">
        <v>8</v>
      </c>
      <c r="M194" s="68">
        <v>6</v>
      </c>
      <c r="N194" s="68">
        <v>4</v>
      </c>
      <c r="O194" s="68">
        <v>5</v>
      </c>
      <c r="P194" s="68">
        <v>6</v>
      </c>
      <c r="Q194" s="68">
        <v>4</v>
      </c>
      <c r="R194" s="68">
        <v>1</v>
      </c>
      <c r="S194" s="68">
        <v>7</v>
      </c>
      <c r="T194" s="68">
        <v>4</v>
      </c>
      <c r="U194" s="68">
        <v>9</v>
      </c>
      <c r="V194" s="68">
        <v>1</v>
      </c>
      <c r="W194" s="68">
        <v>2</v>
      </c>
      <c r="X194" s="68">
        <v>8</v>
      </c>
      <c r="Y194" s="68">
        <v>7</v>
      </c>
      <c r="Z194" s="68">
        <v>7</v>
      </c>
      <c r="AA194" s="68">
        <v>4</v>
      </c>
      <c r="AB194" s="68">
        <v>4</v>
      </c>
      <c r="AC194" s="68">
        <v>6</v>
      </c>
      <c r="AD194" s="68">
        <v>7</v>
      </c>
      <c r="AE194" s="68">
        <v>4</v>
      </c>
      <c r="AF194" s="68">
        <v>6</v>
      </c>
      <c r="AG194" s="68">
        <v>8</v>
      </c>
      <c r="AH194" s="68">
        <v>6</v>
      </c>
      <c r="AI194" s="68">
        <v>3</v>
      </c>
      <c r="AJ194" s="68">
        <v>3</v>
      </c>
      <c r="AK194" s="68">
        <v>4</v>
      </c>
      <c r="AL194" s="68">
        <v>7</v>
      </c>
      <c r="AM194" s="68">
        <v>10</v>
      </c>
      <c r="AN194" s="68">
        <v>10</v>
      </c>
      <c r="AO194" s="68">
        <v>5</v>
      </c>
      <c r="AP194" s="68">
        <v>7</v>
      </c>
      <c r="AQ194" s="68">
        <v>9</v>
      </c>
      <c r="AR194" s="68">
        <v>7</v>
      </c>
      <c r="AS194" s="68">
        <v>4</v>
      </c>
      <c r="AT194" s="68">
        <v>6</v>
      </c>
      <c r="AU194" s="68">
        <v>9</v>
      </c>
      <c r="AV194" s="68">
        <v>9</v>
      </c>
      <c r="AW194" s="68">
        <v>9</v>
      </c>
      <c r="AX194" s="68">
        <v>4</v>
      </c>
      <c r="AY194" s="68">
        <v>8</v>
      </c>
      <c r="AZ194" s="68">
        <v>8</v>
      </c>
      <c r="BA194" s="68">
        <v>8</v>
      </c>
      <c r="BB194" s="68">
        <v>7</v>
      </c>
      <c r="BC194" s="68">
        <v>6</v>
      </c>
      <c r="BD194" s="68">
        <v>10</v>
      </c>
      <c r="BE194" s="68">
        <v>7</v>
      </c>
      <c r="BF194" s="68">
        <v>7</v>
      </c>
      <c r="BG194" s="68">
        <v>6</v>
      </c>
    </row>
    <row r="195" spans="1:59">
      <c r="A195" s="132">
        <v>45095</v>
      </c>
      <c r="B195" s="68">
        <v>4</v>
      </c>
      <c r="C195" s="68">
        <v>4</v>
      </c>
      <c r="D195" s="68">
        <v>5</v>
      </c>
      <c r="E195" s="68">
        <v>8</v>
      </c>
      <c r="F195" s="68">
        <v>8</v>
      </c>
      <c r="G195" s="68">
        <v>8</v>
      </c>
      <c r="H195" s="68">
        <v>6</v>
      </c>
      <c r="I195" s="68">
        <v>9</v>
      </c>
      <c r="J195" s="68">
        <v>8</v>
      </c>
      <c r="K195" s="68">
        <v>6</v>
      </c>
      <c r="L195" s="68">
        <v>8</v>
      </c>
      <c r="M195" s="68">
        <v>6</v>
      </c>
      <c r="N195" s="68">
        <v>4</v>
      </c>
      <c r="O195" s="68">
        <v>5</v>
      </c>
      <c r="P195" s="68">
        <v>6</v>
      </c>
      <c r="Q195" s="68">
        <v>3</v>
      </c>
      <c r="R195" s="68">
        <v>1</v>
      </c>
      <c r="S195" s="68">
        <v>7</v>
      </c>
      <c r="T195" s="68">
        <v>4</v>
      </c>
      <c r="U195" s="68">
        <v>9</v>
      </c>
      <c r="V195" s="68">
        <v>1</v>
      </c>
      <c r="W195" s="68">
        <v>2</v>
      </c>
      <c r="X195" s="68">
        <v>8</v>
      </c>
      <c r="Y195" s="68">
        <v>7</v>
      </c>
      <c r="Z195" s="68">
        <v>7</v>
      </c>
      <c r="AA195" s="68">
        <v>4</v>
      </c>
      <c r="AB195" s="68">
        <v>4</v>
      </c>
      <c r="AC195" s="68">
        <v>6</v>
      </c>
      <c r="AD195" s="68">
        <v>7</v>
      </c>
      <c r="AE195" s="68">
        <v>4</v>
      </c>
      <c r="AF195" s="68">
        <v>6</v>
      </c>
      <c r="AG195" s="68">
        <v>8</v>
      </c>
      <c r="AH195" s="68">
        <v>6</v>
      </c>
      <c r="AI195" s="68">
        <v>3</v>
      </c>
      <c r="AJ195" s="68">
        <v>3</v>
      </c>
      <c r="AK195" s="68">
        <v>4</v>
      </c>
      <c r="AL195" s="68">
        <v>7</v>
      </c>
      <c r="AM195" s="68">
        <v>10</v>
      </c>
      <c r="AN195" s="68">
        <v>10</v>
      </c>
      <c r="AO195" s="68">
        <v>5</v>
      </c>
      <c r="AP195" s="68">
        <v>7</v>
      </c>
      <c r="AQ195" s="68">
        <v>9</v>
      </c>
      <c r="AR195" s="68">
        <v>7</v>
      </c>
      <c r="AS195" s="68">
        <v>4</v>
      </c>
      <c r="AT195" s="68">
        <v>6</v>
      </c>
      <c r="AU195" s="68">
        <v>9</v>
      </c>
      <c r="AV195" s="68">
        <v>9</v>
      </c>
      <c r="AW195" s="68">
        <v>9</v>
      </c>
      <c r="AX195" s="68">
        <v>4</v>
      </c>
      <c r="AY195" s="68">
        <v>8</v>
      </c>
      <c r="AZ195" s="68">
        <v>8</v>
      </c>
      <c r="BA195" s="68">
        <v>8</v>
      </c>
      <c r="BB195" s="68">
        <v>7</v>
      </c>
      <c r="BC195" s="68">
        <v>6</v>
      </c>
      <c r="BD195" s="68">
        <v>10</v>
      </c>
      <c r="BE195" s="68">
        <v>7</v>
      </c>
      <c r="BF195" s="68">
        <v>7</v>
      </c>
      <c r="BG195" s="68">
        <v>6</v>
      </c>
    </row>
    <row r="196" spans="1:59">
      <c r="A196" s="132">
        <v>45096</v>
      </c>
      <c r="B196" s="68">
        <v>4</v>
      </c>
      <c r="C196" s="68">
        <v>4</v>
      </c>
      <c r="D196" s="68">
        <v>5</v>
      </c>
      <c r="E196" s="68">
        <v>8</v>
      </c>
      <c r="F196" s="68">
        <v>8</v>
      </c>
      <c r="G196" s="68">
        <v>8</v>
      </c>
      <c r="H196" s="68">
        <v>6</v>
      </c>
      <c r="I196" s="68">
        <v>9</v>
      </c>
      <c r="J196" s="68">
        <v>8</v>
      </c>
      <c r="K196" s="68">
        <v>6</v>
      </c>
      <c r="L196" s="68">
        <v>8</v>
      </c>
      <c r="M196" s="68">
        <v>6</v>
      </c>
      <c r="N196" s="68">
        <v>4</v>
      </c>
      <c r="O196" s="68">
        <v>5</v>
      </c>
      <c r="P196" s="68">
        <v>6</v>
      </c>
      <c r="Q196" s="68">
        <v>3</v>
      </c>
      <c r="R196" s="68">
        <v>1</v>
      </c>
      <c r="S196" s="68">
        <v>7</v>
      </c>
      <c r="T196" s="68">
        <v>4</v>
      </c>
      <c r="U196" s="68">
        <v>9</v>
      </c>
      <c r="V196" s="68">
        <v>1</v>
      </c>
      <c r="W196" s="68">
        <v>2</v>
      </c>
      <c r="X196" s="68">
        <v>8</v>
      </c>
      <c r="Y196" s="68">
        <v>7</v>
      </c>
      <c r="Z196" s="68">
        <v>7</v>
      </c>
      <c r="AA196" s="68">
        <v>4</v>
      </c>
      <c r="AB196" s="68">
        <v>4</v>
      </c>
      <c r="AC196" s="68">
        <v>6</v>
      </c>
      <c r="AD196" s="68">
        <v>7</v>
      </c>
      <c r="AE196" s="68">
        <v>4</v>
      </c>
      <c r="AF196" s="68">
        <v>6</v>
      </c>
      <c r="AG196" s="68">
        <v>8</v>
      </c>
      <c r="AH196" s="68">
        <v>6</v>
      </c>
      <c r="AI196" s="68">
        <v>3</v>
      </c>
      <c r="AJ196" s="68">
        <v>3</v>
      </c>
      <c r="AK196" s="68">
        <v>4</v>
      </c>
      <c r="AL196" s="68">
        <v>7</v>
      </c>
      <c r="AM196" s="68">
        <v>10</v>
      </c>
      <c r="AN196" s="68">
        <v>10</v>
      </c>
      <c r="AO196" s="68">
        <v>5</v>
      </c>
      <c r="AP196" s="68">
        <v>7</v>
      </c>
      <c r="AQ196" s="68">
        <v>9</v>
      </c>
      <c r="AR196" s="68">
        <v>7</v>
      </c>
      <c r="AS196" s="68">
        <v>4</v>
      </c>
      <c r="AT196" s="68">
        <v>6</v>
      </c>
      <c r="AU196" s="68">
        <v>9</v>
      </c>
      <c r="AV196" s="68">
        <v>9</v>
      </c>
      <c r="AW196" s="68">
        <v>9</v>
      </c>
      <c r="AX196" s="68">
        <v>4</v>
      </c>
      <c r="AY196" s="68">
        <v>8</v>
      </c>
      <c r="AZ196" s="68">
        <v>8</v>
      </c>
      <c r="BA196" s="68">
        <v>8</v>
      </c>
      <c r="BB196" s="68">
        <v>7</v>
      </c>
      <c r="BC196" s="68">
        <v>6</v>
      </c>
      <c r="BD196" s="68">
        <v>10</v>
      </c>
      <c r="BE196" s="68">
        <v>7</v>
      </c>
      <c r="BF196" s="68">
        <v>7</v>
      </c>
      <c r="BG196" s="68">
        <v>6</v>
      </c>
    </row>
    <row r="197" spans="1:59">
      <c r="A197" s="132">
        <v>45097</v>
      </c>
      <c r="B197" s="68">
        <v>4</v>
      </c>
      <c r="C197" s="68">
        <v>4</v>
      </c>
      <c r="D197" s="68">
        <v>5</v>
      </c>
      <c r="E197" s="68">
        <v>8</v>
      </c>
      <c r="F197" s="68">
        <v>8</v>
      </c>
      <c r="G197" s="68">
        <v>8</v>
      </c>
      <c r="H197" s="68">
        <v>6</v>
      </c>
      <c r="I197" s="68">
        <v>9</v>
      </c>
      <c r="J197" s="68">
        <v>8</v>
      </c>
      <c r="K197" s="68">
        <v>6</v>
      </c>
      <c r="L197" s="68">
        <v>8</v>
      </c>
      <c r="M197" s="68">
        <v>6</v>
      </c>
      <c r="N197" s="68">
        <v>4</v>
      </c>
      <c r="O197" s="68">
        <v>5</v>
      </c>
      <c r="P197" s="68">
        <v>6</v>
      </c>
      <c r="Q197" s="68">
        <v>3</v>
      </c>
      <c r="R197" s="68">
        <v>1</v>
      </c>
      <c r="S197" s="68">
        <v>7</v>
      </c>
      <c r="T197" s="68">
        <v>4</v>
      </c>
      <c r="U197" s="68">
        <v>9</v>
      </c>
      <c r="V197" s="68">
        <v>1</v>
      </c>
      <c r="W197" s="68">
        <v>2</v>
      </c>
      <c r="X197" s="68">
        <v>8</v>
      </c>
      <c r="Y197" s="68">
        <v>7</v>
      </c>
      <c r="Z197" s="68">
        <v>7</v>
      </c>
      <c r="AA197" s="68">
        <v>4</v>
      </c>
      <c r="AB197" s="68">
        <v>4</v>
      </c>
      <c r="AC197" s="68">
        <v>6</v>
      </c>
      <c r="AD197" s="68">
        <v>7</v>
      </c>
      <c r="AE197" s="68">
        <v>4</v>
      </c>
      <c r="AF197" s="68">
        <v>6</v>
      </c>
      <c r="AG197" s="68">
        <v>8</v>
      </c>
      <c r="AH197" s="68">
        <v>6</v>
      </c>
      <c r="AI197" s="68">
        <v>3</v>
      </c>
      <c r="AJ197" s="68">
        <v>3</v>
      </c>
      <c r="AK197" s="68">
        <v>4</v>
      </c>
      <c r="AL197" s="68">
        <v>7</v>
      </c>
      <c r="AM197" s="68">
        <v>10</v>
      </c>
      <c r="AN197" s="68">
        <v>10</v>
      </c>
      <c r="AO197" s="68">
        <v>5</v>
      </c>
      <c r="AP197" s="68">
        <v>7</v>
      </c>
      <c r="AQ197" s="68">
        <v>9</v>
      </c>
      <c r="AR197" s="68">
        <v>7</v>
      </c>
      <c r="AS197" s="68">
        <v>4</v>
      </c>
      <c r="AT197" s="68">
        <v>6</v>
      </c>
      <c r="AU197" s="68">
        <v>9</v>
      </c>
      <c r="AV197" s="68">
        <v>9</v>
      </c>
      <c r="AW197" s="68">
        <v>9</v>
      </c>
      <c r="AX197" s="68">
        <v>4</v>
      </c>
      <c r="AY197" s="68">
        <v>8</v>
      </c>
      <c r="AZ197" s="68">
        <v>8</v>
      </c>
      <c r="BA197" s="68">
        <v>8</v>
      </c>
      <c r="BB197" s="68">
        <v>7</v>
      </c>
      <c r="BC197" s="68">
        <v>6</v>
      </c>
      <c r="BD197" s="68">
        <v>10</v>
      </c>
      <c r="BE197" s="68">
        <v>7</v>
      </c>
      <c r="BF197" s="68">
        <v>7</v>
      </c>
      <c r="BG197" s="68">
        <v>6</v>
      </c>
    </row>
    <row r="198" spans="1:59">
      <c r="A198" s="132">
        <v>45098</v>
      </c>
      <c r="B198" s="68">
        <v>4</v>
      </c>
      <c r="C198" s="68">
        <v>4</v>
      </c>
      <c r="D198" s="68">
        <v>5</v>
      </c>
      <c r="E198" s="68">
        <v>8</v>
      </c>
      <c r="F198" s="68">
        <v>8</v>
      </c>
      <c r="G198" s="68">
        <v>8</v>
      </c>
      <c r="H198" s="68">
        <v>6</v>
      </c>
      <c r="I198" s="68">
        <v>9</v>
      </c>
      <c r="J198" s="68">
        <v>8</v>
      </c>
      <c r="K198" s="68">
        <v>6</v>
      </c>
      <c r="L198" s="68">
        <v>8</v>
      </c>
      <c r="M198" s="68">
        <v>6</v>
      </c>
      <c r="N198" s="68">
        <v>4</v>
      </c>
      <c r="O198" s="68">
        <v>5</v>
      </c>
      <c r="P198" s="68">
        <v>6</v>
      </c>
      <c r="Q198" s="68">
        <v>3</v>
      </c>
      <c r="R198" s="68">
        <v>1</v>
      </c>
      <c r="S198" s="68">
        <v>7</v>
      </c>
      <c r="T198" s="68">
        <v>4</v>
      </c>
      <c r="U198" s="68">
        <v>9</v>
      </c>
      <c r="V198" s="68">
        <v>1</v>
      </c>
      <c r="W198" s="68">
        <v>2</v>
      </c>
      <c r="X198" s="68">
        <v>8</v>
      </c>
      <c r="Y198" s="68">
        <v>7</v>
      </c>
      <c r="Z198" s="68">
        <v>7</v>
      </c>
      <c r="AA198" s="68">
        <v>4</v>
      </c>
      <c r="AB198" s="68">
        <v>4</v>
      </c>
      <c r="AC198" s="68">
        <v>6</v>
      </c>
      <c r="AD198" s="68">
        <v>7</v>
      </c>
      <c r="AE198" s="68">
        <v>4</v>
      </c>
      <c r="AF198" s="68">
        <v>6</v>
      </c>
      <c r="AG198" s="68">
        <v>8</v>
      </c>
      <c r="AH198" s="68">
        <v>6</v>
      </c>
      <c r="AI198" s="68">
        <v>3</v>
      </c>
      <c r="AJ198" s="68">
        <v>3</v>
      </c>
      <c r="AK198" s="68">
        <v>4</v>
      </c>
      <c r="AL198" s="68">
        <v>7</v>
      </c>
      <c r="AM198" s="68">
        <v>10</v>
      </c>
      <c r="AN198" s="68">
        <v>10</v>
      </c>
      <c r="AO198" s="68">
        <v>5</v>
      </c>
      <c r="AP198" s="68">
        <v>7</v>
      </c>
      <c r="AQ198" s="68">
        <v>9</v>
      </c>
      <c r="AR198" s="68">
        <v>7</v>
      </c>
      <c r="AS198" s="68">
        <v>4</v>
      </c>
      <c r="AT198" s="68">
        <v>6</v>
      </c>
      <c r="AU198" s="68">
        <v>9</v>
      </c>
      <c r="AV198" s="68">
        <v>9</v>
      </c>
      <c r="AW198" s="68">
        <v>9</v>
      </c>
      <c r="AX198" s="68">
        <v>4</v>
      </c>
      <c r="AY198" s="68">
        <v>8</v>
      </c>
      <c r="AZ198" s="68">
        <v>8</v>
      </c>
      <c r="BA198" s="68">
        <v>8</v>
      </c>
      <c r="BB198" s="68">
        <v>7</v>
      </c>
      <c r="BC198" s="68">
        <v>6</v>
      </c>
      <c r="BD198" s="68">
        <v>10</v>
      </c>
      <c r="BE198" s="68">
        <v>7</v>
      </c>
      <c r="BF198" s="68">
        <v>7</v>
      </c>
      <c r="BG198" s="68">
        <v>6</v>
      </c>
    </row>
    <row r="199" spans="1:59">
      <c r="A199" s="132">
        <v>45099</v>
      </c>
      <c r="B199" s="68">
        <v>4</v>
      </c>
      <c r="C199" s="68">
        <v>4</v>
      </c>
      <c r="D199" s="68">
        <v>5</v>
      </c>
      <c r="E199" s="68">
        <v>8</v>
      </c>
      <c r="F199" s="68">
        <v>8</v>
      </c>
      <c r="G199" s="68">
        <v>8</v>
      </c>
      <c r="H199" s="68">
        <v>6</v>
      </c>
      <c r="I199" s="68">
        <v>9</v>
      </c>
      <c r="J199" s="68">
        <v>8</v>
      </c>
      <c r="K199" s="68">
        <v>6</v>
      </c>
      <c r="L199" s="68">
        <v>8</v>
      </c>
      <c r="M199" s="68">
        <v>6</v>
      </c>
      <c r="N199" s="68">
        <v>4</v>
      </c>
      <c r="O199" s="68">
        <v>5</v>
      </c>
      <c r="P199" s="68">
        <v>6</v>
      </c>
      <c r="Q199" s="68">
        <v>3</v>
      </c>
      <c r="R199" s="68">
        <v>1</v>
      </c>
      <c r="S199" s="68">
        <v>7</v>
      </c>
      <c r="T199" s="68">
        <v>4</v>
      </c>
      <c r="U199" s="68">
        <v>9</v>
      </c>
      <c r="V199" s="68">
        <v>1</v>
      </c>
      <c r="W199" s="68">
        <v>2</v>
      </c>
      <c r="X199" s="68">
        <v>8</v>
      </c>
      <c r="Y199" s="68">
        <v>7</v>
      </c>
      <c r="Z199" s="68">
        <v>7</v>
      </c>
      <c r="AA199" s="68">
        <v>4</v>
      </c>
      <c r="AB199" s="68">
        <v>4</v>
      </c>
      <c r="AC199" s="68">
        <v>6</v>
      </c>
      <c r="AD199" s="68">
        <v>7</v>
      </c>
      <c r="AE199" s="68">
        <v>4</v>
      </c>
      <c r="AF199" s="68">
        <v>6</v>
      </c>
      <c r="AG199" s="68">
        <v>8</v>
      </c>
      <c r="AH199" s="68">
        <v>6</v>
      </c>
      <c r="AI199" s="68">
        <v>3</v>
      </c>
      <c r="AJ199" s="68">
        <v>3</v>
      </c>
      <c r="AK199" s="68">
        <v>4</v>
      </c>
      <c r="AL199" s="68">
        <v>7</v>
      </c>
      <c r="AM199" s="68">
        <v>10</v>
      </c>
      <c r="AN199" s="68">
        <v>10</v>
      </c>
      <c r="AO199" s="68">
        <v>5</v>
      </c>
      <c r="AP199" s="68">
        <v>7</v>
      </c>
      <c r="AQ199" s="68">
        <v>9</v>
      </c>
      <c r="AR199" s="68">
        <v>7</v>
      </c>
      <c r="AS199" s="68">
        <v>4</v>
      </c>
      <c r="AT199" s="68">
        <v>6</v>
      </c>
      <c r="AU199" s="68">
        <v>9</v>
      </c>
      <c r="AV199" s="68">
        <v>9</v>
      </c>
      <c r="AW199" s="68">
        <v>9</v>
      </c>
      <c r="AX199" s="68">
        <v>4</v>
      </c>
      <c r="AY199" s="68">
        <v>8</v>
      </c>
      <c r="AZ199" s="68">
        <v>8</v>
      </c>
      <c r="BA199" s="68">
        <v>8</v>
      </c>
      <c r="BB199" s="68">
        <v>7</v>
      </c>
      <c r="BC199" s="68">
        <v>6</v>
      </c>
      <c r="BD199" s="68">
        <v>10</v>
      </c>
      <c r="BE199" s="68">
        <v>7</v>
      </c>
      <c r="BF199" s="68">
        <v>7</v>
      </c>
      <c r="BG199" s="68">
        <v>6</v>
      </c>
    </row>
    <row r="200" spans="1:59">
      <c r="A200" s="132">
        <v>45100</v>
      </c>
      <c r="B200" s="68">
        <v>4</v>
      </c>
      <c r="C200" s="68">
        <v>4</v>
      </c>
      <c r="D200" s="68">
        <v>5</v>
      </c>
      <c r="E200" s="68">
        <v>8</v>
      </c>
      <c r="F200" s="68">
        <v>8</v>
      </c>
      <c r="G200" s="68">
        <v>8</v>
      </c>
      <c r="H200" s="68">
        <v>6</v>
      </c>
      <c r="I200" s="68">
        <v>9</v>
      </c>
      <c r="J200" s="68">
        <v>8</v>
      </c>
      <c r="K200" s="68">
        <v>6</v>
      </c>
      <c r="L200" s="68">
        <v>8</v>
      </c>
      <c r="M200" s="68">
        <v>6</v>
      </c>
      <c r="N200" s="68">
        <v>4</v>
      </c>
      <c r="O200" s="68">
        <v>5</v>
      </c>
      <c r="P200" s="68">
        <v>6</v>
      </c>
      <c r="Q200" s="68">
        <v>3</v>
      </c>
      <c r="R200" s="68">
        <v>1</v>
      </c>
      <c r="S200" s="68">
        <v>7</v>
      </c>
      <c r="T200" s="68">
        <v>4</v>
      </c>
      <c r="U200" s="68">
        <v>9</v>
      </c>
      <c r="V200" s="68">
        <v>1</v>
      </c>
      <c r="W200" s="68">
        <v>2</v>
      </c>
      <c r="X200" s="68">
        <v>8</v>
      </c>
      <c r="Y200" s="68">
        <v>7</v>
      </c>
      <c r="Z200" s="68">
        <v>7</v>
      </c>
      <c r="AA200" s="68">
        <v>4</v>
      </c>
      <c r="AB200" s="68">
        <v>4</v>
      </c>
      <c r="AC200" s="68">
        <v>6</v>
      </c>
      <c r="AD200" s="68">
        <v>7</v>
      </c>
      <c r="AE200" s="68">
        <v>4</v>
      </c>
      <c r="AF200" s="68">
        <v>6</v>
      </c>
      <c r="AG200" s="68">
        <v>8</v>
      </c>
      <c r="AH200" s="68">
        <v>6</v>
      </c>
      <c r="AI200" s="68">
        <v>3</v>
      </c>
      <c r="AJ200" s="68">
        <v>3</v>
      </c>
      <c r="AK200" s="68">
        <v>4</v>
      </c>
      <c r="AL200" s="68">
        <v>7</v>
      </c>
      <c r="AM200" s="68">
        <v>10</v>
      </c>
      <c r="AN200" s="68">
        <v>10</v>
      </c>
      <c r="AO200" s="68">
        <v>5</v>
      </c>
      <c r="AP200" s="68">
        <v>7</v>
      </c>
      <c r="AQ200" s="68">
        <v>9</v>
      </c>
      <c r="AR200" s="68">
        <v>7</v>
      </c>
      <c r="AS200" s="68">
        <v>4</v>
      </c>
      <c r="AT200" s="68">
        <v>6</v>
      </c>
      <c r="AU200" s="68">
        <v>9</v>
      </c>
      <c r="AV200" s="68">
        <v>9</v>
      </c>
      <c r="AW200" s="68">
        <v>9</v>
      </c>
      <c r="AX200" s="68">
        <v>4</v>
      </c>
      <c r="AY200" s="68">
        <v>8</v>
      </c>
      <c r="AZ200" s="68">
        <v>8</v>
      </c>
      <c r="BA200" s="68">
        <v>8</v>
      </c>
      <c r="BB200" s="68">
        <v>7</v>
      </c>
      <c r="BC200" s="68">
        <v>6</v>
      </c>
      <c r="BD200" s="68">
        <v>10</v>
      </c>
      <c r="BE200" s="68">
        <v>7</v>
      </c>
      <c r="BF200" s="68">
        <v>7</v>
      </c>
      <c r="BG200" s="68">
        <v>6</v>
      </c>
    </row>
    <row r="201" spans="1:59">
      <c r="A201" s="132">
        <v>45101</v>
      </c>
      <c r="B201" s="68">
        <v>4</v>
      </c>
      <c r="C201" s="68">
        <v>4</v>
      </c>
      <c r="D201" s="68">
        <v>5</v>
      </c>
      <c r="E201" s="68">
        <v>8</v>
      </c>
      <c r="F201" s="68">
        <v>8</v>
      </c>
      <c r="G201" s="68">
        <v>8</v>
      </c>
      <c r="H201" s="68">
        <v>6</v>
      </c>
      <c r="I201" s="68">
        <v>9</v>
      </c>
      <c r="J201" s="68">
        <v>8</v>
      </c>
      <c r="K201" s="68">
        <v>6</v>
      </c>
      <c r="L201" s="68">
        <v>8</v>
      </c>
      <c r="M201" s="68">
        <v>6</v>
      </c>
      <c r="N201" s="68">
        <v>4</v>
      </c>
      <c r="O201" s="68">
        <v>5</v>
      </c>
      <c r="P201" s="68">
        <v>6</v>
      </c>
      <c r="Q201" s="68">
        <v>3</v>
      </c>
      <c r="R201" s="68">
        <v>1</v>
      </c>
      <c r="S201" s="68">
        <v>7</v>
      </c>
      <c r="T201" s="68">
        <v>4</v>
      </c>
      <c r="U201" s="68">
        <v>9</v>
      </c>
      <c r="V201" s="68">
        <v>1</v>
      </c>
      <c r="W201" s="68">
        <v>2</v>
      </c>
      <c r="X201" s="68">
        <v>8</v>
      </c>
      <c r="Y201" s="68">
        <v>7</v>
      </c>
      <c r="Z201" s="68">
        <v>7</v>
      </c>
      <c r="AA201" s="68">
        <v>4</v>
      </c>
      <c r="AB201" s="68">
        <v>4</v>
      </c>
      <c r="AC201" s="68">
        <v>6</v>
      </c>
      <c r="AD201" s="68">
        <v>7</v>
      </c>
      <c r="AE201" s="68">
        <v>4</v>
      </c>
      <c r="AF201" s="68">
        <v>6</v>
      </c>
      <c r="AG201" s="68">
        <v>8</v>
      </c>
      <c r="AH201" s="68">
        <v>6</v>
      </c>
      <c r="AI201" s="68">
        <v>3</v>
      </c>
      <c r="AJ201" s="68">
        <v>3</v>
      </c>
      <c r="AK201" s="68">
        <v>4</v>
      </c>
      <c r="AL201" s="68">
        <v>7</v>
      </c>
      <c r="AM201" s="68">
        <v>10</v>
      </c>
      <c r="AN201" s="68">
        <v>10</v>
      </c>
      <c r="AO201" s="68">
        <v>5</v>
      </c>
      <c r="AP201" s="68">
        <v>7</v>
      </c>
      <c r="AQ201" s="68">
        <v>9</v>
      </c>
      <c r="AR201" s="68">
        <v>7</v>
      </c>
      <c r="AS201" s="68">
        <v>4</v>
      </c>
      <c r="AT201" s="68">
        <v>6</v>
      </c>
      <c r="AU201" s="68">
        <v>9</v>
      </c>
      <c r="AV201" s="68">
        <v>9</v>
      </c>
      <c r="AW201" s="68">
        <v>9</v>
      </c>
      <c r="AX201" s="68">
        <v>4</v>
      </c>
      <c r="AY201" s="68">
        <v>8</v>
      </c>
      <c r="AZ201" s="68">
        <v>8</v>
      </c>
      <c r="BA201" s="68">
        <v>8</v>
      </c>
      <c r="BB201" s="68">
        <v>7</v>
      </c>
      <c r="BC201" s="68">
        <v>6</v>
      </c>
      <c r="BD201" s="68">
        <v>10</v>
      </c>
      <c r="BE201" s="68">
        <v>7</v>
      </c>
      <c r="BF201" s="68">
        <v>7</v>
      </c>
      <c r="BG201" s="68">
        <v>6</v>
      </c>
    </row>
    <row r="202" spans="1:59">
      <c r="A202" s="132">
        <v>45102</v>
      </c>
      <c r="B202" s="68">
        <v>4</v>
      </c>
      <c r="C202" s="68">
        <v>4</v>
      </c>
      <c r="D202" s="68">
        <v>5</v>
      </c>
      <c r="E202" s="68">
        <v>8</v>
      </c>
      <c r="F202" s="68">
        <v>8</v>
      </c>
      <c r="G202" s="68">
        <v>8</v>
      </c>
      <c r="H202" s="68">
        <v>6</v>
      </c>
      <c r="I202" s="68">
        <v>9</v>
      </c>
      <c r="J202" s="68">
        <v>8</v>
      </c>
      <c r="K202" s="68">
        <v>6</v>
      </c>
      <c r="L202" s="68">
        <v>8</v>
      </c>
      <c r="M202" s="68">
        <v>6</v>
      </c>
      <c r="N202" s="68">
        <v>4</v>
      </c>
      <c r="O202" s="68">
        <v>5</v>
      </c>
      <c r="P202" s="68">
        <v>6</v>
      </c>
      <c r="Q202" s="68">
        <v>3</v>
      </c>
      <c r="R202" s="68">
        <v>1</v>
      </c>
      <c r="S202" s="68">
        <v>7</v>
      </c>
      <c r="T202" s="68">
        <v>4</v>
      </c>
      <c r="U202" s="68">
        <v>9</v>
      </c>
      <c r="V202" s="68">
        <v>1</v>
      </c>
      <c r="W202" s="68">
        <v>2</v>
      </c>
      <c r="X202" s="68">
        <v>8</v>
      </c>
      <c r="Y202" s="68">
        <v>7</v>
      </c>
      <c r="Z202" s="68">
        <v>7</v>
      </c>
      <c r="AA202" s="68">
        <v>4</v>
      </c>
      <c r="AB202" s="68">
        <v>4</v>
      </c>
      <c r="AC202" s="68">
        <v>6</v>
      </c>
      <c r="AD202" s="68">
        <v>7</v>
      </c>
      <c r="AE202" s="68">
        <v>4</v>
      </c>
      <c r="AF202" s="68">
        <v>6</v>
      </c>
      <c r="AG202" s="68">
        <v>8</v>
      </c>
      <c r="AH202" s="68">
        <v>6</v>
      </c>
      <c r="AI202" s="68">
        <v>3</v>
      </c>
      <c r="AJ202" s="68">
        <v>3</v>
      </c>
      <c r="AK202" s="68">
        <v>4</v>
      </c>
      <c r="AL202" s="68">
        <v>7</v>
      </c>
      <c r="AM202" s="68">
        <v>10</v>
      </c>
      <c r="AN202" s="68">
        <v>10</v>
      </c>
      <c r="AO202" s="68">
        <v>5</v>
      </c>
      <c r="AP202" s="68">
        <v>7</v>
      </c>
      <c r="AQ202" s="68">
        <v>9</v>
      </c>
      <c r="AR202" s="68">
        <v>7</v>
      </c>
      <c r="AS202" s="68">
        <v>4</v>
      </c>
      <c r="AT202" s="68">
        <v>6</v>
      </c>
      <c r="AU202" s="68">
        <v>9</v>
      </c>
      <c r="AV202" s="68">
        <v>9</v>
      </c>
      <c r="AW202" s="68">
        <v>9</v>
      </c>
      <c r="AX202" s="68">
        <v>4</v>
      </c>
      <c r="AY202" s="68">
        <v>8</v>
      </c>
      <c r="AZ202" s="68">
        <v>8</v>
      </c>
      <c r="BA202" s="68">
        <v>8</v>
      </c>
      <c r="BB202" s="68">
        <v>7</v>
      </c>
      <c r="BC202" s="68">
        <v>6</v>
      </c>
      <c r="BD202" s="68">
        <v>10</v>
      </c>
      <c r="BE202" s="68">
        <v>7</v>
      </c>
      <c r="BF202" s="68">
        <v>7</v>
      </c>
      <c r="BG202" s="68">
        <v>6</v>
      </c>
    </row>
    <row r="203" spans="1:59">
      <c r="A203" s="132">
        <v>45103</v>
      </c>
      <c r="B203" s="68">
        <v>4</v>
      </c>
      <c r="C203" s="68">
        <v>4</v>
      </c>
      <c r="D203" s="68">
        <v>5</v>
      </c>
      <c r="E203" s="68">
        <v>8</v>
      </c>
      <c r="F203" s="68">
        <v>8</v>
      </c>
      <c r="G203" s="68">
        <v>8</v>
      </c>
      <c r="H203" s="68">
        <v>6</v>
      </c>
      <c r="I203" s="68">
        <v>9</v>
      </c>
      <c r="J203" s="68">
        <v>8</v>
      </c>
      <c r="K203" s="68">
        <v>6</v>
      </c>
      <c r="L203" s="68">
        <v>8</v>
      </c>
      <c r="M203" s="68">
        <v>6</v>
      </c>
      <c r="N203" s="68">
        <v>4</v>
      </c>
      <c r="O203" s="68">
        <v>5</v>
      </c>
      <c r="P203" s="68">
        <v>6</v>
      </c>
      <c r="Q203" s="68">
        <v>3</v>
      </c>
      <c r="R203" s="68">
        <v>1</v>
      </c>
      <c r="S203" s="68">
        <v>7</v>
      </c>
      <c r="T203" s="68">
        <v>4</v>
      </c>
      <c r="U203" s="68">
        <v>9</v>
      </c>
      <c r="V203" s="68">
        <v>1</v>
      </c>
      <c r="W203" s="68">
        <v>2</v>
      </c>
      <c r="X203" s="68">
        <v>8</v>
      </c>
      <c r="Y203" s="68">
        <v>7</v>
      </c>
      <c r="Z203" s="68">
        <v>7</v>
      </c>
      <c r="AA203" s="68">
        <v>4</v>
      </c>
      <c r="AB203" s="68">
        <v>4</v>
      </c>
      <c r="AC203" s="68">
        <v>6</v>
      </c>
      <c r="AD203" s="68">
        <v>7</v>
      </c>
      <c r="AE203" s="68">
        <v>4</v>
      </c>
      <c r="AF203" s="68">
        <v>6</v>
      </c>
      <c r="AG203" s="68">
        <v>8</v>
      </c>
      <c r="AH203" s="68">
        <v>6</v>
      </c>
      <c r="AI203" s="68">
        <v>3</v>
      </c>
      <c r="AJ203" s="68">
        <v>3</v>
      </c>
      <c r="AK203" s="68">
        <v>4</v>
      </c>
      <c r="AL203" s="68">
        <v>7</v>
      </c>
      <c r="AM203" s="68">
        <v>10</v>
      </c>
      <c r="AN203" s="68">
        <v>10</v>
      </c>
      <c r="AO203" s="68">
        <v>5</v>
      </c>
      <c r="AP203" s="68">
        <v>7</v>
      </c>
      <c r="AQ203" s="68">
        <v>9</v>
      </c>
      <c r="AR203" s="68">
        <v>7</v>
      </c>
      <c r="AS203" s="68">
        <v>4</v>
      </c>
      <c r="AT203" s="68">
        <v>6</v>
      </c>
      <c r="AU203" s="68">
        <v>9</v>
      </c>
      <c r="AV203" s="68">
        <v>9</v>
      </c>
      <c r="AW203" s="68">
        <v>9</v>
      </c>
      <c r="AX203" s="68">
        <v>4</v>
      </c>
      <c r="AY203" s="68">
        <v>8</v>
      </c>
      <c r="AZ203" s="68">
        <v>8</v>
      </c>
      <c r="BA203" s="68">
        <v>8</v>
      </c>
      <c r="BB203" s="68">
        <v>7</v>
      </c>
      <c r="BC203" s="68">
        <v>6</v>
      </c>
      <c r="BD203" s="68">
        <v>10</v>
      </c>
      <c r="BE203" s="68">
        <v>7</v>
      </c>
      <c r="BF203" s="68">
        <v>7</v>
      </c>
      <c r="BG203" s="68">
        <v>6</v>
      </c>
    </row>
    <row r="204" spans="1:59">
      <c r="A204" s="132">
        <v>45104</v>
      </c>
      <c r="B204" s="68">
        <v>4</v>
      </c>
      <c r="C204" s="68">
        <v>4</v>
      </c>
      <c r="D204" s="68">
        <v>5</v>
      </c>
      <c r="E204" s="68">
        <v>8</v>
      </c>
      <c r="F204" s="68">
        <v>8</v>
      </c>
      <c r="G204" s="68">
        <v>8</v>
      </c>
      <c r="H204" s="68">
        <v>6</v>
      </c>
      <c r="I204" s="68">
        <v>9</v>
      </c>
      <c r="J204" s="68">
        <v>8</v>
      </c>
      <c r="K204" s="68">
        <v>6</v>
      </c>
      <c r="L204" s="68">
        <v>8</v>
      </c>
      <c r="M204" s="68">
        <v>6</v>
      </c>
      <c r="N204" s="68">
        <v>4</v>
      </c>
      <c r="O204" s="68">
        <v>5</v>
      </c>
      <c r="P204" s="68">
        <v>6</v>
      </c>
      <c r="Q204" s="68">
        <v>3</v>
      </c>
      <c r="R204" s="68">
        <v>1</v>
      </c>
      <c r="S204" s="68">
        <v>7</v>
      </c>
      <c r="T204" s="68">
        <v>4</v>
      </c>
      <c r="U204" s="68">
        <v>9</v>
      </c>
      <c r="V204" s="68">
        <v>1</v>
      </c>
      <c r="W204" s="68">
        <v>2</v>
      </c>
      <c r="X204" s="68">
        <v>8</v>
      </c>
      <c r="Y204" s="68">
        <v>7</v>
      </c>
      <c r="Z204" s="68">
        <v>7</v>
      </c>
      <c r="AA204" s="68">
        <v>4</v>
      </c>
      <c r="AB204" s="68">
        <v>4</v>
      </c>
      <c r="AC204" s="68">
        <v>6</v>
      </c>
      <c r="AD204" s="68">
        <v>7</v>
      </c>
      <c r="AE204" s="68">
        <v>4</v>
      </c>
      <c r="AF204" s="68">
        <v>6</v>
      </c>
      <c r="AG204" s="68">
        <v>8</v>
      </c>
      <c r="AH204" s="68">
        <v>6</v>
      </c>
      <c r="AI204" s="68">
        <v>3</v>
      </c>
      <c r="AJ204" s="68">
        <v>3</v>
      </c>
      <c r="AK204" s="68">
        <v>4</v>
      </c>
      <c r="AL204" s="68">
        <v>7</v>
      </c>
      <c r="AM204" s="68">
        <v>10</v>
      </c>
      <c r="AN204" s="68">
        <v>10</v>
      </c>
      <c r="AO204" s="68">
        <v>5</v>
      </c>
      <c r="AP204" s="68">
        <v>7</v>
      </c>
      <c r="AQ204" s="68">
        <v>9</v>
      </c>
      <c r="AR204" s="68">
        <v>7</v>
      </c>
      <c r="AS204" s="68">
        <v>4</v>
      </c>
      <c r="AT204" s="68">
        <v>6</v>
      </c>
      <c r="AU204" s="68">
        <v>9</v>
      </c>
      <c r="AV204" s="68">
        <v>9</v>
      </c>
      <c r="AW204" s="68">
        <v>9</v>
      </c>
      <c r="AX204" s="68">
        <v>4</v>
      </c>
      <c r="AY204" s="68">
        <v>8</v>
      </c>
      <c r="AZ204" s="68">
        <v>8</v>
      </c>
      <c r="BA204" s="68">
        <v>8</v>
      </c>
      <c r="BB204" s="68">
        <v>7</v>
      </c>
      <c r="BC204" s="68">
        <v>6</v>
      </c>
      <c r="BD204" s="68">
        <v>10</v>
      </c>
      <c r="BE204" s="68">
        <v>7</v>
      </c>
      <c r="BF204" s="68">
        <v>7</v>
      </c>
      <c r="BG204" s="68">
        <v>6</v>
      </c>
    </row>
    <row r="205" spans="1:59">
      <c r="A205" s="132">
        <v>45105</v>
      </c>
      <c r="B205" s="68">
        <v>4</v>
      </c>
      <c r="C205" s="68">
        <v>4</v>
      </c>
      <c r="D205" s="68">
        <v>5</v>
      </c>
      <c r="E205" s="68">
        <v>8</v>
      </c>
      <c r="F205" s="68">
        <v>8</v>
      </c>
      <c r="G205" s="68">
        <v>8</v>
      </c>
      <c r="H205" s="68">
        <v>6</v>
      </c>
      <c r="I205" s="68">
        <v>9</v>
      </c>
      <c r="J205" s="68">
        <v>8</v>
      </c>
      <c r="K205" s="68">
        <v>6</v>
      </c>
      <c r="L205" s="68">
        <v>8</v>
      </c>
      <c r="M205" s="68">
        <v>6</v>
      </c>
      <c r="N205" s="68">
        <v>4</v>
      </c>
      <c r="O205" s="68">
        <v>5</v>
      </c>
      <c r="P205" s="68">
        <v>6</v>
      </c>
      <c r="Q205" s="68">
        <v>3</v>
      </c>
      <c r="R205" s="68">
        <v>1</v>
      </c>
      <c r="S205" s="68">
        <v>7</v>
      </c>
      <c r="T205" s="68">
        <v>4</v>
      </c>
      <c r="U205" s="68">
        <v>9</v>
      </c>
      <c r="V205" s="68">
        <v>1</v>
      </c>
      <c r="W205" s="68">
        <v>2</v>
      </c>
      <c r="X205" s="68">
        <v>8</v>
      </c>
      <c r="Y205" s="68">
        <v>7</v>
      </c>
      <c r="Z205" s="68">
        <v>7</v>
      </c>
      <c r="AA205" s="68">
        <v>4</v>
      </c>
      <c r="AB205" s="68">
        <v>4</v>
      </c>
      <c r="AC205" s="68">
        <v>6</v>
      </c>
      <c r="AD205" s="68">
        <v>7</v>
      </c>
      <c r="AE205" s="68">
        <v>4</v>
      </c>
      <c r="AF205" s="68">
        <v>6</v>
      </c>
      <c r="AG205" s="68">
        <v>8</v>
      </c>
      <c r="AH205" s="68">
        <v>6</v>
      </c>
      <c r="AI205" s="68">
        <v>3</v>
      </c>
      <c r="AJ205" s="68">
        <v>3</v>
      </c>
      <c r="AK205" s="68">
        <v>4</v>
      </c>
      <c r="AL205" s="68">
        <v>7</v>
      </c>
      <c r="AM205" s="68">
        <v>10</v>
      </c>
      <c r="AN205" s="68">
        <v>10</v>
      </c>
      <c r="AO205" s="68">
        <v>5</v>
      </c>
      <c r="AP205" s="68">
        <v>7</v>
      </c>
      <c r="AQ205" s="68">
        <v>9</v>
      </c>
      <c r="AR205" s="68">
        <v>7</v>
      </c>
      <c r="AS205" s="68">
        <v>4</v>
      </c>
      <c r="AT205" s="68">
        <v>6</v>
      </c>
      <c r="AU205" s="68">
        <v>9</v>
      </c>
      <c r="AV205" s="68">
        <v>9</v>
      </c>
      <c r="AW205" s="68">
        <v>9</v>
      </c>
      <c r="AX205" s="68">
        <v>4</v>
      </c>
      <c r="AY205" s="68">
        <v>8</v>
      </c>
      <c r="AZ205" s="68">
        <v>8</v>
      </c>
      <c r="BA205" s="68">
        <v>8</v>
      </c>
      <c r="BB205" s="68">
        <v>7</v>
      </c>
      <c r="BC205" s="68">
        <v>6</v>
      </c>
      <c r="BD205" s="68">
        <v>10</v>
      </c>
      <c r="BE205" s="68">
        <v>7</v>
      </c>
      <c r="BF205" s="68">
        <v>7</v>
      </c>
      <c r="BG205" s="68">
        <v>6</v>
      </c>
    </row>
    <row r="206" spans="1:59">
      <c r="A206" s="132">
        <v>45106</v>
      </c>
      <c r="B206" s="68">
        <v>4</v>
      </c>
      <c r="C206" s="68">
        <v>4</v>
      </c>
      <c r="D206" s="68">
        <v>5</v>
      </c>
      <c r="E206" s="68">
        <v>8</v>
      </c>
      <c r="F206" s="68">
        <v>8</v>
      </c>
      <c r="G206" s="68">
        <v>8</v>
      </c>
      <c r="H206" s="68">
        <v>6</v>
      </c>
      <c r="I206" s="68">
        <v>9</v>
      </c>
      <c r="J206" s="68">
        <v>8</v>
      </c>
      <c r="K206" s="68">
        <v>6</v>
      </c>
      <c r="L206" s="68">
        <v>8</v>
      </c>
      <c r="M206" s="68">
        <v>6</v>
      </c>
      <c r="N206" s="68">
        <v>4</v>
      </c>
      <c r="O206" s="68">
        <v>5</v>
      </c>
      <c r="P206" s="68">
        <v>6</v>
      </c>
      <c r="Q206" s="68">
        <v>3</v>
      </c>
      <c r="R206" s="68">
        <v>1</v>
      </c>
      <c r="S206" s="68">
        <v>7</v>
      </c>
      <c r="T206" s="68">
        <v>4</v>
      </c>
      <c r="U206" s="68">
        <v>9</v>
      </c>
      <c r="V206" s="68">
        <v>1</v>
      </c>
      <c r="W206" s="68">
        <v>2</v>
      </c>
      <c r="X206" s="68">
        <v>8</v>
      </c>
      <c r="Y206" s="68">
        <v>7</v>
      </c>
      <c r="Z206" s="68">
        <v>7</v>
      </c>
      <c r="AA206" s="68">
        <v>4</v>
      </c>
      <c r="AB206" s="68">
        <v>4</v>
      </c>
      <c r="AC206" s="68">
        <v>6</v>
      </c>
      <c r="AD206" s="68">
        <v>7</v>
      </c>
      <c r="AE206" s="68">
        <v>4</v>
      </c>
      <c r="AF206" s="68">
        <v>6</v>
      </c>
      <c r="AG206" s="68">
        <v>8</v>
      </c>
      <c r="AH206" s="68">
        <v>6</v>
      </c>
      <c r="AI206" s="68">
        <v>3</v>
      </c>
      <c r="AJ206" s="68">
        <v>3</v>
      </c>
      <c r="AK206" s="68">
        <v>4</v>
      </c>
      <c r="AL206" s="68">
        <v>7</v>
      </c>
      <c r="AM206" s="68">
        <v>10</v>
      </c>
      <c r="AN206" s="68">
        <v>10</v>
      </c>
      <c r="AO206" s="68">
        <v>5</v>
      </c>
      <c r="AP206" s="68">
        <v>7</v>
      </c>
      <c r="AQ206" s="68">
        <v>9</v>
      </c>
      <c r="AR206" s="68">
        <v>7</v>
      </c>
      <c r="AS206" s="68">
        <v>4</v>
      </c>
      <c r="AT206" s="68">
        <v>6</v>
      </c>
      <c r="AU206" s="68">
        <v>9</v>
      </c>
      <c r="AV206" s="68">
        <v>9</v>
      </c>
      <c r="AW206" s="68">
        <v>9</v>
      </c>
      <c r="AX206" s="68">
        <v>4</v>
      </c>
      <c r="AY206" s="68">
        <v>8</v>
      </c>
      <c r="AZ206" s="68">
        <v>8</v>
      </c>
      <c r="BA206" s="68">
        <v>8</v>
      </c>
      <c r="BB206" s="68">
        <v>7</v>
      </c>
      <c r="BC206" s="68">
        <v>6</v>
      </c>
      <c r="BD206" s="68">
        <v>10</v>
      </c>
      <c r="BE206" s="68">
        <v>7</v>
      </c>
      <c r="BF206" s="68">
        <v>7</v>
      </c>
      <c r="BG206" s="68">
        <v>6</v>
      </c>
    </row>
    <row r="207" spans="1:59">
      <c r="A207" s="132">
        <v>45107</v>
      </c>
      <c r="B207" s="68">
        <v>4</v>
      </c>
      <c r="C207" s="68">
        <v>4</v>
      </c>
      <c r="D207" s="68">
        <v>5</v>
      </c>
      <c r="E207" s="68">
        <v>8</v>
      </c>
      <c r="F207" s="68">
        <v>8</v>
      </c>
      <c r="G207" s="68">
        <v>8</v>
      </c>
      <c r="H207" s="68">
        <v>6</v>
      </c>
      <c r="I207" s="68">
        <v>9</v>
      </c>
      <c r="J207" s="68">
        <v>8</v>
      </c>
      <c r="K207" s="68">
        <v>6</v>
      </c>
      <c r="L207" s="68">
        <v>8</v>
      </c>
      <c r="M207" s="68">
        <v>6</v>
      </c>
      <c r="N207" s="68">
        <v>4</v>
      </c>
      <c r="O207" s="68">
        <v>5</v>
      </c>
      <c r="P207" s="68">
        <v>6</v>
      </c>
      <c r="Q207" s="68">
        <v>3</v>
      </c>
      <c r="R207" s="68">
        <v>1</v>
      </c>
      <c r="S207" s="68">
        <v>7</v>
      </c>
      <c r="T207" s="68">
        <v>4</v>
      </c>
      <c r="U207" s="68">
        <v>9</v>
      </c>
      <c r="V207" s="68">
        <v>1</v>
      </c>
      <c r="W207" s="68">
        <v>2</v>
      </c>
      <c r="X207" s="68">
        <v>8</v>
      </c>
      <c r="Y207" s="68">
        <v>7</v>
      </c>
      <c r="Z207" s="68">
        <v>7</v>
      </c>
      <c r="AA207" s="68">
        <v>4</v>
      </c>
      <c r="AB207" s="68">
        <v>4</v>
      </c>
      <c r="AC207" s="68">
        <v>6</v>
      </c>
      <c r="AD207" s="68">
        <v>7</v>
      </c>
      <c r="AE207" s="68">
        <v>4</v>
      </c>
      <c r="AF207" s="68">
        <v>6</v>
      </c>
      <c r="AG207" s="68">
        <v>8</v>
      </c>
      <c r="AH207" s="68">
        <v>6</v>
      </c>
      <c r="AI207" s="68">
        <v>3</v>
      </c>
      <c r="AJ207" s="68">
        <v>3</v>
      </c>
      <c r="AK207" s="68">
        <v>4</v>
      </c>
      <c r="AL207" s="68">
        <v>7</v>
      </c>
      <c r="AM207" s="68">
        <v>10</v>
      </c>
      <c r="AN207" s="68">
        <v>10</v>
      </c>
      <c r="AO207" s="68">
        <v>5</v>
      </c>
      <c r="AP207" s="68">
        <v>7</v>
      </c>
      <c r="AQ207" s="68">
        <v>9</v>
      </c>
      <c r="AR207" s="68">
        <v>7</v>
      </c>
      <c r="AS207" s="68">
        <v>4</v>
      </c>
      <c r="AT207" s="68">
        <v>6</v>
      </c>
      <c r="AU207" s="68">
        <v>9</v>
      </c>
      <c r="AV207" s="68">
        <v>9</v>
      </c>
      <c r="AW207" s="68">
        <v>9</v>
      </c>
      <c r="AX207" s="68">
        <v>4</v>
      </c>
      <c r="AY207" s="68">
        <v>8</v>
      </c>
      <c r="AZ207" s="68">
        <v>8</v>
      </c>
      <c r="BA207" s="68">
        <v>8</v>
      </c>
      <c r="BB207" s="68">
        <v>7</v>
      </c>
      <c r="BC207" s="68">
        <v>6</v>
      </c>
      <c r="BD207" s="68">
        <v>10</v>
      </c>
      <c r="BE207" s="68">
        <v>7</v>
      </c>
      <c r="BF207" s="68">
        <v>7</v>
      </c>
      <c r="BG207" s="68">
        <v>6</v>
      </c>
    </row>
    <row r="208" spans="1:59">
      <c r="A208" s="132">
        <v>45108</v>
      </c>
      <c r="B208" s="68">
        <v>4</v>
      </c>
      <c r="C208" s="68">
        <v>4</v>
      </c>
      <c r="D208" s="68">
        <v>5</v>
      </c>
      <c r="E208" s="68">
        <v>8</v>
      </c>
      <c r="F208" s="68">
        <v>8</v>
      </c>
      <c r="G208" s="68">
        <v>8</v>
      </c>
      <c r="H208" s="68">
        <v>6</v>
      </c>
      <c r="I208" s="68">
        <v>9</v>
      </c>
      <c r="J208" s="68">
        <v>8</v>
      </c>
      <c r="K208" s="68">
        <v>6</v>
      </c>
      <c r="L208" s="68">
        <v>8</v>
      </c>
      <c r="M208" s="68">
        <v>6</v>
      </c>
      <c r="N208" s="68">
        <v>4</v>
      </c>
      <c r="O208" s="68">
        <v>5</v>
      </c>
      <c r="P208" s="68">
        <v>6</v>
      </c>
      <c r="Q208" s="68">
        <v>3</v>
      </c>
      <c r="R208" s="68">
        <v>1</v>
      </c>
      <c r="S208" s="68">
        <v>7</v>
      </c>
      <c r="T208" s="68">
        <v>4</v>
      </c>
      <c r="U208" s="68">
        <v>9</v>
      </c>
      <c r="V208" s="68">
        <v>1</v>
      </c>
      <c r="W208" s="68">
        <v>2</v>
      </c>
      <c r="X208" s="68">
        <v>8</v>
      </c>
      <c r="Y208" s="68">
        <v>7</v>
      </c>
      <c r="Z208" s="68">
        <v>7</v>
      </c>
      <c r="AA208" s="68">
        <v>4</v>
      </c>
      <c r="AB208" s="68">
        <v>4</v>
      </c>
      <c r="AC208" s="68">
        <v>6</v>
      </c>
      <c r="AD208" s="68">
        <v>7</v>
      </c>
      <c r="AE208" s="68">
        <v>4</v>
      </c>
      <c r="AF208" s="68">
        <v>6</v>
      </c>
      <c r="AG208" s="68">
        <v>8</v>
      </c>
      <c r="AH208" s="68">
        <v>6</v>
      </c>
      <c r="AI208" s="68">
        <v>3</v>
      </c>
      <c r="AJ208" s="68">
        <v>3</v>
      </c>
      <c r="AK208" s="68">
        <v>4</v>
      </c>
      <c r="AL208" s="68">
        <v>7</v>
      </c>
      <c r="AM208" s="68">
        <v>10</v>
      </c>
      <c r="AN208" s="68">
        <v>10</v>
      </c>
      <c r="AO208" s="68">
        <v>5</v>
      </c>
      <c r="AP208" s="68">
        <v>7</v>
      </c>
      <c r="AQ208" s="68">
        <v>9</v>
      </c>
      <c r="AR208" s="68">
        <v>7</v>
      </c>
      <c r="AS208" s="68">
        <v>4</v>
      </c>
      <c r="AT208" s="68">
        <v>6</v>
      </c>
      <c r="AU208" s="68">
        <v>9</v>
      </c>
      <c r="AV208" s="68">
        <v>9</v>
      </c>
      <c r="AW208" s="68">
        <v>9</v>
      </c>
      <c r="AX208" s="68">
        <v>4</v>
      </c>
      <c r="AY208" s="68">
        <v>8</v>
      </c>
      <c r="AZ208" s="68">
        <v>8</v>
      </c>
      <c r="BA208" s="68">
        <v>8</v>
      </c>
      <c r="BB208" s="68">
        <v>7</v>
      </c>
      <c r="BC208" s="68">
        <v>6</v>
      </c>
      <c r="BD208" s="68">
        <v>10</v>
      </c>
      <c r="BE208" s="68">
        <v>7</v>
      </c>
      <c r="BF208" s="68">
        <v>7</v>
      </c>
      <c r="BG208" s="68">
        <v>6</v>
      </c>
    </row>
    <row r="209" spans="1:64">
      <c r="A209" s="132">
        <v>45109</v>
      </c>
      <c r="B209" s="68">
        <v>4</v>
      </c>
      <c r="C209" s="68">
        <v>4</v>
      </c>
      <c r="D209" s="68">
        <v>5</v>
      </c>
      <c r="E209" s="68">
        <v>8</v>
      </c>
      <c r="F209" s="68">
        <v>8</v>
      </c>
      <c r="G209" s="68">
        <v>8</v>
      </c>
      <c r="H209" s="68">
        <v>6</v>
      </c>
      <c r="I209" s="68">
        <v>9</v>
      </c>
      <c r="J209" s="68">
        <v>8</v>
      </c>
      <c r="K209" s="68">
        <v>6</v>
      </c>
      <c r="L209" s="68">
        <v>8</v>
      </c>
      <c r="M209" s="68">
        <v>6</v>
      </c>
      <c r="N209" s="68">
        <v>4</v>
      </c>
      <c r="O209" s="68">
        <v>5</v>
      </c>
      <c r="P209" s="68">
        <v>6</v>
      </c>
      <c r="Q209" s="68">
        <v>3</v>
      </c>
      <c r="R209" s="68">
        <v>1</v>
      </c>
      <c r="S209" s="68">
        <v>7</v>
      </c>
      <c r="T209" s="68">
        <v>4</v>
      </c>
      <c r="U209" s="68">
        <v>9</v>
      </c>
      <c r="V209" s="68">
        <v>1</v>
      </c>
      <c r="W209" s="68">
        <v>2</v>
      </c>
      <c r="X209" s="68">
        <v>8</v>
      </c>
      <c r="Y209" s="68">
        <v>7</v>
      </c>
      <c r="Z209" s="68">
        <v>7</v>
      </c>
      <c r="AA209" s="68">
        <v>4</v>
      </c>
      <c r="AB209" s="68">
        <v>4</v>
      </c>
      <c r="AC209" s="68">
        <v>6</v>
      </c>
      <c r="AD209" s="68">
        <v>7</v>
      </c>
      <c r="AE209" s="68">
        <v>4</v>
      </c>
      <c r="AF209" s="68">
        <v>6</v>
      </c>
      <c r="AG209" s="68">
        <v>8</v>
      </c>
      <c r="AH209" s="68">
        <v>6</v>
      </c>
      <c r="AI209" s="68">
        <v>3</v>
      </c>
      <c r="AJ209" s="68">
        <v>3</v>
      </c>
      <c r="AK209" s="68">
        <v>4</v>
      </c>
      <c r="AL209" s="68">
        <v>7</v>
      </c>
      <c r="AM209" s="68">
        <v>10</v>
      </c>
      <c r="AN209" s="68">
        <v>10</v>
      </c>
      <c r="AO209" s="68">
        <v>5</v>
      </c>
      <c r="AP209" s="68">
        <v>7</v>
      </c>
      <c r="AQ209" s="68">
        <v>9</v>
      </c>
      <c r="AR209" s="68">
        <v>7</v>
      </c>
      <c r="AS209" s="68">
        <v>4</v>
      </c>
      <c r="AT209" s="68">
        <v>6</v>
      </c>
      <c r="AU209" s="68">
        <v>9</v>
      </c>
      <c r="AV209" s="68">
        <v>9</v>
      </c>
      <c r="AW209" s="68">
        <v>9</v>
      </c>
      <c r="AX209" s="68">
        <v>4</v>
      </c>
      <c r="AY209" s="68">
        <v>8</v>
      </c>
      <c r="AZ209" s="68">
        <v>8</v>
      </c>
      <c r="BA209" s="68">
        <v>8</v>
      </c>
      <c r="BB209" s="68">
        <v>7</v>
      </c>
      <c r="BC209" s="68">
        <v>6</v>
      </c>
      <c r="BD209" s="68">
        <v>10</v>
      </c>
      <c r="BE209" s="68">
        <v>7</v>
      </c>
      <c r="BF209" s="68">
        <v>7</v>
      </c>
      <c r="BG209" s="68">
        <v>6</v>
      </c>
    </row>
    <row r="210" spans="1:64">
      <c r="A210" s="132">
        <v>45110</v>
      </c>
      <c r="B210" s="68">
        <v>4</v>
      </c>
      <c r="C210" s="68">
        <v>4</v>
      </c>
      <c r="D210" s="68">
        <v>5</v>
      </c>
      <c r="E210" s="68">
        <v>8</v>
      </c>
      <c r="F210" s="68">
        <v>8</v>
      </c>
      <c r="G210" s="68">
        <v>8</v>
      </c>
      <c r="H210" s="68">
        <v>6</v>
      </c>
      <c r="I210" s="68">
        <v>9</v>
      </c>
      <c r="J210" s="68">
        <v>8</v>
      </c>
      <c r="K210" s="68">
        <v>6</v>
      </c>
      <c r="L210" s="68">
        <v>8</v>
      </c>
      <c r="M210" s="68">
        <v>6</v>
      </c>
      <c r="N210" s="68">
        <v>4</v>
      </c>
      <c r="O210" s="68">
        <v>5</v>
      </c>
      <c r="P210" s="68">
        <v>6</v>
      </c>
      <c r="Q210" s="68">
        <v>3</v>
      </c>
      <c r="R210" s="68">
        <v>1</v>
      </c>
      <c r="S210" s="68">
        <v>7</v>
      </c>
      <c r="T210" s="68">
        <v>4</v>
      </c>
      <c r="U210" s="68">
        <v>9</v>
      </c>
      <c r="V210" s="68">
        <v>1</v>
      </c>
      <c r="W210" s="68">
        <v>2</v>
      </c>
      <c r="X210" s="68">
        <v>8</v>
      </c>
      <c r="Y210" s="68">
        <v>7</v>
      </c>
      <c r="Z210" s="68">
        <v>7</v>
      </c>
      <c r="AA210" s="68">
        <v>4</v>
      </c>
      <c r="AB210" s="68">
        <v>4</v>
      </c>
      <c r="AC210" s="68">
        <v>6</v>
      </c>
      <c r="AD210" s="68">
        <v>7</v>
      </c>
      <c r="AE210" s="68">
        <v>4</v>
      </c>
      <c r="AF210" s="68">
        <v>6</v>
      </c>
      <c r="AG210" s="68">
        <v>8</v>
      </c>
      <c r="AH210" s="68">
        <v>6</v>
      </c>
      <c r="AI210" s="68">
        <v>3</v>
      </c>
      <c r="AJ210" s="68">
        <v>3</v>
      </c>
      <c r="AK210" s="68">
        <v>4</v>
      </c>
      <c r="AL210" s="68">
        <v>7</v>
      </c>
      <c r="AM210" s="68">
        <v>10</v>
      </c>
      <c r="AN210" s="68">
        <v>10</v>
      </c>
      <c r="AO210" s="68">
        <v>5</v>
      </c>
      <c r="AP210" s="68">
        <v>7</v>
      </c>
      <c r="AQ210" s="68">
        <v>9</v>
      </c>
      <c r="AR210" s="68">
        <v>7</v>
      </c>
      <c r="AS210" s="68">
        <v>4</v>
      </c>
      <c r="AT210" s="68">
        <v>6</v>
      </c>
      <c r="AU210" s="68">
        <v>9</v>
      </c>
      <c r="AV210" s="68">
        <v>9</v>
      </c>
      <c r="AW210" s="68">
        <v>9</v>
      </c>
      <c r="AX210" s="68">
        <v>4</v>
      </c>
      <c r="AY210" s="68">
        <v>8</v>
      </c>
      <c r="AZ210" s="68">
        <v>8</v>
      </c>
      <c r="BA210" s="68">
        <v>8</v>
      </c>
      <c r="BB210" s="68">
        <v>7</v>
      </c>
      <c r="BC210" s="68">
        <v>6</v>
      </c>
      <c r="BD210" s="68">
        <v>10</v>
      </c>
      <c r="BE210" s="68">
        <v>7</v>
      </c>
      <c r="BF210" s="68">
        <v>7</v>
      </c>
      <c r="BG210" s="68">
        <v>6</v>
      </c>
    </row>
    <row r="211" spans="1:64">
      <c r="A211" s="132">
        <v>45111</v>
      </c>
      <c r="B211" s="68">
        <v>4</v>
      </c>
      <c r="C211" s="68">
        <v>4</v>
      </c>
      <c r="D211" s="68">
        <v>5</v>
      </c>
      <c r="E211" s="68">
        <v>8</v>
      </c>
      <c r="F211" s="68">
        <v>8</v>
      </c>
      <c r="G211" s="68">
        <v>8</v>
      </c>
      <c r="H211" s="68">
        <v>6</v>
      </c>
      <c r="I211" s="68">
        <v>9</v>
      </c>
      <c r="J211" s="68">
        <v>8</v>
      </c>
      <c r="K211" s="68">
        <v>6</v>
      </c>
      <c r="L211" s="68">
        <v>8</v>
      </c>
      <c r="M211" s="68">
        <v>6</v>
      </c>
      <c r="N211" s="68">
        <v>4</v>
      </c>
      <c r="O211" s="68">
        <v>5</v>
      </c>
      <c r="P211" s="68">
        <v>6</v>
      </c>
      <c r="Q211" s="68">
        <v>3</v>
      </c>
      <c r="R211" s="68">
        <v>1</v>
      </c>
      <c r="S211" s="68">
        <v>7</v>
      </c>
      <c r="T211" s="68">
        <v>4</v>
      </c>
      <c r="U211" s="68">
        <v>9</v>
      </c>
      <c r="V211" s="68">
        <v>1</v>
      </c>
      <c r="W211" s="68">
        <v>2</v>
      </c>
      <c r="X211" s="68">
        <v>8</v>
      </c>
      <c r="Y211" s="68">
        <v>7</v>
      </c>
      <c r="Z211" s="68">
        <v>7</v>
      </c>
      <c r="AA211" s="68">
        <v>4</v>
      </c>
      <c r="AB211" s="68">
        <v>4</v>
      </c>
      <c r="AC211" s="68">
        <v>6</v>
      </c>
      <c r="AD211" s="68">
        <v>7</v>
      </c>
      <c r="AE211" s="68">
        <v>4</v>
      </c>
      <c r="AF211" s="68">
        <v>6</v>
      </c>
      <c r="AG211" s="68">
        <v>8</v>
      </c>
      <c r="AH211" s="68">
        <v>6</v>
      </c>
      <c r="AI211" s="68">
        <v>3</v>
      </c>
      <c r="AJ211" s="68">
        <v>3</v>
      </c>
      <c r="AK211" s="68">
        <v>4</v>
      </c>
      <c r="AL211" s="68">
        <v>7</v>
      </c>
      <c r="AM211" s="68">
        <v>10</v>
      </c>
      <c r="AN211" s="68">
        <v>10</v>
      </c>
      <c r="AO211" s="68">
        <v>5</v>
      </c>
      <c r="AP211" s="68">
        <v>6</v>
      </c>
      <c r="AQ211" s="68">
        <v>9</v>
      </c>
      <c r="AR211" s="68">
        <v>7</v>
      </c>
      <c r="AS211" s="68">
        <v>4</v>
      </c>
      <c r="AT211" s="68">
        <v>6</v>
      </c>
      <c r="AU211" s="68">
        <v>9</v>
      </c>
      <c r="AV211" s="68">
        <v>9</v>
      </c>
      <c r="AW211" s="68">
        <v>9</v>
      </c>
      <c r="AX211" s="68">
        <v>4</v>
      </c>
      <c r="AY211" s="68">
        <v>8</v>
      </c>
      <c r="AZ211" s="68">
        <v>8</v>
      </c>
      <c r="BA211" s="68">
        <v>8</v>
      </c>
      <c r="BB211" s="68">
        <v>7</v>
      </c>
      <c r="BC211" s="68">
        <v>6</v>
      </c>
      <c r="BD211" s="68">
        <v>10</v>
      </c>
      <c r="BE211" s="68">
        <v>7</v>
      </c>
      <c r="BF211" s="68">
        <v>7</v>
      </c>
      <c r="BG211" s="68">
        <v>6</v>
      </c>
    </row>
    <row r="212" spans="1:64">
      <c r="A212" s="132">
        <v>45112</v>
      </c>
      <c r="B212" s="68">
        <v>4</v>
      </c>
      <c r="C212" s="68">
        <v>4</v>
      </c>
      <c r="D212" s="68">
        <v>5</v>
      </c>
      <c r="E212" s="68">
        <v>8</v>
      </c>
      <c r="F212" s="68">
        <v>8</v>
      </c>
      <c r="G212" s="68">
        <v>8</v>
      </c>
      <c r="H212" s="68">
        <v>6</v>
      </c>
      <c r="I212" s="68">
        <v>9</v>
      </c>
      <c r="J212" s="68">
        <v>8</v>
      </c>
      <c r="K212" s="68">
        <v>6</v>
      </c>
      <c r="L212" s="68">
        <v>8</v>
      </c>
      <c r="M212" s="68">
        <v>6</v>
      </c>
      <c r="N212" s="68">
        <v>4</v>
      </c>
      <c r="O212" s="68">
        <v>5</v>
      </c>
      <c r="P212" s="68">
        <v>6</v>
      </c>
      <c r="Q212" s="68">
        <v>3</v>
      </c>
      <c r="R212" s="68">
        <v>1</v>
      </c>
      <c r="S212" s="68">
        <v>7</v>
      </c>
      <c r="T212" s="68">
        <v>4</v>
      </c>
      <c r="U212" s="68">
        <v>9</v>
      </c>
      <c r="V212" s="68">
        <v>1</v>
      </c>
      <c r="W212" s="68">
        <v>2</v>
      </c>
      <c r="X212" s="68">
        <v>8</v>
      </c>
      <c r="Y212" s="68">
        <v>7</v>
      </c>
      <c r="Z212" s="68">
        <v>7</v>
      </c>
      <c r="AA212" s="68">
        <v>4</v>
      </c>
      <c r="AB212" s="68">
        <v>4</v>
      </c>
      <c r="AC212" s="68">
        <v>6</v>
      </c>
      <c r="AD212" s="68">
        <v>7</v>
      </c>
      <c r="AE212" s="68">
        <v>4</v>
      </c>
      <c r="AF212" s="68">
        <v>6</v>
      </c>
      <c r="AG212" s="68">
        <v>8</v>
      </c>
      <c r="AH212" s="68">
        <v>6</v>
      </c>
      <c r="AI212" s="68">
        <v>3</v>
      </c>
      <c r="AJ212" s="68">
        <v>3</v>
      </c>
      <c r="AK212" s="68">
        <v>4</v>
      </c>
      <c r="AL212" s="68">
        <v>7</v>
      </c>
      <c r="AM212" s="68">
        <v>10</v>
      </c>
      <c r="AN212" s="68">
        <v>10</v>
      </c>
      <c r="AO212" s="68">
        <v>5</v>
      </c>
      <c r="AP212" s="68">
        <v>6</v>
      </c>
      <c r="AQ212" s="68">
        <v>9</v>
      </c>
      <c r="AR212" s="68">
        <v>7</v>
      </c>
      <c r="AS212" s="68">
        <v>4</v>
      </c>
      <c r="AT212" s="68">
        <v>6</v>
      </c>
      <c r="AU212" s="68">
        <v>9</v>
      </c>
      <c r="AV212" s="68">
        <v>9</v>
      </c>
      <c r="AW212" s="68">
        <v>9</v>
      </c>
      <c r="AX212" s="68">
        <v>4</v>
      </c>
      <c r="AY212" s="68">
        <v>8</v>
      </c>
      <c r="AZ212" s="68">
        <v>8</v>
      </c>
      <c r="BA212" s="68">
        <v>8</v>
      </c>
      <c r="BB212" s="68">
        <v>7</v>
      </c>
      <c r="BC212" s="68">
        <v>6</v>
      </c>
      <c r="BD212" s="68">
        <v>10</v>
      </c>
      <c r="BE212" s="68">
        <v>7</v>
      </c>
      <c r="BF212" s="68">
        <v>7</v>
      </c>
      <c r="BG212" s="68">
        <v>6</v>
      </c>
      <c r="BH212" s="68">
        <v>5</v>
      </c>
    </row>
    <row r="213" spans="1:64">
      <c r="A213" s="132">
        <v>45113</v>
      </c>
      <c r="B213" s="68">
        <v>4</v>
      </c>
      <c r="C213" s="68">
        <v>4</v>
      </c>
      <c r="D213" s="68">
        <v>5</v>
      </c>
      <c r="E213" s="68">
        <v>8</v>
      </c>
      <c r="F213" s="68">
        <v>8</v>
      </c>
      <c r="G213" s="68">
        <v>8</v>
      </c>
      <c r="H213" s="68">
        <v>6</v>
      </c>
      <c r="I213" s="68">
        <v>9</v>
      </c>
      <c r="J213" s="68">
        <v>8</v>
      </c>
      <c r="K213" s="68">
        <v>6</v>
      </c>
      <c r="L213" s="68">
        <v>8</v>
      </c>
      <c r="M213" s="68">
        <v>6</v>
      </c>
      <c r="N213" s="68">
        <v>4</v>
      </c>
      <c r="O213" s="68">
        <v>5</v>
      </c>
      <c r="P213" s="68">
        <v>6</v>
      </c>
      <c r="Q213" s="68">
        <v>3</v>
      </c>
      <c r="R213" s="68">
        <v>1</v>
      </c>
      <c r="S213" s="68">
        <v>7</v>
      </c>
      <c r="T213" s="68">
        <v>4</v>
      </c>
      <c r="U213" s="68">
        <v>9</v>
      </c>
      <c r="V213" s="68">
        <v>1</v>
      </c>
      <c r="W213" s="68">
        <v>2</v>
      </c>
      <c r="X213" s="68">
        <v>8</v>
      </c>
      <c r="Y213" s="68">
        <v>7</v>
      </c>
      <c r="Z213" s="68">
        <v>7</v>
      </c>
      <c r="AA213" s="68">
        <v>4</v>
      </c>
      <c r="AB213" s="68">
        <v>4</v>
      </c>
      <c r="AC213" s="68">
        <v>6</v>
      </c>
      <c r="AD213" s="68">
        <v>7</v>
      </c>
      <c r="AE213" s="68">
        <v>4</v>
      </c>
      <c r="AF213" s="68">
        <v>6</v>
      </c>
      <c r="AG213" s="68">
        <v>8</v>
      </c>
      <c r="AH213" s="68">
        <v>6</v>
      </c>
      <c r="AI213" s="68">
        <v>3</v>
      </c>
      <c r="AJ213" s="68">
        <v>3</v>
      </c>
      <c r="AK213" s="68">
        <v>4</v>
      </c>
      <c r="AL213" s="68">
        <v>7</v>
      </c>
      <c r="AM213" s="68">
        <v>10</v>
      </c>
      <c r="AN213" s="68">
        <v>10</v>
      </c>
      <c r="AO213" s="68">
        <v>4</v>
      </c>
      <c r="AP213" s="68">
        <v>6</v>
      </c>
      <c r="AQ213" s="68">
        <v>9</v>
      </c>
      <c r="AR213" s="68">
        <v>7</v>
      </c>
      <c r="AS213" s="68">
        <v>4</v>
      </c>
      <c r="AT213" s="68">
        <v>6</v>
      </c>
      <c r="AU213" s="68">
        <v>9</v>
      </c>
      <c r="AV213" s="68">
        <v>9</v>
      </c>
      <c r="AW213" s="68">
        <v>9</v>
      </c>
      <c r="AX213" s="68">
        <v>4</v>
      </c>
      <c r="AY213" s="68">
        <v>8</v>
      </c>
      <c r="AZ213" s="68">
        <v>8</v>
      </c>
      <c r="BA213" s="68">
        <v>8</v>
      </c>
      <c r="BB213" s="68">
        <v>7</v>
      </c>
      <c r="BC213" s="68">
        <v>6</v>
      </c>
      <c r="BD213" s="68">
        <v>10</v>
      </c>
      <c r="BE213" s="68">
        <v>7</v>
      </c>
      <c r="BF213" s="68">
        <v>7</v>
      </c>
      <c r="BG213" s="68">
        <v>6</v>
      </c>
      <c r="BH213" s="68">
        <v>5</v>
      </c>
    </row>
    <row r="214" spans="1:64">
      <c r="A214" s="132">
        <v>45114</v>
      </c>
      <c r="B214" s="68">
        <v>4</v>
      </c>
      <c r="C214" s="68">
        <v>4</v>
      </c>
      <c r="D214" s="68">
        <v>5</v>
      </c>
      <c r="E214" s="68">
        <v>8</v>
      </c>
      <c r="F214" s="68">
        <v>8</v>
      </c>
      <c r="G214" s="68">
        <v>8</v>
      </c>
      <c r="H214" s="68">
        <v>6</v>
      </c>
      <c r="I214" s="68">
        <v>9</v>
      </c>
      <c r="J214" s="68">
        <v>8</v>
      </c>
      <c r="K214" s="68">
        <v>6</v>
      </c>
      <c r="L214" s="68">
        <v>8</v>
      </c>
      <c r="M214" s="68">
        <v>6</v>
      </c>
      <c r="N214" s="68">
        <v>4</v>
      </c>
      <c r="O214" s="68">
        <v>5</v>
      </c>
      <c r="P214" s="68">
        <v>6</v>
      </c>
      <c r="Q214" s="68">
        <v>3</v>
      </c>
      <c r="R214" s="68">
        <v>1</v>
      </c>
      <c r="S214" s="68">
        <v>7</v>
      </c>
      <c r="T214" s="68">
        <v>4</v>
      </c>
      <c r="U214" s="68">
        <v>9</v>
      </c>
      <c r="V214" s="68">
        <v>1</v>
      </c>
      <c r="W214" s="68">
        <v>2</v>
      </c>
      <c r="X214" s="68">
        <v>8</v>
      </c>
      <c r="Y214" s="68">
        <v>7</v>
      </c>
      <c r="Z214" s="68">
        <v>7</v>
      </c>
      <c r="AA214" s="68">
        <v>4</v>
      </c>
      <c r="AB214" s="68">
        <v>4</v>
      </c>
      <c r="AC214" s="68">
        <v>6</v>
      </c>
      <c r="AD214" s="68">
        <v>7</v>
      </c>
      <c r="AE214" s="68">
        <v>4</v>
      </c>
      <c r="AF214" s="68">
        <v>6</v>
      </c>
      <c r="AG214" s="68">
        <v>8</v>
      </c>
      <c r="AH214" s="68">
        <v>6</v>
      </c>
      <c r="AI214" s="68">
        <v>3</v>
      </c>
      <c r="AJ214" s="68">
        <v>3</v>
      </c>
      <c r="AK214" s="68">
        <v>4</v>
      </c>
      <c r="AL214" s="68">
        <v>7</v>
      </c>
      <c r="AM214" s="68">
        <v>10</v>
      </c>
      <c r="AN214" s="68">
        <v>10</v>
      </c>
      <c r="AO214" s="68">
        <v>4</v>
      </c>
      <c r="AP214" s="68">
        <v>6</v>
      </c>
      <c r="AQ214" s="68">
        <v>9</v>
      </c>
      <c r="AR214" s="68">
        <v>7</v>
      </c>
      <c r="AS214" s="68">
        <v>4</v>
      </c>
      <c r="AT214" s="68">
        <v>6</v>
      </c>
      <c r="AU214" s="68">
        <v>9</v>
      </c>
      <c r="AV214" s="68">
        <v>9</v>
      </c>
      <c r="AW214" s="68">
        <v>9</v>
      </c>
      <c r="AX214" s="68">
        <v>4</v>
      </c>
      <c r="AY214" s="68">
        <v>8</v>
      </c>
      <c r="AZ214" s="68">
        <v>8</v>
      </c>
      <c r="BA214" s="68">
        <v>8</v>
      </c>
      <c r="BB214" s="68">
        <v>7</v>
      </c>
      <c r="BC214" s="68">
        <v>6</v>
      </c>
      <c r="BD214" s="68">
        <v>10</v>
      </c>
      <c r="BE214" s="68">
        <v>7</v>
      </c>
      <c r="BF214" s="68">
        <v>7</v>
      </c>
      <c r="BG214" s="68">
        <v>6</v>
      </c>
      <c r="BH214" s="68">
        <v>5</v>
      </c>
    </row>
    <row r="215" spans="1:64">
      <c r="A215" s="132">
        <v>45115</v>
      </c>
      <c r="B215" s="68">
        <v>4</v>
      </c>
      <c r="C215" s="68">
        <v>4</v>
      </c>
      <c r="D215" s="68">
        <v>5</v>
      </c>
      <c r="E215" s="68">
        <v>8</v>
      </c>
      <c r="F215" s="68">
        <v>8</v>
      </c>
      <c r="G215" s="68">
        <v>8</v>
      </c>
      <c r="H215" s="68">
        <v>6</v>
      </c>
      <c r="I215" s="68">
        <v>9</v>
      </c>
      <c r="J215" s="68">
        <v>8</v>
      </c>
      <c r="K215" s="68">
        <v>6</v>
      </c>
      <c r="L215" s="68">
        <v>8</v>
      </c>
      <c r="M215" s="68">
        <v>6</v>
      </c>
      <c r="N215" s="68">
        <v>4</v>
      </c>
      <c r="O215" s="68">
        <v>5</v>
      </c>
      <c r="P215" s="68">
        <v>6</v>
      </c>
      <c r="Q215" s="68">
        <v>3</v>
      </c>
      <c r="R215" s="68">
        <v>1</v>
      </c>
      <c r="S215" s="68">
        <v>7</v>
      </c>
      <c r="T215" s="68">
        <v>4</v>
      </c>
      <c r="U215" s="68">
        <v>9</v>
      </c>
      <c r="V215" s="68">
        <v>1</v>
      </c>
      <c r="W215" s="68">
        <v>2</v>
      </c>
      <c r="X215" s="68">
        <v>8</v>
      </c>
      <c r="Y215" s="68">
        <v>7</v>
      </c>
      <c r="Z215" s="68">
        <v>7</v>
      </c>
      <c r="AA215" s="68">
        <v>4</v>
      </c>
      <c r="AB215" s="68">
        <v>4</v>
      </c>
      <c r="AC215" s="68">
        <v>6</v>
      </c>
      <c r="AD215" s="68">
        <v>7</v>
      </c>
      <c r="AE215" s="68">
        <v>4</v>
      </c>
      <c r="AF215" s="68">
        <v>6</v>
      </c>
      <c r="AG215" s="68">
        <v>8</v>
      </c>
      <c r="AH215" s="68">
        <v>6</v>
      </c>
      <c r="AI215" s="68">
        <v>3</v>
      </c>
      <c r="AJ215" s="68">
        <v>3</v>
      </c>
      <c r="AK215" s="68">
        <v>4</v>
      </c>
      <c r="AL215" s="68">
        <v>7</v>
      </c>
      <c r="AM215" s="68">
        <v>10</v>
      </c>
      <c r="AN215" s="68">
        <v>10</v>
      </c>
      <c r="AO215" s="68">
        <v>4</v>
      </c>
      <c r="AP215" s="68">
        <v>6</v>
      </c>
      <c r="AQ215" s="68">
        <v>9</v>
      </c>
      <c r="AR215" s="68">
        <v>7</v>
      </c>
      <c r="AS215" s="68">
        <v>4</v>
      </c>
      <c r="AT215" s="68">
        <v>6</v>
      </c>
      <c r="AU215" s="68">
        <v>9</v>
      </c>
      <c r="AV215" s="68">
        <v>9</v>
      </c>
      <c r="AW215" s="68">
        <v>9</v>
      </c>
      <c r="AX215" s="68">
        <v>4</v>
      </c>
      <c r="AY215" s="68">
        <v>8</v>
      </c>
      <c r="AZ215" s="68">
        <v>8</v>
      </c>
      <c r="BA215" s="68">
        <v>8</v>
      </c>
      <c r="BB215" s="68">
        <v>7</v>
      </c>
      <c r="BC215" s="68">
        <v>6</v>
      </c>
      <c r="BD215" s="68">
        <v>10</v>
      </c>
      <c r="BE215" s="68">
        <v>7</v>
      </c>
      <c r="BF215" s="68">
        <v>7</v>
      </c>
      <c r="BG215" s="68">
        <v>6</v>
      </c>
      <c r="BH215" s="68">
        <v>5</v>
      </c>
    </row>
    <row r="216" spans="1:64">
      <c r="A216" s="132">
        <v>45116</v>
      </c>
      <c r="B216" s="68">
        <v>4</v>
      </c>
      <c r="C216" s="68">
        <v>4</v>
      </c>
      <c r="D216" s="68">
        <v>5</v>
      </c>
      <c r="E216" s="68">
        <v>8</v>
      </c>
      <c r="F216" s="68">
        <v>8</v>
      </c>
      <c r="G216" s="68">
        <v>8</v>
      </c>
      <c r="H216" s="68">
        <v>6</v>
      </c>
      <c r="I216" s="68">
        <v>9</v>
      </c>
      <c r="J216" s="68">
        <v>8</v>
      </c>
      <c r="K216" s="68">
        <v>6</v>
      </c>
      <c r="L216" s="68">
        <v>8</v>
      </c>
      <c r="M216" s="68">
        <v>6</v>
      </c>
      <c r="N216" s="68">
        <v>4</v>
      </c>
      <c r="O216" s="68">
        <v>5</v>
      </c>
      <c r="P216" s="68">
        <v>6</v>
      </c>
      <c r="Q216" s="68">
        <v>3</v>
      </c>
      <c r="R216" s="68">
        <v>1</v>
      </c>
      <c r="S216" s="68">
        <v>7</v>
      </c>
      <c r="T216" s="68">
        <v>4</v>
      </c>
      <c r="U216" s="68">
        <v>9</v>
      </c>
      <c r="V216" s="68">
        <v>1</v>
      </c>
      <c r="W216" s="68">
        <v>2</v>
      </c>
      <c r="X216" s="68">
        <v>8</v>
      </c>
      <c r="Y216" s="68">
        <v>7</v>
      </c>
      <c r="Z216" s="68">
        <v>7</v>
      </c>
      <c r="AA216" s="68">
        <v>4</v>
      </c>
      <c r="AB216" s="68">
        <v>4</v>
      </c>
      <c r="AC216" s="68">
        <v>6</v>
      </c>
      <c r="AD216" s="68">
        <v>7</v>
      </c>
      <c r="AE216" s="68">
        <v>4</v>
      </c>
      <c r="AF216" s="68">
        <v>6</v>
      </c>
      <c r="AG216" s="68">
        <v>8</v>
      </c>
      <c r="AH216" s="68">
        <v>6</v>
      </c>
      <c r="AI216" s="68">
        <v>3</v>
      </c>
      <c r="AJ216" s="68">
        <v>3</v>
      </c>
      <c r="AK216" s="68">
        <v>4</v>
      </c>
      <c r="AL216" s="68">
        <v>7</v>
      </c>
      <c r="AM216" s="68">
        <v>10</v>
      </c>
      <c r="AN216" s="68">
        <v>10</v>
      </c>
      <c r="AO216" s="68">
        <v>4</v>
      </c>
      <c r="AP216" s="68">
        <v>6</v>
      </c>
      <c r="AQ216" s="68">
        <v>9</v>
      </c>
      <c r="AR216" s="68">
        <v>7</v>
      </c>
      <c r="AS216" s="68">
        <v>4</v>
      </c>
      <c r="AT216" s="68">
        <v>6</v>
      </c>
      <c r="AU216" s="68">
        <v>9</v>
      </c>
      <c r="AV216" s="68">
        <v>9</v>
      </c>
      <c r="AW216" s="68">
        <v>9</v>
      </c>
      <c r="AX216" s="68">
        <v>4</v>
      </c>
      <c r="AY216" s="68">
        <v>8</v>
      </c>
      <c r="AZ216" s="68">
        <v>8</v>
      </c>
      <c r="BA216" s="68">
        <v>8</v>
      </c>
      <c r="BB216" s="68">
        <v>7</v>
      </c>
      <c r="BC216" s="68">
        <v>6</v>
      </c>
      <c r="BD216" s="68">
        <v>10</v>
      </c>
      <c r="BE216" s="68">
        <v>7</v>
      </c>
      <c r="BF216" s="68">
        <v>7</v>
      </c>
      <c r="BG216" s="68">
        <v>6</v>
      </c>
      <c r="BH216" s="68">
        <v>5</v>
      </c>
      <c r="BL216" s="68">
        <v>10</v>
      </c>
    </row>
    <row r="217" spans="1:64">
      <c r="A217" s="132">
        <v>45117</v>
      </c>
      <c r="B217" s="68">
        <v>4</v>
      </c>
      <c r="C217" s="68">
        <v>4</v>
      </c>
      <c r="D217" s="68">
        <v>5</v>
      </c>
      <c r="E217" s="68">
        <v>8</v>
      </c>
      <c r="F217" s="68">
        <v>8</v>
      </c>
      <c r="G217" s="68">
        <v>8</v>
      </c>
      <c r="H217" s="68">
        <v>6</v>
      </c>
      <c r="I217" s="68">
        <v>9</v>
      </c>
      <c r="J217" s="68">
        <v>8</v>
      </c>
      <c r="K217" s="68">
        <v>6</v>
      </c>
      <c r="L217" s="68">
        <v>8</v>
      </c>
      <c r="M217" s="68">
        <v>6</v>
      </c>
      <c r="N217" s="68">
        <v>4</v>
      </c>
      <c r="O217" s="68">
        <v>5</v>
      </c>
      <c r="P217" s="68">
        <v>6</v>
      </c>
      <c r="Q217" s="68">
        <v>3</v>
      </c>
      <c r="R217" s="68">
        <v>1</v>
      </c>
      <c r="S217" s="68">
        <v>7</v>
      </c>
      <c r="T217" s="68">
        <v>4</v>
      </c>
      <c r="U217" s="68">
        <v>9</v>
      </c>
      <c r="V217" s="68">
        <v>1</v>
      </c>
      <c r="W217" s="68">
        <v>2</v>
      </c>
      <c r="X217" s="68">
        <v>8</v>
      </c>
      <c r="Y217" s="68">
        <v>7</v>
      </c>
      <c r="Z217" s="68">
        <v>7</v>
      </c>
      <c r="AA217" s="68">
        <v>4</v>
      </c>
      <c r="AB217" s="68">
        <v>4</v>
      </c>
      <c r="AC217" s="68">
        <v>6</v>
      </c>
      <c r="AD217" s="68">
        <v>7</v>
      </c>
      <c r="AE217" s="68">
        <v>4</v>
      </c>
      <c r="AF217" s="68">
        <v>6</v>
      </c>
      <c r="AG217" s="68">
        <v>8</v>
      </c>
      <c r="AH217" s="68">
        <v>6</v>
      </c>
      <c r="AI217" s="68">
        <v>3</v>
      </c>
      <c r="AJ217" s="68">
        <v>3</v>
      </c>
      <c r="AK217" s="68">
        <v>4</v>
      </c>
      <c r="AL217" s="68">
        <v>7</v>
      </c>
      <c r="AM217" s="68">
        <v>10</v>
      </c>
      <c r="AN217" s="68">
        <v>10</v>
      </c>
      <c r="AO217" s="68">
        <v>4</v>
      </c>
      <c r="AP217" s="68">
        <v>6</v>
      </c>
      <c r="AQ217" s="68">
        <v>9</v>
      </c>
      <c r="AR217" s="68">
        <v>7</v>
      </c>
      <c r="AS217" s="68">
        <v>4</v>
      </c>
      <c r="AT217" s="68">
        <v>6</v>
      </c>
      <c r="AU217" s="68">
        <v>9</v>
      </c>
      <c r="AV217" s="68">
        <v>9</v>
      </c>
      <c r="AW217" s="68">
        <v>9</v>
      </c>
      <c r="AX217" s="68">
        <v>4</v>
      </c>
      <c r="AY217" s="68">
        <v>8</v>
      </c>
      <c r="AZ217" s="68">
        <v>8</v>
      </c>
      <c r="BA217" s="68">
        <v>8</v>
      </c>
      <c r="BB217" s="68">
        <v>7</v>
      </c>
      <c r="BC217" s="68">
        <v>6</v>
      </c>
      <c r="BD217" s="68">
        <v>10</v>
      </c>
      <c r="BE217" s="68">
        <v>7</v>
      </c>
      <c r="BF217" s="68">
        <v>7</v>
      </c>
      <c r="BG217" s="68">
        <v>6</v>
      </c>
      <c r="BH217" s="68">
        <v>5</v>
      </c>
      <c r="BL217" s="68">
        <v>10</v>
      </c>
    </row>
    <row r="218" spans="1:64">
      <c r="A218" s="132">
        <v>45118</v>
      </c>
      <c r="B218" s="68">
        <v>4</v>
      </c>
      <c r="C218" s="68">
        <v>4</v>
      </c>
      <c r="D218" s="68">
        <v>5</v>
      </c>
      <c r="E218" s="68">
        <v>8</v>
      </c>
      <c r="F218" s="68">
        <v>8</v>
      </c>
      <c r="G218" s="68">
        <v>8</v>
      </c>
      <c r="H218" s="68">
        <v>6</v>
      </c>
      <c r="I218" s="68">
        <v>9</v>
      </c>
      <c r="J218" s="68">
        <v>8</v>
      </c>
      <c r="K218" s="68">
        <v>6</v>
      </c>
      <c r="L218" s="68">
        <v>8</v>
      </c>
      <c r="M218" s="68">
        <v>6</v>
      </c>
      <c r="N218" s="68">
        <v>4</v>
      </c>
      <c r="O218" s="68">
        <v>5</v>
      </c>
      <c r="P218" s="68">
        <v>6</v>
      </c>
      <c r="Q218" s="68">
        <v>3</v>
      </c>
      <c r="R218" s="68">
        <v>1</v>
      </c>
      <c r="S218" s="68">
        <v>7</v>
      </c>
      <c r="T218" s="68">
        <v>4</v>
      </c>
      <c r="U218" s="68">
        <v>9</v>
      </c>
      <c r="V218" s="68">
        <v>1</v>
      </c>
      <c r="W218" s="68">
        <v>2</v>
      </c>
      <c r="X218" s="68">
        <v>8</v>
      </c>
      <c r="Y218" s="68">
        <v>7</v>
      </c>
      <c r="Z218" s="68">
        <v>7</v>
      </c>
      <c r="AA218" s="68">
        <v>4</v>
      </c>
      <c r="AB218" s="68">
        <v>4</v>
      </c>
      <c r="AC218" s="68">
        <v>6</v>
      </c>
      <c r="AD218" s="68">
        <v>7</v>
      </c>
      <c r="AE218" s="68">
        <v>4</v>
      </c>
      <c r="AF218" s="68">
        <v>6</v>
      </c>
      <c r="AG218" s="68">
        <v>8</v>
      </c>
      <c r="AH218" s="68">
        <v>6</v>
      </c>
      <c r="AI218" s="68">
        <v>3</v>
      </c>
      <c r="AJ218" s="68">
        <v>3</v>
      </c>
      <c r="AK218" s="68">
        <v>4</v>
      </c>
      <c r="AL218" s="68">
        <v>7</v>
      </c>
      <c r="AM218" s="68">
        <v>10</v>
      </c>
      <c r="AN218" s="68">
        <v>10</v>
      </c>
      <c r="AO218" s="68">
        <v>4</v>
      </c>
      <c r="AP218" s="68">
        <v>6</v>
      </c>
      <c r="AQ218" s="68">
        <v>9</v>
      </c>
      <c r="AR218" s="68">
        <v>7</v>
      </c>
      <c r="AS218" s="68">
        <v>4</v>
      </c>
      <c r="AT218" s="68">
        <v>6</v>
      </c>
      <c r="AU218" s="68">
        <v>9</v>
      </c>
      <c r="AV218" s="68">
        <v>9</v>
      </c>
      <c r="AW218" s="68">
        <v>8</v>
      </c>
      <c r="AX218" s="68">
        <v>4</v>
      </c>
      <c r="AY218" s="68">
        <v>8</v>
      </c>
      <c r="AZ218" s="68">
        <v>8</v>
      </c>
      <c r="BA218" s="68">
        <v>8</v>
      </c>
      <c r="BB218" s="68">
        <v>7</v>
      </c>
      <c r="BC218" s="68">
        <v>6</v>
      </c>
      <c r="BD218" s="68">
        <v>10</v>
      </c>
      <c r="BE218" s="68">
        <v>7</v>
      </c>
      <c r="BF218" s="68">
        <v>7</v>
      </c>
      <c r="BG218" s="68">
        <v>6</v>
      </c>
      <c r="BH218" s="68">
        <v>5</v>
      </c>
      <c r="BL218" s="68">
        <v>10</v>
      </c>
    </row>
    <row r="219" spans="1:64">
      <c r="A219" s="132">
        <v>45119</v>
      </c>
      <c r="B219" s="68">
        <v>4</v>
      </c>
      <c r="C219" s="68">
        <v>4</v>
      </c>
      <c r="D219" s="68">
        <v>5</v>
      </c>
      <c r="E219" s="68">
        <v>8</v>
      </c>
      <c r="F219" s="68">
        <v>8</v>
      </c>
      <c r="G219" s="68">
        <v>8</v>
      </c>
      <c r="H219" s="68">
        <v>6</v>
      </c>
      <c r="I219" s="68">
        <v>9</v>
      </c>
      <c r="J219" s="68">
        <v>8</v>
      </c>
      <c r="K219" s="68">
        <v>6</v>
      </c>
      <c r="L219" s="68">
        <v>8</v>
      </c>
      <c r="M219" s="68">
        <v>6</v>
      </c>
      <c r="N219" s="68">
        <v>4</v>
      </c>
      <c r="O219" s="68">
        <v>5</v>
      </c>
      <c r="P219" s="68">
        <v>6</v>
      </c>
      <c r="Q219" s="68">
        <v>3</v>
      </c>
      <c r="R219" s="68">
        <v>1</v>
      </c>
      <c r="S219" s="68">
        <v>7</v>
      </c>
      <c r="T219" s="68">
        <v>4</v>
      </c>
      <c r="U219" s="68">
        <v>9</v>
      </c>
      <c r="V219" s="68">
        <v>1</v>
      </c>
      <c r="W219" s="68">
        <v>2</v>
      </c>
      <c r="X219" s="68">
        <v>8</v>
      </c>
      <c r="Y219" s="68">
        <v>7</v>
      </c>
      <c r="Z219" s="68">
        <v>7</v>
      </c>
      <c r="AA219" s="68">
        <v>4</v>
      </c>
      <c r="AB219" s="68">
        <v>4</v>
      </c>
      <c r="AC219" s="68">
        <v>6</v>
      </c>
      <c r="AD219" s="68">
        <v>7</v>
      </c>
      <c r="AE219" s="68">
        <v>4</v>
      </c>
      <c r="AF219" s="68">
        <v>6</v>
      </c>
      <c r="AG219" s="68">
        <v>8</v>
      </c>
      <c r="AH219" s="68">
        <v>6</v>
      </c>
      <c r="AI219" s="68">
        <v>3</v>
      </c>
      <c r="AJ219" s="68">
        <v>3</v>
      </c>
      <c r="AK219" s="68">
        <v>4</v>
      </c>
      <c r="AL219" s="68">
        <v>7</v>
      </c>
      <c r="AM219" s="68">
        <v>10</v>
      </c>
      <c r="AN219" s="68">
        <v>10</v>
      </c>
      <c r="AO219" s="68">
        <v>4</v>
      </c>
      <c r="AP219" s="68">
        <v>6</v>
      </c>
      <c r="AQ219" s="68">
        <v>9</v>
      </c>
      <c r="AR219" s="68">
        <v>7</v>
      </c>
      <c r="AS219" s="68">
        <v>4</v>
      </c>
      <c r="AT219" s="68">
        <v>6</v>
      </c>
      <c r="AU219" s="68">
        <v>9</v>
      </c>
      <c r="AV219" s="68">
        <v>9</v>
      </c>
      <c r="AW219" s="68">
        <v>8</v>
      </c>
      <c r="AX219" s="68">
        <v>4</v>
      </c>
      <c r="AY219" s="68">
        <v>8</v>
      </c>
      <c r="AZ219" s="68">
        <v>8</v>
      </c>
      <c r="BA219" s="68">
        <v>8</v>
      </c>
      <c r="BB219" s="68">
        <v>7</v>
      </c>
      <c r="BC219" s="68">
        <v>6</v>
      </c>
      <c r="BD219" s="68">
        <v>10</v>
      </c>
      <c r="BE219" s="68">
        <v>7</v>
      </c>
      <c r="BF219" s="68">
        <v>7</v>
      </c>
      <c r="BG219" s="68">
        <v>6</v>
      </c>
      <c r="BH219" s="68">
        <v>5</v>
      </c>
      <c r="BL219" s="68">
        <v>10</v>
      </c>
    </row>
    <row r="220" spans="1:64">
      <c r="A220" s="132">
        <v>45120</v>
      </c>
      <c r="B220" s="68">
        <v>4</v>
      </c>
      <c r="C220" s="68">
        <v>4</v>
      </c>
      <c r="D220" s="68">
        <v>5</v>
      </c>
      <c r="E220" s="68">
        <v>8</v>
      </c>
      <c r="F220" s="68">
        <v>8</v>
      </c>
      <c r="G220" s="68">
        <v>8</v>
      </c>
      <c r="H220" s="68">
        <v>6</v>
      </c>
      <c r="I220" s="68">
        <v>9</v>
      </c>
      <c r="J220" s="68">
        <v>8</v>
      </c>
      <c r="K220" s="68">
        <v>6</v>
      </c>
      <c r="L220" s="68">
        <v>8</v>
      </c>
      <c r="M220" s="68">
        <v>6</v>
      </c>
      <c r="N220" s="68">
        <v>4</v>
      </c>
      <c r="O220" s="68">
        <v>5</v>
      </c>
      <c r="P220" s="68">
        <v>6</v>
      </c>
      <c r="Q220" s="68">
        <v>3</v>
      </c>
      <c r="R220" s="68">
        <v>1</v>
      </c>
      <c r="S220" s="68">
        <v>7</v>
      </c>
      <c r="T220" s="68">
        <v>4</v>
      </c>
      <c r="U220" s="68">
        <v>9</v>
      </c>
      <c r="V220" s="68">
        <v>1</v>
      </c>
      <c r="W220" s="68">
        <v>2</v>
      </c>
      <c r="X220" s="68">
        <v>8</v>
      </c>
      <c r="Y220" s="68">
        <v>7</v>
      </c>
      <c r="Z220" s="68">
        <v>7</v>
      </c>
      <c r="AA220" s="68">
        <v>4</v>
      </c>
      <c r="AB220" s="68">
        <v>4</v>
      </c>
      <c r="AC220" s="68">
        <v>6</v>
      </c>
      <c r="AD220" s="68">
        <v>7</v>
      </c>
      <c r="AE220" s="68">
        <v>4</v>
      </c>
      <c r="AF220" s="68">
        <v>6</v>
      </c>
      <c r="AG220" s="68">
        <v>8</v>
      </c>
      <c r="AH220" s="68">
        <v>6</v>
      </c>
      <c r="AI220" s="68">
        <v>3</v>
      </c>
      <c r="AJ220" s="68">
        <v>3</v>
      </c>
      <c r="AK220" s="68">
        <v>4</v>
      </c>
      <c r="AL220" s="68">
        <v>7</v>
      </c>
      <c r="AM220" s="68">
        <v>10</v>
      </c>
      <c r="AN220" s="68">
        <v>10</v>
      </c>
      <c r="AO220" s="68">
        <v>4</v>
      </c>
      <c r="AP220" s="68">
        <v>6</v>
      </c>
      <c r="AQ220" s="68">
        <v>9</v>
      </c>
      <c r="AR220" s="68">
        <v>7</v>
      </c>
      <c r="AS220" s="68">
        <v>4</v>
      </c>
      <c r="AT220" s="68">
        <v>6</v>
      </c>
      <c r="AU220" s="68">
        <v>9</v>
      </c>
      <c r="AV220" s="68">
        <v>9</v>
      </c>
      <c r="AW220" s="68">
        <v>8</v>
      </c>
      <c r="AX220" s="68">
        <v>4</v>
      </c>
      <c r="AY220" s="68">
        <v>8</v>
      </c>
      <c r="AZ220" s="68">
        <v>8</v>
      </c>
      <c r="BA220" s="68">
        <v>8</v>
      </c>
      <c r="BB220" s="68">
        <v>7</v>
      </c>
      <c r="BC220" s="68">
        <v>6</v>
      </c>
      <c r="BD220" s="68">
        <v>10</v>
      </c>
      <c r="BE220" s="68">
        <v>7</v>
      </c>
      <c r="BF220" s="68">
        <v>7</v>
      </c>
      <c r="BG220" s="68">
        <v>6</v>
      </c>
      <c r="BH220" s="68">
        <v>5</v>
      </c>
      <c r="BL220" s="68">
        <v>10</v>
      </c>
    </row>
    <row r="221" spans="1:64">
      <c r="A221" s="132">
        <v>45121</v>
      </c>
      <c r="B221" s="68">
        <v>4</v>
      </c>
      <c r="C221" s="68">
        <v>4</v>
      </c>
      <c r="D221" s="68">
        <v>5</v>
      </c>
      <c r="E221" s="68">
        <v>8</v>
      </c>
      <c r="F221" s="68">
        <v>8</v>
      </c>
      <c r="G221" s="68">
        <v>8</v>
      </c>
      <c r="H221" s="68">
        <v>6</v>
      </c>
      <c r="I221" s="68">
        <v>9</v>
      </c>
      <c r="J221" s="68">
        <v>8</v>
      </c>
      <c r="K221" s="68">
        <v>6</v>
      </c>
      <c r="L221" s="68">
        <v>8</v>
      </c>
      <c r="M221" s="68">
        <v>6</v>
      </c>
      <c r="N221" s="68">
        <v>4</v>
      </c>
      <c r="O221" s="68">
        <v>5</v>
      </c>
      <c r="P221" s="68">
        <v>6</v>
      </c>
      <c r="Q221" s="68">
        <v>3</v>
      </c>
      <c r="R221" s="68">
        <v>1</v>
      </c>
      <c r="S221" s="68">
        <v>7</v>
      </c>
      <c r="T221" s="68">
        <v>4</v>
      </c>
      <c r="U221" s="68">
        <v>9</v>
      </c>
      <c r="V221" s="68">
        <v>1</v>
      </c>
      <c r="W221" s="68">
        <v>2</v>
      </c>
      <c r="X221" s="68">
        <v>8</v>
      </c>
      <c r="Y221" s="68">
        <v>7</v>
      </c>
      <c r="Z221" s="68">
        <v>7</v>
      </c>
      <c r="AA221" s="68">
        <v>4</v>
      </c>
      <c r="AB221" s="68">
        <v>4</v>
      </c>
      <c r="AC221" s="68">
        <v>6</v>
      </c>
      <c r="AD221" s="68">
        <v>7</v>
      </c>
      <c r="AE221" s="68">
        <v>4</v>
      </c>
      <c r="AF221" s="68">
        <v>6</v>
      </c>
      <c r="AG221" s="68">
        <v>8</v>
      </c>
      <c r="AH221" s="68">
        <v>6</v>
      </c>
      <c r="AI221" s="68">
        <v>3</v>
      </c>
      <c r="AJ221" s="68">
        <v>3</v>
      </c>
      <c r="AK221" s="68">
        <v>4</v>
      </c>
      <c r="AL221" s="68">
        <v>7</v>
      </c>
      <c r="AM221" s="68">
        <v>10</v>
      </c>
      <c r="AN221" s="68">
        <v>9</v>
      </c>
      <c r="AO221" s="68">
        <v>4</v>
      </c>
      <c r="AP221" s="68">
        <v>6</v>
      </c>
      <c r="AQ221" s="68">
        <v>9</v>
      </c>
      <c r="AR221" s="68">
        <v>7</v>
      </c>
      <c r="AS221" s="68">
        <v>4</v>
      </c>
      <c r="AT221" s="68">
        <v>6</v>
      </c>
      <c r="AU221" s="68">
        <v>9</v>
      </c>
      <c r="AV221" s="68">
        <v>9</v>
      </c>
      <c r="AW221" s="68">
        <v>8</v>
      </c>
      <c r="AX221" s="68">
        <v>4</v>
      </c>
      <c r="AY221" s="68">
        <v>8</v>
      </c>
      <c r="AZ221" s="68">
        <v>8</v>
      </c>
      <c r="BA221" s="68">
        <v>8</v>
      </c>
      <c r="BB221" s="68">
        <v>7</v>
      </c>
      <c r="BC221" s="68">
        <v>6</v>
      </c>
      <c r="BD221" s="68">
        <v>10</v>
      </c>
      <c r="BE221" s="68">
        <v>7</v>
      </c>
      <c r="BF221" s="68">
        <v>7</v>
      </c>
      <c r="BG221" s="68">
        <v>6</v>
      </c>
      <c r="BH221" s="68">
        <v>5</v>
      </c>
      <c r="BL221" s="68">
        <v>10</v>
      </c>
    </row>
    <row r="222" spans="1:64">
      <c r="A222" s="132">
        <v>45122</v>
      </c>
      <c r="B222" s="68">
        <v>4</v>
      </c>
      <c r="C222" s="68">
        <v>4</v>
      </c>
      <c r="D222" s="68">
        <v>5</v>
      </c>
      <c r="E222" s="68">
        <v>8</v>
      </c>
      <c r="F222" s="68">
        <v>8</v>
      </c>
      <c r="G222" s="68">
        <v>8</v>
      </c>
      <c r="H222" s="68">
        <v>6</v>
      </c>
      <c r="I222" s="68">
        <v>9</v>
      </c>
      <c r="J222" s="68">
        <v>8</v>
      </c>
      <c r="K222" s="68">
        <v>6</v>
      </c>
      <c r="L222" s="68">
        <v>8</v>
      </c>
      <c r="M222" s="68">
        <v>6</v>
      </c>
      <c r="N222" s="68">
        <v>4</v>
      </c>
      <c r="O222" s="68">
        <v>5</v>
      </c>
      <c r="P222" s="68">
        <v>6</v>
      </c>
      <c r="Q222" s="68">
        <v>3</v>
      </c>
      <c r="R222" s="68">
        <v>1</v>
      </c>
      <c r="S222" s="68">
        <v>7</v>
      </c>
      <c r="T222" s="68">
        <v>4</v>
      </c>
      <c r="U222" s="68">
        <v>9</v>
      </c>
      <c r="V222" s="68">
        <v>1</v>
      </c>
      <c r="W222" s="68">
        <v>2</v>
      </c>
      <c r="X222" s="68">
        <v>8</v>
      </c>
      <c r="Y222" s="68">
        <v>7</v>
      </c>
      <c r="Z222" s="68">
        <v>7</v>
      </c>
      <c r="AA222" s="68">
        <v>4</v>
      </c>
      <c r="AB222" s="68">
        <v>4</v>
      </c>
      <c r="AC222" s="68">
        <v>6</v>
      </c>
      <c r="AD222" s="68">
        <v>7</v>
      </c>
      <c r="AE222" s="68">
        <v>4</v>
      </c>
      <c r="AF222" s="68">
        <v>6</v>
      </c>
      <c r="AG222" s="68">
        <v>8</v>
      </c>
      <c r="AH222" s="68">
        <v>6</v>
      </c>
      <c r="AI222" s="68">
        <v>3</v>
      </c>
      <c r="AJ222" s="68">
        <v>3</v>
      </c>
      <c r="AK222" s="68">
        <v>4</v>
      </c>
      <c r="AL222" s="68">
        <v>7</v>
      </c>
      <c r="AM222" s="68">
        <v>10</v>
      </c>
      <c r="AN222" s="68">
        <v>9</v>
      </c>
      <c r="AO222" s="68">
        <v>4</v>
      </c>
      <c r="AP222" s="68">
        <v>6</v>
      </c>
      <c r="AQ222" s="68">
        <v>9</v>
      </c>
      <c r="AR222" s="68">
        <v>7</v>
      </c>
      <c r="AS222" s="68">
        <v>4</v>
      </c>
      <c r="AT222" s="68">
        <v>6</v>
      </c>
      <c r="AU222" s="68">
        <v>9</v>
      </c>
      <c r="AV222" s="68">
        <v>9</v>
      </c>
      <c r="AW222" s="68">
        <v>8</v>
      </c>
      <c r="AX222" s="68">
        <v>4</v>
      </c>
      <c r="AY222" s="68">
        <v>8</v>
      </c>
      <c r="AZ222" s="68">
        <v>8</v>
      </c>
      <c r="BA222" s="68">
        <v>8</v>
      </c>
      <c r="BB222" s="68">
        <v>7</v>
      </c>
      <c r="BC222" s="68">
        <v>6</v>
      </c>
      <c r="BD222" s="68">
        <v>10</v>
      </c>
      <c r="BE222" s="68">
        <v>7</v>
      </c>
      <c r="BF222" s="68">
        <v>7</v>
      </c>
      <c r="BG222" s="68">
        <v>6</v>
      </c>
      <c r="BH222" s="68">
        <v>5</v>
      </c>
      <c r="BL222" s="68">
        <v>10</v>
      </c>
    </row>
    <row r="223" spans="1:64">
      <c r="A223" s="132">
        <v>45123</v>
      </c>
      <c r="B223" s="68">
        <v>4</v>
      </c>
      <c r="C223" s="68">
        <v>4</v>
      </c>
      <c r="D223" s="68">
        <v>5</v>
      </c>
      <c r="E223" s="68">
        <v>8</v>
      </c>
      <c r="F223" s="68">
        <v>8</v>
      </c>
      <c r="G223" s="68">
        <v>8</v>
      </c>
      <c r="H223" s="68">
        <v>6</v>
      </c>
      <c r="I223" s="68">
        <v>9</v>
      </c>
      <c r="J223" s="68">
        <v>8</v>
      </c>
      <c r="K223" s="68">
        <v>6</v>
      </c>
      <c r="L223" s="68">
        <v>8</v>
      </c>
      <c r="M223" s="68">
        <v>6</v>
      </c>
      <c r="N223" s="68">
        <v>4</v>
      </c>
      <c r="O223" s="68">
        <v>5</v>
      </c>
      <c r="P223" s="68">
        <v>6</v>
      </c>
      <c r="Q223" s="68">
        <v>3</v>
      </c>
      <c r="R223" s="68">
        <v>1</v>
      </c>
      <c r="S223" s="68">
        <v>7</v>
      </c>
      <c r="T223" s="68">
        <v>4</v>
      </c>
      <c r="U223" s="68">
        <v>9</v>
      </c>
      <c r="V223" s="68">
        <v>1</v>
      </c>
      <c r="W223" s="68">
        <v>2</v>
      </c>
      <c r="X223" s="68">
        <v>8</v>
      </c>
      <c r="Y223" s="68">
        <v>7</v>
      </c>
      <c r="Z223" s="68">
        <v>7</v>
      </c>
      <c r="AA223" s="68">
        <v>4</v>
      </c>
      <c r="AB223" s="68">
        <v>4</v>
      </c>
      <c r="AC223" s="68">
        <v>6</v>
      </c>
      <c r="AD223" s="68">
        <v>7</v>
      </c>
      <c r="AE223" s="68">
        <v>4</v>
      </c>
      <c r="AF223" s="68">
        <v>6</v>
      </c>
      <c r="AG223" s="68">
        <v>8</v>
      </c>
      <c r="AH223" s="68">
        <v>6</v>
      </c>
      <c r="AI223" s="68">
        <v>3</v>
      </c>
      <c r="AJ223" s="68">
        <v>3</v>
      </c>
      <c r="AK223" s="68">
        <v>4</v>
      </c>
      <c r="AL223" s="68">
        <v>7</v>
      </c>
      <c r="AM223" s="68">
        <v>10</v>
      </c>
      <c r="AN223" s="68">
        <v>9</v>
      </c>
      <c r="AO223" s="68">
        <v>4</v>
      </c>
      <c r="AP223" s="68">
        <v>6</v>
      </c>
      <c r="AQ223" s="68">
        <v>9</v>
      </c>
      <c r="AR223" s="68">
        <v>7</v>
      </c>
      <c r="AS223" s="68">
        <v>4</v>
      </c>
      <c r="AT223" s="68">
        <v>6</v>
      </c>
      <c r="AU223" s="68">
        <v>9</v>
      </c>
      <c r="AV223" s="68">
        <v>9</v>
      </c>
      <c r="AW223" s="68">
        <v>8</v>
      </c>
      <c r="AX223" s="68">
        <v>4</v>
      </c>
      <c r="AY223" s="68">
        <v>8</v>
      </c>
      <c r="AZ223" s="68">
        <v>8</v>
      </c>
      <c r="BA223" s="68">
        <v>8</v>
      </c>
      <c r="BB223" s="68">
        <v>7</v>
      </c>
      <c r="BC223" s="68">
        <v>6</v>
      </c>
      <c r="BD223" s="68">
        <v>10</v>
      </c>
      <c r="BE223" s="68">
        <v>7</v>
      </c>
      <c r="BF223" s="68">
        <v>7</v>
      </c>
      <c r="BG223" s="68">
        <v>6</v>
      </c>
      <c r="BH223" s="68">
        <v>5</v>
      </c>
      <c r="BL223" s="68">
        <v>10</v>
      </c>
    </row>
    <row r="224" spans="1:64">
      <c r="A224" s="132">
        <v>45124</v>
      </c>
      <c r="B224" s="68">
        <v>4</v>
      </c>
      <c r="C224" s="68">
        <v>4</v>
      </c>
      <c r="D224" s="68">
        <v>5</v>
      </c>
      <c r="E224" s="68">
        <v>8</v>
      </c>
      <c r="F224" s="68">
        <v>8</v>
      </c>
      <c r="G224" s="68">
        <v>8</v>
      </c>
      <c r="H224" s="68">
        <v>6</v>
      </c>
      <c r="I224" s="68">
        <v>9</v>
      </c>
      <c r="J224" s="68">
        <v>8</v>
      </c>
      <c r="K224" s="68">
        <v>6</v>
      </c>
      <c r="L224" s="68">
        <v>8</v>
      </c>
      <c r="M224" s="68">
        <v>6</v>
      </c>
      <c r="N224" s="68">
        <v>4</v>
      </c>
      <c r="O224" s="68">
        <v>5</v>
      </c>
      <c r="P224" s="68">
        <v>6</v>
      </c>
      <c r="Q224" s="68">
        <v>3</v>
      </c>
      <c r="R224" s="68">
        <v>1</v>
      </c>
      <c r="S224" s="68">
        <v>7</v>
      </c>
      <c r="T224" s="68">
        <v>4</v>
      </c>
      <c r="U224" s="68">
        <v>9</v>
      </c>
      <c r="V224" s="68">
        <v>1</v>
      </c>
      <c r="W224" s="68">
        <v>2</v>
      </c>
      <c r="X224" s="68">
        <v>8</v>
      </c>
      <c r="Y224" s="68">
        <v>7</v>
      </c>
      <c r="Z224" s="68">
        <v>7</v>
      </c>
      <c r="AA224" s="68">
        <v>4</v>
      </c>
      <c r="AB224" s="68">
        <v>4</v>
      </c>
      <c r="AC224" s="68">
        <v>6</v>
      </c>
      <c r="AD224" s="68">
        <v>7</v>
      </c>
      <c r="AE224" s="68">
        <v>4</v>
      </c>
      <c r="AF224" s="68">
        <v>6</v>
      </c>
      <c r="AG224" s="68">
        <v>8</v>
      </c>
      <c r="AH224" s="68">
        <v>6</v>
      </c>
      <c r="AI224" s="68">
        <v>3</v>
      </c>
      <c r="AJ224" s="68">
        <v>3</v>
      </c>
      <c r="AK224" s="68">
        <v>4</v>
      </c>
      <c r="AL224" s="68">
        <v>7</v>
      </c>
      <c r="AM224" s="68">
        <v>9</v>
      </c>
      <c r="AN224" s="68">
        <v>9</v>
      </c>
      <c r="AO224" s="68">
        <v>4</v>
      </c>
      <c r="AP224" s="68">
        <v>6</v>
      </c>
      <c r="AQ224" s="68">
        <v>9</v>
      </c>
      <c r="AR224" s="68">
        <v>7</v>
      </c>
      <c r="AS224" s="68">
        <v>4</v>
      </c>
      <c r="AT224" s="68">
        <v>6</v>
      </c>
      <c r="AU224" s="68">
        <v>9</v>
      </c>
      <c r="AV224" s="68">
        <v>9</v>
      </c>
      <c r="AW224" s="68">
        <v>8</v>
      </c>
      <c r="AX224" s="68">
        <v>4</v>
      </c>
      <c r="AY224" s="68">
        <v>8</v>
      </c>
      <c r="AZ224" s="68">
        <v>8</v>
      </c>
      <c r="BA224" s="68">
        <v>8</v>
      </c>
      <c r="BB224" s="68">
        <v>7</v>
      </c>
      <c r="BC224" s="68">
        <v>6</v>
      </c>
      <c r="BD224" s="68">
        <v>10</v>
      </c>
      <c r="BE224" s="68">
        <v>7</v>
      </c>
      <c r="BF224" s="68">
        <v>7</v>
      </c>
      <c r="BG224" s="68">
        <v>6</v>
      </c>
      <c r="BH224" s="68">
        <v>5</v>
      </c>
      <c r="BL224" s="68">
        <v>10</v>
      </c>
    </row>
    <row r="225" spans="1:64">
      <c r="A225" s="132">
        <v>45125</v>
      </c>
      <c r="B225" s="68">
        <v>4</v>
      </c>
      <c r="C225" s="68">
        <v>4</v>
      </c>
      <c r="D225" s="68">
        <v>5</v>
      </c>
      <c r="E225" s="68">
        <v>8</v>
      </c>
      <c r="F225" s="68">
        <v>8</v>
      </c>
      <c r="G225" s="68">
        <v>8</v>
      </c>
      <c r="H225" s="68">
        <v>6</v>
      </c>
      <c r="I225" s="68">
        <v>8</v>
      </c>
      <c r="J225" s="68">
        <v>8</v>
      </c>
      <c r="K225" s="68">
        <v>6</v>
      </c>
      <c r="L225" s="68">
        <v>8</v>
      </c>
      <c r="M225" s="68">
        <v>6</v>
      </c>
      <c r="N225" s="68">
        <v>4</v>
      </c>
      <c r="O225" s="68">
        <v>5</v>
      </c>
      <c r="P225" s="68">
        <v>6</v>
      </c>
      <c r="Q225" s="68">
        <v>3</v>
      </c>
      <c r="R225" s="68">
        <v>1</v>
      </c>
      <c r="S225" s="68">
        <v>7</v>
      </c>
      <c r="T225" s="68">
        <v>4</v>
      </c>
      <c r="U225" s="68">
        <v>9</v>
      </c>
      <c r="V225" s="68">
        <v>1</v>
      </c>
      <c r="W225" s="68">
        <v>2</v>
      </c>
      <c r="X225" s="68">
        <v>8</v>
      </c>
      <c r="Y225" s="68">
        <v>7</v>
      </c>
      <c r="Z225" s="68">
        <v>7</v>
      </c>
      <c r="AA225" s="68">
        <v>4</v>
      </c>
      <c r="AB225" s="68">
        <v>4</v>
      </c>
      <c r="AC225" s="68">
        <v>6</v>
      </c>
      <c r="AD225" s="68">
        <v>7</v>
      </c>
      <c r="AE225" s="68">
        <v>4</v>
      </c>
      <c r="AF225" s="68">
        <v>6</v>
      </c>
      <c r="AG225" s="68">
        <v>8</v>
      </c>
      <c r="AH225" s="68">
        <v>6</v>
      </c>
      <c r="AI225" s="68">
        <v>3</v>
      </c>
      <c r="AJ225" s="68">
        <v>3</v>
      </c>
      <c r="AK225" s="68">
        <v>4</v>
      </c>
      <c r="AL225" s="68">
        <v>7</v>
      </c>
      <c r="AM225" s="68">
        <v>9</v>
      </c>
      <c r="AN225" s="68">
        <v>9</v>
      </c>
      <c r="AO225" s="68">
        <v>4</v>
      </c>
      <c r="AP225" s="68">
        <v>6</v>
      </c>
      <c r="AQ225" s="68">
        <v>9</v>
      </c>
      <c r="AR225" s="68">
        <v>7</v>
      </c>
      <c r="AS225" s="68">
        <v>4</v>
      </c>
      <c r="AT225" s="68">
        <v>6</v>
      </c>
      <c r="AU225" s="68">
        <v>9</v>
      </c>
      <c r="AV225" s="68">
        <v>9</v>
      </c>
      <c r="AW225" s="68">
        <v>8</v>
      </c>
      <c r="AX225" s="68">
        <v>4</v>
      </c>
      <c r="AY225" s="68">
        <v>8</v>
      </c>
      <c r="AZ225" s="68">
        <v>8</v>
      </c>
      <c r="BA225" s="68">
        <v>8</v>
      </c>
      <c r="BB225" s="68">
        <v>7</v>
      </c>
      <c r="BC225" s="68">
        <v>6</v>
      </c>
      <c r="BD225" s="68">
        <v>10</v>
      </c>
      <c r="BE225" s="68">
        <v>7</v>
      </c>
      <c r="BF225" s="68">
        <v>7</v>
      </c>
      <c r="BG225" s="68">
        <v>6</v>
      </c>
      <c r="BH225" s="68">
        <v>5</v>
      </c>
      <c r="BL225" s="68">
        <v>10</v>
      </c>
    </row>
    <row r="226" spans="1:64">
      <c r="A226" s="132">
        <v>45126</v>
      </c>
      <c r="B226" s="68">
        <v>4</v>
      </c>
      <c r="C226" s="68">
        <v>4</v>
      </c>
      <c r="D226" s="68">
        <v>5</v>
      </c>
      <c r="E226" s="68">
        <v>8</v>
      </c>
      <c r="F226" s="68">
        <v>8</v>
      </c>
      <c r="G226" s="68">
        <v>8</v>
      </c>
      <c r="H226" s="68">
        <v>6</v>
      </c>
      <c r="I226" s="68">
        <v>8</v>
      </c>
      <c r="J226" s="68">
        <v>8</v>
      </c>
      <c r="K226" s="68">
        <v>6</v>
      </c>
      <c r="L226" s="68">
        <v>8</v>
      </c>
      <c r="M226" s="68">
        <v>6</v>
      </c>
      <c r="N226" s="68">
        <v>4</v>
      </c>
      <c r="O226" s="68">
        <v>5</v>
      </c>
      <c r="P226" s="68">
        <v>6</v>
      </c>
      <c r="Q226" s="68">
        <v>3</v>
      </c>
      <c r="R226" s="68">
        <v>1</v>
      </c>
      <c r="S226" s="68">
        <v>7</v>
      </c>
      <c r="T226" s="68">
        <v>4</v>
      </c>
      <c r="U226" s="68">
        <v>9</v>
      </c>
      <c r="V226" s="68">
        <v>1</v>
      </c>
      <c r="W226" s="68">
        <v>2</v>
      </c>
      <c r="X226" s="68">
        <v>8</v>
      </c>
      <c r="Y226" s="68">
        <v>7</v>
      </c>
      <c r="Z226" s="68">
        <v>7</v>
      </c>
      <c r="AA226" s="68">
        <v>4</v>
      </c>
      <c r="AB226" s="68">
        <v>4</v>
      </c>
      <c r="AC226" s="68">
        <v>6</v>
      </c>
      <c r="AD226" s="68">
        <v>7</v>
      </c>
      <c r="AE226" s="68">
        <v>4</v>
      </c>
      <c r="AF226" s="68">
        <v>6</v>
      </c>
      <c r="AG226" s="68">
        <v>8</v>
      </c>
      <c r="AH226" s="68">
        <v>6</v>
      </c>
      <c r="AI226" s="68">
        <v>3</v>
      </c>
      <c r="AJ226" s="68">
        <v>3</v>
      </c>
      <c r="AK226" s="68">
        <v>4</v>
      </c>
      <c r="AL226" s="68">
        <v>7</v>
      </c>
      <c r="AM226" s="68">
        <v>9</v>
      </c>
      <c r="AN226" s="68">
        <v>9</v>
      </c>
      <c r="AO226" s="68">
        <v>4</v>
      </c>
      <c r="AP226" s="68">
        <v>6</v>
      </c>
      <c r="AQ226" s="68">
        <v>9</v>
      </c>
      <c r="AR226" s="68">
        <v>7</v>
      </c>
      <c r="AS226" s="68">
        <v>4</v>
      </c>
      <c r="AT226" s="68">
        <v>6</v>
      </c>
      <c r="AU226" s="68">
        <v>9</v>
      </c>
      <c r="AV226" s="68">
        <v>9</v>
      </c>
      <c r="AW226" s="68">
        <v>8</v>
      </c>
      <c r="AX226" s="68">
        <v>4</v>
      </c>
      <c r="AY226" s="68">
        <v>8</v>
      </c>
      <c r="AZ226" s="68">
        <v>8</v>
      </c>
      <c r="BA226" s="68">
        <v>8</v>
      </c>
      <c r="BB226" s="68">
        <v>7</v>
      </c>
      <c r="BC226" s="68">
        <v>6</v>
      </c>
      <c r="BD226" s="68">
        <v>10</v>
      </c>
      <c r="BE226" s="68">
        <v>7</v>
      </c>
      <c r="BF226" s="68">
        <v>7</v>
      </c>
      <c r="BG226" s="68">
        <v>6</v>
      </c>
      <c r="BH226" s="68">
        <v>5</v>
      </c>
      <c r="BL226" s="68">
        <v>10</v>
      </c>
    </row>
    <row r="227" spans="1:64">
      <c r="A227" s="132">
        <v>45127</v>
      </c>
      <c r="B227" s="68">
        <v>4</v>
      </c>
      <c r="C227" s="68">
        <v>4</v>
      </c>
      <c r="D227" s="68">
        <v>5</v>
      </c>
      <c r="E227" s="68">
        <v>8</v>
      </c>
      <c r="F227" s="68">
        <v>8</v>
      </c>
      <c r="G227" s="68">
        <v>8</v>
      </c>
      <c r="H227" s="68">
        <v>6</v>
      </c>
      <c r="I227" s="68">
        <v>8</v>
      </c>
      <c r="J227" s="68">
        <v>8</v>
      </c>
      <c r="K227" s="68">
        <v>6</v>
      </c>
      <c r="L227" s="68">
        <v>8</v>
      </c>
      <c r="M227" s="68">
        <v>6</v>
      </c>
      <c r="N227" s="68">
        <v>4</v>
      </c>
      <c r="O227" s="68">
        <v>5</v>
      </c>
      <c r="P227" s="68">
        <v>6</v>
      </c>
      <c r="Q227" s="68">
        <v>3</v>
      </c>
      <c r="R227" s="68">
        <v>1</v>
      </c>
      <c r="S227" s="68">
        <v>7</v>
      </c>
      <c r="T227" s="68">
        <v>4</v>
      </c>
      <c r="U227" s="68">
        <v>9</v>
      </c>
      <c r="V227" s="68">
        <v>1</v>
      </c>
      <c r="W227" s="68">
        <v>2</v>
      </c>
      <c r="X227" s="68">
        <v>8</v>
      </c>
      <c r="Y227" s="68">
        <v>7</v>
      </c>
      <c r="Z227" s="68">
        <v>7</v>
      </c>
      <c r="AA227" s="68">
        <v>4</v>
      </c>
      <c r="AB227" s="68">
        <v>4</v>
      </c>
      <c r="AC227" s="68">
        <v>6</v>
      </c>
      <c r="AD227" s="68">
        <v>7</v>
      </c>
      <c r="AE227" s="68">
        <v>4</v>
      </c>
      <c r="AF227" s="68">
        <v>6</v>
      </c>
      <c r="AG227" s="68">
        <v>8</v>
      </c>
      <c r="AH227" s="68">
        <v>6</v>
      </c>
      <c r="AI227" s="68">
        <v>3</v>
      </c>
      <c r="AJ227" s="68">
        <v>3</v>
      </c>
      <c r="AK227" s="68">
        <v>4</v>
      </c>
      <c r="AL227" s="68">
        <v>7</v>
      </c>
      <c r="AM227" s="68">
        <v>9</v>
      </c>
      <c r="AN227" s="68">
        <v>9</v>
      </c>
      <c r="AO227" s="68">
        <v>4</v>
      </c>
      <c r="AP227" s="68">
        <v>6</v>
      </c>
      <c r="AQ227" s="68">
        <v>9</v>
      </c>
      <c r="AR227" s="68">
        <v>7</v>
      </c>
      <c r="AS227" s="68">
        <v>4</v>
      </c>
      <c r="AT227" s="68">
        <v>6</v>
      </c>
      <c r="AU227" s="68">
        <v>9</v>
      </c>
      <c r="AV227" s="68">
        <v>9</v>
      </c>
      <c r="AW227" s="68">
        <v>8</v>
      </c>
      <c r="AX227" s="68">
        <v>4</v>
      </c>
      <c r="AY227" s="68">
        <v>8</v>
      </c>
      <c r="AZ227" s="68">
        <v>8</v>
      </c>
      <c r="BA227" s="68">
        <v>8</v>
      </c>
      <c r="BB227" s="68">
        <v>7</v>
      </c>
      <c r="BC227" s="68">
        <v>6</v>
      </c>
      <c r="BD227" s="68">
        <v>10</v>
      </c>
      <c r="BE227" s="68">
        <v>7</v>
      </c>
      <c r="BF227" s="68">
        <v>7</v>
      </c>
      <c r="BG227" s="68">
        <v>6</v>
      </c>
      <c r="BH227" s="68">
        <v>5</v>
      </c>
      <c r="BL227" s="68">
        <v>10</v>
      </c>
    </row>
    <row r="228" spans="1:64">
      <c r="A228" s="132">
        <v>45128</v>
      </c>
      <c r="B228" s="68">
        <v>4</v>
      </c>
      <c r="C228" s="68">
        <v>4</v>
      </c>
      <c r="D228" s="68">
        <v>5</v>
      </c>
      <c r="E228" s="68">
        <v>8</v>
      </c>
      <c r="F228" s="68">
        <v>8</v>
      </c>
      <c r="G228" s="68">
        <v>8</v>
      </c>
      <c r="H228" s="68">
        <v>6</v>
      </c>
      <c r="I228" s="68">
        <v>8</v>
      </c>
      <c r="J228" s="68">
        <v>8</v>
      </c>
      <c r="K228" s="68">
        <v>6</v>
      </c>
      <c r="L228" s="68">
        <v>8</v>
      </c>
      <c r="M228" s="68">
        <v>6</v>
      </c>
      <c r="N228" s="68">
        <v>4</v>
      </c>
      <c r="O228" s="68">
        <v>5</v>
      </c>
      <c r="P228" s="68">
        <v>6</v>
      </c>
      <c r="Q228" s="68">
        <v>3</v>
      </c>
      <c r="R228" s="68">
        <v>1</v>
      </c>
      <c r="S228" s="68">
        <v>7</v>
      </c>
      <c r="T228" s="68">
        <v>4</v>
      </c>
      <c r="U228" s="68">
        <v>9</v>
      </c>
      <c r="V228" s="68">
        <v>1</v>
      </c>
      <c r="W228" s="68">
        <v>2</v>
      </c>
      <c r="X228" s="68">
        <v>8</v>
      </c>
      <c r="Y228" s="68">
        <v>7</v>
      </c>
      <c r="Z228" s="68">
        <v>7</v>
      </c>
      <c r="AA228" s="68">
        <v>4</v>
      </c>
      <c r="AB228" s="68">
        <v>4</v>
      </c>
      <c r="AC228" s="68">
        <v>6</v>
      </c>
      <c r="AD228" s="68">
        <v>7</v>
      </c>
      <c r="AE228" s="68">
        <v>4</v>
      </c>
      <c r="AF228" s="68">
        <v>6</v>
      </c>
      <c r="AG228" s="68">
        <v>8</v>
      </c>
      <c r="AH228" s="68">
        <v>6</v>
      </c>
      <c r="AI228" s="68">
        <v>3</v>
      </c>
      <c r="AJ228" s="68">
        <v>3</v>
      </c>
      <c r="AK228" s="68">
        <v>4</v>
      </c>
      <c r="AL228" s="68">
        <v>7</v>
      </c>
      <c r="AM228" s="68">
        <v>9</v>
      </c>
      <c r="AN228" s="68">
        <v>9</v>
      </c>
      <c r="AO228" s="68">
        <v>4</v>
      </c>
      <c r="AP228" s="68">
        <v>6</v>
      </c>
      <c r="AQ228" s="68">
        <v>9</v>
      </c>
      <c r="AR228" s="68">
        <v>7</v>
      </c>
      <c r="AS228" s="68">
        <v>4</v>
      </c>
      <c r="AT228" s="68">
        <v>6</v>
      </c>
      <c r="AU228" s="68">
        <v>9</v>
      </c>
      <c r="AV228" s="68">
        <v>9</v>
      </c>
      <c r="AW228" s="68">
        <v>8</v>
      </c>
      <c r="AX228" s="68">
        <v>4</v>
      </c>
      <c r="AY228" s="68">
        <v>8</v>
      </c>
      <c r="AZ228" s="68">
        <v>8</v>
      </c>
      <c r="BA228" s="68">
        <v>8</v>
      </c>
      <c r="BB228" s="68">
        <v>7</v>
      </c>
      <c r="BC228" s="68">
        <v>6</v>
      </c>
      <c r="BD228" s="68">
        <v>10</v>
      </c>
      <c r="BE228" s="68">
        <v>7</v>
      </c>
      <c r="BF228" s="68">
        <v>7</v>
      </c>
      <c r="BG228" s="68">
        <v>6</v>
      </c>
      <c r="BH228" s="68">
        <v>5</v>
      </c>
      <c r="BL228" s="68">
        <v>10</v>
      </c>
    </row>
    <row r="229" spans="1:64">
      <c r="A229" s="132">
        <v>45129</v>
      </c>
      <c r="B229" s="68">
        <v>4</v>
      </c>
      <c r="C229" s="68">
        <v>4</v>
      </c>
      <c r="D229" s="68">
        <v>5</v>
      </c>
      <c r="E229" s="68">
        <v>8</v>
      </c>
      <c r="F229" s="68">
        <v>8</v>
      </c>
      <c r="G229" s="68">
        <v>8</v>
      </c>
      <c r="H229" s="68">
        <v>6</v>
      </c>
      <c r="I229" s="68">
        <v>8</v>
      </c>
      <c r="J229" s="68">
        <v>8</v>
      </c>
      <c r="K229" s="68">
        <v>6</v>
      </c>
      <c r="L229" s="68">
        <v>8</v>
      </c>
      <c r="M229" s="68">
        <v>6</v>
      </c>
      <c r="N229" s="68">
        <v>4</v>
      </c>
      <c r="O229" s="68">
        <v>5</v>
      </c>
      <c r="P229" s="68">
        <v>6</v>
      </c>
      <c r="Q229" s="68">
        <v>3</v>
      </c>
      <c r="R229" s="68">
        <v>1</v>
      </c>
      <c r="S229" s="68">
        <v>7</v>
      </c>
      <c r="T229" s="68">
        <v>4</v>
      </c>
      <c r="U229" s="68">
        <v>9</v>
      </c>
      <c r="V229" s="68">
        <v>1</v>
      </c>
      <c r="W229" s="68">
        <v>2</v>
      </c>
      <c r="X229" s="68">
        <v>8</v>
      </c>
      <c r="Y229" s="68">
        <v>7</v>
      </c>
      <c r="Z229" s="68">
        <v>7</v>
      </c>
      <c r="AA229" s="68">
        <v>4</v>
      </c>
      <c r="AB229" s="68">
        <v>4</v>
      </c>
      <c r="AC229" s="68">
        <v>6</v>
      </c>
      <c r="AD229" s="68">
        <v>7</v>
      </c>
      <c r="AE229" s="68">
        <v>4</v>
      </c>
      <c r="AF229" s="68">
        <v>6</v>
      </c>
      <c r="AG229" s="68">
        <v>8</v>
      </c>
      <c r="AH229" s="68">
        <v>6</v>
      </c>
      <c r="AI229" s="68">
        <v>3</v>
      </c>
      <c r="AJ229" s="68">
        <v>3</v>
      </c>
      <c r="AK229" s="68">
        <v>4</v>
      </c>
      <c r="AL229" s="68">
        <v>7</v>
      </c>
      <c r="AM229" s="68">
        <v>9</v>
      </c>
      <c r="AN229" s="68">
        <v>9</v>
      </c>
      <c r="AO229" s="68">
        <v>4</v>
      </c>
      <c r="AP229" s="68">
        <v>6</v>
      </c>
      <c r="AQ229" s="68">
        <v>9</v>
      </c>
      <c r="AR229" s="68">
        <v>7</v>
      </c>
      <c r="AS229" s="68">
        <v>4</v>
      </c>
      <c r="AT229" s="68">
        <v>6</v>
      </c>
      <c r="AU229" s="68">
        <v>9</v>
      </c>
      <c r="AV229" s="68">
        <v>9</v>
      </c>
      <c r="AW229" s="68">
        <v>8</v>
      </c>
      <c r="AX229" s="68">
        <v>4</v>
      </c>
      <c r="AY229" s="68">
        <v>8</v>
      </c>
      <c r="AZ229" s="68">
        <v>8</v>
      </c>
      <c r="BA229" s="68">
        <v>8</v>
      </c>
      <c r="BB229" s="68">
        <v>7</v>
      </c>
      <c r="BC229" s="68">
        <v>6</v>
      </c>
      <c r="BD229" s="68">
        <v>10</v>
      </c>
      <c r="BE229" s="68">
        <v>7</v>
      </c>
      <c r="BF229" s="68">
        <v>7</v>
      </c>
      <c r="BG229" s="68">
        <v>6</v>
      </c>
      <c r="BH229" s="68">
        <v>5</v>
      </c>
      <c r="BL229" s="68">
        <v>10</v>
      </c>
    </row>
    <row r="230" spans="1:64">
      <c r="A230" s="132">
        <v>45130</v>
      </c>
      <c r="B230" s="68">
        <v>4</v>
      </c>
      <c r="C230" s="68">
        <v>4</v>
      </c>
      <c r="D230" s="68">
        <v>5</v>
      </c>
      <c r="E230" s="68">
        <v>8</v>
      </c>
      <c r="F230" s="68">
        <v>8</v>
      </c>
      <c r="G230" s="68">
        <v>8</v>
      </c>
      <c r="H230" s="68">
        <v>6</v>
      </c>
      <c r="I230" s="68">
        <v>8</v>
      </c>
      <c r="J230" s="68">
        <v>8</v>
      </c>
      <c r="K230" s="68">
        <v>6</v>
      </c>
      <c r="L230" s="68">
        <v>8</v>
      </c>
      <c r="M230" s="68">
        <v>6</v>
      </c>
      <c r="N230" s="68">
        <v>4</v>
      </c>
      <c r="O230" s="68">
        <v>5</v>
      </c>
      <c r="P230" s="68">
        <v>6</v>
      </c>
      <c r="Q230" s="68">
        <v>3</v>
      </c>
      <c r="R230" s="68">
        <v>1</v>
      </c>
      <c r="S230" s="68">
        <v>7</v>
      </c>
      <c r="T230" s="68">
        <v>4</v>
      </c>
      <c r="U230" s="68">
        <v>9</v>
      </c>
      <c r="V230" s="68">
        <v>1</v>
      </c>
      <c r="W230" s="68">
        <v>2</v>
      </c>
      <c r="X230" s="68">
        <v>8</v>
      </c>
      <c r="Y230" s="68">
        <v>7</v>
      </c>
      <c r="Z230" s="68">
        <v>7</v>
      </c>
      <c r="AA230" s="68">
        <v>4</v>
      </c>
      <c r="AB230" s="68">
        <v>4</v>
      </c>
      <c r="AC230" s="68">
        <v>6</v>
      </c>
      <c r="AD230" s="68">
        <v>7</v>
      </c>
      <c r="AE230" s="68">
        <v>4</v>
      </c>
      <c r="AF230" s="68">
        <v>6</v>
      </c>
      <c r="AG230" s="68">
        <v>8</v>
      </c>
      <c r="AH230" s="68">
        <v>6</v>
      </c>
      <c r="AI230" s="68">
        <v>3</v>
      </c>
      <c r="AJ230" s="68">
        <v>3</v>
      </c>
      <c r="AK230" s="68">
        <v>4</v>
      </c>
      <c r="AL230" s="68">
        <v>7</v>
      </c>
      <c r="AM230" s="68">
        <v>9</v>
      </c>
      <c r="AN230" s="68">
        <v>9</v>
      </c>
      <c r="AO230" s="68">
        <v>4</v>
      </c>
      <c r="AP230" s="68">
        <v>6</v>
      </c>
      <c r="AQ230" s="68">
        <v>9</v>
      </c>
      <c r="AR230" s="68">
        <v>7</v>
      </c>
      <c r="AS230" s="68">
        <v>4</v>
      </c>
      <c r="AT230" s="68">
        <v>6</v>
      </c>
      <c r="AU230" s="68">
        <v>9</v>
      </c>
      <c r="AV230" s="68">
        <v>9</v>
      </c>
      <c r="AW230" s="68">
        <v>8</v>
      </c>
      <c r="AX230" s="68">
        <v>4</v>
      </c>
      <c r="AY230" s="68">
        <v>8</v>
      </c>
      <c r="AZ230" s="68">
        <v>8</v>
      </c>
      <c r="BA230" s="68">
        <v>8</v>
      </c>
      <c r="BB230" s="68">
        <v>7</v>
      </c>
      <c r="BC230" s="68">
        <v>6</v>
      </c>
      <c r="BD230" s="68">
        <v>10</v>
      </c>
      <c r="BE230" s="68">
        <v>7</v>
      </c>
      <c r="BF230" s="68">
        <v>7</v>
      </c>
      <c r="BG230" s="68">
        <v>6</v>
      </c>
      <c r="BH230" s="68">
        <v>5</v>
      </c>
      <c r="BL230" s="68">
        <v>10</v>
      </c>
    </row>
    <row r="231" spans="1:64">
      <c r="A231" s="132">
        <v>45131</v>
      </c>
      <c r="B231" s="68">
        <v>4</v>
      </c>
      <c r="C231" s="68">
        <v>4</v>
      </c>
      <c r="D231" s="68">
        <v>5</v>
      </c>
      <c r="E231" s="68">
        <v>8</v>
      </c>
      <c r="F231" s="68">
        <v>8</v>
      </c>
      <c r="G231" s="68">
        <v>8</v>
      </c>
      <c r="H231" s="68">
        <v>6</v>
      </c>
      <c r="I231" s="68">
        <v>8</v>
      </c>
      <c r="J231" s="68">
        <v>8</v>
      </c>
      <c r="K231" s="68">
        <v>6</v>
      </c>
      <c r="L231" s="68">
        <v>8</v>
      </c>
      <c r="M231" s="68">
        <v>6</v>
      </c>
      <c r="N231" s="68">
        <v>4</v>
      </c>
      <c r="O231" s="68">
        <v>5</v>
      </c>
      <c r="P231" s="68">
        <v>6</v>
      </c>
      <c r="Q231" s="68">
        <v>3</v>
      </c>
      <c r="R231" s="68">
        <v>1</v>
      </c>
      <c r="S231" s="68">
        <v>7</v>
      </c>
      <c r="T231" s="68">
        <v>4</v>
      </c>
      <c r="U231" s="68">
        <v>9</v>
      </c>
      <c r="V231" s="68">
        <v>1</v>
      </c>
      <c r="W231" s="68">
        <v>2</v>
      </c>
      <c r="X231" s="68">
        <v>8</v>
      </c>
      <c r="Y231" s="68">
        <v>7</v>
      </c>
      <c r="Z231" s="68">
        <v>7</v>
      </c>
      <c r="AA231" s="68">
        <v>4</v>
      </c>
      <c r="AB231" s="68">
        <v>4</v>
      </c>
      <c r="AC231" s="68">
        <v>6</v>
      </c>
      <c r="AD231" s="68">
        <v>7</v>
      </c>
      <c r="AE231" s="68">
        <v>4</v>
      </c>
      <c r="AF231" s="68">
        <v>6</v>
      </c>
      <c r="AG231" s="68">
        <v>8</v>
      </c>
      <c r="AH231" s="68">
        <v>6</v>
      </c>
      <c r="AI231" s="68">
        <v>3</v>
      </c>
      <c r="AJ231" s="68">
        <v>3</v>
      </c>
      <c r="AK231" s="68">
        <v>4</v>
      </c>
      <c r="AL231" s="68">
        <v>7</v>
      </c>
      <c r="AM231" s="68">
        <v>9</v>
      </c>
      <c r="AN231" s="68">
        <v>9</v>
      </c>
      <c r="AO231" s="68">
        <v>4</v>
      </c>
      <c r="AP231" s="68">
        <v>6</v>
      </c>
      <c r="AQ231" s="68">
        <v>9</v>
      </c>
      <c r="AR231" s="68">
        <v>7</v>
      </c>
      <c r="AS231" s="68">
        <v>4</v>
      </c>
      <c r="AT231" s="68">
        <v>6</v>
      </c>
      <c r="AU231" s="68">
        <v>9</v>
      </c>
      <c r="AV231" s="68">
        <v>9</v>
      </c>
      <c r="AW231" s="68">
        <v>8</v>
      </c>
      <c r="AX231" s="68">
        <v>4</v>
      </c>
      <c r="AY231" s="68">
        <v>8</v>
      </c>
      <c r="AZ231" s="68">
        <v>8</v>
      </c>
      <c r="BA231" s="68">
        <v>8</v>
      </c>
      <c r="BB231" s="68">
        <v>7</v>
      </c>
      <c r="BC231" s="68">
        <v>6</v>
      </c>
      <c r="BD231" s="68">
        <v>10</v>
      </c>
      <c r="BE231" s="68">
        <v>7</v>
      </c>
      <c r="BF231" s="68">
        <v>7</v>
      </c>
      <c r="BG231" s="68">
        <v>6</v>
      </c>
      <c r="BH231" s="68">
        <v>5</v>
      </c>
      <c r="BL231" s="68">
        <v>10</v>
      </c>
    </row>
    <row r="232" spans="1:64">
      <c r="A232" s="132">
        <v>45132</v>
      </c>
      <c r="B232" s="68">
        <v>4</v>
      </c>
      <c r="C232" s="68">
        <v>4</v>
      </c>
      <c r="D232" s="68">
        <v>5</v>
      </c>
      <c r="E232" s="68">
        <v>8</v>
      </c>
      <c r="F232" s="68">
        <v>8</v>
      </c>
      <c r="G232" s="68">
        <v>8</v>
      </c>
      <c r="H232" s="68">
        <v>6</v>
      </c>
      <c r="I232" s="68">
        <v>8</v>
      </c>
      <c r="J232" s="68">
        <v>8</v>
      </c>
      <c r="K232" s="68">
        <v>6</v>
      </c>
      <c r="L232" s="68">
        <v>8</v>
      </c>
      <c r="M232" s="68">
        <v>6</v>
      </c>
      <c r="N232" s="68">
        <v>4</v>
      </c>
      <c r="O232" s="68">
        <v>5</v>
      </c>
      <c r="P232" s="68">
        <v>6</v>
      </c>
      <c r="Q232" s="68">
        <v>3</v>
      </c>
      <c r="R232" s="68">
        <v>1</v>
      </c>
      <c r="S232" s="68">
        <v>7</v>
      </c>
      <c r="T232" s="68">
        <v>4</v>
      </c>
      <c r="U232" s="68">
        <v>9</v>
      </c>
      <c r="V232" s="68">
        <v>1</v>
      </c>
      <c r="W232" s="68">
        <v>2</v>
      </c>
      <c r="X232" s="68">
        <v>8</v>
      </c>
      <c r="Y232" s="68">
        <v>7</v>
      </c>
      <c r="Z232" s="68">
        <v>7</v>
      </c>
      <c r="AA232" s="68">
        <v>4</v>
      </c>
      <c r="AB232" s="68">
        <v>4</v>
      </c>
      <c r="AC232" s="68">
        <v>6</v>
      </c>
      <c r="AD232" s="68">
        <v>7</v>
      </c>
      <c r="AE232" s="68">
        <v>4</v>
      </c>
      <c r="AF232" s="68">
        <v>6</v>
      </c>
      <c r="AG232" s="68">
        <v>8</v>
      </c>
      <c r="AH232" s="68">
        <v>6</v>
      </c>
      <c r="AI232" s="68">
        <v>3</v>
      </c>
      <c r="AJ232" s="68">
        <v>3</v>
      </c>
      <c r="AK232" s="68">
        <v>4</v>
      </c>
      <c r="AL232" s="68">
        <v>7</v>
      </c>
      <c r="AM232" s="68">
        <v>9</v>
      </c>
      <c r="AN232" s="68">
        <v>9</v>
      </c>
      <c r="AO232" s="68">
        <v>4</v>
      </c>
      <c r="AP232" s="68">
        <v>6</v>
      </c>
      <c r="AQ232" s="68">
        <v>9</v>
      </c>
      <c r="AR232" s="68">
        <v>7</v>
      </c>
      <c r="AS232" s="68">
        <v>4</v>
      </c>
      <c r="AT232" s="68">
        <v>6</v>
      </c>
      <c r="AU232" s="68">
        <v>9</v>
      </c>
      <c r="AV232" s="68">
        <v>8</v>
      </c>
      <c r="AW232" s="68">
        <v>8</v>
      </c>
      <c r="AX232" s="68">
        <v>4</v>
      </c>
      <c r="AY232" s="68">
        <v>8</v>
      </c>
      <c r="AZ232" s="68">
        <v>8</v>
      </c>
      <c r="BA232" s="68">
        <v>8</v>
      </c>
      <c r="BB232" s="68">
        <v>7</v>
      </c>
      <c r="BC232" s="68">
        <v>6</v>
      </c>
      <c r="BD232" s="68">
        <v>10</v>
      </c>
      <c r="BE232" s="68">
        <v>7</v>
      </c>
      <c r="BF232" s="68">
        <v>7</v>
      </c>
      <c r="BG232" s="68">
        <v>6</v>
      </c>
      <c r="BH232" s="68">
        <v>5</v>
      </c>
      <c r="BL232" s="68">
        <v>10</v>
      </c>
    </row>
    <row r="233" spans="1:64">
      <c r="A233" s="132">
        <v>45133</v>
      </c>
      <c r="B233" s="68">
        <v>4</v>
      </c>
      <c r="C233" s="68">
        <v>4</v>
      </c>
      <c r="D233" s="68">
        <v>5</v>
      </c>
      <c r="E233" s="68">
        <v>8</v>
      </c>
      <c r="F233" s="68">
        <v>8</v>
      </c>
      <c r="G233" s="68">
        <v>8</v>
      </c>
      <c r="H233" s="68">
        <v>6</v>
      </c>
      <c r="I233" s="68">
        <v>8</v>
      </c>
      <c r="J233" s="68">
        <v>8</v>
      </c>
      <c r="K233" s="68">
        <v>6</v>
      </c>
      <c r="L233" s="68">
        <v>8</v>
      </c>
      <c r="M233" s="68">
        <v>6</v>
      </c>
      <c r="N233" s="68">
        <v>4</v>
      </c>
      <c r="O233" s="68">
        <v>5</v>
      </c>
      <c r="P233" s="68">
        <v>6</v>
      </c>
      <c r="Q233" s="68">
        <v>3</v>
      </c>
      <c r="R233" s="68">
        <v>1</v>
      </c>
      <c r="S233" s="68">
        <v>7</v>
      </c>
      <c r="T233" s="68">
        <v>4</v>
      </c>
      <c r="U233" s="68">
        <v>9</v>
      </c>
      <c r="V233" s="68">
        <v>1</v>
      </c>
      <c r="W233" s="68">
        <v>2</v>
      </c>
      <c r="X233" s="68">
        <v>8</v>
      </c>
      <c r="Y233" s="68">
        <v>7</v>
      </c>
      <c r="Z233" s="68">
        <v>7</v>
      </c>
      <c r="AA233" s="68">
        <v>4</v>
      </c>
      <c r="AB233" s="68">
        <v>4</v>
      </c>
      <c r="AC233" s="68">
        <v>6</v>
      </c>
      <c r="AD233" s="68">
        <v>7</v>
      </c>
      <c r="AE233" s="68">
        <v>4</v>
      </c>
      <c r="AF233" s="68">
        <v>6</v>
      </c>
      <c r="AG233" s="68">
        <v>8</v>
      </c>
      <c r="AH233" s="68">
        <v>6</v>
      </c>
      <c r="AI233" s="68">
        <v>3</v>
      </c>
      <c r="AJ233" s="68">
        <v>3</v>
      </c>
      <c r="AK233" s="68">
        <v>4</v>
      </c>
      <c r="AL233" s="68">
        <v>7</v>
      </c>
      <c r="AM233" s="68">
        <v>9</v>
      </c>
      <c r="AN233" s="68">
        <v>9</v>
      </c>
      <c r="AO233" s="68">
        <v>4</v>
      </c>
      <c r="AP233" s="68">
        <v>6</v>
      </c>
      <c r="AQ233" s="68">
        <v>9</v>
      </c>
      <c r="AR233" s="68">
        <v>7</v>
      </c>
      <c r="AS233" s="68">
        <v>4</v>
      </c>
      <c r="AT233" s="68">
        <v>6</v>
      </c>
      <c r="AU233" s="68">
        <v>9</v>
      </c>
      <c r="AV233" s="68">
        <v>8</v>
      </c>
      <c r="AW233" s="68">
        <v>8</v>
      </c>
      <c r="AX233" s="68">
        <v>4</v>
      </c>
      <c r="AY233" s="68">
        <v>8</v>
      </c>
      <c r="AZ233" s="68">
        <v>8</v>
      </c>
      <c r="BA233" s="68">
        <v>8</v>
      </c>
      <c r="BB233" s="68">
        <v>7</v>
      </c>
      <c r="BC233" s="68">
        <v>6</v>
      </c>
      <c r="BD233" s="68">
        <v>10</v>
      </c>
      <c r="BE233" s="68">
        <v>7</v>
      </c>
      <c r="BF233" s="68">
        <v>7</v>
      </c>
      <c r="BG233" s="68">
        <v>6</v>
      </c>
      <c r="BH233" s="68">
        <v>5</v>
      </c>
      <c r="BL233" s="68">
        <v>10</v>
      </c>
    </row>
    <row r="234" spans="1:64">
      <c r="A234" s="132">
        <v>45134</v>
      </c>
      <c r="B234" s="68">
        <v>4</v>
      </c>
      <c r="C234" s="68">
        <v>4</v>
      </c>
      <c r="D234" s="68">
        <v>5</v>
      </c>
      <c r="E234" s="68">
        <v>8</v>
      </c>
      <c r="F234" s="68">
        <v>8</v>
      </c>
      <c r="G234" s="68">
        <v>8</v>
      </c>
      <c r="H234" s="68">
        <v>6</v>
      </c>
      <c r="I234" s="68">
        <v>8</v>
      </c>
      <c r="J234" s="68">
        <v>8</v>
      </c>
      <c r="K234" s="68">
        <v>6</v>
      </c>
      <c r="L234" s="68">
        <v>8</v>
      </c>
      <c r="M234" s="68">
        <v>6</v>
      </c>
      <c r="N234" s="68">
        <v>4</v>
      </c>
      <c r="O234" s="68">
        <v>5</v>
      </c>
      <c r="P234" s="68">
        <v>6</v>
      </c>
      <c r="Q234" s="68">
        <v>3</v>
      </c>
      <c r="R234" s="68">
        <v>1</v>
      </c>
      <c r="S234" s="68">
        <v>7</v>
      </c>
      <c r="T234" s="68">
        <v>4</v>
      </c>
      <c r="U234" s="68">
        <v>9</v>
      </c>
      <c r="V234" s="68">
        <v>1</v>
      </c>
      <c r="W234" s="68">
        <v>2</v>
      </c>
      <c r="X234" s="68">
        <v>8</v>
      </c>
      <c r="Y234" s="68">
        <v>7</v>
      </c>
      <c r="Z234" s="68">
        <v>7</v>
      </c>
      <c r="AA234" s="68">
        <v>4</v>
      </c>
      <c r="AB234" s="68">
        <v>4</v>
      </c>
      <c r="AC234" s="68">
        <v>6</v>
      </c>
      <c r="AD234" s="68">
        <v>7</v>
      </c>
      <c r="AE234" s="68">
        <v>4</v>
      </c>
      <c r="AF234" s="68">
        <v>6</v>
      </c>
      <c r="AG234" s="68">
        <v>8</v>
      </c>
      <c r="AH234" s="68">
        <v>6</v>
      </c>
      <c r="AI234" s="68">
        <v>3</v>
      </c>
      <c r="AJ234" s="68">
        <v>3</v>
      </c>
      <c r="AK234" s="68">
        <v>4</v>
      </c>
      <c r="AL234" s="68">
        <v>7</v>
      </c>
      <c r="AM234" s="68">
        <v>9</v>
      </c>
      <c r="AN234" s="68">
        <v>9</v>
      </c>
      <c r="AO234" s="68">
        <v>4</v>
      </c>
      <c r="AP234" s="68">
        <v>6</v>
      </c>
      <c r="AQ234" s="68">
        <v>9</v>
      </c>
      <c r="AR234" s="68">
        <v>7</v>
      </c>
      <c r="AS234" s="68">
        <v>4</v>
      </c>
      <c r="AT234" s="68">
        <v>6</v>
      </c>
      <c r="AU234" s="68">
        <v>9</v>
      </c>
      <c r="AV234" s="68">
        <v>8</v>
      </c>
      <c r="AW234" s="68">
        <v>8</v>
      </c>
      <c r="AX234" s="68">
        <v>4</v>
      </c>
      <c r="AY234" s="68">
        <v>8</v>
      </c>
      <c r="AZ234" s="68">
        <v>8</v>
      </c>
      <c r="BA234" s="68">
        <v>8</v>
      </c>
      <c r="BB234" s="68">
        <v>7</v>
      </c>
      <c r="BC234" s="68">
        <v>6</v>
      </c>
      <c r="BD234" s="68">
        <v>10</v>
      </c>
      <c r="BE234" s="68">
        <v>7</v>
      </c>
      <c r="BF234" s="68">
        <v>7</v>
      </c>
      <c r="BG234" s="68">
        <v>6</v>
      </c>
      <c r="BH234" s="68">
        <v>5</v>
      </c>
      <c r="BL234" s="68">
        <v>10</v>
      </c>
    </row>
    <row r="235" spans="1:64">
      <c r="A235" s="132">
        <v>45135</v>
      </c>
      <c r="B235" s="68">
        <v>4</v>
      </c>
      <c r="C235" s="68">
        <v>4</v>
      </c>
      <c r="D235" s="68">
        <v>5</v>
      </c>
      <c r="E235" s="68">
        <v>8</v>
      </c>
      <c r="F235" s="68">
        <v>8</v>
      </c>
      <c r="G235" s="68">
        <v>8</v>
      </c>
      <c r="H235" s="68">
        <v>6</v>
      </c>
      <c r="I235" s="68">
        <v>8</v>
      </c>
      <c r="J235" s="68">
        <v>8</v>
      </c>
      <c r="K235" s="68">
        <v>6</v>
      </c>
      <c r="L235" s="68">
        <v>8</v>
      </c>
      <c r="M235" s="68">
        <v>6</v>
      </c>
      <c r="N235" s="68">
        <v>4</v>
      </c>
      <c r="O235" s="68">
        <v>5</v>
      </c>
      <c r="P235" s="68">
        <v>6</v>
      </c>
      <c r="Q235" s="68">
        <v>3</v>
      </c>
      <c r="R235" s="68">
        <v>1</v>
      </c>
      <c r="S235" s="68">
        <v>7</v>
      </c>
      <c r="T235" s="68">
        <v>4</v>
      </c>
      <c r="U235" s="68">
        <v>9</v>
      </c>
      <c r="V235" s="68">
        <v>1</v>
      </c>
      <c r="W235" s="68">
        <v>2</v>
      </c>
      <c r="X235" s="68">
        <v>8</v>
      </c>
      <c r="Y235" s="68">
        <v>7</v>
      </c>
      <c r="Z235" s="68">
        <v>7</v>
      </c>
      <c r="AA235" s="68">
        <v>4</v>
      </c>
      <c r="AB235" s="68">
        <v>4</v>
      </c>
      <c r="AC235" s="68">
        <v>6</v>
      </c>
      <c r="AD235" s="68">
        <v>7</v>
      </c>
      <c r="AE235" s="68">
        <v>4</v>
      </c>
      <c r="AF235" s="68">
        <v>6</v>
      </c>
      <c r="AG235" s="68">
        <v>8</v>
      </c>
      <c r="AH235" s="68">
        <v>6</v>
      </c>
      <c r="AI235" s="68">
        <v>3</v>
      </c>
      <c r="AJ235" s="68">
        <v>3</v>
      </c>
      <c r="AK235" s="68">
        <v>3</v>
      </c>
      <c r="AL235" s="68">
        <v>7</v>
      </c>
      <c r="AM235" s="68">
        <v>9</v>
      </c>
      <c r="AN235" s="68">
        <v>9</v>
      </c>
      <c r="AO235" s="68">
        <v>4</v>
      </c>
      <c r="AP235" s="68">
        <v>6</v>
      </c>
      <c r="AQ235" s="68">
        <v>8</v>
      </c>
      <c r="AR235" s="68">
        <v>7</v>
      </c>
      <c r="AS235" s="68">
        <v>4</v>
      </c>
      <c r="AT235" s="68">
        <v>6</v>
      </c>
      <c r="AU235" s="68">
        <v>9</v>
      </c>
      <c r="AV235" s="68">
        <v>8</v>
      </c>
      <c r="AW235" s="68">
        <v>8</v>
      </c>
      <c r="AX235" s="68">
        <v>4</v>
      </c>
      <c r="AY235" s="68">
        <v>8</v>
      </c>
      <c r="AZ235" s="68">
        <v>8</v>
      </c>
      <c r="BA235" s="68">
        <v>8</v>
      </c>
      <c r="BB235" s="68">
        <v>7</v>
      </c>
      <c r="BC235" s="68">
        <v>6</v>
      </c>
      <c r="BD235" s="68">
        <v>10</v>
      </c>
      <c r="BE235" s="68">
        <v>7</v>
      </c>
      <c r="BF235" s="68">
        <v>7</v>
      </c>
      <c r="BG235" s="68">
        <v>6</v>
      </c>
      <c r="BH235" s="68">
        <v>5</v>
      </c>
      <c r="BL235" s="68">
        <v>10</v>
      </c>
    </row>
    <row r="236" spans="1:64">
      <c r="A236" s="132">
        <v>45136</v>
      </c>
      <c r="B236" s="68">
        <v>4</v>
      </c>
      <c r="C236" s="68">
        <v>4</v>
      </c>
      <c r="D236" s="68">
        <v>5</v>
      </c>
      <c r="E236" s="68">
        <v>8</v>
      </c>
      <c r="F236" s="68">
        <v>8</v>
      </c>
      <c r="G236" s="68">
        <v>8</v>
      </c>
      <c r="H236" s="68">
        <v>6</v>
      </c>
      <c r="I236" s="68">
        <v>8</v>
      </c>
      <c r="J236" s="68">
        <v>8</v>
      </c>
      <c r="K236" s="68">
        <v>6</v>
      </c>
      <c r="L236" s="68">
        <v>8</v>
      </c>
      <c r="M236" s="68">
        <v>6</v>
      </c>
      <c r="N236" s="68">
        <v>4</v>
      </c>
      <c r="O236" s="68">
        <v>5</v>
      </c>
      <c r="P236" s="68">
        <v>6</v>
      </c>
      <c r="Q236" s="68">
        <v>3</v>
      </c>
      <c r="R236" s="68">
        <v>1</v>
      </c>
      <c r="S236" s="68">
        <v>7</v>
      </c>
      <c r="T236" s="68">
        <v>4</v>
      </c>
      <c r="U236" s="68">
        <v>9</v>
      </c>
      <c r="V236" s="68">
        <v>1</v>
      </c>
      <c r="W236" s="68">
        <v>2</v>
      </c>
      <c r="X236" s="68">
        <v>8</v>
      </c>
      <c r="Y236" s="68">
        <v>7</v>
      </c>
      <c r="Z236" s="68">
        <v>7</v>
      </c>
      <c r="AA236" s="68">
        <v>4</v>
      </c>
      <c r="AB236" s="68">
        <v>4</v>
      </c>
      <c r="AC236" s="68">
        <v>6</v>
      </c>
      <c r="AD236" s="68">
        <v>7</v>
      </c>
      <c r="AE236" s="68">
        <v>4</v>
      </c>
      <c r="AF236" s="68">
        <v>6</v>
      </c>
      <c r="AG236" s="68">
        <v>8</v>
      </c>
      <c r="AH236" s="68">
        <v>6</v>
      </c>
      <c r="AI236" s="68">
        <v>3</v>
      </c>
      <c r="AJ236" s="68">
        <v>3</v>
      </c>
      <c r="AK236" s="68">
        <v>3</v>
      </c>
      <c r="AL236" s="68">
        <v>7</v>
      </c>
      <c r="AM236" s="68">
        <v>9</v>
      </c>
      <c r="AN236" s="68">
        <v>9</v>
      </c>
      <c r="AO236" s="68">
        <v>4</v>
      </c>
      <c r="AP236" s="68">
        <v>6</v>
      </c>
      <c r="AQ236" s="68">
        <v>8</v>
      </c>
      <c r="AR236" s="68">
        <v>7</v>
      </c>
      <c r="AS236" s="68">
        <v>4</v>
      </c>
      <c r="AT236" s="68">
        <v>6</v>
      </c>
      <c r="AU236" s="68">
        <v>9</v>
      </c>
      <c r="AV236" s="68">
        <v>8</v>
      </c>
      <c r="AW236" s="68">
        <v>8</v>
      </c>
      <c r="AX236" s="68">
        <v>4</v>
      </c>
      <c r="AY236" s="68">
        <v>8</v>
      </c>
      <c r="AZ236" s="68">
        <v>8</v>
      </c>
      <c r="BA236" s="68">
        <v>8</v>
      </c>
      <c r="BB236" s="68">
        <v>7</v>
      </c>
      <c r="BC236" s="68">
        <v>6</v>
      </c>
      <c r="BD236" s="68">
        <v>10</v>
      </c>
      <c r="BE236" s="68">
        <v>7</v>
      </c>
      <c r="BF236" s="68">
        <v>7</v>
      </c>
      <c r="BG236" s="68">
        <v>6</v>
      </c>
      <c r="BH236" s="68">
        <v>5</v>
      </c>
      <c r="BL236" s="68">
        <v>10</v>
      </c>
    </row>
    <row r="237" spans="1:64">
      <c r="A237" s="132">
        <v>45137</v>
      </c>
      <c r="B237" s="68">
        <v>4</v>
      </c>
      <c r="C237" s="68">
        <v>4</v>
      </c>
      <c r="D237" s="68">
        <v>5</v>
      </c>
      <c r="E237" s="68">
        <v>8</v>
      </c>
      <c r="F237" s="68">
        <v>8</v>
      </c>
      <c r="G237" s="68">
        <v>8</v>
      </c>
      <c r="H237" s="68">
        <v>6</v>
      </c>
      <c r="I237" s="68">
        <v>9</v>
      </c>
      <c r="J237" s="68">
        <v>8</v>
      </c>
      <c r="K237" s="68">
        <v>6</v>
      </c>
      <c r="L237" s="68">
        <v>8</v>
      </c>
      <c r="M237" s="68">
        <v>6</v>
      </c>
      <c r="N237" s="68">
        <v>4</v>
      </c>
      <c r="O237" s="68">
        <v>5</v>
      </c>
      <c r="P237" s="68">
        <v>6</v>
      </c>
      <c r="Q237" s="68">
        <v>3</v>
      </c>
      <c r="R237" s="68">
        <v>1</v>
      </c>
      <c r="S237" s="68">
        <v>7</v>
      </c>
      <c r="T237" s="68">
        <v>4</v>
      </c>
      <c r="U237" s="68">
        <v>9</v>
      </c>
      <c r="V237" s="68">
        <v>1</v>
      </c>
      <c r="W237" s="68">
        <v>2</v>
      </c>
      <c r="X237" s="68">
        <v>8</v>
      </c>
      <c r="Y237" s="68">
        <v>7</v>
      </c>
      <c r="Z237" s="68">
        <v>7</v>
      </c>
      <c r="AA237" s="68">
        <v>4</v>
      </c>
      <c r="AB237" s="68">
        <v>4</v>
      </c>
      <c r="AC237" s="68">
        <v>6</v>
      </c>
      <c r="AD237" s="68">
        <v>7</v>
      </c>
      <c r="AE237" s="68">
        <v>4</v>
      </c>
      <c r="AF237" s="68">
        <v>6</v>
      </c>
      <c r="AG237" s="68">
        <v>8</v>
      </c>
      <c r="AH237" s="68">
        <v>6</v>
      </c>
      <c r="AI237" s="68">
        <v>3</v>
      </c>
      <c r="AJ237" s="68">
        <v>3</v>
      </c>
      <c r="AK237" s="68">
        <v>4</v>
      </c>
      <c r="AL237" s="68">
        <v>7</v>
      </c>
      <c r="AM237" s="68">
        <v>10</v>
      </c>
      <c r="AN237" s="68">
        <v>9</v>
      </c>
      <c r="AO237" s="68">
        <v>4</v>
      </c>
      <c r="AP237" s="68">
        <v>6</v>
      </c>
      <c r="AQ237" s="68">
        <v>9</v>
      </c>
      <c r="AR237" s="68">
        <v>7</v>
      </c>
      <c r="AS237" s="68">
        <v>4</v>
      </c>
      <c r="AT237" s="68">
        <v>6</v>
      </c>
      <c r="AU237" s="68">
        <v>9</v>
      </c>
      <c r="AV237" s="68">
        <v>9</v>
      </c>
      <c r="AW237" s="68">
        <v>8</v>
      </c>
      <c r="AX237" s="68">
        <v>4</v>
      </c>
      <c r="AY237" s="68">
        <v>8</v>
      </c>
      <c r="AZ237" s="68">
        <v>8</v>
      </c>
      <c r="BA237" s="68">
        <v>8</v>
      </c>
      <c r="BB237" s="68">
        <v>7</v>
      </c>
      <c r="BC237" s="68">
        <v>6</v>
      </c>
      <c r="BD237" s="68">
        <v>10</v>
      </c>
      <c r="BE237" s="68">
        <v>7</v>
      </c>
      <c r="BF237" s="68">
        <v>7</v>
      </c>
      <c r="BG237" s="68">
        <v>6</v>
      </c>
      <c r="BH237" s="68">
        <v>5</v>
      </c>
      <c r="BL237" s="68">
        <v>10</v>
      </c>
    </row>
    <row r="238" spans="1:64">
      <c r="A238" s="132">
        <v>45138</v>
      </c>
      <c r="B238" s="68">
        <v>4</v>
      </c>
      <c r="C238" s="68">
        <v>4</v>
      </c>
      <c r="D238" s="68">
        <v>5</v>
      </c>
      <c r="E238" s="68">
        <v>8</v>
      </c>
      <c r="F238" s="68">
        <v>8</v>
      </c>
      <c r="G238" s="68">
        <v>8</v>
      </c>
      <c r="H238" s="68">
        <v>6</v>
      </c>
      <c r="I238" s="68">
        <v>8</v>
      </c>
      <c r="J238" s="68">
        <v>8</v>
      </c>
      <c r="K238" s="68">
        <v>6</v>
      </c>
      <c r="L238" s="68">
        <v>8</v>
      </c>
      <c r="M238" s="68">
        <v>6</v>
      </c>
      <c r="N238" s="68">
        <v>4</v>
      </c>
      <c r="O238" s="68">
        <v>5</v>
      </c>
      <c r="P238" s="68">
        <v>6</v>
      </c>
      <c r="Q238" s="68">
        <v>3</v>
      </c>
      <c r="R238" s="68">
        <v>1</v>
      </c>
      <c r="S238" s="68">
        <v>7</v>
      </c>
      <c r="T238" s="68">
        <v>4</v>
      </c>
      <c r="U238" s="68">
        <v>9</v>
      </c>
      <c r="V238" s="68">
        <v>1</v>
      </c>
      <c r="W238" s="68">
        <v>2</v>
      </c>
      <c r="X238" s="68">
        <v>8</v>
      </c>
      <c r="Y238" s="68">
        <v>7</v>
      </c>
      <c r="Z238" s="68">
        <v>7</v>
      </c>
      <c r="AA238" s="68">
        <v>4</v>
      </c>
      <c r="AB238" s="68">
        <v>4</v>
      </c>
      <c r="AC238" s="68">
        <v>6</v>
      </c>
      <c r="AD238" s="68">
        <v>7</v>
      </c>
      <c r="AE238" s="68">
        <v>4</v>
      </c>
      <c r="AF238" s="68">
        <v>6</v>
      </c>
      <c r="AG238" s="68">
        <v>8</v>
      </c>
      <c r="AH238" s="68">
        <v>6</v>
      </c>
      <c r="AI238" s="68">
        <v>3</v>
      </c>
      <c r="AJ238" s="68">
        <v>3</v>
      </c>
      <c r="AK238" s="68">
        <v>3</v>
      </c>
      <c r="AL238" s="68">
        <v>7</v>
      </c>
      <c r="AM238" s="68">
        <v>9</v>
      </c>
      <c r="AN238" s="68">
        <v>9</v>
      </c>
      <c r="AO238" s="68">
        <v>4</v>
      </c>
      <c r="AP238" s="68">
        <v>6</v>
      </c>
      <c r="AQ238" s="68">
        <v>8</v>
      </c>
      <c r="AR238" s="68">
        <v>7</v>
      </c>
      <c r="AS238" s="68">
        <v>4</v>
      </c>
      <c r="AT238" s="68">
        <v>6</v>
      </c>
      <c r="AU238" s="68">
        <v>9</v>
      </c>
      <c r="AV238" s="68">
        <v>8</v>
      </c>
      <c r="AW238" s="68">
        <v>8</v>
      </c>
      <c r="AX238" s="68">
        <v>4</v>
      </c>
      <c r="AY238" s="68">
        <v>8</v>
      </c>
      <c r="AZ238" s="68">
        <v>8</v>
      </c>
      <c r="BA238" s="68">
        <v>8</v>
      </c>
      <c r="BB238" s="68">
        <v>7</v>
      </c>
      <c r="BC238" s="68">
        <v>6</v>
      </c>
      <c r="BD238" s="68">
        <v>10</v>
      </c>
      <c r="BE238" s="68">
        <v>7</v>
      </c>
      <c r="BF238" s="68">
        <v>7</v>
      </c>
      <c r="BG238" s="68">
        <v>6</v>
      </c>
      <c r="BH238" s="68">
        <v>5</v>
      </c>
      <c r="BL238" s="68">
        <v>10</v>
      </c>
    </row>
    <row r="239" spans="1:64">
      <c r="A239" s="132">
        <v>45139</v>
      </c>
      <c r="B239" s="68">
        <v>4</v>
      </c>
      <c r="C239" s="68">
        <v>4</v>
      </c>
      <c r="D239" s="68">
        <v>5</v>
      </c>
      <c r="E239" s="68">
        <v>8</v>
      </c>
      <c r="F239" s="68">
        <v>8</v>
      </c>
      <c r="G239" s="68">
        <v>8</v>
      </c>
      <c r="H239" s="68">
        <v>6</v>
      </c>
      <c r="I239" s="68">
        <v>8</v>
      </c>
      <c r="J239" s="68">
        <v>8</v>
      </c>
      <c r="K239" s="68">
        <v>6</v>
      </c>
      <c r="L239" s="68">
        <v>8</v>
      </c>
      <c r="M239" s="68">
        <v>6</v>
      </c>
      <c r="N239" s="68">
        <v>4</v>
      </c>
      <c r="O239" s="68">
        <v>5</v>
      </c>
      <c r="P239" s="68">
        <v>6</v>
      </c>
      <c r="Q239" s="68">
        <v>3</v>
      </c>
      <c r="R239" s="68">
        <v>1</v>
      </c>
      <c r="S239" s="68">
        <v>7</v>
      </c>
      <c r="T239" s="68">
        <v>4</v>
      </c>
      <c r="U239" s="68">
        <v>9</v>
      </c>
      <c r="V239" s="68">
        <v>1</v>
      </c>
      <c r="W239" s="68">
        <v>2</v>
      </c>
      <c r="X239" s="68">
        <v>8</v>
      </c>
      <c r="Y239" s="68">
        <v>7</v>
      </c>
      <c r="Z239" s="68">
        <v>7</v>
      </c>
      <c r="AA239" s="68">
        <v>4</v>
      </c>
      <c r="AB239" s="68">
        <v>4</v>
      </c>
      <c r="AC239" s="68">
        <v>6</v>
      </c>
      <c r="AD239" s="68">
        <v>7</v>
      </c>
      <c r="AE239" s="68">
        <v>4</v>
      </c>
      <c r="AF239" s="68">
        <v>6</v>
      </c>
      <c r="AG239" s="68">
        <v>8</v>
      </c>
      <c r="AH239" s="68">
        <v>6</v>
      </c>
      <c r="AI239" s="68">
        <v>3</v>
      </c>
      <c r="AJ239" s="68">
        <v>3</v>
      </c>
      <c r="AK239" s="68">
        <v>3</v>
      </c>
      <c r="AL239" s="68">
        <v>7</v>
      </c>
      <c r="AM239" s="68">
        <v>9</v>
      </c>
      <c r="AN239" s="68">
        <v>9</v>
      </c>
      <c r="AO239" s="68">
        <v>4</v>
      </c>
      <c r="AP239" s="68">
        <v>6</v>
      </c>
      <c r="AQ239" s="68">
        <v>8</v>
      </c>
      <c r="AR239" s="68">
        <v>7</v>
      </c>
      <c r="AS239" s="68">
        <v>4</v>
      </c>
      <c r="AT239" s="68">
        <v>6</v>
      </c>
      <c r="AU239" s="68">
        <v>9</v>
      </c>
      <c r="AV239" s="68">
        <v>8</v>
      </c>
      <c r="AW239" s="68">
        <v>8</v>
      </c>
      <c r="AX239" s="68">
        <v>4</v>
      </c>
      <c r="AY239" s="68">
        <v>8</v>
      </c>
      <c r="AZ239" s="68">
        <v>8</v>
      </c>
      <c r="BA239" s="68">
        <v>8</v>
      </c>
      <c r="BB239" s="68">
        <v>7</v>
      </c>
      <c r="BC239" s="68">
        <v>6</v>
      </c>
      <c r="BD239" s="68">
        <v>10</v>
      </c>
      <c r="BE239" s="68">
        <v>7</v>
      </c>
      <c r="BF239" s="68">
        <v>7</v>
      </c>
      <c r="BG239" s="68">
        <v>6</v>
      </c>
      <c r="BH239" s="68">
        <v>5</v>
      </c>
      <c r="BL239" s="68">
        <v>10</v>
      </c>
    </row>
    <row r="240" spans="1:64">
      <c r="A240" s="132">
        <v>45140</v>
      </c>
      <c r="B240" s="68">
        <v>4</v>
      </c>
      <c r="C240" s="68">
        <v>4</v>
      </c>
      <c r="D240" s="68">
        <v>5</v>
      </c>
      <c r="E240" s="68">
        <v>8</v>
      </c>
      <c r="F240" s="68">
        <v>8</v>
      </c>
      <c r="G240" s="68">
        <v>8</v>
      </c>
      <c r="H240" s="68">
        <v>6</v>
      </c>
      <c r="I240" s="68">
        <v>8</v>
      </c>
      <c r="J240" s="68">
        <v>8</v>
      </c>
      <c r="K240" s="68">
        <v>6</v>
      </c>
      <c r="L240" s="68">
        <v>8</v>
      </c>
      <c r="M240" s="68">
        <v>6</v>
      </c>
      <c r="N240" s="68">
        <v>4</v>
      </c>
      <c r="O240" s="68">
        <v>5</v>
      </c>
      <c r="P240" s="68">
        <v>6</v>
      </c>
      <c r="Q240" s="68">
        <v>3</v>
      </c>
      <c r="R240" s="68">
        <v>1</v>
      </c>
      <c r="S240" s="68">
        <v>7</v>
      </c>
      <c r="T240" s="68">
        <v>4</v>
      </c>
      <c r="U240" s="68">
        <v>9</v>
      </c>
      <c r="V240" s="68">
        <v>1</v>
      </c>
      <c r="W240" s="68">
        <v>2</v>
      </c>
      <c r="X240" s="68">
        <v>8</v>
      </c>
      <c r="Y240" s="68">
        <v>7</v>
      </c>
      <c r="Z240" s="68">
        <v>7</v>
      </c>
      <c r="AA240" s="68">
        <v>4</v>
      </c>
      <c r="AB240" s="68">
        <v>4</v>
      </c>
      <c r="AC240" s="68">
        <v>6</v>
      </c>
      <c r="AD240" s="68">
        <v>7</v>
      </c>
      <c r="AE240" s="68">
        <v>4</v>
      </c>
      <c r="AF240" s="68">
        <v>6</v>
      </c>
      <c r="AG240" s="68">
        <v>8</v>
      </c>
      <c r="AH240" s="68">
        <v>6</v>
      </c>
      <c r="AI240" s="68">
        <v>3</v>
      </c>
      <c r="AJ240" s="68">
        <v>3</v>
      </c>
      <c r="AK240" s="68">
        <v>3</v>
      </c>
      <c r="AL240" s="68">
        <v>7</v>
      </c>
      <c r="AM240" s="68">
        <v>9</v>
      </c>
      <c r="AN240" s="68">
        <v>9</v>
      </c>
      <c r="AO240" s="68">
        <v>4</v>
      </c>
      <c r="AP240" s="68">
        <v>6</v>
      </c>
      <c r="AQ240" s="68">
        <v>8</v>
      </c>
      <c r="AR240" s="68">
        <v>7</v>
      </c>
      <c r="AS240" s="68">
        <v>4</v>
      </c>
      <c r="AT240" s="68">
        <v>6</v>
      </c>
      <c r="AU240" s="68">
        <v>9</v>
      </c>
      <c r="AV240" s="68">
        <v>8</v>
      </c>
      <c r="AW240" s="68">
        <v>8</v>
      </c>
      <c r="AX240" s="68">
        <v>4</v>
      </c>
      <c r="AY240" s="68">
        <v>8</v>
      </c>
      <c r="AZ240" s="68">
        <v>8</v>
      </c>
      <c r="BA240" s="68">
        <v>8</v>
      </c>
      <c r="BB240" s="68">
        <v>7</v>
      </c>
      <c r="BC240" s="68">
        <v>6</v>
      </c>
      <c r="BD240" s="68">
        <v>10</v>
      </c>
      <c r="BE240" s="68">
        <v>7</v>
      </c>
      <c r="BF240" s="68">
        <v>7</v>
      </c>
      <c r="BG240" s="68">
        <v>6</v>
      </c>
      <c r="BH240" s="68">
        <v>5</v>
      </c>
      <c r="BL240" s="68">
        <v>10</v>
      </c>
    </row>
    <row r="241" spans="1:64">
      <c r="A241" s="132">
        <v>45141</v>
      </c>
      <c r="B241" s="68">
        <v>4</v>
      </c>
      <c r="C241" s="68">
        <v>4</v>
      </c>
      <c r="D241" s="68">
        <v>5</v>
      </c>
      <c r="E241" s="68">
        <v>8</v>
      </c>
      <c r="F241" s="68">
        <v>8</v>
      </c>
      <c r="G241" s="68">
        <v>8</v>
      </c>
      <c r="H241" s="68">
        <v>6</v>
      </c>
      <c r="I241" s="68">
        <v>8</v>
      </c>
      <c r="J241" s="68">
        <v>8</v>
      </c>
      <c r="K241" s="68">
        <v>6</v>
      </c>
      <c r="L241" s="68">
        <v>8</v>
      </c>
      <c r="M241" s="68">
        <v>6</v>
      </c>
      <c r="N241" s="68">
        <v>4</v>
      </c>
      <c r="O241" s="68">
        <v>5</v>
      </c>
      <c r="P241" s="68">
        <v>6</v>
      </c>
      <c r="Q241" s="68">
        <v>3</v>
      </c>
      <c r="R241" s="68">
        <v>1</v>
      </c>
      <c r="S241" s="68">
        <v>7</v>
      </c>
      <c r="T241" s="68">
        <v>4</v>
      </c>
      <c r="U241" s="68">
        <v>9</v>
      </c>
      <c r="V241" s="68">
        <v>1</v>
      </c>
      <c r="W241" s="68">
        <v>2</v>
      </c>
      <c r="X241" s="68">
        <v>8</v>
      </c>
      <c r="Y241" s="68">
        <v>7</v>
      </c>
      <c r="Z241" s="68">
        <v>7</v>
      </c>
      <c r="AA241" s="68">
        <v>4</v>
      </c>
      <c r="AB241" s="68">
        <v>4</v>
      </c>
      <c r="AC241" s="68">
        <v>6</v>
      </c>
      <c r="AD241" s="68">
        <v>7</v>
      </c>
      <c r="AE241" s="68">
        <v>4</v>
      </c>
      <c r="AF241" s="68">
        <v>6</v>
      </c>
      <c r="AG241" s="68">
        <v>8</v>
      </c>
      <c r="AH241" s="68">
        <v>6</v>
      </c>
      <c r="AI241" s="68">
        <v>3</v>
      </c>
      <c r="AJ241" s="68">
        <v>3</v>
      </c>
      <c r="AK241" s="68">
        <v>3</v>
      </c>
      <c r="AL241" s="68">
        <v>7</v>
      </c>
      <c r="AM241" s="68">
        <v>9</v>
      </c>
      <c r="AN241" s="68">
        <v>9</v>
      </c>
      <c r="AO241" s="68">
        <v>4</v>
      </c>
      <c r="AP241" s="68">
        <v>6</v>
      </c>
      <c r="AQ241" s="68">
        <v>8</v>
      </c>
      <c r="AR241" s="68">
        <v>7</v>
      </c>
      <c r="AS241" s="68">
        <v>4</v>
      </c>
      <c r="AT241" s="68">
        <v>6</v>
      </c>
      <c r="AU241" s="68">
        <v>9</v>
      </c>
      <c r="AV241" s="68">
        <v>8</v>
      </c>
      <c r="AW241" s="68">
        <v>8</v>
      </c>
      <c r="AX241" s="68">
        <v>4</v>
      </c>
      <c r="AY241" s="68">
        <v>8</v>
      </c>
      <c r="AZ241" s="68">
        <v>8</v>
      </c>
      <c r="BA241" s="68">
        <v>8</v>
      </c>
      <c r="BB241" s="68">
        <v>7</v>
      </c>
      <c r="BC241" s="68">
        <v>6</v>
      </c>
      <c r="BD241" s="68">
        <v>10</v>
      </c>
      <c r="BE241" s="68">
        <v>7</v>
      </c>
      <c r="BF241" s="68">
        <v>7</v>
      </c>
      <c r="BG241" s="68">
        <v>6</v>
      </c>
      <c r="BH241" s="68">
        <v>5</v>
      </c>
      <c r="BL241" s="68">
        <v>10</v>
      </c>
    </row>
    <row r="242" spans="1:64">
      <c r="A242" s="132">
        <v>45142</v>
      </c>
      <c r="B242" s="68">
        <v>4</v>
      </c>
      <c r="C242" s="68">
        <v>4</v>
      </c>
      <c r="D242" s="68">
        <v>5</v>
      </c>
      <c r="E242" s="68">
        <v>8</v>
      </c>
      <c r="F242" s="68">
        <v>8</v>
      </c>
      <c r="G242" s="68">
        <v>8</v>
      </c>
      <c r="H242" s="68">
        <v>6</v>
      </c>
      <c r="I242" s="68">
        <v>8</v>
      </c>
      <c r="J242" s="68">
        <v>8</v>
      </c>
      <c r="K242" s="68">
        <v>6</v>
      </c>
      <c r="L242" s="68">
        <v>8</v>
      </c>
      <c r="M242" s="68">
        <v>6</v>
      </c>
      <c r="N242" s="68">
        <v>4</v>
      </c>
      <c r="O242" s="68">
        <v>5</v>
      </c>
      <c r="P242" s="68">
        <v>6</v>
      </c>
      <c r="Q242" s="68">
        <v>3</v>
      </c>
      <c r="R242" s="68">
        <v>1</v>
      </c>
      <c r="S242" s="68">
        <v>7</v>
      </c>
      <c r="T242" s="68">
        <v>4</v>
      </c>
      <c r="U242" s="68">
        <v>9</v>
      </c>
      <c r="V242" s="68">
        <v>1</v>
      </c>
      <c r="W242" s="68">
        <v>2</v>
      </c>
      <c r="X242" s="68">
        <v>8</v>
      </c>
      <c r="Y242" s="68">
        <v>7</v>
      </c>
      <c r="Z242" s="68">
        <v>7</v>
      </c>
      <c r="AA242" s="68">
        <v>4</v>
      </c>
      <c r="AB242" s="68">
        <v>4</v>
      </c>
      <c r="AC242" s="68">
        <v>6</v>
      </c>
      <c r="AD242" s="68">
        <v>7</v>
      </c>
      <c r="AE242" s="68">
        <v>4</v>
      </c>
      <c r="AF242" s="68">
        <v>6</v>
      </c>
      <c r="AG242" s="68">
        <v>8</v>
      </c>
      <c r="AH242" s="68">
        <v>6</v>
      </c>
      <c r="AI242" s="68">
        <v>3</v>
      </c>
      <c r="AJ242" s="68">
        <v>3</v>
      </c>
      <c r="AK242" s="68">
        <v>3</v>
      </c>
      <c r="AL242" s="68">
        <v>7</v>
      </c>
      <c r="AM242" s="68">
        <v>9</v>
      </c>
      <c r="AN242" s="68">
        <v>9</v>
      </c>
      <c r="AO242" s="68">
        <v>4</v>
      </c>
      <c r="AP242" s="68">
        <v>6</v>
      </c>
      <c r="AQ242" s="68">
        <v>8</v>
      </c>
      <c r="AR242" s="68">
        <v>7</v>
      </c>
      <c r="AS242" s="68">
        <v>4</v>
      </c>
      <c r="AT242" s="68">
        <v>6</v>
      </c>
      <c r="AU242" s="68">
        <v>9</v>
      </c>
      <c r="AV242" s="68">
        <v>8</v>
      </c>
      <c r="AW242" s="68">
        <v>8</v>
      </c>
      <c r="AX242" s="68">
        <v>4</v>
      </c>
      <c r="AY242" s="68">
        <v>8</v>
      </c>
      <c r="AZ242" s="68">
        <v>8</v>
      </c>
      <c r="BA242" s="68">
        <v>8</v>
      </c>
      <c r="BB242" s="68">
        <v>7</v>
      </c>
      <c r="BC242" s="68">
        <v>6</v>
      </c>
      <c r="BD242" s="68">
        <v>10</v>
      </c>
      <c r="BE242" s="68">
        <v>7</v>
      </c>
      <c r="BF242" s="68">
        <v>7</v>
      </c>
      <c r="BG242" s="68">
        <v>6</v>
      </c>
      <c r="BH242" s="68">
        <v>5</v>
      </c>
      <c r="BL242" s="68">
        <v>10</v>
      </c>
    </row>
    <row r="243" spans="1:64">
      <c r="A243" s="132">
        <v>45143</v>
      </c>
      <c r="B243" s="68">
        <v>4</v>
      </c>
      <c r="C243" s="68">
        <v>4</v>
      </c>
      <c r="D243" s="68">
        <v>5</v>
      </c>
      <c r="E243" s="68">
        <v>8</v>
      </c>
      <c r="F243" s="68">
        <v>8</v>
      </c>
      <c r="G243" s="68">
        <v>8</v>
      </c>
      <c r="H243" s="68">
        <v>6</v>
      </c>
      <c r="I243" s="68">
        <v>8</v>
      </c>
      <c r="J243" s="68">
        <v>8</v>
      </c>
      <c r="K243" s="68">
        <v>6</v>
      </c>
      <c r="L243" s="68">
        <v>8</v>
      </c>
      <c r="M243" s="68">
        <v>6</v>
      </c>
      <c r="N243" s="68">
        <v>4</v>
      </c>
      <c r="O243" s="68">
        <v>5</v>
      </c>
      <c r="P243" s="68">
        <v>6</v>
      </c>
      <c r="Q243" s="68">
        <v>3</v>
      </c>
      <c r="R243" s="68">
        <v>1</v>
      </c>
      <c r="S243" s="68">
        <v>7</v>
      </c>
      <c r="T243" s="68">
        <v>4</v>
      </c>
      <c r="U243" s="68">
        <v>9</v>
      </c>
      <c r="V243" s="68">
        <v>1</v>
      </c>
      <c r="W243" s="68">
        <v>2</v>
      </c>
      <c r="X243" s="68">
        <v>8</v>
      </c>
      <c r="Y243" s="68">
        <v>7</v>
      </c>
      <c r="Z243" s="68">
        <v>7</v>
      </c>
      <c r="AA243" s="68">
        <v>4</v>
      </c>
      <c r="AB243" s="68">
        <v>4</v>
      </c>
      <c r="AC243" s="68">
        <v>6</v>
      </c>
      <c r="AD243" s="68">
        <v>7</v>
      </c>
      <c r="AE243" s="68">
        <v>4</v>
      </c>
      <c r="AF243" s="68">
        <v>6</v>
      </c>
      <c r="AG243" s="68">
        <v>8</v>
      </c>
      <c r="AH243" s="68">
        <v>6</v>
      </c>
      <c r="AI243" s="68">
        <v>3</v>
      </c>
      <c r="AJ243" s="68">
        <v>3</v>
      </c>
      <c r="AK243" s="68">
        <v>3</v>
      </c>
      <c r="AL243" s="68">
        <v>7</v>
      </c>
      <c r="AM243" s="68">
        <v>9</v>
      </c>
      <c r="AN243" s="68">
        <v>9</v>
      </c>
      <c r="AO243" s="68">
        <v>4</v>
      </c>
      <c r="AP243" s="68">
        <v>6</v>
      </c>
      <c r="AQ243" s="68">
        <v>8</v>
      </c>
      <c r="AR243" s="68">
        <v>7</v>
      </c>
      <c r="AS243" s="68">
        <v>4</v>
      </c>
      <c r="AT243" s="68">
        <v>6</v>
      </c>
      <c r="AU243" s="68">
        <v>9</v>
      </c>
      <c r="AV243" s="68">
        <v>8</v>
      </c>
      <c r="AW243" s="68">
        <v>8</v>
      </c>
      <c r="AX243" s="68">
        <v>4</v>
      </c>
      <c r="AY243" s="68">
        <v>8</v>
      </c>
      <c r="AZ243" s="68">
        <v>8</v>
      </c>
      <c r="BA243" s="68">
        <v>8</v>
      </c>
      <c r="BB243" s="68">
        <v>7</v>
      </c>
      <c r="BC243" s="68">
        <v>6</v>
      </c>
      <c r="BD243" s="68">
        <v>10</v>
      </c>
      <c r="BE243" s="68">
        <v>7</v>
      </c>
      <c r="BF243" s="68">
        <v>7</v>
      </c>
      <c r="BG243" s="68">
        <v>6</v>
      </c>
      <c r="BH243" s="68">
        <v>5</v>
      </c>
      <c r="BL243" s="68">
        <v>10</v>
      </c>
    </row>
    <row r="244" spans="1:64">
      <c r="A244" s="132">
        <v>45144</v>
      </c>
      <c r="B244" s="68">
        <v>4</v>
      </c>
      <c r="C244" s="68">
        <v>4</v>
      </c>
      <c r="D244" s="68">
        <v>5</v>
      </c>
      <c r="E244" s="68">
        <v>8</v>
      </c>
      <c r="F244" s="68">
        <v>8</v>
      </c>
      <c r="G244" s="68">
        <v>8</v>
      </c>
      <c r="H244" s="68">
        <v>6</v>
      </c>
      <c r="I244" s="68">
        <v>8</v>
      </c>
      <c r="J244" s="68">
        <v>8</v>
      </c>
      <c r="K244" s="68">
        <v>6</v>
      </c>
      <c r="L244" s="68">
        <v>8</v>
      </c>
      <c r="M244" s="68">
        <v>6</v>
      </c>
      <c r="N244" s="68">
        <v>4</v>
      </c>
      <c r="O244" s="68">
        <v>5</v>
      </c>
      <c r="P244" s="68">
        <v>6</v>
      </c>
      <c r="Q244" s="68">
        <v>3</v>
      </c>
      <c r="R244" s="68">
        <v>1</v>
      </c>
      <c r="S244" s="68">
        <v>7</v>
      </c>
      <c r="T244" s="68">
        <v>4</v>
      </c>
      <c r="U244" s="68">
        <v>9</v>
      </c>
      <c r="V244" s="68">
        <v>1</v>
      </c>
      <c r="W244" s="68">
        <v>2</v>
      </c>
      <c r="X244" s="68">
        <v>8</v>
      </c>
      <c r="Y244" s="68">
        <v>7</v>
      </c>
      <c r="Z244" s="68">
        <v>7</v>
      </c>
      <c r="AA244" s="68">
        <v>4</v>
      </c>
      <c r="AB244" s="68">
        <v>4</v>
      </c>
      <c r="AC244" s="68">
        <v>6</v>
      </c>
      <c r="AD244" s="68">
        <v>7</v>
      </c>
      <c r="AE244" s="68">
        <v>4</v>
      </c>
      <c r="AF244" s="68">
        <v>6</v>
      </c>
      <c r="AG244" s="68">
        <v>8</v>
      </c>
      <c r="AH244" s="68">
        <v>6</v>
      </c>
      <c r="AI244" s="68">
        <v>3</v>
      </c>
      <c r="AJ244" s="68">
        <v>3</v>
      </c>
      <c r="AK244" s="68">
        <v>3</v>
      </c>
      <c r="AL244" s="68">
        <v>7</v>
      </c>
      <c r="AM244" s="68">
        <v>9</v>
      </c>
      <c r="AN244" s="68">
        <v>9</v>
      </c>
      <c r="AO244" s="68">
        <v>4</v>
      </c>
      <c r="AP244" s="68">
        <v>6</v>
      </c>
      <c r="AQ244" s="68">
        <v>8</v>
      </c>
      <c r="AR244" s="68">
        <v>7</v>
      </c>
      <c r="AS244" s="68">
        <v>4</v>
      </c>
      <c r="AT244" s="68">
        <v>5</v>
      </c>
      <c r="AU244" s="68">
        <v>9</v>
      </c>
      <c r="AV244" s="68">
        <v>8</v>
      </c>
      <c r="AW244" s="68">
        <v>8</v>
      </c>
      <c r="AX244" s="68">
        <v>4</v>
      </c>
      <c r="AY244" s="68">
        <v>8</v>
      </c>
      <c r="AZ244" s="68">
        <v>8</v>
      </c>
      <c r="BA244" s="68">
        <v>8</v>
      </c>
      <c r="BB244" s="68">
        <v>7</v>
      </c>
      <c r="BC244" s="68">
        <v>6</v>
      </c>
      <c r="BD244" s="68">
        <v>10</v>
      </c>
      <c r="BE244" s="68">
        <v>7</v>
      </c>
      <c r="BF244" s="68">
        <v>7</v>
      </c>
      <c r="BG244" s="68">
        <v>6</v>
      </c>
      <c r="BH244" s="68">
        <v>5</v>
      </c>
      <c r="BL244" s="68">
        <v>10</v>
      </c>
    </row>
    <row r="245" spans="1:64">
      <c r="A245" s="132">
        <v>45145</v>
      </c>
      <c r="B245" s="68">
        <v>4</v>
      </c>
      <c r="C245" s="68">
        <v>4</v>
      </c>
      <c r="D245" s="68">
        <v>5</v>
      </c>
      <c r="E245" s="68">
        <v>8</v>
      </c>
      <c r="F245" s="68">
        <v>8</v>
      </c>
      <c r="G245" s="68">
        <v>8</v>
      </c>
      <c r="H245" s="68">
        <v>6</v>
      </c>
      <c r="I245" s="68">
        <v>8</v>
      </c>
      <c r="J245" s="68">
        <v>8</v>
      </c>
      <c r="K245" s="68">
        <v>6</v>
      </c>
      <c r="L245" s="68">
        <v>8</v>
      </c>
      <c r="M245" s="68">
        <v>6</v>
      </c>
      <c r="N245" s="68">
        <v>4</v>
      </c>
      <c r="O245" s="68">
        <v>5</v>
      </c>
      <c r="P245" s="68">
        <v>6</v>
      </c>
      <c r="Q245" s="68">
        <v>3</v>
      </c>
      <c r="R245" s="68">
        <v>1</v>
      </c>
      <c r="S245" s="68">
        <v>7</v>
      </c>
      <c r="T245" s="68">
        <v>4</v>
      </c>
      <c r="U245" s="68">
        <v>9</v>
      </c>
      <c r="V245" s="68">
        <v>1</v>
      </c>
      <c r="W245" s="68">
        <v>2</v>
      </c>
      <c r="X245" s="68">
        <v>8</v>
      </c>
      <c r="Y245" s="68">
        <v>7</v>
      </c>
      <c r="Z245" s="68">
        <v>7</v>
      </c>
      <c r="AA245" s="68">
        <v>4</v>
      </c>
      <c r="AB245" s="68">
        <v>4</v>
      </c>
      <c r="AC245" s="68">
        <v>6</v>
      </c>
      <c r="AD245" s="68">
        <v>7</v>
      </c>
      <c r="AE245" s="68">
        <v>4</v>
      </c>
      <c r="AF245" s="68">
        <v>6</v>
      </c>
      <c r="AG245" s="68">
        <v>8</v>
      </c>
      <c r="AH245" s="68">
        <v>6</v>
      </c>
      <c r="AI245" s="68">
        <v>3</v>
      </c>
      <c r="AJ245" s="68">
        <v>3</v>
      </c>
      <c r="AK245" s="68">
        <v>3</v>
      </c>
      <c r="AL245" s="68">
        <v>7</v>
      </c>
      <c r="AM245" s="68">
        <v>9</v>
      </c>
      <c r="AN245" s="68">
        <v>9</v>
      </c>
      <c r="AO245" s="68">
        <v>4</v>
      </c>
      <c r="AP245" s="68">
        <v>6</v>
      </c>
      <c r="AQ245" s="68">
        <v>8</v>
      </c>
      <c r="AR245" s="68">
        <v>7</v>
      </c>
      <c r="AS245" s="68">
        <v>4</v>
      </c>
      <c r="AT245" s="68">
        <v>5</v>
      </c>
      <c r="AU245" s="68">
        <v>9</v>
      </c>
      <c r="AV245" s="68">
        <v>8</v>
      </c>
      <c r="AW245" s="68">
        <v>8</v>
      </c>
      <c r="AX245" s="68">
        <v>4</v>
      </c>
      <c r="AY245" s="68">
        <v>8</v>
      </c>
      <c r="AZ245" s="68">
        <v>8</v>
      </c>
      <c r="BA245" s="68">
        <v>8</v>
      </c>
      <c r="BB245" s="68">
        <v>7</v>
      </c>
      <c r="BC245" s="68">
        <v>6</v>
      </c>
      <c r="BD245" s="68">
        <v>10</v>
      </c>
      <c r="BE245" s="68">
        <v>7</v>
      </c>
      <c r="BF245" s="68">
        <v>7</v>
      </c>
      <c r="BG245" s="68">
        <v>6</v>
      </c>
      <c r="BH245" s="68">
        <v>5</v>
      </c>
      <c r="BL245" s="68">
        <v>10</v>
      </c>
    </row>
    <row r="246" spans="1:64">
      <c r="A246" s="132">
        <v>45146</v>
      </c>
      <c r="B246" s="68">
        <v>4</v>
      </c>
      <c r="C246" s="68">
        <v>4</v>
      </c>
      <c r="D246" s="68">
        <v>5</v>
      </c>
      <c r="E246" s="68">
        <v>8</v>
      </c>
      <c r="F246" s="68">
        <v>8</v>
      </c>
      <c r="G246" s="68">
        <v>8</v>
      </c>
      <c r="H246" s="68">
        <v>6</v>
      </c>
      <c r="I246" s="68">
        <v>8</v>
      </c>
      <c r="J246" s="68">
        <v>8</v>
      </c>
      <c r="K246" s="68">
        <v>6</v>
      </c>
      <c r="L246" s="68">
        <v>8</v>
      </c>
      <c r="M246" s="68">
        <v>6</v>
      </c>
      <c r="N246" s="68">
        <v>4</v>
      </c>
      <c r="O246" s="68">
        <v>5</v>
      </c>
      <c r="P246" s="68">
        <v>6</v>
      </c>
      <c r="Q246" s="68">
        <v>3</v>
      </c>
      <c r="R246" s="68">
        <v>1</v>
      </c>
      <c r="S246" s="68">
        <v>7</v>
      </c>
      <c r="T246" s="68">
        <v>4</v>
      </c>
      <c r="U246" s="68">
        <v>9</v>
      </c>
      <c r="V246" s="68">
        <v>1</v>
      </c>
      <c r="W246" s="68">
        <v>2</v>
      </c>
      <c r="X246" s="68">
        <v>8</v>
      </c>
      <c r="Y246" s="68">
        <v>7</v>
      </c>
      <c r="Z246" s="68">
        <v>7</v>
      </c>
      <c r="AA246" s="68">
        <v>4</v>
      </c>
      <c r="AB246" s="68">
        <v>4</v>
      </c>
      <c r="AC246" s="68">
        <v>6</v>
      </c>
      <c r="AD246" s="68">
        <v>7</v>
      </c>
      <c r="AE246" s="68">
        <v>4</v>
      </c>
      <c r="AF246" s="68">
        <v>6</v>
      </c>
      <c r="AG246" s="68">
        <v>8</v>
      </c>
      <c r="AH246" s="68">
        <v>6</v>
      </c>
      <c r="AI246" s="68">
        <v>3</v>
      </c>
      <c r="AJ246" s="68">
        <v>3</v>
      </c>
      <c r="AK246" s="68">
        <v>3</v>
      </c>
      <c r="AL246" s="68">
        <v>7</v>
      </c>
      <c r="AM246" s="68">
        <v>9</v>
      </c>
      <c r="AN246" s="68">
        <v>9</v>
      </c>
      <c r="AO246" s="68">
        <v>4</v>
      </c>
      <c r="AP246" s="68">
        <v>6</v>
      </c>
      <c r="AQ246" s="68">
        <v>8</v>
      </c>
      <c r="AR246" s="68">
        <v>7</v>
      </c>
      <c r="AS246" s="68">
        <v>4</v>
      </c>
      <c r="AT246" s="68">
        <v>5</v>
      </c>
      <c r="AU246" s="68">
        <v>9</v>
      </c>
      <c r="AV246" s="68">
        <v>8</v>
      </c>
      <c r="AW246" s="68">
        <v>8</v>
      </c>
      <c r="AX246" s="68">
        <v>4</v>
      </c>
      <c r="AY246" s="68">
        <v>8</v>
      </c>
      <c r="AZ246" s="68">
        <v>8</v>
      </c>
      <c r="BA246" s="68">
        <v>8</v>
      </c>
      <c r="BB246" s="68">
        <v>7</v>
      </c>
      <c r="BC246" s="68">
        <v>6</v>
      </c>
      <c r="BD246" s="68">
        <v>10</v>
      </c>
      <c r="BE246" s="68">
        <v>7</v>
      </c>
      <c r="BF246" s="68">
        <v>7</v>
      </c>
      <c r="BG246" s="68">
        <v>6</v>
      </c>
      <c r="BH246" s="68">
        <v>5</v>
      </c>
      <c r="BL246" s="68">
        <v>10</v>
      </c>
    </row>
    <row r="247" spans="1:64">
      <c r="A247" s="132">
        <v>45147</v>
      </c>
      <c r="B247" s="68">
        <v>4</v>
      </c>
      <c r="C247" s="68">
        <v>4</v>
      </c>
      <c r="D247" s="68">
        <v>5</v>
      </c>
      <c r="E247" s="68">
        <v>8</v>
      </c>
      <c r="F247" s="68">
        <v>8</v>
      </c>
      <c r="G247" s="68">
        <v>8</v>
      </c>
      <c r="H247" s="68">
        <v>6</v>
      </c>
      <c r="I247" s="68">
        <v>8</v>
      </c>
      <c r="J247" s="68">
        <v>8</v>
      </c>
      <c r="K247" s="68">
        <v>6</v>
      </c>
      <c r="L247" s="68">
        <v>8</v>
      </c>
      <c r="M247" s="68">
        <v>6</v>
      </c>
      <c r="N247" s="68">
        <v>4</v>
      </c>
      <c r="O247" s="68">
        <v>5</v>
      </c>
      <c r="P247" s="68">
        <v>6</v>
      </c>
      <c r="Q247" s="68">
        <v>3</v>
      </c>
      <c r="R247" s="68">
        <v>1</v>
      </c>
      <c r="S247" s="68">
        <v>7</v>
      </c>
      <c r="T247" s="68">
        <v>4</v>
      </c>
      <c r="U247" s="68">
        <v>9</v>
      </c>
      <c r="V247" s="68">
        <v>1</v>
      </c>
      <c r="W247" s="68">
        <v>2</v>
      </c>
      <c r="X247" s="68">
        <v>8</v>
      </c>
      <c r="Y247" s="68">
        <v>7</v>
      </c>
      <c r="Z247" s="68">
        <v>7</v>
      </c>
      <c r="AA247" s="68">
        <v>4</v>
      </c>
      <c r="AB247" s="68">
        <v>4</v>
      </c>
      <c r="AC247" s="68">
        <v>6</v>
      </c>
      <c r="AD247" s="68">
        <v>7</v>
      </c>
      <c r="AE247" s="68">
        <v>4</v>
      </c>
      <c r="AF247" s="68">
        <v>6</v>
      </c>
      <c r="AG247" s="68">
        <v>8</v>
      </c>
      <c r="AH247" s="68">
        <v>6</v>
      </c>
      <c r="AI247" s="68">
        <v>3</v>
      </c>
      <c r="AJ247" s="68">
        <v>3</v>
      </c>
      <c r="AK247" s="68">
        <v>3</v>
      </c>
      <c r="AL247" s="68">
        <v>7</v>
      </c>
      <c r="AM247" s="68">
        <v>9</v>
      </c>
      <c r="AN247" s="68">
        <v>9</v>
      </c>
      <c r="AO247" s="68">
        <v>4</v>
      </c>
      <c r="AP247" s="68">
        <v>6</v>
      </c>
      <c r="AQ247" s="68">
        <v>8</v>
      </c>
      <c r="AR247" s="68">
        <v>7</v>
      </c>
      <c r="AS247" s="68">
        <v>4</v>
      </c>
      <c r="AT247" s="68">
        <v>5</v>
      </c>
      <c r="AU247" s="68">
        <v>9</v>
      </c>
      <c r="AV247" s="68">
        <v>8</v>
      </c>
      <c r="AW247" s="68">
        <v>8</v>
      </c>
      <c r="AX247" s="68">
        <v>4</v>
      </c>
      <c r="AY247" s="68">
        <v>8</v>
      </c>
      <c r="AZ247" s="68">
        <v>8</v>
      </c>
      <c r="BA247" s="68">
        <v>8</v>
      </c>
      <c r="BB247" s="68">
        <v>7</v>
      </c>
      <c r="BC247" s="68">
        <v>6</v>
      </c>
      <c r="BD247" s="68">
        <v>10</v>
      </c>
      <c r="BE247" s="68">
        <v>7</v>
      </c>
      <c r="BF247" s="68">
        <v>7</v>
      </c>
      <c r="BG247" s="68">
        <v>6</v>
      </c>
      <c r="BH247" s="68">
        <v>5</v>
      </c>
      <c r="BL247" s="68">
        <v>10</v>
      </c>
    </row>
    <row r="248" spans="1:64">
      <c r="A248" s="132">
        <v>45148</v>
      </c>
      <c r="B248" s="68">
        <v>4</v>
      </c>
      <c r="C248" s="68">
        <v>4</v>
      </c>
      <c r="D248" s="68">
        <v>5</v>
      </c>
      <c r="E248" s="68">
        <v>8</v>
      </c>
      <c r="F248" s="68">
        <v>8</v>
      </c>
      <c r="G248" s="68">
        <v>8</v>
      </c>
      <c r="H248" s="68">
        <v>6</v>
      </c>
      <c r="I248" s="68">
        <v>8</v>
      </c>
      <c r="J248" s="68">
        <v>8</v>
      </c>
      <c r="K248" s="68">
        <v>6</v>
      </c>
      <c r="L248" s="68">
        <v>8</v>
      </c>
      <c r="M248" s="68">
        <v>6</v>
      </c>
      <c r="N248" s="68">
        <v>4</v>
      </c>
      <c r="O248" s="68">
        <v>5</v>
      </c>
      <c r="P248" s="68">
        <v>6</v>
      </c>
      <c r="Q248" s="68">
        <v>3</v>
      </c>
      <c r="R248" s="68">
        <v>1</v>
      </c>
      <c r="S248" s="68">
        <v>7</v>
      </c>
      <c r="T248" s="68">
        <v>4</v>
      </c>
      <c r="U248" s="68">
        <v>9</v>
      </c>
      <c r="V248" s="68">
        <v>1</v>
      </c>
      <c r="W248" s="68">
        <v>2</v>
      </c>
      <c r="X248" s="68">
        <v>8</v>
      </c>
      <c r="Y248" s="68">
        <v>7</v>
      </c>
      <c r="Z248" s="68">
        <v>7</v>
      </c>
      <c r="AA248" s="68">
        <v>4</v>
      </c>
      <c r="AB248" s="68">
        <v>4</v>
      </c>
      <c r="AC248" s="68">
        <v>6</v>
      </c>
      <c r="AD248" s="68">
        <v>7</v>
      </c>
      <c r="AE248" s="68">
        <v>4</v>
      </c>
      <c r="AF248" s="68">
        <v>6</v>
      </c>
      <c r="AG248" s="68">
        <v>8</v>
      </c>
      <c r="AH248" s="68">
        <v>6</v>
      </c>
      <c r="AI248" s="68">
        <v>3</v>
      </c>
      <c r="AJ248" s="68">
        <v>3</v>
      </c>
      <c r="AK248" s="68">
        <v>3</v>
      </c>
      <c r="AL248" s="68">
        <v>7</v>
      </c>
      <c r="AM248" s="68">
        <v>9</v>
      </c>
      <c r="AN248" s="68">
        <v>9</v>
      </c>
      <c r="AO248" s="68">
        <v>4</v>
      </c>
      <c r="AP248" s="68">
        <v>6</v>
      </c>
      <c r="AQ248" s="68">
        <v>8</v>
      </c>
      <c r="AR248" s="68">
        <v>7</v>
      </c>
      <c r="AS248" s="68">
        <v>4</v>
      </c>
      <c r="AT248" s="68">
        <v>5</v>
      </c>
      <c r="AU248" s="68">
        <v>8</v>
      </c>
      <c r="AV248" s="68">
        <v>8</v>
      </c>
      <c r="AW248" s="68">
        <v>8</v>
      </c>
      <c r="AX248" s="68">
        <v>4</v>
      </c>
      <c r="AY248" s="68">
        <v>8</v>
      </c>
      <c r="AZ248" s="68">
        <v>8</v>
      </c>
      <c r="BA248" s="68">
        <v>8</v>
      </c>
      <c r="BB248" s="68">
        <v>7</v>
      </c>
      <c r="BC248" s="68">
        <v>6</v>
      </c>
      <c r="BD248" s="68">
        <v>10</v>
      </c>
      <c r="BE248" s="68">
        <v>7</v>
      </c>
      <c r="BF248" s="68">
        <v>7</v>
      </c>
      <c r="BG248" s="68">
        <v>6</v>
      </c>
      <c r="BH248" s="68">
        <v>5</v>
      </c>
      <c r="BL248" s="68">
        <v>10</v>
      </c>
    </row>
    <row r="249" spans="1:64">
      <c r="A249" s="132">
        <v>45149</v>
      </c>
      <c r="B249" s="68">
        <v>4</v>
      </c>
      <c r="C249" s="68">
        <v>4</v>
      </c>
      <c r="D249" s="68">
        <v>5</v>
      </c>
      <c r="E249" s="68">
        <v>8</v>
      </c>
      <c r="F249" s="68">
        <v>8</v>
      </c>
      <c r="G249" s="68">
        <v>8</v>
      </c>
      <c r="H249" s="68">
        <v>6</v>
      </c>
      <c r="I249" s="68">
        <v>8</v>
      </c>
      <c r="J249" s="68">
        <v>8</v>
      </c>
      <c r="K249" s="68">
        <v>6</v>
      </c>
      <c r="L249" s="68">
        <v>8</v>
      </c>
      <c r="M249" s="68">
        <v>6</v>
      </c>
      <c r="N249" s="68">
        <v>4</v>
      </c>
      <c r="O249" s="68">
        <v>5</v>
      </c>
      <c r="P249" s="68">
        <v>6</v>
      </c>
      <c r="Q249" s="68">
        <v>3</v>
      </c>
      <c r="R249" s="68">
        <v>1</v>
      </c>
      <c r="S249" s="68">
        <v>7</v>
      </c>
      <c r="T249" s="68">
        <v>4</v>
      </c>
      <c r="U249" s="68">
        <v>9</v>
      </c>
      <c r="V249" s="68">
        <v>1</v>
      </c>
      <c r="W249" s="68">
        <v>2</v>
      </c>
      <c r="X249" s="68">
        <v>8</v>
      </c>
      <c r="Y249" s="68">
        <v>7</v>
      </c>
      <c r="Z249" s="68">
        <v>7</v>
      </c>
      <c r="AA249" s="68">
        <v>4</v>
      </c>
      <c r="AB249" s="68">
        <v>4</v>
      </c>
      <c r="AC249" s="68">
        <v>6</v>
      </c>
      <c r="AD249" s="68">
        <v>7</v>
      </c>
      <c r="AE249" s="68">
        <v>4</v>
      </c>
      <c r="AF249" s="68">
        <v>6</v>
      </c>
      <c r="AG249" s="68">
        <v>8</v>
      </c>
      <c r="AH249" s="68">
        <v>6</v>
      </c>
      <c r="AI249" s="68">
        <v>3</v>
      </c>
      <c r="AJ249" s="68">
        <v>3</v>
      </c>
      <c r="AK249" s="68">
        <v>3</v>
      </c>
      <c r="AL249" s="68">
        <v>7</v>
      </c>
      <c r="AM249" s="68">
        <v>9</v>
      </c>
      <c r="AN249" s="68">
        <v>9</v>
      </c>
      <c r="AO249" s="68">
        <v>4</v>
      </c>
      <c r="AP249" s="68">
        <v>6</v>
      </c>
      <c r="AQ249" s="68">
        <v>8</v>
      </c>
      <c r="AR249" s="68">
        <v>7</v>
      </c>
      <c r="AS249" s="68">
        <v>4</v>
      </c>
      <c r="AT249" s="68">
        <v>5</v>
      </c>
      <c r="AU249" s="68">
        <v>8</v>
      </c>
      <c r="AV249" s="68">
        <v>8</v>
      </c>
      <c r="AW249" s="68">
        <v>8</v>
      </c>
      <c r="AX249" s="68">
        <v>4</v>
      </c>
      <c r="AY249" s="68">
        <v>8</v>
      </c>
      <c r="AZ249" s="68">
        <v>8</v>
      </c>
      <c r="BA249" s="68">
        <v>8</v>
      </c>
      <c r="BB249" s="68">
        <v>7</v>
      </c>
      <c r="BC249" s="68">
        <v>6</v>
      </c>
      <c r="BD249" s="68">
        <v>10</v>
      </c>
      <c r="BE249" s="68">
        <v>7</v>
      </c>
      <c r="BF249" s="68">
        <v>7</v>
      </c>
      <c r="BG249" s="68">
        <v>6</v>
      </c>
      <c r="BH249" s="68">
        <v>5</v>
      </c>
      <c r="BL249" s="68">
        <v>10</v>
      </c>
    </row>
    <row r="250" spans="1:64">
      <c r="A250" s="132">
        <v>45150</v>
      </c>
      <c r="B250" s="68">
        <v>4</v>
      </c>
      <c r="C250" s="68">
        <v>4</v>
      </c>
      <c r="D250" s="68">
        <v>5</v>
      </c>
      <c r="E250" s="68">
        <v>8</v>
      </c>
      <c r="F250" s="68">
        <v>8</v>
      </c>
      <c r="G250" s="68">
        <v>8</v>
      </c>
      <c r="H250" s="68">
        <v>6</v>
      </c>
      <c r="I250" s="68">
        <v>8</v>
      </c>
      <c r="J250" s="68">
        <v>8</v>
      </c>
      <c r="K250" s="68">
        <v>6</v>
      </c>
      <c r="L250" s="68">
        <v>8</v>
      </c>
      <c r="M250" s="68">
        <v>6</v>
      </c>
      <c r="N250" s="68">
        <v>4</v>
      </c>
      <c r="O250" s="68">
        <v>5</v>
      </c>
      <c r="P250" s="68">
        <v>6</v>
      </c>
      <c r="Q250" s="68">
        <v>3</v>
      </c>
      <c r="R250" s="68">
        <v>1</v>
      </c>
      <c r="S250" s="68">
        <v>7</v>
      </c>
      <c r="T250" s="68">
        <v>4</v>
      </c>
      <c r="U250" s="68">
        <v>9</v>
      </c>
      <c r="V250" s="68">
        <v>1</v>
      </c>
      <c r="W250" s="68">
        <v>2</v>
      </c>
      <c r="X250" s="68">
        <v>8</v>
      </c>
      <c r="Y250" s="68">
        <v>7</v>
      </c>
      <c r="Z250" s="68">
        <v>7</v>
      </c>
      <c r="AA250" s="68">
        <v>4</v>
      </c>
      <c r="AB250" s="68">
        <v>4</v>
      </c>
      <c r="AC250" s="68">
        <v>6</v>
      </c>
      <c r="AD250" s="68">
        <v>7</v>
      </c>
      <c r="AE250" s="68">
        <v>4</v>
      </c>
      <c r="AF250" s="68">
        <v>6</v>
      </c>
      <c r="AG250" s="68">
        <v>8</v>
      </c>
      <c r="AH250" s="68">
        <v>6</v>
      </c>
      <c r="AI250" s="68">
        <v>3</v>
      </c>
      <c r="AJ250" s="68">
        <v>3</v>
      </c>
      <c r="AK250" s="68">
        <v>3</v>
      </c>
      <c r="AL250" s="68">
        <v>7</v>
      </c>
      <c r="AM250" s="68">
        <v>9</v>
      </c>
      <c r="AN250" s="68">
        <v>9</v>
      </c>
      <c r="AO250" s="68">
        <v>4</v>
      </c>
      <c r="AP250" s="68">
        <v>6</v>
      </c>
      <c r="AQ250" s="68">
        <v>8</v>
      </c>
      <c r="AR250" s="68">
        <v>7</v>
      </c>
      <c r="AS250" s="68">
        <v>4</v>
      </c>
      <c r="AT250" s="68">
        <v>5</v>
      </c>
      <c r="AU250" s="68">
        <v>8</v>
      </c>
      <c r="AV250" s="68">
        <v>8</v>
      </c>
      <c r="AW250" s="68">
        <v>8</v>
      </c>
      <c r="AX250" s="68">
        <v>4</v>
      </c>
      <c r="AY250" s="68">
        <v>8</v>
      </c>
      <c r="AZ250" s="68">
        <v>8</v>
      </c>
      <c r="BA250" s="68">
        <v>8</v>
      </c>
      <c r="BB250" s="68">
        <v>7</v>
      </c>
      <c r="BC250" s="68">
        <v>6</v>
      </c>
      <c r="BD250" s="68">
        <v>10</v>
      </c>
      <c r="BE250" s="68">
        <v>7</v>
      </c>
      <c r="BF250" s="68">
        <v>7</v>
      </c>
      <c r="BG250" s="68">
        <v>6</v>
      </c>
      <c r="BH250" s="68">
        <v>5</v>
      </c>
      <c r="BL250" s="68">
        <v>10</v>
      </c>
    </row>
    <row r="251" spans="1:64">
      <c r="A251" s="132">
        <v>45151</v>
      </c>
      <c r="B251" s="68">
        <v>4</v>
      </c>
      <c r="C251" s="68">
        <v>4</v>
      </c>
      <c r="D251" s="68">
        <v>5</v>
      </c>
      <c r="E251" s="68">
        <v>8</v>
      </c>
      <c r="F251" s="68">
        <v>8</v>
      </c>
      <c r="G251" s="68">
        <v>8</v>
      </c>
      <c r="H251" s="68">
        <v>6</v>
      </c>
      <c r="I251" s="68">
        <v>8</v>
      </c>
      <c r="J251" s="68">
        <v>8</v>
      </c>
      <c r="K251" s="68">
        <v>6</v>
      </c>
      <c r="L251" s="68">
        <v>8</v>
      </c>
      <c r="M251" s="68">
        <v>6</v>
      </c>
      <c r="N251" s="68">
        <v>4</v>
      </c>
      <c r="O251" s="68">
        <v>5</v>
      </c>
      <c r="P251" s="68">
        <v>6</v>
      </c>
      <c r="Q251" s="68">
        <v>3</v>
      </c>
      <c r="R251" s="68">
        <v>1</v>
      </c>
      <c r="S251" s="68">
        <v>7</v>
      </c>
      <c r="T251" s="68">
        <v>4</v>
      </c>
      <c r="U251" s="68">
        <v>9</v>
      </c>
      <c r="V251" s="68">
        <v>1</v>
      </c>
      <c r="W251" s="68">
        <v>2</v>
      </c>
      <c r="X251" s="68">
        <v>8</v>
      </c>
      <c r="Y251" s="68">
        <v>7</v>
      </c>
      <c r="Z251" s="68">
        <v>7</v>
      </c>
      <c r="AA251" s="68">
        <v>4</v>
      </c>
      <c r="AB251" s="68">
        <v>4</v>
      </c>
      <c r="AC251" s="68">
        <v>6</v>
      </c>
      <c r="AD251" s="68">
        <v>7</v>
      </c>
      <c r="AE251" s="68">
        <v>4</v>
      </c>
      <c r="AF251" s="68">
        <v>6</v>
      </c>
      <c r="AG251" s="68">
        <v>8</v>
      </c>
      <c r="AH251" s="68">
        <v>6</v>
      </c>
      <c r="AI251" s="68">
        <v>3</v>
      </c>
      <c r="AJ251" s="68">
        <v>3</v>
      </c>
      <c r="AK251" s="68">
        <v>3</v>
      </c>
      <c r="AL251" s="68">
        <v>7</v>
      </c>
      <c r="AM251" s="68">
        <v>9</v>
      </c>
      <c r="AN251" s="68">
        <v>9</v>
      </c>
      <c r="AO251" s="68">
        <v>4</v>
      </c>
      <c r="AP251" s="68">
        <v>6</v>
      </c>
      <c r="AQ251" s="68">
        <v>8</v>
      </c>
      <c r="AR251" s="68">
        <v>7</v>
      </c>
      <c r="AS251" s="68">
        <v>4</v>
      </c>
      <c r="AT251" s="68">
        <v>5</v>
      </c>
      <c r="AU251" s="68">
        <v>8</v>
      </c>
      <c r="AV251" s="68">
        <v>8</v>
      </c>
      <c r="AW251" s="68">
        <v>8</v>
      </c>
      <c r="AX251" s="68">
        <v>4</v>
      </c>
      <c r="AY251" s="68">
        <v>8</v>
      </c>
      <c r="AZ251" s="68">
        <v>8</v>
      </c>
      <c r="BA251" s="68">
        <v>8</v>
      </c>
      <c r="BB251" s="68">
        <v>7</v>
      </c>
      <c r="BC251" s="68">
        <v>6</v>
      </c>
      <c r="BD251" s="68">
        <v>10</v>
      </c>
      <c r="BE251" s="68">
        <v>7</v>
      </c>
      <c r="BF251" s="68">
        <v>7</v>
      </c>
      <c r="BG251" s="68">
        <v>6</v>
      </c>
      <c r="BH251" s="68">
        <v>5</v>
      </c>
      <c r="BL251" s="68">
        <v>10</v>
      </c>
    </row>
    <row r="252" spans="1:64">
      <c r="A252" s="132">
        <v>45152</v>
      </c>
      <c r="B252" s="68">
        <v>4</v>
      </c>
      <c r="C252" s="68">
        <v>4</v>
      </c>
      <c r="D252" s="68">
        <v>5</v>
      </c>
      <c r="E252" s="68">
        <v>8</v>
      </c>
      <c r="F252" s="68">
        <v>8</v>
      </c>
      <c r="G252" s="68">
        <v>8</v>
      </c>
      <c r="H252" s="68">
        <v>6</v>
      </c>
      <c r="I252" s="68">
        <v>8</v>
      </c>
      <c r="J252" s="68">
        <v>8</v>
      </c>
      <c r="K252" s="68">
        <v>6</v>
      </c>
      <c r="L252" s="68">
        <v>8</v>
      </c>
      <c r="M252" s="68">
        <v>6</v>
      </c>
      <c r="N252" s="68">
        <v>4</v>
      </c>
      <c r="O252" s="68">
        <v>5</v>
      </c>
      <c r="P252" s="68">
        <v>6</v>
      </c>
      <c r="Q252" s="68">
        <v>3</v>
      </c>
      <c r="R252" s="68">
        <v>1</v>
      </c>
      <c r="S252" s="68">
        <v>7</v>
      </c>
      <c r="T252" s="68">
        <v>4</v>
      </c>
      <c r="U252" s="68">
        <v>9</v>
      </c>
      <c r="V252" s="68">
        <v>1</v>
      </c>
      <c r="W252" s="68">
        <v>2</v>
      </c>
      <c r="X252" s="68">
        <v>8</v>
      </c>
      <c r="Y252" s="68">
        <v>7</v>
      </c>
      <c r="Z252" s="68">
        <v>7</v>
      </c>
      <c r="AA252" s="68">
        <v>4</v>
      </c>
      <c r="AB252" s="68">
        <v>4</v>
      </c>
      <c r="AC252" s="68">
        <v>5</v>
      </c>
      <c r="AD252" s="68">
        <v>7</v>
      </c>
      <c r="AE252" s="68">
        <v>4</v>
      </c>
      <c r="AF252" s="68">
        <v>6</v>
      </c>
      <c r="AG252" s="68">
        <v>8</v>
      </c>
      <c r="AH252" s="68">
        <v>6</v>
      </c>
      <c r="AI252" s="68">
        <v>3</v>
      </c>
      <c r="AJ252" s="68">
        <v>3</v>
      </c>
      <c r="AK252" s="68">
        <v>3</v>
      </c>
      <c r="AL252" s="68">
        <v>7</v>
      </c>
      <c r="AM252" s="68">
        <v>9</v>
      </c>
      <c r="AN252" s="68">
        <v>9</v>
      </c>
      <c r="AO252" s="68">
        <v>4</v>
      </c>
      <c r="AP252" s="68">
        <v>6</v>
      </c>
      <c r="AQ252" s="68">
        <v>8</v>
      </c>
      <c r="AR252" s="68">
        <v>7</v>
      </c>
      <c r="AS252" s="68">
        <v>4</v>
      </c>
      <c r="AT252" s="68">
        <v>5</v>
      </c>
      <c r="AU252" s="68">
        <v>8</v>
      </c>
      <c r="AV252" s="68">
        <v>8</v>
      </c>
      <c r="AW252" s="68">
        <v>8</v>
      </c>
      <c r="AX252" s="68">
        <v>4</v>
      </c>
      <c r="AY252" s="68">
        <v>8</v>
      </c>
      <c r="AZ252" s="68">
        <v>8</v>
      </c>
      <c r="BA252" s="68">
        <v>8</v>
      </c>
      <c r="BB252" s="68">
        <v>7</v>
      </c>
      <c r="BC252" s="68">
        <v>6</v>
      </c>
      <c r="BD252" s="68">
        <v>10</v>
      </c>
      <c r="BE252" s="68">
        <v>7</v>
      </c>
      <c r="BF252" s="68">
        <v>7</v>
      </c>
      <c r="BG252" s="68">
        <v>6</v>
      </c>
      <c r="BH252" s="68">
        <v>5</v>
      </c>
      <c r="BL252" s="68">
        <v>10</v>
      </c>
    </row>
    <row r="253" spans="1:64">
      <c r="A253" s="132">
        <v>45153</v>
      </c>
      <c r="B253" s="68">
        <v>4</v>
      </c>
      <c r="C253" s="68">
        <v>4</v>
      </c>
      <c r="D253" s="68">
        <v>5</v>
      </c>
      <c r="E253" s="68">
        <v>8</v>
      </c>
      <c r="F253" s="68">
        <v>8</v>
      </c>
      <c r="G253" s="68">
        <v>8</v>
      </c>
      <c r="H253" s="68">
        <v>6</v>
      </c>
      <c r="I253" s="68">
        <v>8</v>
      </c>
      <c r="J253" s="68">
        <v>8</v>
      </c>
      <c r="K253" s="68">
        <v>6</v>
      </c>
      <c r="L253" s="68">
        <v>8</v>
      </c>
      <c r="M253" s="68">
        <v>6</v>
      </c>
      <c r="N253" s="68">
        <v>4</v>
      </c>
      <c r="O253" s="68">
        <v>5</v>
      </c>
      <c r="P253" s="68">
        <v>6</v>
      </c>
      <c r="Q253" s="68">
        <v>3</v>
      </c>
      <c r="R253" s="68">
        <v>1</v>
      </c>
      <c r="S253" s="68">
        <v>7</v>
      </c>
      <c r="T253" s="68">
        <v>4</v>
      </c>
      <c r="U253" s="68">
        <v>9</v>
      </c>
      <c r="V253" s="68">
        <v>1</v>
      </c>
      <c r="W253" s="68">
        <v>2</v>
      </c>
      <c r="X253" s="68">
        <v>8</v>
      </c>
      <c r="Y253" s="68">
        <v>7</v>
      </c>
      <c r="Z253" s="68">
        <v>7</v>
      </c>
      <c r="AA253" s="68">
        <v>4</v>
      </c>
      <c r="AB253" s="68">
        <v>4</v>
      </c>
      <c r="AC253" s="68">
        <v>5</v>
      </c>
      <c r="AD253" s="68">
        <v>7</v>
      </c>
      <c r="AE253" s="68">
        <v>4</v>
      </c>
      <c r="AF253" s="68">
        <v>6</v>
      </c>
      <c r="AG253" s="68">
        <v>8</v>
      </c>
      <c r="AH253" s="68">
        <v>6</v>
      </c>
      <c r="AI253" s="68">
        <v>3</v>
      </c>
      <c r="AJ253" s="68">
        <v>3</v>
      </c>
      <c r="AK253" s="68">
        <v>3</v>
      </c>
      <c r="AL253" s="68">
        <v>7</v>
      </c>
      <c r="AM253" s="68">
        <v>9</v>
      </c>
      <c r="AN253" s="68">
        <v>9</v>
      </c>
      <c r="AO253" s="68">
        <v>4</v>
      </c>
      <c r="AP253" s="68">
        <v>6</v>
      </c>
      <c r="AQ253" s="68">
        <v>8</v>
      </c>
      <c r="AR253" s="68">
        <v>7</v>
      </c>
      <c r="AS253" s="68">
        <v>4</v>
      </c>
      <c r="AT253" s="68">
        <v>5</v>
      </c>
      <c r="AU253" s="68">
        <v>8</v>
      </c>
      <c r="AV253" s="68">
        <v>8</v>
      </c>
      <c r="AW253" s="68">
        <v>8</v>
      </c>
      <c r="AX253" s="68">
        <v>4</v>
      </c>
      <c r="AY253" s="68">
        <v>8</v>
      </c>
      <c r="AZ253" s="68">
        <v>8</v>
      </c>
      <c r="BA253" s="68">
        <v>8</v>
      </c>
      <c r="BB253" s="68">
        <v>7</v>
      </c>
      <c r="BC253" s="68">
        <v>6</v>
      </c>
      <c r="BD253" s="68">
        <v>10</v>
      </c>
      <c r="BE253" s="68">
        <v>7</v>
      </c>
      <c r="BF253" s="68">
        <v>7</v>
      </c>
      <c r="BG253" s="68">
        <v>6</v>
      </c>
      <c r="BH253" s="68">
        <v>5</v>
      </c>
      <c r="BL253" s="68">
        <v>10</v>
      </c>
    </row>
    <row r="254" spans="1:64">
      <c r="A254" s="132">
        <v>45154</v>
      </c>
      <c r="B254" s="68">
        <v>4</v>
      </c>
      <c r="C254" s="68">
        <v>4</v>
      </c>
      <c r="D254" s="68">
        <v>5</v>
      </c>
      <c r="E254" s="68">
        <v>8</v>
      </c>
      <c r="F254" s="68">
        <v>8</v>
      </c>
      <c r="G254" s="68">
        <v>8</v>
      </c>
      <c r="H254" s="68">
        <v>6</v>
      </c>
      <c r="I254" s="68">
        <v>8</v>
      </c>
      <c r="J254" s="68">
        <v>8</v>
      </c>
      <c r="K254" s="68">
        <v>5</v>
      </c>
      <c r="L254" s="68">
        <v>8</v>
      </c>
      <c r="M254" s="68">
        <v>6</v>
      </c>
      <c r="N254" s="68">
        <v>4</v>
      </c>
      <c r="O254" s="68">
        <v>5</v>
      </c>
      <c r="P254" s="68">
        <v>6</v>
      </c>
      <c r="Q254" s="68">
        <v>3</v>
      </c>
      <c r="R254" s="68">
        <v>1</v>
      </c>
      <c r="S254" s="68">
        <v>7</v>
      </c>
      <c r="T254" s="68">
        <v>4</v>
      </c>
      <c r="U254" s="68">
        <v>9</v>
      </c>
      <c r="V254" s="68">
        <v>1</v>
      </c>
      <c r="W254" s="68">
        <v>2</v>
      </c>
      <c r="X254" s="68">
        <v>8</v>
      </c>
      <c r="Y254" s="68">
        <v>7</v>
      </c>
      <c r="Z254" s="68">
        <v>7</v>
      </c>
      <c r="AA254" s="68">
        <v>4</v>
      </c>
      <c r="AB254" s="68">
        <v>4</v>
      </c>
      <c r="AC254" s="68">
        <v>5</v>
      </c>
      <c r="AD254" s="68">
        <v>7</v>
      </c>
      <c r="AE254" s="68">
        <v>4</v>
      </c>
      <c r="AF254" s="68">
        <v>6</v>
      </c>
      <c r="AG254" s="68">
        <v>8</v>
      </c>
      <c r="AH254" s="68">
        <v>6</v>
      </c>
      <c r="AI254" s="68">
        <v>3</v>
      </c>
      <c r="AJ254" s="68">
        <v>3</v>
      </c>
      <c r="AK254" s="68">
        <v>3</v>
      </c>
      <c r="AL254" s="68">
        <v>7</v>
      </c>
      <c r="AM254" s="68">
        <v>9</v>
      </c>
      <c r="AN254" s="68">
        <v>9</v>
      </c>
      <c r="AO254" s="68">
        <v>4</v>
      </c>
      <c r="AP254" s="68">
        <v>6</v>
      </c>
      <c r="AQ254" s="68">
        <v>8</v>
      </c>
      <c r="AR254" s="68">
        <v>7</v>
      </c>
      <c r="AS254" s="68">
        <v>4</v>
      </c>
      <c r="AT254" s="68">
        <v>5</v>
      </c>
      <c r="AU254" s="68">
        <v>8</v>
      </c>
      <c r="AV254" s="68">
        <v>8</v>
      </c>
      <c r="AW254" s="68">
        <v>8</v>
      </c>
      <c r="AX254" s="68">
        <v>4</v>
      </c>
      <c r="AY254" s="68">
        <v>8</v>
      </c>
      <c r="AZ254" s="68">
        <v>8</v>
      </c>
      <c r="BA254" s="68">
        <v>8</v>
      </c>
      <c r="BB254" s="68">
        <v>7</v>
      </c>
      <c r="BC254" s="68">
        <v>6</v>
      </c>
      <c r="BD254" s="68">
        <v>10</v>
      </c>
      <c r="BE254" s="68">
        <v>7</v>
      </c>
      <c r="BF254" s="68">
        <v>7</v>
      </c>
      <c r="BG254" s="68">
        <v>6</v>
      </c>
      <c r="BH254" s="68">
        <v>5</v>
      </c>
      <c r="BL254" s="68">
        <v>10</v>
      </c>
    </row>
    <row r="255" spans="1:64">
      <c r="A255" s="132">
        <v>45155</v>
      </c>
      <c r="B255" s="68">
        <v>4</v>
      </c>
      <c r="C255" s="68">
        <v>4</v>
      </c>
      <c r="D255" s="68">
        <v>5</v>
      </c>
      <c r="E255" s="68">
        <v>8</v>
      </c>
      <c r="F255" s="68">
        <v>8</v>
      </c>
      <c r="G255" s="68">
        <v>8</v>
      </c>
      <c r="H255" s="68">
        <v>6</v>
      </c>
      <c r="I255" s="68">
        <v>8</v>
      </c>
      <c r="J255" s="68">
        <v>8</v>
      </c>
      <c r="K255" s="68">
        <v>5</v>
      </c>
      <c r="L255" s="68">
        <v>8</v>
      </c>
      <c r="M255" s="68">
        <v>6</v>
      </c>
      <c r="N255" s="68">
        <v>4</v>
      </c>
      <c r="O255" s="68">
        <v>5</v>
      </c>
      <c r="P255" s="68">
        <v>6</v>
      </c>
      <c r="Q255" s="68">
        <v>3</v>
      </c>
      <c r="R255" s="68">
        <v>1</v>
      </c>
      <c r="S255" s="68">
        <v>7</v>
      </c>
      <c r="T255" s="68">
        <v>4</v>
      </c>
      <c r="U255" s="68">
        <v>9</v>
      </c>
      <c r="V255" s="68">
        <v>1</v>
      </c>
      <c r="W255" s="68">
        <v>2</v>
      </c>
      <c r="X255" s="68">
        <v>8</v>
      </c>
      <c r="Y255" s="68">
        <v>7</v>
      </c>
      <c r="Z255" s="68">
        <v>7</v>
      </c>
      <c r="AA255" s="68">
        <v>4</v>
      </c>
      <c r="AB255" s="68">
        <v>4</v>
      </c>
      <c r="AC255" s="68">
        <v>5</v>
      </c>
      <c r="AD255" s="68">
        <v>7</v>
      </c>
      <c r="AE255" s="68">
        <v>4</v>
      </c>
      <c r="AF255" s="68">
        <v>6</v>
      </c>
      <c r="AG255" s="68">
        <v>8</v>
      </c>
      <c r="AH255" s="68">
        <v>6</v>
      </c>
      <c r="AI255" s="68">
        <v>3</v>
      </c>
      <c r="AJ255" s="68">
        <v>3</v>
      </c>
      <c r="AK255" s="68">
        <v>3</v>
      </c>
      <c r="AL255" s="68">
        <v>7</v>
      </c>
      <c r="AM255" s="68">
        <v>9</v>
      </c>
      <c r="AN255" s="68">
        <v>9</v>
      </c>
      <c r="AO255" s="68">
        <v>4</v>
      </c>
      <c r="AP255" s="68">
        <v>6</v>
      </c>
      <c r="AQ255" s="68">
        <v>8</v>
      </c>
      <c r="AR255" s="68">
        <v>7</v>
      </c>
      <c r="AS255" s="68">
        <v>4</v>
      </c>
      <c r="AT255" s="68">
        <v>5</v>
      </c>
      <c r="AU255" s="68">
        <v>8</v>
      </c>
      <c r="AV255" s="68">
        <v>8</v>
      </c>
      <c r="AW255" s="68">
        <v>8</v>
      </c>
      <c r="AX255" s="68">
        <v>4</v>
      </c>
      <c r="AY255" s="68">
        <v>8</v>
      </c>
      <c r="AZ255" s="68">
        <v>8</v>
      </c>
      <c r="BA255" s="68">
        <v>8</v>
      </c>
      <c r="BB255" s="68">
        <v>7</v>
      </c>
      <c r="BC255" s="68">
        <v>6</v>
      </c>
      <c r="BD255" s="68">
        <v>10</v>
      </c>
      <c r="BE255" s="68">
        <v>7</v>
      </c>
      <c r="BF255" s="68">
        <v>7</v>
      </c>
      <c r="BG255" s="68">
        <v>6</v>
      </c>
      <c r="BH255" s="68">
        <v>5</v>
      </c>
      <c r="BL255" s="68">
        <v>10</v>
      </c>
    </row>
    <row r="256" spans="1:64">
      <c r="A256" s="132">
        <v>45156</v>
      </c>
      <c r="B256" s="68">
        <v>4</v>
      </c>
      <c r="C256" s="68">
        <v>4</v>
      </c>
      <c r="D256" s="68">
        <v>5</v>
      </c>
      <c r="E256" s="68">
        <v>8</v>
      </c>
      <c r="F256" s="68">
        <v>8</v>
      </c>
      <c r="G256" s="68">
        <v>8</v>
      </c>
      <c r="H256" s="68">
        <v>6</v>
      </c>
      <c r="I256" s="68">
        <v>8</v>
      </c>
      <c r="J256" s="68">
        <v>8</v>
      </c>
      <c r="K256" s="68">
        <v>5</v>
      </c>
      <c r="L256" s="68">
        <v>8</v>
      </c>
      <c r="M256" s="68">
        <v>6</v>
      </c>
      <c r="N256" s="68">
        <v>4</v>
      </c>
      <c r="O256" s="68">
        <v>5</v>
      </c>
      <c r="P256" s="68">
        <v>6</v>
      </c>
      <c r="Q256" s="68">
        <v>3</v>
      </c>
      <c r="R256" s="68">
        <v>1</v>
      </c>
      <c r="S256" s="68">
        <v>7</v>
      </c>
      <c r="T256" s="68">
        <v>4</v>
      </c>
      <c r="U256" s="68">
        <v>9</v>
      </c>
      <c r="V256" s="68">
        <v>1</v>
      </c>
      <c r="W256" s="68">
        <v>2</v>
      </c>
      <c r="X256" s="68">
        <v>8</v>
      </c>
      <c r="Y256" s="68">
        <v>7</v>
      </c>
      <c r="Z256" s="68">
        <v>7</v>
      </c>
      <c r="AA256" s="68">
        <v>4</v>
      </c>
      <c r="AB256" s="68">
        <v>4</v>
      </c>
      <c r="AC256" s="68">
        <v>5</v>
      </c>
      <c r="AD256" s="68">
        <v>7</v>
      </c>
      <c r="AE256" s="68">
        <v>4</v>
      </c>
      <c r="AF256" s="68">
        <v>6</v>
      </c>
      <c r="AG256" s="68">
        <v>8</v>
      </c>
      <c r="AH256" s="68">
        <v>6</v>
      </c>
      <c r="AI256" s="68">
        <v>3</v>
      </c>
      <c r="AJ256" s="68">
        <v>3</v>
      </c>
      <c r="AK256" s="68">
        <v>3</v>
      </c>
      <c r="AL256" s="68">
        <v>7</v>
      </c>
      <c r="AM256" s="68">
        <v>9</v>
      </c>
      <c r="AN256" s="68">
        <v>9</v>
      </c>
      <c r="AO256" s="68">
        <v>4</v>
      </c>
      <c r="AP256" s="68">
        <v>6</v>
      </c>
      <c r="AQ256" s="68">
        <v>8</v>
      </c>
      <c r="AR256" s="68">
        <v>7</v>
      </c>
      <c r="AS256" s="68">
        <v>4</v>
      </c>
      <c r="AT256" s="68">
        <v>5</v>
      </c>
      <c r="AU256" s="68">
        <v>8</v>
      </c>
      <c r="AV256" s="68">
        <v>8</v>
      </c>
      <c r="AW256" s="68">
        <v>8</v>
      </c>
      <c r="AX256" s="68">
        <v>4</v>
      </c>
      <c r="AY256" s="68">
        <v>8</v>
      </c>
      <c r="AZ256" s="68">
        <v>8</v>
      </c>
      <c r="BA256" s="68">
        <v>8</v>
      </c>
      <c r="BB256" s="68">
        <v>7</v>
      </c>
      <c r="BC256" s="68">
        <v>6</v>
      </c>
      <c r="BD256" s="68">
        <v>10</v>
      </c>
      <c r="BE256" s="68">
        <v>7</v>
      </c>
      <c r="BF256" s="68">
        <v>7</v>
      </c>
      <c r="BG256" s="68">
        <v>6</v>
      </c>
      <c r="BH256" s="68">
        <v>5</v>
      </c>
      <c r="BL256" s="68">
        <v>10</v>
      </c>
    </row>
    <row r="257" spans="1:64">
      <c r="A257" s="132">
        <v>45157</v>
      </c>
      <c r="B257" s="68">
        <v>4</v>
      </c>
      <c r="C257" s="68">
        <v>4</v>
      </c>
      <c r="D257" s="68">
        <v>5</v>
      </c>
      <c r="E257" s="68">
        <v>8</v>
      </c>
      <c r="F257" s="68">
        <v>8</v>
      </c>
      <c r="G257" s="68">
        <v>8</v>
      </c>
      <c r="H257" s="68">
        <v>6</v>
      </c>
      <c r="I257" s="68">
        <v>8</v>
      </c>
      <c r="J257" s="68">
        <v>8</v>
      </c>
      <c r="K257" s="68">
        <v>5</v>
      </c>
      <c r="L257" s="68">
        <v>8</v>
      </c>
      <c r="M257" s="68">
        <v>6</v>
      </c>
      <c r="N257" s="68">
        <v>4</v>
      </c>
      <c r="O257" s="68">
        <v>5</v>
      </c>
      <c r="P257" s="68">
        <v>6</v>
      </c>
      <c r="Q257" s="68">
        <v>3</v>
      </c>
      <c r="R257" s="68">
        <v>1</v>
      </c>
      <c r="S257" s="68">
        <v>7</v>
      </c>
      <c r="T257" s="68">
        <v>4</v>
      </c>
      <c r="U257" s="68">
        <v>9</v>
      </c>
      <c r="V257" s="68">
        <v>1</v>
      </c>
      <c r="W257" s="68">
        <v>2</v>
      </c>
      <c r="X257" s="68">
        <v>8</v>
      </c>
      <c r="Y257" s="68">
        <v>7</v>
      </c>
      <c r="Z257" s="68">
        <v>7</v>
      </c>
      <c r="AA257" s="68">
        <v>4</v>
      </c>
      <c r="AB257" s="68">
        <v>4</v>
      </c>
      <c r="AC257" s="68">
        <v>5</v>
      </c>
      <c r="AD257" s="68">
        <v>7</v>
      </c>
      <c r="AE257" s="68">
        <v>4</v>
      </c>
      <c r="AF257" s="68">
        <v>6</v>
      </c>
      <c r="AG257" s="68">
        <v>8</v>
      </c>
      <c r="AH257" s="68">
        <v>6</v>
      </c>
      <c r="AI257" s="68">
        <v>3</v>
      </c>
      <c r="AJ257" s="68">
        <v>3</v>
      </c>
      <c r="AK257" s="68">
        <v>3</v>
      </c>
      <c r="AL257" s="68">
        <v>7</v>
      </c>
      <c r="AM257" s="68">
        <v>9</v>
      </c>
      <c r="AN257" s="68">
        <v>9</v>
      </c>
      <c r="AO257" s="68">
        <v>4</v>
      </c>
      <c r="AP257" s="68">
        <v>6</v>
      </c>
      <c r="AQ257" s="68">
        <v>8</v>
      </c>
      <c r="AR257" s="68">
        <v>7</v>
      </c>
      <c r="AS257" s="68">
        <v>4</v>
      </c>
      <c r="AT257" s="68">
        <v>5</v>
      </c>
      <c r="AU257" s="68">
        <v>8</v>
      </c>
      <c r="AV257" s="68">
        <v>8</v>
      </c>
      <c r="AW257" s="68">
        <v>8</v>
      </c>
      <c r="AX257" s="68">
        <v>4</v>
      </c>
      <c r="AY257" s="68">
        <v>8</v>
      </c>
      <c r="AZ257" s="68">
        <v>8</v>
      </c>
      <c r="BA257" s="68">
        <v>8</v>
      </c>
      <c r="BB257" s="68">
        <v>7</v>
      </c>
      <c r="BC257" s="68">
        <v>6</v>
      </c>
      <c r="BD257" s="68">
        <v>10</v>
      </c>
      <c r="BE257" s="68">
        <v>7</v>
      </c>
      <c r="BF257" s="68">
        <v>6</v>
      </c>
      <c r="BG257" s="68">
        <v>6</v>
      </c>
      <c r="BH257" s="68">
        <v>5</v>
      </c>
      <c r="BL257" s="68">
        <v>10</v>
      </c>
    </row>
    <row r="258" spans="1:64">
      <c r="A258" s="132">
        <v>45158</v>
      </c>
      <c r="B258" s="68">
        <v>4</v>
      </c>
      <c r="C258" s="68">
        <v>4</v>
      </c>
      <c r="D258" s="68">
        <v>5</v>
      </c>
      <c r="E258" s="68">
        <v>8</v>
      </c>
      <c r="F258" s="68">
        <v>8</v>
      </c>
      <c r="G258" s="68">
        <v>8</v>
      </c>
      <c r="H258" s="68">
        <v>6</v>
      </c>
      <c r="I258" s="68">
        <v>8</v>
      </c>
      <c r="J258" s="68">
        <v>8</v>
      </c>
      <c r="K258" s="68">
        <v>5</v>
      </c>
      <c r="L258" s="68">
        <v>8</v>
      </c>
      <c r="M258" s="68">
        <v>6</v>
      </c>
      <c r="N258" s="68">
        <v>4</v>
      </c>
      <c r="O258" s="68">
        <v>5</v>
      </c>
      <c r="P258" s="68">
        <v>6</v>
      </c>
      <c r="Q258" s="68">
        <v>3</v>
      </c>
      <c r="R258" s="68">
        <v>1</v>
      </c>
      <c r="S258" s="68">
        <v>7</v>
      </c>
      <c r="T258" s="68">
        <v>4</v>
      </c>
      <c r="U258" s="68">
        <v>9</v>
      </c>
      <c r="V258" s="68">
        <v>1</v>
      </c>
      <c r="W258" s="68">
        <v>2</v>
      </c>
      <c r="X258" s="68">
        <v>8</v>
      </c>
      <c r="Y258" s="68">
        <v>7</v>
      </c>
      <c r="Z258" s="68">
        <v>7</v>
      </c>
      <c r="AA258" s="68">
        <v>4</v>
      </c>
      <c r="AB258" s="68">
        <v>4</v>
      </c>
      <c r="AC258" s="68">
        <v>5</v>
      </c>
      <c r="AD258" s="68">
        <v>7</v>
      </c>
      <c r="AE258" s="68">
        <v>4</v>
      </c>
      <c r="AF258" s="68">
        <v>6</v>
      </c>
      <c r="AG258" s="68">
        <v>8</v>
      </c>
      <c r="AH258" s="68">
        <v>6</v>
      </c>
      <c r="AI258" s="68">
        <v>3</v>
      </c>
      <c r="AJ258" s="68">
        <v>3</v>
      </c>
      <c r="AK258" s="68">
        <v>3</v>
      </c>
      <c r="AL258" s="68">
        <v>7</v>
      </c>
      <c r="AM258" s="68">
        <v>9</v>
      </c>
      <c r="AN258" s="68">
        <v>9</v>
      </c>
      <c r="AO258" s="68">
        <v>4</v>
      </c>
      <c r="AP258" s="68">
        <v>6</v>
      </c>
      <c r="AQ258" s="68">
        <v>8</v>
      </c>
      <c r="AR258" s="68">
        <v>7</v>
      </c>
      <c r="AS258" s="68">
        <v>4</v>
      </c>
      <c r="AT258" s="68">
        <v>5</v>
      </c>
      <c r="AU258" s="68">
        <v>8</v>
      </c>
      <c r="AV258" s="68">
        <v>8</v>
      </c>
      <c r="AW258" s="68">
        <v>8</v>
      </c>
      <c r="AX258" s="68">
        <v>4</v>
      </c>
      <c r="AY258" s="68">
        <v>8</v>
      </c>
      <c r="AZ258" s="68">
        <v>8</v>
      </c>
      <c r="BA258" s="68">
        <v>8</v>
      </c>
      <c r="BB258" s="68">
        <v>7</v>
      </c>
      <c r="BC258" s="68">
        <v>6</v>
      </c>
      <c r="BD258" s="68">
        <v>10</v>
      </c>
      <c r="BE258" s="68">
        <v>7</v>
      </c>
      <c r="BF258" s="68">
        <v>6</v>
      </c>
      <c r="BG258" s="68">
        <v>6</v>
      </c>
      <c r="BH258" s="68">
        <v>5</v>
      </c>
      <c r="BL258" s="68">
        <v>10</v>
      </c>
    </row>
    <row r="259" spans="1:64">
      <c r="A259" s="132">
        <v>45159</v>
      </c>
      <c r="B259" s="68">
        <v>4</v>
      </c>
      <c r="C259" s="68">
        <v>4</v>
      </c>
      <c r="D259" s="68">
        <v>5</v>
      </c>
      <c r="E259" s="68">
        <v>8</v>
      </c>
      <c r="F259" s="68">
        <v>8</v>
      </c>
      <c r="G259" s="68">
        <v>8</v>
      </c>
      <c r="H259" s="68">
        <v>6</v>
      </c>
      <c r="I259" s="68">
        <v>8</v>
      </c>
      <c r="J259" s="68">
        <v>8</v>
      </c>
      <c r="K259" s="68">
        <v>5</v>
      </c>
      <c r="L259" s="68">
        <v>8</v>
      </c>
      <c r="M259" s="68">
        <v>6</v>
      </c>
      <c r="N259" s="68">
        <v>4</v>
      </c>
      <c r="O259" s="68">
        <v>5</v>
      </c>
      <c r="P259" s="68">
        <v>6</v>
      </c>
      <c r="Q259" s="68">
        <v>3</v>
      </c>
      <c r="R259" s="68">
        <v>1</v>
      </c>
      <c r="S259" s="68">
        <v>7</v>
      </c>
      <c r="T259" s="68">
        <v>4</v>
      </c>
      <c r="U259" s="68">
        <v>9</v>
      </c>
      <c r="V259" s="68">
        <v>1</v>
      </c>
      <c r="W259" s="68">
        <v>2</v>
      </c>
      <c r="X259" s="68">
        <v>8</v>
      </c>
      <c r="Y259" s="68">
        <v>7</v>
      </c>
      <c r="Z259" s="68">
        <v>7</v>
      </c>
      <c r="AA259" s="68">
        <v>4</v>
      </c>
      <c r="AB259" s="68">
        <v>4</v>
      </c>
      <c r="AC259" s="68">
        <v>5</v>
      </c>
      <c r="AD259" s="68">
        <v>7</v>
      </c>
      <c r="AE259" s="68">
        <v>4</v>
      </c>
      <c r="AF259" s="68">
        <v>6</v>
      </c>
      <c r="AG259" s="68">
        <v>8</v>
      </c>
      <c r="AH259" s="68">
        <v>6</v>
      </c>
      <c r="AI259" s="68">
        <v>3</v>
      </c>
      <c r="AJ259" s="68">
        <v>3</v>
      </c>
      <c r="AK259" s="68">
        <v>3</v>
      </c>
      <c r="AL259" s="68">
        <v>7</v>
      </c>
      <c r="AM259" s="68">
        <v>9</v>
      </c>
      <c r="AN259" s="68">
        <v>9</v>
      </c>
      <c r="AO259" s="68">
        <v>4</v>
      </c>
      <c r="AP259" s="68">
        <v>6</v>
      </c>
      <c r="AQ259" s="68">
        <v>8</v>
      </c>
      <c r="AR259" s="68">
        <v>7</v>
      </c>
      <c r="AS259" s="68">
        <v>4</v>
      </c>
      <c r="AT259" s="68">
        <v>5</v>
      </c>
      <c r="AU259" s="68">
        <v>8</v>
      </c>
      <c r="AV259" s="68">
        <v>8</v>
      </c>
      <c r="AW259" s="68">
        <v>8</v>
      </c>
      <c r="AX259" s="68">
        <v>4</v>
      </c>
      <c r="AY259" s="68">
        <v>8</v>
      </c>
      <c r="AZ259" s="68">
        <v>8</v>
      </c>
      <c r="BA259" s="68">
        <v>8</v>
      </c>
      <c r="BB259" s="68">
        <v>7</v>
      </c>
      <c r="BC259" s="68">
        <v>6</v>
      </c>
      <c r="BD259" s="68">
        <v>10</v>
      </c>
      <c r="BE259" s="68">
        <v>7</v>
      </c>
      <c r="BF259" s="68">
        <v>6</v>
      </c>
      <c r="BG259" s="68">
        <v>6</v>
      </c>
      <c r="BH259" s="68">
        <v>5</v>
      </c>
      <c r="BL259" s="68">
        <v>10</v>
      </c>
    </row>
    <row r="260" spans="1:64">
      <c r="A260" s="132">
        <v>45160</v>
      </c>
      <c r="B260" s="68">
        <v>4</v>
      </c>
      <c r="C260" s="68">
        <v>4</v>
      </c>
      <c r="D260" s="68">
        <v>5</v>
      </c>
      <c r="E260" s="68">
        <v>8</v>
      </c>
      <c r="F260" s="68">
        <v>8</v>
      </c>
      <c r="G260" s="68">
        <v>8</v>
      </c>
      <c r="H260" s="68">
        <v>6</v>
      </c>
      <c r="I260" s="68">
        <v>8</v>
      </c>
      <c r="J260" s="68">
        <v>8</v>
      </c>
      <c r="K260" s="68">
        <v>5</v>
      </c>
      <c r="L260" s="68">
        <v>8</v>
      </c>
      <c r="M260" s="68">
        <v>6</v>
      </c>
      <c r="N260" s="68">
        <v>4</v>
      </c>
      <c r="O260" s="68">
        <v>5</v>
      </c>
      <c r="P260" s="68">
        <v>6</v>
      </c>
      <c r="Q260" s="68">
        <v>3</v>
      </c>
      <c r="R260" s="68">
        <v>1</v>
      </c>
      <c r="S260" s="68">
        <v>7</v>
      </c>
      <c r="T260" s="68">
        <v>4</v>
      </c>
      <c r="U260" s="68">
        <v>9</v>
      </c>
      <c r="V260" s="68">
        <v>1</v>
      </c>
      <c r="W260" s="68">
        <v>2</v>
      </c>
      <c r="X260" s="68">
        <v>8</v>
      </c>
      <c r="Y260" s="68">
        <v>7</v>
      </c>
      <c r="Z260" s="68">
        <v>7</v>
      </c>
      <c r="AA260" s="68">
        <v>4</v>
      </c>
      <c r="AB260" s="68">
        <v>4</v>
      </c>
      <c r="AC260" s="68">
        <v>5</v>
      </c>
      <c r="AD260" s="68">
        <v>7</v>
      </c>
      <c r="AE260" s="68">
        <v>4</v>
      </c>
      <c r="AF260" s="68">
        <v>6</v>
      </c>
      <c r="AG260" s="68">
        <v>8</v>
      </c>
      <c r="AH260" s="68">
        <v>6</v>
      </c>
      <c r="AI260" s="68">
        <v>3</v>
      </c>
      <c r="AJ260" s="68">
        <v>3</v>
      </c>
      <c r="AK260" s="68">
        <v>3</v>
      </c>
      <c r="AL260" s="68">
        <v>7</v>
      </c>
      <c r="AM260" s="68">
        <v>9</v>
      </c>
      <c r="AN260" s="68">
        <v>9</v>
      </c>
      <c r="AO260" s="68">
        <v>4</v>
      </c>
      <c r="AP260" s="68">
        <v>6</v>
      </c>
      <c r="AQ260" s="68">
        <v>8</v>
      </c>
      <c r="AR260" s="68">
        <v>7</v>
      </c>
      <c r="AS260" s="68">
        <v>4</v>
      </c>
      <c r="AT260" s="68">
        <v>5</v>
      </c>
      <c r="AU260" s="68">
        <v>8</v>
      </c>
      <c r="AV260" s="68">
        <v>8</v>
      </c>
      <c r="AW260" s="68">
        <v>8</v>
      </c>
      <c r="AX260" s="68">
        <v>4</v>
      </c>
      <c r="AY260" s="68">
        <v>8</v>
      </c>
      <c r="AZ260" s="68">
        <v>8</v>
      </c>
      <c r="BA260" s="68">
        <v>8</v>
      </c>
      <c r="BB260" s="68">
        <v>7</v>
      </c>
      <c r="BC260" s="68">
        <v>6</v>
      </c>
      <c r="BD260" s="68">
        <v>10</v>
      </c>
      <c r="BE260" s="68">
        <v>7</v>
      </c>
      <c r="BF260" s="68">
        <v>6</v>
      </c>
      <c r="BG260" s="68">
        <v>6</v>
      </c>
      <c r="BH260" s="68">
        <v>5</v>
      </c>
      <c r="BL260" s="68">
        <v>10</v>
      </c>
    </row>
    <row r="261" spans="1:64">
      <c r="A261" s="132">
        <v>45161</v>
      </c>
      <c r="B261" s="68">
        <v>4</v>
      </c>
      <c r="C261" s="68">
        <v>4</v>
      </c>
      <c r="D261" s="68">
        <v>5</v>
      </c>
      <c r="E261" s="68">
        <v>8</v>
      </c>
      <c r="F261" s="68">
        <v>8</v>
      </c>
      <c r="G261" s="68">
        <v>8</v>
      </c>
      <c r="H261" s="68">
        <v>6</v>
      </c>
      <c r="I261" s="68">
        <v>8</v>
      </c>
      <c r="J261" s="68">
        <v>8</v>
      </c>
      <c r="K261" s="68">
        <v>5</v>
      </c>
      <c r="L261" s="68">
        <v>8</v>
      </c>
      <c r="M261" s="68">
        <v>6</v>
      </c>
      <c r="N261" s="68">
        <v>4</v>
      </c>
      <c r="O261" s="68">
        <v>5</v>
      </c>
      <c r="P261" s="68">
        <v>6</v>
      </c>
      <c r="Q261" s="68">
        <v>3</v>
      </c>
      <c r="R261" s="68">
        <v>1</v>
      </c>
      <c r="S261" s="68">
        <v>7</v>
      </c>
      <c r="T261" s="68">
        <v>4</v>
      </c>
      <c r="U261" s="68">
        <v>9</v>
      </c>
      <c r="V261" s="68">
        <v>1</v>
      </c>
      <c r="W261" s="68">
        <v>2</v>
      </c>
      <c r="X261" s="68">
        <v>8</v>
      </c>
      <c r="Y261" s="68">
        <v>7</v>
      </c>
      <c r="Z261" s="68">
        <v>7</v>
      </c>
      <c r="AA261" s="68">
        <v>4</v>
      </c>
      <c r="AB261" s="68">
        <v>4</v>
      </c>
      <c r="AC261" s="68">
        <v>5</v>
      </c>
      <c r="AD261" s="68">
        <v>7</v>
      </c>
      <c r="AE261" s="68">
        <v>4</v>
      </c>
      <c r="AF261" s="68">
        <v>6</v>
      </c>
      <c r="AG261" s="68">
        <v>8</v>
      </c>
      <c r="AH261" s="68">
        <v>6</v>
      </c>
      <c r="AI261" s="68">
        <v>3</v>
      </c>
      <c r="AJ261" s="68">
        <v>3</v>
      </c>
      <c r="AK261" s="68">
        <v>3</v>
      </c>
      <c r="AL261" s="68">
        <v>7</v>
      </c>
      <c r="AM261" s="68">
        <v>9</v>
      </c>
      <c r="AN261" s="68">
        <v>9</v>
      </c>
      <c r="AO261" s="68">
        <v>4</v>
      </c>
      <c r="AP261" s="68">
        <v>6</v>
      </c>
      <c r="AQ261" s="68">
        <v>8</v>
      </c>
      <c r="AR261" s="68">
        <v>7</v>
      </c>
      <c r="AS261" s="68">
        <v>4</v>
      </c>
      <c r="AT261" s="68">
        <v>5</v>
      </c>
      <c r="AU261" s="68">
        <v>8</v>
      </c>
      <c r="AV261" s="68">
        <v>8</v>
      </c>
      <c r="AW261" s="68">
        <v>8</v>
      </c>
      <c r="AX261" s="68">
        <v>4</v>
      </c>
      <c r="AY261" s="68">
        <v>8</v>
      </c>
      <c r="AZ261" s="68">
        <v>8</v>
      </c>
      <c r="BA261" s="68">
        <v>8</v>
      </c>
      <c r="BB261" s="68">
        <v>7</v>
      </c>
      <c r="BC261" s="68">
        <v>6</v>
      </c>
      <c r="BD261" s="68">
        <v>10</v>
      </c>
      <c r="BE261" s="68">
        <v>7</v>
      </c>
      <c r="BF261" s="68">
        <v>6</v>
      </c>
      <c r="BG261" s="68">
        <v>6</v>
      </c>
      <c r="BH261" s="68">
        <v>5</v>
      </c>
      <c r="BL261" s="68">
        <v>10</v>
      </c>
    </row>
    <row r="262" spans="1:64">
      <c r="A262" s="132">
        <v>45162</v>
      </c>
      <c r="B262" s="68">
        <v>4</v>
      </c>
      <c r="C262" s="68">
        <v>4</v>
      </c>
      <c r="D262" s="68">
        <v>5</v>
      </c>
      <c r="E262" s="68">
        <v>8</v>
      </c>
      <c r="F262" s="68">
        <v>8</v>
      </c>
      <c r="G262" s="68">
        <v>8</v>
      </c>
      <c r="H262" s="68">
        <v>6</v>
      </c>
      <c r="I262" s="68">
        <v>8</v>
      </c>
      <c r="J262" s="68">
        <v>8</v>
      </c>
      <c r="K262" s="68">
        <v>5</v>
      </c>
      <c r="L262" s="68">
        <v>8</v>
      </c>
      <c r="M262" s="68">
        <v>6</v>
      </c>
      <c r="N262" s="68">
        <v>4</v>
      </c>
      <c r="O262" s="68">
        <v>5</v>
      </c>
      <c r="P262" s="68">
        <v>6</v>
      </c>
      <c r="Q262" s="68">
        <v>3</v>
      </c>
      <c r="R262" s="68">
        <v>1</v>
      </c>
      <c r="S262" s="68">
        <v>7</v>
      </c>
      <c r="T262" s="68">
        <v>4</v>
      </c>
      <c r="U262" s="68">
        <v>9</v>
      </c>
      <c r="V262" s="68">
        <v>1</v>
      </c>
      <c r="W262" s="68">
        <v>2</v>
      </c>
      <c r="X262" s="68">
        <v>8</v>
      </c>
      <c r="Y262" s="68">
        <v>7</v>
      </c>
      <c r="Z262" s="68">
        <v>7</v>
      </c>
      <c r="AA262" s="68">
        <v>4</v>
      </c>
      <c r="AB262" s="68">
        <v>4</v>
      </c>
      <c r="AC262" s="68">
        <v>5</v>
      </c>
      <c r="AD262" s="68">
        <v>7</v>
      </c>
      <c r="AE262" s="68">
        <v>4</v>
      </c>
      <c r="AF262" s="68">
        <v>6</v>
      </c>
      <c r="AG262" s="68">
        <v>8</v>
      </c>
      <c r="AH262" s="68">
        <v>6</v>
      </c>
      <c r="AI262" s="68">
        <v>3</v>
      </c>
      <c r="AJ262" s="68">
        <v>3</v>
      </c>
      <c r="AK262" s="68">
        <v>3</v>
      </c>
      <c r="AL262" s="68">
        <v>7</v>
      </c>
      <c r="AM262" s="68">
        <v>9</v>
      </c>
      <c r="AN262" s="68">
        <v>9</v>
      </c>
      <c r="AO262" s="68">
        <v>4</v>
      </c>
      <c r="AP262" s="68">
        <v>6</v>
      </c>
      <c r="AQ262" s="68">
        <v>8</v>
      </c>
      <c r="AR262" s="68">
        <v>7</v>
      </c>
      <c r="AS262" s="68">
        <v>4</v>
      </c>
      <c r="AT262" s="68">
        <v>5</v>
      </c>
      <c r="AU262" s="68">
        <v>8</v>
      </c>
      <c r="AV262" s="68">
        <v>8</v>
      </c>
      <c r="AW262" s="68">
        <v>8</v>
      </c>
      <c r="AX262" s="68">
        <v>4</v>
      </c>
      <c r="AY262" s="68">
        <v>8</v>
      </c>
      <c r="AZ262" s="68">
        <v>8</v>
      </c>
      <c r="BA262" s="68">
        <v>8</v>
      </c>
      <c r="BB262" s="68">
        <v>7</v>
      </c>
      <c r="BC262" s="68">
        <v>6</v>
      </c>
      <c r="BD262" s="68">
        <v>10</v>
      </c>
      <c r="BE262" s="68">
        <v>7</v>
      </c>
      <c r="BF262" s="68">
        <v>6</v>
      </c>
      <c r="BG262" s="68">
        <v>6</v>
      </c>
      <c r="BH262" s="68">
        <v>5</v>
      </c>
      <c r="BL262" s="68">
        <v>10</v>
      </c>
    </row>
    <row r="263" spans="1:64">
      <c r="A263" s="132">
        <v>45163</v>
      </c>
      <c r="B263" s="68">
        <v>4</v>
      </c>
      <c r="C263" s="68">
        <v>4</v>
      </c>
      <c r="D263" s="68">
        <v>5</v>
      </c>
      <c r="E263" s="68">
        <v>8</v>
      </c>
      <c r="F263" s="68">
        <v>8</v>
      </c>
      <c r="G263" s="68">
        <v>8</v>
      </c>
      <c r="H263" s="68">
        <v>6</v>
      </c>
      <c r="I263" s="68">
        <v>8</v>
      </c>
      <c r="J263" s="68">
        <v>8</v>
      </c>
      <c r="K263" s="68">
        <v>5</v>
      </c>
      <c r="L263" s="68">
        <v>8</v>
      </c>
      <c r="M263" s="68">
        <v>6</v>
      </c>
      <c r="N263" s="68">
        <v>4</v>
      </c>
      <c r="O263" s="68">
        <v>5</v>
      </c>
      <c r="P263" s="68">
        <v>6</v>
      </c>
      <c r="Q263" s="68">
        <v>3</v>
      </c>
      <c r="R263" s="68">
        <v>1</v>
      </c>
      <c r="S263" s="68">
        <v>7</v>
      </c>
      <c r="T263" s="68">
        <v>4</v>
      </c>
      <c r="U263" s="68">
        <v>9</v>
      </c>
      <c r="V263" s="68">
        <v>1</v>
      </c>
      <c r="W263" s="68">
        <v>2</v>
      </c>
      <c r="X263" s="68">
        <v>8</v>
      </c>
      <c r="Y263" s="68">
        <v>7</v>
      </c>
      <c r="Z263" s="68">
        <v>7</v>
      </c>
      <c r="AA263" s="68">
        <v>4</v>
      </c>
      <c r="AB263" s="68">
        <v>4</v>
      </c>
      <c r="AC263" s="68">
        <v>5</v>
      </c>
      <c r="AD263" s="68">
        <v>7</v>
      </c>
      <c r="AE263" s="68">
        <v>4</v>
      </c>
      <c r="AF263" s="68">
        <v>6</v>
      </c>
      <c r="AG263" s="68">
        <v>8</v>
      </c>
      <c r="AH263" s="68">
        <v>6</v>
      </c>
      <c r="AI263" s="68">
        <v>3</v>
      </c>
      <c r="AJ263" s="68">
        <v>3</v>
      </c>
      <c r="AK263" s="68">
        <v>3</v>
      </c>
      <c r="AL263" s="68">
        <v>7</v>
      </c>
      <c r="AM263" s="68">
        <v>9</v>
      </c>
      <c r="AN263" s="68">
        <v>9</v>
      </c>
      <c r="AO263" s="68">
        <v>4</v>
      </c>
      <c r="AP263" s="68">
        <v>6</v>
      </c>
      <c r="AQ263" s="68">
        <v>8</v>
      </c>
      <c r="AR263" s="68">
        <v>7</v>
      </c>
      <c r="AS263" s="68">
        <v>3</v>
      </c>
      <c r="AT263" s="68">
        <v>5</v>
      </c>
      <c r="AU263" s="68">
        <v>8</v>
      </c>
      <c r="AV263" s="68">
        <v>8</v>
      </c>
      <c r="AW263" s="68">
        <v>8</v>
      </c>
      <c r="AX263" s="68">
        <v>4</v>
      </c>
      <c r="AY263" s="68">
        <v>8</v>
      </c>
      <c r="AZ263" s="68">
        <v>8</v>
      </c>
      <c r="BA263" s="68">
        <v>8</v>
      </c>
      <c r="BB263" s="68">
        <v>7</v>
      </c>
      <c r="BC263" s="68">
        <v>6</v>
      </c>
      <c r="BD263" s="68">
        <v>10</v>
      </c>
      <c r="BE263" s="68">
        <v>7</v>
      </c>
      <c r="BF263" s="68">
        <v>6</v>
      </c>
      <c r="BG263" s="68">
        <v>6</v>
      </c>
      <c r="BH263" s="68">
        <v>5</v>
      </c>
      <c r="BL263" s="68">
        <v>10</v>
      </c>
    </row>
    <row r="264" spans="1:64">
      <c r="A264" s="132">
        <v>45164</v>
      </c>
      <c r="B264" s="68">
        <v>4</v>
      </c>
      <c r="C264" s="68">
        <v>4</v>
      </c>
      <c r="D264" s="68">
        <v>5</v>
      </c>
      <c r="E264" s="68">
        <v>8</v>
      </c>
      <c r="F264" s="68">
        <v>8</v>
      </c>
      <c r="G264" s="68">
        <v>8</v>
      </c>
      <c r="H264" s="68">
        <v>6</v>
      </c>
      <c r="I264" s="68">
        <v>8</v>
      </c>
      <c r="J264" s="68">
        <v>8</v>
      </c>
      <c r="K264" s="68">
        <v>5</v>
      </c>
      <c r="L264" s="68">
        <v>8</v>
      </c>
      <c r="M264" s="68">
        <v>6</v>
      </c>
      <c r="N264" s="68">
        <v>3</v>
      </c>
      <c r="O264" s="68">
        <v>5</v>
      </c>
      <c r="P264" s="68">
        <v>6</v>
      </c>
      <c r="Q264" s="68">
        <v>3</v>
      </c>
      <c r="R264" s="68">
        <v>1</v>
      </c>
      <c r="S264" s="68">
        <v>7</v>
      </c>
      <c r="T264" s="68">
        <v>4</v>
      </c>
      <c r="U264" s="68">
        <v>9</v>
      </c>
      <c r="V264" s="68">
        <v>1</v>
      </c>
      <c r="W264" s="68">
        <v>2</v>
      </c>
      <c r="X264" s="68">
        <v>8</v>
      </c>
      <c r="Y264" s="68">
        <v>7</v>
      </c>
      <c r="Z264" s="68">
        <v>7</v>
      </c>
      <c r="AA264" s="68">
        <v>4</v>
      </c>
      <c r="AB264" s="68">
        <v>4</v>
      </c>
      <c r="AC264" s="68">
        <v>5</v>
      </c>
      <c r="AD264" s="68">
        <v>7</v>
      </c>
      <c r="AE264" s="68">
        <v>4</v>
      </c>
      <c r="AF264" s="68">
        <v>6</v>
      </c>
      <c r="AG264" s="68">
        <v>8</v>
      </c>
      <c r="AH264" s="68">
        <v>6</v>
      </c>
      <c r="AI264" s="68">
        <v>3</v>
      </c>
      <c r="AJ264" s="68">
        <v>3</v>
      </c>
      <c r="AK264" s="68">
        <v>3</v>
      </c>
      <c r="AL264" s="68">
        <v>7</v>
      </c>
      <c r="AM264" s="68">
        <v>9</v>
      </c>
      <c r="AN264" s="68">
        <v>9</v>
      </c>
      <c r="AO264" s="68">
        <v>4</v>
      </c>
      <c r="AP264" s="68">
        <v>6</v>
      </c>
      <c r="AQ264" s="68">
        <v>8</v>
      </c>
      <c r="AR264" s="68">
        <v>7</v>
      </c>
      <c r="AS264" s="68">
        <v>3</v>
      </c>
      <c r="AT264" s="68">
        <v>5</v>
      </c>
      <c r="AU264" s="68">
        <v>8</v>
      </c>
      <c r="AV264" s="68">
        <v>8</v>
      </c>
      <c r="AW264" s="68">
        <v>8</v>
      </c>
      <c r="AX264" s="68">
        <v>4</v>
      </c>
      <c r="AY264" s="68">
        <v>8</v>
      </c>
      <c r="AZ264" s="68">
        <v>8</v>
      </c>
      <c r="BA264" s="68">
        <v>8</v>
      </c>
      <c r="BB264" s="68">
        <v>7</v>
      </c>
      <c r="BC264" s="68">
        <v>6</v>
      </c>
      <c r="BD264" s="68">
        <v>10</v>
      </c>
      <c r="BE264" s="68">
        <v>7</v>
      </c>
      <c r="BF264" s="68">
        <v>6</v>
      </c>
      <c r="BG264" s="68">
        <v>6</v>
      </c>
      <c r="BH264" s="68">
        <v>5</v>
      </c>
      <c r="BL264" s="68">
        <v>10</v>
      </c>
    </row>
    <row r="265" spans="1:64">
      <c r="A265" s="132">
        <v>45165</v>
      </c>
      <c r="B265" s="68">
        <v>4</v>
      </c>
      <c r="C265" s="68">
        <v>4</v>
      </c>
      <c r="D265" s="68">
        <v>5</v>
      </c>
      <c r="E265" s="68">
        <v>8</v>
      </c>
      <c r="F265" s="68">
        <v>8</v>
      </c>
      <c r="G265" s="68">
        <v>8</v>
      </c>
      <c r="H265" s="68">
        <v>6</v>
      </c>
      <c r="I265" s="68">
        <v>8</v>
      </c>
      <c r="J265" s="68">
        <v>8</v>
      </c>
      <c r="K265" s="68">
        <v>5</v>
      </c>
      <c r="L265" s="68">
        <v>8</v>
      </c>
      <c r="M265" s="68">
        <v>6</v>
      </c>
      <c r="N265" s="68">
        <v>3</v>
      </c>
      <c r="O265" s="68">
        <v>5</v>
      </c>
      <c r="P265" s="68">
        <v>6</v>
      </c>
      <c r="Q265" s="68">
        <v>3</v>
      </c>
      <c r="R265" s="68">
        <v>1</v>
      </c>
      <c r="S265" s="68">
        <v>7</v>
      </c>
      <c r="T265" s="68">
        <v>4</v>
      </c>
      <c r="U265" s="68">
        <v>9</v>
      </c>
      <c r="V265" s="68">
        <v>1</v>
      </c>
      <c r="W265" s="68">
        <v>2</v>
      </c>
      <c r="X265" s="68">
        <v>8</v>
      </c>
      <c r="Y265" s="68">
        <v>7</v>
      </c>
      <c r="Z265" s="68">
        <v>7</v>
      </c>
      <c r="AA265" s="68">
        <v>4</v>
      </c>
      <c r="AB265" s="68">
        <v>4</v>
      </c>
      <c r="AC265" s="68">
        <v>5</v>
      </c>
      <c r="AD265" s="68">
        <v>7</v>
      </c>
      <c r="AE265" s="68">
        <v>4</v>
      </c>
      <c r="AF265" s="68">
        <v>6</v>
      </c>
      <c r="AG265" s="68">
        <v>8</v>
      </c>
      <c r="AH265" s="68">
        <v>6</v>
      </c>
      <c r="AI265" s="68">
        <v>3</v>
      </c>
      <c r="AJ265" s="68">
        <v>3</v>
      </c>
      <c r="AK265" s="68">
        <v>3</v>
      </c>
      <c r="AL265" s="68">
        <v>7</v>
      </c>
      <c r="AM265" s="68">
        <v>9</v>
      </c>
      <c r="AN265" s="68">
        <v>9</v>
      </c>
      <c r="AO265" s="68">
        <v>4</v>
      </c>
      <c r="AP265" s="68">
        <v>6</v>
      </c>
      <c r="AQ265" s="68">
        <v>8</v>
      </c>
      <c r="AR265" s="68">
        <v>7</v>
      </c>
      <c r="AS265" s="68">
        <v>3</v>
      </c>
      <c r="AT265" s="68">
        <v>5</v>
      </c>
      <c r="AU265" s="68">
        <v>8</v>
      </c>
      <c r="AV265" s="68">
        <v>8</v>
      </c>
      <c r="AW265" s="68">
        <v>8</v>
      </c>
      <c r="AX265" s="68">
        <v>4</v>
      </c>
      <c r="AY265" s="68">
        <v>8</v>
      </c>
      <c r="AZ265" s="68">
        <v>8</v>
      </c>
      <c r="BA265" s="68">
        <v>8</v>
      </c>
      <c r="BB265" s="68">
        <v>7</v>
      </c>
      <c r="BC265" s="68">
        <v>6</v>
      </c>
      <c r="BD265" s="68">
        <v>10</v>
      </c>
      <c r="BE265" s="68">
        <v>7</v>
      </c>
      <c r="BF265" s="68">
        <v>6</v>
      </c>
      <c r="BG265" s="68">
        <v>6</v>
      </c>
      <c r="BH265" s="68">
        <v>5</v>
      </c>
      <c r="BL265" s="68">
        <v>10</v>
      </c>
    </row>
    <row r="266" spans="1:64">
      <c r="A266" s="132">
        <v>45166</v>
      </c>
      <c r="B266" s="68">
        <v>4</v>
      </c>
      <c r="C266" s="68">
        <v>4</v>
      </c>
      <c r="D266" s="68">
        <v>5</v>
      </c>
      <c r="E266" s="68">
        <v>8</v>
      </c>
      <c r="F266" s="68">
        <v>8</v>
      </c>
      <c r="G266" s="68">
        <v>8</v>
      </c>
      <c r="H266" s="68">
        <v>6</v>
      </c>
      <c r="I266" s="68">
        <v>8</v>
      </c>
      <c r="J266" s="68">
        <v>8</v>
      </c>
      <c r="K266" s="68">
        <v>5</v>
      </c>
      <c r="L266" s="68">
        <v>8</v>
      </c>
      <c r="M266" s="68">
        <v>6</v>
      </c>
      <c r="N266" s="68">
        <v>3</v>
      </c>
      <c r="O266" s="68">
        <v>5</v>
      </c>
      <c r="P266" s="68">
        <v>6</v>
      </c>
      <c r="Q266" s="68">
        <v>3</v>
      </c>
      <c r="R266" s="68">
        <v>1</v>
      </c>
      <c r="S266" s="68">
        <v>7</v>
      </c>
      <c r="T266" s="68">
        <v>4</v>
      </c>
      <c r="U266" s="68">
        <v>9</v>
      </c>
      <c r="V266" s="68">
        <v>1</v>
      </c>
      <c r="W266" s="68">
        <v>2</v>
      </c>
      <c r="X266" s="68">
        <v>8</v>
      </c>
      <c r="Y266" s="68">
        <v>7</v>
      </c>
      <c r="Z266" s="68">
        <v>7</v>
      </c>
      <c r="AA266" s="68">
        <v>4</v>
      </c>
      <c r="AB266" s="68">
        <v>4</v>
      </c>
      <c r="AC266" s="68">
        <v>5</v>
      </c>
      <c r="AD266" s="68">
        <v>7</v>
      </c>
      <c r="AE266" s="68">
        <v>4</v>
      </c>
      <c r="AF266" s="68">
        <v>6</v>
      </c>
      <c r="AG266" s="68">
        <v>8</v>
      </c>
      <c r="AH266" s="68">
        <v>6</v>
      </c>
      <c r="AI266" s="68">
        <v>3</v>
      </c>
      <c r="AJ266" s="68">
        <v>3</v>
      </c>
      <c r="AK266" s="68">
        <v>3</v>
      </c>
      <c r="AL266" s="68">
        <v>7</v>
      </c>
      <c r="AM266" s="68">
        <v>9</v>
      </c>
      <c r="AN266" s="68">
        <v>9</v>
      </c>
      <c r="AO266" s="68">
        <v>4</v>
      </c>
      <c r="AP266" s="68">
        <v>6</v>
      </c>
      <c r="AQ266" s="68">
        <v>8</v>
      </c>
      <c r="AR266" s="68">
        <v>7</v>
      </c>
      <c r="AS266" s="68">
        <v>3</v>
      </c>
      <c r="AT266" s="68">
        <v>5</v>
      </c>
      <c r="AU266" s="68">
        <v>8</v>
      </c>
      <c r="AV266" s="68">
        <v>8</v>
      </c>
      <c r="AW266" s="68">
        <v>8</v>
      </c>
      <c r="AX266" s="68">
        <v>4</v>
      </c>
      <c r="AY266" s="68">
        <v>8</v>
      </c>
      <c r="AZ266" s="68">
        <v>8</v>
      </c>
      <c r="BA266" s="68">
        <v>8</v>
      </c>
      <c r="BB266" s="68">
        <v>7</v>
      </c>
      <c r="BC266" s="68">
        <v>6</v>
      </c>
      <c r="BD266" s="68">
        <v>10</v>
      </c>
      <c r="BE266" s="68">
        <v>7</v>
      </c>
      <c r="BF266" s="68">
        <v>6</v>
      </c>
      <c r="BG266" s="68">
        <v>6</v>
      </c>
      <c r="BH266" s="68">
        <v>5</v>
      </c>
      <c r="BL266" s="68">
        <v>10</v>
      </c>
    </row>
    <row r="267" spans="1:64">
      <c r="A267" s="132">
        <v>45167</v>
      </c>
      <c r="B267" s="68">
        <v>4</v>
      </c>
      <c r="C267" s="68">
        <v>4</v>
      </c>
      <c r="D267" s="68">
        <v>5</v>
      </c>
      <c r="E267" s="68">
        <v>8</v>
      </c>
      <c r="F267" s="68">
        <v>8</v>
      </c>
      <c r="G267" s="68">
        <v>8</v>
      </c>
      <c r="H267" s="68">
        <v>6</v>
      </c>
      <c r="I267" s="68">
        <v>8</v>
      </c>
      <c r="J267" s="68">
        <v>8</v>
      </c>
      <c r="K267" s="68">
        <v>5</v>
      </c>
      <c r="L267" s="68">
        <v>8</v>
      </c>
      <c r="M267" s="68">
        <v>6</v>
      </c>
      <c r="N267" s="68">
        <v>3</v>
      </c>
      <c r="O267" s="68">
        <v>5</v>
      </c>
      <c r="P267" s="68">
        <v>6</v>
      </c>
      <c r="Q267" s="68">
        <v>3</v>
      </c>
      <c r="R267" s="68">
        <v>1</v>
      </c>
      <c r="S267" s="68">
        <v>7</v>
      </c>
      <c r="T267" s="68">
        <v>4</v>
      </c>
      <c r="U267" s="68">
        <v>9</v>
      </c>
      <c r="V267" s="68">
        <v>1</v>
      </c>
      <c r="W267" s="68">
        <v>2</v>
      </c>
      <c r="X267" s="68">
        <v>8</v>
      </c>
      <c r="Y267" s="68">
        <v>7</v>
      </c>
      <c r="Z267" s="68">
        <v>7</v>
      </c>
      <c r="AA267" s="68">
        <v>4</v>
      </c>
      <c r="AB267" s="68">
        <v>4</v>
      </c>
      <c r="AC267" s="68">
        <v>5</v>
      </c>
      <c r="AD267" s="68">
        <v>7</v>
      </c>
      <c r="AE267" s="68">
        <v>4</v>
      </c>
      <c r="AF267" s="68">
        <v>6</v>
      </c>
      <c r="AG267" s="68">
        <v>8</v>
      </c>
      <c r="AH267" s="68">
        <v>6</v>
      </c>
      <c r="AI267" s="68">
        <v>3</v>
      </c>
      <c r="AJ267" s="68">
        <v>3</v>
      </c>
      <c r="AK267" s="68">
        <v>3</v>
      </c>
      <c r="AL267" s="68">
        <v>7</v>
      </c>
      <c r="AM267" s="68">
        <v>9</v>
      </c>
      <c r="AN267" s="68">
        <v>9</v>
      </c>
      <c r="AO267" s="68">
        <v>4</v>
      </c>
      <c r="AP267" s="68">
        <v>6</v>
      </c>
      <c r="AQ267" s="68">
        <v>8</v>
      </c>
      <c r="AR267" s="68">
        <v>7</v>
      </c>
      <c r="AS267" s="68">
        <v>3</v>
      </c>
      <c r="AT267" s="68">
        <v>5</v>
      </c>
      <c r="AU267" s="68">
        <v>8</v>
      </c>
      <c r="AV267" s="68">
        <v>8</v>
      </c>
      <c r="AW267" s="68">
        <v>8</v>
      </c>
      <c r="AX267" s="68">
        <v>4</v>
      </c>
      <c r="AY267" s="68">
        <v>8</v>
      </c>
      <c r="AZ267" s="68">
        <v>8</v>
      </c>
      <c r="BA267" s="68">
        <v>8</v>
      </c>
      <c r="BB267" s="68">
        <v>7</v>
      </c>
      <c r="BC267" s="68">
        <v>6</v>
      </c>
      <c r="BD267" s="68">
        <v>10</v>
      </c>
      <c r="BE267" s="68">
        <v>7</v>
      </c>
      <c r="BF267" s="68">
        <v>6</v>
      </c>
      <c r="BG267" s="68">
        <v>6</v>
      </c>
      <c r="BH267" s="68">
        <v>5</v>
      </c>
      <c r="BL267" s="68">
        <v>10</v>
      </c>
    </row>
    <row r="268" spans="1:64">
      <c r="A268" s="132">
        <v>45168</v>
      </c>
      <c r="B268" s="68">
        <v>4</v>
      </c>
      <c r="C268" s="68">
        <v>4</v>
      </c>
      <c r="D268" s="68">
        <v>5</v>
      </c>
      <c r="E268" s="68">
        <v>8</v>
      </c>
      <c r="F268" s="68">
        <v>8</v>
      </c>
      <c r="G268" s="68">
        <v>8</v>
      </c>
      <c r="H268" s="68">
        <v>6</v>
      </c>
      <c r="I268" s="68">
        <v>8</v>
      </c>
      <c r="J268" s="68">
        <v>8</v>
      </c>
      <c r="K268" s="68">
        <v>5</v>
      </c>
      <c r="L268" s="68">
        <v>8</v>
      </c>
      <c r="M268" s="68">
        <v>6</v>
      </c>
      <c r="N268" s="68">
        <v>3</v>
      </c>
      <c r="O268" s="68">
        <v>5</v>
      </c>
      <c r="P268" s="68">
        <v>6</v>
      </c>
      <c r="Q268" s="68">
        <v>3</v>
      </c>
      <c r="R268" s="68">
        <v>1</v>
      </c>
      <c r="S268" s="68">
        <v>7</v>
      </c>
      <c r="T268" s="68">
        <v>4</v>
      </c>
      <c r="U268" s="68">
        <v>9</v>
      </c>
      <c r="V268" s="68">
        <v>1</v>
      </c>
      <c r="W268" s="68">
        <v>2</v>
      </c>
      <c r="X268" s="68">
        <v>8</v>
      </c>
      <c r="Y268" s="68">
        <v>7</v>
      </c>
      <c r="Z268" s="68">
        <v>6</v>
      </c>
      <c r="AA268" s="68">
        <v>4</v>
      </c>
      <c r="AB268" s="68">
        <v>4</v>
      </c>
      <c r="AC268" s="68">
        <v>5</v>
      </c>
      <c r="AD268" s="68">
        <v>7</v>
      </c>
      <c r="AE268" s="68">
        <v>4</v>
      </c>
      <c r="AF268" s="68">
        <v>6</v>
      </c>
      <c r="AG268" s="68">
        <v>8</v>
      </c>
      <c r="AH268" s="68">
        <v>6</v>
      </c>
      <c r="AI268" s="68">
        <v>3</v>
      </c>
      <c r="AJ268" s="68">
        <v>3</v>
      </c>
      <c r="AK268" s="68">
        <v>3</v>
      </c>
      <c r="AL268" s="68">
        <v>7</v>
      </c>
      <c r="AM268" s="68">
        <v>9</v>
      </c>
      <c r="AN268" s="68">
        <v>9</v>
      </c>
      <c r="AO268" s="68">
        <v>4</v>
      </c>
      <c r="AP268" s="68">
        <v>6</v>
      </c>
      <c r="AQ268" s="68">
        <v>8</v>
      </c>
      <c r="AR268" s="68">
        <v>7</v>
      </c>
      <c r="AS268" s="68">
        <v>3</v>
      </c>
      <c r="AT268" s="68">
        <v>5</v>
      </c>
      <c r="AU268" s="68">
        <v>8</v>
      </c>
      <c r="AV268" s="68">
        <v>8</v>
      </c>
      <c r="AW268" s="68">
        <v>8</v>
      </c>
      <c r="AX268" s="68">
        <v>4</v>
      </c>
      <c r="AY268" s="68">
        <v>8</v>
      </c>
      <c r="AZ268" s="68">
        <v>8</v>
      </c>
      <c r="BA268" s="68">
        <v>8</v>
      </c>
      <c r="BB268" s="68">
        <v>7</v>
      </c>
      <c r="BC268" s="68">
        <v>6</v>
      </c>
      <c r="BD268" s="68">
        <v>10</v>
      </c>
      <c r="BE268" s="68">
        <v>7</v>
      </c>
      <c r="BF268" s="68">
        <v>6</v>
      </c>
      <c r="BG268" s="68">
        <v>6</v>
      </c>
      <c r="BH268" s="68">
        <v>5</v>
      </c>
      <c r="BL268" s="68">
        <v>10</v>
      </c>
    </row>
    <row r="269" spans="1:64">
      <c r="A269" s="132">
        <v>45169</v>
      </c>
      <c r="B269" s="68">
        <v>4</v>
      </c>
      <c r="C269" s="68">
        <v>4</v>
      </c>
      <c r="D269" s="68">
        <v>5</v>
      </c>
      <c r="E269" s="68">
        <v>8</v>
      </c>
      <c r="F269" s="68">
        <v>8</v>
      </c>
      <c r="G269" s="68">
        <v>8</v>
      </c>
      <c r="H269" s="68">
        <v>6</v>
      </c>
      <c r="I269" s="68">
        <v>8</v>
      </c>
      <c r="J269" s="68">
        <v>8</v>
      </c>
      <c r="K269" s="68">
        <v>5</v>
      </c>
      <c r="L269" s="68">
        <v>8</v>
      </c>
      <c r="M269" s="68">
        <v>6</v>
      </c>
      <c r="N269" s="68">
        <v>3</v>
      </c>
      <c r="O269" s="68">
        <v>5</v>
      </c>
      <c r="P269" s="68">
        <v>6</v>
      </c>
      <c r="Q269" s="68">
        <v>3</v>
      </c>
      <c r="R269" s="68">
        <v>1</v>
      </c>
      <c r="S269" s="68">
        <v>7</v>
      </c>
      <c r="T269" s="68">
        <v>4</v>
      </c>
      <c r="U269" s="68">
        <v>9</v>
      </c>
      <c r="V269" s="68">
        <v>1</v>
      </c>
      <c r="W269" s="68">
        <v>2</v>
      </c>
      <c r="X269" s="68">
        <v>8</v>
      </c>
      <c r="Y269" s="68">
        <v>7</v>
      </c>
      <c r="Z269" s="68">
        <v>6</v>
      </c>
      <c r="AA269" s="68">
        <v>4</v>
      </c>
      <c r="AB269" s="68">
        <v>4</v>
      </c>
      <c r="AC269" s="68">
        <v>5</v>
      </c>
      <c r="AD269" s="68">
        <v>7</v>
      </c>
      <c r="AE269" s="68">
        <v>4</v>
      </c>
      <c r="AF269" s="68">
        <v>6</v>
      </c>
      <c r="AG269" s="68">
        <v>8</v>
      </c>
      <c r="AH269" s="68">
        <v>6</v>
      </c>
      <c r="AI269" s="68">
        <v>3</v>
      </c>
      <c r="AJ269" s="68">
        <v>3</v>
      </c>
      <c r="AK269" s="68">
        <v>3</v>
      </c>
      <c r="AL269" s="68">
        <v>7</v>
      </c>
      <c r="AM269" s="68">
        <v>9</v>
      </c>
      <c r="AN269" s="68">
        <v>9</v>
      </c>
      <c r="AO269" s="68">
        <v>4</v>
      </c>
      <c r="AP269" s="68">
        <v>6</v>
      </c>
      <c r="AQ269" s="68">
        <v>8</v>
      </c>
      <c r="AR269" s="68">
        <v>7</v>
      </c>
      <c r="AS269" s="68">
        <v>3</v>
      </c>
      <c r="AT269" s="68">
        <v>5</v>
      </c>
      <c r="AU269" s="68">
        <v>8</v>
      </c>
      <c r="AV269" s="68">
        <v>8</v>
      </c>
      <c r="AW269" s="68">
        <v>8</v>
      </c>
      <c r="AX269" s="68">
        <v>4</v>
      </c>
      <c r="AY269" s="68">
        <v>8</v>
      </c>
      <c r="AZ269" s="68">
        <v>8</v>
      </c>
      <c r="BA269" s="68">
        <v>8</v>
      </c>
      <c r="BB269" s="68">
        <v>7</v>
      </c>
      <c r="BC269" s="68">
        <v>6</v>
      </c>
      <c r="BD269" s="68">
        <v>10</v>
      </c>
      <c r="BE269" s="68">
        <v>7</v>
      </c>
      <c r="BF269" s="68">
        <v>6</v>
      </c>
      <c r="BG269" s="68">
        <v>6</v>
      </c>
      <c r="BH269" s="68">
        <v>5</v>
      </c>
      <c r="BL269" s="68">
        <v>10</v>
      </c>
    </row>
    <row r="270" spans="1:64">
      <c r="A270" s="132">
        <v>45170</v>
      </c>
      <c r="B270" s="68">
        <v>4</v>
      </c>
      <c r="C270" s="68">
        <v>4</v>
      </c>
      <c r="D270" s="68">
        <v>5</v>
      </c>
      <c r="E270" s="68">
        <v>8</v>
      </c>
      <c r="F270" s="68">
        <v>8</v>
      </c>
      <c r="G270" s="68">
        <v>8</v>
      </c>
      <c r="H270" s="68">
        <v>6</v>
      </c>
      <c r="I270" s="68">
        <v>8</v>
      </c>
      <c r="J270" s="68">
        <v>8</v>
      </c>
      <c r="K270" s="68">
        <v>5</v>
      </c>
      <c r="L270" s="68">
        <v>8</v>
      </c>
      <c r="M270" s="68">
        <v>6</v>
      </c>
      <c r="N270" s="68">
        <v>3</v>
      </c>
      <c r="O270" s="68">
        <v>5</v>
      </c>
      <c r="P270" s="68">
        <v>6</v>
      </c>
      <c r="Q270" s="68">
        <v>3</v>
      </c>
      <c r="R270" s="68">
        <v>1</v>
      </c>
      <c r="S270" s="68">
        <v>7</v>
      </c>
      <c r="T270" s="68">
        <v>4</v>
      </c>
      <c r="U270" s="68">
        <v>9</v>
      </c>
      <c r="V270" s="68">
        <v>1</v>
      </c>
      <c r="W270" s="68">
        <v>2</v>
      </c>
      <c r="X270" s="68">
        <v>8</v>
      </c>
      <c r="Y270" s="68">
        <v>7</v>
      </c>
      <c r="Z270" s="68">
        <v>6</v>
      </c>
      <c r="AA270" s="68">
        <v>4</v>
      </c>
      <c r="AB270" s="68">
        <v>4</v>
      </c>
      <c r="AC270" s="68">
        <v>5</v>
      </c>
      <c r="AD270" s="68">
        <v>7</v>
      </c>
      <c r="AE270" s="68">
        <v>4</v>
      </c>
      <c r="AF270" s="68">
        <v>6</v>
      </c>
      <c r="AG270" s="68">
        <v>8</v>
      </c>
      <c r="AH270" s="68">
        <v>6</v>
      </c>
      <c r="AI270" s="68">
        <v>3</v>
      </c>
      <c r="AJ270" s="68">
        <v>3</v>
      </c>
      <c r="AK270" s="68">
        <v>3</v>
      </c>
      <c r="AL270" s="68">
        <v>7</v>
      </c>
      <c r="AM270" s="68">
        <v>9</v>
      </c>
      <c r="AN270" s="68">
        <v>9</v>
      </c>
      <c r="AO270" s="68">
        <v>4</v>
      </c>
      <c r="AP270" s="68">
        <v>6</v>
      </c>
      <c r="AQ270" s="68">
        <v>8</v>
      </c>
      <c r="AR270" s="68">
        <v>7</v>
      </c>
      <c r="AS270" s="68">
        <v>3</v>
      </c>
      <c r="AT270" s="68">
        <v>5</v>
      </c>
      <c r="AU270" s="68">
        <v>8</v>
      </c>
      <c r="AV270" s="68">
        <v>8</v>
      </c>
      <c r="AW270" s="68">
        <v>8</v>
      </c>
      <c r="AX270" s="68">
        <v>4</v>
      </c>
      <c r="AY270" s="68">
        <v>8</v>
      </c>
      <c r="AZ270" s="68">
        <v>8</v>
      </c>
      <c r="BA270" s="68">
        <v>8</v>
      </c>
      <c r="BB270" s="68">
        <v>7</v>
      </c>
      <c r="BC270" s="68">
        <v>6</v>
      </c>
      <c r="BD270" s="68">
        <v>10</v>
      </c>
      <c r="BE270" s="68">
        <v>7</v>
      </c>
      <c r="BF270" s="68">
        <v>6</v>
      </c>
      <c r="BG270" s="68">
        <v>6</v>
      </c>
      <c r="BH270" s="68">
        <v>5</v>
      </c>
      <c r="BL270" s="68">
        <v>10</v>
      </c>
    </row>
    <row r="271" spans="1:64">
      <c r="A271" s="132">
        <v>45171</v>
      </c>
      <c r="B271" s="68">
        <v>4</v>
      </c>
      <c r="C271" s="68">
        <v>4</v>
      </c>
      <c r="D271" s="68">
        <v>5</v>
      </c>
      <c r="E271" s="68">
        <v>8</v>
      </c>
      <c r="F271" s="68">
        <v>8</v>
      </c>
      <c r="G271" s="68">
        <v>8</v>
      </c>
      <c r="H271" s="68">
        <v>6</v>
      </c>
      <c r="I271" s="68">
        <v>8</v>
      </c>
      <c r="J271" s="68">
        <v>8</v>
      </c>
      <c r="K271" s="68">
        <v>5</v>
      </c>
      <c r="L271" s="68">
        <v>8</v>
      </c>
      <c r="M271" s="68">
        <v>6</v>
      </c>
      <c r="N271" s="68">
        <v>3</v>
      </c>
      <c r="O271" s="68">
        <v>5</v>
      </c>
      <c r="P271" s="68">
        <v>6</v>
      </c>
      <c r="Q271" s="68">
        <v>3</v>
      </c>
      <c r="R271" s="68">
        <v>1</v>
      </c>
      <c r="S271" s="68">
        <v>7</v>
      </c>
      <c r="T271" s="68">
        <v>4</v>
      </c>
      <c r="U271" s="68">
        <v>9</v>
      </c>
      <c r="V271" s="68">
        <v>1</v>
      </c>
      <c r="W271" s="68">
        <v>2</v>
      </c>
      <c r="X271" s="68">
        <v>8</v>
      </c>
      <c r="Y271" s="68">
        <v>7</v>
      </c>
      <c r="Z271" s="68">
        <v>6</v>
      </c>
      <c r="AA271" s="68">
        <v>4</v>
      </c>
      <c r="AB271" s="68">
        <v>4</v>
      </c>
      <c r="AC271" s="68">
        <v>5</v>
      </c>
      <c r="AD271" s="68">
        <v>7</v>
      </c>
      <c r="AE271" s="68">
        <v>4</v>
      </c>
      <c r="AF271" s="68">
        <v>6</v>
      </c>
      <c r="AG271" s="68">
        <v>8</v>
      </c>
      <c r="AH271" s="68">
        <v>6</v>
      </c>
      <c r="AI271" s="68">
        <v>3</v>
      </c>
      <c r="AJ271" s="68">
        <v>3</v>
      </c>
      <c r="AK271" s="68">
        <v>3</v>
      </c>
      <c r="AL271" s="68">
        <v>7</v>
      </c>
      <c r="AM271" s="68">
        <v>9</v>
      </c>
      <c r="AN271" s="68">
        <v>9</v>
      </c>
      <c r="AO271" s="68">
        <v>4</v>
      </c>
      <c r="AP271" s="68">
        <v>6</v>
      </c>
      <c r="AQ271" s="68">
        <v>8</v>
      </c>
      <c r="AR271" s="68">
        <v>7</v>
      </c>
      <c r="AS271" s="68">
        <v>3</v>
      </c>
      <c r="AT271" s="68">
        <v>5</v>
      </c>
      <c r="AU271" s="68">
        <v>8</v>
      </c>
      <c r="AV271" s="68">
        <v>8</v>
      </c>
      <c r="AW271" s="68">
        <v>8</v>
      </c>
      <c r="AX271" s="68">
        <v>4</v>
      </c>
      <c r="AY271" s="68">
        <v>8</v>
      </c>
      <c r="AZ271" s="68">
        <v>8</v>
      </c>
      <c r="BA271" s="68">
        <v>8</v>
      </c>
      <c r="BB271" s="68">
        <v>7</v>
      </c>
      <c r="BC271" s="68">
        <v>6</v>
      </c>
      <c r="BD271" s="68">
        <v>10</v>
      </c>
      <c r="BE271" s="68">
        <v>7</v>
      </c>
      <c r="BF271" s="68">
        <v>6</v>
      </c>
      <c r="BG271" s="68">
        <v>6</v>
      </c>
      <c r="BH271" s="68">
        <v>5</v>
      </c>
      <c r="BL271" s="68">
        <v>10</v>
      </c>
    </row>
    <row r="272" spans="1:64">
      <c r="A272" s="132">
        <v>45172</v>
      </c>
      <c r="B272" s="68">
        <v>4</v>
      </c>
      <c r="C272" s="68">
        <v>4</v>
      </c>
      <c r="D272" s="68">
        <v>5</v>
      </c>
      <c r="E272" s="68">
        <v>8</v>
      </c>
      <c r="F272" s="68">
        <v>8</v>
      </c>
      <c r="G272" s="68">
        <v>8</v>
      </c>
      <c r="H272" s="68">
        <v>6</v>
      </c>
      <c r="I272" s="68">
        <v>8</v>
      </c>
      <c r="J272" s="68">
        <v>8</v>
      </c>
      <c r="K272" s="68">
        <v>5</v>
      </c>
      <c r="L272" s="68">
        <v>8</v>
      </c>
      <c r="M272" s="68">
        <v>6</v>
      </c>
      <c r="N272" s="68">
        <v>3</v>
      </c>
      <c r="O272" s="68">
        <v>5</v>
      </c>
      <c r="P272" s="68">
        <v>6</v>
      </c>
      <c r="Q272" s="68">
        <v>3</v>
      </c>
      <c r="R272" s="68">
        <v>1</v>
      </c>
      <c r="S272" s="68">
        <v>7</v>
      </c>
      <c r="T272" s="68">
        <v>4</v>
      </c>
      <c r="U272" s="68">
        <v>9</v>
      </c>
      <c r="V272" s="68">
        <v>1</v>
      </c>
      <c r="W272" s="68">
        <v>2</v>
      </c>
      <c r="X272" s="68">
        <v>8</v>
      </c>
      <c r="Y272" s="68">
        <v>7</v>
      </c>
      <c r="Z272" s="68">
        <v>6</v>
      </c>
      <c r="AA272" s="68">
        <v>4</v>
      </c>
      <c r="AB272" s="68">
        <v>4</v>
      </c>
      <c r="AC272" s="68">
        <v>5</v>
      </c>
      <c r="AD272" s="68">
        <v>7</v>
      </c>
      <c r="AE272" s="68">
        <v>4</v>
      </c>
      <c r="AF272" s="68">
        <v>6</v>
      </c>
      <c r="AG272" s="68">
        <v>8</v>
      </c>
      <c r="AH272" s="68">
        <v>6</v>
      </c>
      <c r="AI272" s="68">
        <v>3</v>
      </c>
      <c r="AJ272" s="68">
        <v>3</v>
      </c>
      <c r="AK272" s="68">
        <v>3</v>
      </c>
      <c r="AL272" s="68">
        <v>7</v>
      </c>
      <c r="AM272" s="68">
        <v>9</v>
      </c>
      <c r="AN272" s="68">
        <v>9</v>
      </c>
      <c r="AO272" s="68">
        <v>4</v>
      </c>
      <c r="AP272" s="68">
        <v>6</v>
      </c>
      <c r="AQ272" s="68">
        <v>8</v>
      </c>
      <c r="AR272" s="68">
        <v>7</v>
      </c>
      <c r="AS272" s="68">
        <v>3</v>
      </c>
      <c r="AT272" s="68">
        <v>5</v>
      </c>
      <c r="AU272" s="68">
        <v>8</v>
      </c>
      <c r="AV272" s="68">
        <v>8</v>
      </c>
      <c r="AW272" s="68">
        <v>8</v>
      </c>
      <c r="AX272" s="68">
        <v>4</v>
      </c>
      <c r="AY272" s="68">
        <v>8</v>
      </c>
      <c r="AZ272" s="68">
        <v>8</v>
      </c>
      <c r="BA272" s="68">
        <v>8</v>
      </c>
      <c r="BB272" s="68">
        <v>7</v>
      </c>
      <c r="BC272" s="68">
        <v>6</v>
      </c>
      <c r="BD272" s="68">
        <v>10</v>
      </c>
      <c r="BE272" s="68">
        <v>7</v>
      </c>
      <c r="BF272" s="68">
        <v>6</v>
      </c>
      <c r="BG272" s="68">
        <v>6</v>
      </c>
      <c r="BH272" s="68">
        <v>5</v>
      </c>
      <c r="BL272" s="68">
        <v>10</v>
      </c>
    </row>
    <row r="273" spans="1:64">
      <c r="A273" s="132">
        <v>45173</v>
      </c>
      <c r="B273" s="68">
        <v>4</v>
      </c>
      <c r="C273" s="68">
        <v>4</v>
      </c>
      <c r="D273" s="68">
        <v>5</v>
      </c>
      <c r="E273" s="68">
        <v>8</v>
      </c>
      <c r="F273" s="68">
        <v>8</v>
      </c>
      <c r="G273" s="68">
        <v>8</v>
      </c>
      <c r="H273" s="68">
        <v>6</v>
      </c>
      <c r="I273" s="68">
        <v>8</v>
      </c>
      <c r="J273" s="68">
        <v>8</v>
      </c>
      <c r="K273" s="68">
        <v>5</v>
      </c>
      <c r="L273" s="68">
        <v>8</v>
      </c>
      <c r="M273" s="68">
        <v>6</v>
      </c>
      <c r="N273" s="68">
        <v>3</v>
      </c>
      <c r="O273" s="68">
        <v>5</v>
      </c>
      <c r="P273" s="68">
        <v>6</v>
      </c>
      <c r="Q273" s="68">
        <v>3</v>
      </c>
      <c r="R273" s="68">
        <v>1</v>
      </c>
      <c r="S273" s="68">
        <v>7</v>
      </c>
      <c r="T273" s="68">
        <v>4</v>
      </c>
      <c r="U273" s="68">
        <v>9</v>
      </c>
      <c r="V273" s="68">
        <v>1</v>
      </c>
      <c r="W273" s="68">
        <v>2</v>
      </c>
      <c r="X273" s="68">
        <v>8</v>
      </c>
      <c r="Y273" s="68">
        <v>7</v>
      </c>
      <c r="Z273" s="68">
        <v>6</v>
      </c>
      <c r="AA273" s="68">
        <v>4</v>
      </c>
      <c r="AB273" s="68">
        <v>4</v>
      </c>
      <c r="AC273" s="68">
        <v>5</v>
      </c>
      <c r="AD273" s="68">
        <v>7</v>
      </c>
      <c r="AE273" s="68">
        <v>4</v>
      </c>
      <c r="AF273" s="68">
        <v>6</v>
      </c>
      <c r="AG273" s="68">
        <v>8</v>
      </c>
      <c r="AH273" s="68">
        <v>6</v>
      </c>
      <c r="AI273" s="68">
        <v>3</v>
      </c>
      <c r="AJ273" s="68">
        <v>3</v>
      </c>
      <c r="AK273" s="68">
        <v>3</v>
      </c>
      <c r="AL273" s="68">
        <v>7</v>
      </c>
      <c r="AM273" s="68">
        <v>9</v>
      </c>
      <c r="AN273" s="68">
        <v>9</v>
      </c>
      <c r="AO273" s="68">
        <v>4</v>
      </c>
      <c r="AP273" s="68">
        <v>6</v>
      </c>
      <c r="AQ273" s="68">
        <v>8</v>
      </c>
      <c r="AR273" s="68">
        <v>7</v>
      </c>
      <c r="AS273" s="68">
        <v>3</v>
      </c>
      <c r="AT273" s="68">
        <v>5</v>
      </c>
      <c r="AU273" s="68">
        <v>8</v>
      </c>
      <c r="AV273" s="68">
        <v>8</v>
      </c>
      <c r="AW273" s="68">
        <v>8</v>
      </c>
      <c r="AX273" s="68">
        <v>4</v>
      </c>
      <c r="AY273" s="68">
        <v>8</v>
      </c>
      <c r="AZ273" s="68">
        <v>8</v>
      </c>
      <c r="BA273" s="68">
        <v>8</v>
      </c>
      <c r="BB273" s="68">
        <v>7</v>
      </c>
      <c r="BC273" s="68">
        <v>6</v>
      </c>
      <c r="BD273" s="68">
        <v>10</v>
      </c>
      <c r="BE273" s="68">
        <v>7</v>
      </c>
      <c r="BF273" s="68">
        <v>6</v>
      </c>
      <c r="BG273" s="68">
        <v>6</v>
      </c>
      <c r="BH273" s="68">
        <v>5</v>
      </c>
      <c r="BL273" s="68">
        <v>10</v>
      </c>
    </row>
    <row r="274" spans="1:64">
      <c r="A274" s="132">
        <v>45174</v>
      </c>
      <c r="B274" s="68">
        <v>4</v>
      </c>
      <c r="C274" s="68">
        <v>4</v>
      </c>
      <c r="D274" s="68">
        <v>5</v>
      </c>
      <c r="E274" s="68">
        <v>8</v>
      </c>
      <c r="F274" s="68">
        <v>8</v>
      </c>
      <c r="G274" s="68">
        <v>8</v>
      </c>
      <c r="H274" s="68">
        <v>6</v>
      </c>
      <c r="I274" s="68">
        <v>8</v>
      </c>
      <c r="J274" s="68">
        <v>8</v>
      </c>
      <c r="K274" s="68">
        <v>5</v>
      </c>
      <c r="L274" s="68">
        <v>8</v>
      </c>
      <c r="M274" s="68">
        <v>6</v>
      </c>
      <c r="N274" s="68">
        <v>3</v>
      </c>
      <c r="O274" s="68">
        <v>5</v>
      </c>
      <c r="P274" s="68">
        <v>6</v>
      </c>
      <c r="Q274" s="68">
        <v>3</v>
      </c>
      <c r="R274" s="68">
        <v>1</v>
      </c>
      <c r="S274" s="68">
        <v>7</v>
      </c>
      <c r="T274" s="68">
        <v>4</v>
      </c>
      <c r="U274" s="68">
        <v>9</v>
      </c>
      <c r="V274" s="68">
        <v>1</v>
      </c>
      <c r="W274" s="68">
        <v>2</v>
      </c>
      <c r="X274" s="68">
        <v>8</v>
      </c>
      <c r="Y274" s="68">
        <v>7</v>
      </c>
      <c r="Z274" s="68">
        <v>6</v>
      </c>
      <c r="AA274" s="68">
        <v>4</v>
      </c>
      <c r="AB274" s="68">
        <v>4</v>
      </c>
      <c r="AC274" s="68">
        <v>5</v>
      </c>
      <c r="AD274" s="68">
        <v>7</v>
      </c>
      <c r="AE274" s="68">
        <v>4</v>
      </c>
      <c r="AF274" s="68">
        <v>6</v>
      </c>
      <c r="AG274" s="68">
        <v>8</v>
      </c>
      <c r="AH274" s="68">
        <v>6</v>
      </c>
      <c r="AI274" s="68">
        <v>3</v>
      </c>
      <c r="AJ274" s="68">
        <v>3</v>
      </c>
      <c r="AK274" s="68">
        <v>3</v>
      </c>
      <c r="AL274" s="68">
        <v>7</v>
      </c>
      <c r="AM274" s="68">
        <v>9</v>
      </c>
      <c r="AN274" s="68">
        <v>9</v>
      </c>
      <c r="AO274" s="68">
        <v>4</v>
      </c>
      <c r="AP274" s="68">
        <v>6</v>
      </c>
      <c r="AQ274" s="68">
        <v>8</v>
      </c>
      <c r="AR274" s="68">
        <v>7</v>
      </c>
      <c r="AS274" s="68">
        <v>3</v>
      </c>
      <c r="AT274" s="68">
        <v>5</v>
      </c>
      <c r="AU274" s="68">
        <v>8</v>
      </c>
      <c r="AV274" s="68">
        <v>8</v>
      </c>
      <c r="AW274" s="68">
        <v>8</v>
      </c>
      <c r="AX274" s="68">
        <v>4</v>
      </c>
      <c r="AY274" s="68">
        <v>8</v>
      </c>
      <c r="AZ274" s="68">
        <v>8</v>
      </c>
      <c r="BA274" s="68">
        <v>8</v>
      </c>
      <c r="BB274" s="68">
        <v>7</v>
      </c>
      <c r="BC274" s="68">
        <v>6</v>
      </c>
      <c r="BD274" s="68">
        <v>10</v>
      </c>
      <c r="BE274" s="68">
        <v>7</v>
      </c>
      <c r="BF274" s="68">
        <v>6</v>
      </c>
      <c r="BG274" s="68">
        <v>6</v>
      </c>
      <c r="BH274" s="68">
        <v>5</v>
      </c>
      <c r="BI274" s="68">
        <v>10</v>
      </c>
      <c r="BJ274" s="68">
        <v>10</v>
      </c>
      <c r="BL274" s="68">
        <v>10</v>
      </c>
    </row>
    <row r="275" spans="1:64">
      <c r="A275" s="132">
        <v>45175</v>
      </c>
      <c r="B275" s="68">
        <v>4</v>
      </c>
      <c r="C275" s="68">
        <v>4</v>
      </c>
      <c r="D275" s="68">
        <v>5</v>
      </c>
      <c r="E275" s="68">
        <v>8</v>
      </c>
      <c r="F275" s="68">
        <v>8</v>
      </c>
      <c r="G275" s="68">
        <v>8</v>
      </c>
      <c r="H275" s="68">
        <v>6</v>
      </c>
      <c r="I275" s="68">
        <v>8</v>
      </c>
      <c r="J275" s="68">
        <v>8</v>
      </c>
      <c r="K275" s="68">
        <v>5</v>
      </c>
      <c r="L275" s="68">
        <v>8</v>
      </c>
      <c r="M275" s="68">
        <v>6</v>
      </c>
      <c r="N275" s="68">
        <v>3</v>
      </c>
      <c r="O275" s="68">
        <v>5</v>
      </c>
      <c r="P275" s="68">
        <v>6</v>
      </c>
      <c r="Q275" s="68">
        <v>3</v>
      </c>
      <c r="R275" s="68">
        <v>1</v>
      </c>
      <c r="S275" s="68">
        <v>7</v>
      </c>
      <c r="T275" s="68">
        <v>4</v>
      </c>
      <c r="U275" s="68">
        <v>9</v>
      </c>
      <c r="V275" s="68">
        <v>1</v>
      </c>
      <c r="W275" s="68">
        <v>2</v>
      </c>
      <c r="X275" s="68">
        <v>8</v>
      </c>
      <c r="Y275" s="68">
        <v>7</v>
      </c>
      <c r="Z275" s="68">
        <v>6</v>
      </c>
      <c r="AA275" s="68">
        <v>4</v>
      </c>
      <c r="AB275" s="68">
        <v>4</v>
      </c>
      <c r="AC275" s="68">
        <v>5</v>
      </c>
      <c r="AD275" s="68">
        <v>7</v>
      </c>
      <c r="AE275" s="68">
        <v>4</v>
      </c>
      <c r="AF275" s="68">
        <v>6</v>
      </c>
      <c r="AG275" s="68">
        <v>8</v>
      </c>
      <c r="AH275" s="68">
        <v>6</v>
      </c>
      <c r="AI275" s="68">
        <v>3</v>
      </c>
      <c r="AJ275" s="68">
        <v>3</v>
      </c>
      <c r="AK275" s="68">
        <v>3</v>
      </c>
      <c r="AL275" s="68">
        <v>7</v>
      </c>
      <c r="AM275" s="68">
        <v>9</v>
      </c>
      <c r="AN275" s="68">
        <v>9</v>
      </c>
      <c r="AO275" s="68">
        <v>4</v>
      </c>
      <c r="AP275" s="68">
        <v>6</v>
      </c>
      <c r="AQ275" s="68">
        <v>8</v>
      </c>
      <c r="AR275" s="68">
        <v>7</v>
      </c>
      <c r="AS275" s="68">
        <v>3</v>
      </c>
      <c r="AT275" s="68">
        <v>5</v>
      </c>
      <c r="AU275" s="68">
        <v>8</v>
      </c>
      <c r="AV275" s="68">
        <v>8</v>
      </c>
      <c r="AW275" s="68">
        <v>8</v>
      </c>
      <c r="AX275" s="68">
        <v>4</v>
      </c>
      <c r="AY275" s="68">
        <v>8</v>
      </c>
      <c r="AZ275" s="68">
        <v>8</v>
      </c>
      <c r="BA275" s="68">
        <v>8</v>
      </c>
      <c r="BB275" s="68">
        <v>7</v>
      </c>
      <c r="BC275" s="68">
        <v>6</v>
      </c>
      <c r="BD275" s="68">
        <v>10</v>
      </c>
      <c r="BE275" s="68">
        <v>7</v>
      </c>
      <c r="BF275" s="68">
        <v>6</v>
      </c>
      <c r="BG275" s="68">
        <v>6</v>
      </c>
      <c r="BH275" s="68">
        <v>5</v>
      </c>
      <c r="BI275" s="68">
        <v>10</v>
      </c>
      <c r="BJ275" s="68">
        <v>10</v>
      </c>
      <c r="BL275" s="68">
        <v>10</v>
      </c>
    </row>
    <row r="276" spans="1:64">
      <c r="A276" s="132">
        <v>45176</v>
      </c>
      <c r="B276" s="68">
        <v>4</v>
      </c>
      <c r="C276" s="68">
        <v>4</v>
      </c>
      <c r="D276" s="68">
        <v>5</v>
      </c>
      <c r="E276" s="68">
        <v>8</v>
      </c>
      <c r="F276" s="68">
        <v>8</v>
      </c>
      <c r="G276" s="68">
        <v>8</v>
      </c>
      <c r="H276" s="68">
        <v>6</v>
      </c>
      <c r="I276" s="68">
        <v>8</v>
      </c>
      <c r="J276" s="68">
        <v>8</v>
      </c>
      <c r="K276" s="68">
        <v>5</v>
      </c>
      <c r="L276" s="68">
        <v>8</v>
      </c>
      <c r="M276" s="68">
        <v>6</v>
      </c>
      <c r="N276" s="68">
        <v>3</v>
      </c>
      <c r="O276" s="68">
        <v>5</v>
      </c>
      <c r="P276" s="68">
        <v>6</v>
      </c>
      <c r="Q276" s="68">
        <v>3</v>
      </c>
      <c r="R276" s="68">
        <v>1</v>
      </c>
      <c r="S276" s="68">
        <v>7</v>
      </c>
      <c r="T276" s="68">
        <v>4</v>
      </c>
      <c r="U276" s="68">
        <v>9</v>
      </c>
      <c r="V276" s="68">
        <v>1</v>
      </c>
      <c r="W276" s="68">
        <v>2</v>
      </c>
      <c r="X276" s="68">
        <v>8</v>
      </c>
      <c r="Y276" s="68">
        <v>7</v>
      </c>
      <c r="Z276" s="68">
        <v>6</v>
      </c>
      <c r="AA276" s="68">
        <v>4</v>
      </c>
      <c r="AB276" s="68">
        <v>4</v>
      </c>
      <c r="AC276" s="68">
        <v>5</v>
      </c>
      <c r="AD276" s="68">
        <v>7</v>
      </c>
      <c r="AE276" s="68">
        <v>4</v>
      </c>
      <c r="AF276" s="68">
        <v>6</v>
      </c>
      <c r="AG276" s="68">
        <v>8</v>
      </c>
      <c r="AH276" s="68">
        <v>6</v>
      </c>
      <c r="AI276" s="68">
        <v>3</v>
      </c>
      <c r="AJ276" s="68">
        <v>3</v>
      </c>
      <c r="AK276" s="68">
        <v>3</v>
      </c>
      <c r="AL276" s="68">
        <v>7</v>
      </c>
      <c r="AM276" s="68">
        <v>9</v>
      </c>
      <c r="AN276" s="68">
        <v>9</v>
      </c>
      <c r="AO276" s="68">
        <v>4</v>
      </c>
      <c r="AP276" s="68">
        <v>6</v>
      </c>
      <c r="AQ276" s="68">
        <v>8</v>
      </c>
      <c r="AR276" s="68">
        <v>7</v>
      </c>
      <c r="AS276" s="68">
        <v>3</v>
      </c>
      <c r="AT276" s="68">
        <v>5</v>
      </c>
      <c r="AU276" s="68">
        <v>8</v>
      </c>
      <c r="AV276" s="68">
        <v>8</v>
      </c>
      <c r="AW276" s="68">
        <v>8</v>
      </c>
      <c r="AX276" s="68">
        <v>4</v>
      </c>
      <c r="AY276" s="68">
        <v>8</v>
      </c>
      <c r="AZ276" s="68">
        <v>8</v>
      </c>
      <c r="BA276" s="68">
        <v>8</v>
      </c>
      <c r="BB276" s="68">
        <v>7</v>
      </c>
      <c r="BC276" s="68">
        <v>6</v>
      </c>
      <c r="BD276" s="68">
        <v>10</v>
      </c>
      <c r="BE276" s="68">
        <v>7</v>
      </c>
      <c r="BF276" s="68">
        <v>6</v>
      </c>
      <c r="BG276" s="68">
        <v>6</v>
      </c>
      <c r="BH276" s="68">
        <v>5</v>
      </c>
      <c r="BI276" s="68">
        <v>10</v>
      </c>
      <c r="BJ276" s="68">
        <v>10</v>
      </c>
      <c r="BL276" s="68">
        <v>10</v>
      </c>
    </row>
    <row r="277" spans="1:64">
      <c r="A277" s="132">
        <v>45177</v>
      </c>
      <c r="B277" s="68">
        <v>4</v>
      </c>
      <c r="C277" s="68">
        <v>4</v>
      </c>
      <c r="D277" s="68">
        <v>5</v>
      </c>
      <c r="E277" s="68">
        <v>8</v>
      </c>
      <c r="F277" s="68">
        <v>8</v>
      </c>
      <c r="G277" s="68">
        <v>8</v>
      </c>
      <c r="H277" s="68">
        <v>6</v>
      </c>
      <c r="I277" s="68">
        <v>8</v>
      </c>
      <c r="J277" s="68">
        <v>8</v>
      </c>
      <c r="K277" s="68">
        <v>5</v>
      </c>
      <c r="L277" s="68">
        <v>8</v>
      </c>
      <c r="M277" s="68">
        <v>6</v>
      </c>
      <c r="N277" s="68">
        <v>3</v>
      </c>
      <c r="O277" s="68">
        <v>5</v>
      </c>
      <c r="P277" s="68">
        <v>6</v>
      </c>
      <c r="Q277" s="68">
        <v>3</v>
      </c>
      <c r="R277" s="68">
        <v>1</v>
      </c>
      <c r="S277" s="68">
        <v>7</v>
      </c>
      <c r="T277" s="68">
        <v>4</v>
      </c>
      <c r="U277" s="68">
        <v>9</v>
      </c>
      <c r="V277" s="68">
        <v>1</v>
      </c>
      <c r="W277" s="68">
        <v>2</v>
      </c>
      <c r="X277" s="68">
        <v>8</v>
      </c>
      <c r="Y277" s="68">
        <v>7</v>
      </c>
      <c r="Z277" s="68">
        <v>6</v>
      </c>
      <c r="AA277" s="68">
        <v>4</v>
      </c>
      <c r="AB277" s="68">
        <v>4</v>
      </c>
      <c r="AC277" s="68">
        <v>5</v>
      </c>
      <c r="AD277" s="68">
        <v>7</v>
      </c>
      <c r="AE277" s="68">
        <v>4</v>
      </c>
      <c r="AF277" s="68">
        <v>6</v>
      </c>
      <c r="AG277" s="68">
        <v>8</v>
      </c>
      <c r="AH277" s="68">
        <v>6</v>
      </c>
      <c r="AI277" s="68">
        <v>3</v>
      </c>
      <c r="AJ277" s="68">
        <v>3</v>
      </c>
      <c r="AK277" s="68">
        <v>3</v>
      </c>
      <c r="AL277" s="68">
        <v>7</v>
      </c>
      <c r="AM277" s="68">
        <v>9</v>
      </c>
      <c r="AN277" s="68">
        <v>9</v>
      </c>
      <c r="AO277" s="68">
        <v>4</v>
      </c>
      <c r="AP277" s="68">
        <v>6</v>
      </c>
      <c r="AQ277" s="68">
        <v>8</v>
      </c>
      <c r="AR277" s="68">
        <v>7</v>
      </c>
      <c r="AS277" s="68">
        <v>3</v>
      </c>
      <c r="AT277" s="68">
        <v>5</v>
      </c>
      <c r="AU277" s="68">
        <v>8</v>
      </c>
      <c r="AV277" s="68">
        <v>8</v>
      </c>
      <c r="AW277" s="68">
        <v>8</v>
      </c>
      <c r="AX277" s="68">
        <v>4</v>
      </c>
      <c r="AY277" s="68">
        <v>8</v>
      </c>
      <c r="AZ277" s="68">
        <v>8</v>
      </c>
      <c r="BA277" s="68">
        <v>8</v>
      </c>
      <c r="BB277" s="68">
        <v>7</v>
      </c>
      <c r="BC277" s="68">
        <v>6</v>
      </c>
      <c r="BD277" s="68">
        <v>10</v>
      </c>
      <c r="BE277" s="68">
        <v>7</v>
      </c>
      <c r="BF277" s="68">
        <v>6</v>
      </c>
      <c r="BG277" s="68">
        <v>6</v>
      </c>
      <c r="BH277" s="68">
        <v>5</v>
      </c>
      <c r="BI277" s="68">
        <v>10</v>
      </c>
      <c r="BJ277" s="68">
        <v>10</v>
      </c>
      <c r="BL277" s="68">
        <v>10</v>
      </c>
    </row>
    <row r="278" spans="1:64">
      <c r="A278" s="132">
        <v>45178</v>
      </c>
      <c r="B278" s="68">
        <v>4</v>
      </c>
      <c r="C278" s="68">
        <v>4</v>
      </c>
      <c r="D278" s="68">
        <v>5</v>
      </c>
      <c r="E278" s="68">
        <v>8</v>
      </c>
      <c r="F278" s="68">
        <v>8</v>
      </c>
      <c r="G278" s="68">
        <v>8</v>
      </c>
      <c r="H278" s="68">
        <v>6</v>
      </c>
      <c r="I278" s="68">
        <v>8</v>
      </c>
      <c r="J278" s="68">
        <v>8</v>
      </c>
      <c r="K278" s="68">
        <v>5</v>
      </c>
      <c r="L278" s="68">
        <v>8</v>
      </c>
      <c r="M278" s="68">
        <v>6</v>
      </c>
      <c r="N278" s="68">
        <v>3</v>
      </c>
      <c r="O278" s="68">
        <v>5</v>
      </c>
      <c r="P278" s="68">
        <v>6</v>
      </c>
      <c r="Q278" s="68">
        <v>3</v>
      </c>
      <c r="R278" s="68">
        <v>1</v>
      </c>
      <c r="S278" s="68">
        <v>7</v>
      </c>
      <c r="T278" s="68">
        <v>4</v>
      </c>
      <c r="U278" s="68">
        <v>9</v>
      </c>
      <c r="V278" s="68">
        <v>1</v>
      </c>
      <c r="W278" s="68">
        <v>2</v>
      </c>
      <c r="X278" s="68">
        <v>8</v>
      </c>
      <c r="Y278" s="68">
        <v>7</v>
      </c>
      <c r="Z278" s="68">
        <v>6</v>
      </c>
      <c r="AA278" s="68">
        <v>4</v>
      </c>
      <c r="AB278" s="68">
        <v>4</v>
      </c>
      <c r="AC278" s="68">
        <v>5</v>
      </c>
      <c r="AD278" s="68">
        <v>7</v>
      </c>
      <c r="AE278" s="68">
        <v>4</v>
      </c>
      <c r="AF278" s="68">
        <v>6</v>
      </c>
      <c r="AG278" s="68">
        <v>8</v>
      </c>
      <c r="AH278" s="68">
        <v>6</v>
      </c>
      <c r="AI278" s="68">
        <v>3</v>
      </c>
      <c r="AJ278" s="68">
        <v>3</v>
      </c>
      <c r="AK278" s="68">
        <v>3</v>
      </c>
      <c r="AL278" s="68">
        <v>7</v>
      </c>
      <c r="AM278" s="68">
        <v>9</v>
      </c>
      <c r="AN278" s="68">
        <v>9</v>
      </c>
      <c r="AO278" s="68">
        <v>4</v>
      </c>
      <c r="AP278" s="68">
        <v>6</v>
      </c>
      <c r="AQ278" s="68">
        <v>8</v>
      </c>
      <c r="AR278" s="68">
        <v>7</v>
      </c>
      <c r="AS278" s="68">
        <v>3</v>
      </c>
      <c r="AT278" s="68">
        <v>5</v>
      </c>
      <c r="AU278" s="68">
        <v>8</v>
      </c>
      <c r="AV278" s="68">
        <v>8</v>
      </c>
      <c r="AW278" s="68">
        <v>8</v>
      </c>
      <c r="AX278" s="68">
        <v>4</v>
      </c>
      <c r="AY278" s="68">
        <v>8</v>
      </c>
      <c r="AZ278" s="68">
        <v>8</v>
      </c>
      <c r="BA278" s="68">
        <v>8</v>
      </c>
      <c r="BB278" s="68">
        <v>7</v>
      </c>
      <c r="BC278" s="68">
        <v>6</v>
      </c>
      <c r="BD278" s="68">
        <v>10</v>
      </c>
      <c r="BE278" s="68">
        <v>7</v>
      </c>
      <c r="BF278" s="68">
        <v>6</v>
      </c>
      <c r="BG278" s="68">
        <v>6</v>
      </c>
      <c r="BH278" s="68">
        <v>5</v>
      </c>
      <c r="BI278" s="68">
        <v>10</v>
      </c>
      <c r="BJ278" s="68">
        <v>10</v>
      </c>
      <c r="BL278" s="68">
        <v>10</v>
      </c>
    </row>
    <row r="279" spans="1:64">
      <c r="A279" s="132">
        <v>45179</v>
      </c>
      <c r="B279" s="68">
        <v>4</v>
      </c>
      <c r="C279" s="68">
        <v>4</v>
      </c>
      <c r="D279" s="68">
        <v>5</v>
      </c>
      <c r="E279" s="68">
        <v>8</v>
      </c>
      <c r="F279" s="68">
        <v>8</v>
      </c>
      <c r="G279" s="68">
        <v>8</v>
      </c>
      <c r="H279" s="68">
        <v>6</v>
      </c>
      <c r="I279" s="68">
        <v>8</v>
      </c>
      <c r="J279" s="68">
        <v>8</v>
      </c>
      <c r="K279" s="68">
        <v>5</v>
      </c>
      <c r="L279" s="68">
        <v>8</v>
      </c>
      <c r="M279" s="68">
        <v>6</v>
      </c>
      <c r="N279" s="68">
        <v>3</v>
      </c>
      <c r="O279" s="68">
        <v>5</v>
      </c>
      <c r="P279" s="68">
        <v>6</v>
      </c>
      <c r="Q279" s="68">
        <v>3</v>
      </c>
      <c r="R279" s="68">
        <v>1</v>
      </c>
      <c r="S279" s="68">
        <v>7</v>
      </c>
      <c r="T279" s="68">
        <v>4</v>
      </c>
      <c r="U279" s="68">
        <v>9</v>
      </c>
      <c r="V279" s="68">
        <v>1</v>
      </c>
      <c r="W279" s="68">
        <v>2</v>
      </c>
      <c r="X279" s="68">
        <v>8</v>
      </c>
      <c r="Y279" s="68">
        <v>7</v>
      </c>
      <c r="Z279" s="68">
        <v>6</v>
      </c>
      <c r="AA279" s="68">
        <v>4</v>
      </c>
      <c r="AB279" s="68">
        <v>4</v>
      </c>
      <c r="AC279" s="68">
        <v>5</v>
      </c>
      <c r="AD279" s="68">
        <v>7</v>
      </c>
      <c r="AE279" s="68">
        <v>4</v>
      </c>
      <c r="AF279" s="68">
        <v>6</v>
      </c>
      <c r="AG279" s="68">
        <v>8</v>
      </c>
      <c r="AH279" s="68">
        <v>6</v>
      </c>
      <c r="AI279" s="68">
        <v>3</v>
      </c>
      <c r="AJ279" s="68">
        <v>3</v>
      </c>
      <c r="AK279" s="68">
        <v>3</v>
      </c>
      <c r="AL279" s="68">
        <v>7</v>
      </c>
      <c r="AM279" s="68">
        <v>9</v>
      </c>
      <c r="AN279" s="68">
        <v>9</v>
      </c>
      <c r="AO279" s="68">
        <v>4</v>
      </c>
      <c r="AP279" s="68">
        <v>6</v>
      </c>
      <c r="AQ279" s="68">
        <v>8</v>
      </c>
      <c r="AR279" s="68">
        <v>7</v>
      </c>
      <c r="AS279" s="68">
        <v>3</v>
      </c>
      <c r="AT279" s="68">
        <v>5</v>
      </c>
      <c r="AU279" s="68">
        <v>8</v>
      </c>
      <c r="AV279" s="68">
        <v>8</v>
      </c>
      <c r="AW279" s="68">
        <v>8</v>
      </c>
      <c r="AX279" s="68">
        <v>4</v>
      </c>
      <c r="AY279" s="68">
        <v>8</v>
      </c>
      <c r="AZ279" s="68">
        <v>8</v>
      </c>
      <c r="BA279" s="68">
        <v>8</v>
      </c>
      <c r="BB279" s="68">
        <v>7</v>
      </c>
      <c r="BC279" s="68">
        <v>6</v>
      </c>
      <c r="BD279" s="68">
        <v>10</v>
      </c>
      <c r="BE279" s="68">
        <v>7</v>
      </c>
      <c r="BF279" s="68">
        <v>6</v>
      </c>
      <c r="BG279" s="68">
        <v>6</v>
      </c>
      <c r="BH279" s="68">
        <v>5</v>
      </c>
      <c r="BI279" s="68">
        <v>10</v>
      </c>
      <c r="BJ279" s="68">
        <v>10</v>
      </c>
      <c r="BL279" s="68">
        <v>10</v>
      </c>
    </row>
    <row r="280" spans="1:64">
      <c r="A280" s="132">
        <v>45180</v>
      </c>
      <c r="B280" s="68">
        <v>4</v>
      </c>
      <c r="C280" s="68">
        <v>4</v>
      </c>
      <c r="D280" s="68">
        <v>5</v>
      </c>
      <c r="E280" s="68">
        <v>8</v>
      </c>
      <c r="F280" s="68">
        <v>8</v>
      </c>
      <c r="G280" s="68">
        <v>8</v>
      </c>
      <c r="H280" s="68">
        <v>6</v>
      </c>
      <c r="I280" s="68">
        <v>8</v>
      </c>
      <c r="J280" s="68">
        <v>8</v>
      </c>
      <c r="K280" s="68">
        <v>5</v>
      </c>
      <c r="L280" s="68">
        <v>8</v>
      </c>
      <c r="M280" s="68">
        <v>6</v>
      </c>
      <c r="N280" s="68">
        <v>3</v>
      </c>
      <c r="O280" s="68">
        <v>5</v>
      </c>
      <c r="P280" s="68">
        <v>6</v>
      </c>
      <c r="Q280" s="68">
        <v>3</v>
      </c>
      <c r="R280" s="68">
        <v>1</v>
      </c>
      <c r="S280" s="68">
        <v>7</v>
      </c>
      <c r="T280" s="68">
        <v>4</v>
      </c>
      <c r="U280" s="68">
        <v>9</v>
      </c>
      <c r="V280" s="68">
        <v>1</v>
      </c>
      <c r="W280" s="68">
        <v>2</v>
      </c>
      <c r="X280" s="68">
        <v>8</v>
      </c>
      <c r="Y280" s="68">
        <v>7</v>
      </c>
      <c r="Z280" s="68">
        <v>6</v>
      </c>
      <c r="AA280" s="68">
        <v>4</v>
      </c>
      <c r="AB280" s="68">
        <v>3</v>
      </c>
      <c r="AC280" s="68">
        <v>5</v>
      </c>
      <c r="AD280" s="68">
        <v>7</v>
      </c>
      <c r="AE280" s="68">
        <v>4</v>
      </c>
      <c r="AF280" s="68">
        <v>6</v>
      </c>
      <c r="AG280" s="68">
        <v>8</v>
      </c>
      <c r="AH280" s="68">
        <v>6</v>
      </c>
      <c r="AI280" s="68">
        <v>3</v>
      </c>
      <c r="AJ280" s="68">
        <v>3</v>
      </c>
      <c r="AK280" s="68">
        <v>3</v>
      </c>
      <c r="AL280" s="68">
        <v>7</v>
      </c>
      <c r="AM280" s="68">
        <v>9</v>
      </c>
      <c r="AN280" s="68">
        <v>9</v>
      </c>
      <c r="AO280" s="68">
        <v>4</v>
      </c>
      <c r="AP280" s="68">
        <v>6</v>
      </c>
      <c r="AQ280" s="68">
        <v>8</v>
      </c>
      <c r="AR280" s="68">
        <v>7</v>
      </c>
      <c r="AS280" s="68">
        <v>3</v>
      </c>
      <c r="AT280" s="68">
        <v>5</v>
      </c>
      <c r="AU280" s="68">
        <v>8</v>
      </c>
      <c r="AV280" s="68">
        <v>8</v>
      </c>
      <c r="AW280" s="68">
        <v>8</v>
      </c>
      <c r="AX280" s="68">
        <v>4</v>
      </c>
      <c r="AY280" s="68">
        <v>8</v>
      </c>
      <c r="AZ280" s="68">
        <v>8</v>
      </c>
      <c r="BA280" s="68">
        <v>8</v>
      </c>
      <c r="BB280" s="68">
        <v>7</v>
      </c>
      <c r="BC280" s="68">
        <v>6</v>
      </c>
      <c r="BD280" s="68">
        <v>10</v>
      </c>
      <c r="BE280" s="68">
        <v>7</v>
      </c>
      <c r="BF280" s="68">
        <v>6</v>
      </c>
      <c r="BG280" s="68">
        <v>6</v>
      </c>
      <c r="BH280" s="68">
        <v>5</v>
      </c>
      <c r="BI280" s="68">
        <v>10</v>
      </c>
      <c r="BJ280" s="68">
        <v>10</v>
      </c>
      <c r="BL280" s="68">
        <v>10</v>
      </c>
    </row>
    <row r="281" spans="1:64">
      <c r="A281" s="132">
        <v>45181</v>
      </c>
      <c r="B281" s="68">
        <v>4</v>
      </c>
      <c r="C281" s="68">
        <v>4</v>
      </c>
      <c r="D281" s="68">
        <v>5</v>
      </c>
      <c r="E281" s="68">
        <v>8</v>
      </c>
      <c r="F281" s="68">
        <v>8</v>
      </c>
      <c r="G281" s="68">
        <v>8</v>
      </c>
      <c r="H281" s="68">
        <v>6</v>
      </c>
      <c r="I281" s="68">
        <v>8</v>
      </c>
      <c r="J281" s="68">
        <v>8</v>
      </c>
      <c r="K281" s="68">
        <v>5</v>
      </c>
      <c r="L281" s="68">
        <v>8</v>
      </c>
      <c r="M281" s="68">
        <v>6</v>
      </c>
      <c r="N281" s="68">
        <v>3</v>
      </c>
      <c r="O281" s="68">
        <v>5</v>
      </c>
      <c r="P281" s="68">
        <v>6</v>
      </c>
      <c r="Q281" s="68">
        <v>3</v>
      </c>
      <c r="R281" s="68">
        <v>1</v>
      </c>
      <c r="S281" s="68">
        <v>7</v>
      </c>
      <c r="T281" s="68">
        <v>4</v>
      </c>
      <c r="U281" s="68">
        <v>9</v>
      </c>
      <c r="V281" s="68">
        <v>1</v>
      </c>
      <c r="W281" s="68">
        <v>2</v>
      </c>
      <c r="X281" s="68">
        <v>8</v>
      </c>
      <c r="Y281" s="68">
        <v>7</v>
      </c>
      <c r="Z281" s="68">
        <v>6</v>
      </c>
      <c r="AA281" s="68">
        <v>4</v>
      </c>
      <c r="AB281" s="68">
        <v>3</v>
      </c>
      <c r="AC281" s="68">
        <v>5</v>
      </c>
      <c r="AD281" s="68">
        <v>7</v>
      </c>
      <c r="AE281" s="68">
        <v>4</v>
      </c>
      <c r="AF281" s="68">
        <v>6</v>
      </c>
      <c r="AG281" s="68">
        <v>8</v>
      </c>
      <c r="AH281" s="68">
        <v>6</v>
      </c>
      <c r="AI281" s="68">
        <v>3</v>
      </c>
      <c r="AJ281" s="68">
        <v>3</v>
      </c>
      <c r="AK281" s="68">
        <v>3</v>
      </c>
      <c r="AL281" s="68">
        <v>7</v>
      </c>
      <c r="AM281" s="68">
        <v>9</v>
      </c>
      <c r="AN281" s="68">
        <v>9</v>
      </c>
      <c r="AO281" s="68">
        <v>4</v>
      </c>
      <c r="AP281" s="68">
        <v>6</v>
      </c>
      <c r="AQ281" s="68">
        <v>8</v>
      </c>
      <c r="AR281" s="68">
        <v>7</v>
      </c>
      <c r="AS281" s="68">
        <v>3</v>
      </c>
      <c r="AT281" s="68">
        <v>5</v>
      </c>
      <c r="AU281" s="68">
        <v>8</v>
      </c>
      <c r="AV281" s="68">
        <v>8</v>
      </c>
      <c r="AW281" s="68">
        <v>8</v>
      </c>
      <c r="AX281" s="68">
        <v>4</v>
      </c>
      <c r="AY281" s="68">
        <v>8</v>
      </c>
      <c r="AZ281" s="68">
        <v>8</v>
      </c>
      <c r="BA281" s="68">
        <v>8</v>
      </c>
      <c r="BB281" s="68">
        <v>7</v>
      </c>
      <c r="BC281" s="68">
        <v>6</v>
      </c>
      <c r="BD281" s="68">
        <v>10</v>
      </c>
      <c r="BE281" s="68">
        <v>7</v>
      </c>
      <c r="BF281" s="68">
        <v>6</v>
      </c>
      <c r="BG281" s="68">
        <v>6</v>
      </c>
      <c r="BH281" s="68">
        <v>5</v>
      </c>
      <c r="BI281" s="68">
        <v>10</v>
      </c>
      <c r="BJ281" s="68">
        <v>10</v>
      </c>
      <c r="BL281" s="68">
        <v>10</v>
      </c>
    </row>
    <row r="282" spans="1:64">
      <c r="A282" s="132">
        <v>45182</v>
      </c>
      <c r="B282" s="68">
        <v>4</v>
      </c>
      <c r="C282" s="68">
        <v>4</v>
      </c>
      <c r="D282" s="68">
        <v>5</v>
      </c>
      <c r="E282" s="68">
        <v>8</v>
      </c>
      <c r="F282" s="68">
        <v>8</v>
      </c>
      <c r="G282" s="68">
        <v>8</v>
      </c>
      <c r="H282" s="68">
        <v>6</v>
      </c>
      <c r="I282" s="68">
        <v>8</v>
      </c>
      <c r="J282" s="68">
        <v>8</v>
      </c>
      <c r="K282" s="68">
        <v>5</v>
      </c>
      <c r="L282" s="68">
        <v>8</v>
      </c>
      <c r="M282" s="68">
        <v>6</v>
      </c>
      <c r="N282" s="68">
        <v>3</v>
      </c>
      <c r="O282" s="68">
        <v>5</v>
      </c>
      <c r="P282" s="68">
        <v>6</v>
      </c>
      <c r="Q282" s="68">
        <v>3</v>
      </c>
      <c r="R282" s="68">
        <v>1</v>
      </c>
      <c r="S282" s="68">
        <v>7</v>
      </c>
      <c r="T282" s="68">
        <v>4</v>
      </c>
      <c r="U282" s="68">
        <v>9</v>
      </c>
      <c r="V282" s="68">
        <v>1</v>
      </c>
      <c r="W282" s="68">
        <v>2</v>
      </c>
      <c r="X282" s="68">
        <v>8</v>
      </c>
      <c r="Y282" s="68">
        <v>7</v>
      </c>
      <c r="Z282" s="68">
        <v>6</v>
      </c>
      <c r="AA282" s="68">
        <v>4</v>
      </c>
      <c r="AB282" s="68">
        <v>3</v>
      </c>
      <c r="AC282" s="68">
        <v>5</v>
      </c>
      <c r="AD282" s="68">
        <v>7</v>
      </c>
      <c r="AE282" s="68">
        <v>4</v>
      </c>
      <c r="AF282" s="68">
        <v>6</v>
      </c>
      <c r="AG282" s="68">
        <v>8</v>
      </c>
      <c r="AH282" s="68">
        <v>6</v>
      </c>
      <c r="AI282" s="68">
        <v>3</v>
      </c>
      <c r="AJ282" s="68">
        <v>3</v>
      </c>
      <c r="AK282" s="68">
        <v>3</v>
      </c>
      <c r="AL282" s="68">
        <v>7</v>
      </c>
      <c r="AM282" s="68">
        <v>9</v>
      </c>
      <c r="AN282" s="68">
        <v>9</v>
      </c>
      <c r="AO282" s="68">
        <v>4</v>
      </c>
      <c r="AP282" s="68">
        <v>6</v>
      </c>
      <c r="AQ282" s="68">
        <v>8</v>
      </c>
      <c r="AR282" s="68">
        <v>7</v>
      </c>
      <c r="AS282" s="68">
        <v>3</v>
      </c>
      <c r="AT282" s="68">
        <v>5</v>
      </c>
      <c r="AU282" s="68">
        <v>8</v>
      </c>
      <c r="AV282" s="68">
        <v>8</v>
      </c>
      <c r="AW282" s="68">
        <v>8</v>
      </c>
      <c r="AX282" s="68">
        <v>4</v>
      </c>
      <c r="AY282" s="68">
        <v>8</v>
      </c>
      <c r="AZ282" s="68">
        <v>8</v>
      </c>
      <c r="BA282" s="68">
        <v>8</v>
      </c>
      <c r="BB282" s="68">
        <v>7</v>
      </c>
      <c r="BC282" s="68">
        <v>6</v>
      </c>
      <c r="BD282" s="68">
        <v>10</v>
      </c>
      <c r="BE282" s="68">
        <v>7</v>
      </c>
      <c r="BF282" s="68">
        <v>6</v>
      </c>
      <c r="BG282" s="68">
        <v>6</v>
      </c>
      <c r="BH282" s="68">
        <v>5</v>
      </c>
      <c r="BI282" s="68">
        <v>10</v>
      </c>
      <c r="BJ282" s="68">
        <v>10</v>
      </c>
      <c r="BL282" s="68">
        <v>10</v>
      </c>
    </row>
    <row r="283" spans="1:64">
      <c r="A283" s="132">
        <v>45183</v>
      </c>
      <c r="B283" s="68">
        <v>4</v>
      </c>
      <c r="C283" s="68">
        <v>4</v>
      </c>
      <c r="D283" s="68">
        <v>5</v>
      </c>
      <c r="E283" s="68">
        <v>8</v>
      </c>
      <c r="F283" s="68">
        <v>8</v>
      </c>
      <c r="G283" s="68">
        <v>8</v>
      </c>
      <c r="H283" s="68">
        <v>6</v>
      </c>
      <c r="I283" s="68">
        <v>8</v>
      </c>
      <c r="J283" s="68">
        <v>8</v>
      </c>
      <c r="K283" s="68">
        <v>5</v>
      </c>
      <c r="L283" s="68">
        <v>8</v>
      </c>
      <c r="M283" s="68">
        <v>6</v>
      </c>
      <c r="N283" s="68">
        <v>3</v>
      </c>
      <c r="O283" s="68">
        <v>5</v>
      </c>
      <c r="P283" s="68">
        <v>6</v>
      </c>
      <c r="Q283" s="68">
        <v>3</v>
      </c>
      <c r="R283" s="68">
        <v>1</v>
      </c>
      <c r="S283" s="68">
        <v>7</v>
      </c>
      <c r="T283" s="68">
        <v>4</v>
      </c>
      <c r="U283" s="68">
        <v>9</v>
      </c>
      <c r="V283" s="68">
        <v>1</v>
      </c>
      <c r="W283" s="68">
        <v>2</v>
      </c>
      <c r="X283" s="68">
        <v>8</v>
      </c>
      <c r="Y283" s="68">
        <v>7</v>
      </c>
      <c r="Z283" s="68">
        <v>6</v>
      </c>
      <c r="AA283" s="68">
        <v>4</v>
      </c>
      <c r="AB283" s="68">
        <v>3</v>
      </c>
      <c r="AC283" s="68">
        <v>5</v>
      </c>
      <c r="AD283" s="68">
        <v>7</v>
      </c>
      <c r="AE283" s="68">
        <v>4</v>
      </c>
      <c r="AF283" s="68">
        <v>6</v>
      </c>
      <c r="AG283" s="68">
        <v>8</v>
      </c>
      <c r="AH283" s="68">
        <v>6</v>
      </c>
      <c r="AI283" s="68">
        <v>3</v>
      </c>
      <c r="AJ283" s="68">
        <v>3</v>
      </c>
      <c r="AK283" s="68">
        <v>3</v>
      </c>
      <c r="AL283" s="68">
        <v>7</v>
      </c>
      <c r="AM283" s="68">
        <v>9</v>
      </c>
      <c r="AN283" s="68">
        <v>9</v>
      </c>
      <c r="AO283" s="68">
        <v>4</v>
      </c>
      <c r="AP283" s="68">
        <v>6</v>
      </c>
      <c r="AQ283" s="68">
        <v>8</v>
      </c>
      <c r="AR283" s="68">
        <v>7</v>
      </c>
      <c r="AS283" s="68">
        <v>3</v>
      </c>
      <c r="AT283" s="68">
        <v>5</v>
      </c>
      <c r="AU283" s="68">
        <v>8</v>
      </c>
      <c r="AV283" s="68">
        <v>8</v>
      </c>
      <c r="AW283" s="68">
        <v>8</v>
      </c>
      <c r="AX283" s="68">
        <v>4</v>
      </c>
      <c r="AY283" s="68">
        <v>8</v>
      </c>
      <c r="AZ283" s="68">
        <v>8</v>
      </c>
      <c r="BA283" s="68">
        <v>8</v>
      </c>
      <c r="BB283" s="68">
        <v>7</v>
      </c>
      <c r="BC283" s="68">
        <v>6</v>
      </c>
      <c r="BD283" s="68">
        <v>10</v>
      </c>
      <c r="BE283" s="68">
        <v>7</v>
      </c>
      <c r="BF283" s="68">
        <v>6</v>
      </c>
      <c r="BG283" s="68">
        <v>6</v>
      </c>
      <c r="BH283" s="68">
        <v>5</v>
      </c>
      <c r="BI283" s="68">
        <v>10</v>
      </c>
      <c r="BJ283" s="68">
        <v>10</v>
      </c>
      <c r="BL283" s="68">
        <v>10</v>
      </c>
    </row>
    <row r="284" spans="1:64">
      <c r="A284" s="132">
        <v>45183</v>
      </c>
      <c r="B284" s="68">
        <v>4</v>
      </c>
      <c r="C284" s="68">
        <v>4</v>
      </c>
      <c r="D284" s="68">
        <v>5</v>
      </c>
      <c r="E284" s="68">
        <v>8</v>
      </c>
      <c r="F284" s="68">
        <v>8</v>
      </c>
      <c r="G284" s="68">
        <v>8</v>
      </c>
      <c r="H284" s="68">
        <v>6</v>
      </c>
      <c r="I284" s="68">
        <v>8</v>
      </c>
      <c r="J284" s="68">
        <v>8</v>
      </c>
      <c r="K284" s="68">
        <v>5</v>
      </c>
      <c r="L284" s="68">
        <v>8</v>
      </c>
      <c r="M284" s="68">
        <v>6</v>
      </c>
      <c r="N284" s="68">
        <v>3</v>
      </c>
      <c r="O284" s="68">
        <v>5</v>
      </c>
      <c r="P284" s="68">
        <v>6</v>
      </c>
      <c r="Q284" s="68">
        <v>3</v>
      </c>
      <c r="R284" s="68">
        <v>1</v>
      </c>
      <c r="S284" s="68">
        <v>7</v>
      </c>
      <c r="T284" s="68">
        <v>4</v>
      </c>
      <c r="U284" s="68">
        <v>9</v>
      </c>
      <c r="V284" s="68">
        <v>1</v>
      </c>
      <c r="W284" s="68">
        <v>2</v>
      </c>
      <c r="X284" s="68">
        <v>8</v>
      </c>
      <c r="Y284" s="68">
        <v>7</v>
      </c>
      <c r="Z284" s="68">
        <v>6</v>
      </c>
      <c r="AA284" s="68">
        <v>4</v>
      </c>
      <c r="AB284" s="68">
        <v>3</v>
      </c>
      <c r="AC284" s="68">
        <v>5</v>
      </c>
      <c r="AD284" s="68">
        <v>7</v>
      </c>
      <c r="AE284" s="68">
        <v>4</v>
      </c>
      <c r="AF284" s="68">
        <v>6</v>
      </c>
      <c r="AG284" s="68">
        <v>8</v>
      </c>
      <c r="AH284" s="68">
        <v>6</v>
      </c>
      <c r="AI284" s="68">
        <v>3</v>
      </c>
      <c r="AJ284" s="68">
        <v>3</v>
      </c>
      <c r="AK284" s="68">
        <v>3</v>
      </c>
      <c r="AL284" s="68">
        <v>7</v>
      </c>
      <c r="AM284" s="68">
        <v>9</v>
      </c>
      <c r="AN284" s="68">
        <v>9</v>
      </c>
      <c r="AO284" s="68">
        <v>4</v>
      </c>
      <c r="AP284" s="68">
        <v>6</v>
      </c>
      <c r="AQ284" s="68">
        <v>8</v>
      </c>
      <c r="AR284" s="68">
        <v>7</v>
      </c>
      <c r="AS284" s="68">
        <v>3</v>
      </c>
      <c r="AT284" s="68">
        <v>5</v>
      </c>
      <c r="AU284" s="68">
        <v>8</v>
      </c>
      <c r="AV284" s="68">
        <v>8</v>
      </c>
      <c r="AW284" s="68">
        <v>8</v>
      </c>
      <c r="AX284" s="68">
        <v>4</v>
      </c>
      <c r="AY284" s="68">
        <v>8</v>
      </c>
      <c r="AZ284" s="68">
        <v>8</v>
      </c>
      <c r="BA284" s="68">
        <v>8</v>
      </c>
      <c r="BB284" s="68">
        <v>7</v>
      </c>
      <c r="BC284" s="68">
        <v>6</v>
      </c>
      <c r="BD284" s="68">
        <v>10</v>
      </c>
      <c r="BE284" s="68">
        <v>7</v>
      </c>
      <c r="BF284" s="68">
        <v>6</v>
      </c>
      <c r="BG284" s="68">
        <v>6</v>
      </c>
      <c r="BH284" s="68">
        <v>5</v>
      </c>
      <c r="BI284" s="68">
        <v>10</v>
      </c>
      <c r="BJ284" s="68">
        <v>10</v>
      </c>
      <c r="BL284" s="68">
        <v>10</v>
      </c>
    </row>
    <row r="285" spans="1:64">
      <c r="A285" s="132">
        <v>45184</v>
      </c>
      <c r="B285" s="68">
        <v>4</v>
      </c>
      <c r="C285" s="68">
        <v>4</v>
      </c>
      <c r="D285" s="68">
        <v>5</v>
      </c>
      <c r="E285" s="68">
        <v>8</v>
      </c>
      <c r="F285" s="68">
        <v>8</v>
      </c>
      <c r="G285" s="68">
        <v>8</v>
      </c>
      <c r="H285" s="68">
        <v>6</v>
      </c>
      <c r="I285" s="68">
        <v>8</v>
      </c>
      <c r="J285" s="68">
        <v>8</v>
      </c>
      <c r="K285" s="68">
        <v>5</v>
      </c>
      <c r="L285" s="68">
        <v>8</v>
      </c>
      <c r="M285" s="68">
        <v>6</v>
      </c>
      <c r="N285" s="68">
        <v>3</v>
      </c>
      <c r="O285" s="68">
        <v>5</v>
      </c>
      <c r="P285" s="68">
        <v>6</v>
      </c>
      <c r="Q285" s="68">
        <v>3</v>
      </c>
      <c r="R285" s="68">
        <v>1</v>
      </c>
      <c r="S285" s="68">
        <v>7</v>
      </c>
      <c r="T285" s="68">
        <v>4</v>
      </c>
      <c r="U285" s="68">
        <v>9</v>
      </c>
      <c r="V285" s="68">
        <v>1</v>
      </c>
      <c r="W285" s="68">
        <v>2</v>
      </c>
      <c r="X285" s="68">
        <v>8</v>
      </c>
      <c r="Y285" s="68">
        <v>7</v>
      </c>
      <c r="Z285" s="68">
        <v>6</v>
      </c>
      <c r="AA285" s="68">
        <v>4</v>
      </c>
      <c r="AB285" s="68">
        <v>3</v>
      </c>
      <c r="AC285" s="68">
        <v>5</v>
      </c>
      <c r="AD285" s="68">
        <v>7</v>
      </c>
      <c r="AE285" s="68">
        <v>4</v>
      </c>
      <c r="AF285" s="68">
        <v>6</v>
      </c>
      <c r="AG285" s="68">
        <v>8</v>
      </c>
      <c r="AH285" s="68">
        <v>6</v>
      </c>
      <c r="AI285" s="68">
        <v>3</v>
      </c>
      <c r="AJ285" s="68">
        <v>3</v>
      </c>
      <c r="AK285" s="68">
        <v>3</v>
      </c>
      <c r="AL285" s="68">
        <v>7</v>
      </c>
      <c r="AM285" s="68">
        <v>9</v>
      </c>
      <c r="AN285" s="68">
        <v>9</v>
      </c>
      <c r="AO285" s="68">
        <v>4</v>
      </c>
      <c r="AP285" s="68">
        <v>6</v>
      </c>
      <c r="AQ285" s="68">
        <v>8</v>
      </c>
      <c r="AR285" s="68">
        <v>7</v>
      </c>
      <c r="AS285" s="68">
        <v>3</v>
      </c>
      <c r="AT285" s="68">
        <v>5</v>
      </c>
      <c r="AU285" s="68">
        <v>8</v>
      </c>
      <c r="AV285" s="68">
        <v>8</v>
      </c>
      <c r="AW285" s="68">
        <v>8</v>
      </c>
      <c r="AX285" s="68">
        <v>4</v>
      </c>
      <c r="AY285" s="68">
        <v>8</v>
      </c>
      <c r="AZ285" s="68">
        <v>8</v>
      </c>
      <c r="BA285" s="68">
        <v>8</v>
      </c>
      <c r="BB285" s="68">
        <v>7</v>
      </c>
      <c r="BC285" s="68">
        <v>6</v>
      </c>
      <c r="BD285" s="68">
        <v>10</v>
      </c>
      <c r="BE285" s="68">
        <v>7</v>
      </c>
      <c r="BF285" s="68">
        <v>6</v>
      </c>
      <c r="BG285" s="68">
        <v>6</v>
      </c>
      <c r="BH285" s="68">
        <v>5</v>
      </c>
      <c r="BI285" s="68">
        <v>10</v>
      </c>
      <c r="BJ285" s="68">
        <v>10</v>
      </c>
      <c r="BL285" s="68">
        <v>10</v>
      </c>
    </row>
    <row r="286" spans="1:64">
      <c r="A286" s="132">
        <v>45185</v>
      </c>
      <c r="B286" s="68">
        <v>4</v>
      </c>
      <c r="C286" s="68">
        <v>4</v>
      </c>
      <c r="D286" s="68">
        <v>5</v>
      </c>
      <c r="E286" s="68">
        <v>8</v>
      </c>
      <c r="F286" s="68">
        <v>8</v>
      </c>
      <c r="G286" s="68">
        <v>8</v>
      </c>
      <c r="H286" s="68">
        <v>6</v>
      </c>
      <c r="I286" s="68">
        <v>8</v>
      </c>
      <c r="J286" s="68">
        <v>8</v>
      </c>
      <c r="K286" s="68">
        <v>5</v>
      </c>
      <c r="L286" s="68">
        <v>8</v>
      </c>
      <c r="M286" s="68">
        <v>6</v>
      </c>
      <c r="N286" s="68">
        <v>3</v>
      </c>
      <c r="O286" s="68">
        <v>5</v>
      </c>
      <c r="P286" s="68">
        <v>6</v>
      </c>
      <c r="Q286" s="68">
        <v>3</v>
      </c>
      <c r="R286" s="68">
        <v>1</v>
      </c>
      <c r="S286" s="68">
        <v>7</v>
      </c>
      <c r="T286" s="68">
        <v>4</v>
      </c>
      <c r="U286" s="68">
        <v>9</v>
      </c>
      <c r="V286" s="68">
        <v>1</v>
      </c>
      <c r="W286" s="68">
        <v>2</v>
      </c>
      <c r="X286" s="68">
        <v>8</v>
      </c>
      <c r="Y286" s="68">
        <v>7</v>
      </c>
      <c r="Z286" s="68">
        <v>6</v>
      </c>
      <c r="AA286" s="68">
        <v>4</v>
      </c>
      <c r="AB286" s="68">
        <v>3</v>
      </c>
      <c r="AC286" s="68">
        <v>5</v>
      </c>
      <c r="AD286" s="68">
        <v>7</v>
      </c>
      <c r="AE286" s="68">
        <v>4</v>
      </c>
      <c r="AF286" s="68">
        <v>6</v>
      </c>
      <c r="AG286" s="68">
        <v>8</v>
      </c>
      <c r="AH286" s="68">
        <v>6</v>
      </c>
      <c r="AI286" s="68">
        <v>3</v>
      </c>
      <c r="AJ286" s="68">
        <v>3</v>
      </c>
      <c r="AK286" s="68">
        <v>3</v>
      </c>
      <c r="AL286" s="68">
        <v>7</v>
      </c>
      <c r="AM286" s="68">
        <v>9</v>
      </c>
      <c r="AN286" s="68">
        <v>9</v>
      </c>
      <c r="AO286" s="68">
        <v>4</v>
      </c>
      <c r="AP286" s="68">
        <v>6</v>
      </c>
      <c r="AQ286" s="68">
        <v>8</v>
      </c>
      <c r="AR286" s="68">
        <v>7</v>
      </c>
      <c r="AS286" s="68">
        <v>3</v>
      </c>
      <c r="AT286" s="68">
        <v>5</v>
      </c>
      <c r="AU286" s="68">
        <v>8</v>
      </c>
      <c r="AV286" s="68">
        <v>8</v>
      </c>
      <c r="AW286" s="68">
        <v>8</v>
      </c>
      <c r="AX286" s="68">
        <v>4</v>
      </c>
      <c r="AY286" s="68">
        <v>8</v>
      </c>
      <c r="AZ286" s="68">
        <v>8</v>
      </c>
      <c r="BA286" s="68">
        <v>8</v>
      </c>
      <c r="BB286" s="68">
        <v>7</v>
      </c>
      <c r="BC286" s="68">
        <v>6</v>
      </c>
      <c r="BD286" s="68">
        <v>10</v>
      </c>
      <c r="BE286" s="68">
        <v>7</v>
      </c>
      <c r="BF286" s="68">
        <v>6</v>
      </c>
      <c r="BG286" s="68">
        <v>6</v>
      </c>
      <c r="BH286" s="68">
        <v>5</v>
      </c>
      <c r="BI286" s="68">
        <v>10</v>
      </c>
      <c r="BJ286" s="68">
        <v>10</v>
      </c>
      <c r="BL286" s="68">
        <v>10</v>
      </c>
    </row>
    <row r="287" spans="1:64">
      <c r="A287" s="132">
        <v>45186</v>
      </c>
      <c r="B287" s="68">
        <v>4</v>
      </c>
      <c r="C287" s="68">
        <v>4</v>
      </c>
      <c r="D287" s="68">
        <v>5</v>
      </c>
      <c r="E287" s="68">
        <v>8</v>
      </c>
      <c r="F287" s="68">
        <v>8</v>
      </c>
      <c r="G287" s="68">
        <v>8</v>
      </c>
      <c r="H287" s="68">
        <v>6</v>
      </c>
      <c r="I287" s="68">
        <v>8</v>
      </c>
      <c r="J287" s="68">
        <v>8</v>
      </c>
      <c r="K287" s="68">
        <v>5</v>
      </c>
      <c r="L287" s="68">
        <v>8</v>
      </c>
      <c r="M287" s="68">
        <v>6</v>
      </c>
      <c r="N287" s="68">
        <v>3</v>
      </c>
      <c r="O287" s="68">
        <v>5</v>
      </c>
      <c r="P287" s="68">
        <v>6</v>
      </c>
      <c r="Q287" s="68">
        <v>3</v>
      </c>
      <c r="R287" s="68">
        <v>1</v>
      </c>
      <c r="S287" s="68">
        <v>7</v>
      </c>
      <c r="T287" s="68">
        <v>4</v>
      </c>
      <c r="U287" s="68">
        <v>9</v>
      </c>
      <c r="V287" s="68">
        <v>1</v>
      </c>
      <c r="W287" s="68">
        <v>2</v>
      </c>
      <c r="X287" s="68">
        <v>8</v>
      </c>
      <c r="Y287" s="68">
        <v>7</v>
      </c>
      <c r="Z287" s="68">
        <v>6</v>
      </c>
      <c r="AA287" s="68">
        <v>4</v>
      </c>
      <c r="AB287" s="68">
        <v>3</v>
      </c>
      <c r="AC287" s="68">
        <v>5</v>
      </c>
      <c r="AD287" s="68">
        <v>7</v>
      </c>
      <c r="AE287" s="68">
        <v>4</v>
      </c>
      <c r="AF287" s="68">
        <v>6</v>
      </c>
      <c r="AG287" s="68">
        <v>8</v>
      </c>
      <c r="AH287" s="68">
        <v>6</v>
      </c>
      <c r="AI287" s="68">
        <v>3</v>
      </c>
      <c r="AJ287" s="68">
        <v>3</v>
      </c>
      <c r="AK287" s="68">
        <v>3</v>
      </c>
      <c r="AL287" s="68">
        <v>7</v>
      </c>
      <c r="AM287" s="68">
        <v>9</v>
      </c>
      <c r="AN287" s="68">
        <v>9</v>
      </c>
      <c r="AO287" s="68">
        <v>4</v>
      </c>
      <c r="AP287" s="68">
        <v>6</v>
      </c>
      <c r="AQ287" s="68">
        <v>8</v>
      </c>
      <c r="AR287" s="68">
        <v>7</v>
      </c>
      <c r="AS287" s="68">
        <v>3</v>
      </c>
      <c r="AT287" s="68">
        <v>5</v>
      </c>
      <c r="AU287" s="68">
        <v>8</v>
      </c>
      <c r="AV287" s="68">
        <v>8</v>
      </c>
      <c r="AW287" s="68">
        <v>8</v>
      </c>
      <c r="AX287" s="68">
        <v>4</v>
      </c>
      <c r="AY287" s="68">
        <v>8</v>
      </c>
      <c r="AZ287" s="68">
        <v>8</v>
      </c>
      <c r="BA287" s="68">
        <v>8</v>
      </c>
      <c r="BB287" s="68">
        <v>7</v>
      </c>
      <c r="BC287" s="68">
        <v>6</v>
      </c>
      <c r="BD287" s="68">
        <v>10</v>
      </c>
      <c r="BE287" s="68">
        <v>7</v>
      </c>
      <c r="BF287" s="68">
        <v>6</v>
      </c>
      <c r="BG287" s="68">
        <v>6</v>
      </c>
      <c r="BH287" s="68">
        <v>5</v>
      </c>
      <c r="BI287" s="68">
        <v>10</v>
      </c>
      <c r="BJ287" s="68">
        <v>10</v>
      </c>
      <c r="BL287" s="68">
        <v>10</v>
      </c>
    </row>
    <row r="288" spans="1:64">
      <c r="A288" s="132">
        <v>45187</v>
      </c>
      <c r="B288" s="68">
        <v>4</v>
      </c>
      <c r="C288" s="68">
        <v>4</v>
      </c>
      <c r="D288" s="68">
        <v>5</v>
      </c>
      <c r="E288" s="68">
        <v>8</v>
      </c>
      <c r="F288" s="68">
        <v>8</v>
      </c>
      <c r="G288" s="68">
        <v>8</v>
      </c>
      <c r="H288" s="68">
        <v>6</v>
      </c>
      <c r="I288" s="68">
        <v>8</v>
      </c>
      <c r="J288" s="68">
        <v>8</v>
      </c>
      <c r="K288" s="68">
        <v>5</v>
      </c>
      <c r="L288" s="68">
        <v>8</v>
      </c>
      <c r="M288" s="68">
        <v>6</v>
      </c>
      <c r="N288" s="68">
        <v>3</v>
      </c>
      <c r="O288" s="68">
        <v>5</v>
      </c>
      <c r="P288" s="68">
        <v>6</v>
      </c>
      <c r="Q288" s="68">
        <v>3</v>
      </c>
      <c r="R288" s="68">
        <v>1</v>
      </c>
      <c r="S288" s="68">
        <v>7</v>
      </c>
      <c r="T288" s="68">
        <v>4</v>
      </c>
      <c r="U288" s="68">
        <v>9</v>
      </c>
      <c r="V288" s="68">
        <v>1</v>
      </c>
      <c r="W288" s="68">
        <v>2</v>
      </c>
      <c r="X288" s="68">
        <v>8</v>
      </c>
      <c r="Y288" s="68">
        <v>7</v>
      </c>
      <c r="Z288" s="68">
        <v>6</v>
      </c>
      <c r="AA288" s="68">
        <v>4</v>
      </c>
      <c r="AB288" s="68">
        <v>3</v>
      </c>
      <c r="AC288" s="68">
        <v>5</v>
      </c>
      <c r="AD288" s="68">
        <v>7</v>
      </c>
      <c r="AE288" s="68">
        <v>4</v>
      </c>
      <c r="AF288" s="68">
        <v>6</v>
      </c>
      <c r="AG288" s="68">
        <v>8</v>
      </c>
      <c r="AH288" s="68">
        <v>6</v>
      </c>
      <c r="AI288" s="68">
        <v>3</v>
      </c>
      <c r="AJ288" s="68">
        <v>3</v>
      </c>
      <c r="AK288" s="68">
        <v>3</v>
      </c>
      <c r="AL288" s="68">
        <v>7</v>
      </c>
      <c r="AM288" s="68">
        <v>9</v>
      </c>
      <c r="AN288" s="68">
        <v>9</v>
      </c>
      <c r="AO288" s="68">
        <v>4</v>
      </c>
      <c r="AP288" s="68">
        <v>6</v>
      </c>
      <c r="AQ288" s="68">
        <v>8</v>
      </c>
      <c r="AR288" s="68">
        <v>7</v>
      </c>
      <c r="AS288" s="68">
        <v>3</v>
      </c>
      <c r="AT288" s="68">
        <v>5</v>
      </c>
      <c r="AU288" s="68">
        <v>8</v>
      </c>
      <c r="AV288" s="68">
        <v>8</v>
      </c>
      <c r="AW288" s="68">
        <v>8</v>
      </c>
      <c r="AX288" s="68">
        <v>4</v>
      </c>
      <c r="AY288" s="68">
        <v>8</v>
      </c>
      <c r="AZ288" s="68">
        <v>8</v>
      </c>
      <c r="BA288" s="68">
        <v>8</v>
      </c>
      <c r="BB288" s="68">
        <v>7</v>
      </c>
      <c r="BC288" s="68">
        <v>6</v>
      </c>
      <c r="BD288" s="68">
        <v>10</v>
      </c>
      <c r="BE288" s="68">
        <v>7</v>
      </c>
      <c r="BF288" s="68">
        <v>6</v>
      </c>
      <c r="BG288" s="68">
        <v>6</v>
      </c>
      <c r="BH288" s="68">
        <v>5</v>
      </c>
      <c r="BI288" s="68">
        <v>10</v>
      </c>
      <c r="BJ288" s="68">
        <v>10</v>
      </c>
      <c r="BL288" s="68">
        <v>10</v>
      </c>
    </row>
    <row r="289" spans="1:64">
      <c r="A289" s="132">
        <v>45188</v>
      </c>
      <c r="B289" s="68">
        <v>4</v>
      </c>
      <c r="C289" s="68">
        <v>4</v>
      </c>
      <c r="D289" s="68">
        <v>5</v>
      </c>
      <c r="E289" s="68">
        <v>8</v>
      </c>
      <c r="F289" s="68">
        <v>8</v>
      </c>
      <c r="G289" s="68">
        <v>8</v>
      </c>
      <c r="H289" s="68">
        <v>6</v>
      </c>
      <c r="I289" s="68">
        <v>8</v>
      </c>
      <c r="J289" s="68">
        <v>8</v>
      </c>
      <c r="K289" s="68">
        <v>5</v>
      </c>
      <c r="L289" s="68">
        <v>8</v>
      </c>
      <c r="M289" s="68">
        <v>6</v>
      </c>
      <c r="N289" s="68">
        <v>3</v>
      </c>
      <c r="O289" s="68">
        <v>5</v>
      </c>
      <c r="P289" s="68">
        <v>6</v>
      </c>
      <c r="Q289" s="68">
        <v>3</v>
      </c>
      <c r="R289" s="68">
        <v>1</v>
      </c>
      <c r="S289" s="68">
        <v>7</v>
      </c>
      <c r="T289" s="68">
        <v>4</v>
      </c>
      <c r="U289" s="68">
        <v>9</v>
      </c>
      <c r="V289" s="68">
        <v>1</v>
      </c>
      <c r="W289" s="68">
        <v>2</v>
      </c>
      <c r="X289" s="68">
        <v>8</v>
      </c>
      <c r="Y289" s="68">
        <v>7</v>
      </c>
      <c r="Z289" s="68">
        <v>6</v>
      </c>
      <c r="AA289" s="68">
        <v>4</v>
      </c>
      <c r="AB289" s="68">
        <v>3</v>
      </c>
      <c r="AC289" s="68">
        <v>5</v>
      </c>
      <c r="AD289" s="68">
        <v>7</v>
      </c>
      <c r="AE289" s="68">
        <v>4</v>
      </c>
      <c r="AF289" s="68">
        <v>6</v>
      </c>
      <c r="AG289" s="68">
        <v>8</v>
      </c>
      <c r="AH289" s="68">
        <v>6</v>
      </c>
      <c r="AI289" s="68">
        <v>3</v>
      </c>
      <c r="AJ289" s="68">
        <v>3</v>
      </c>
      <c r="AK289" s="68">
        <v>3</v>
      </c>
      <c r="AL289" s="68">
        <v>7</v>
      </c>
      <c r="AM289" s="68">
        <v>9</v>
      </c>
      <c r="AN289" s="68">
        <v>9</v>
      </c>
      <c r="AO289" s="68">
        <v>4</v>
      </c>
      <c r="AP289" s="68">
        <v>6</v>
      </c>
      <c r="AQ289" s="68">
        <v>8</v>
      </c>
      <c r="AR289" s="68">
        <v>7</v>
      </c>
      <c r="AS289" s="68">
        <v>3</v>
      </c>
      <c r="AT289" s="68">
        <v>5</v>
      </c>
      <c r="AU289" s="68">
        <v>8</v>
      </c>
      <c r="AV289" s="68">
        <v>8</v>
      </c>
      <c r="AW289" s="68">
        <v>8</v>
      </c>
      <c r="AX289" s="68">
        <v>4</v>
      </c>
      <c r="AY289" s="68">
        <v>8</v>
      </c>
      <c r="AZ289" s="68">
        <v>8</v>
      </c>
      <c r="BA289" s="68">
        <v>8</v>
      </c>
      <c r="BB289" s="68">
        <v>7</v>
      </c>
      <c r="BC289" s="68">
        <v>6</v>
      </c>
      <c r="BD289" s="68">
        <v>10</v>
      </c>
      <c r="BE289" s="68">
        <v>7</v>
      </c>
      <c r="BF289" s="68">
        <v>6</v>
      </c>
      <c r="BG289" s="68">
        <v>6</v>
      </c>
      <c r="BH289" s="68">
        <v>5</v>
      </c>
      <c r="BI289" s="68">
        <v>10</v>
      </c>
      <c r="BJ289" s="68">
        <v>10</v>
      </c>
      <c r="BL289" s="68">
        <v>10</v>
      </c>
    </row>
    <row r="290" spans="1:64">
      <c r="A290" s="132">
        <v>45189</v>
      </c>
      <c r="B290" s="68">
        <v>4</v>
      </c>
      <c r="C290" s="68">
        <v>4</v>
      </c>
      <c r="D290" s="68">
        <v>5</v>
      </c>
      <c r="E290" s="68">
        <v>8</v>
      </c>
      <c r="F290" s="68">
        <v>8</v>
      </c>
      <c r="G290" s="68">
        <v>8</v>
      </c>
      <c r="H290" s="68">
        <v>6</v>
      </c>
      <c r="I290" s="68">
        <v>8</v>
      </c>
      <c r="J290" s="68">
        <v>8</v>
      </c>
      <c r="K290" s="68">
        <v>5</v>
      </c>
      <c r="L290" s="68">
        <v>8</v>
      </c>
      <c r="M290" s="68">
        <v>6</v>
      </c>
      <c r="N290" s="68">
        <v>3</v>
      </c>
      <c r="O290" s="68">
        <v>5</v>
      </c>
      <c r="P290" s="68">
        <v>6</v>
      </c>
      <c r="Q290" s="68">
        <v>3</v>
      </c>
      <c r="R290" s="68">
        <v>1</v>
      </c>
      <c r="S290" s="68">
        <v>7</v>
      </c>
      <c r="T290" s="68">
        <v>4</v>
      </c>
      <c r="U290" s="68">
        <v>9</v>
      </c>
      <c r="V290" s="68">
        <v>1</v>
      </c>
      <c r="W290" s="68">
        <v>2</v>
      </c>
      <c r="X290" s="68">
        <v>8</v>
      </c>
      <c r="Y290" s="68">
        <v>7</v>
      </c>
      <c r="Z290" s="68">
        <v>6</v>
      </c>
      <c r="AA290" s="68">
        <v>4</v>
      </c>
      <c r="AB290" s="68">
        <v>3</v>
      </c>
      <c r="AC290" s="68">
        <v>5</v>
      </c>
      <c r="AD290" s="68">
        <v>7</v>
      </c>
      <c r="AE290" s="68">
        <v>4</v>
      </c>
      <c r="AF290" s="68">
        <v>6</v>
      </c>
      <c r="AG290" s="68">
        <v>8</v>
      </c>
      <c r="AH290" s="68">
        <v>6</v>
      </c>
      <c r="AI290" s="68">
        <v>3</v>
      </c>
      <c r="AJ290" s="68">
        <v>2</v>
      </c>
      <c r="AK290" s="68">
        <v>3</v>
      </c>
      <c r="AL290" s="68">
        <v>7</v>
      </c>
      <c r="AM290" s="68">
        <v>9</v>
      </c>
      <c r="AN290" s="68">
        <v>9</v>
      </c>
      <c r="AO290" s="68">
        <v>4</v>
      </c>
      <c r="AP290" s="68">
        <v>6</v>
      </c>
      <c r="AQ290" s="68">
        <v>8</v>
      </c>
      <c r="AR290" s="68">
        <v>7</v>
      </c>
      <c r="AS290" s="68">
        <v>3</v>
      </c>
      <c r="AT290" s="68">
        <v>5</v>
      </c>
      <c r="AU290" s="68">
        <v>8</v>
      </c>
      <c r="AV290" s="68">
        <v>8</v>
      </c>
      <c r="AW290" s="68">
        <v>8</v>
      </c>
      <c r="AX290" s="68">
        <v>4</v>
      </c>
      <c r="AY290" s="68">
        <v>8</v>
      </c>
      <c r="AZ290" s="68">
        <v>8</v>
      </c>
      <c r="BA290" s="68">
        <v>8</v>
      </c>
      <c r="BB290" s="68">
        <v>7</v>
      </c>
      <c r="BC290" s="68">
        <v>6</v>
      </c>
      <c r="BD290" s="68">
        <v>10</v>
      </c>
      <c r="BE290" s="68">
        <v>7</v>
      </c>
      <c r="BF290" s="68">
        <v>6</v>
      </c>
      <c r="BG290" s="68">
        <v>6</v>
      </c>
      <c r="BH290" s="68">
        <v>5</v>
      </c>
      <c r="BI290" s="68">
        <v>10</v>
      </c>
      <c r="BJ290" s="68">
        <v>10</v>
      </c>
      <c r="BL290" s="68">
        <v>10</v>
      </c>
    </row>
    <row r="291" spans="1:64">
      <c r="A291" s="132">
        <v>45190</v>
      </c>
      <c r="B291" s="68">
        <v>4</v>
      </c>
      <c r="C291" s="68">
        <v>4</v>
      </c>
      <c r="D291" s="68">
        <v>5</v>
      </c>
      <c r="E291" s="68">
        <v>8</v>
      </c>
      <c r="F291" s="68">
        <v>8</v>
      </c>
      <c r="G291" s="68">
        <v>8</v>
      </c>
      <c r="H291" s="68">
        <v>6</v>
      </c>
      <c r="I291" s="68">
        <v>8</v>
      </c>
      <c r="J291" s="68">
        <v>8</v>
      </c>
      <c r="K291" s="68">
        <v>5</v>
      </c>
      <c r="L291" s="68">
        <v>8</v>
      </c>
      <c r="M291" s="68">
        <v>6</v>
      </c>
      <c r="N291" s="68">
        <v>3</v>
      </c>
      <c r="O291" s="68">
        <v>5</v>
      </c>
      <c r="P291" s="68">
        <v>6</v>
      </c>
      <c r="Q291" s="68">
        <v>3</v>
      </c>
      <c r="R291" s="68">
        <v>1</v>
      </c>
      <c r="S291" s="68">
        <v>7</v>
      </c>
      <c r="T291" s="68">
        <v>4</v>
      </c>
      <c r="U291" s="68">
        <v>9</v>
      </c>
      <c r="V291" s="68">
        <v>1</v>
      </c>
      <c r="W291" s="68">
        <v>2</v>
      </c>
      <c r="X291" s="68">
        <v>8</v>
      </c>
      <c r="Y291" s="68">
        <v>7</v>
      </c>
      <c r="Z291" s="68">
        <v>6</v>
      </c>
      <c r="AA291" s="68">
        <v>4</v>
      </c>
      <c r="AB291" s="68">
        <v>3</v>
      </c>
      <c r="AC291" s="68">
        <v>5</v>
      </c>
      <c r="AD291" s="68">
        <v>7</v>
      </c>
      <c r="AE291" s="68">
        <v>4</v>
      </c>
      <c r="AF291" s="68">
        <v>6</v>
      </c>
      <c r="AG291" s="68">
        <v>8</v>
      </c>
      <c r="AH291" s="68">
        <v>6</v>
      </c>
      <c r="AI291" s="68">
        <v>3</v>
      </c>
      <c r="AJ291" s="68">
        <v>2</v>
      </c>
      <c r="AK291" s="68">
        <v>3</v>
      </c>
      <c r="AL291" s="68">
        <v>7</v>
      </c>
      <c r="AM291" s="68">
        <v>9</v>
      </c>
      <c r="AN291" s="68">
        <v>9</v>
      </c>
      <c r="AO291" s="68">
        <v>4</v>
      </c>
      <c r="AP291" s="68">
        <v>6</v>
      </c>
      <c r="AQ291" s="68">
        <v>8</v>
      </c>
      <c r="AR291" s="68">
        <v>7</v>
      </c>
      <c r="AS291" s="68">
        <v>3</v>
      </c>
      <c r="AT291" s="68">
        <v>5</v>
      </c>
      <c r="AU291" s="68">
        <v>8</v>
      </c>
      <c r="AV291" s="68">
        <v>8</v>
      </c>
      <c r="AW291" s="68">
        <v>8</v>
      </c>
      <c r="AX291" s="68">
        <v>4</v>
      </c>
      <c r="AY291" s="68">
        <v>8</v>
      </c>
      <c r="AZ291" s="68">
        <v>8</v>
      </c>
      <c r="BA291" s="68">
        <v>8</v>
      </c>
      <c r="BB291" s="68">
        <v>7</v>
      </c>
      <c r="BC291" s="68">
        <v>6</v>
      </c>
      <c r="BD291" s="68">
        <v>10</v>
      </c>
      <c r="BE291" s="68">
        <v>6</v>
      </c>
      <c r="BF291" s="68">
        <v>6</v>
      </c>
      <c r="BG291" s="68">
        <v>6</v>
      </c>
      <c r="BH291" s="68">
        <v>5</v>
      </c>
      <c r="BI291" s="68">
        <v>10</v>
      </c>
      <c r="BJ291" s="68">
        <v>10</v>
      </c>
      <c r="BL291" s="68">
        <v>10</v>
      </c>
    </row>
    <row r="292" spans="1:64">
      <c r="A292" s="132">
        <v>45191</v>
      </c>
      <c r="B292" s="68">
        <v>4</v>
      </c>
      <c r="C292" s="68">
        <v>4</v>
      </c>
      <c r="D292" s="68">
        <v>5</v>
      </c>
      <c r="E292" s="68">
        <v>8</v>
      </c>
      <c r="F292" s="68">
        <v>8</v>
      </c>
      <c r="G292" s="68">
        <v>8</v>
      </c>
      <c r="H292" s="68">
        <v>6</v>
      </c>
      <c r="I292" s="68">
        <v>8</v>
      </c>
      <c r="J292" s="68">
        <v>8</v>
      </c>
      <c r="K292" s="68">
        <v>5</v>
      </c>
      <c r="L292" s="68">
        <v>8</v>
      </c>
      <c r="M292" s="68">
        <v>6</v>
      </c>
      <c r="N292" s="68">
        <v>3</v>
      </c>
      <c r="O292" s="68">
        <v>5</v>
      </c>
      <c r="P292" s="68">
        <v>6</v>
      </c>
      <c r="Q292" s="68">
        <v>3</v>
      </c>
      <c r="R292" s="68">
        <v>1</v>
      </c>
      <c r="S292" s="68">
        <v>7</v>
      </c>
      <c r="T292" s="68">
        <v>4</v>
      </c>
      <c r="U292" s="68">
        <v>9</v>
      </c>
      <c r="V292" s="68">
        <v>1</v>
      </c>
      <c r="W292" s="68">
        <v>2</v>
      </c>
      <c r="X292" s="68">
        <v>8</v>
      </c>
      <c r="Y292" s="68">
        <v>7</v>
      </c>
      <c r="Z292" s="68">
        <v>6</v>
      </c>
      <c r="AA292" s="68">
        <v>4</v>
      </c>
      <c r="AB292" s="68">
        <v>3</v>
      </c>
      <c r="AC292" s="68">
        <v>5</v>
      </c>
      <c r="AD292" s="68">
        <v>7</v>
      </c>
      <c r="AE292" s="68">
        <v>4</v>
      </c>
      <c r="AF292" s="68">
        <v>6</v>
      </c>
      <c r="AG292" s="68">
        <v>8</v>
      </c>
      <c r="AH292" s="68">
        <v>6</v>
      </c>
      <c r="AI292" s="68">
        <v>3</v>
      </c>
      <c r="AJ292" s="68">
        <v>2</v>
      </c>
      <c r="AK292" s="68">
        <v>3</v>
      </c>
      <c r="AL292" s="68">
        <v>7</v>
      </c>
      <c r="AM292" s="68">
        <v>9</v>
      </c>
      <c r="AN292" s="68">
        <v>9</v>
      </c>
      <c r="AO292" s="68">
        <v>4</v>
      </c>
      <c r="AP292" s="68">
        <v>6</v>
      </c>
      <c r="AQ292" s="68">
        <v>8</v>
      </c>
      <c r="AR292" s="68">
        <v>7</v>
      </c>
      <c r="AS292" s="68">
        <v>3</v>
      </c>
      <c r="AT292" s="68">
        <v>5</v>
      </c>
      <c r="AU292" s="68">
        <v>8</v>
      </c>
      <c r="AV292" s="68">
        <v>8</v>
      </c>
      <c r="AW292" s="68">
        <v>8</v>
      </c>
      <c r="AX292" s="68">
        <v>4</v>
      </c>
      <c r="AY292" s="68">
        <v>8</v>
      </c>
      <c r="AZ292" s="68">
        <v>8</v>
      </c>
      <c r="BA292" s="68">
        <v>8</v>
      </c>
      <c r="BB292" s="68">
        <v>7</v>
      </c>
      <c r="BC292" s="68">
        <v>6</v>
      </c>
      <c r="BD292" s="68">
        <v>10</v>
      </c>
      <c r="BE292" s="68">
        <v>6</v>
      </c>
      <c r="BF292" s="68">
        <v>6</v>
      </c>
      <c r="BG292" s="68">
        <v>6</v>
      </c>
      <c r="BH292" s="68">
        <v>5</v>
      </c>
      <c r="BI292" s="68">
        <v>10</v>
      </c>
      <c r="BJ292" s="68">
        <v>10</v>
      </c>
      <c r="BL292" s="68">
        <v>10</v>
      </c>
    </row>
    <row r="293" spans="1:64">
      <c r="A293" s="132">
        <v>45192</v>
      </c>
      <c r="B293" s="68">
        <v>4</v>
      </c>
      <c r="C293" s="68">
        <v>4</v>
      </c>
      <c r="D293" s="68">
        <v>5</v>
      </c>
      <c r="E293" s="68">
        <v>8</v>
      </c>
      <c r="F293" s="68">
        <v>8</v>
      </c>
      <c r="G293" s="68">
        <v>8</v>
      </c>
      <c r="H293" s="68">
        <v>6</v>
      </c>
      <c r="I293" s="68">
        <v>8</v>
      </c>
      <c r="J293" s="68">
        <v>8</v>
      </c>
      <c r="K293" s="68">
        <v>5</v>
      </c>
      <c r="L293" s="68">
        <v>8</v>
      </c>
      <c r="M293" s="68">
        <v>6</v>
      </c>
      <c r="N293" s="68">
        <v>3</v>
      </c>
      <c r="O293" s="68">
        <v>5</v>
      </c>
      <c r="P293" s="68">
        <v>6</v>
      </c>
      <c r="Q293" s="68">
        <v>3</v>
      </c>
      <c r="R293" s="68">
        <v>1</v>
      </c>
      <c r="S293" s="68">
        <v>7</v>
      </c>
      <c r="T293" s="68">
        <v>4</v>
      </c>
      <c r="U293" s="68">
        <v>9</v>
      </c>
      <c r="V293" s="68">
        <v>1</v>
      </c>
      <c r="W293" s="68">
        <v>2</v>
      </c>
      <c r="X293" s="68">
        <v>8</v>
      </c>
      <c r="Y293" s="68">
        <v>7</v>
      </c>
      <c r="Z293" s="68">
        <v>6</v>
      </c>
      <c r="AA293" s="68">
        <v>4</v>
      </c>
      <c r="AB293" s="68">
        <v>3</v>
      </c>
      <c r="AC293" s="68">
        <v>5</v>
      </c>
      <c r="AD293" s="68">
        <v>7</v>
      </c>
      <c r="AE293" s="68">
        <v>4</v>
      </c>
      <c r="AF293" s="68">
        <v>6</v>
      </c>
      <c r="AG293" s="68">
        <v>8</v>
      </c>
      <c r="AH293" s="68">
        <v>6</v>
      </c>
      <c r="AI293" s="68">
        <v>3</v>
      </c>
      <c r="AJ293" s="68">
        <v>2</v>
      </c>
      <c r="AK293" s="68">
        <v>3</v>
      </c>
      <c r="AL293" s="68">
        <v>7</v>
      </c>
      <c r="AM293" s="68">
        <v>9</v>
      </c>
      <c r="AN293" s="68">
        <v>9</v>
      </c>
      <c r="AO293" s="68">
        <v>4</v>
      </c>
      <c r="AP293" s="68">
        <v>6</v>
      </c>
      <c r="AQ293" s="68">
        <v>8</v>
      </c>
      <c r="AR293" s="68">
        <v>7</v>
      </c>
      <c r="AS293" s="68">
        <v>3</v>
      </c>
      <c r="AT293" s="68">
        <v>5</v>
      </c>
      <c r="AU293" s="68">
        <v>8</v>
      </c>
      <c r="AV293" s="68">
        <v>8</v>
      </c>
      <c r="AW293" s="68">
        <v>8</v>
      </c>
      <c r="AX293" s="68">
        <v>4</v>
      </c>
      <c r="AY293" s="68">
        <v>8</v>
      </c>
      <c r="AZ293" s="68">
        <v>8</v>
      </c>
      <c r="BA293" s="68">
        <v>8</v>
      </c>
      <c r="BB293" s="68">
        <v>7</v>
      </c>
      <c r="BC293" s="68">
        <v>6</v>
      </c>
      <c r="BD293" s="68">
        <v>10</v>
      </c>
      <c r="BE293" s="68">
        <v>6</v>
      </c>
      <c r="BF293" s="68">
        <v>6</v>
      </c>
      <c r="BG293" s="68">
        <v>6</v>
      </c>
      <c r="BH293" s="68">
        <v>5</v>
      </c>
      <c r="BI293" s="68">
        <v>10</v>
      </c>
      <c r="BJ293" s="68">
        <v>10</v>
      </c>
      <c r="BL293" s="68">
        <v>10</v>
      </c>
    </row>
    <row r="294" spans="1:64">
      <c r="A294" s="132">
        <v>45193</v>
      </c>
      <c r="B294" s="68">
        <v>4</v>
      </c>
      <c r="C294" s="68">
        <v>4</v>
      </c>
      <c r="D294" s="68">
        <v>5</v>
      </c>
      <c r="E294" s="68">
        <v>8</v>
      </c>
      <c r="F294" s="68">
        <v>8</v>
      </c>
      <c r="G294" s="68">
        <v>8</v>
      </c>
      <c r="H294" s="68">
        <v>6</v>
      </c>
      <c r="I294" s="68">
        <v>8</v>
      </c>
      <c r="J294" s="68">
        <v>8</v>
      </c>
      <c r="K294" s="68">
        <v>5</v>
      </c>
      <c r="L294" s="68">
        <v>8</v>
      </c>
      <c r="M294" s="68">
        <v>6</v>
      </c>
      <c r="N294" s="68">
        <v>3</v>
      </c>
      <c r="O294" s="68">
        <v>5</v>
      </c>
      <c r="P294" s="68">
        <v>6</v>
      </c>
      <c r="Q294" s="68">
        <v>3</v>
      </c>
      <c r="R294" s="68">
        <v>1</v>
      </c>
      <c r="S294" s="68">
        <v>7</v>
      </c>
      <c r="T294" s="68">
        <v>4</v>
      </c>
      <c r="U294" s="68">
        <v>9</v>
      </c>
      <c r="V294" s="68">
        <v>1</v>
      </c>
      <c r="W294" s="68">
        <v>2</v>
      </c>
      <c r="X294" s="68">
        <v>8</v>
      </c>
      <c r="Y294" s="68">
        <v>7</v>
      </c>
      <c r="Z294" s="68">
        <v>6</v>
      </c>
      <c r="AA294" s="68">
        <v>4</v>
      </c>
      <c r="AB294" s="68">
        <v>3</v>
      </c>
      <c r="AC294" s="68">
        <v>5</v>
      </c>
      <c r="AD294" s="68">
        <v>7</v>
      </c>
      <c r="AE294" s="68">
        <v>4</v>
      </c>
      <c r="AF294" s="68">
        <v>6</v>
      </c>
      <c r="AG294" s="68">
        <v>8</v>
      </c>
      <c r="AH294" s="68">
        <v>6</v>
      </c>
      <c r="AI294" s="68">
        <v>3</v>
      </c>
      <c r="AJ294" s="68">
        <v>2</v>
      </c>
      <c r="AK294" s="68">
        <v>3</v>
      </c>
      <c r="AL294" s="68">
        <v>7</v>
      </c>
      <c r="AM294" s="68">
        <v>9</v>
      </c>
      <c r="AN294" s="68">
        <v>9</v>
      </c>
      <c r="AO294" s="68">
        <v>4</v>
      </c>
      <c r="AP294" s="68">
        <v>6</v>
      </c>
      <c r="AQ294" s="68">
        <v>8</v>
      </c>
      <c r="AR294" s="68">
        <v>7</v>
      </c>
      <c r="AS294" s="68">
        <v>3</v>
      </c>
      <c r="AT294" s="68">
        <v>5</v>
      </c>
      <c r="AU294" s="68">
        <v>8</v>
      </c>
      <c r="AV294" s="68">
        <v>8</v>
      </c>
      <c r="AW294" s="68">
        <v>8</v>
      </c>
      <c r="AX294" s="68">
        <v>4</v>
      </c>
      <c r="AY294" s="68">
        <v>8</v>
      </c>
      <c r="AZ294" s="68">
        <v>8</v>
      </c>
      <c r="BA294" s="68">
        <v>8</v>
      </c>
      <c r="BB294" s="68">
        <v>7</v>
      </c>
      <c r="BC294" s="68">
        <v>6</v>
      </c>
      <c r="BD294" s="68">
        <v>10</v>
      </c>
      <c r="BE294" s="68">
        <v>6</v>
      </c>
      <c r="BF294" s="68">
        <v>6</v>
      </c>
      <c r="BG294" s="68">
        <v>6</v>
      </c>
      <c r="BH294" s="68">
        <v>5</v>
      </c>
      <c r="BI294" s="68">
        <v>10</v>
      </c>
      <c r="BJ294" s="68">
        <v>10</v>
      </c>
      <c r="BL294" s="68">
        <v>10</v>
      </c>
    </row>
    <row r="295" spans="1:64">
      <c r="A295" s="132">
        <v>45194</v>
      </c>
      <c r="B295" s="68">
        <v>4</v>
      </c>
      <c r="C295" s="68">
        <v>4</v>
      </c>
      <c r="D295" s="68">
        <v>5</v>
      </c>
      <c r="E295" s="68">
        <v>8</v>
      </c>
      <c r="F295" s="68">
        <v>8</v>
      </c>
      <c r="G295" s="68">
        <v>8</v>
      </c>
      <c r="H295" s="68">
        <v>6</v>
      </c>
      <c r="I295" s="68">
        <v>8</v>
      </c>
      <c r="J295" s="68">
        <v>8</v>
      </c>
      <c r="K295" s="68">
        <v>5</v>
      </c>
      <c r="L295" s="68">
        <v>8</v>
      </c>
      <c r="M295" s="68">
        <v>6</v>
      </c>
      <c r="N295" s="68">
        <v>3</v>
      </c>
      <c r="O295" s="68">
        <v>5</v>
      </c>
      <c r="P295" s="68">
        <v>6</v>
      </c>
      <c r="Q295" s="68">
        <v>3</v>
      </c>
      <c r="R295" s="68">
        <v>1</v>
      </c>
      <c r="S295" s="68">
        <v>7</v>
      </c>
      <c r="T295" s="68">
        <v>4</v>
      </c>
      <c r="U295" s="68">
        <v>9</v>
      </c>
      <c r="V295" s="68">
        <v>1</v>
      </c>
      <c r="W295" s="68">
        <v>2</v>
      </c>
      <c r="X295" s="68">
        <v>8</v>
      </c>
      <c r="Y295" s="68">
        <v>7</v>
      </c>
      <c r="Z295" s="68">
        <v>6</v>
      </c>
      <c r="AA295" s="68">
        <v>4</v>
      </c>
      <c r="AB295" s="68">
        <v>3</v>
      </c>
      <c r="AC295" s="68">
        <v>5</v>
      </c>
      <c r="AD295" s="68">
        <v>7</v>
      </c>
      <c r="AE295" s="68">
        <v>4</v>
      </c>
      <c r="AF295" s="68">
        <v>6</v>
      </c>
      <c r="AG295" s="68">
        <v>8</v>
      </c>
      <c r="AH295" s="68">
        <v>6</v>
      </c>
      <c r="AI295" s="68">
        <v>3</v>
      </c>
      <c r="AJ295" s="68">
        <v>2</v>
      </c>
      <c r="AK295" s="68">
        <v>3</v>
      </c>
      <c r="AL295" s="68">
        <v>7</v>
      </c>
      <c r="AM295" s="68">
        <v>9</v>
      </c>
      <c r="AN295" s="68">
        <v>9</v>
      </c>
      <c r="AO295" s="68">
        <v>4</v>
      </c>
      <c r="AP295" s="68">
        <v>6</v>
      </c>
      <c r="AQ295" s="68">
        <v>8</v>
      </c>
      <c r="AR295" s="68">
        <v>7</v>
      </c>
      <c r="AS295" s="68">
        <v>3</v>
      </c>
      <c r="AT295" s="68">
        <v>5</v>
      </c>
      <c r="AU295" s="68">
        <v>8</v>
      </c>
      <c r="AV295" s="68">
        <v>8</v>
      </c>
      <c r="AW295" s="68">
        <v>8</v>
      </c>
      <c r="AX295" s="68">
        <v>4</v>
      </c>
      <c r="AY295" s="68">
        <v>8</v>
      </c>
      <c r="AZ295" s="68">
        <v>8</v>
      </c>
      <c r="BA295" s="68">
        <v>8</v>
      </c>
      <c r="BB295" s="68">
        <v>7</v>
      </c>
      <c r="BC295" s="68">
        <v>6</v>
      </c>
      <c r="BD295" s="68">
        <v>9</v>
      </c>
      <c r="BE295" s="68">
        <v>6</v>
      </c>
      <c r="BF295" s="68">
        <v>6</v>
      </c>
      <c r="BG295" s="68">
        <v>6</v>
      </c>
      <c r="BH295" s="68">
        <v>5</v>
      </c>
      <c r="BI295" s="68">
        <v>10</v>
      </c>
      <c r="BJ295" s="68">
        <v>10</v>
      </c>
      <c r="BL295" s="68">
        <v>10</v>
      </c>
    </row>
    <row r="296" spans="1:64">
      <c r="A296" s="132">
        <v>45195</v>
      </c>
      <c r="B296" s="68">
        <v>4</v>
      </c>
      <c r="C296" s="68">
        <v>4</v>
      </c>
      <c r="D296" s="68">
        <v>5</v>
      </c>
      <c r="E296" s="68">
        <v>8</v>
      </c>
      <c r="F296" s="68">
        <v>8</v>
      </c>
      <c r="G296" s="68">
        <v>8</v>
      </c>
      <c r="H296" s="68">
        <v>6</v>
      </c>
      <c r="I296" s="68">
        <v>8</v>
      </c>
      <c r="J296" s="68">
        <v>8</v>
      </c>
      <c r="K296" s="68">
        <v>5</v>
      </c>
      <c r="L296" s="68">
        <v>8</v>
      </c>
      <c r="M296" s="68">
        <v>6</v>
      </c>
      <c r="N296" s="68">
        <v>3</v>
      </c>
      <c r="O296" s="68">
        <v>5</v>
      </c>
      <c r="P296" s="68">
        <v>6</v>
      </c>
      <c r="Q296" s="68">
        <v>3</v>
      </c>
      <c r="R296" s="68">
        <v>1</v>
      </c>
      <c r="S296" s="68">
        <v>7</v>
      </c>
      <c r="T296" s="68">
        <v>4</v>
      </c>
      <c r="U296" s="68">
        <v>9</v>
      </c>
      <c r="V296" s="68">
        <v>1</v>
      </c>
      <c r="W296" s="68">
        <v>2</v>
      </c>
      <c r="X296" s="68">
        <v>8</v>
      </c>
      <c r="Y296" s="68">
        <v>7</v>
      </c>
      <c r="Z296" s="68">
        <v>6</v>
      </c>
      <c r="AA296" s="68">
        <v>4</v>
      </c>
      <c r="AB296" s="68">
        <v>3</v>
      </c>
      <c r="AC296" s="68">
        <v>5</v>
      </c>
      <c r="AD296" s="68">
        <v>7</v>
      </c>
      <c r="AE296" s="68">
        <v>4</v>
      </c>
      <c r="AF296" s="68">
        <v>6</v>
      </c>
      <c r="AG296" s="68">
        <v>8</v>
      </c>
      <c r="AH296" s="68">
        <v>6</v>
      </c>
      <c r="AI296" s="68">
        <v>3</v>
      </c>
      <c r="AJ296" s="68">
        <v>2</v>
      </c>
      <c r="AK296" s="68">
        <v>3</v>
      </c>
      <c r="AL296" s="68">
        <v>7</v>
      </c>
      <c r="AM296" s="68">
        <v>9</v>
      </c>
      <c r="AN296" s="68">
        <v>9</v>
      </c>
      <c r="AO296" s="68">
        <v>4</v>
      </c>
      <c r="AP296" s="68">
        <v>6</v>
      </c>
      <c r="AQ296" s="68">
        <v>8</v>
      </c>
      <c r="AR296" s="68">
        <v>7</v>
      </c>
      <c r="AS296" s="68">
        <v>3</v>
      </c>
      <c r="AT296" s="68">
        <v>5</v>
      </c>
      <c r="AU296" s="68">
        <v>8</v>
      </c>
      <c r="AV296" s="68">
        <v>8</v>
      </c>
      <c r="AW296" s="68">
        <v>8</v>
      </c>
      <c r="AX296" s="68">
        <v>4</v>
      </c>
      <c r="AY296" s="68">
        <v>8</v>
      </c>
      <c r="AZ296" s="68">
        <v>8</v>
      </c>
      <c r="BA296" s="68">
        <v>8</v>
      </c>
      <c r="BB296" s="68">
        <v>7</v>
      </c>
      <c r="BC296" s="68">
        <v>6</v>
      </c>
      <c r="BD296" s="68">
        <v>9</v>
      </c>
      <c r="BE296" s="68">
        <v>6</v>
      </c>
      <c r="BF296" s="68">
        <v>6</v>
      </c>
      <c r="BG296" s="68">
        <v>6</v>
      </c>
      <c r="BH296" s="68">
        <v>5</v>
      </c>
      <c r="BI296" s="68">
        <v>10</v>
      </c>
      <c r="BJ296" s="68">
        <v>10</v>
      </c>
      <c r="BL296" s="68">
        <v>10</v>
      </c>
    </row>
    <row r="297" spans="1:64">
      <c r="A297" s="132">
        <v>45196</v>
      </c>
      <c r="B297" s="68">
        <v>4</v>
      </c>
      <c r="C297" s="68">
        <v>4</v>
      </c>
      <c r="D297" s="68">
        <v>5</v>
      </c>
      <c r="E297" s="68">
        <v>8</v>
      </c>
      <c r="F297" s="68">
        <v>8</v>
      </c>
      <c r="G297" s="68">
        <v>8</v>
      </c>
      <c r="H297" s="68">
        <v>6</v>
      </c>
      <c r="I297" s="68">
        <v>8</v>
      </c>
      <c r="J297" s="68">
        <v>8</v>
      </c>
      <c r="K297" s="68">
        <v>5</v>
      </c>
      <c r="L297" s="68">
        <v>8</v>
      </c>
      <c r="M297" s="68">
        <v>6</v>
      </c>
      <c r="N297" s="68">
        <v>3</v>
      </c>
      <c r="O297" s="68">
        <v>5</v>
      </c>
      <c r="P297" s="68">
        <v>6</v>
      </c>
      <c r="Q297" s="68">
        <v>3</v>
      </c>
      <c r="R297" s="68">
        <v>1</v>
      </c>
      <c r="S297" s="68">
        <v>7</v>
      </c>
      <c r="T297" s="68">
        <v>4</v>
      </c>
      <c r="U297" s="68">
        <v>9</v>
      </c>
      <c r="V297" s="68">
        <v>1</v>
      </c>
      <c r="W297" s="68">
        <v>2</v>
      </c>
      <c r="X297" s="68">
        <v>8</v>
      </c>
      <c r="Y297" s="68">
        <v>7</v>
      </c>
      <c r="Z297" s="68">
        <v>6</v>
      </c>
      <c r="AA297" s="68">
        <v>4</v>
      </c>
      <c r="AB297" s="68">
        <v>3</v>
      </c>
      <c r="AC297" s="68">
        <v>5</v>
      </c>
      <c r="AD297" s="68">
        <v>7</v>
      </c>
      <c r="AE297" s="68">
        <v>4</v>
      </c>
      <c r="AF297" s="68">
        <v>6</v>
      </c>
      <c r="AG297" s="68">
        <v>8</v>
      </c>
      <c r="AH297" s="68">
        <v>6</v>
      </c>
      <c r="AI297" s="68">
        <v>3</v>
      </c>
      <c r="AJ297" s="68">
        <v>2</v>
      </c>
      <c r="AK297" s="68">
        <v>3</v>
      </c>
      <c r="AL297" s="68">
        <v>7</v>
      </c>
      <c r="AM297" s="68">
        <v>9</v>
      </c>
      <c r="AN297" s="68">
        <v>9</v>
      </c>
      <c r="AO297" s="68">
        <v>4</v>
      </c>
      <c r="AP297" s="68">
        <v>6</v>
      </c>
      <c r="AQ297" s="68">
        <v>8</v>
      </c>
      <c r="AR297" s="68">
        <v>7</v>
      </c>
      <c r="AS297" s="68">
        <v>3</v>
      </c>
      <c r="AT297" s="68">
        <v>5</v>
      </c>
      <c r="AU297" s="68">
        <v>8</v>
      </c>
      <c r="AV297" s="68">
        <v>8</v>
      </c>
      <c r="AW297" s="68">
        <v>8</v>
      </c>
      <c r="AX297" s="68">
        <v>4</v>
      </c>
      <c r="AY297" s="68">
        <v>8</v>
      </c>
      <c r="AZ297" s="68">
        <v>8</v>
      </c>
      <c r="BA297" s="68">
        <v>8</v>
      </c>
      <c r="BB297" s="68">
        <v>7</v>
      </c>
      <c r="BC297" s="68">
        <v>6</v>
      </c>
      <c r="BD297" s="68">
        <v>9</v>
      </c>
      <c r="BE297" s="68">
        <v>6</v>
      </c>
      <c r="BF297" s="68">
        <v>6</v>
      </c>
      <c r="BG297" s="68">
        <v>6</v>
      </c>
      <c r="BH297" s="68">
        <v>5</v>
      </c>
      <c r="BI297" s="68">
        <v>10</v>
      </c>
      <c r="BJ297" s="68">
        <v>10</v>
      </c>
      <c r="BL297" s="68">
        <v>10</v>
      </c>
    </row>
    <row r="298" spans="1:64">
      <c r="A298" s="132">
        <v>45197</v>
      </c>
      <c r="B298" s="68">
        <v>4</v>
      </c>
      <c r="C298" s="68">
        <v>4</v>
      </c>
      <c r="D298" s="68">
        <v>5</v>
      </c>
      <c r="E298" s="68">
        <v>8</v>
      </c>
      <c r="F298" s="68">
        <v>8</v>
      </c>
      <c r="G298" s="68">
        <v>8</v>
      </c>
      <c r="H298" s="68">
        <v>6</v>
      </c>
      <c r="I298" s="68">
        <v>8</v>
      </c>
      <c r="J298" s="68">
        <v>8</v>
      </c>
      <c r="K298" s="68">
        <v>5</v>
      </c>
      <c r="L298" s="68">
        <v>8</v>
      </c>
      <c r="M298" s="68">
        <v>6</v>
      </c>
      <c r="N298" s="68">
        <v>3</v>
      </c>
      <c r="O298" s="68">
        <v>5</v>
      </c>
      <c r="P298" s="68">
        <v>6</v>
      </c>
      <c r="Q298" s="68">
        <v>3</v>
      </c>
      <c r="R298" s="68">
        <v>1</v>
      </c>
      <c r="S298" s="68">
        <v>7</v>
      </c>
      <c r="T298" s="68">
        <v>4</v>
      </c>
      <c r="U298" s="68">
        <v>9</v>
      </c>
      <c r="V298" s="68">
        <v>1</v>
      </c>
      <c r="W298" s="68">
        <v>2</v>
      </c>
      <c r="X298" s="68">
        <v>8</v>
      </c>
      <c r="Y298" s="68">
        <v>7</v>
      </c>
      <c r="Z298" s="68">
        <v>6</v>
      </c>
      <c r="AA298" s="68">
        <v>4</v>
      </c>
      <c r="AB298" s="68">
        <v>3</v>
      </c>
      <c r="AC298" s="68">
        <v>5</v>
      </c>
      <c r="AD298" s="68">
        <v>7</v>
      </c>
      <c r="AE298" s="68">
        <v>4</v>
      </c>
      <c r="AF298" s="68">
        <v>6</v>
      </c>
      <c r="AG298" s="68">
        <v>8</v>
      </c>
      <c r="AH298" s="68">
        <v>6</v>
      </c>
      <c r="AI298" s="68">
        <v>3</v>
      </c>
      <c r="AJ298" s="68">
        <v>2</v>
      </c>
      <c r="AK298" s="68">
        <v>3</v>
      </c>
      <c r="AL298" s="68">
        <v>7</v>
      </c>
      <c r="AM298" s="68">
        <v>9</v>
      </c>
      <c r="AN298" s="68">
        <v>9</v>
      </c>
      <c r="AO298" s="68">
        <v>4</v>
      </c>
      <c r="AP298" s="68">
        <v>6</v>
      </c>
      <c r="AQ298" s="68">
        <v>8</v>
      </c>
      <c r="AR298" s="68">
        <v>7</v>
      </c>
      <c r="AS298" s="68">
        <v>3</v>
      </c>
      <c r="AT298" s="68">
        <v>5</v>
      </c>
      <c r="AU298" s="68">
        <v>8</v>
      </c>
      <c r="AV298" s="68">
        <v>8</v>
      </c>
      <c r="AW298" s="68">
        <v>8</v>
      </c>
      <c r="AX298" s="68">
        <v>4</v>
      </c>
      <c r="AY298" s="68">
        <v>8</v>
      </c>
      <c r="AZ298" s="68">
        <v>8</v>
      </c>
      <c r="BA298" s="68">
        <v>8</v>
      </c>
      <c r="BB298" s="68">
        <v>7</v>
      </c>
      <c r="BC298" s="68">
        <v>6</v>
      </c>
      <c r="BD298" s="68">
        <v>9</v>
      </c>
      <c r="BE298" s="68">
        <v>6</v>
      </c>
      <c r="BF298" s="68">
        <v>6</v>
      </c>
      <c r="BG298" s="68">
        <v>6</v>
      </c>
      <c r="BH298" s="68">
        <v>5</v>
      </c>
      <c r="BI298" s="68">
        <v>10</v>
      </c>
      <c r="BJ298" s="68">
        <v>10</v>
      </c>
      <c r="BL298" s="68">
        <v>10</v>
      </c>
    </row>
    <row r="299" spans="1:64">
      <c r="A299" s="132">
        <v>45198</v>
      </c>
      <c r="B299" s="68">
        <v>4</v>
      </c>
      <c r="C299" s="68">
        <v>4</v>
      </c>
      <c r="D299" s="68">
        <v>5</v>
      </c>
      <c r="E299" s="68">
        <v>8</v>
      </c>
      <c r="F299" s="68">
        <v>8</v>
      </c>
      <c r="G299" s="68">
        <v>8</v>
      </c>
      <c r="H299" s="68">
        <v>6</v>
      </c>
      <c r="I299" s="68">
        <v>8</v>
      </c>
      <c r="J299" s="68">
        <v>8</v>
      </c>
      <c r="K299" s="68">
        <v>5</v>
      </c>
      <c r="L299" s="68">
        <v>8</v>
      </c>
      <c r="M299" s="68">
        <v>6</v>
      </c>
      <c r="N299" s="68">
        <v>3</v>
      </c>
      <c r="O299" s="68">
        <v>5</v>
      </c>
      <c r="P299" s="68">
        <v>6</v>
      </c>
      <c r="Q299" s="68">
        <v>3</v>
      </c>
      <c r="R299" s="68">
        <v>1</v>
      </c>
      <c r="S299" s="68">
        <v>7</v>
      </c>
      <c r="T299" s="68">
        <v>4</v>
      </c>
      <c r="U299" s="68">
        <v>9</v>
      </c>
      <c r="V299" s="68">
        <v>1</v>
      </c>
      <c r="W299" s="68">
        <v>2</v>
      </c>
      <c r="X299" s="68">
        <v>8</v>
      </c>
      <c r="Y299" s="68">
        <v>7</v>
      </c>
      <c r="Z299" s="68">
        <v>6</v>
      </c>
      <c r="AA299" s="68">
        <v>4</v>
      </c>
      <c r="AB299" s="68">
        <v>3</v>
      </c>
      <c r="AC299" s="68">
        <v>5</v>
      </c>
      <c r="AD299" s="68">
        <v>7</v>
      </c>
      <c r="AE299" s="68">
        <v>4</v>
      </c>
      <c r="AF299" s="68">
        <v>6</v>
      </c>
      <c r="AG299" s="68">
        <v>8</v>
      </c>
      <c r="AH299" s="68">
        <v>6</v>
      </c>
      <c r="AI299" s="68">
        <v>3</v>
      </c>
      <c r="AJ299" s="68">
        <v>2</v>
      </c>
      <c r="AK299" s="68">
        <v>3</v>
      </c>
      <c r="AL299" s="68">
        <v>7</v>
      </c>
      <c r="AM299" s="68">
        <v>9</v>
      </c>
      <c r="AN299" s="68">
        <v>9</v>
      </c>
      <c r="AO299" s="68">
        <v>4</v>
      </c>
      <c r="AP299" s="68">
        <v>6</v>
      </c>
      <c r="AQ299" s="68">
        <v>8</v>
      </c>
      <c r="AR299" s="68">
        <v>7</v>
      </c>
      <c r="AS299" s="68">
        <v>3</v>
      </c>
      <c r="AT299" s="68">
        <v>5</v>
      </c>
      <c r="AU299" s="68">
        <v>8</v>
      </c>
      <c r="AV299" s="68">
        <v>8</v>
      </c>
      <c r="AW299" s="68">
        <v>8</v>
      </c>
      <c r="AX299" s="68">
        <v>4</v>
      </c>
      <c r="AY299" s="68">
        <v>8</v>
      </c>
      <c r="AZ299" s="68">
        <v>8</v>
      </c>
      <c r="BA299" s="68">
        <v>8</v>
      </c>
      <c r="BB299" s="68">
        <v>7</v>
      </c>
      <c r="BC299" s="68">
        <v>6</v>
      </c>
      <c r="BD299" s="68">
        <v>9</v>
      </c>
      <c r="BE299" s="68">
        <v>6</v>
      </c>
      <c r="BF299" s="68">
        <v>6</v>
      </c>
      <c r="BG299" s="68">
        <v>6</v>
      </c>
      <c r="BH299" s="68">
        <v>5</v>
      </c>
      <c r="BI299" s="68">
        <v>10</v>
      </c>
      <c r="BJ299" s="68">
        <v>10</v>
      </c>
      <c r="BL299" s="68">
        <v>10</v>
      </c>
    </row>
    <row r="300" spans="1:64">
      <c r="A300" s="132">
        <v>45199</v>
      </c>
      <c r="B300" s="68">
        <v>4</v>
      </c>
      <c r="C300" s="68">
        <v>4</v>
      </c>
      <c r="D300" s="68">
        <v>5</v>
      </c>
      <c r="E300" s="68">
        <v>8</v>
      </c>
      <c r="F300" s="68">
        <v>8</v>
      </c>
      <c r="G300" s="68">
        <v>8</v>
      </c>
      <c r="H300" s="68">
        <v>6</v>
      </c>
      <c r="I300" s="68">
        <v>8</v>
      </c>
      <c r="J300" s="68">
        <v>8</v>
      </c>
      <c r="K300" s="68">
        <v>5</v>
      </c>
      <c r="L300" s="68">
        <v>8</v>
      </c>
      <c r="M300" s="68">
        <v>6</v>
      </c>
      <c r="N300" s="68">
        <v>3</v>
      </c>
      <c r="O300" s="68">
        <v>5</v>
      </c>
      <c r="P300" s="68">
        <v>6</v>
      </c>
      <c r="Q300" s="68">
        <v>3</v>
      </c>
      <c r="R300" s="68">
        <v>1</v>
      </c>
      <c r="S300" s="68">
        <v>7</v>
      </c>
      <c r="T300" s="68">
        <v>4</v>
      </c>
      <c r="U300" s="68">
        <v>9</v>
      </c>
      <c r="V300" s="68">
        <v>1</v>
      </c>
      <c r="W300" s="68">
        <v>2</v>
      </c>
      <c r="X300" s="68">
        <v>8</v>
      </c>
      <c r="Y300" s="68">
        <v>7</v>
      </c>
      <c r="Z300" s="68">
        <v>6</v>
      </c>
      <c r="AA300" s="68">
        <v>4</v>
      </c>
      <c r="AB300" s="68">
        <v>3</v>
      </c>
      <c r="AC300" s="68">
        <v>5</v>
      </c>
      <c r="AD300" s="68">
        <v>7</v>
      </c>
      <c r="AE300" s="68">
        <v>4</v>
      </c>
      <c r="AF300" s="68">
        <v>6</v>
      </c>
      <c r="AG300" s="68">
        <v>8</v>
      </c>
      <c r="AH300" s="68">
        <v>6</v>
      </c>
      <c r="AI300" s="68">
        <v>3</v>
      </c>
      <c r="AJ300" s="68">
        <v>2</v>
      </c>
      <c r="AK300" s="68">
        <v>3</v>
      </c>
      <c r="AL300" s="68">
        <v>7</v>
      </c>
      <c r="AM300" s="68">
        <v>9</v>
      </c>
      <c r="AN300" s="68">
        <v>9</v>
      </c>
      <c r="AO300" s="68">
        <v>4</v>
      </c>
      <c r="AP300" s="68">
        <v>6</v>
      </c>
      <c r="AQ300" s="68">
        <v>8</v>
      </c>
      <c r="AR300" s="68">
        <v>7</v>
      </c>
      <c r="AS300" s="68">
        <v>3</v>
      </c>
      <c r="AT300" s="68">
        <v>5</v>
      </c>
      <c r="AU300" s="68">
        <v>8</v>
      </c>
      <c r="AV300" s="68">
        <v>8</v>
      </c>
      <c r="AW300" s="68">
        <v>8</v>
      </c>
      <c r="AX300" s="68">
        <v>4</v>
      </c>
      <c r="AY300" s="68">
        <v>8</v>
      </c>
      <c r="AZ300" s="68">
        <v>8</v>
      </c>
      <c r="BA300" s="68">
        <v>8</v>
      </c>
      <c r="BB300" s="68">
        <v>7</v>
      </c>
      <c r="BC300" s="68">
        <v>6</v>
      </c>
      <c r="BD300" s="68">
        <v>9</v>
      </c>
      <c r="BE300" s="68">
        <v>6</v>
      </c>
      <c r="BF300" s="68">
        <v>6</v>
      </c>
      <c r="BG300" s="68">
        <v>6</v>
      </c>
      <c r="BH300" s="68">
        <v>5</v>
      </c>
      <c r="BI300" s="68">
        <v>10</v>
      </c>
      <c r="BJ300" s="68">
        <v>10</v>
      </c>
      <c r="BL300" s="68">
        <v>10</v>
      </c>
    </row>
    <row r="301" spans="1:64">
      <c r="A301" s="132">
        <v>45200</v>
      </c>
      <c r="B301" s="68">
        <v>4</v>
      </c>
      <c r="C301" s="68">
        <v>4</v>
      </c>
      <c r="D301" s="68">
        <v>5</v>
      </c>
      <c r="E301" s="68">
        <v>8</v>
      </c>
      <c r="F301" s="68">
        <v>8</v>
      </c>
      <c r="G301" s="68">
        <v>8</v>
      </c>
      <c r="H301" s="68">
        <v>6</v>
      </c>
      <c r="I301" s="68">
        <v>8</v>
      </c>
      <c r="J301" s="68">
        <v>8</v>
      </c>
      <c r="K301" s="68">
        <v>5</v>
      </c>
      <c r="L301" s="68">
        <v>8</v>
      </c>
      <c r="M301" s="68">
        <v>6</v>
      </c>
      <c r="N301" s="68">
        <v>3</v>
      </c>
      <c r="O301" s="68">
        <v>5</v>
      </c>
      <c r="P301" s="68">
        <v>6</v>
      </c>
      <c r="Q301" s="68">
        <v>3</v>
      </c>
      <c r="R301" s="68">
        <v>1</v>
      </c>
      <c r="S301" s="68">
        <v>7</v>
      </c>
      <c r="T301" s="68">
        <v>4</v>
      </c>
      <c r="U301" s="68">
        <v>9</v>
      </c>
      <c r="V301" s="68">
        <v>1</v>
      </c>
      <c r="W301" s="68">
        <v>2</v>
      </c>
      <c r="X301" s="68">
        <v>8</v>
      </c>
      <c r="Y301" s="68">
        <v>7</v>
      </c>
      <c r="Z301" s="68">
        <v>6</v>
      </c>
      <c r="AA301" s="68">
        <v>4</v>
      </c>
      <c r="AB301" s="68">
        <v>3</v>
      </c>
      <c r="AC301" s="68">
        <v>5</v>
      </c>
      <c r="AD301" s="68">
        <v>7</v>
      </c>
      <c r="AE301" s="68">
        <v>4</v>
      </c>
      <c r="AF301" s="68">
        <v>6</v>
      </c>
      <c r="AG301" s="68">
        <v>8</v>
      </c>
      <c r="AH301" s="68">
        <v>6</v>
      </c>
      <c r="AI301" s="68">
        <v>3</v>
      </c>
      <c r="AJ301" s="68">
        <v>2</v>
      </c>
      <c r="AK301" s="68">
        <v>3</v>
      </c>
      <c r="AL301" s="68">
        <v>7</v>
      </c>
      <c r="AM301" s="68">
        <v>9</v>
      </c>
      <c r="AN301" s="68">
        <v>9</v>
      </c>
      <c r="AO301" s="68">
        <v>4</v>
      </c>
      <c r="AP301" s="68">
        <v>6</v>
      </c>
      <c r="AQ301" s="68">
        <v>8</v>
      </c>
      <c r="AR301" s="68">
        <v>7</v>
      </c>
      <c r="AS301" s="68">
        <v>3</v>
      </c>
      <c r="AT301" s="68">
        <v>5</v>
      </c>
      <c r="AU301" s="68">
        <v>8</v>
      </c>
      <c r="AV301" s="68">
        <v>8</v>
      </c>
      <c r="AW301" s="68">
        <v>8</v>
      </c>
      <c r="AX301" s="68">
        <v>4</v>
      </c>
      <c r="AY301" s="68">
        <v>8</v>
      </c>
      <c r="AZ301" s="68">
        <v>8</v>
      </c>
      <c r="BA301" s="68">
        <v>8</v>
      </c>
      <c r="BB301" s="68">
        <v>7</v>
      </c>
      <c r="BC301" s="68">
        <v>6</v>
      </c>
      <c r="BD301" s="68">
        <v>9</v>
      </c>
      <c r="BE301" s="68">
        <v>6</v>
      </c>
      <c r="BF301" s="68">
        <v>6</v>
      </c>
      <c r="BG301" s="68">
        <v>6</v>
      </c>
      <c r="BH301" s="68">
        <v>5</v>
      </c>
      <c r="BI301" s="68">
        <v>10</v>
      </c>
      <c r="BJ301" s="68">
        <v>10</v>
      </c>
      <c r="BL301" s="68">
        <v>10</v>
      </c>
    </row>
    <row r="302" spans="1:64">
      <c r="A302" s="132">
        <v>45201</v>
      </c>
      <c r="B302" s="68">
        <v>4</v>
      </c>
      <c r="C302" s="68">
        <v>4</v>
      </c>
      <c r="D302" s="68">
        <v>5</v>
      </c>
      <c r="E302" s="68">
        <v>8</v>
      </c>
      <c r="F302" s="68">
        <v>8</v>
      </c>
      <c r="G302" s="68">
        <v>8</v>
      </c>
      <c r="H302" s="68">
        <v>6</v>
      </c>
      <c r="I302" s="68">
        <v>8</v>
      </c>
      <c r="J302" s="68">
        <v>8</v>
      </c>
      <c r="K302" s="68">
        <v>5</v>
      </c>
      <c r="L302" s="68">
        <v>8</v>
      </c>
      <c r="M302" s="68">
        <v>6</v>
      </c>
      <c r="N302" s="68">
        <v>3</v>
      </c>
      <c r="O302" s="68">
        <v>5</v>
      </c>
      <c r="P302" s="68">
        <v>6</v>
      </c>
      <c r="Q302" s="68">
        <v>3</v>
      </c>
      <c r="R302" s="68">
        <v>1</v>
      </c>
      <c r="S302" s="68">
        <v>7</v>
      </c>
      <c r="T302" s="68">
        <v>4</v>
      </c>
      <c r="U302" s="68">
        <v>9</v>
      </c>
      <c r="V302" s="68">
        <v>1</v>
      </c>
      <c r="W302" s="68">
        <v>2</v>
      </c>
      <c r="X302" s="68">
        <v>8</v>
      </c>
      <c r="Y302" s="68">
        <v>7</v>
      </c>
      <c r="Z302" s="68">
        <v>6</v>
      </c>
      <c r="AA302" s="68">
        <v>4</v>
      </c>
      <c r="AB302" s="68">
        <v>3</v>
      </c>
      <c r="AC302" s="68">
        <v>5</v>
      </c>
      <c r="AD302" s="68">
        <v>7</v>
      </c>
      <c r="AE302" s="68">
        <v>4</v>
      </c>
      <c r="AF302" s="68">
        <v>6</v>
      </c>
      <c r="AG302" s="68">
        <v>8</v>
      </c>
      <c r="AH302" s="68">
        <v>6</v>
      </c>
      <c r="AI302" s="68">
        <v>3</v>
      </c>
      <c r="AJ302" s="68">
        <v>2</v>
      </c>
      <c r="AK302" s="68">
        <v>3</v>
      </c>
      <c r="AL302" s="68">
        <v>7</v>
      </c>
      <c r="AM302" s="68">
        <v>9</v>
      </c>
      <c r="AN302" s="68">
        <v>9</v>
      </c>
      <c r="AO302" s="68">
        <v>4</v>
      </c>
      <c r="AP302" s="68">
        <v>6</v>
      </c>
      <c r="AQ302" s="68">
        <v>8</v>
      </c>
      <c r="AR302" s="68">
        <v>7</v>
      </c>
      <c r="AS302" s="68">
        <v>3</v>
      </c>
      <c r="AT302" s="68">
        <v>5</v>
      </c>
      <c r="AU302" s="68">
        <v>8</v>
      </c>
      <c r="AV302" s="68">
        <v>8</v>
      </c>
      <c r="AW302" s="68">
        <v>8</v>
      </c>
      <c r="AX302" s="68">
        <v>4</v>
      </c>
      <c r="AY302" s="68">
        <v>8</v>
      </c>
      <c r="AZ302" s="68">
        <v>8</v>
      </c>
      <c r="BA302" s="68">
        <v>8</v>
      </c>
      <c r="BB302" s="68">
        <v>7</v>
      </c>
      <c r="BC302" s="68">
        <v>6</v>
      </c>
      <c r="BD302" s="68">
        <v>9</v>
      </c>
      <c r="BE302" s="68">
        <v>6</v>
      </c>
      <c r="BF302" s="68">
        <v>6</v>
      </c>
      <c r="BG302" s="68">
        <v>6</v>
      </c>
      <c r="BH302" s="68">
        <v>5</v>
      </c>
      <c r="BI302" s="68">
        <v>10</v>
      </c>
      <c r="BJ302" s="68">
        <v>10</v>
      </c>
      <c r="BL302" s="68">
        <v>10</v>
      </c>
    </row>
    <row r="303" spans="1:64">
      <c r="A303" s="132">
        <v>45202</v>
      </c>
      <c r="B303" s="68">
        <v>4</v>
      </c>
      <c r="C303" s="68">
        <v>4</v>
      </c>
      <c r="D303" s="68">
        <v>5</v>
      </c>
      <c r="E303" s="68">
        <v>8</v>
      </c>
      <c r="F303" s="68">
        <v>8</v>
      </c>
      <c r="G303" s="68">
        <v>8</v>
      </c>
      <c r="H303" s="68">
        <v>6</v>
      </c>
      <c r="I303" s="68">
        <v>8</v>
      </c>
      <c r="J303" s="68">
        <v>8</v>
      </c>
      <c r="K303" s="68">
        <v>5</v>
      </c>
      <c r="L303" s="68">
        <v>8</v>
      </c>
      <c r="M303" s="68">
        <v>6</v>
      </c>
      <c r="N303" s="68">
        <v>3</v>
      </c>
      <c r="O303" s="68">
        <v>5</v>
      </c>
      <c r="P303" s="68">
        <v>6</v>
      </c>
      <c r="Q303" s="68">
        <v>3</v>
      </c>
      <c r="R303" s="68">
        <v>1</v>
      </c>
      <c r="S303" s="68">
        <v>7</v>
      </c>
      <c r="T303" s="68">
        <v>4</v>
      </c>
      <c r="U303" s="68">
        <v>9</v>
      </c>
      <c r="V303" s="68">
        <v>1</v>
      </c>
      <c r="W303" s="68">
        <v>2</v>
      </c>
      <c r="X303" s="68">
        <v>8</v>
      </c>
      <c r="Y303" s="68">
        <v>7</v>
      </c>
      <c r="Z303" s="68">
        <v>6</v>
      </c>
      <c r="AA303" s="68">
        <v>4</v>
      </c>
      <c r="AB303" s="68">
        <v>3</v>
      </c>
      <c r="AC303" s="68">
        <v>5</v>
      </c>
      <c r="AD303" s="68">
        <v>7</v>
      </c>
      <c r="AE303" s="68">
        <v>4</v>
      </c>
      <c r="AF303" s="68">
        <v>6</v>
      </c>
      <c r="AG303" s="68">
        <v>8</v>
      </c>
      <c r="AH303" s="68">
        <v>6</v>
      </c>
      <c r="AI303" s="68">
        <v>3</v>
      </c>
      <c r="AJ303" s="68">
        <v>2</v>
      </c>
      <c r="AK303" s="68">
        <v>3</v>
      </c>
      <c r="AL303" s="68">
        <v>7</v>
      </c>
      <c r="AM303" s="68">
        <v>9</v>
      </c>
      <c r="AN303" s="68">
        <v>9</v>
      </c>
      <c r="AO303" s="68">
        <v>4</v>
      </c>
      <c r="AP303" s="68">
        <v>6</v>
      </c>
      <c r="AQ303" s="68">
        <v>8</v>
      </c>
      <c r="AR303" s="68">
        <v>7</v>
      </c>
      <c r="AS303" s="68">
        <v>3</v>
      </c>
      <c r="AT303" s="68">
        <v>5</v>
      </c>
      <c r="AU303" s="68">
        <v>8</v>
      </c>
      <c r="AV303" s="68">
        <v>8</v>
      </c>
      <c r="AW303" s="68">
        <v>8</v>
      </c>
      <c r="AX303" s="68">
        <v>4</v>
      </c>
      <c r="AY303" s="68">
        <v>8</v>
      </c>
      <c r="AZ303" s="68">
        <v>8</v>
      </c>
      <c r="BA303" s="68">
        <v>8</v>
      </c>
      <c r="BB303" s="68">
        <v>7</v>
      </c>
      <c r="BC303" s="68">
        <v>6</v>
      </c>
      <c r="BD303" s="68">
        <v>9</v>
      </c>
      <c r="BE303" s="68">
        <v>6</v>
      </c>
      <c r="BF303" s="68">
        <v>6</v>
      </c>
      <c r="BG303" s="68">
        <v>6</v>
      </c>
      <c r="BH303" s="68">
        <v>5</v>
      </c>
      <c r="BI303" s="68">
        <v>10</v>
      </c>
      <c r="BJ303" s="68">
        <v>10</v>
      </c>
      <c r="BK303" s="68">
        <v>10</v>
      </c>
      <c r="BL303" s="68">
        <v>10</v>
      </c>
    </row>
    <row r="304" spans="1:64">
      <c r="A304" s="132">
        <v>45203</v>
      </c>
      <c r="B304" s="68">
        <v>4</v>
      </c>
      <c r="C304" s="68">
        <v>4</v>
      </c>
      <c r="D304" s="68">
        <v>5</v>
      </c>
      <c r="E304" s="68">
        <v>8</v>
      </c>
      <c r="F304" s="68">
        <v>8</v>
      </c>
      <c r="G304" s="68">
        <v>8</v>
      </c>
      <c r="H304" s="68">
        <v>6</v>
      </c>
      <c r="I304" s="68">
        <v>8</v>
      </c>
      <c r="J304" s="68">
        <v>8</v>
      </c>
      <c r="K304" s="68">
        <v>5</v>
      </c>
      <c r="L304" s="68">
        <v>8</v>
      </c>
      <c r="M304" s="68">
        <v>6</v>
      </c>
      <c r="N304" s="68">
        <v>3</v>
      </c>
      <c r="O304" s="68">
        <v>5</v>
      </c>
      <c r="P304" s="68">
        <v>6</v>
      </c>
      <c r="Q304" s="68">
        <v>3</v>
      </c>
      <c r="R304" s="68">
        <v>1</v>
      </c>
      <c r="S304" s="68">
        <v>7</v>
      </c>
      <c r="T304" s="68">
        <v>4</v>
      </c>
      <c r="U304" s="68">
        <v>9</v>
      </c>
      <c r="V304" s="68">
        <v>1</v>
      </c>
      <c r="W304" s="68">
        <v>2</v>
      </c>
      <c r="X304" s="68">
        <v>8</v>
      </c>
      <c r="Y304" s="68">
        <v>7</v>
      </c>
      <c r="Z304" s="68">
        <v>6</v>
      </c>
      <c r="AA304" s="68">
        <v>4</v>
      </c>
      <c r="AB304" s="68">
        <v>3</v>
      </c>
      <c r="AC304" s="68">
        <v>5</v>
      </c>
      <c r="AD304" s="68">
        <v>7</v>
      </c>
      <c r="AE304" s="68">
        <v>4</v>
      </c>
      <c r="AF304" s="68">
        <v>6</v>
      </c>
      <c r="AG304" s="68">
        <v>8</v>
      </c>
      <c r="AH304" s="68">
        <v>6</v>
      </c>
      <c r="AI304" s="68">
        <v>3</v>
      </c>
      <c r="AJ304" s="68">
        <v>2</v>
      </c>
      <c r="AK304" s="68">
        <v>3</v>
      </c>
      <c r="AL304" s="68">
        <v>7</v>
      </c>
      <c r="AM304" s="68">
        <v>9</v>
      </c>
      <c r="AN304" s="68">
        <v>9</v>
      </c>
      <c r="AO304" s="68">
        <v>4</v>
      </c>
      <c r="AP304" s="68">
        <v>6</v>
      </c>
      <c r="AQ304" s="68">
        <v>8</v>
      </c>
      <c r="AR304" s="68">
        <v>7</v>
      </c>
      <c r="AS304" s="68">
        <v>3</v>
      </c>
      <c r="AT304" s="68">
        <v>5</v>
      </c>
      <c r="AU304" s="68">
        <v>8</v>
      </c>
      <c r="AV304" s="68">
        <v>8</v>
      </c>
      <c r="AW304" s="68">
        <v>8</v>
      </c>
      <c r="AX304" s="68">
        <v>4</v>
      </c>
      <c r="AY304" s="68">
        <v>8</v>
      </c>
      <c r="AZ304" s="68">
        <v>8</v>
      </c>
      <c r="BA304" s="68">
        <v>8</v>
      </c>
      <c r="BB304" s="68">
        <v>7</v>
      </c>
      <c r="BC304" s="68">
        <v>6</v>
      </c>
      <c r="BD304" s="68">
        <v>9</v>
      </c>
      <c r="BE304" s="68">
        <v>6</v>
      </c>
      <c r="BF304" s="68">
        <v>6</v>
      </c>
      <c r="BG304" s="68">
        <v>6</v>
      </c>
      <c r="BH304" s="68">
        <v>5</v>
      </c>
      <c r="BI304" s="68">
        <v>10</v>
      </c>
      <c r="BJ304" s="68">
        <v>10</v>
      </c>
      <c r="BK304" s="68">
        <v>10</v>
      </c>
      <c r="BL304" s="68">
        <v>10</v>
      </c>
    </row>
    <row r="305" spans="1:64">
      <c r="A305" s="132">
        <v>45204</v>
      </c>
      <c r="B305" s="68">
        <v>4</v>
      </c>
      <c r="C305" s="68">
        <v>4</v>
      </c>
      <c r="D305" s="68">
        <v>5</v>
      </c>
      <c r="E305" s="68">
        <v>8</v>
      </c>
      <c r="F305" s="68">
        <v>8</v>
      </c>
      <c r="G305" s="68">
        <v>8</v>
      </c>
      <c r="H305" s="68">
        <v>6</v>
      </c>
      <c r="I305" s="68">
        <v>8</v>
      </c>
      <c r="J305" s="68">
        <v>8</v>
      </c>
      <c r="K305" s="68">
        <v>5</v>
      </c>
      <c r="L305" s="68">
        <v>8</v>
      </c>
      <c r="M305" s="68">
        <v>6</v>
      </c>
      <c r="N305" s="68">
        <v>3</v>
      </c>
      <c r="O305" s="68">
        <v>5</v>
      </c>
      <c r="P305" s="68">
        <v>6</v>
      </c>
      <c r="Q305" s="68">
        <v>3</v>
      </c>
      <c r="R305" s="68">
        <v>1</v>
      </c>
      <c r="S305" s="68">
        <v>7</v>
      </c>
      <c r="T305" s="68">
        <v>4</v>
      </c>
      <c r="U305" s="68">
        <v>9</v>
      </c>
      <c r="V305" s="68">
        <v>1</v>
      </c>
      <c r="W305" s="68">
        <v>2</v>
      </c>
      <c r="X305" s="68">
        <v>8</v>
      </c>
      <c r="Y305" s="68">
        <v>7</v>
      </c>
      <c r="Z305" s="68">
        <v>6</v>
      </c>
      <c r="AA305" s="68">
        <v>4</v>
      </c>
      <c r="AB305" s="68">
        <v>3</v>
      </c>
      <c r="AC305" s="68">
        <v>5</v>
      </c>
      <c r="AD305" s="68">
        <v>7</v>
      </c>
      <c r="AE305" s="68">
        <v>4</v>
      </c>
      <c r="AF305" s="68">
        <v>6</v>
      </c>
      <c r="AG305" s="68">
        <v>8</v>
      </c>
      <c r="AH305" s="68">
        <v>6</v>
      </c>
      <c r="AI305" s="68">
        <v>3</v>
      </c>
      <c r="AJ305" s="68">
        <v>2</v>
      </c>
      <c r="AK305" s="68">
        <v>3</v>
      </c>
      <c r="AL305" s="68">
        <v>7</v>
      </c>
      <c r="AM305" s="68">
        <v>9</v>
      </c>
      <c r="AN305" s="68">
        <v>9</v>
      </c>
      <c r="AO305" s="68">
        <v>4</v>
      </c>
      <c r="AP305" s="68">
        <v>6</v>
      </c>
      <c r="AQ305" s="68">
        <v>8</v>
      </c>
      <c r="AR305" s="68">
        <v>7</v>
      </c>
      <c r="AS305" s="68">
        <v>3</v>
      </c>
      <c r="AT305" s="68">
        <v>5</v>
      </c>
      <c r="AU305" s="68">
        <v>8</v>
      </c>
      <c r="AV305" s="68">
        <v>8</v>
      </c>
      <c r="AW305" s="68">
        <v>8</v>
      </c>
      <c r="AX305" s="68">
        <v>4</v>
      </c>
      <c r="AY305" s="68">
        <v>8</v>
      </c>
      <c r="AZ305" s="68">
        <v>8</v>
      </c>
      <c r="BA305" s="68">
        <v>8</v>
      </c>
      <c r="BB305" s="68">
        <v>7</v>
      </c>
      <c r="BC305" s="68">
        <v>6</v>
      </c>
      <c r="BD305" s="68">
        <v>9</v>
      </c>
      <c r="BE305" s="68">
        <v>6</v>
      </c>
      <c r="BF305" s="68">
        <v>6</v>
      </c>
      <c r="BG305" s="68">
        <v>6</v>
      </c>
      <c r="BH305" s="68">
        <v>5</v>
      </c>
      <c r="BI305" s="68">
        <v>10</v>
      </c>
      <c r="BJ305" s="68">
        <v>10</v>
      </c>
      <c r="BK305" s="68">
        <v>10</v>
      </c>
      <c r="BL305" s="68">
        <v>10</v>
      </c>
    </row>
    <row r="306" spans="1:64">
      <c r="A306" s="132">
        <v>45205</v>
      </c>
      <c r="B306" s="68">
        <v>4</v>
      </c>
      <c r="C306" s="68">
        <v>4</v>
      </c>
      <c r="D306" s="68">
        <v>5</v>
      </c>
      <c r="E306" s="68">
        <v>8</v>
      </c>
      <c r="F306" s="68">
        <v>8</v>
      </c>
      <c r="G306" s="68">
        <v>8</v>
      </c>
      <c r="H306" s="68">
        <v>6</v>
      </c>
      <c r="I306" s="68">
        <v>8</v>
      </c>
      <c r="J306" s="68">
        <v>8</v>
      </c>
      <c r="K306" s="68">
        <v>5</v>
      </c>
      <c r="L306" s="68">
        <v>8</v>
      </c>
      <c r="M306" s="68">
        <v>6</v>
      </c>
      <c r="N306" s="68">
        <v>3</v>
      </c>
      <c r="O306" s="68">
        <v>5</v>
      </c>
      <c r="P306" s="68">
        <v>6</v>
      </c>
      <c r="Q306" s="68">
        <v>3</v>
      </c>
      <c r="R306" s="68">
        <v>1</v>
      </c>
      <c r="S306" s="68">
        <v>7</v>
      </c>
      <c r="T306" s="68">
        <v>4</v>
      </c>
      <c r="U306" s="68">
        <v>9</v>
      </c>
      <c r="V306" s="68">
        <v>1</v>
      </c>
      <c r="W306" s="68">
        <v>2</v>
      </c>
      <c r="X306" s="68">
        <v>8</v>
      </c>
      <c r="Y306" s="68">
        <v>7</v>
      </c>
      <c r="Z306" s="68">
        <v>6</v>
      </c>
      <c r="AA306" s="68">
        <v>4</v>
      </c>
      <c r="AB306" s="68">
        <v>3</v>
      </c>
      <c r="AC306" s="68">
        <v>5</v>
      </c>
      <c r="AD306" s="68">
        <v>7</v>
      </c>
      <c r="AE306" s="68">
        <v>4</v>
      </c>
      <c r="AF306" s="68">
        <v>6</v>
      </c>
      <c r="AG306" s="68">
        <v>8</v>
      </c>
      <c r="AH306" s="68">
        <v>6</v>
      </c>
      <c r="AI306" s="68">
        <v>3</v>
      </c>
      <c r="AJ306" s="68">
        <v>2</v>
      </c>
      <c r="AK306" s="68">
        <v>3</v>
      </c>
      <c r="AL306" s="68">
        <v>7</v>
      </c>
      <c r="AM306" s="68">
        <v>9</v>
      </c>
      <c r="AN306" s="68">
        <v>9</v>
      </c>
      <c r="AO306" s="68">
        <v>4</v>
      </c>
      <c r="AP306" s="68">
        <v>6</v>
      </c>
      <c r="AQ306" s="68">
        <v>8</v>
      </c>
      <c r="AR306" s="68">
        <v>7</v>
      </c>
      <c r="AS306" s="68">
        <v>3</v>
      </c>
      <c r="AT306" s="68">
        <v>5</v>
      </c>
      <c r="AU306" s="68">
        <v>8</v>
      </c>
      <c r="AV306" s="68">
        <v>8</v>
      </c>
      <c r="AW306" s="68">
        <v>8</v>
      </c>
      <c r="AX306" s="68">
        <v>4</v>
      </c>
      <c r="AY306" s="68">
        <v>8</v>
      </c>
      <c r="AZ306" s="68">
        <v>8</v>
      </c>
      <c r="BA306" s="68">
        <v>8</v>
      </c>
      <c r="BB306" s="68">
        <v>7</v>
      </c>
      <c r="BC306" s="68">
        <v>6</v>
      </c>
      <c r="BD306" s="68">
        <v>9</v>
      </c>
      <c r="BE306" s="68">
        <v>6</v>
      </c>
      <c r="BF306" s="68">
        <v>6</v>
      </c>
      <c r="BG306" s="68">
        <v>6</v>
      </c>
      <c r="BH306" s="68">
        <v>5</v>
      </c>
      <c r="BI306" s="68">
        <v>10</v>
      </c>
      <c r="BJ306" s="68">
        <v>10</v>
      </c>
      <c r="BK306" s="68">
        <v>10</v>
      </c>
      <c r="BL306" s="68">
        <v>10</v>
      </c>
    </row>
    <row r="307" spans="1:64">
      <c r="A307" s="132">
        <v>45206</v>
      </c>
      <c r="B307" s="68">
        <v>4</v>
      </c>
      <c r="C307" s="68">
        <v>4</v>
      </c>
      <c r="D307" s="68">
        <v>5</v>
      </c>
      <c r="E307" s="68">
        <v>8</v>
      </c>
      <c r="F307" s="68">
        <v>8</v>
      </c>
      <c r="G307" s="68">
        <v>8</v>
      </c>
      <c r="H307" s="68">
        <v>6</v>
      </c>
      <c r="I307" s="68">
        <v>8</v>
      </c>
      <c r="J307" s="68">
        <v>8</v>
      </c>
      <c r="K307" s="68">
        <v>5</v>
      </c>
      <c r="L307" s="68">
        <v>8</v>
      </c>
      <c r="M307" s="68">
        <v>6</v>
      </c>
      <c r="N307" s="68">
        <v>3</v>
      </c>
      <c r="O307" s="68">
        <v>5</v>
      </c>
      <c r="P307" s="68">
        <v>6</v>
      </c>
      <c r="Q307" s="68">
        <v>3</v>
      </c>
      <c r="R307" s="68">
        <v>1</v>
      </c>
      <c r="S307" s="68">
        <v>7</v>
      </c>
      <c r="T307" s="68">
        <v>4</v>
      </c>
      <c r="U307" s="68">
        <v>9</v>
      </c>
      <c r="V307" s="68">
        <v>1</v>
      </c>
      <c r="W307" s="68">
        <v>2</v>
      </c>
      <c r="X307" s="68">
        <v>8</v>
      </c>
      <c r="Y307" s="68">
        <v>7</v>
      </c>
      <c r="Z307" s="68">
        <v>6</v>
      </c>
      <c r="AA307" s="68">
        <v>4</v>
      </c>
      <c r="AB307" s="68">
        <v>3</v>
      </c>
      <c r="AC307" s="68">
        <v>5</v>
      </c>
      <c r="AD307" s="68">
        <v>7</v>
      </c>
      <c r="AE307" s="68">
        <v>4</v>
      </c>
      <c r="AF307" s="68">
        <v>6</v>
      </c>
      <c r="AG307" s="68">
        <v>8</v>
      </c>
      <c r="AH307" s="68">
        <v>6</v>
      </c>
      <c r="AI307" s="68">
        <v>3</v>
      </c>
      <c r="AJ307" s="68">
        <v>2</v>
      </c>
      <c r="AK307" s="68">
        <v>3</v>
      </c>
      <c r="AL307" s="68">
        <v>7</v>
      </c>
      <c r="AM307" s="68">
        <v>9</v>
      </c>
      <c r="AN307" s="68">
        <v>9</v>
      </c>
      <c r="AO307" s="68">
        <v>4</v>
      </c>
      <c r="AP307" s="68">
        <v>6</v>
      </c>
      <c r="AQ307" s="68">
        <v>8</v>
      </c>
      <c r="AR307" s="68">
        <v>7</v>
      </c>
      <c r="AS307" s="68">
        <v>3</v>
      </c>
      <c r="AT307" s="68">
        <v>5</v>
      </c>
      <c r="AU307" s="68">
        <v>8</v>
      </c>
      <c r="AV307" s="68">
        <v>8</v>
      </c>
      <c r="AW307" s="68">
        <v>8</v>
      </c>
      <c r="AX307" s="68">
        <v>4</v>
      </c>
      <c r="AY307" s="68">
        <v>8</v>
      </c>
      <c r="AZ307" s="68">
        <v>8</v>
      </c>
      <c r="BA307" s="68">
        <v>8</v>
      </c>
      <c r="BB307" s="68">
        <v>7</v>
      </c>
      <c r="BC307" s="68">
        <v>6</v>
      </c>
      <c r="BD307" s="68">
        <v>9</v>
      </c>
      <c r="BE307" s="68">
        <v>6</v>
      </c>
      <c r="BF307" s="68">
        <v>6</v>
      </c>
      <c r="BG307" s="68">
        <v>6</v>
      </c>
      <c r="BH307" s="68">
        <v>5</v>
      </c>
      <c r="BI307" s="68">
        <v>10</v>
      </c>
      <c r="BJ307" s="68">
        <v>10</v>
      </c>
      <c r="BK307" s="68">
        <v>10</v>
      </c>
      <c r="BL307" s="68">
        <v>10</v>
      </c>
    </row>
    <row r="308" spans="1:64">
      <c r="A308" s="132">
        <v>45207</v>
      </c>
      <c r="B308" s="68">
        <v>4</v>
      </c>
      <c r="C308" s="68">
        <v>4</v>
      </c>
      <c r="D308" s="68">
        <v>5</v>
      </c>
      <c r="E308" s="68">
        <v>8</v>
      </c>
      <c r="F308" s="68">
        <v>8</v>
      </c>
      <c r="G308" s="68">
        <v>8</v>
      </c>
      <c r="H308" s="68">
        <v>6</v>
      </c>
      <c r="I308" s="68">
        <v>8</v>
      </c>
      <c r="J308" s="68">
        <v>8</v>
      </c>
      <c r="K308" s="68">
        <v>5</v>
      </c>
      <c r="L308" s="68">
        <v>8</v>
      </c>
      <c r="M308" s="68">
        <v>6</v>
      </c>
      <c r="N308" s="68">
        <v>3</v>
      </c>
      <c r="O308" s="68">
        <v>5</v>
      </c>
      <c r="P308" s="68">
        <v>6</v>
      </c>
      <c r="Q308" s="68">
        <v>3</v>
      </c>
      <c r="R308" s="68">
        <v>1</v>
      </c>
      <c r="S308" s="68">
        <v>7</v>
      </c>
      <c r="T308" s="68">
        <v>4</v>
      </c>
      <c r="U308" s="68">
        <v>9</v>
      </c>
      <c r="V308" s="68">
        <v>1</v>
      </c>
      <c r="W308" s="68">
        <v>2</v>
      </c>
      <c r="X308" s="68">
        <v>8</v>
      </c>
      <c r="Y308" s="68">
        <v>7</v>
      </c>
      <c r="Z308" s="68">
        <v>6</v>
      </c>
      <c r="AA308" s="68">
        <v>4</v>
      </c>
      <c r="AB308" s="68">
        <v>3</v>
      </c>
      <c r="AC308" s="68">
        <v>5</v>
      </c>
      <c r="AD308" s="68">
        <v>7</v>
      </c>
      <c r="AE308" s="68">
        <v>4</v>
      </c>
      <c r="AF308" s="68">
        <v>6</v>
      </c>
      <c r="AG308" s="68">
        <v>8</v>
      </c>
      <c r="AH308" s="68">
        <v>6</v>
      </c>
      <c r="AI308" s="68">
        <v>3</v>
      </c>
      <c r="AJ308" s="68">
        <v>2</v>
      </c>
      <c r="AK308" s="68">
        <v>3</v>
      </c>
      <c r="AL308" s="68">
        <v>7</v>
      </c>
      <c r="AM308" s="68">
        <v>9</v>
      </c>
      <c r="AN308" s="68">
        <v>9</v>
      </c>
      <c r="AO308" s="68">
        <v>4</v>
      </c>
      <c r="AP308" s="68">
        <v>6</v>
      </c>
      <c r="AQ308" s="68">
        <v>8</v>
      </c>
      <c r="AR308" s="68">
        <v>7</v>
      </c>
      <c r="AS308" s="68">
        <v>3</v>
      </c>
      <c r="AT308" s="68">
        <v>5</v>
      </c>
      <c r="AU308" s="68">
        <v>8</v>
      </c>
      <c r="AV308" s="68">
        <v>8</v>
      </c>
      <c r="AW308" s="68">
        <v>8</v>
      </c>
      <c r="AX308" s="68">
        <v>4</v>
      </c>
      <c r="AY308" s="68">
        <v>8</v>
      </c>
      <c r="AZ308" s="68">
        <v>8</v>
      </c>
      <c r="BA308" s="68">
        <v>8</v>
      </c>
      <c r="BB308" s="68">
        <v>7</v>
      </c>
      <c r="BC308" s="68">
        <v>6</v>
      </c>
      <c r="BD308" s="68">
        <v>9</v>
      </c>
      <c r="BE308" s="68">
        <v>6</v>
      </c>
      <c r="BF308" s="68">
        <v>6</v>
      </c>
      <c r="BG308" s="68">
        <v>6</v>
      </c>
      <c r="BH308" s="68">
        <v>5</v>
      </c>
      <c r="BI308" s="68">
        <v>10</v>
      </c>
      <c r="BJ308" s="68">
        <v>10</v>
      </c>
      <c r="BK308" s="68">
        <v>10</v>
      </c>
      <c r="BL308" s="68">
        <v>10</v>
      </c>
    </row>
    <row r="309" spans="1:64">
      <c r="A309" s="132">
        <v>45208</v>
      </c>
      <c r="B309" s="68">
        <v>4</v>
      </c>
      <c r="C309" s="68">
        <v>4</v>
      </c>
      <c r="D309" s="68">
        <v>5</v>
      </c>
      <c r="E309" s="68">
        <v>8</v>
      </c>
      <c r="F309" s="68">
        <v>8</v>
      </c>
      <c r="G309" s="68">
        <v>8</v>
      </c>
      <c r="H309" s="68">
        <v>6</v>
      </c>
      <c r="I309" s="68">
        <v>8</v>
      </c>
      <c r="J309" s="68">
        <v>8</v>
      </c>
      <c r="K309" s="68">
        <v>5</v>
      </c>
      <c r="L309" s="68">
        <v>8</v>
      </c>
      <c r="M309" s="68">
        <v>6</v>
      </c>
      <c r="N309" s="68">
        <v>3</v>
      </c>
      <c r="O309" s="68">
        <v>5</v>
      </c>
      <c r="P309" s="68">
        <v>6</v>
      </c>
      <c r="Q309" s="68">
        <v>3</v>
      </c>
      <c r="R309" s="68">
        <v>1</v>
      </c>
      <c r="S309" s="68">
        <v>7</v>
      </c>
      <c r="T309" s="68">
        <v>4</v>
      </c>
      <c r="U309" s="68">
        <v>9</v>
      </c>
      <c r="V309" s="68">
        <v>1</v>
      </c>
      <c r="W309" s="68">
        <v>2</v>
      </c>
      <c r="X309" s="68">
        <v>8</v>
      </c>
      <c r="Y309" s="68">
        <v>7</v>
      </c>
      <c r="Z309" s="68">
        <v>6</v>
      </c>
      <c r="AA309" s="68">
        <v>4</v>
      </c>
      <c r="AB309" s="68">
        <v>3</v>
      </c>
      <c r="AC309" s="68">
        <v>5</v>
      </c>
      <c r="AD309" s="68">
        <v>7</v>
      </c>
      <c r="AE309" s="68">
        <v>4</v>
      </c>
      <c r="AF309" s="68">
        <v>6</v>
      </c>
      <c r="AG309" s="68">
        <v>8</v>
      </c>
      <c r="AH309" s="68">
        <v>6</v>
      </c>
      <c r="AI309" s="68">
        <v>3</v>
      </c>
      <c r="AJ309" s="68">
        <v>2</v>
      </c>
      <c r="AK309" s="68">
        <v>3</v>
      </c>
      <c r="AL309" s="68">
        <v>7</v>
      </c>
      <c r="AM309" s="68">
        <v>9</v>
      </c>
      <c r="AN309" s="68">
        <v>9</v>
      </c>
      <c r="AO309" s="68">
        <v>4</v>
      </c>
      <c r="AP309" s="68">
        <v>6</v>
      </c>
      <c r="AQ309" s="68">
        <v>8</v>
      </c>
      <c r="AR309" s="68">
        <v>7</v>
      </c>
      <c r="AS309" s="68">
        <v>3</v>
      </c>
      <c r="AT309" s="68">
        <v>5</v>
      </c>
      <c r="AU309" s="68">
        <v>8</v>
      </c>
      <c r="AV309" s="68">
        <v>8</v>
      </c>
      <c r="AW309" s="68">
        <v>8</v>
      </c>
      <c r="AX309" s="68">
        <v>4</v>
      </c>
      <c r="AY309" s="68">
        <v>8</v>
      </c>
      <c r="AZ309" s="68">
        <v>8</v>
      </c>
      <c r="BA309" s="68">
        <v>8</v>
      </c>
      <c r="BB309" s="68">
        <v>7</v>
      </c>
      <c r="BC309" s="68">
        <v>6</v>
      </c>
      <c r="BD309" s="68">
        <v>9</v>
      </c>
      <c r="BE309" s="68">
        <v>6</v>
      </c>
      <c r="BF309" s="68">
        <v>6</v>
      </c>
      <c r="BG309" s="68">
        <v>6</v>
      </c>
      <c r="BH309" s="68">
        <v>5</v>
      </c>
      <c r="BI309" s="68">
        <v>10</v>
      </c>
      <c r="BJ309" s="68">
        <v>10</v>
      </c>
      <c r="BK309" s="68">
        <v>10</v>
      </c>
      <c r="BL309" s="68">
        <v>10</v>
      </c>
    </row>
    <row r="310" spans="1:64">
      <c r="A310" s="132">
        <v>45209</v>
      </c>
      <c r="B310" s="68">
        <v>4</v>
      </c>
      <c r="C310" s="68">
        <v>4</v>
      </c>
      <c r="D310" s="68">
        <v>5</v>
      </c>
      <c r="E310" s="68">
        <v>8</v>
      </c>
      <c r="F310" s="68">
        <v>8</v>
      </c>
      <c r="G310" s="68">
        <v>8</v>
      </c>
      <c r="H310" s="68">
        <v>6</v>
      </c>
      <c r="I310" s="68">
        <v>8</v>
      </c>
      <c r="J310" s="68">
        <v>8</v>
      </c>
      <c r="K310" s="68">
        <v>5</v>
      </c>
      <c r="L310" s="68">
        <v>8</v>
      </c>
      <c r="M310" s="68">
        <v>6</v>
      </c>
      <c r="N310" s="68">
        <v>3</v>
      </c>
      <c r="O310" s="68">
        <v>5</v>
      </c>
      <c r="P310" s="68">
        <v>6</v>
      </c>
      <c r="Q310" s="68">
        <v>3</v>
      </c>
      <c r="R310" s="68">
        <v>1</v>
      </c>
      <c r="S310" s="68">
        <v>7</v>
      </c>
      <c r="T310" s="68">
        <v>4</v>
      </c>
      <c r="U310" s="68">
        <v>9</v>
      </c>
      <c r="V310" s="68">
        <v>1</v>
      </c>
      <c r="W310" s="68">
        <v>2</v>
      </c>
      <c r="X310" s="68">
        <v>8</v>
      </c>
      <c r="Y310" s="68">
        <v>7</v>
      </c>
      <c r="Z310" s="68">
        <v>6</v>
      </c>
      <c r="AA310" s="68">
        <v>4</v>
      </c>
      <c r="AB310" s="68">
        <v>3</v>
      </c>
      <c r="AC310" s="68">
        <v>5</v>
      </c>
      <c r="AD310" s="68">
        <v>7</v>
      </c>
      <c r="AE310" s="68">
        <v>4</v>
      </c>
      <c r="AF310" s="68">
        <v>6</v>
      </c>
      <c r="AG310" s="68">
        <v>8</v>
      </c>
      <c r="AH310" s="68">
        <v>6</v>
      </c>
      <c r="AI310" s="68">
        <v>3</v>
      </c>
      <c r="AJ310" s="68">
        <v>2</v>
      </c>
      <c r="AK310" s="68">
        <v>3</v>
      </c>
      <c r="AL310" s="68">
        <v>7</v>
      </c>
      <c r="AM310" s="68">
        <v>9</v>
      </c>
      <c r="AN310" s="68">
        <v>9</v>
      </c>
      <c r="AO310" s="68">
        <v>4</v>
      </c>
      <c r="AP310" s="68">
        <v>6</v>
      </c>
      <c r="AQ310" s="68">
        <v>8</v>
      </c>
      <c r="AR310" s="68">
        <v>7</v>
      </c>
      <c r="AS310" s="68">
        <v>3</v>
      </c>
      <c r="AT310" s="68">
        <v>5</v>
      </c>
      <c r="AU310" s="68">
        <v>8</v>
      </c>
      <c r="AV310" s="68">
        <v>8</v>
      </c>
      <c r="AW310" s="68">
        <v>8</v>
      </c>
      <c r="AX310" s="68">
        <v>4</v>
      </c>
      <c r="AY310" s="68">
        <v>8</v>
      </c>
      <c r="AZ310" s="68">
        <v>8</v>
      </c>
      <c r="BA310" s="68">
        <v>8</v>
      </c>
      <c r="BB310" s="68">
        <v>7</v>
      </c>
      <c r="BC310" s="68">
        <v>6</v>
      </c>
      <c r="BD310" s="68">
        <v>9</v>
      </c>
      <c r="BE310" s="68">
        <v>6</v>
      </c>
      <c r="BF310" s="68">
        <v>6</v>
      </c>
      <c r="BG310" s="68">
        <v>6</v>
      </c>
      <c r="BH310" s="68">
        <v>5</v>
      </c>
      <c r="BI310" s="68">
        <v>10</v>
      </c>
      <c r="BJ310" s="68">
        <v>10</v>
      </c>
      <c r="BK310" s="68">
        <v>10</v>
      </c>
      <c r="BL310" s="68">
        <v>10</v>
      </c>
    </row>
    <row r="311" spans="1:64">
      <c r="A311" s="132">
        <v>45210</v>
      </c>
      <c r="B311" s="68">
        <v>4</v>
      </c>
      <c r="C311" s="68">
        <v>4</v>
      </c>
      <c r="D311" s="68">
        <v>5</v>
      </c>
      <c r="E311" s="68">
        <v>8</v>
      </c>
      <c r="F311" s="68">
        <v>8</v>
      </c>
      <c r="G311" s="68">
        <v>8</v>
      </c>
      <c r="H311" s="68">
        <v>6</v>
      </c>
      <c r="I311" s="68">
        <v>8</v>
      </c>
      <c r="J311" s="68">
        <v>8</v>
      </c>
      <c r="K311" s="68">
        <v>5</v>
      </c>
      <c r="L311" s="68">
        <v>8</v>
      </c>
      <c r="M311" s="68">
        <v>6</v>
      </c>
      <c r="N311" s="68">
        <v>3</v>
      </c>
      <c r="O311" s="68">
        <v>5</v>
      </c>
      <c r="P311" s="68">
        <v>6</v>
      </c>
      <c r="Q311" s="68">
        <v>3</v>
      </c>
      <c r="R311" s="68">
        <v>1</v>
      </c>
      <c r="S311" s="68">
        <v>7</v>
      </c>
      <c r="T311" s="68">
        <v>4</v>
      </c>
      <c r="U311" s="68">
        <v>9</v>
      </c>
      <c r="V311" s="68">
        <v>1</v>
      </c>
      <c r="W311" s="68">
        <v>2</v>
      </c>
      <c r="X311" s="68">
        <v>8</v>
      </c>
      <c r="Y311" s="68">
        <v>7</v>
      </c>
      <c r="Z311" s="68">
        <v>6</v>
      </c>
      <c r="AA311" s="68">
        <v>4</v>
      </c>
      <c r="AB311" s="68">
        <v>3</v>
      </c>
      <c r="AC311" s="68">
        <v>5</v>
      </c>
      <c r="AD311" s="68">
        <v>7</v>
      </c>
      <c r="AE311" s="68">
        <v>4</v>
      </c>
      <c r="AF311" s="68">
        <v>6</v>
      </c>
      <c r="AG311" s="68">
        <v>8</v>
      </c>
      <c r="AH311" s="68">
        <v>6</v>
      </c>
      <c r="AI311" s="68">
        <v>3</v>
      </c>
      <c r="AJ311" s="68">
        <v>2</v>
      </c>
      <c r="AK311" s="68">
        <v>3</v>
      </c>
      <c r="AL311" s="68">
        <v>7</v>
      </c>
      <c r="AM311" s="68">
        <v>9</v>
      </c>
      <c r="AN311" s="68">
        <v>9</v>
      </c>
      <c r="AO311" s="68">
        <v>4</v>
      </c>
      <c r="AP311" s="68">
        <v>6</v>
      </c>
      <c r="AQ311" s="68">
        <v>8</v>
      </c>
      <c r="AR311" s="68">
        <v>7</v>
      </c>
      <c r="AS311" s="68">
        <v>3</v>
      </c>
      <c r="AT311" s="68">
        <v>5</v>
      </c>
      <c r="AU311" s="68">
        <v>8</v>
      </c>
      <c r="AV311" s="68">
        <v>8</v>
      </c>
      <c r="AW311" s="68">
        <v>8</v>
      </c>
      <c r="AX311" s="68">
        <v>4</v>
      </c>
      <c r="AY311" s="68">
        <v>8</v>
      </c>
      <c r="AZ311" s="68">
        <v>8</v>
      </c>
      <c r="BA311" s="68">
        <v>8</v>
      </c>
      <c r="BB311" s="68">
        <v>7</v>
      </c>
      <c r="BC311" s="68">
        <v>6</v>
      </c>
      <c r="BD311" s="68">
        <v>9</v>
      </c>
      <c r="BE311" s="68">
        <v>6</v>
      </c>
      <c r="BF311" s="68">
        <v>6</v>
      </c>
      <c r="BG311" s="68">
        <v>6</v>
      </c>
      <c r="BH311" s="68">
        <v>5</v>
      </c>
      <c r="BI311" s="68">
        <v>10</v>
      </c>
      <c r="BJ311" s="68">
        <v>10</v>
      </c>
      <c r="BK311" s="68">
        <v>10</v>
      </c>
      <c r="BL311" s="68">
        <v>10</v>
      </c>
    </row>
    <row r="312" spans="1:64">
      <c r="A312" s="132">
        <v>45211</v>
      </c>
      <c r="B312" s="68">
        <v>4</v>
      </c>
      <c r="C312" s="68">
        <v>4</v>
      </c>
      <c r="D312" s="68">
        <v>4</v>
      </c>
      <c r="E312" s="68">
        <v>8</v>
      </c>
      <c r="F312" s="68">
        <v>8</v>
      </c>
      <c r="G312" s="68">
        <v>8</v>
      </c>
      <c r="H312" s="68">
        <v>6</v>
      </c>
      <c r="I312" s="68">
        <v>8</v>
      </c>
      <c r="J312" s="68">
        <v>8</v>
      </c>
      <c r="K312" s="68">
        <v>5</v>
      </c>
      <c r="L312" s="68">
        <v>8</v>
      </c>
      <c r="M312" s="68">
        <v>6</v>
      </c>
      <c r="N312" s="68">
        <v>3</v>
      </c>
      <c r="O312" s="68">
        <v>5</v>
      </c>
      <c r="P312" s="68">
        <v>6</v>
      </c>
      <c r="Q312" s="68">
        <v>3</v>
      </c>
      <c r="R312" s="68">
        <v>1</v>
      </c>
      <c r="S312" s="68">
        <v>7</v>
      </c>
      <c r="T312" s="68">
        <v>4</v>
      </c>
      <c r="U312" s="68">
        <v>9</v>
      </c>
      <c r="V312" s="68">
        <v>1</v>
      </c>
      <c r="W312" s="68">
        <v>2</v>
      </c>
      <c r="X312" s="68">
        <v>8</v>
      </c>
      <c r="Y312" s="68">
        <v>7</v>
      </c>
      <c r="Z312" s="68">
        <v>6</v>
      </c>
      <c r="AA312" s="68">
        <v>4</v>
      </c>
      <c r="AB312" s="68">
        <v>3</v>
      </c>
      <c r="AC312" s="68">
        <v>5</v>
      </c>
      <c r="AD312" s="68">
        <v>7</v>
      </c>
      <c r="AE312" s="68">
        <v>4</v>
      </c>
      <c r="AF312" s="68">
        <v>6</v>
      </c>
      <c r="AG312" s="68">
        <v>8</v>
      </c>
      <c r="AH312" s="68">
        <v>6</v>
      </c>
      <c r="AI312" s="68">
        <v>3</v>
      </c>
      <c r="AJ312" s="68">
        <v>2</v>
      </c>
      <c r="AK312" s="68">
        <v>3</v>
      </c>
      <c r="AL312" s="68">
        <v>7</v>
      </c>
      <c r="AM312" s="68">
        <v>9</v>
      </c>
      <c r="AN312" s="68">
        <v>9</v>
      </c>
      <c r="AO312" s="68">
        <v>4</v>
      </c>
      <c r="AP312" s="68">
        <v>6</v>
      </c>
      <c r="AQ312" s="68">
        <v>8</v>
      </c>
      <c r="AR312" s="68">
        <v>7</v>
      </c>
      <c r="AS312" s="68">
        <v>3</v>
      </c>
      <c r="AT312" s="68">
        <v>5</v>
      </c>
      <c r="AU312" s="68">
        <v>8</v>
      </c>
      <c r="AV312" s="68">
        <v>8</v>
      </c>
      <c r="AW312" s="68">
        <v>8</v>
      </c>
      <c r="AX312" s="68">
        <v>4</v>
      </c>
      <c r="AY312" s="68">
        <v>8</v>
      </c>
      <c r="AZ312" s="68">
        <v>8</v>
      </c>
      <c r="BA312" s="68">
        <v>8</v>
      </c>
      <c r="BB312" s="68">
        <v>7</v>
      </c>
      <c r="BC312" s="68">
        <v>6</v>
      </c>
      <c r="BD312" s="68">
        <v>9</v>
      </c>
      <c r="BE312" s="68">
        <v>6</v>
      </c>
      <c r="BF312" s="68">
        <v>6</v>
      </c>
      <c r="BG312" s="68">
        <v>6</v>
      </c>
      <c r="BH312" s="68">
        <v>5</v>
      </c>
      <c r="BI312" s="68">
        <v>10</v>
      </c>
      <c r="BJ312" s="68">
        <v>10</v>
      </c>
      <c r="BK312" s="68">
        <v>10</v>
      </c>
      <c r="BL312" s="68">
        <v>10</v>
      </c>
    </row>
    <row r="313" spans="1:64">
      <c r="A313" s="132">
        <v>45212</v>
      </c>
      <c r="B313" s="68">
        <v>4</v>
      </c>
      <c r="C313" s="68">
        <v>4</v>
      </c>
      <c r="D313" s="68">
        <v>4</v>
      </c>
      <c r="E313" s="68">
        <v>8</v>
      </c>
      <c r="F313" s="68">
        <v>8</v>
      </c>
      <c r="G313" s="68">
        <v>8</v>
      </c>
      <c r="H313" s="68">
        <v>6</v>
      </c>
      <c r="I313" s="68">
        <v>8</v>
      </c>
      <c r="J313" s="68">
        <v>8</v>
      </c>
      <c r="K313" s="68">
        <v>5</v>
      </c>
      <c r="L313" s="68">
        <v>8</v>
      </c>
      <c r="M313" s="68">
        <v>6</v>
      </c>
      <c r="N313" s="68">
        <v>3</v>
      </c>
      <c r="O313" s="68">
        <v>5</v>
      </c>
      <c r="P313" s="68">
        <v>6</v>
      </c>
      <c r="Q313" s="68">
        <v>3</v>
      </c>
      <c r="R313" s="68">
        <v>1</v>
      </c>
      <c r="S313" s="68">
        <v>7</v>
      </c>
      <c r="T313" s="68">
        <v>4</v>
      </c>
      <c r="U313" s="68">
        <v>9</v>
      </c>
      <c r="V313" s="68">
        <v>1</v>
      </c>
      <c r="W313" s="68">
        <v>2</v>
      </c>
      <c r="X313" s="68">
        <v>8</v>
      </c>
      <c r="Y313" s="68">
        <v>7</v>
      </c>
      <c r="Z313" s="68">
        <v>6</v>
      </c>
      <c r="AA313" s="68">
        <v>4</v>
      </c>
      <c r="AB313" s="68">
        <v>3</v>
      </c>
      <c r="AC313" s="68">
        <v>5</v>
      </c>
      <c r="AD313" s="68">
        <v>7</v>
      </c>
      <c r="AE313" s="68">
        <v>4</v>
      </c>
      <c r="AF313" s="68">
        <v>6</v>
      </c>
      <c r="AG313" s="68">
        <v>8</v>
      </c>
      <c r="AH313" s="68">
        <v>6</v>
      </c>
      <c r="AI313" s="68">
        <v>3</v>
      </c>
      <c r="AJ313" s="68">
        <v>2</v>
      </c>
      <c r="AK313" s="68">
        <v>3</v>
      </c>
      <c r="AL313" s="68">
        <v>7</v>
      </c>
      <c r="AM313" s="68">
        <v>9</v>
      </c>
      <c r="AN313" s="68">
        <v>9</v>
      </c>
      <c r="AO313" s="68">
        <v>4</v>
      </c>
      <c r="AP313" s="68">
        <v>6</v>
      </c>
      <c r="AQ313" s="68">
        <v>8</v>
      </c>
      <c r="AR313" s="68">
        <v>7</v>
      </c>
      <c r="AS313" s="68">
        <v>3</v>
      </c>
      <c r="AT313" s="68">
        <v>5</v>
      </c>
      <c r="AU313" s="68">
        <v>8</v>
      </c>
      <c r="AV313" s="68">
        <v>8</v>
      </c>
      <c r="AW313" s="68">
        <v>8</v>
      </c>
      <c r="AX313" s="68">
        <v>4</v>
      </c>
      <c r="AY313" s="68">
        <v>8</v>
      </c>
      <c r="AZ313" s="68">
        <v>8</v>
      </c>
      <c r="BA313" s="68">
        <v>8</v>
      </c>
      <c r="BB313" s="68">
        <v>7</v>
      </c>
      <c r="BC313" s="68">
        <v>6</v>
      </c>
      <c r="BD313" s="68">
        <v>9</v>
      </c>
      <c r="BE313" s="68">
        <v>6</v>
      </c>
      <c r="BF313" s="68">
        <v>6</v>
      </c>
      <c r="BG313" s="68">
        <v>6</v>
      </c>
      <c r="BH313" s="68">
        <v>5</v>
      </c>
      <c r="BI313" s="68">
        <v>10</v>
      </c>
      <c r="BJ313" s="68">
        <v>10</v>
      </c>
      <c r="BK313" s="68">
        <v>10</v>
      </c>
      <c r="BL313" s="68">
        <v>10</v>
      </c>
    </row>
    <row r="314" spans="1:64">
      <c r="A314" s="132">
        <v>45213</v>
      </c>
      <c r="B314" s="68">
        <v>4</v>
      </c>
      <c r="C314" s="68">
        <v>4</v>
      </c>
      <c r="D314" s="68">
        <v>4</v>
      </c>
      <c r="E314" s="68">
        <v>8</v>
      </c>
      <c r="F314" s="68">
        <v>8</v>
      </c>
      <c r="G314" s="68">
        <v>8</v>
      </c>
      <c r="H314" s="68">
        <v>6</v>
      </c>
      <c r="I314" s="68">
        <v>8</v>
      </c>
      <c r="J314" s="68">
        <v>8</v>
      </c>
      <c r="K314" s="68">
        <v>5</v>
      </c>
      <c r="L314" s="68">
        <v>8</v>
      </c>
      <c r="M314" s="68">
        <v>6</v>
      </c>
      <c r="N314" s="68">
        <v>3</v>
      </c>
      <c r="O314" s="68">
        <v>5</v>
      </c>
      <c r="P314" s="68">
        <v>6</v>
      </c>
      <c r="Q314" s="68">
        <v>3</v>
      </c>
      <c r="R314" s="68">
        <v>1</v>
      </c>
      <c r="S314" s="68">
        <v>7</v>
      </c>
      <c r="T314" s="68">
        <v>4</v>
      </c>
      <c r="U314" s="68">
        <v>9</v>
      </c>
      <c r="V314" s="68">
        <v>1</v>
      </c>
      <c r="W314" s="68">
        <v>2</v>
      </c>
      <c r="X314" s="68">
        <v>8</v>
      </c>
      <c r="Y314" s="68">
        <v>7</v>
      </c>
      <c r="Z314" s="68">
        <v>6</v>
      </c>
      <c r="AA314" s="68">
        <v>4</v>
      </c>
      <c r="AB314" s="68">
        <v>3</v>
      </c>
      <c r="AC314" s="68">
        <v>5</v>
      </c>
      <c r="AD314" s="68">
        <v>7</v>
      </c>
      <c r="AE314" s="68">
        <v>4</v>
      </c>
      <c r="AF314" s="68">
        <v>6</v>
      </c>
      <c r="AG314" s="68">
        <v>8</v>
      </c>
      <c r="AH314" s="68">
        <v>6</v>
      </c>
      <c r="AI314" s="68">
        <v>3</v>
      </c>
      <c r="AJ314" s="68">
        <v>2</v>
      </c>
      <c r="AK314" s="68">
        <v>3</v>
      </c>
      <c r="AL314" s="68">
        <v>7</v>
      </c>
      <c r="AM314" s="68">
        <v>9</v>
      </c>
      <c r="AN314" s="68">
        <v>9</v>
      </c>
      <c r="AO314" s="68">
        <v>4</v>
      </c>
      <c r="AP314" s="68">
        <v>6</v>
      </c>
      <c r="AQ314" s="68">
        <v>8</v>
      </c>
      <c r="AR314" s="68">
        <v>7</v>
      </c>
      <c r="AS314" s="68">
        <v>3</v>
      </c>
      <c r="AT314" s="68">
        <v>5</v>
      </c>
      <c r="AU314" s="68">
        <v>8</v>
      </c>
      <c r="AV314" s="68">
        <v>8</v>
      </c>
      <c r="AW314" s="68">
        <v>8</v>
      </c>
      <c r="AX314" s="68">
        <v>4</v>
      </c>
      <c r="AY314" s="68">
        <v>8</v>
      </c>
      <c r="AZ314" s="68">
        <v>8</v>
      </c>
      <c r="BA314" s="68">
        <v>8</v>
      </c>
      <c r="BB314" s="68">
        <v>7</v>
      </c>
      <c r="BC314" s="68">
        <v>6</v>
      </c>
      <c r="BD314" s="68">
        <v>9</v>
      </c>
      <c r="BE314" s="68">
        <v>6</v>
      </c>
      <c r="BF314" s="68">
        <v>6</v>
      </c>
      <c r="BG314" s="68">
        <v>6</v>
      </c>
      <c r="BH314" s="68">
        <v>5</v>
      </c>
      <c r="BI314" s="68">
        <v>10</v>
      </c>
      <c r="BJ314" s="68">
        <v>10</v>
      </c>
      <c r="BK314" s="68">
        <v>10</v>
      </c>
      <c r="BL314" s="68">
        <v>10</v>
      </c>
    </row>
    <row r="315" spans="1:64">
      <c r="A315" s="132">
        <v>45214</v>
      </c>
      <c r="B315" s="68">
        <v>4</v>
      </c>
      <c r="C315" s="68">
        <v>4</v>
      </c>
      <c r="D315" s="68">
        <v>4</v>
      </c>
      <c r="E315" s="68">
        <v>8</v>
      </c>
      <c r="F315" s="68">
        <v>8</v>
      </c>
      <c r="G315" s="68">
        <v>8</v>
      </c>
      <c r="H315" s="68">
        <v>6</v>
      </c>
      <c r="I315" s="68">
        <v>8</v>
      </c>
      <c r="J315" s="68">
        <v>8</v>
      </c>
      <c r="K315" s="68">
        <v>5</v>
      </c>
      <c r="L315" s="68">
        <v>8</v>
      </c>
      <c r="M315" s="68">
        <v>6</v>
      </c>
      <c r="N315" s="68">
        <v>3</v>
      </c>
      <c r="O315" s="68">
        <v>5</v>
      </c>
      <c r="P315" s="68">
        <v>6</v>
      </c>
      <c r="Q315" s="68">
        <v>3</v>
      </c>
      <c r="R315" s="68">
        <v>1</v>
      </c>
      <c r="S315" s="68">
        <v>7</v>
      </c>
      <c r="T315" s="68">
        <v>4</v>
      </c>
      <c r="U315" s="68">
        <v>9</v>
      </c>
      <c r="V315" s="68">
        <v>1</v>
      </c>
      <c r="W315" s="68">
        <v>2</v>
      </c>
      <c r="X315" s="68">
        <v>8</v>
      </c>
      <c r="Y315" s="68">
        <v>7</v>
      </c>
      <c r="Z315" s="68">
        <v>6</v>
      </c>
      <c r="AA315" s="68">
        <v>4</v>
      </c>
      <c r="AB315" s="68">
        <v>3</v>
      </c>
      <c r="AC315" s="68">
        <v>5</v>
      </c>
      <c r="AD315" s="68">
        <v>7</v>
      </c>
      <c r="AE315" s="68">
        <v>4</v>
      </c>
      <c r="AF315" s="68">
        <v>6</v>
      </c>
      <c r="AG315" s="68">
        <v>8</v>
      </c>
      <c r="AH315" s="68">
        <v>6</v>
      </c>
      <c r="AI315" s="68">
        <v>3</v>
      </c>
      <c r="AJ315" s="68">
        <v>2</v>
      </c>
      <c r="AK315" s="68">
        <v>3</v>
      </c>
      <c r="AL315" s="68">
        <v>7</v>
      </c>
      <c r="AM315" s="68">
        <v>9</v>
      </c>
      <c r="AN315" s="68">
        <v>9</v>
      </c>
      <c r="AO315" s="68">
        <v>4</v>
      </c>
      <c r="AP315" s="68">
        <v>6</v>
      </c>
      <c r="AQ315" s="68">
        <v>8</v>
      </c>
      <c r="AR315" s="68">
        <v>7</v>
      </c>
      <c r="AS315" s="68">
        <v>3</v>
      </c>
      <c r="AT315" s="68">
        <v>5</v>
      </c>
      <c r="AU315" s="68">
        <v>8</v>
      </c>
      <c r="AV315" s="68">
        <v>8</v>
      </c>
      <c r="AW315" s="68">
        <v>8</v>
      </c>
      <c r="AX315" s="68">
        <v>4</v>
      </c>
      <c r="AY315" s="68">
        <v>8</v>
      </c>
      <c r="AZ315" s="68">
        <v>8</v>
      </c>
      <c r="BA315" s="68">
        <v>8</v>
      </c>
      <c r="BB315" s="68">
        <v>7</v>
      </c>
      <c r="BC315" s="68">
        <v>6</v>
      </c>
      <c r="BD315" s="68">
        <v>9</v>
      </c>
      <c r="BE315" s="68">
        <v>6</v>
      </c>
      <c r="BF315" s="68">
        <v>6</v>
      </c>
      <c r="BG315" s="68">
        <v>6</v>
      </c>
      <c r="BH315" s="68">
        <v>5</v>
      </c>
      <c r="BI315" s="68">
        <v>10</v>
      </c>
      <c r="BJ315" s="68">
        <v>10</v>
      </c>
      <c r="BK315" s="68">
        <v>10</v>
      </c>
      <c r="BL315" s="68">
        <v>10</v>
      </c>
    </row>
    <row r="316" spans="1:64">
      <c r="A316" s="132">
        <v>45215</v>
      </c>
      <c r="B316" s="68">
        <v>4</v>
      </c>
      <c r="C316" s="68">
        <v>4</v>
      </c>
      <c r="D316" s="68">
        <v>4</v>
      </c>
      <c r="E316" s="68">
        <v>8</v>
      </c>
      <c r="F316" s="68">
        <v>8</v>
      </c>
      <c r="G316" s="68">
        <v>8</v>
      </c>
      <c r="H316" s="68">
        <v>6</v>
      </c>
      <c r="I316" s="68">
        <v>8</v>
      </c>
      <c r="J316" s="68">
        <v>8</v>
      </c>
      <c r="K316" s="68">
        <v>5</v>
      </c>
      <c r="L316" s="68">
        <v>8</v>
      </c>
      <c r="M316" s="68">
        <v>6</v>
      </c>
      <c r="N316" s="68">
        <v>3</v>
      </c>
      <c r="O316" s="68">
        <v>5</v>
      </c>
      <c r="P316" s="68">
        <v>6</v>
      </c>
      <c r="Q316" s="68">
        <v>3</v>
      </c>
      <c r="R316" s="68">
        <v>1</v>
      </c>
      <c r="S316" s="68">
        <v>7</v>
      </c>
      <c r="T316" s="68">
        <v>4</v>
      </c>
      <c r="U316" s="68">
        <v>9</v>
      </c>
      <c r="V316" s="68">
        <v>1</v>
      </c>
      <c r="W316" s="68">
        <v>2</v>
      </c>
      <c r="X316" s="68">
        <v>8</v>
      </c>
      <c r="Y316" s="68">
        <v>7</v>
      </c>
      <c r="Z316" s="68">
        <v>6</v>
      </c>
      <c r="AA316" s="68">
        <v>4</v>
      </c>
      <c r="AB316" s="68">
        <v>3</v>
      </c>
      <c r="AC316" s="68">
        <v>5</v>
      </c>
      <c r="AD316" s="68">
        <v>7</v>
      </c>
      <c r="AE316" s="68">
        <v>4</v>
      </c>
      <c r="AF316" s="68">
        <v>6</v>
      </c>
      <c r="AG316" s="68">
        <v>8</v>
      </c>
      <c r="AH316" s="68">
        <v>6</v>
      </c>
      <c r="AI316" s="68">
        <v>3</v>
      </c>
      <c r="AJ316" s="68">
        <v>2</v>
      </c>
      <c r="AK316" s="68">
        <v>3</v>
      </c>
      <c r="AL316" s="68">
        <v>7</v>
      </c>
      <c r="AM316" s="68">
        <v>9</v>
      </c>
      <c r="AN316" s="68">
        <v>9</v>
      </c>
      <c r="AO316" s="68">
        <v>4</v>
      </c>
      <c r="AP316" s="68">
        <v>6</v>
      </c>
      <c r="AQ316" s="68">
        <v>8</v>
      </c>
      <c r="AR316" s="68">
        <v>7</v>
      </c>
      <c r="AS316" s="68">
        <v>3</v>
      </c>
      <c r="AT316" s="68">
        <v>5</v>
      </c>
      <c r="AU316" s="68">
        <v>8</v>
      </c>
      <c r="AV316" s="68">
        <v>8</v>
      </c>
      <c r="AW316" s="68">
        <v>8</v>
      </c>
      <c r="AX316" s="68">
        <v>4</v>
      </c>
      <c r="AY316" s="68">
        <v>8</v>
      </c>
      <c r="AZ316" s="68">
        <v>8</v>
      </c>
      <c r="BA316" s="68">
        <v>8</v>
      </c>
      <c r="BB316" s="68">
        <v>7</v>
      </c>
      <c r="BC316" s="68">
        <v>6</v>
      </c>
      <c r="BD316" s="68">
        <v>9</v>
      </c>
      <c r="BE316" s="68">
        <v>6</v>
      </c>
      <c r="BF316" s="68">
        <v>6</v>
      </c>
      <c r="BG316" s="68">
        <v>6</v>
      </c>
      <c r="BH316" s="68">
        <v>5</v>
      </c>
      <c r="BI316" s="68">
        <v>10</v>
      </c>
      <c r="BJ316" s="68">
        <v>10</v>
      </c>
      <c r="BK316" s="68">
        <v>10</v>
      </c>
      <c r="BL316" s="68">
        <v>10</v>
      </c>
    </row>
    <row r="317" spans="1:64">
      <c r="A317" s="132">
        <v>45216</v>
      </c>
      <c r="B317" s="68">
        <v>4</v>
      </c>
      <c r="C317" s="68">
        <v>4</v>
      </c>
      <c r="D317" s="68">
        <v>4</v>
      </c>
      <c r="E317" s="68">
        <v>8</v>
      </c>
      <c r="F317" s="68">
        <v>8</v>
      </c>
      <c r="G317" s="68">
        <v>8</v>
      </c>
      <c r="H317" s="68">
        <v>6</v>
      </c>
      <c r="I317" s="68">
        <v>8</v>
      </c>
      <c r="J317" s="68">
        <v>8</v>
      </c>
      <c r="K317" s="68">
        <v>5</v>
      </c>
      <c r="L317" s="68">
        <v>8</v>
      </c>
      <c r="M317" s="68">
        <v>6</v>
      </c>
      <c r="N317" s="68">
        <v>3</v>
      </c>
      <c r="O317" s="68">
        <v>5</v>
      </c>
      <c r="P317" s="68">
        <v>6</v>
      </c>
      <c r="Q317" s="68">
        <v>3</v>
      </c>
      <c r="R317" s="68">
        <v>1</v>
      </c>
      <c r="S317" s="68">
        <v>7</v>
      </c>
      <c r="T317" s="68">
        <v>4</v>
      </c>
      <c r="U317" s="68">
        <v>9</v>
      </c>
      <c r="V317" s="68">
        <v>1</v>
      </c>
      <c r="W317" s="68">
        <v>2</v>
      </c>
      <c r="X317" s="68">
        <v>8</v>
      </c>
      <c r="Y317" s="68">
        <v>7</v>
      </c>
      <c r="Z317" s="68">
        <v>6</v>
      </c>
      <c r="AA317" s="68">
        <v>4</v>
      </c>
      <c r="AB317" s="68">
        <v>3</v>
      </c>
      <c r="AC317" s="68">
        <v>5</v>
      </c>
      <c r="AD317" s="68">
        <v>7</v>
      </c>
      <c r="AE317" s="68">
        <v>4</v>
      </c>
      <c r="AF317" s="68">
        <v>6</v>
      </c>
      <c r="AG317" s="68">
        <v>8</v>
      </c>
      <c r="AH317" s="68">
        <v>6</v>
      </c>
      <c r="AI317" s="68">
        <v>3</v>
      </c>
      <c r="AJ317" s="68">
        <v>2</v>
      </c>
      <c r="AK317" s="68">
        <v>3</v>
      </c>
      <c r="AL317" s="68">
        <v>7</v>
      </c>
      <c r="AM317" s="68">
        <v>9</v>
      </c>
      <c r="AN317" s="68">
        <v>9</v>
      </c>
      <c r="AO317" s="68">
        <v>4</v>
      </c>
      <c r="AP317" s="68">
        <v>6</v>
      </c>
      <c r="AQ317" s="68">
        <v>8</v>
      </c>
      <c r="AR317" s="68">
        <v>7</v>
      </c>
      <c r="AS317" s="68">
        <v>3</v>
      </c>
      <c r="AT317" s="68">
        <v>5</v>
      </c>
      <c r="AU317" s="68">
        <v>8</v>
      </c>
      <c r="AV317" s="68">
        <v>8</v>
      </c>
      <c r="AW317" s="68">
        <v>8</v>
      </c>
      <c r="AX317" s="68">
        <v>4</v>
      </c>
      <c r="AY317" s="68">
        <v>8</v>
      </c>
      <c r="AZ317" s="68">
        <v>8</v>
      </c>
      <c r="BA317" s="68">
        <v>8</v>
      </c>
      <c r="BB317" s="68">
        <v>7</v>
      </c>
      <c r="BC317" s="68">
        <v>6</v>
      </c>
      <c r="BD317" s="68">
        <v>9</v>
      </c>
      <c r="BE317" s="68">
        <v>6</v>
      </c>
      <c r="BF317" s="68">
        <v>6</v>
      </c>
      <c r="BG317" s="68">
        <v>6</v>
      </c>
      <c r="BH317" s="68">
        <v>5</v>
      </c>
      <c r="BI317" s="68">
        <v>10</v>
      </c>
      <c r="BJ317" s="68">
        <v>10</v>
      </c>
      <c r="BK317" s="68">
        <v>10</v>
      </c>
      <c r="BL317" s="68">
        <v>10</v>
      </c>
    </row>
    <row r="318" spans="1:64">
      <c r="A318" s="132">
        <v>45217</v>
      </c>
      <c r="B318" s="68">
        <v>4</v>
      </c>
      <c r="C318" s="68">
        <v>4</v>
      </c>
      <c r="D318" s="68">
        <v>4</v>
      </c>
      <c r="E318" s="68">
        <v>8</v>
      </c>
      <c r="F318" s="68">
        <v>8</v>
      </c>
      <c r="G318" s="68">
        <v>8</v>
      </c>
      <c r="H318" s="68">
        <v>6</v>
      </c>
      <c r="I318" s="68">
        <v>8</v>
      </c>
      <c r="J318" s="68">
        <v>8</v>
      </c>
      <c r="K318" s="68">
        <v>5</v>
      </c>
      <c r="L318" s="68">
        <v>8</v>
      </c>
      <c r="M318" s="68">
        <v>6</v>
      </c>
      <c r="N318" s="68">
        <v>3</v>
      </c>
      <c r="O318" s="68">
        <v>5</v>
      </c>
      <c r="P318" s="68">
        <v>6</v>
      </c>
      <c r="Q318" s="68">
        <v>3</v>
      </c>
      <c r="R318" s="68">
        <v>1</v>
      </c>
      <c r="S318" s="68">
        <v>7</v>
      </c>
      <c r="T318" s="68">
        <v>4</v>
      </c>
      <c r="U318" s="68">
        <v>9</v>
      </c>
      <c r="V318" s="68">
        <v>1</v>
      </c>
      <c r="W318" s="68">
        <v>2</v>
      </c>
      <c r="X318" s="68">
        <v>8</v>
      </c>
      <c r="Y318" s="68">
        <v>7</v>
      </c>
      <c r="Z318" s="68">
        <v>6</v>
      </c>
      <c r="AA318" s="68">
        <v>4</v>
      </c>
      <c r="AB318" s="68">
        <v>3</v>
      </c>
      <c r="AC318" s="68">
        <v>5</v>
      </c>
      <c r="AD318" s="68">
        <v>7</v>
      </c>
      <c r="AE318" s="68">
        <v>4</v>
      </c>
      <c r="AF318" s="68">
        <v>6</v>
      </c>
      <c r="AG318" s="68">
        <v>8</v>
      </c>
      <c r="AH318" s="68">
        <v>6</v>
      </c>
      <c r="AI318" s="68">
        <v>3</v>
      </c>
      <c r="AJ318" s="68">
        <v>2</v>
      </c>
      <c r="AK318" s="68">
        <v>3</v>
      </c>
      <c r="AL318" s="68">
        <v>7</v>
      </c>
      <c r="AM318" s="68">
        <v>9</v>
      </c>
      <c r="AN318" s="68">
        <v>9</v>
      </c>
      <c r="AO318" s="68">
        <v>4</v>
      </c>
      <c r="AP318" s="68">
        <v>6</v>
      </c>
      <c r="AQ318" s="68">
        <v>8</v>
      </c>
      <c r="AR318" s="68">
        <v>7</v>
      </c>
      <c r="AS318" s="68">
        <v>3</v>
      </c>
      <c r="AT318" s="68">
        <v>5</v>
      </c>
      <c r="AU318" s="68">
        <v>8</v>
      </c>
      <c r="AV318" s="68">
        <v>8</v>
      </c>
      <c r="AW318" s="68">
        <v>8</v>
      </c>
      <c r="AX318" s="68">
        <v>4</v>
      </c>
      <c r="AY318" s="68">
        <v>8</v>
      </c>
      <c r="AZ318" s="68">
        <v>8</v>
      </c>
      <c r="BA318" s="68">
        <v>8</v>
      </c>
      <c r="BB318" s="68">
        <v>7</v>
      </c>
      <c r="BC318" s="68">
        <v>6</v>
      </c>
      <c r="BD318" s="68">
        <v>9</v>
      </c>
      <c r="BE318" s="68">
        <v>6</v>
      </c>
      <c r="BF318" s="68">
        <v>6</v>
      </c>
      <c r="BG318" s="68">
        <v>6</v>
      </c>
      <c r="BH318" s="68">
        <v>5</v>
      </c>
      <c r="BI318" s="68">
        <v>10</v>
      </c>
      <c r="BJ318" s="68">
        <v>10</v>
      </c>
      <c r="BK318" s="68">
        <v>10</v>
      </c>
      <c r="BL318" s="68">
        <v>10</v>
      </c>
    </row>
    <row r="319" spans="1:64">
      <c r="A319" s="132">
        <v>45218</v>
      </c>
      <c r="B319" s="68">
        <v>4</v>
      </c>
      <c r="C319" s="68">
        <v>4</v>
      </c>
      <c r="D319" s="68">
        <v>4</v>
      </c>
      <c r="E319" s="68">
        <v>8</v>
      </c>
      <c r="F319" s="68">
        <v>8</v>
      </c>
      <c r="G319" s="68">
        <v>8</v>
      </c>
      <c r="H319" s="68">
        <v>6</v>
      </c>
      <c r="I319" s="68">
        <v>8</v>
      </c>
      <c r="J319" s="68">
        <v>8</v>
      </c>
      <c r="K319" s="68">
        <v>5</v>
      </c>
      <c r="L319" s="68">
        <v>8</v>
      </c>
      <c r="M319" s="68">
        <v>6</v>
      </c>
      <c r="N319" s="68">
        <v>3</v>
      </c>
      <c r="O319" s="68">
        <v>5</v>
      </c>
      <c r="P319" s="68">
        <v>6</v>
      </c>
      <c r="Q319" s="68">
        <v>3</v>
      </c>
      <c r="R319" s="68">
        <v>1</v>
      </c>
      <c r="S319" s="68">
        <v>7</v>
      </c>
      <c r="T319" s="68">
        <v>4</v>
      </c>
      <c r="U319" s="68">
        <v>9</v>
      </c>
      <c r="V319" s="68">
        <v>1</v>
      </c>
      <c r="W319" s="68">
        <v>2</v>
      </c>
      <c r="X319" s="68">
        <v>8</v>
      </c>
      <c r="Y319" s="68">
        <v>7</v>
      </c>
      <c r="Z319" s="68">
        <v>6</v>
      </c>
      <c r="AA319" s="68">
        <v>4</v>
      </c>
      <c r="AB319" s="68">
        <v>3</v>
      </c>
      <c r="AC319" s="68">
        <v>5</v>
      </c>
      <c r="AD319" s="68">
        <v>7</v>
      </c>
      <c r="AE319" s="68">
        <v>4</v>
      </c>
      <c r="AF319" s="68">
        <v>6</v>
      </c>
      <c r="AG319" s="68">
        <v>8</v>
      </c>
      <c r="AH319" s="68">
        <v>6</v>
      </c>
      <c r="AI319" s="68">
        <v>3</v>
      </c>
      <c r="AJ319" s="68">
        <v>2</v>
      </c>
      <c r="AK319" s="68">
        <v>3</v>
      </c>
      <c r="AL319" s="68">
        <v>7</v>
      </c>
      <c r="AM319" s="68">
        <v>9</v>
      </c>
      <c r="AN319" s="68">
        <v>9</v>
      </c>
      <c r="AO319" s="68">
        <v>4</v>
      </c>
      <c r="AP319" s="68">
        <v>6</v>
      </c>
      <c r="AQ319" s="68">
        <v>8</v>
      </c>
      <c r="AR319" s="68">
        <v>7</v>
      </c>
      <c r="AS319" s="68">
        <v>3</v>
      </c>
      <c r="AT319" s="68">
        <v>5</v>
      </c>
      <c r="AU319" s="68">
        <v>8</v>
      </c>
      <c r="AV319" s="68">
        <v>8</v>
      </c>
      <c r="AW319" s="68">
        <v>8</v>
      </c>
      <c r="AX319" s="68">
        <v>4</v>
      </c>
      <c r="AY319" s="68">
        <v>8</v>
      </c>
      <c r="AZ319" s="68">
        <v>8</v>
      </c>
      <c r="BA319" s="68">
        <v>8</v>
      </c>
      <c r="BB319" s="68">
        <v>7</v>
      </c>
      <c r="BC319" s="68">
        <v>6</v>
      </c>
      <c r="BD319" s="68">
        <v>9</v>
      </c>
      <c r="BE319" s="68">
        <v>6</v>
      </c>
      <c r="BF319" s="68">
        <v>6</v>
      </c>
      <c r="BG319" s="68">
        <v>6</v>
      </c>
      <c r="BH319" s="68">
        <v>5</v>
      </c>
      <c r="BI319" s="68">
        <v>10</v>
      </c>
      <c r="BJ319" s="68">
        <v>10</v>
      </c>
      <c r="BK319" s="68">
        <v>10</v>
      </c>
      <c r="BL319" s="68">
        <v>10</v>
      </c>
    </row>
    <row r="320" spans="1:64">
      <c r="A320" s="132">
        <v>45219</v>
      </c>
      <c r="B320" s="68">
        <v>4</v>
      </c>
      <c r="C320" s="68">
        <v>4</v>
      </c>
      <c r="D320" s="68">
        <v>4</v>
      </c>
      <c r="E320" s="68">
        <v>8</v>
      </c>
      <c r="F320" s="68">
        <v>8</v>
      </c>
      <c r="G320" s="68">
        <v>8</v>
      </c>
      <c r="H320" s="68">
        <v>6</v>
      </c>
      <c r="I320" s="68">
        <v>8</v>
      </c>
      <c r="J320" s="68">
        <v>8</v>
      </c>
      <c r="K320" s="68">
        <v>5</v>
      </c>
      <c r="L320" s="68">
        <v>8</v>
      </c>
      <c r="M320" s="68">
        <v>6</v>
      </c>
      <c r="N320" s="68">
        <v>3</v>
      </c>
      <c r="O320" s="68">
        <v>5</v>
      </c>
      <c r="P320" s="68">
        <v>6</v>
      </c>
      <c r="Q320" s="68">
        <v>3</v>
      </c>
      <c r="R320" s="68">
        <v>1</v>
      </c>
      <c r="S320" s="68">
        <v>7</v>
      </c>
      <c r="T320" s="68">
        <v>4</v>
      </c>
      <c r="U320" s="68">
        <v>9</v>
      </c>
      <c r="V320" s="68">
        <v>1</v>
      </c>
      <c r="W320" s="68">
        <v>2</v>
      </c>
      <c r="X320" s="68">
        <v>8</v>
      </c>
      <c r="Y320" s="68">
        <v>7</v>
      </c>
      <c r="Z320" s="68">
        <v>6</v>
      </c>
      <c r="AA320" s="68">
        <v>4</v>
      </c>
      <c r="AB320" s="68">
        <v>3</v>
      </c>
      <c r="AC320" s="68">
        <v>5</v>
      </c>
      <c r="AD320" s="68">
        <v>7</v>
      </c>
      <c r="AE320" s="68">
        <v>4</v>
      </c>
      <c r="AF320" s="68">
        <v>6</v>
      </c>
      <c r="AG320" s="68">
        <v>8</v>
      </c>
      <c r="AH320" s="68">
        <v>6</v>
      </c>
      <c r="AI320" s="68">
        <v>3</v>
      </c>
      <c r="AJ320" s="68">
        <v>2</v>
      </c>
      <c r="AK320" s="68">
        <v>3</v>
      </c>
      <c r="AL320" s="68">
        <v>7</v>
      </c>
      <c r="AM320" s="68">
        <v>9</v>
      </c>
      <c r="AN320" s="68">
        <v>9</v>
      </c>
      <c r="AO320" s="68">
        <v>4</v>
      </c>
      <c r="AP320" s="68">
        <v>6</v>
      </c>
      <c r="AQ320" s="68">
        <v>8</v>
      </c>
      <c r="AR320" s="68">
        <v>7</v>
      </c>
      <c r="AS320" s="68">
        <v>3</v>
      </c>
      <c r="AT320" s="68">
        <v>5</v>
      </c>
      <c r="AU320" s="68">
        <v>8</v>
      </c>
      <c r="AV320" s="68">
        <v>8</v>
      </c>
      <c r="AW320" s="68">
        <v>8</v>
      </c>
      <c r="AX320" s="68">
        <v>4</v>
      </c>
      <c r="AY320" s="68">
        <v>8</v>
      </c>
      <c r="AZ320" s="68">
        <v>8</v>
      </c>
      <c r="BA320" s="68">
        <v>8</v>
      </c>
      <c r="BB320" s="68">
        <v>7</v>
      </c>
      <c r="BC320" s="68">
        <v>6</v>
      </c>
      <c r="BD320" s="68">
        <v>9</v>
      </c>
      <c r="BE320" s="68">
        <v>6</v>
      </c>
      <c r="BF320" s="68">
        <v>6</v>
      </c>
      <c r="BG320" s="68">
        <v>6</v>
      </c>
      <c r="BH320" s="68">
        <v>5</v>
      </c>
      <c r="BI320" s="68">
        <v>10</v>
      </c>
      <c r="BJ320" s="68">
        <v>10</v>
      </c>
      <c r="BK320" s="68">
        <v>10</v>
      </c>
      <c r="BL320" s="68">
        <v>10</v>
      </c>
    </row>
    <row r="321" spans="1:64">
      <c r="A321" s="132">
        <v>45220</v>
      </c>
      <c r="B321" s="68">
        <v>4</v>
      </c>
      <c r="C321" s="68">
        <v>4</v>
      </c>
      <c r="D321" s="68">
        <v>4</v>
      </c>
      <c r="E321" s="68">
        <v>8</v>
      </c>
      <c r="F321" s="68">
        <v>8</v>
      </c>
      <c r="G321" s="68">
        <v>8</v>
      </c>
      <c r="H321" s="68">
        <v>6</v>
      </c>
      <c r="I321" s="68">
        <v>8</v>
      </c>
      <c r="J321" s="68">
        <v>8</v>
      </c>
      <c r="K321" s="68">
        <v>5</v>
      </c>
      <c r="L321" s="68">
        <v>8</v>
      </c>
      <c r="M321" s="68">
        <v>6</v>
      </c>
      <c r="N321" s="68">
        <v>3</v>
      </c>
      <c r="O321" s="68">
        <v>5</v>
      </c>
      <c r="P321" s="68">
        <v>6</v>
      </c>
      <c r="Q321" s="68">
        <v>3</v>
      </c>
      <c r="R321" s="68">
        <v>1</v>
      </c>
      <c r="S321" s="68">
        <v>7</v>
      </c>
      <c r="T321" s="68">
        <v>4</v>
      </c>
      <c r="U321" s="68">
        <v>9</v>
      </c>
      <c r="V321" s="68">
        <v>1</v>
      </c>
      <c r="W321" s="68">
        <v>2</v>
      </c>
      <c r="X321" s="68">
        <v>8</v>
      </c>
      <c r="Y321" s="68">
        <v>7</v>
      </c>
      <c r="Z321" s="68">
        <v>6</v>
      </c>
      <c r="AA321" s="68">
        <v>4</v>
      </c>
      <c r="AB321" s="68">
        <v>3</v>
      </c>
      <c r="AC321" s="68">
        <v>5</v>
      </c>
      <c r="AD321" s="68">
        <v>7</v>
      </c>
      <c r="AE321" s="68">
        <v>4</v>
      </c>
      <c r="AF321" s="68">
        <v>6</v>
      </c>
      <c r="AG321" s="68">
        <v>8</v>
      </c>
      <c r="AH321" s="68">
        <v>6</v>
      </c>
      <c r="AI321" s="68">
        <v>3</v>
      </c>
      <c r="AJ321" s="68">
        <v>2</v>
      </c>
      <c r="AK321" s="68">
        <v>3</v>
      </c>
      <c r="AL321" s="68">
        <v>7</v>
      </c>
      <c r="AM321" s="68">
        <v>9</v>
      </c>
      <c r="AN321" s="68">
        <v>9</v>
      </c>
      <c r="AO321" s="68">
        <v>4</v>
      </c>
      <c r="AP321" s="68">
        <v>6</v>
      </c>
      <c r="AQ321" s="68">
        <v>8</v>
      </c>
      <c r="AR321" s="68">
        <v>7</v>
      </c>
      <c r="AS321" s="68">
        <v>3</v>
      </c>
      <c r="AT321" s="68">
        <v>5</v>
      </c>
      <c r="AU321" s="68">
        <v>8</v>
      </c>
      <c r="AV321" s="68">
        <v>8</v>
      </c>
      <c r="AW321" s="68">
        <v>8</v>
      </c>
      <c r="AX321" s="68">
        <v>4</v>
      </c>
      <c r="AY321" s="68">
        <v>8</v>
      </c>
      <c r="AZ321" s="68">
        <v>8</v>
      </c>
      <c r="BA321" s="68">
        <v>8</v>
      </c>
      <c r="BB321" s="68">
        <v>7</v>
      </c>
      <c r="BC321" s="68">
        <v>6</v>
      </c>
      <c r="BD321" s="68">
        <v>9</v>
      </c>
      <c r="BE321" s="68">
        <v>6</v>
      </c>
      <c r="BF321" s="68">
        <v>6</v>
      </c>
      <c r="BG321" s="68">
        <v>6</v>
      </c>
      <c r="BH321" s="68">
        <v>5</v>
      </c>
      <c r="BI321" s="68">
        <v>10</v>
      </c>
      <c r="BJ321" s="68">
        <v>10</v>
      </c>
      <c r="BK321" s="68">
        <v>10</v>
      </c>
      <c r="BL321" s="68">
        <v>10</v>
      </c>
    </row>
    <row r="322" spans="1:64">
      <c r="A322" s="132">
        <v>45221</v>
      </c>
      <c r="B322" s="68">
        <v>4</v>
      </c>
      <c r="C322" s="68">
        <v>4</v>
      </c>
      <c r="D322" s="68">
        <v>4</v>
      </c>
      <c r="E322" s="68">
        <v>8</v>
      </c>
      <c r="F322" s="68">
        <v>8</v>
      </c>
      <c r="G322" s="68">
        <v>8</v>
      </c>
      <c r="H322" s="68">
        <v>6</v>
      </c>
      <c r="I322" s="68">
        <v>8</v>
      </c>
      <c r="J322" s="68">
        <v>8</v>
      </c>
      <c r="K322" s="68">
        <v>5</v>
      </c>
      <c r="L322" s="68">
        <v>8</v>
      </c>
      <c r="M322" s="68">
        <v>6</v>
      </c>
      <c r="N322" s="68">
        <v>3</v>
      </c>
      <c r="O322" s="68">
        <v>5</v>
      </c>
      <c r="P322" s="68">
        <v>6</v>
      </c>
      <c r="Q322" s="68">
        <v>3</v>
      </c>
      <c r="R322" s="68">
        <v>1</v>
      </c>
      <c r="S322" s="68">
        <v>7</v>
      </c>
      <c r="T322" s="68">
        <v>4</v>
      </c>
      <c r="U322" s="68">
        <v>9</v>
      </c>
      <c r="V322" s="68">
        <v>1</v>
      </c>
      <c r="W322" s="68">
        <v>2</v>
      </c>
      <c r="X322" s="68">
        <v>8</v>
      </c>
      <c r="Y322" s="68">
        <v>7</v>
      </c>
      <c r="Z322" s="68">
        <v>6</v>
      </c>
      <c r="AA322" s="68">
        <v>4</v>
      </c>
      <c r="AB322" s="68">
        <v>3</v>
      </c>
      <c r="AC322" s="68">
        <v>5</v>
      </c>
      <c r="AD322" s="68">
        <v>7</v>
      </c>
      <c r="AE322" s="68">
        <v>4</v>
      </c>
      <c r="AF322" s="68">
        <v>6</v>
      </c>
      <c r="AG322" s="68">
        <v>8</v>
      </c>
      <c r="AH322" s="68">
        <v>6</v>
      </c>
      <c r="AI322" s="68">
        <v>3</v>
      </c>
      <c r="AJ322" s="68">
        <v>2</v>
      </c>
      <c r="AK322" s="68">
        <v>3</v>
      </c>
      <c r="AL322" s="68">
        <v>7</v>
      </c>
      <c r="AM322" s="68">
        <v>9</v>
      </c>
      <c r="AN322" s="68">
        <v>9</v>
      </c>
      <c r="AO322" s="68">
        <v>4</v>
      </c>
      <c r="AP322" s="68">
        <v>6</v>
      </c>
      <c r="AQ322" s="68">
        <v>8</v>
      </c>
      <c r="AR322" s="68">
        <v>7</v>
      </c>
      <c r="AS322" s="68">
        <v>3</v>
      </c>
      <c r="AT322" s="68">
        <v>5</v>
      </c>
      <c r="AU322" s="68">
        <v>8</v>
      </c>
      <c r="AV322" s="68">
        <v>8</v>
      </c>
      <c r="AW322" s="68">
        <v>8</v>
      </c>
      <c r="AX322" s="68">
        <v>4</v>
      </c>
      <c r="AY322" s="68">
        <v>8</v>
      </c>
      <c r="AZ322" s="68">
        <v>8</v>
      </c>
      <c r="BA322" s="68">
        <v>8</v>
      </c>
      <c r="BB322" s="68">
        <v>7</v>
      </c>
      <c r="BC322" s="68">
        <v>6</v>
      </c>
      <c r="BD322" s="68">
        <v>9</v>
      </c>
      <c r="BE322" s="68">
        <v>6</v>
      </c>
      <c r="BF322" s="68">
        <v>6</v>
      </c>
      <c r="BG322" s="68">
        <v>6</v>
      </c>
      <c r="BH322" s="68">
        <v>5</v>
      </c>
      <c r="BI322" s="68">
        <v>10</v>
      </c>
      <c r="BJ322" s="68">
        <v>10</v>
      </c>
      <c r="BK322" s="68">
        <v>10</v>
      </c>
      <c r="BL322" s="68">
        <v>10</v>
      </c>
    </row>
    <row r="323" spans="1:64">
      <c r="A323" s="132">
        <v>45222</v>
      </c>
      <c r="B323" s="68">
        <v>4</v>
      </c>
      <c r="C323" s="68">
        <v>4</v>
      </c>
      <c r="D323" s="68">
        <v>4</v>
      </c>
      <c r="E323" s="68">
        <v>8</v>
      </c>
      <c r="F323" s="68">
        <v>8</v>
      </c>
      <c r="G323" s="68">
        <v>8</v>
      </c>
      <c r="H323" s="68">
        <v>6</v>
      </c>
      <c r="I323" s="68">
        <v>8</v>
      </c>
      <c r="J323" s="68">
        <v>8</v>
      </c>
      <c r="K323" s="68">
        <v>5</v>
      </c>
      <c r="L323" s="68">
        <v>8</v>
      </c>
      <c r="M323" s="68">
        <v>6</v>
      </c>
      <c r="N323" s="68">
        <v>3</v>
      </c>
      <c r="O323" s="68">
        <v>5</v>
      </c>
      <c r="P323" s="68">
        <v>6</v>
      </c>
      <c r="Q323" s="68">
        <v>3</v>
      </c>
      <c r="R323" s="68">
        <v>1</v>
      </c>
      <c r="S323" s="68">
        <v>7</v>
      </c>
      <c r="T323" s="68">
        <v>4</v>
      </c>
      <c r="U323" s="68">
        <v>9</v>
      </c>
      <c r="V323" s="68">
        <v>1</v>
      </c>
      <c r="W323" s="68">
        <v>2</v>
      </c>
      <c r="X323" s="68">
        <v>8</v>
      </c>
      <c r="Y323" s="68">
        <v>7</v>
      </c>
      <c r="Z323" s="68">
        <v>6</v>
      </c>
      <c r="AA323" s="68">
        <v>4</v>
      </c>
      <c r="AB323" s="68">
        <v>3</v>
      </c>
      <c r="AC323" s="68">
        <v>5</v>
      </c>
      <c r="AD323" s="68">
        <v>7</v>
      </c>
      <c r="AE323" s="68">
        <v>4</v>
      </c>
      <c r="AF323" s="68">
        <v>6</v>
      </c>
      <c r="AG323" s="68">
        <v>8</v>
      </c>
      <c r="AH323" s="68">
        <v>6</v>
      </c>
      <c r="AI323" s="68">
        <v>3</v>
      </c>
      <c r="AJ323" s="68">
        <v>2</v>
      </c>
      <c r="AK323" s="68">
        <v>3</v>
      </c>
      <c r="AL323" s="68">
        <v>7</v>
      </c>
      <c r="AM323" s="68">
        <v>9</v>
      </c>
      <c r="AN323" s="68">
        <v>9</v>
      </c>
      <c r="AO323" s="68">
        <v>4</v>
      </c>
      <c r="AP323" s="68">
        <v>6</v>
      </c>
      <c r="AQ323" s="68">
        <v>8</v>
      </c>
      <c r="AR323" s="68">
        <v>7</v>
      </c>
      <c r="AS323" s="68">
        <v>3</v>
      </c>
      <c r="AT323" s="68">
        <v>5</v>
      </c>
      <c r="AU323" s="68">
        <v>8</v>
      </c>
      <c r="AV323" s="68">
        <v>8</v>
      </c>
      <c r="AW323" s="68">
        <v>8</v>
      </c>
      <c r="AX323" s="68">
        <v>4</v>
      </c>
      <c r="AY323" s="68">
        <v>8</v>
      </c>
      <c r="AZ323" s="68">
        <v>8</v>
      </c>
      <c r="BA323" s="68">
        <v>8</v>
      </c>
      <c r="BB323" s="68">
        <v>7</v>
      </c>
      <c r="BC323" s="68">
        <v>6</v>
      </c>
      <c r="BD323" s="68">
        <v>9</v>
      </c>
      <c r="BE323" s="68">
        <v>6</v>
      </c>
      <c r="BF323" s="68">
        <v>6</v>
      </c>
      <c r="BG323" s="68">
        <v>6</v>
      </c>
      <c r="BH323" s="68">
        <v>5</v>
      </c>
      <c r="BI323" s="68">
        <v>10</v>
      </c>
      <c r="BJ323" s="68">
        <v>10</v>
      </c>
      <c r="BK323" s="68">
        <v>10</v>
      </c>
      <c r="BL323" s="68">
        <v>10</v>
      </c>
    </row>
    <row r="324" spans="1:64">
      <c r="A324" s="132">
        <v>45223</v>
      </c>
      <c r="B324" s="68">
        <v>4</v>
      </c>
      <c r="C324" s="68">
        <v>4</v>
      </c>
      <c r="D324" s="68">
        <v>4</v>
      </c>
      <c r="E324" s="68">
        <v>8</v>
      </c>
      <c r="F324" s="68">
        <v>8</v>
      </c>
      <c r="G324" s="68">
        <v>8</v>
      </c>
      <c r="H324" s="68">
        <v>6</v>
      </c>
      <c r="I324" s="68">
        <v>8</v>
      </c>
      <c r="J324" s="68">
        <v>8</v>
      </c>
      <c r="K324" s="68">
        <v>5</v>
      </c>
      <c r="L324" s="68">
        <v>8</v>
      </c>
      <c r="M324" s="68">
        <v>6</v>
      </c>
      <c r="N324" s="68">
        <v>3</v>
      </c>
      <c r="O324" s="68">
        <v>5</v>
      </c>
      <c r="P324" s="68">
        <v>6</v>
      </c>
      <c r="Q324" s="68">
        <v>3</v>
      </c>
      <c r="R324" s="68">
        <v>1</v>
      </c>
      <c r="S324" s="68">
        <v>7</v>
      </c>
      <c r="T324" s="68">
        <v>4</v>
      </c>
      <c r="U324" s="68">
        <v>9</v>
      </c>
      <c r="V324" s="68">
        <v>1</v>
      </c>
      <c r="W324" s="68">
        <v>2</v>
      </c>
      <c r="X324" s="68">
        <v>8</v>
      </c>
      <c r="Y324" s="68">
        <v>7</v>
      </c>
      <c r="Z324" s="68">
        <v>6</v>
      </c>
      <c r="AA324" s="68">
        <v>4</v>
      </c>
      <c r="AB324" s="68">
        <v>3</v>
      </c>
      <c r="AC324" s="68">
        <v>5</v>
      </c>
      <c r="AD324" s="68">
        <v>7</v>
      </c>
      <c r="AE324" s="68">
        <v>4</v>
      </c>
      <c r="AF324" s="68">
        <v>6</v>
      </c>
      <c r="AG324" s="68">
        <v>8</v>
      </c>
      <c r="AH324" s="68">
        <v>6</v>
      </c>
      <c r="AI324" s="68">
        <v>3</v>
      </c>
      <c r="AJ324" s="68">
        <v>2</v>
      </c>
      <c r="AK324" s="68">
        <v>3</v>
      </c>
      <c r="AL324" s="68">
        <v>7</v>
      </c>
      <c r="AM324" s="68">
        <v>9</v>
      </c>
      <c r="AN324" s="68">
        <v>9</v>
      </c>
      <c r="AO324" s="68">
        <v>4</v>
      </c>
      <c r="AP324" s="68">
        <v>6</v>
      </c>
      <c r="AQ324" s="68">
        <v>8</v>
      </c>
      <c r="AR324" s="68">
        <v>7</v>
      </c>
      <c r="AS324" s="68">
        <v>3</v>
      </c>
      <c r="AT324" s="68">
        <v>5</v>
      </c>
      <c r="AU324" s="68">
        <v>8</v>
      </c>
      <c r="AV324" s="68">
        <v>8</v>
      </c>
      <c r="AW324" s="68">
        <v>8</v>
      </c>
      <c r="AX324" s="68">
        <v>4</v>
      </c>
      <c r="AY324" s="68">
        <v>8</v>
      </c>
      <c r="AZ324" s="68">
        <v>8</v>
      </c>
      <c r="BA324" s="68">
        <v>8</v>
      </c>
      <c r="BB324" s="68">
        <v>7</v>
      </c>
      <c r="BC324" s="68">
        <v>6</v>
      </c>
      <c r="BD324" s="68">
        <v>9</v>
      </c>
      <c r="BE324" s="68">
        <v>6</v>
      </c>
      <c r="BF324" s="68">
        <v>6</v>
      </c>
      <c r="BG324" s="68">
        <v>6</v>
      </c>
      <c r="BH324" s="68">
        <v>5</v>
      </c>
      <c r="BI324" s="68">
        <v>10</v>
      </c>
      <c r="BJ324" s="68">
        <v>10</v>
      </c>
      <c r="BK324" s="68">
        <v>10</v>
      </c>
      <c r="BL324" s="68">
        <v>10</v>
      </c>
    </row>
    <row r="325" spans="1:64">
      <c r="A325" s="132">
        <v>45224</v>
      </c>
      <c r="B325" s="68">
        <v>4</v>
      </c>
      <c r="C325" s="68">
        <v>4</v>
      </c>
      <c r="D325" s="68">
        <v>4</v>
      </c>
      <c r="E325" s="68">
        <v>8</v>
      </c>
      <c r="F325" s="68">
        <v>8</v>
      </c>
      <c r="G325" s="68">
        <v>8</v>
      </c>
      <c r="H325" s="68">
        <v>6</v>
      </c>
      <c r="I325" s="68">
        <v>8</v>
      </c>
      <c r="J325" s="68">
        <v>8</v>
      </c>
      <c r="K325" s="68">
        <v>5</v>
      </c>
      <c r="L325" s="68">
        <v>8</v>
      </c>
      <c r="M325" s="68">
        <v>6</v>
      </c>
      <c r="N325" s="68">
        <v>3</v>
      </c>
      <c r="O325" s="68">
        <v>5</v>
      </c>
      <c r="P325" s="68">
        <v>6</v>
      </c>
      <c r="Q325" s="68">
        <v>3</v>
      </c>
      <c r="R325" s="68">
        <v>1</v>
      </c>
      <c r="S325" s="68">
        <v>7</v>
      </c>
      <c r="T325" s="68">
        <v>4</v>
      </c>
      <c r="U325" s="68">
        <v>9</v>
      </c>
      <c r="V325" s="68">
        <v>1</v>
      </c>
      <c r="W325" s="68">
        <v>2</v>
      </c>
      <c r="X325" s="68">
        <v>8</v>
      </c>
      <c r="Y325" s="68">
        <v>7</v>
      </c>
      <c r="Z325" s="68">
        <v>6</v>
      </c>
      <c r="AA325" s="68">
        <v>4</v>
      </c>
      <c r="AB325" s="68">
        <v>3</v>
      </c>
      <c r="AC325" s="68">
        <v>5</v>
      </c>
      <c r="AD325" s="68">
        <v>7</v>
      </c>
      <c r="AE325" s="68">
        <v>4</v>
      </c>
      <c r="AF325" s="68">
        <v>6</v>
      </c>
      <c r="AG325" s="68">
        <v>8</v>
      </c>
      <c r="AH325" s="68">
        <v>6</v>
      </c>
      <c r="AI325" s="68">
        <v>3</v>
      </c>
      <c r="AJ325" s="68">
        <v>2</v>
      </c>
      <c r="AK325" s="68">
        <v>3</v>
      </c>
      <c r="AL325" s="68">
        <v>7</v>
      </c>
      <c r="AM325" s="68">
        <v>9</v>
      </c>
      <c r="AN325" s="68">
        <v>9</v>
      </c>
      <c r="AO325" s="68">
        <v>4</v>
      </c>
      <c r="AP325" s="68">
        <v>6</v>
      </c>
      <c r="AQ325" s="68">
        <v>8</v>
      </c>
      <c r="AR325" s="68">
        <v>7</v>
      </c>
      <c r="AS325" s="68">
        <v>3</v>
      </c>
      <c r="AT325" s="68">
        <v>5</v>
      </c>
      <c r="AU325" s="68">
        <v>8</v>
      </c>
      <c r="AV325" s="68">
        <v>8</v>
      </c>
      <c r="AW325" s="68">
        <v>8</v>
      </c>
      <c r="AX325" s="68">
        <v>4</v>
      </c>
      <c r="AY325" s="68">
        <v>8</v>
      </c>
      <c r="AZ325" s="68">
        <v>8</v>
      </c>
      <c r="BA325" s="68">
        <v>8</v>
      </c>
      <c r="BB325" s="68">
        <v>7</v>
      </c>
      <c r="BC325" s="68">
        <v>6</v>
      </c>
      <c r="BD325" s="68">
        <v>9</v>
      </c>
      <c r="BE325" s="68">
        <v>6</v>
      </c>
      <c r="BF325" s="68">
        <v>6</v>
      </c>
      <c r="BG325" s="68">
        <v>6</v>
      </c>
      <c r="BH325" s="68">
        <v>5</v>
      </c>
      <c r="BI325" s="68">
        <v>10</v>
      </c>
      <c r="BJ325" s="68">
        <v>10</v>
      </c>
      <c r="BK325" s="68">
        <v>10</v>
      </c>
      <c r="BL325" s="68">
        <v>10</v>
      </c>
    </row>
    <row r="326" spans="1:64">
      <c r="A326" s="132">
        <v>45225</v>
      </c>
      <c r="B326" s="68">
        <v>4</v>
      </c>
      <c r="C326" s="68">
        <v>4</v>
      </c>
      <c r="D326" s="68">
        <v>4</v>
      </c>
      <c r="E326" s="68">
        <v>8</v>
      </c>
      <c r="F326" s="68">
        <v>8</v>
      </c>
      <c r="G326" s="68">
        <v>8</v>
      </c>
      <c r="H326" s="68">
        <v>6</v>
      </c>
      <c r="I326" s="68">
        <v>8</v>
      </c>
      <c r="J326" s="68">
        <v>8</v>
      </c>
      <c r="K326" s="68">
        <v>5</v>
      </c>
      <c r="L326" s="68">
        <v>8</v>
      </c>
      <c r="M326" s="68">
        <v>6</v>
      </c>
      <c r="N326" s="68">
        <v>3</v>
      </c>
      <c r="O326" s="68">
        <v>5</v>
      </c>
      <c r="P326" s="68">
        <v>6</v>
      </c>
      <c r="Q326" s="68">
        <v>3</v>
      </c>
      <c r="R326" s="68">
        <v>1</v>
      </c>
      <c r="S326" s="68">
        <v>7</v>
      </c>
      <c r="T326" s="68">
        <v>4</v>
      </c>
      <c r="U326" s="68">
        <v>9</v>
      </c>
      <c r="V326" s="68">
        <v>1</v>
      </c>
      <c r="W326" s="68">
        <v>2</v>
      </c>
      <c r="X326" s="68">
        <v>8</v>
      </c>
      <c r="Y326" s="68">
        <v>7</v>
      </c>
      <c r="Z326" s="68">
        <v>6</v>
      </c>
      <c r="AA326" s="68">
        <v>4</v>
      </c>
      <c r="AB326" s="68">
        <v>3</v>
      </c>
      <c r="AC326" s="68">
        <v>5</v>
      </c>
      <c r="AD326" s="68">
        <v>7</v>
      </c>
      <c r="AE326" s="68">
        <v>4</v>
      </c>
      <c r="AF326" s="68">
        <v>6</v>
      </c>
      <c r="AG326" s="68">
        <v>8</v>
      </c>
      <c r="AH326" s="68">
        <v>6</v>
      </c>
      <c r="AI326" s="68">
        <v>3</v>
      </c>
      <c r="AJ326" s="68">
        <v>2</v>
      </c>
      <c r="AK326" s="68">
        <v>3</v>
      </c>
      <c r="AL326" s="68">
        <v>7</v>
      </c>
      <c r="AM326" s="68">
        <v>9</v>
      </c>
      <c r="AN326" s="68">
        <v>9</v>
      </c>
      <c r="AO326" s="68">
        <v>4</v>
      </c>
      <c r="AP326" s="68">
        <v>6</v>
      </c>
      <c r="AQ326" s="68">
        <v>8</v>
      </c>
      <c r="AR326" s="68">
        <v>7</v>
      </c>
      <c r="AS326" s="68">
        <v>3</v>
      </c>
      <c r="AT326" s="68">
        <v>5</v>
      </c>
      <c r="AU326" s="68">
        <v>8</v>
      </c>
      <c r="AV326" s="68">
        <v>8</v>
      </c>
      <c r="AW326" s="68">
        <v>8</v>
      </c>
      <c r="AX326" s="68">
        <v>4</v>
      </c>
      <c r="AY326" s="68">
        <v>8</v>
      </c>
      <c r="AZ326" s="68">
        <v>8</v>
      </c>
      <c r="BA326" s="68">
        <v>8</v>
      </c>
      <c r="BB326" s="68">
        <v>7</v>
      </c>
      <c r="BC326" s="68">
        <v>6</v>
      </c>
      <c r="BD326" s="68">
        <v>9</v>
      </c>
      <c r="BE326" s="68">
        <v>6</v>
      </c>
      <c r="BF326" s="68">
        <v>6</v>
      </c>
      <c r="BG326" s="68">
        <v>6</v>
      </c>
      <c r="BH326" s="68">
        <v>5</v>
      </c>
      <c r="BI326" s="68">
        <v>10</v>
      </c>
      <c r="BJ326" s="68">
        <v>10</v>
      </c>
      <c r="BK326" s="68">
        <v>10</v>
      </c>
      <c r="BL326" s="68">
        <v>10</v>
      </c>
    </row>
    <row r="327" spans="1:64">
      <c r="A327" s="132">
        <v>45226</v>
      </c>
      <c r="B327" s="68">
        <v>4</v>
      </c>
      <c r="C327" s="68">
        <v>4</v>
      </c>
      <c r="D327" s="68">
        <v>4</v>
      </c>
      <c r="E327" s="68">
        <v>8</v>
      </c>
      <c r="F327" s="68">
        <v>8</v>
      </c>
      <c r="G327" s="68">
        <v>8</v>
      </c>
      <c r="H327" s="68">
        <v>6</v>
      </c>
      <c r="I327" s="68">
        <v>8</v>
      </c>
      <c r="J327" s="68">
        <v>8</v>
      </c>
      <c r="K327" s="68">
        <v>5</v>
      </c>
      <c r="L327" s="68">
        <v>8</v>
      </c>
      <c r="M327" s="68">
        <v>6</v>
      </c>
      <c r="N327" s="68">
        <v>3</v>
      </c>
      <c r="O327" s="68">
        <v>5</v>
      </c>
      <c r="P327" s="68">
        <v>6</v>
      </c>
      <c r="Q327" s="68">
        <v>3</v>
      </c>
      <c r="R327" s="68">
        <v>1</v>
      </c>
      <c r="S327" s="68">
        <v>7</v>
      </c>
      <c r="T327" s="68">
        <v>4</v>
      </c>
      <c r="U327" s="68">
        <v>9</v>
      </c>
      <c r="V327" s="68">
        <v>1</v>
      </c>
      <c r="W327" s="68">
        <v>2</v>
      </c>
      <c r="X327" s="68">
        <v>8</v>
      </c>
      <c r="Y327" s="68">
        <v>7</v>
      </c>
      <c r="Z327" s="68">
        <v>6</v>
      </c>
      <c r="AA327" s="68">
        <v>4</v>
      </c>
      <c r="AB327" s="68">
        <v>3</v>
      </c>
      <c r="AC327" s="68">
        <v>5</v>
      </c>
      <c r="AD327" s="68">
        <v>7</v>
      </c>
      <c r="AE327" s="68">
        <v>4</v>
      </c>
      <c r="AF327" s="68">
        <v>6</v>
      </c>
      <c r="AG327" s="68">
        <v>8</v>
      </c>
      <c r="AH327" s="68">
        <v>6</v>
      </c>
      <c r="AI327" s="68">
        <v>3</v>
      </c>
      <c r="AJ327" s="68">
        <v>2</v>
      </c>
      <c r="AK327" s="68">
        <v>3</v>
      </c>
      <c r="AL327" s="68">
        <v>7</v>
      </c>
      <c r="AM327" s="68">
        <v>9</v>
      </c>
      <c r="AN327" s="68">
        <v>9</v>
      </c>
      <c r="AO327" s="68">
        <v>4</v>
      </c>
      <c r="AP327" s="68">
        <v>6</v>
      </c>
      <c r="AQ327" s="68">
        <v>8</v>
      </c>
      <c r="AR327" s="68">
        <v>7</v>
      </c>
      <c r="AS327" s="68">
        <v>3</v>
      </c>
      <c r="AT327" s="68">
        <v>5</v>
      </c>
      <c r="AU327" s="68">
        <v>8</v>
      </c>
      <c r="AV327" s="68">
        <v>8</v>
      </c>
      <c r="AW327" s="68">
        <v>8</v>
      </c>
      <c r="AX327" s="68">
        <v>4</v>
      </c>
      <c r="AY327" s="68">
        <v>8</v>
      </c>
      <c r="AZ327" s="68">
        <v>8</v>
      </c>
      <c r="BA327" s="68">
        <v>8</v>
      </c>
      <c r="BB327" s="68">
        <v>7</v>
      </c>
      <c r="BC327" s="68">
        <v>6</v>
      </c>
      <c r="BD327" s="68">
        <v>9</v>
      </c>
      <c r="BE327" s="68">
        <v>6</v>
      </c>
      <c r="BF327" s="68">
        <v>6</v>
      </c>
      <c r="BG327" s="68">
        <v>6</v>
      </c>
      <c r="BH327" s="68">
        <v>5</v>
      </c>
      <c r="BI327" s="68">
        <v>10</v>
      </c>
      <c r="BJ327" s="68">
        <v>10</v>
      </c>
      <c r="BK327" s="68">
        <v>10</v>
      </c>
      <c r="BL327" s="68">
        <v>10</v>
      </c>
    </row>
    <row r="328" spans="1:64">
      <c r="A328" s="132">
        <v>45227</v>
      </c>
      <c r="B328" s="68">
        <v>4</v>
      </c>
      <c r="C328" s="68">
        <v>4</v>
      </c>
      <c r="D328" s="68">
        <v>4</v>
      </c>
      <c r="E328" s="68">
        <v>8</v>
      </c>
      <c r="F328" s="68">
        <v>8</v>
      </c>
      <c r="G328" s="68">
        <v>8</v>
      </c>
      <c r="H328" s="68">
        <v>6</v>
      </c>
      <c r="I328" s="68">
        <v>8</v>
      </c>
      <c r="J328" s="68">
        <v>8</v>
      </c>
      <c r="K328" s="68">
        <v>5</v>
      </c>
      <c r="L328" s="68">
        <v>8</v>
      </c>
      <c r="M328" s="68">
        <v>6</v>
      </c>
      <c r="N328" s="68">
        <v>3</v>
      </c>
      <c r="O328" s="68">
        <v>5</v>
      </c>
      <c r="P328" s="68">
        <v>6</v>
      </c>
      <c r="Q328" s="68">
        <v>3</v>
      </c>
      <c r="R328" s="68">
        <v>1</v>
      </c>
      <c r="S328" s="68">
        <v>7</v>
      </c>
      <c r="T328" s="68">
        <v>4</v>
      </c>
      <c r="U328" s="68">
        <v>9</v>
      </c>
      <c r="V328" s="68">
        <v>1</v>
      </c>
      <c r="W328" s="68">
        <v>2</v>
      </c>
      <c r="X328" s="68">
        <v>8</v>
      </c>
      <c r="Y328" s="68">
        <v>7</v>
      </c>
      <c r="Z328" s="68">
        <v>6</v>
      </c>
      <c r="AA328" s="68">
        <v>4</v>
      </c>
      <c r="AB328" s="68">
        <v>3</v>
      </c>
      <c r="AC328" s="68">
        <v>5</v>
      </c>
      <c r="AD328" s="68">
        <v>7</v>
      </c>
      <c r="AE328" s="68">
        <v>4</v>
      </c>
      <c r="AF328" s="68">
        <v>6</v>
      </c>
      <c r="AG328" s="68">
        <v>8</v>
      </c>
      <c r="AH328" s="68">
        <v>6</v>
      </c>
      <c r="AI328" s="68">
        <v>3</v>
      </c>
      <c r="AJ328" s="68">
        <v>2</v>
      </c>
      <c r="AK328" s="68">
        <v>3</v>
      </c>
      <c r="AL328" s="68">
        <v>7</v>
      </c>
      <c r="AM328" s="68">
        <v>9</v>
      </c>
      <c r="AN328" s="68">
        <v>9</v>
      </c>
      <c r="AO328" s="68">
        <v>4</v>
      </c>
      <c r="AP328" s="68">
        <v>6</v>
      </c>
      <c r="AQ328" s="68">
        <v>8</v>
      </c>
      <c r="AR328" s="68">
        <v>7</v>
      </c>
      <c r="AS328" s="68">
        <v>3</v>
      </c>
      <c r="AT328" s="68">
        <v>5</v>
      </c>
      <c r="AU328" s="68">
        <v>8</v>
      </c>
      <c r="AV328" s="68">
        <v>8</v>
      </c>
      <c r="AW328" s="68">
        <v>8</v>
      </c>
      <c r="AX328" s="68">
        <v>4</v>
      </c>
      <c r="AY328" s="68">
        <v>8</v>
      </c>
      <c r="AZ328" s="68">
        <v>8</v>
      </c>
      <c r="BA328" s="68">
        <v>8</v>
      </c>
      <c r="BB328" s="68">
        <v>7</v>
      </c>
      <c r="BC328" s="68">
        <v>6</v>
      </c>
      <c r="BD328" s="68">
        <v>9</v>
      </c>
      <c r="BE328" s="68">
        <v>6</v>
      </c>
      <c r="BF328" s="68">
        <v>6</v>
      </c>
      <c r="BG328" s="68">
        <v>6</v>
      </c>
      <c r="BH328" s="68">
        <v>5</v>
      </c>
      <c r="BI328" s="68">
        <v>10</v>
      </c>
      <c r="BJ328" s="68">
        <v>10</v>
      </c>
      <c r="BK328" s="68">
        <v>10</v>
      </c>
      <c r="BL328" s="68">
        <v>10</v>
      </c>
    </row>
    <row r="329" spans="1:64">
      <c r="A329" s="132">
        <v>45228</v>
      </c>
      <c r="B329" s="68">
        <v>4</v>
      </c>
      <c r="C329" s="68">
        <v>4</v>
      </c>
      <c r="D329" s="68">
        <v>4</v>
      </c>
      <c r="E329" s="68">
        <v>8</v>
      </c>
      <c r="F329" s="68">
        <v>8</v>
      </c>
      <c r="G329" s="68">
        <v>8</v>
      </c>
      <c r="H329" s="68">
        <v>6</v>
      </c>
      <c r="I329" s="68">
        <v>8</v>
      </c>
      <c r="J329" s="68">
        <v>8</v>
      </c>
      <c r="K329" s="68">
        <v>5</v>
      </c>
      <c r="L329" s="68">
        <v>8</v>
      </c>
      <c r="M329" s="68">
        <v>6</v>
      </c>
      <c r="N329" s="68">
        <v>3</v>
      </c>
      <c r="O329" s="68">
        <v>5</v>
      </c>
      <c r="P329" s="68">
        <v>6</v>
      </c>
      <c r="Q329" s="68">
        <v>3</v>
      </c>
      <c r="R329" s="68">
        <v>1</v>
      </c>
      <c r="S329" s="68">
        <v>7</v>
      </c>
      <c r="T329" s="68">
        <v>4</v>
      </c>
      <c r="U329" s="68">
        <v>9</v>
      </c>
      <c r="V329" s="68">
        <v>1</v>
      </c>
      <c r="W329" s="68">
        <v>2</v>
      </c>
      <c r="X329" s="68">
        <v>8</v>
      </c>
      <c r="Y329" s="68">
        <v>7</v>
      </c>
      <c r="Z329" s="68">
        <v>6</v>
      </c>
      <c r="AA329" s="68">
        <v>4</v>
      </c>
      <c r="AB329" s="68">
        <v>3</v>
      </c>
      <c r="AC329" s="68">
        <v>5</v>
      </c>
      <c r="AD329" s="68">
        <v>7</v>
      </c>
      <c r="AE329" s="68">
        <v>4</v>
      </c>
      <c r="AF329" s="68">
        <v>6</v>
      </c>
      <c r="AG329" s="68">
        <v>8</v>
      </c>
      <c r="AH329" s="68">
        <v>6</v>
      </c>
      <c r="AI329" s="68">
        <v>3</v>
      </c>
      <c r="AJ329" s="68">
        <v>2</v>
      </c>
      <c r="AK329" s="68">
        <v>3</v>
      </c>
      <c r="AL329" s="68">
        <v>7</v>
      </c>
      <c r="AM329" s="68">
        <v>9</v>
      </c>
      <c r="AN329" s="68">
        <v>9</v>
      </c>
      <c r="AO329" s="68">
        <v>4</v>
      </c>
      <c r="AP329" s="68">
        <v>6</v>
      </c>
      <c r="AQ329" s="68">
        <v>8</v>
      </c>
      <c r="AR329" s="68">
        <v>7</v>
      </c>
      <c r="AS329" s="68">
        <v>3</v>
      </c>
      <c r="AT329" s="68">
        <v>5</v>
      </c>
      <c r="AU329" s="68">
        <v>8</v>
      </c>
      <c r="AV329" s="68">
        <v>8</v>
      </c>
      <c r="AW329" s="68">
        <v>8</v>
      </c>
      <c r="AX329" s="68">
        <v>4</v>
      </c>
      <c r="AY329" s="68">
        <v>8</v>
      </c>
      <c r="AZ329" s="68">
        <v>8</v>
      </c>
      <c r="BA329" s="68">
        <v>8</v>
      </c>
      <c r="BB329" s="68">
        <v>7</v>
      </c>
      <c r="BC329" s="68">
        <v>6</v>
      </c>
      <c r="BD329" s="68">
        <v>9</v>
      </c>
      <c r="BE329" s="68">
        <v>6</v>
      </c>
      <c r="BF329" s="68">
        <v>6</v>
      </c>
      <c r="BG329" s="68">
        <v>6</v>
      </c>
      <c r="BH329" s="68">
        <v>5</v>
      </c>
      <c r="BI329" s="68">
        <v>10</v>
      </c>
      <c r="BJ329" s="68">
        <v>10</v>
      </c>
      <c r="BK329" s="68">
        <v>10</v>
      </c>
      <c r="BL329" s="68">
        <v>10</v>
      </c>
    </row>
    <row r="330" spans="1:64">
      <c r="A330" s="132">
        <v>45229</v>
      </c>
      <c r="B330" s="68">
        <v>4</v>
      </c>
      <c r="C330" s="68">
        <v>4</v>
      </c>
      <c r="D330" s="68">
        <v>4</v>
      </c>
      <c r="E330" s="68">
        <v>8</v>
      </c>
      <c r="F330" s="68">
        <v>8</v>
      </c>
      <c r="G330" s="68">
        <v>8</v>
      </c>
      <c r="H330" s="68">
        <v>6</v>
      </c>
      <c r="I330" s="68">
        <v>8</v>
      </c>
      <c r="J330" s="68">
        <v>8</v>
      </c>
      <c r="K330" s="68">
        <v>5</v>
      </c>
      <c r="L330" s="68">
        <v>8</v>
      </c>
      <c r="M330" s="68">
        <v>6</v>
      </c>
      <c r="N330" s="68">
        <v>3</v>
      </c>
      <c r="O330" s="68">
        <v>5</v>
      </c>
      <c r="P330" s="68">
        <v>6</v>
      </c>
      <c r="Q330" s="68">
        <v>3</v>
      </c>
      <c r="R330" s="68">
        <v>1</v>
      </c>
      <c r="S330" s="68">
        <v>7</v>
      </c>
      <c r="T330" s="68">
        <v>4</v>
      </c>
      <c r="U330" s="68">
        <v>9</v>
      </c>
      <c r="V330" s="68">
        <v>1</v>
      </c>
      <c r="W330" s="68">
        <v>2</v>
      </c>
      <c r="X330" s="68">
        <v>8</v>
      </c>
      <c r="Y330" s="68">
        <v>7</v>
      </c>
      <c r="Z330" s="68">
        <v>6</v>
      </c>
      <c r="AA330" s="68">
        <v>4</v>
      </c>
      <c r="AB330" s="68">
        <v>3</v>
      </c>
      <c r="AC330" s="68">
        <v>5</v>
      </c>
      <c r="AD330" s="68">
        <v>7</v>
      </c>
      <c r="AE330" s="68">
        <v>4</v>
      </c>
      <c r="AF330" s="68">
        <v>6</v>
      </c>
      <c r="AG330" s="68">
        <v>8</v>
      </c>
      <c r="AH330" s="68">
        <v>6</v>
      </c>
      <c r="AI330" s="68">
        <v>3</v>
      </c>
      <c r="AJ330" s="68">
        <v>2</v>
      </c>
      <c r="AK330" s="68">
        <v>3</v>
      </c>
      <c r="AL330" s="68">
        <v>7</v>
      </c>
      <c r="AM330" s="68">
        <v>9</v>
      </c>
      <c r="AN330" s="68">
        <v>9</v>
      </c>
      <c r="AO330" s="68">
        <v>4</v>
      </c>
      <c r="AP330" s="68">
        <v>6</v>
      </c>
      <c r="AQ330" s="68">
        <v>8</v>
      </c>
      <c r="AR330" s="68">
        <v>7</v>
      </c>
      <c r="AS330" s="68">
        <v>3</v>
      </c>
      <c r="AT330" s="68">
        <v>5</v>
      </c>
      <c r="AU330" s="68">
        <v>8</v>
      </c>
      <c r="AV330" s="68">
        <v>8</v>
      </c>
      <c r="AW330" s="68">
        <v>8</v>
      </c>
      <c r="AX330" s="68">
        <v>4</v>
      </c>
      <c r="AY330" s="68">
        <v>8</v>
      </c>
      <c r="AZ330" s="68">
        <v>8</v>
      </c>
      <c r="BA330" s="68">
        <v>8</v>
      </c>
      <c r="BB330" s="68">
        <v>7</v>
      </c>
      <c r="BC330" s="68">
        <v>6</v>
      </c>
      <c r="BD330" s="68">
        <v>9</v>
      </c>
      <c r="BE330" s="68">
        <v>6</v>
      </c>
      <c r="BF330" s="68">
        <v>6</v>
      </c>
      <c r="BG330" s="68">
        <v>6</v>
      </c>
      <c r="BH330" s="68">
        <v>5</v>
      </c>
      <c r="BI330" s="68">
        <v>10</v>
      </c>
      <c r="BJ330" s="68">
        <v>10</v>
      </c>
      <c r="BK330" s="68">
        <v>10</v>
      </c>
      <c r="BL330" s="68">
        <v>10</v>
      </c>
    </row>
    <row r="331" spans="1:64">
      <c r="A331" s="132">
        <v>45230</v>
      </c>
      <c r="B331" s="68">
        <v>4</v>
      </c>
      <c r="C331" s="68">
        <v>4</v>
      </c>
      <c r="D331" s="68">
        <v>4</v>
      </c>
      <c r="E331" s="68">
        <v>8</v>
      </c>
      <c r="F331" s="68">
        <v>8</v>
      </c>
      <c r="G331" s="68">
        <v>8</v>
      </c>
      <c r="H331" s="68">
        <v>6</v>
      </c>
      <c r="I331" s="68">
        <v>8</v>
      </c>
      <c r="J331" s="68">
        <v>8</v>
      </c>
      <c r="K331" s="68">
        <v>5</v>
      </c>
      <c r="L331" s="68">
        <v>8</v>
      </c>
      <c r="M331" s="68">
        <v>6</v>
      </c>
      <c r="N331" s="68">
        <v>3</v>
      </c>
      <c r="O331" s="68">
        <v>5</v>
      </c>
      <c r="P331" s="68">
        <v>6</v>
      </c>
      <c r="Q331" s="68">
        <v>3</v>
      </c>
      <c r="R331" s="68">
        <v>1</v>
      </c>
      <c r="S331" s="68">
        <v>7</v>
      </c>
      <c r="T331" s="68">
        <v>4</v>
      </c>
      <c r="U331" s="68">
        <v>9</v>
      </c>
      <c r="V331" s="68">
        <v>1</v>
      </c>
      <c r="W331" s="68">
        <v>2</v>
      </c>
      <c r="X331" s="68">
        <v>8</v>
      </c>
      <c r="Y331" s="68">
        <v>7</v>
      </c>
      <c r="Z331" s="68">
        <v>6</v>
      </c>
      <c r="AA331" s="68">
        <v>4</v>
      </c>
      <c r="AB331" s="68">
        <v>3</v>
      </c>
      <c r="AC331" s="68">
        <v>5</v>
      </c>
      <c r="AD331" s="68">
        <v>7</v>
      </c>
      <c r="AE331" s="68">
        <v>4</v>
      </c>
      <c r="AF331" s="68">
        <v>6</v>
      </c>
      <c r="AG331" s="68">
        <v>8</v>
      </c>
      <c r="AH331" s="68">
        <v>6</v>
      </c>
      <c r="AI331" s="68">
        <v>3</v>
      </c>
      <c r="AJ331" s="68">
        <v>2</v>
      </c>
      <c r="AK331" s="68">
        <v>3</v>
      </c>
      <c r="AL331" s="68">
        <v>7</v>
      </c>
      <c r="AM331" s="68">
        <v>9</v>
      </c>
      <c r="AN331" s="68">
        <v>9</v>
      </c>
      <c r="AO331" s="68">
        <v>4</v>
      </c>
      <c r="AP331" s="68">
        <v>6</v>
      </c>
      <c r="AQ331" s="68">
        <v>8</v>
      </c>
      <c r="AR331" s="68">
        <v>7</v>
      </c>
      <c r="AS331" s="68">
        <v>3</v>
      </c>
      <c r="AT331" s="68">
        <v>5</v>
      </c>
      <c r="AU331" s="68">
        <v>8</v>
      </c>
      <c r="AV331" s="68">
        <v>8</v>
      </c>
      <c r="AW331" s="68">
        <v>8</v>
      </c>
      <c r="AX331" s="68">
        <v>4</v>
      </c>
      <c r="AY331" s="68">
        <v>8</v>
      </c>
      <c r="AZ331" s="68">
        <v>8</v>
      </c>
      <c r="BA331" s="68">
        <v>8</v>
      </c>
      <c r="BB331" s="68">
        <v>7</v>
      </c>
      <c r="BC331" s="68">
        <v>6</v>
      </c>
      <c r="BD331" s="68">
        <v>9</v>
      </c>
      <c r="BE331" s="68">
        <v>6</v>
      </c>
      <c r="BF331" s="68">
        <v>6</v>
      </c>
      <c r="BG331" s="68">
        <v>6</v>
      </c>
      <c r="BH331" s="68">
        <v>5</v>
      </c>
      <c r="BI331" s="68">
        <v>10</v>
      </c>
      <c r="BJ331" s="68">
        <v>10</v>
      </c>
      <c r="BK331" s="68">
        <v>10</v>
      </c>
      <c r="BL331" s="68">
        <v>10</v>
      </c>
    </row>
    <row r="332" spans="1:64">
      <c r="A332" s="132">
        <v>45231</v>
      </c>
      <c r="B332" s="68">
        <v>4</v>
      </c>
      <c r="C332" s="68">
        <v>4</v>
      </c>
      <c r="D332" s="68">
        <v>4</v>
      </c>
      <c r="E332" s="68">
        <v>8</v>
      </c>
      <c r="F332" s="68">
        <v>8</v>
      </c>
      <c r="G332" s="68">
        <v>8</v>
      </c>
      <c r="H332" s="68">
        <v>6</v>
      </c>
      <c r="I332" s="68">
        <v>8</v>
      </c>
      <c r="J332" s="68">
        <v>8</v>
      </c>
      <c r="K332" s="68">
        <v>5</v>
      </c>
      <c r="L332" s="68">
        <v>8</v>
      </c>
      <c r="M332" s="68">
        <v>6</v>
      </c>
      <c r="N332" s="68">
        <v>3</v>
      </c>
      <c r="O332" s="68">
        <v>5</v>
      </c>
      <c r="P332" s="68">
        <v>6</v>
      </c>
      <c r="Q332" s="68">
        <v>3</v>
      </c>
      <c r="R332" s="68">
        <v>1</v>
      </c>
      <c r="S332" s="68">
        <v>7</v>
      </c>
      <c r="T332" s="68">
        <v>4</v>
      </c>
      <c r="U332" s="68">
        <v>9</v>
      </c>
      <c r="V332" s="68">
        <v>1</v>
      </c>
      <c r="W332" s="68">
        <v>2</v>
      </c>
      <c r="X332" s="68">
        <v>8</v>
      </c>
      <c r="Y332" s="68">
        <v>7</v>
      </c>
      <c r="Z332" s="68">
        <v>6</v>
      </c>
      <c r="AA332" s="68">
        <v>4</v>
      </c>
      <c r="AB332" s="68">
        <v>3</v>
      </c>
      <c r="AC332" s="68">
        <v>5</v>
      </c>
      <c r="AD332" s="68">
        <v>7</v>
      </c>
      <c r="AE332" s="68">
        <v>4</v>
      </c>
      <c r="AF332" s="68">
        <v>6</v>
      </c>
      <c r="AG332" s="68">
        <v>8</v>
      </c>
      <c r="AH332" s="68">
        <v>6</v>
      </c>
      <c r="AI332" s="68">
        <v>3</v>
      </c>
      <c r="AJ332" s="68">
        <v>2</v>
      </c>
      <c r="AK332" s="68">
        <v>3</v>
      </c>
      <c r="AL332" s="68">
        <v>7</v>
      </c>
      <c r="AM332" s="68">
        <v>9</v>
      </c>
      <c r="AN332" s="68">
        <v>9</v>
      </c>
      <c r="AO332" s="68">
        <v>4</v>
      </c>
      <c r="AP332" s="68">
        <v>6</v>
      </c>
      <c r="AQ332" s="68">
        <v>8</v>
      </c>
      <c r="AR332" s="68">
        <v>7</v>
      </c>
      <c r="AS332" s="68">
        <v>3</v>
      </c>
      <c r="AT332" s="68">
        <v>5</v>
      </c>
      <c r="AU332" s="68">
        <v>8</v>
      </c>
      <c r="AV332" s="68">
        <v>8</v>
      </c>
      <c r="AW332" s="68">
        <v>8</v>
      </c>
      <c r="AX332" s="68">
        <v>4</v>
      </c>
      <c r="AY332" s="68">
        <v>8</v>
      </c>
      <c r="AZ332" s="68">
        <v>8</v>
      </c>
      <c r="BA332" s="68">
        <v>8</v>
      </c>
      <c r="BB332" s="68">
        <v>7</v>
      </c>
      <c r="BC332" s="68">
        <v>6</v>
      </c>
      <c r="BD332" s="68">
        <v>9</v>
      </c>
      <c r="BE332" s="68">
        <v>6</v>
      </c>
      <c r="BF332" s="68">
        <v>6</v>
      </c>
      <c r="BG332" s="68">
        <v>6</v>
      </c>
      <c r="BH332" s="68">
        <v>5</v>
      </c>
      <c r="BI332" s="68">
        <v>10</v>
      </c>
      <c r="BJ332" s="68">
        <v>10</v>
      </c>
      <c r="BK332" s="68">
        <v>10</v>
      </c>
      <c r="BL332" s="68">
        <v>10</v>
      </c>
    </row>
    <row r="333" spans="1:64">
      <c r="A333" s="132">
        <v>45232</v>
      </c>
      <c r="B333" s="68">
        <v>4</v>
      </c>
      <c r="C333" s="68">
        <v>4</v>
      </c>
      <c r="D333" s="68">
        <v>4</v>
      </c>
      <c r="E333" s="68">
        <v>8</v>
      </c>
      <c r="F333" s="68">
        <v>8</v>
      </c>
      <c r="G333" s="68">
        <v>8</v>
      </c>
      <c r="H333" s="68">
        <v>6</v>
      </c>
      <c r="I333" s="68">
        <v>8</v>
      </c>
      <c r="J333" s="68">
        <v>8</v>
      </c>
      <c r="K333" s="68">
        <v>5</v>
      </c>
      <c r="L333" s="68">
        <v>8</v>
      </c>
      <c r="M333" s="68">
        <v>6</v>
      </c>
      <c r="N333" s="68">
        <v>3</v>
      </c>
      <c r="O333" s="68">
        <v>5</v>
      </c>
      <c r="P333" s="68">
        <v>6</v>
      </c>
      <c r="Q333" s="68">
        <v>3</v>
      </c>
      <c r="R333" s="68">
        <v>1</v>
      </c>
      <c r="S333" s="68">
        <v>7</v>
      </c>
      <c r="T333" s="68">
        <v>4</v>
      </c>
      <c r="U333" s="68">
        <v>9</v>
      </c>
      <c r="V333" s="68">
        <v>1</v>
      </c>
      <c r="W333" s="68">
        <v>2</v>
      </c>
      <c r="X333" s="68">
        <v>8</v>
      </c>
      <c r="Y333" s="68">
        <v>7</v>
      </c>
      <c r="Z333" s="68">
        <v>6</v>
      </c>
      <c r="AA333" s="68">
        <v>4</v>
      </c>
      <c r="AB333" s="68">
        <v>3</v>
      </c>
      <c r="AC333" s="68">
        <v>5</v>
      </c>
      <c r="AD333" s="68">
        <v>7</v>
      </c>
      <c r="AE333" s="68">
        <v>4</v>
      </c>
      <c r="AF333" s="68">
        <v>6</v>
      </c>
      <c r="AG333" s="68">
        <v>8</v>
      </c>
      <c r="AH333" s="68">
        <v>6</v>
      </c>
      <c r="AI333" s="68">
        <v>3</v>
      </c>
      <c r="AJ333" s="68">
        <v>2</v>
      </c>
      <c r="AK333" s="68">
        <v>3</v>
      </c>
      <c r="AL333" s="68">
        <v>7</v>
      </c>
      <c r="AM333" s="68">
        <v>9</v>
      </c>
      <c r="AN333" s="68">
        <v>9</v>
      </c>
      <c r="AO333" s="68">
        <v>4</v>
      </c>
      <c r="AP333" s="68">
        <v>6</v>
      </c>
      <c r="AQ333" s="68">
        <v>8</v>
      </c>
      <c r="AR333" s="68">
        <v>7</v>
      </c>
      <c r="AS333" s="68">
        <v>3</v>
      </c>
      <c r="AT333" s="68">
        <v>5</v>
      </c>
      <c r="AU333" s="68">
        <v>8</v>
      </c>
      <c r="AV333" s="68">
        <v>8</v>
      </c>
      <c r="AW333" s="68">
        <v>8</v>
      </c>
      <c r="AX333" s="68">
        <v>4</v>
      </c>
      <c r="AY333" s="68">
        <v>8</v>
      </c>
      <c r="AZ333" s="68">
        <v>8</v>
      </c>
      <c r="BA333" s="68">
        <v>8</v>
      </c>
      <c r="BB333" s="68">
        <v>7</v>
      </c>
      <c r="BC333" s="68">
        <v>6</v>
      </c>
      <c r="BD333" s="68">
        <v>9</v>
      </c>
      <c r="BE333" s="68">
        <v>6</v>
      </c>
      <c r="BF333" s="68">
        <v>6</v>
      </c>
      <c r="BG333" s="68">
        <v>6</v>
      </c>
      <c r="BH333" s="68">
        <v>5</v>
      </c>
      <c r="BI333" s="68">
        <v>10</v>
      </c>
      <c r="BJ333" s="68">
        <v>10</v>
      </c>
      <c r="BK333" s="68">
        <v>10</v>
      </c>
      <c r="BL333" s="68">
        <v>10</v>
      </c>
    </row>
    <row r="334" spans="1:64">
      <c r="A334" s="132">
        <v>45233</v>
      </c>
      <c r="B334" s="68">
        <v>4</v>
      </c>
      <c r="C334" s="68">
        <v>4</v>
      </c>
      <c r="D334" s="68">
        <v>4</v>
      </c>
      <c r="E334" s="68">
        <v>8</v>
      </c>
      <c r="F334" s="68">
        <v>8</v>
      </c>
      <c r="G334" s="68">
        <v>8</v>
      </c>
      <c r="H334" s="68">
        <v>6</v>
      </c>
      <c r="I334" s="68">
        <v>8</v>
      </c>
      <c r="J334" s="68">
        <v>8</v>
      </c>
      <c r="K334" s="68">
        <v>5</v>
      </c>
      <c r="L334" s="68">
        <v>8</v>
      </c>
      <c r="M334" s="68">
        <v>6</v>
      </c>
      <c r="N334" s="68">
        <v>3</v>
      </c>
      <c r="O334" s="68">
        <v>5</v>
      </c>
      <c r="P334" s="68">
        <v>6</v>
      </c>
      <c r="Q334" s="68">
        <v>3</v>
      </c>
      <c r="R334" s="68">
        <v>1</v>
      </c>
      <c r="S334" s="68">
        <v>7</v>
      </c>
      <c r="T334" s="68">
        <v>4</v>
      </c>
      <c r="U334" s="68">
        <v>9</v>
      </c>
      <c r="V334" s="68">
        <v>1</v>
      </c>
      <c r="W334" s="68">
        <v>2</v>
      </c>
      <c r="X334" s="68">
        <v>8</v>
      </c>
      <c r="Y334" s="68">
        <v>7</v>
      </c>
      <c r="Z334" s="68">
        <v>6</v>
      </c>
      <c r="AA334" s="68">
        <v>4</v>
      </c>
      <c r="AB334" s="68">
        <v>3</v>
      </c>
      <c r="AC334" s="68">
        <v>5</v>
      </c>
      <c r="AD334" s="68">
        <v>7</v>
      </c>
      <c r="AE334" s="68">
        <v>4</v>
      </c>
      <c r="AF334" s="68">
        <v>6</v>
      </c>
      <c r="AG334" s="68">
        <v>8</v>
      </c>
      <c r="AH334" s="68">
        <v>6</v>
      </c>
      <c r="AI334" s="68">
        <v>3</v>
      </c>
      <c r="AJ334" s="68">
        <v>2</v>
      </c>
      <c r="AK334" s="68">
        <v>3</v>
      </c>
      <c r="AL334" s="68">
        <v>7</v>
      </c>
      <c r="AM334" s="68">
        <v>9</v>
      </c>
      <c r="AN334" s="68">
        <v>9</v>
      </c>
      <c r="AO334" s="68">
        <v>4</v>
      </c>
      <c r="AP334" s="68">
        <v>6</v>
      </c>
      <c r="AQ334" s="68">
        <v>8</v>
      </c>
      <c r="AR334" s="68">
        <v>7</v>
      </c>
      <c r="AS334" s="68">
        <v>3</v>
      </c>
      <c r="AT334" s="68">
        <v>5</v>
      </c>
      <c r="AU334" s="68">
        <v>8</v>
      </c>
      <c r="AV334" s="68">
        <v>8</v>
      </c>
      <c r="AW334" s="68">
        <v>8</v>
      </c>
      <c r="AX334" s="68">
        <v>4</v>
      </c>
      <c r="AY334" s="68">
        <v>8</v>
      </c>
      <c r="AZ334" s="68">
        <v>8</v>
      </c>
      <c r="BA334" s="68">
        <v>8</v>
      </c>
      <c r="BB334" s="68">
        <v>7</v>
      </c>
      <c r="BC334" s="68">
        <v>6</v>
      </c>
      <c r="BD334" s="68">
        <v>9</v>
      </c>
      <c r="BE334" s="68">
        <v>6</v>
      </c>
      <c r="BF334" s="68">
        <v>6</v>
      </c>
      <c r="BG334" s="68">
        <v>6</v>
      </c>
      <c r="BH334" s="68">
        <v>5</v>
      </c>
      <c r="BI334" s="68">
        <v>10</v>
      </c>
      <c r="BJ334" s="68">
        <v>10</v>
      </c>
      <c r="BK334" s="68">
        <v>10</v>
      </c>
      <c r="BL334" s="68">
        <v>10</v>
      </c>
    </row>
    <row r="335" spans="1:64">
      <c r="A335" s="132">
        <v>45233</v>
      </c>
      <c r="B335" s="68">
        <v>4</v>
      </c>
      <c r="C335" s="68">
        <v>4</v>
      </c>
      <c r="D335" s="68">
        <v>4</v>
      </c>
      <c r="E335" s="68">
        <v>8</v>
      </c>
      <c r="F335" s="68">
        <v>8</v>
      </c>
      <c r="G335" s="68">
        <v>8</v>
      </c>
      <c r="H335" s="68">
        <v>6</v>
      </c>
      <c r="I335" s="68">
        <v>8</v>
      </c>
      <c r="J335" s="68">
        <v>8</v>
      </c>
      <c r="K335" s="68">
        <v>5</v>
      </c>
      <c r="L335" s="68">
        <v>8</v>
      </c>
      <c r="M335" s="68">
        <v>6</v>
      </c>
      <c r="N335" s="68">
        <v>3</v>
      </c>
      <c r="O335" s="68">
        <v>5</v>
      </c>
      <c r="P335" s="68">
        <v>6</v>
      </c>
      <c r="Q335" s="68">
        <v>3</v>
      </c>
      <c r="R335" s="68">
        <v>1</v>
      </c>
      <c r="S335" s="68">
        <v>7</v>
      </c>
      <c r="T335" s="68">
        <v>4</v>
      </c>
      <c r="U335" s="68">
        <v>9</v>
      </c>
      <c r="V335" s="68">
        <v>1</v>
      </c>
      <c r="W335" s="68">
        <v>2</v>
      </c>
      <c r="X335" s="68">
        <v>8</v>
      </c>
      <c r="Y335" s="68">
        <v>7</v>
      </c>
      <c r="Z335" s="68">
        <v>6</v>
      </c>
      <c r="AA335" s="68">
        <v>4</v>
      </c>
      <c r="AB335" s="68">
        <v>3</v>
      </c>
      <c r="AC335" s="68">
        <v>5</v>
      </c>
      <c r="AD335" s="68">
        <v>7</v>
      </c>
      <c r="AE335" s="68">
        <v>4</v>
      </c>
      <c r="AF335" s="68">
        <v>6</v>
      </c>
      <c r="AG335" s="68">
        <v>8</v>
      </c>
      <c r="AH335" s="68">
        <v>6</v>
      </c>
      <c r="AI335" s="68">
        <v>3</v>
      </c>
      <c r="AJ335" s="68">
        <v>2</v>
      </c>
      <c r="AK335" s="68">
        <v>3</v>
      </c>
      <c r="AL335" s="68">
        <v>7</v>
      </c>
      <c r="AM335" s="68">
        <v>9</v>
      </c>
      <c r="AN335" s="68">
        <v>9</v>
      </c>
      <c r="AO335" s="68">
        <v>4</v>
      </c>
      <c r="AP335" s="68">
        <v>6</v>
      </c>
      <c r="AQ335" s="68">
        <v>8</v>
      </c>
      <c r="AR335" s="68">
        <v>7</v>
      </c>
      <c r="AS335" s="68">
        <v>3</v>
      </c>
      <c r="AT335" s="68">
        <v>5</v>
      </c>
      <c r="AU335" s="68">
        <v>8</v>
      </c>
      <c r="AV335" s="68">
        <v>8</v>
      </c>
      <c r="AW335" s="68">
        <v>8</v>
      </c>
      <c r="AX335" s="68">
        <v>4</v>
      </c>
      <c r="AY335" s="68">
        <v>8</v>
      </c>
      <c r="AZ335" s="68">
        <v>8</v>
      </c>
      <c r="BA335" s="68">
        <v>8</v>
      </c>
      <c r="BB335" s="68">
        <v>7</v>
      </c>
      <c r="BC335" s="68">
        <v>6</v>
      </c>
      <c r="BD335" s="68">
        <v>9</v>
      </c>
      <c r="BE335" s="68">
        <v>6</v>
      </c>
      <c r="BF335" s="68">
        <v>6</v>
      </c>
      <c r="BG335" s="68">
        <v>6</v>
      </c>
      <c r="BH335" s="68">
        <v>5</v>
      </c>
      <c r="BI335" s="68">
        <v>10</v>
      </c>
      <c r="BJ335" s="68">
        <v>10</v>
      </c>
      <c r="BK335" s="68">
        <v>10</v>
      </c>
      <c r="BL335" s="68">
        <v>10</v>
      </c>
    </row>
    <row r="336" spans="1:64">
      <c r="A336" s="132">
        <v>45234</v>
      </c>
      <c r="B336" s="68">
        <v>4</v>
      </c>
      <c r="C336" s="68">
        <v>4</v>
      </c>
      <c r="D336" s="68">
        <v>4</v>
      </c>
      <c r="E336" s="68">
        <v>8</v>
      </c>
      <c r="F336" s="68">
        <v>8</v>
      </c>
      <c r="G336" s="68">
        <v>8</v>
      </c>
      <c r="H336" s="68">
        <v>6</v>
      </c>
      <c r="I336" s="68">
        <v>8</v>
      </c>
      <c r="J336" s="68">
        <v>8</v>
      </c>
      <c r="K336" s="68">
        <v>5</v>
      </c>
      <c r="L336" s="68">
        <v>8</v>
      </c>
      <c r="M336" s="68">
        <v>6</v>
      </c>
      <c r="N336" s="68">
        <v>3</v>
      </c>
      <c r="O336" s="68">
        <v>5</v>
      </c>
      <c r="P336" s="68">
        <v>6</v>
      </c>
      <c r="Q336" s="68">
        <v>3</v>
      </c>
      <c r="R336" s="68">
        <v>1</v>
      </c>
      <c r="S336" s="68">
        <v>7</v>
      </c>
      <c r="T336" s="68">
        <v>4</v>
      </c>
      <c r="U336" s="68">
        <v>9</v>
      </c>
      <c r="V336" s="68">
        <v>1</v>
      </c>
      <c r="W336" s="68">
        <v>2</v>
      </c>
      <c r="X336" s="68">
        <v>8</v>
      </c>
      <c r="Y336" s="68">
        <v>7</v>
      </c>
      <c r="Z336" s="68">
        <v>6</v>
      </c>
      <c r="AA336" s="68">
        <v>4</v>
      </c>
      <c r="AB336" s="68">
        <v>3</v>
      </c>
      <c r="AC336" s="68">
        <v>5</v>
      </c>
      <c r="AD336" s="68">
        <v>7</v>
      </c>
      <c r="AE336" s="68">
        <v>4</v>
      </c>
      <c r="AF336" s="68">
        <v>6</v>
      </c>
      <c r="AG336" s="68">
        <v>8</v>
      </c>
      <c r="AH336" s="68">
        <v>6</v>
      </c>
      <c r="AI336" s="68">
        <v>3</v>
      </c>
      <c r="AJ336" s="68">
        <v>2</v>
      </c>
      <c r="AK336" s="68">
        <v>3</v>
      </c>
      <c r="AL336" s="68">
        <v>7</v>
      </c>
      <c r="AM336" s="68">
        <v>9</v>
      </c>
      <c r="AN336" s="68">
        <v>9</v>
      </c>
      <c r="AO336" s="68">
        <v>4</v>
      </c>
      <c r="AP336" s="68">
        <v>6</v>
      </c>
      <c r="AQ336" s="68">
        <v>8</v>
      </c>
      <c r="AR336" s="68">
        <v>7</v>
      </c>
      <c r="AS336" s="68">
        <v>3</v>
      </c>
      <c r="AT336" s="68">
        <v>5</v>
      </c>
      <c r="AU336" s="68">
        <v>8</v>
      </c>
      <c r="AV336" s="68">
        <v>8</v>
      </c>
      <c r="AW336" s="68">
        <v>8</v>
      </c>
      <c r="AX336" s="68">
        <v>4</v>
      </c>
      <c r="AY336" s="68">
        <v>8</v>
      </c>
      <c r="AZ336" s="68">
        <v>8</v>
      </c>
      <c r="BA336" s="68">
        <v>8</v>
      </c>
      <c r="BB336" s="68">
        <v>7</v>
      </c>
      <c r="BC336" s="68">
        <v>6</v>
      </c>
      <c r="BD336" s="68">
        <v>9</v>
      </c>
      <c r="BE336" s="68">
        <v>6</v>
      </c>
      <c r="BF336" s="68">
        <v>6</v>
      </c>
      <c r="BG336" s="68">
        <v>6</v>
      </c>
      <c r="BH336" s="68">
        <v>5</v>
      </c>
      <c r="BI336" s="68">
        <v>10</v>
      </c>
      <c r="BJ336" s="68">
        <v>10</v>
      </c>
      <c r="BK336" s="68">
        <v>10</v>
      </c>
      <c r="BL336" s="68">
        <v>10</v>
      </c>
    </row>
    <row r="337" spans="1:64">
      <c r="A337" s="132">
        <v>45235</v>
      </c>
      <c r="B337" s="68">
        <v>4</v>
      </c>
      <c r="C337" s="68">
        <v>4</v>
      </c>
      <c r="D337" s="68">
        <v>4</v>
      </c>
      <c r="E337" s="68">
        <v>8</v>
      </c>
      <c r="F337" s="68">
        <v>8</v>
      </c>
      <c r="G337" s="68">
        <v>8</v>
      </c>
      <c r="H337" s="68">
        <v>6</v>
      </c>
      <c r="I337" s="68">
        <v>8</v>
      </c>
      <c r="J337" s="68">
        <v>8</v>
      </c>
      <c r="K337" s="68">
        <v>5</v>
      </c>
      <c r="L337" s="68">
        <v>8</v>
      </c>
      <c r="M337" s="68">
        <v>6</v>
      </c>
      <c r="N337" s="68">
        <v>3</v>
      </c>
      <c r="O337" s="68">
        <v>5</v>
      </c>
      <c r="P337" s="68">
        <v>6</v>
      </c>
      <c r="Q337" s="68">
        <v>3</v>
      </c>
      <c r="R337" s="68">
        <v>1</v>
      </c>
      <c r="S337" s="68">
        <v>7</v>
      </c>
      <c r="T337" s="68">
        <v>4</v>
      </c>
      <c r="U337" s="68">
        <v>9</v>
      </c>
      <c r="V337" s="68">
        <v>1</v>
      </c>
      <c r="W337" s="68">
        <v>2</v>
      </c>
      <c r="X337" s="68">
        <v>8</v>
      </c>
      <c r="Y337" s="68">
        <v>7</v>
      </c>
      <c r="Z337" s="68">
        <v>6</v>
      </c>
      <c r="AA337" s="68">
        <v>4</v>
      </c>
      <c r="AB337" s="68">
        <v>3</v>
      </c>
      <c r="AC337" s="68">
        <v>5</v>
      </c>
      <c r="AD337" s="68">
        <v>7</v>
      </c>
      <c r="AE337" s="68">
        <v>4</v>
      </c>
      <c r="AF337" s="68">
        <v>6</v>
      </c>
      <c r="AG337" s="68">
        <v>8</v>
      </c>
      <c r="AH337" s="68">
        <v>6</v>
      </c>
      <c r="AI337" s="68">
        <v>3</v>
      </c>
      <c r="AJ337" s="68">
        <v>2</v>
      </c>
      <c r="AK337" s="68">
        <v>3</v>
      </c>
      <c r="AL337" s="68">
        <v>7</v>
      </c>
      <c r="AM337" s="68">
        <v>9</v>
      </c>
      <c r="AN337" s="68">
        <v>9</v>
      </c>
      <c r="AO337" s="68">
        <v>4</v>
      </c>
      <c r="AP337" s="68">
        <v>6</v>
      </c>
      <c r="AQ337" s="68">
        <v>8</v>
      </c>
      <c r="AR337" s="68">
        <v>7</v>
      </c>
      <c r="AS337" s="68">
        <v>3</v>
      </c>
      <c r="AT337" s="68">
        <v>5</v>
      </c>
      <c r="AU337" s="68">
        <v>8</v>
      </c>
      <c r="AV337" s="68">
        <v>8</v>
      </c>
      <c r="AW337" s="68">
        <v>8</v>
      </c>
      <c r="AX337" s="68">
        <v>4</v>
      </c>
      <c r="AY337" s="68">
        <v>8</v>
      </c>
      <c r="AZ337" s="68">
        <v>8</v>
      </c>
      <c r="BA337" s="68">
        <v>8</v>
      </c>
      <c r="BB337" s="68">
        <v>7</v>
      </c>
      <c r="BC337" s="68">
        <v>6</v>
      </c>
      <c r="BD337" s="68">
        <v>9</v>
      </c>
      <c r="BE337" s="68">
        <v>6</v>
      </c>
      <c r="BF337" s="68">
        <v>6</v>
      </c>
      <c r="BG337" s="68">
        <v>6</v>
      </c>
      <c r="BH337" s="68">
        <v>5</v>
      </c>
      <c r="BI337" s="68">
        <v>10</v>
      </c>
      <c r="BJ337" s="68">
        <v>10</v>
      </c>
      <c r="BK337" s="68">
        <v>10</v>
      </c>
      <c r="BL337" s="68">
        <v>10</v>
      </c>
    </row>
    <row r="338" spans="1:64">
      <c r="A338" s="132">
        <v>45236</v>
      </c>
      <c r="B338" s="68">
        <v>4</v>
      </c>
      <c r="C338" s="68">
        <v>4</v>
      </c>
      <c r="D338" s="68">
        <v>4</v>
      </c>
      <c r="E338" s="68">
        <v>8</v>
      </c>
      <c r="F338" s="68">
        <v>8</v>
      </c>
      <c r="G338" s="68">
        <v>8</v>
      </c>
      <c r="H338" s="68">
        <v>6</v>
      </c>
      <c r="I338" s="68">
        <v>8</v>
      </c>
      <c r="J338" s="68">
        <v>8</v>
      </c>
      <c r="K338" s="68">
        <v>5</v>
      </c>
      <c r="L338" s="68">
        <v>8</v>
      </c>
      <c r="M338" s="68">
        <v>6</v>
      </c>
      <c r="N338" s="68">
        <v>3</v>
      </c>
      <c r="O338" s="68">
        <v>5</v>
      </c>
      <c r="P338" s="68">
        <v>6</v>
      </c>
      <c r="Q338" s="68">
        <v>3</v>
      </c>
      <c r="R338" s="68">
        <v>1</v>
      </c>
      <c r="S338" s="68">
        <v>7</v>
      </c>
      <c r="T338" s="68">
        <v>4</v>
      </c>
      <c r="U338" s="68">
        <v>9</v>
      </c>
      <c r="V338" s="68">
        <v>1</v>
      </c>
      <c r="W338" s="68">
        <v>2</v>
      </c>
      <c r="X338" s="68">
        <v>8</v>
      </c>
      <c r="Y338" s="68">
        <v>7</v>
      </c>
      <c r="Z338" s="68">
        <v>6</v>
      </c>
      <c r="AA338" s="68">
        <v>4</v>
      </c>
      <c r="AB338" s="68">
        <v>3</v>
      </c>
      <c r="AC338" s="68">
        <v>5</v>
      </c>
      <c r="AD338" s="68">
        <v>7</v>
      </c>
      <c r="AE338" s="68">
        <v>4</v>
      </c>
      <c r="AF338" s="68">
        <v>6</v>
      </c>
      <c r="AG338" s="68">
        <v>8</v>
      </c>
      <c r="AH338" s="68">
        <v>6</v>
      </c>
      <c r="AI338" s="68">
        <v>3</v>
      </c>
      <c r="AJ338" s="68">
        <v>2</v>
      </c>
      <c r="AK338" s="68">
        <v>3</v>
      </c>
      <c r="AL338" s="68">
        <v>7</v>
      </c>
      <c r="AM338" s="68">
        <v>9</v>
      </c>
      <c r="AN338" s="68">
        <v>9</v>
      </c>
      <c r="AO338" s="68">
        <v>4</v>
      </c>
      <c r="AP338" s="68">
        <v>6</v>
      </c>
      <c r="AQ338" s="68">
        <v>8</v>
      </c>
      <c r="AR338" s="68">
        <v>7</v>
      </c>
      <c r="AS338" s="68">
        <v>3</v>
      </c>
      <c r="AT338" s="68">
        <v>5</v>
      </c>
      <c r="AU338" s="68">
        <v>8</v>
      </c>
      <c r="AV338" s="68">
        <v>8</v>
      </c>
      <c r="AW338" s="68">
        <v>8</v>
      </c>
      <c r="AX338" s="68">
        <v>4</v>
      </c>
      <c r="AY338" s="68">
        <v>8</v>
      </c>
      <c r="AZ338" s="68">
        <v>8</v>
      </c>
      <c r="BA338" s="68">
        <v>8</v>
      </c>
      <c r="BB338" s="68">
        <v>7</v>
      </c>
      <c r="BC338" s="68">
        <v>6</v>
      </c>
      <c r="BD338" s="68">
        <v>9</v>
      </c>
      <c r="BE338" s="68">
        <v>6</v>
      </c>
      <c r="BF338" s="68">
        <v>6</v>
      </c>
      <c r="BG338" s="68">
        <v>6</v>
      </c>
      <c r="BH338" s="68">
        <v>5</v>
      </c>
      <c r="BI338" s="68">
        <v>10</v>
      </c>
      <c r="BJ338" s="68">
        <v>10</v>
      </c>
      <c r="BK338" s="68">
        <v>10</v>
      </c>
      <c r="BL338" s="68">
        <v>10</v>
      </c>
    </row>
    <row r="339" spans="1:64">
      <c r="A339" s="132">
        <v>45237</v>
      </c>
      <c r="B339" s="68">
        <v>4</v>
      </c>
      <c r="C339" s="68">
        <v>4</v>
      </c>
      <c r="D339" s="68">
        <v>4</v>
      </c>
      <c r="E339" s="68">
        <v>8</v>
      </c>
      <c r="F339" s="68">
        <v>8</v>
      </c>
      <c r="G339" s="68">
        <v>8</v>
      </c>
      <c r="H339" s="68">
        <v>6</v>
      </c>
      <c r="I339" s="68">
        <v>8</v>
      </c>
      <c r="J339" s="68">
        <v>8</v>
      </c>
      <c r="K339" s="68">
        <v>5</v>
      </c>
      <c r="L339" s="68">
        <v>8</v>
      </c>
      <c r="M339" s="68">
        <v>6</v>
      </c>
      <c r="N339" s="68">
        <v>3</v>
      </c>
      <c r="O339" s="68">
        <v>5</v>
      </c>
      <c r="P339" s="68">
        <v>6</v>
      </c>
      <c r="Q339" s="68">
        <v>3</v>
      </c>
      <c r="R339" s="68">
        <v>1</v>
      </c>
      <c r="S339" s="68">
        <v>7</v>
      </c>
      <c r="T339" s="68">
        <v>4</v>
      </c>
      <c r="U339" s="68">
        <v>9</v>
      </c>
      <c r="V339" s="68">
        <v>1</v>
      </c>
      <c r="W339" s="68">
        <v>2</v>
      </c>
      <c r="X339" s="68">
        <v>8</v>
      </c>
      <c r="Y339" s="68">
        <v>7</v>
      </c>
      <c r="Z339" s="68">
        <v>6</v>
      </c>
      <c r="AA339" s="68">
        <v>4</v>
      </c>
      <c r="AB339" s="68">
        <v>3</v>
      </c>
      <c r="AC339" s="68">
        <v>5</v>
      </c>
      <c r="AD339" s="68">
        <v>7</v>
      </c>
      <c r="AE339" s="68">
        <v>4</v>
      </c>
      <c r="AF339" s="68">
        <v>6</v>
      </c>
      <c r="AG339" s="68">
        <v>8</v>
      </c>
      <c r="AH339" s="68">
        <v>6</v>
      </c>
      <c r="AI339" s="68">
        <v>3</v>
      </c>
      <c r="AJ339" s="68">
        <v>2</v>
      </c>
      <c r="AK339" s="68">
        <v>3</v>
      </c>
      <c r="AL339" s="68">
        <v>7</v>
      </c>
      <c r="AM339" s="68">
        <v>9</v>
      </c>
      <c r="AN339" s="68">
        <v>9</v>
      </c>
      <c r="AO339" s="68">
        <v>4</v>
      </c>
      <c r="AP339" s="68">
        <v>6</v>
      </c>
      <c r="AQ339" s="68">
        <v>8</v>
      </c>
      <c r="AR339" s="68">
        <v>7</v>
      </c>
      <c r="AS339" s="68">
        <v>3</v>
      </c>
      <c r="AT339" s="68">
        <v>5</v>
      </c>
      <c r="AU339" s="68">
        <v>8</v>
      </c>
      <c r="AV339" s="68">
        <v>8</v>
      </c>
      <c r="AW339" s="68">
        <v>8</v>
      </c>
      <c r="AX339" s="68">
        <v>4</v>
      </c>
      <c r="AY339" s="68">
        <v>8</v>
      </c>
      <c r="AZ339" s="68">
        <v>8</v>
      </c>
      <c r="BA339" s="68">
        <v>8</v>
      </c>
      <c r="BB339" s="68">
        <v>7</v>
      </c>
      <c r="BC339" s="68">
        <v>6</v>
      </c>
      <c r="BD339" s="68">
        <v>9</v>
      </c>
      <c r="BE339" s="68">
        <v>6</v>
      </c>
      <c r="BF339" s="68">
        <v>6</v>
      </c>
      <c r="BG339" s="68">
        <v>6</v>
      </c>
      <c r="BH339" s="68">
        <v>5</v>
      </c>
      <c r="BI339" s="68">
        <v>10</v>
      </c>
      <c r="BJ339" s="68">
        <v>10</v>
      </c>
      <c r="BK339" s="68">
        <v>10</v>
      </c>
      <c r="BL339" s="68">
        <v>10</v>
      </c>
    </row>
    <row r="340" spans="1:64">
      <c r="A340" s="132">
        <v>45238</v>
      </c>
      <c r="B340" s="68">
        <v>4</v>
      </c>
      <c r="C340" s="68">
        <v>4</v>
      </c>
      <c r="D340" s="68">
        <v>4</v>
      </c>
      <c r="E340" s="68">
        <v>8</v>
      </c>
      <c r="F340" s="68">
        <v>8</v>
      </c>
      <c r="G340" s="68">
        <v>8</v>
      </c>
      <c r="H340" s="68">
        <v>6</v>
      </c>
      <c r="I340" s="68">
        <v>8</v>
      </c>
      <c r="J340" s="68">
        <v>8</v>
      </c>
      <c r="K340" s="68">
        <v>5</v>
      </c>
      <c r="L340" s="68">
        <v>8</v>
      </c>
      <c r="M340" s="68">
        <v>6</v>
      </c>
      <c r="N340" s="68">
        <v>3</v>
      </c>
      <c r="O340" s="68">
        <v>5</v>
      </c>
      <c r="P340" s="68">
        <v>6</v>
      </c>
      <c r="Q340" s="68">
        <v>3</v>
      </c>
      <c r="R340" s="68">
        <v>1</v>
      </c>
      <c r="S340" s="68">
        <v>7</v>
      </c>
      <c r="T340" s="68">
        <v>4</v>
      </c>
      <c r="U340" s="68">
        <v>9</v>
      </c>
      <c r="V340" s="68">
        <v>1</v>
      </c>
      <c r="W340" s="68">
        <v>2</v>
      </c>
      <c r="X340" s="68">
        <v>8</v>
      </c>
      <c r="Y340" s="68">
        <v>7</v>
      </c>
      <c r="Z340" s="68">
        <v>6</v>
      </c>
      <c r="AA340" s="68">
        <v>4</v>
      </c>
      <c r="AB340" s="68">
        <v>3</v>
      </c>
      <c r="AC340" s="68">
        <v>5</v>
      </c>
      <c r="AD340" s="68">
        <v>7</v>
      </c>
      <c r="AE340" s="68">
        <v>4</v>
      </c>
      <c r="AF340" s="68">
        <v>6</v>
      </c>
      <c r="AG340" s="68">
        <v>8</v>
      </c>
      <c r="AH340" s="68">
        <v>6</v>
      </c>
      <c r="AI340" s="68">
        <v>3</v>
      </c>
      <c r="AJ340" s="68">
        <v>2</v>
      </c>
      <c r="AK340" s="68">
        <v>3</v>
      </c>
      <c r="AL340" s="68">
        <v>7</v>
      </c>
      <c r="AM340" s="68">
        <v>9</v>
      </c>
      <c r="AN340" s="68">
        <v>9</v>
      </c>
      <c r="AO340" s="68">
        <v>4</v>
      </c>
      <c r="AP340" s="68">
        <v>6</v>
      </c>
      <c r="AQ340" s="68">
        <v>8</v>
      </c>
      <c r="AR340" s="68">
        <v>7</v>
      </c>
      <c r="AS340" s="68">
        <v>3</v>
      </c>
      <c r="AT340" s="68">
        <v>5</v>
      </c>
      <c r="AU340" s="68">
        <v>8</v>
      </c>
      <c r="AV340" s="68">
        <v>8</v>
      </c>
      <c r="AW340" s="68">
        <v>8</v>
      </c>
      <c r="AX340" s="68">
        <v>4</v>
      </c>
      <c r="AY340" s="68">
        <v>8</v>
      </c>
      <c r="AZ340" s="68">
        <v>8</v>
      </c>
      <c r="BA340" s="68">
        <v>8</v>
      </c>
      <c r="BB340" s="68">
        <v>7</v>
      </c>
      <c r="BC340" s="68">
        <v>6</v>
      </c>
      <c r="BD340" s="68">
        <v>9</v>
      </c>
      <c r="BE340" s="68">
        <v>6</v>
      </c>
      <c r="BF340" s="68">
        <v>6</v>
      </c>
      <c r="BG340" s="68">
        <v>6</v>
      </c>
      <c r="BH340" s="68">
        <v>5</v>
      </c>
      <c r="BI340" s="68">
        <v>10</v>
      </c>
      <c r="BJ340" s="68">
        <v>10</v>
      </c>
      <c r="BK340" s="68">
        <v>10</v>
      </c>
      <c r="BL340" s="68">
        <v>10</v>
      </c>
    </row>
    <row r="341" spans="1:64">
      <c r="A341" s="132">
        <v>45239</v>
      </c>
      <c r="B341" s="68">
        <v>4</v>
      </c>
      <c r="C341" s="68">
        <v>4</v>
      </c>
      <c r="D341" s="68">
        <v>4</v>
      </c>
      <c r="E341" s="68">
        <v>8</v>
      </c>
      <c r="F341" s="68">
        <v>8</v>
      </c>
      <c r="G341" s="68">
        <v>8</v>
      </c>
      <c r="H341" s="68">
        <v>6</v>
      </c>
      <c r="I341" s="68">
        <v>8</v>
      </c>
      <c r="J341" s="68">
        <v>8</v>
      </c>
      <c r="K341" s="68">
        <v>5</v>
      </c>
      <c r="L341" s="68">
        <v>8</v>
      </c>
      <c r="M341" s="68">
        <v>6</v>
      </c>
      <c r="N341" s="68">
        <v>3</v>
      </c>
      <c r="O341" s="68">
        <v>5</v>
      </c>
      <c r="P341" s="68">
        <v>6</v>
      </c>
      <c r="Q341" s="68">
        <v>3</v>
      </c>
      <c r="R341" s="68">
        <v>1</v>
      </c>
      <c r="S341" s="68">
        <v>7</v>
      </c>
      <c r="T341" s="68">
        <v>4</v>
      </c>
      <c r="U341" s="68">
        <v>9</v>
      </c>
      <c r="V341" s="68">
        <v>1</v>
      </c>
      <c r="W341" s="68">
        <v>2</v>
      </c>
      <c r="X341" s="68">
        <v>8</v>
      </c>
      <c r="Y341" s="68">
        <v>7</v>
      </c>
      <c r="Z341" s="68">
        <v>6</v>
      </c>
      <c r="AA341" s="68">
        <v>4</v>
      </c>
      <c r="AB341" s="68">
        <v>3</v>
      </c>
      <c r="AC341" s="68">
        <v>5</v>
      </c>
      <c r="AD341" s="68">
        <v>7</v>
      </c>
      <c r="AE341" s="68">
        <v>4</v>
      </c>
      <c r="AF341" s="68">
        <v>6</v>
      </c>
      <c r="AG341" s="68">
        <v>8</v>
      </c>
      <c r="AH341" s="68">
        <v>6</v>
      </c>
      <c r="AI341" s="68">
        <v>3</v>
      </c>
      <c r="AJ341" s="68">
        <v>2</v>
      </c>
      <c r="AK341" s="68">
        <v>3</v>
      </c>
      <c r="AL341" s="68">
        <v>7</v>
      </c>
      <c r="AM341" s="68">
        <v>9</v>
      </c>
      <c r="AN341" s="68">
        <v>9</v>
      </c>
      <c r="AO341" s="68">
        <v>4</v>
      </c>
      <c r="AP341" s="68">
        <v>6</v>
      </c>
      <c r="AQ341" s="68">
        <v>8</v>
      </c>
      <c r="AR341" s="68">
        <v>7</v>
      </c>
      <c r="AS341" s="68">
        <v>3</v>
      </c>
      <c r="AT341" s="68">
        <v>5</v>
      </c>
      <c r="AU341" s="68">
        <v>8</v>
      </c>
      <c r="AV341" s="68">
        <v>8</v>
      </c>
      <c r="AW341" s="68">
        <v>8</v>
      </c>
      <c r="AX341" s="68">
        <v>4</v>
      </c>
      <c r="AY341" s="68">
        <v>8</v>
      </c>
      <c r="AZ341" s="68">
        <v>8</v>
      </c>
      <c r="BA341" s="68">
        <v>8</v>
      </c>
      <c r="BB341" s="68">
        <v>7</v>
      </c>
      <c r="BC341" s="68">
        <v>6</v>
      </c>
      <c r="BD341" s="68">
        <v>9</v>
      </c>
      <c r="BE341" s="68">
        <v>6</v>
      </c>
      <c r="BF341" s="68">
        <v>6</v>
      </c>
      <c r="BG341" s="68">
        <v>6</v>
      </c>
      <c r="BH341" s="68">
        <v>5</v>
      </c>
      <c r="BI341" s="68">
        <v>10</v>
      </c>
      <c r="BJ341" s="68">
        <v>10</v>
      </c>
      <c r="BK341" s="68">
        <v>10</v>
      </c>
      <c r="BL341" s="68">
        <v>10</v>
      </c>
    </row>
    <row r="342" spans="1:64">
      <c r="A342" s="132">
        <v>45240</v>
      </c>
      <c r="B342" s="68">
        <v>4</v>
      </c>
      <c r="C342" s="68">
        <v>4</v>
      </c>
      <c r="D342" s="68">
        <v>4</v>
      </c>
      <c r="E342" s="68">
        <v>8</v>
      </c>
      <c r="F342" s="68">
        <v>8</v>
      </c>
      <c r="G342" s="68">
        <v>8</v>
      </c>
      <c r="H342" s="68">
        <v>6</v>
      </c>
      <c r="I342" s="68">
        <v>8</v>
      </c>
      <c r="J342" s="68">
        <v>8</v>
      </c>
      <c r="K342" s="68">
        <v>5</v>
      </c>
      <c r="L342" s="68">
        <v>8</v>
      </c>
      <c r="M342" s="68">
        <v>6</v>
      </c>
      <c r="N342" s="68">
        <v>3</v>
      </c>
      <c r="O342" s="68">
        <v>5</v>
      </c>
      <c r="P342" s="68">
        <v>6</v>
      </c>
      <c r="Q342" s="68">
        <v>3</v>
      </c>
      <c r="R342" s="68">
        <v>1</v>
      </c>
      <c r="S342" s="68">
        <v>7</v>
      </c>
      <c r="T342" s="68">
        <v>4</v>
      </c>
      <c r="U342" s="68">
        <v>9</v>
      </c>
      <c r="V342" s="68">
        <v>1</v>
      </c>
      <c r="W342" s="68">
        <v>2</v>
      </c>
      <c r="X342" s="68">
        <v>8</v>
      </c>
      <c r="Y342" s="68">
        <v>7</v>
      </c>
      <c r="Z342" s="68">
        <v>6</v>
      </c>
      <c r="AA342" s="68">
        <v>4</v>
      </c>
      <c r="AB342" s="68">
        <v>3</v>
      </c>
      <c r="AC342" s="68">
        <v>5</v>
      </c>
      <c r="AD342" s="68">
        <v>7</v>
      </c>
      <c r="AE342" s="68">
        <v>4</v>
      </c>
      <c r="AF342" s="68">
        <v>6</v>
      </c>
      <c r="AG342" s="68">
        <v>8</v>
      </c>
      <c r="AH342" s="68">
        <v>6</v>
      </c>
      <c r="AI342" s="68">
        <v>3</v>
      </c>
      <c r="AJ342" s="68">
        <v>2</v>
      </c>
      <c r="AK342" s="68">
        <v>3</v>
      </c>
      <c r="AL342" s="68">
        <v>7</v>
      </c>
      <c r="AM342" s="68">
        <v>9</v>
      </c>
      <c r="AN342" s="68">
        <v>9</v>
      </c>
      <c r="AO342" s="68">
        <v>4</v>
      </c>
      <c r="AP342" s="68">
        <v>6</v>
      </c>
      <c r="AQ342" s="68">
        <v>8</v>
      </c>
      <c r="AR342" s="68">
        <v>7</v>
      </c>
      <c r="AS342" s="68">
        <v>3</v>
      </c>
      <c r="AT342" s="68">
        <v>5</v>
      </c>
      <c r="AU342" s="68">
        <v>8</v>
      </c>
      <c r="AV342" s="68">
        <v>8</v>
      </c>
      <c r="AW342" s="68">
        <v>8</v>
      </c>
      <c r="AX342" s="68">
        <v>4</v>
      </c>
      <c r="AY342" s="68">
        <v>8</v>
      </c>
      <c r="AZ342" s="68">
        <v>8</v>
      </c>
      <c r="BA342" s="68">
        <v>8</v>
      </c>
      <c r="BB342" s="68">
        <v>7</v>
      </c>
      <c r="BC342" s="68">
        <v>6</v>
      </c>
      <c r="BD342" s="68">
        <v>9</v>
      </c>
      <c r="BE342" s="68">
        <v>6</v>
      </c>
      <c r="BF342" s="68">
        <v>6</v>
      </c>
      <c r="BG342" s="68">
        <v>6</v>
      </c>
      <c r="BH342" s="68">
        <v>5</v>
      </c>
      <c r="BI342" s="68">
        <v>10</v>
      </c>
      <c r="BJ342" s="68">
        <v>10</v>
      </c>
      <c r="BK342" s="68">
        <v>10</v>
      </c>
      <c r="BL342" s="68">
        <v>10</v>
      </c>
    </row>
    <row r="343" spans="1:64">
      <c r="A343" s="132">
        <v>45241</v>
      </c>
      <c r="B343" s="68">
        <v>4</v>
      </c>
      <c r="C343" s="68">
        <v>4</v>
      </c>
      <c r="D343" s="68">
        <v>4</v>
      </c>
      <c r="E343" s="68">
        <v>8</v>
      </c>
      <c r="F343" s="68">
        <v>8</v>
      </c>
      <c r="G343" s="68">
        <v>8</v>
      </c>
      <c r="H343" s="68">
        <v>6</v>
      </c>
      <c r="I343" s="68">
        <v>8</v>
      </c>
      <c r="J343" s="68">
        <v>8</v>
      </c>
      <c r="K343" s="68">
        <v>5</v>
      </c>
      <c r="L343" s="68">
        <v>8</v>
      </c>
      <c r="M343" s="68">
        <v>6</v>
      </c>
      <c r="N343" s="68">
        <v>3</v>
      </c>
      <c r="O343" s="68">
        <v>5</v>
      </c>
      <c r="P343" s="68">
        <v>6</v>
      </c>
      <c r="Q343" s="68">
        <v>3</v>
      </c>
      <c r="R343" s="68">
        <v>1</v>
      </c>
      <c r="S343" s="68">
        <v>7</v>
      </c>
      <c r="T343" s="68">
        <v>4</v>
      </c>
      <c r="U343" s="68">
        <v>9</v>
      </c>
      <c r="V343" s="68">
        <v>1</v>
      </c>
      <c r="W343" s="68">
        <v>2</v>
      </c>
      <c r="X343" s="68">
        <v>8</v>
      </c>
      <c r="Y343" s="68">
        <v>7</v>
      </c>
      <c r="Z343" s="68">
        <v>6</v>
      </c>
      <c r="AA343" s="68">
        <v>4</v>
      </c>
      <c r="AB343" s="68">
        <v>3</v>
      </c>
      <c r="AC343" s="68">
        <v>5</v>
      </c>
      <c r="AD343" s="68">
        <v>7</v>
      </c>
      <c r="AE343" s="68">
        <v>4</v>
      </c>
      <c r="AF343" s="68">
        <v>6</v>
      </c>
      <c r="AG343" s="68">
        <v>8</v>
      </c>
      <c r="AH343" s="68">
        <v>6</v>
      </c>
      <c r="AI343" s="68">
        <v>3</v>
      </c>
      <c r="AJ343" s="68">
        <v>2</v>
      </c>
      <c r="AK343" s="68">
        <v>3</v>
      </c>
      <c r="AL343" s="68">
        <v>7</v>
      </c>
      <c r="AM343" s="68">
        <v>9</v>
      </c>
      <c r="AN343" s="68">
        <v>9</v>
      </c>
      <c r="AO343" s="68">
        <v>4</v>
      </c>
      <c r="AP343" s="68">
        <v>6</v>
      </c>
      <c r="AQ343" s="68">
        <v>8</v>
      </c>
      <c r="AR343" s="68">
        <v>7</v>
      </c>
      <c r="AS343" s="68">
        <v>3</v>
      </c>
      <c r="AT343" s="68">
        <v>5</v>
      </c>
      <c r="AU343" s="68">
        <v>8</v>
      </c>
      <c r="AV343" s="68">
        <v>8</v>
      </c>
      <c r="AW343" s="68">
        <v>8</v>
      </c>
      <c r="AX343" s="68">
        <v>4</v>
      </c>
      <c r="AY343" s="68">
        <v>8</v>
      </c>
      <c r="AZ343" s="68">
        <v>8</v>
      </c>
      <c r="BA343" s="68">
        <v>8</v>
      </c>
      <c r="BB343" s="68">
        <v>7</v>
      </c>
      <c r="BC343" s="68">
        <v>6</v>
      </c>
      <c r="BD343" s="68">
        <v>9</v>
      </c>
      <c r="BE343" s="68">
        <v>6</v>
      </c>
      <c r="BF343" s="68">
        <v>6</v>
      </c>
      <c r="BG343" s="68">
        <v>6</v>
      </c>
      <c r="BH343" s="68">
        <v>5</v>
      </c>
      <c r="BI343" s="68">
        <v>10</v>
      </c>
      <c r="BJ343" s="68">
        <v>10</v>
      </c>
      <c r="BK343" s="68">
        <v>10</v>
      </c>
      <c r="BL343" s="68">
        <v>10</v>
      </c>
    </row>
    <row r="344" spans="1:64">
      <c r="A344" s="132">
        <v>45242</v>
      </c>
      <c r="B344" s="68">
        <v>4</v>
      </c>
      <c r="C344" s="68">
        <v>4</v>
      </c>
      <c r="D344" s="68">
        <v>4</v>
      </c>
      <c r="E344" s="68">
        <v>8</v>
      </c>
      <c r="F344" s="68">
        <v>8</v>
      </c>
      <c r="G344" s="68">
        <v>8</v>
      </c>
      <c r="H344" s="68">
        <v>6</v>
      </c>
      <c r="I344" s="68">
        <v>8</v>
      </c>
      <c r="J344" s="68">
        <v>8</v>
      </c>
      <c r="K344" s="68">
        <v>5</v>
      </c>
      <c r="L344" s="68">
        <v>8</v>
      </c>
      <c r="M344" s="68">
        <v>6</v>
      </c>
      <c r="N344" s="68">
        <v>3</v>
      </c>
      <c r="O344" s="68">
        <v>5</v>
      </c>
      <c r="P344" s="68">
        <v>6</v>
      </c>
      <c r="Q344" s="68">
        <v>3</v>
      </c>
      <c r="R344" s="68">
        <v>1</v>
      </c>
      <c r="S344" s="68">
        <v>7</v>
      </c>
      <c r="T344" s="68">
        <v>4</v>
      </c>
      <c r="U344" s="68">
        <v>9</v>
      </c>
      <c r="V344" s="68">
        <v>1</v>
      </c>
      <c r="W344" s="68">
        <v>2</v>
      </c>
      <c r="X344" s="68">
        <v>8</v>
      </c>
      <c r="Y344" s="68">
        <v>7</v>
      </c>
      <c r="Z344" s="68">
        <v>6</v>
      </c>
      <c r="AA344" s="68">
        <v>4</v>
      </c>
      <c r="AB344" s="68">
        <v>3</v>
      </c>
      <c r="AC344" s="68">
        <v>5</v>
      </c>
      <c r="AD344" s="68">
        <v>7</v>
      </c>
      <c r="AE344" s="68">
        <v>4</v>
      </c>
      <c r="AF344" s="68">
        <v>6</v>
      </c>
      <c r="AG344" s="68">
        <v>8</v>
      </c>
      <c r="AH344" s="68">
        <v>6</v>
      </c>
      <c r="AI344" s="68">
        <v>3</v>
      </c>
      <c r="AJ344" s="68">
        <v>2</v>
      </c>
      <c r="AK344" s="68">
        <v>3</v>
      </c>
      <c r="AL344" s="68">
        <v>7</v>
      </c>
      <c r="AM344" s="68">
        <v>9</v>
      </c>
      <c r="AN344" s="68">
        <v>9</v>
      </c>
      <c r="AO344" s="68">
        <v>4</v>
      </c>
      <c r="AP344" s="68">
        <v>6</v>
      </c>
      <c r="AQ344" s="68">
        <v>8</v>
      </c>
      <c r="AR344" s="68">
        <v>7</v>
      </c>
      <c r="AS344" s="68">
        <v>3</v>
      </c>
      <c r="AT344" s="68">
        <v>5</v>
      </c>
      <c r="AU344" s="68">
        <v>8</v>
      </c>
      <c r="AV344" s="68">
        <v>8</v>
      </c>
      <c r="AW344" s="68">
        <v>8</v>
      </c>
      <c r="AX344" s="68">
        <v>4</v>
      </c>
      <c r="AY344" s="68">
        <v>8</v>
      </c>
      <c r="AZ344" s="68">
        <v>8</v>
      </c>
      <c r="BA344" s="68">
        <v>8</v>
      </c>
      <c r="BB344" s="68">
        <v>7</v>
      </c>
      <c r="BC344" s="68">
        <v>6</v>
      </c>
      <c r="BD344" s="68">
        <v>9</v>
      </c>
      <c r="BE344" s="68">
        <v>6</v>
      </c>
      <c r="BF344" s="68">
        <v>6</v>
      </c>
      <c r="BG344" s="68">
        <v>6</v>
      </c>
      <c r="BH344" s="68">
        <v>5</v>
      </c>
      <c r="BI344" s="68">
        <v>10</v>
      </c>
      <c r="BJ344" s="68">
        <v>10</v>
      </c>
      <c r="BK344" s="68">
        <v>10</v>
      </c>
      <c r="BL344" s="68">
        <v>10</v>
      </c>
    </row>
    <row r="345" spans="1:64">
      <c r="A345" s="132">
        <v>45243</v>
      </c>
      <c r="B345" s="68">
        <v>4</v>
      </c>
      <c r="C345" s="68">
        <v>4</v>
      </c>
      <c r="D345" s="68">
        <v>4</v>
      </c>
      <c r="E345" s="68">
        <v>8</v>
      </c>
      <c r="F345" s="68">
        <v>8</v>
      </c>
      <c r="G345" s="68">
        <v>8</v>
      </c>
      <c r="H345" s="68">
        <v>6</v>
      </c>
      <c r="I345" s="68">
        <v>8</v>
      </c>
      <c r="J345" s="68">
        <v>8</v>
      </c>
      <c r="K345" s="68">
        <v>5</v>
      </c>
      <c r="L345" s="68">
        <v>8</v>
      </c>
      <c r="M345" s="68">
        <v>6</v>
      </c>
      <c r="N345" s="68">
        <v>3</v>
      </c>
      <c r="O345" s="68">
        <v>5</v>
      </c>
      <c r="P345" s="68">
        <v>6</v>
      </c>
      <c r="Q345" s="68">
        <v>3</v>
      </c>
      <c r="R345" s="68">
        <v>1</v>
      </c>
      <c r="S345" s="68">
        <v>7</v>
      </c>
      <c r="T345" s="68">
        <v>4</v>
      </c>
      <c r="U345" s="68">
        <v>9</v>
      </c>
      <c r="V345" s="68">
        <v>1</v>
      </c>
      <c r="W345" s="68">
        <v>2</v>
      </c>
      <c r="X345" s="68">
        <v>8</v>
      </c>
      <c r="Y345" s="68">
        <v>7</v>
      </c>
      <c r="Z345" s="68">
        <v>6</v>
      </c>
      <c r="AA345" s="68">
        <v>4</v>
      </c>
      <c r="AB345" s="68">
        <v>3</v>
      </c>
      <c r="AC345" s="68">
        <v>5</v>
      </c>
      <c r="AD345" s="68">
        <v>7</v>
      </c>
      <c r="AE345" s="68">
        <v>4</v>
      </c>
      <c r="AF345" s="68">
        <v>6</v>
      </c>
      <c r="AG345" s="68">
        <v>8</v>
      </c>
      <c r="AH345" s="68">
        <v>6</v>
      </c>
      <c r="AI345" s="68">
        <v>3</v>
      </c>
      <c r="AJ345" s="68">
        <v>2</v>
      </c>
      <c r="AK345" s="68">
        <v>3</v>
      </c>
      <c r="AL345" s="68">
        <v>7</v>
      </c>
      <c r="AM345" s="68">
        <v>9</v>
      </c>
      <c r="AN345" s="68">
        <v>9</v>
      </c>
      <c r="AO345" s="68">
        <v>4</v>
      </c>
      <c r="AP345" s="68">
        <v>6</v>
      </c>
      <c r="AQ345" s="68">
        <v>8</v>
      </c>
      <c r="AR345" s="68">
        <v>7</v>
      </c>
      <c r="AS345" s="68">
        <v>3</v>
      </c>
      <c r="AT345" s="68">
        <v>5</v>
      </c>
      <c r="AU345" s="68">
        <v>8</v>
      </c>
      <c r="AV345" s="68">
        <v>8</v>
      </c>
      <c r="AW345" s="68">
        <v>8</v>
      </c>
      <c r="AX345" s="68">
        <v>4</v>
      </c>
      <c r="AY345" s="68">
        <v>8</v>
      </c>
      <c r="AZ345" s="68">
        <v>8</v>
      </c>
      <c r="BA345" s="68">
        <v>8</v>
      </c>
      <c r="BB345" s="68">
        <v>7</v>
      </c>
      <c r="BC345" s="68">
        <v>6</v>
      </c>
      <c r="BD345" s="68">
        <v>9</v>
      </c>
      <c r="BE345" s="68">
        <v>6</v>
      </c>
      <c r="BF345" s="68">
        <v>6</v>
      </c>
      <c r="BG345" s="68">
        <v>6</v>
      </c>
      <c r="BH345" s="68">
        <v>5</v>
      </c>
      <c r="BI345" s="68">
        <v>10</v>
      </c>
      <c r="BJ345" s="68">
        <v>10</v>
      </c>
      <c r="BK345" s="68">
        <v>10</v>
      </c>
      <c r="BL345" s="68">
        <v>10</v>
      </c>
    </row>
    <row r="346" spans="1:64">
      <c r="A346" s="132">
        <v>45244</v>
      </c>
      <c r="B346" s="68">
        <v>4</v>
      </c>
      <c r="C346" s="68">
        <v>4</v>
      </c>
      <c r="D346" s="68">
        <v>4</v>
      </c>
      <c r="E346" s="68">
        <v>8</v>
      </c>
      <c r="F346" s="68">
        <v>8</v>
      </c>
      <c r="G346" s="68">
        <v>8</v>
      </c>
      <c r="H346" s="68">
        <v>6</v>
      </c>
      <c r="I346" s="68">
        <v>8</v>
      </c>
      <c r="J346" s="68">
        <v>8</v>
      </c>
      <c r="K346" s="68">
        <v>5</v>
      </c>
      <c r="L346" s="68">
        <v>8</v>
      </c>
      <c r="M346" s="68">
        <v>6</v>
      </c>
      <c r="N346" s="68">
        <v>3</v>
      </c>
      <c r="O346" s="68">
        <v>5</v>
      </c>
      <c r="P346" s="68">
        <v>6</v>
      </c>
      <c r="Q346" s="68">
        <v>3</v>
      </c>
      <c r="R346" s="68">
        <v>1</v>
      </c>
      <c r="S346" s="68">
        <v>7</v>
      </c>
      <c r="T346" s="68">
        <v>4</v>
      </c>
      <c r="U346" s="68">
        <v>9</v>
      </c>
      <c r="V346" s="68">
        <v>1</v>
      </c>
      <c r="W346" s="68">
        <v>2</v>
      </c>
      <c r="X346" s="68">
        <v>8</v>
      </c>
      <c r="Y346" s="68">
        <v>7</v>
      </c>
      <c r="Z346" s="68">
        <v>6</v>
      </c>
      <c r="AA346" s="68">
        <v>4</v>
      </c>
      <c r="AB346" s="68">
        <v>3</v>
      </c>
      <c r="AC346" s="68">
        <v>5</v>
      </c>
      <c r="AD346" s="68">
        <v>7</v>
      </c>
      <c r="AE346" s="68">
        <v>4</v>
      </c>
      <c r="AF346" s="68">
        <v>6</v>
      </c>
      <c r="AG346" s="68">
        <v>8</v>
      </c>
      <c r="AH346" s="68">
        <v>6</v>
      </c>
      <c r="AI346" s="68">
        <v>3</v>
      </c>
      <c r="AJ346" s="68">
        <v>2</v>
      </c>
      <c r="AK346" s="68">
        <v>3</v>
      </c>
      <c r="AL346" s="68">
        <v>7</v>
      </c>
      <c r="AM346" s="68">
        <v>9</v>
      </c>
      <c r="AN346" s="68">
        <v>9</v>
      </c>
      <c r="AO346" s="68">
        <v>4</v>
      </c>
      <c r="AP346" s="68">
        <v>6</v>
      </c>
      <c r="AQ346" s="68">
        <v>8</v>
      </c>
      <c r="AR346" s="68">
        <v>7</v>
      </c>
      <c r="AS346" s="68">
        <v>3</v>
      </c>
      <c r="AT346" s="68">
        <v>5</v>
      </c>
      <c r="AU346" s="68">
        <v>8</v>
      </c>
      <c r="AV346" s="68">
        <v>8</v>
      </c>
      <c r="AW346" s="68">
        <v>8</v>
      </c>
      <c r="AX346" s="68">
        <v>4</v>
      </c>
      <c r="AY346" s="68">
        <v>8</v>
      </c>
      <c r="AZ346" s="68">
        <v>8</v>
      </c>
      <c r="BA346" s="68">
        <v>8</v>
      </c>
      <c r="BB346" s="68">
        <v>7</v>
      </c>
      <c r="BC346" s="68">
        <v>6</v>
      </c>
      <c r="BD346" s="68">
        <v>9</v>
      </c>
      <c r="BE346" s="68">
        <v>6</v>
      </c>
      <c r="BF346" s="68">
        <v>6</v>
      </c>
      <c r="BG346" s="68">
        <v>6</v>
      </c>
      <c r="BH346" s="68">
        <v>5</v>
      </c>
      <c r="BI346" s="68">
        <v>10</v>
      </c>
      <c r="BJ346" s="68">
        <v>10</v>
      </c>
      <c r="BK346" s="68">
        <v>10</v>
      </c>
      <c r="BL346" s="68">
        <v>10</v>
      </c>
    </row>
    <row r="347" spans="1:64">
      <c r="A347" s="132">
        <v>45245</v>
      </c>
      <c r="B347" s="68">
        <v>4</v>
      </c>
      <c r="C347" s="68">
        <v>4</v>
      </c>
      <c r="D347" s="68">
        <v>4</v>
      </c>
      <c r="E347" s="68">
        <v>8</v>
      </c>
      <c r="F347" s="68">
        <v>8</v>
      </c>
      <c r="G347" s="68">
        <v>8</v>
      </c>
      <c r="H347" s="68">
        <v>6</v>
      </c>
      <c r="I347" s="68">
        <v>8</v>
      </c>
      <c r="J347" s="68">
        <v>8</v>
      </c>
      <c r="K347" s="68">
        <v>5</v>
      </c>
      <c r="L347" s="68">
        <v>8</v>
      </c>
      <c r="M347" s="68">
        <v>6</v>
      </c>
      <c r="N347" s="68">
        <v>3</v>
      </c>
      <c r="O347" s="68">
        <v>5</v>
      </c>
      <c r="P347" s="68">
        <v>6</v>
      </c>
      <c r="Q347" s="68">
        <v>3</v>
      </c>
      <c r="R347" s="68">
        <v>1</v>
      </c>
      <c r="S347" s="68">
        <v>6</v>
      </c>
      <c r="T347" s="68">
        <v>4</v>
      </c>
      <c r="U347" s="68">
        <v>9</v>
      </c>
      <c r="V347" s="68">
        <v>1</v>
      </c>
      <c r="W347" s="68">
        <v>2</v>
      </c>
      <c r="X347" s="68">
        <v>8</v>
      </c>
      <c r="Y347" s="68">
        <v>7</v>
      </c>
      <c r="Z347" s="68">
        <v>6</v>
      </c>
      <c r="AA347" s="68">
        <v>4</v>
      </c>
      <c r="AB347" s="68">
        <v>3</v>
      </c>
      <c r="AC347" s="68">
        <v>5</v>
      </c>
      <c r="AD347" s="68">
        <v>7</v>
      </c>
      <c r="AE347" s="68">
        <v>4</v>
      </c>
      <c r="AF347" s="68">
        <v>6</v>
      </c>
      <c r="AG347" s="68">
        <v>8</v>
      </c>
      <c r="AH347" s="68">
        <v>6</v>
      </c>
      <c r="AI347" s="68">
        <v>3</v>
      </c>
      <c r="AJ347" s="68">
        <v>2</v>
      </c>
      <c r="AK347" s="68">
        <v>3</v>
      </c>
      <c r="AL347" s="68">
        <v>7</v>
      </c>
      <c r="AM347" s="68">
        <v>9</v>
      </c>
      <c r="AN347" s="68">
        <v>9</v>
      </c>
      <c r="AO347" s="68">
        <v>4</v>
      </c>
      <c r="AP347" s="68">
        <v>6</v>
      </c>
      <c r="AQ347" s="68">
        <v>8</v>
      </c>
      <c r="AR347" s="68">
        <v>7</v>
      </c>
      <c r="AS347" s="68">
        <v>3</v>
      </c>
      <c r="AT347" s="68">
        <v>5</v>
      </c>
      <c r="AU347" s="68">
        <v>8</v>
      </c>
      <c r="AV347" s="68">
        <v>8</v>
      </c>
      <c r="AW347" s="68">
        <v>8</v>
      </c>
      <c r="AX347" s="68">
        <v>4</v>
      </c>
      <c r="AY347" s="68">
        <v>8</v>
      </c>
      <c r="AZ347" s="68">
        <v>8</v>
      </c>
      <c r="BA347" s="68">
        <v>8</v>
      </c>
      <c r="BB347" s="68">
        <v>7</v>
      </c>
      <c r="BC347" s="68">
        <v>6</v>
      </c>
      <c r="BD347" s="68">
        <v>9</v>
      </c>
      <c r="BE347" s="68">
        <v>6</v>
      </c>
      <c r="BF347" s="68">
        <v>6</v>
      </c>
      <c r="BG347" s="68">
        <v>6</v>
      </c>
      <c r="BH347" s="68">
        <v>5</v>
      </c>
      <c r="BI347" s="68">
        <v>10</v>
      </c>
      <c r="BJ347" s="68">
        <v>10</v>
      </c>
      <c r="BK347" s="68">
        <v>10</v>
      </c>
      <c r="BL347" s="68">
        <v>10</v>
      </c>
    </row>
    <row r="348" spans="1:64">
      <c r="A348" s="132">
        <v>45246</v>
      </c>
      <c r="B348" s="68">
        <v>4</v>
      </c>
      <c r="C348" s="68">
        <v>4</v>
      </c>
      <c r="D348" s="68">
        <v>4</v>
      </c>
      <c r="E348" s="68">
        <v>8</v>
      </c>
      <c r="F348" s="68">
        <v>8</v>
      </c>
      <c r="G348" s="68">
        <v>8</v>
      </c>
      <c r="H348" s="68">
        <v>6</v>
      </c>
      <c r="I348" s="68">
        <v>8</v>
      </c>
      <c r="J348" s="68">
        <v>8</v>
      </c>
      <c r="K348" s="68">
        <v>5</v>
      </c>
      <c r="L348" s="68">
        <v>8</v>
      </c>
      <c r="M348" s="68">
        <v>6</v>
      </c>
      <c r="N348" s="68">
        <v>3</v>
      </c>
      <c r="O348" s="68">
        <v>5</v>
      </c>
      <c r="P348" s="68">
        <v>6</v>
      </c>
      <c r="Q348" s="68">
        <v>3</v>
      </c>
      <c r="R348" s="68">
        <v>1</v>
      </c>
      <c r="S348" s="68">
        <v>6</v>
      </c>
      <c r="T348" s="68">
        <v>4</v>
      </c>
      <c r="U348" s="68">
        <v>9</v>
      </c>
      <c r="V348" s="68">
        <v>1</v>
      </c>
      <c r="W348" s="68">
        <v>2</v>
      </c>
      <c r="X348" s="68">
        <v>8</v>
      </c>
      <c r="Y348" s="68">
        <v>7</v>
      </c>
      <c r="Z348" s="68">
        <v>6</v>
      </c>
      <c r="AA348" s="68">
        <v>4</v>
      </c>
      <c r="AB348" s="68">
        <v>3</v>
      </c>
      <c r="AC348" s="68">
        <v>5</v>
      </c>
      <c r="AD348" s="68">
        <v>7</v>
      </c>
      <c r="AE348" s="68">
        <v>4</v>
      </c>
      <c r="AF348" s="68">
        <v>6</v>
      </c>
      <c r="AG348" s="68">
        <v>8</v>
      </c>
      <c r="AH348" s="68">
        <v>6</v>
      </c>
      <c r="AI348" s="68">
        <v>3</v>
      </c>
      <c r="AJ348" s="68">
        <v>2</v>
      </c>
      <c r="AK348" s="68">
        <v>3</v>
      </c>
      <c r="AL348" s="68">
        <v>7</v>
      </c>
      <c r="AM348" s="68">
        <v>9</v>
      </c>
      <c r="AN348" s="68">
        <v>9</v>
      </c>
      <c r="AO348" s="68">
        <v>4</v>
      </c>
      <c r="AP348" s="68">
        <v>6</v>
      </c>
      <c r="AQ348" s="68">
        <v>8</v>
      </c>
      <c r="AR348" s="68">
        <v>7</v>
      </c>
      <c r="AS348" s="68">
        <v>3</v>
      </c>
      <c r="AT348" s="68">
        <v>5</v>
      </c>
      <c r="AU348" s="68">
        <v>8</v>
      </c>
      <c r="AV348" s="68">
        <v>8</v>
      </c>
      <c r="AW348" s="68">
        <v>8</v>
      </c>
      <c r="AX348" s="68">
        <v>4</v>
      </c>
      <c r="AY348" s="68">
        <v>8</v>
      </c>
      <c r="AZ348" s="68">
        <v>8</v>
      </c>
      <c r="BA348" s="68">
        <v>8</v>
      </c>
      <c r="BB348" s="68">
        <v>7</v>
      </c>
      <c r="BC348" s="68">
        <v>6</v>
      </c>
      <c r="BD348" s="68">
        <v>9</v>
      </c>
      <c r="BE348" s="68">
        <v>6</v>
      </c>
      <c r="BF348" s="68">
        <v>6</v>
      </c>
      <c r="BG348" s="68">
        <v>6</v>
      </c>
      <c r="BH348" s="68">
        <v>5</v>
      </c>
      <c r="BI348" s="68">
        <v>10</v>
      </c>
      <c r="BJ348" s="68">
        <v>10</v>
      </c>
      <c r="BK348" s="68">
        <v>10</v>
      </c>
      <c r="BL348" s="68">
        <v>10</v>
      </c>
    </row>
    <row r="349" spans="1:64">
      <c r="A349" s="132">
        <v>45247</v>
      </c>
      <c r="B349" s="68">
        <v>4</v>
      </c>
      <c r="C349" s="68">
        <v>4</v>
      </c>
      <c r="D349" s="68">
        <v>4</v>
      </c>
      <c r="E349" s="68">
        <v>8</v>
      </c>
      <c r="F349" s="68">
        <v>8</v>
      </c>
      <c r="G349" s="68">
        <v>8</v>
      </c>
      <c r="H349" s="68">
        <v>6</v>
      </c>
      <c r="I349" s="68">
        <v>8</v>
      </c>
      <c r="J349" s="68">
        <v>8</v>
      </c>
      <c r="K349" s="68">
        <v>5</v>
      </c>
      <c r="L349" s="68">
        <v>8</v>
      </c>
      <c r="M349" s="68">
        <v>6</v>
      </c>
      <c r="N349" s="68">
        <v>3</v>
      </c>
      <c r="O349" s="68">
        <v>5</v>
      </c>
      <c r="P349" s="68">
        <v>6</v>
      </c>
      <c r="Q349" s="68">
        <v>3</v>
      </c>
      <c r="R349" s="68">
        <v>1</v>
      </c>
      <c r="S349" s="68">
        <v>6</v>
      </c>
      <c r="T349" s="68">
        <v>4</v>
      </c>
      <c r="U349" s="68">
        <v>9</v>
      </c>
      <c r="V349" s="68">
        <v>1</v>
      </c>
      <c r="W349" s="68">
        <v>2</v>
      </c>
      <c r="X349" s="68">
        <v>8</v>
      </c>
      <c r="Y349" s="68">
        <v>7</v>
      </c>
      <c r="Z349" s="68">
        <v>6</v>
      </c>
      <c r="AA349" s="68">
        <v>4</v>
      </c>
      <c r="AB349" s="68">
        <v>3</v>
      </c>
      <c r="AC349" s="68">
        <v>5</v>
      </c>
      <c r="AD349" s="68">
        <v>7</v>
      </c>
      <c r="AE349" s="68">
        <v>4</v>
      </c>
      <c r="AF349" s="68">
        <v>6</v>
      </c>
      <c r="AG349" s="68">
        <v>8</v>
      </c>
      <c r="AH349" s="68">
        <v>6</v>
      </c>
      <c r="AI349" s="68">
        <v>3</v>
      </c>
      <c r="AJ349" s="68">
        <v>2</v>
      </c>
      <c r="AK349" s="68">
        <v>3</v>
      </c>
      <c r="AL349" s="68">
        <v>6</v>
      </c>
      <c r="AM349" s="68">
        <v>9</v>
      </c>
      <c r="AN349" s="68">
        <v>9</v>
      </c>
      <c r="AO349" s="68">
        <v>4</v>
      </c>
      <c r="AP349" s="68">
        <v>6</v>
      </c>
      <c r="AQ349" s="68">
        <v>8</v>
      </c>
      <c r="AR349" s="68">
        <v>7</v>
      </c>
      <c r="AS349" s="68">
        <v>3</v>
      </c>
      <c r="AT349" s="68">
        <v>5</v>
      </c>
      <c r="AU349" s="68">
        <v>8</v>
      </c>
      <c r="AV349" s="68">
        <v>8</v>
      </c>
      <c r="AW349" s="68">
        <v>8</v>
      </c>
      <c r="AX349" s="68">
        <v>4</v>
      </c>
      <c r="AY349" s="68">
        <v>8</v>
      </c>
      <c r="AZ349" s="68">
        <v>8</v>
      </c>
      <c r="BA349" s="68">
        <v>8</v>
      </c>
      <c r="BB349" s="68">
        <v>7</v>
      </c>
      <c r="BC349" s="68">
        <v>6</v>
      </c>
      <c r="BD349" s="68">
        <v>9</v>
      </c>
      <c r="BE349" s="68">
        <v>6</v>
      </c>
      <c r="BF349" s="68">
        <v>6</v>
      </c>
      <c r="BG349" s="68">
        <v>6</v>
      </c>
      <c r="BH349" s="68">
        <v>5</v>
      </c>
      <c r="BI349" s="68">
        <v>10</v>
      </c>
      <c r="BJ349" s="68">
        <v>10</v>
      </c>
      <c r="BK349" s="68">
        <v>10</v>
      </c>
      <c r="BL349" s="68">
        <v>10</v>
      </c>
    </row>
    <row r="350" spans="1:64">
      <c r="A350" s="132">
        <v>45248</v>
      </c>
      <c r="B350" s="68">
        <v>4</v>
      </c>
      <c r="C350" s="68">
        <v>4</v>
      </c>
      <c r="D350" s="68">
        <v>4</v>
      </c>
      <c r="E350" s="68">
        <v>8</v>
      </c>
      <c r="F350" s="68">
        <v>8</v>
      </c>
      <c r="G350" s="68">
        <v>8</v>
      </c>
      <c r="H350" s="68">
        <v>6</v>
      </c>
      <c r="I350" s="68">
        <v>8</v>
      </c>
      <c r="J350" s="68">
        <v>8</v>
      </c>
      <c r="K350" s="68">
        <v>5</v>
      </c>
      <c r="L350" s="68">
        <v>8</v>
      </c>
      <c r="M350" s="68">
        <v>6</v>
      </c>
      <c r="N350" s="68">
        <v>3</v>
      </c>
      <c r="O350" s="68">
        <v>5</v>
      </c>
      <c r="P350" s="68">
        <v>6</v>
      </c>
      <c r="Q350" s="68">
        <v>3</v>
      </c>
      <c r="R350" s="68">
        <v>1</v>
      </c>
      <c r="S350" s="68">
        <v>6</v>
      </c>
      <c r="T350" s="68">
        <v>4</v>
      </c>
      <c r="U350" s="68">
        <v>9</v>
      </c>
      <c r="V350" s="68">
        <v>1</v>
      </c>
      <c r="W350" s="68">
        <v>2</v>
      </c>
      <c r="X350" s="68">
        <v>8</v>
      </c>
      <c r="Y350" s="68">
        <v>7</v>
      </c>
      <c r="Z350" s="68">
        <v>6</v>
      </c>
      <c r="AA350" s="68">
        <v>4</v>
      </c>
      <c r="AB350" s="68">
        <v>3</v>
      </c>
      <c r="AC350" s="68">
        <v>5</v>
      </c>
      <c r="AD350" s="68">
        <v>7</v>
      </c>
      <c r="AE350" s="68">
        <v>4</v>
      </c>
      <c r="AF350" s="68">
        <v>6</v>
      </c>
      <c r="AG350" s="68">
        <v>8</v>
      </c>
      <c r="AH350" s="68">
        <v>6</v>
      </c>
      <c r="AI350" s="68">
        <v>3</v>
      </c>
      <c r="AJ350" s="68">
        <v>2</v>
      </c>
      <c r="AK350" s="68">
        <v>3</v>
      </c>
      <c r="AL350" s="68">
        <v>6</v>
      </c>
      <c r="AM350" s="68">
        <v>9</v>
      </c>
      <c r="AN350" s="68">
        <v>9</v>
      </c>
      <c r="AO350" s="68">
        <v>4</v>
      </c>
      <c r="AP350" s="68">
        <v>6</v>
      </c>
      <c r="AQ350" s="68">
        <v>8</v>
      </c>
      <c r="AR350" s="68">
        <v>7</v>
      </c>
      <c r="AS350" s="68">
        <v>3</v>
      </c>
      <c r="AT350" s="68">
        <v>5</v>
      </c>
      <c r="AU350" s="68">
        <v>8</v>
      </c>
      <c r="AV350" s="68">
        <v>8</v>
      </c>
      <c r="AW350" s="68">
        <v>8</v>
      </c>
      <c r="AX350" s="68">
        <v>4</v>
      </c>
      <c r="AY350" s="68">
        <v>8</v>
      </c>
      <c r="AZ350" s="68">
        <v>8</v>
      </c>
      <c r="BA350" s="68">
        <v>8</v>
      </c>
      <c r="BB350" s="68">
        <v>7</v>
      </c>
      <c r="BC350" s="68">
        <v>6</v>
      </c>
      <c r="BD350" s="68">
        <v>9</v>
      </c>
      <c r="BE350" s="68">
        <v>6</v>
      </c>
      <c r="BF350" s="68">
        <v>6</v>
      </c>
      <c r="BG350" s="68">
        <v>6</v>
      </c>
      <c r="BH350" s="68">
        <v>5</v>
      </c>
      <c r="BI350" s="68">
        <v>10</v>
      </c>
      <c r="BJ350" s="68">
        <v>10</v>
      </c>
      <c r="BK350" s="68">
        <v>10</v>
      </c>
      <c r="BL350" s="68">
        <v>10</v>
      </c>
    </row>
    <row r="351" spans="1:64">
      <c r="A351" s="132">
        <v>45249</v>
      </c>
      <c r="B351" s="68">
        <v>4</v>
      </c>
      <c r="C351" s="68">
        <v>4</v>
      </c>
      <c r="D351" s="68">
        <v>4</v>
      </c>
      <c r="E351" s="68">
        <v>8</v>
      </c>
      <c r="F351" s="68">
        <v>8</v>
      </c>
      <c r="G351" s="68">
        <v>8</v>
      </c>
      <c r="H351" s="68">
        <v>6</v>
      </c>
      <c r="I351" s="68">
        <v>8</v>
      </c>
      <c r="J351" s="68">
        <v>8</v>
      </c>
      <c r="K351" s="68">
        <v>5</v>
      </c>
      <c r="L351" s="68">
        <v>8</v>
      </c>
      <c r="M351" s="68">
        <v>6</v>
      </c>
      <c r="N351" s="68">
        <v>3</v>
      </c>
      <c r="O351" s="68">
        <v>5</v>
      </c>
      <c r="P351" s="68">
        <v>6</v>
      </c>
      <c r="Q351" s="68">
        <v>3</v>
      </c>
      <c r="R351" s="68">
        <v>1</v>
      </c>
      <c r="S351" s="68">
        <v>6</v>
      </c>
      <c r="T351" s="68">
        <v>4</v>
      </c>
      <c r="U351" s="68">
        <v>9</v>
      </c>
      <c r="V351" s="68">
        <v>1</v>
      </c>
      <c r="W351" s="68">
        <v>2</v>
      </c>
      <c r="X351" s="68">
        <v>8</v>
      </c>
      <c r="Y351" s="68">
        <v>7</v>
      </c>
      <c r="Z351" s="68">
        <v>6</v>
      </c>
      <c r="AA351" s="68">
        <v>4</v>
      </c>
      <c r="AB351" s="68">
        <v>3</v>
      </c>
      <c r="AC351" s="68">
        <v>5</v>
      </c>
      <c r="AD351" s="68">
        <v>7</v>
      </c>
      <c r="AE351" s="68">
        <v>4</v>
      </c>
      <c r="AF351" s="68">
        <v>6</v>
      </c>
      <c r="AG351" s="68">
        <v>8</v>
      </c>
      <c r="AH351" s="68">
        <v>6</v>
      </c>
      <c r="AI351" s="68">
        <v>3</v>
      </c>
      <c r="AJ351" s="68">
        <v>2</v>
      </c>
      <c r="AK351" s="68">
        <v>3</v>
      </c>
      <c r="AL351" s="68">
        <v>6</v>
      </c>
      <c r="AM351" s="68">
        <v>9</v>
      </c>
      <c r="AN351" s="68">
        <v>9</v>
      </c>
      <c r="AO351" s="68">
        <v>4</v>
      </c>
      <c r="AP351" s="68">
        <v>6</v>
      </c>
      <c r="AQ351" s="68">
        <v>8</v>
      </c>
      <c r="AR351" s="68">
        <v>7</v>
      </c>
      <c r="AS351" s="68">
        <v>3</v>
      </c>
      <c r="AT351" s="68">
        <v>5</v>
      </c>
      <c r="AU351" s="68">
        <v>8</v>
      </c>
      <c r="AV351" s="68">
        <v>8</v>
      </c>
      <c r="AW351" s="68">
        <v>8</v>
      </c>
      <c r="AX351" s="68">
        <v>4</v>
      </c>
      <c r="AY351" s="68">
        <v>8</v>
      </c>
      <c r="AZ351" s="68">
        <v>8</v>
      </c>
      <c r="BA351" s="68">
        <v>8</v>
      </c>
      <c r="BB351" s="68">
        <v>7</v>
      </c>
      <c r="BC351" s="68">
        <v>6</v>
      </c>
      <c r="BD351" s="68">
        <v>9</v>
      </c>
      <c r="BE351" s="68">
        <v>6</v>
      </c>
      <c r="BF351" s="68">
        <v>6</v>
      </c>
      <c r="BG351" s="68">
        <v>6</v>
      </c>
      <c r="BH351" s="68">
        <v>5</v>
      </c>
      <c r="BI351" s="68">
        <v>10</v>
      </c>
      <c r="BJ351" s="68">
        <v>10</v>
      </c>
      <c r="BK351" s="68">
        <v>10</v>
      </c>
      <c r="BL351" s="68">
        <v>10</v>
      </c>
    </row>
    <row r="352" spans="1:64">
      <c r="A352" s="132">
        <v>45250</v>
      </c>
      <c r="B352" s="68">
        <v>4</v>
      </c>
      <c r="C352" s="68">
        <v>4</v>
      </c>
      <c r="D352" s="68">
        <v>4</v>
      </c>
      <c r="E352" s="68">
        <v>8</v>
      </c>
      <c r="F352" s="68">
        <v>8</v>
      </c>
      <c r="G352" s="68">
        <v>8</v>
      </c>
      <c r="H352" s="68">
        <v>6</v>
      </c>
      <c r="I352" s="68">
        <v>8</v>
      </c>
      <c r="J352" s="68">
        <v>8</v>
      </c>
      <c r="K352" s="68">
        <v>5</v>
      </c>
      <c r="L352" s="68">
        <v>8</v>
      </c>
      <c r="M352" s="68">
        <v>6</v>
      </c>
      <c r="N352" s="68">
        <v>3</v>
      </c>
      <c r="O352" s="68">
        <v>5</v>
      </c>
      <c r="P352" s="68">
        <v>6</v>
      </c>
      <c r="Q352" s="68">
        <v>3</v>
      </c>
      <c r="R352" s="68">
        <v>1</v>
      </c>
      <c r="S352" s="68">
        <v>6</v>
      </c>
      <c r="T352" s="68">
        <v>4</v>
      </c>
      <c r="U352" s="68">
        <v>9</v>
      </c>
      <c r="V352" s="68">
        <v>1</v>
      </c>
      <c r="W352" s="68">
        <v>2</v>
      </c>
      <c r="X352" s="68">
        <v>8</v>
      </c>
      <c r="Y352" s="68">
        <v>7</v>
      </c>
      <c r="Z352" s="68">
        <v>6</v>
      </c>
      <c r="AA352" s="68">
        <v>4</v>
      </c>
      <c r="AB352" s="68">
        <v>3</v>
      </c>
      <c r="AC352" s="68">
        <v>5</v>
      </c>
      <c r="AD352" s="68">
        <v>7</v>
      </c>
      <c r="AE352" s="68">
        <v>4</v>
      </c>
      <c r="AF352" s="68">
        <v>6</v>
      </c>
      <c r="AG352" s="68">
        <v>8</v>
      </c>
      <c r="AH352" s="68">
        <v>6</v>
      </c>
      <c r="AI352" s="68">
        <v>3</v>
      </c>
      <c r="AJ352" s="68">
        <v>2</v>
      </c>
      <c r="AK352" s="68">
        <v>3</v>
      </c>
      <c r="AL352" s="68">
        <v>6</v>
      </c>
      <c r="AM352" s="68">
        <v>9</v>
      </c>
      <c r="AN352" s="68">
        <v>9</v>
      </c>
      <c r="AO352" s="68">
        <v>4</v>
      </c>
      <c r="AP352" s="68">
        <v>6</v>
      </c>
      <c r="AQ352" s="68">
        <v>8</v>
      </c>
      <c r="AR352" s="68">
        <v>7</v>
      </c>
      <c r="AS352" s="68">
        <v>3</v>
      </c>
      <c r="AT352" s="68">
        <v>5</v>
      </c>
      <c r="AU352" s="68">
        <v>8</v>
      </c>
      <c r="AV352" s="68">
        <v>8</v>
      </c>
      <c r="AW352" s="68">
        <v>8</v>
      </c>
      <c r="AX352" s="68">
        <v>4</v>
      </c>
      <c r="AY352" s="68">
        <v>8</v>
      </c>
      <c r="AZ352" s="68">
        <v>8</v>
      </c>
      <c r="BA352" s="68">
        <v>8</v>
      </c>
      <c r="BB352" s="68">
        <v>7</v>
      </c>
      <c r="BC352" s="68">
        <v>6</v>
      </c>
      <c r="BD352" s="68">
        <v>9</v>
      </c>
      <c r="BE352" s="68">
        <v>6</v>
      </c>
      <c r="BF352" s="68">
        <v>6</v>
      </c>
      <c r="BG352" s="68">
        <v>6</v>
      </c>
      <c r="BH352" s="68">
        <v>5</v>
      </c>
      <c r="BI352" s="68">
        <v>10</v>
      </c>
      <c r="BJ352" s="68">
        <v>10</v>
      </c>
      <c r="BK352" s="68">
        <v>10</v>
      </c>
      <c r="BL352" s="68">
        <v>10</v>
      </c>
    </row>
    <row r="353" spans="1:64">
      <c r="A353" s="132">
        <v>45251</v>
      </c>
      <c r="B353" s="68">
        <v>4</v>
      </c>
      <c r="C353" s="68">
        <v>4</v>
      </c>
      <c r="D353" s="68">
        <v>4</v>
      </c>
      <c r="E353" s="68">
        <v>8</v>
      </c>
      <c r="F353" s="68">
        <v>8</v>
      </c>
      <c r="G353" s="68">
        <v>8</v>
      </c>
      <c r="H353" s="68">
        <v>6</v>
      </c>
      <c r="I353" s="68">
        <v>8</v>
      </c>
      <c r="J353" s="68">
        <v>8</v>
      </c>
      <c r="K353" s="68">
        <v>5</v>
      </c>
      <c r="L353" s="68">
        <v>8</v>
      </c>
      <c r="M353" s="68">
        <v>6</v>
      </c>
      <c r="N353" s="68">
        <v>3</v>
      </c>
      <c r="O353" s="68">
        <v>5</v>
      </c>
      <c r="P353" s="68">
        <v>6</v>
      </c>
      <c r="Q353" s="68">
        <v>3</v>
      </c>
      <c r="R353" s="68">
        <v>1</v>
      </c>
      <c r="S353" s="68">
        <v>6</v>
      </c>
      <c r="T353" s="68">
        <v>4</v>
      </c>
      <c r="U353" s="68">
        <v>9</v>
      </c>
      <c r="V353" s="68">
        <v>1</v>
      </c>
      <c r="W353" s="68">
        <v>2</v>
      </c>
      <c r="X353" s="68">
        <v>8</v>
      </c>
      <c r="Y353" s="68">
        <v>7</v>
      </c>
      <c r="Z353" s="68">
        <v>6</v>
      </c>
      <c r="AA353" s="68">
        <v>4</v>
      </c>
      <c r="AB353" s="68">
        <v>3</v>
      </c>
      <c r="AC353" s="68">
        <v>5</v>
      </c>
      <c r="AD353" s="68">
        <v>7</v>
      </c>
      <c r="AE353" s="68">
        <v>4</v>
      </c>
      <c r="AF353" s="68">
        <v>6</v>
      </c>
      <c r="AG353" s="68">
        <v>8</v>
      </c>
      <c r="AH353" s="68">
        <v>6</v>
      </c>
      <c r="AI353" s="68">
        <v>3</v>
      </c>
      <c r="AJ353" s="68">
        <v>2</v>
      </c>
      <c r="AK353" s="68">
        <v>3</v>
      </c>
      <c r="AL353" s="68">
        <v>6</v>
      </c>
      <c r="AM353" s="68">
        <v>9</v>
      </c>
      <c r="AN353" s="68">
        <v>9</v>
      </c>
      <c r="AO353" s="68">
        <v>4</v>
      </c>
      <c r="AP353" s="68">
        <v>6</v>
      </c>
      <c r="AQ353" s="68">
        <v>8</v>
      </c>
      <c r="AR353" s="68">
        <v>7</v>
      </c>
      <c r="AS353" s="68">
        <v>3</v>
      </c>
      <c r="AT353" s="68">
        <v>5</v>
      </c>
      <c r="AU353" s="68">
        <v>8</v>
      </c>
      <c r="AV353" s="68">
        <v>8</v>
      </c>
      <c r="AW353" s="68">
        <v>8</v>
      </c>
      <c r="AX353" s="68">
        <v>4</v>
      </c>
      <c r="AY353" s="68">
        <v>8</v>
      </c>
      <c r="AZ353" s="68">
        <v>8</v>
      </c>
      <c r="BA353" s="68">
        <v>8</v>
      </c>
      <c r="BB353" s="68">
        <v>7</v>
      </c>
      <c r="BC353" s="68">
        <v>6</v>
      </c>
      <c r="BD353" s="68">
        <v>9</v>
      </c>
      <c r="BE353" s="68">
        <v>6</v>
      </c>
      <c r="BF353" s="68">
        <v>6</v>
      </c>
      <c r="BG353" s="68">
        <v>6</v>
      </c>
      <c r="BH353" s="68">
        <v>5</v>
      </c>
      <c r="BI353" s="68">
        <v>10</v>
      </c>
      <c r="BJ353" s="68">
        <v>10</v>
      </c>
      <c r="BK353" s="68">
        <v>10</v>
      </c>
      <c r="BL353" s="68">
        <v>10</v>
      </c>
    </row>
    <row r="354" spans="1:64">
      <c r="A354" s="132">
        <v>45252</v>
      </c>
      <c r="B354" s="68">
        <v>4</v>
      </c>
      <c r="C354" s="68">
        <v>4</v>
      </c>
      <c r="D354" s="68">
        <v>4</v>
      </c>
      <c r="E354" s="68">
        <v>8</v>
      </c>
      <c r="F354" s="68">
        <v>8</v>
      </c>
      <c r="G354" s="68">
        <v>8</v>
      </c>
      <c r="H354" s="68">
        <v>6</v>
      </c>
      <c r="I354" s="68">
        <v>8</v>
      </c>
      <c r="J354" s="68">
        <v>8</v>
      </c>
      <c r="K354" s="68">
        <v>5</v>
      </c>
      <c r="L354" s="68">
        <v>8</v>
      </c>
      <c r="M354" s="68">
        <v>6</v>
      </c>
      <c r="N354" s="68">
        <v>3</v>
      </c>
      <c r="O354" s="68">
        <v>5</v>
      </c>
      <c r="P354" s="68">
        <v>6</v>
      </c>
      <c r="Q354" s="68">
        <v>3</v>
      </c>
      <c r="R354" s="68">
        <v>1</v>
      </c>
      <c r="S354" s="68">
        <v>6</v>
      </c>
      <c r="T354" s="68">
        <v>4</v>
      </c>
      <c r="U354" s="68">
        <v>9</v>
      </c>
      <c r="V354" s="68">
        <v>1</v>
      </c>
      <c r="W354" s="68">
        <v>2</v>
      </c>
      <c r="X354" s="68">
        <v>8</v>
      </c>
      <c r="Y354" s="68">
        <v>7</v>
      </c>
      <c r="Z354" s="68">
        <v>6</v>
      </c>
      <c r="AA354" s="68">
        <v>4</v>
      </c>
      <c r="AB354" s="68">
        <v>3</v>
      </c>
      <c r="AC354" s="68">
        <v>5</v>
      </c>
      <c r="AD354" s="68">
        <v>7</v>
      </c>
      <c r="AE354" s="68">
        <v>4</v>
      </c>
      <c r="AF354" s="68">
        <v>6</v>
      </c>
      <c r="AG354" s="68">
        <v>8</v>
      </c>
      <c r="AH354" s="68">
        <v>6</v>
      </c>
      <c r="AI354" s="68">
        <v>3</v>
      </c>
      <c r="AJ354" s="68">
        <v>2</v>
      </c>
      <c r="AK354" s="68">
        <v>3</v>
      </c>
      <c r="AL354" s="68">
        <v>6</v>
      </c>
      <c r="AM354" s="68">
        <v>9</v>
      </c>
      <c r="AN354" s="68">
        <v>9</v>
      </c>
      <c r="AO354" s="68">
        <v>4</v>
      </c>
      <c r="AP354" s="68">
        <v>6</v>
      </c>
      <c r="AQ354" s="68">
        <v>8</v>
      </c>
      <c r="AR354" s="68">
        <v>7</v>
      </c>
      <c r="AS354" s="68">
        <v>3</v>
      </c>
      <c r="AT354" s="68">
        <v>5</v>
      </c>
      <c r="AU354" s="68">
        <v>8</v>
      </c>
      <c r="AV354" s="68">
        <v>8</v>
      </c>
      <c r="AW354" s="68">
        <v>8</v>
      </c>
      <c r="AX354" s="68">
        <v>4</v>
      </c>
      <c r="AY354" s="68">
        <v>8</v>
      </c>
      <c r="AZ354" s="68">
        <v>8</v>
      </c>
      <c r="BA354" s="68">
        <v>8</v>
      </c>
      <c r="BB354" s="68">
        <v>7</v>
      </c>
      <c r="BC354" s="68">
        <v>6</v>
      </c>
      <c r="BD354" s="68">
        <v>9</v>
      </c>
      <c r="BE354" s="68">
        <v>6</v>
      </c>
      <c r="BF354" s="68">
        <v>6</v>
      </c>
      <c r="BG354" s="68">
        <v>6</v>
      </c>
      <c r="BH354" s="68">
        <v>5</v>
      </c>
      <c r="BI354" s="68">
        <v>10</v>
      </c>
      <c r="BJ354" s="68">
        <v>10</v>
      </c>
      <c r="BK354" s="68">
        <v>10</v>
      </c>
      <c r="BL354" s="68">
        <v>10</v>
      </c>
    </row>
    <row r="355" spans="1:64">
      <c r="A355" s="132">
        <v>45253</v>
      </c>
      <c r="B355" s="68">
        <v>4</v>
      </c>
      <c r="C355" s="68">
        <v>4</v>
      </c>
      <c r="D355" s="68">
        <v>4</v>
      </c>
      <c r="E355" s="68">
        <v>8</v>
      </c>
      <c r="F355" s="68">
        <v>8</v>
      </c>
      <c r="G355" s="68">
        <v>8</v>
      </c>
      <c r="H355" s="68">
        <v>6</v>
      </c>
      <c r="I355" s="68">
        <v>8</v>
      </c>
      <c r="J355" s="68">
        <v>8</v>
      </c>
      <c r="K355" s="68">
        <v>5</v>
      </c>
      <c r="L355" s="68">
        <v>8</v>
      </c>
      <c r="M355" s="68">
        <v>6</v>
      </c>
      <c r="N355" s="68">
        <v>3</v>
      </c>
      <c r="O355" s="68">
        <v>5</v>
      </c>
      <c r="P355" s="68">
        <v>6</v>
      </c>
      <c r="Q355" s="68">
        <v>3</v>
      </c>
      <c r="R355" s="68">
        <v>1</v>
      </c>
      <c r="S355" s="68">
        <v>6</v>
      </c>
      <c r="T355" s="68">
        <v>4</v>
      </c>
      <c r="U355" s="68">
        <v>9</v>
      </c>
      <c r="V355" s="68">
        <v>1</v>
      </c>
      <c r="W355" s="68">
        <v>2</v>
      </c>
      <c r="X355" s="68">
        <v>8</v>
      </c>
      <c r="Y355" s="68">
        <v>7</v>
      </c>
      <c r="Z355" s="68">
        <v>6</v>
      </c>
      <c r="AA355" s="68">
        <v>4</v>
      </c>
      <c r="AB355" s="68">
        <v>3</v>
      </c>
      <c r="AC355" s="68">
        <v>5</v>
      </c>
      <c r="AD355" s="68">
        <v>7</v>
      </c>
      <c r="AE355" s="68">
        <v>4</v>
      </c>
      <c r="AF355" s="68">
        <v>6</v>
      </c>
      <c r="AG355" s="68">
        <v>8</v>
      </c>
      <c r="AH355" s="68">
        <v>6</v>
      </c>
      <c r="AI355" s="68">
        <v>3</v>
      </c>
      <c r="AJ355" s="68">
        <v>2</v>
      </c>
      <c r="AK355" s="68">
        <v>3</v>
      </c>
      <c r="AL355" s="68">
        <v>6</v>
      </c>
      <c r="AM355" s="68">
        <v>9</v>
      </c>
      <c r="AN355" s="68">
        <v>9</v>
      </c>
      <c r="AO355" s="68">
        <v>4</v>
      </c>
      <c r="AP355" s="68">
        <v>6</v>
      </c>
      <c r="AQ355" s="68">
        <v>8</v>
      </c>
      <c r="AR355" s="68">
        <v>7</v>
      </c>
      <c r="AS355" s="68">
        <v>3</v>
      </c>
      <c r="AT355" s="68">
        <v>5</v>
      </c>
      <c r="AU355" s="68">
        <v>8</v>
      </c>
      <c r="AV355" s="68">
        <v>8</v>
      </c>
      <c r="AW355" s="68">
        <v>8</v>
      </c>
      <c r="AX355" s="68">
        <v>4</v>
      </c>
      <c r="AY355" s="68">
        <v>8</v>
      </c>
      <c r="AZ355" s="68">
        <v>8</v>
      </c>
      <c r="BA355" s="68">
        <v>8</v>
      </c>
      <c r="BB355" s="68">
        <v>7</v>
      </c>
      <c r="BC355" s="68">
        <v>6</v>
      </c>
      <c r="BD355" s="68">
        <v>9</v>
      </c>
      <c r="BE355" s="68">
        <v>6</v>
      </c>
      <c r="BF355" s="68">
        <v>6</v>
      </c>
      <c r="BG355" s="68">
        <v>6</v>
      </c>
      <c r="BH355" s="68">
        <v>5</v>
      </c>
      <c r="BI355" s="68">
        <v>10</v>
      </c>
      <c r="BJ355" s="68">
        <v>10</v>
      </c>
      <c r="BK355" s="68">
        <v>10</v>
      </c>
      <c r="BL355" s="68">
        <v>10</v>
      </c>
    </row>
    <row r="356" spans="1:64">
      <c r="A356" s="132">
        <v>45254</v>
      </c>
      <c r="B356" s="68">
        <v>4</v>
      </c>
      <c r="C356" s="68">
        <v>4</v>
      </c>
      <c r="D356" s="68">
        <v>4</v>
      </c>
      <c r="E356" s="68">
        <v>8</v>
      </c>
      <c r="F356" s="68">
        <v>8</v>
      </c>
      <c r="G356" s="68">
        <v>8</v>
      </c>
      <c r="H356" s="68">
        <v>6</v>
      </c>
      <c r="I356" s="68">
        <v>8</v>
      </c>
      <c r="J356" s="68">
        <v>8</v>
      </c>
      <c r="K356" s="68">
        <v>5</v>
      </c>
      <c r="L356" s="68">
        <v>8</v>
      </c>
      <c r="M356" s="68">
        <v>6</v>
      </c>
      <c r="N356" s="68">
        <v>3</v>
      </c>
      <c r="O356" s="68">
        <v>5</v>
      </c>
      <c r="P356" s="68">
        <v>6</v>
      </c>
      <c r="Q356" s="68">
        <v>3</v>
      </c>
      <c r="R356" s="68">
        <v>1</v>
      </c>
      <c r="S356" s="68">
        <v>6</v>
      </c>
      <c r="T356" s="68">
        <v>4</v>
      </c>
      <c r="U356" s="68">
        <v>9</v>
      </c>
      <c r="V356" s="68">
        <v>1</v>
      </c>
      <c r="W356" s="68">
        <v>2</v>
      </c>
      <c r="X356" s="68">
        <v>8</v>
      </c>
      <c r="Y356" s="68">
        <v>7</v>
      </c>
      <c r="Z356" s="68">
        <v>6</v>
      </c>
      <c r="AA356" s="68">
        <v>4</v>
      </c>
      <c r="AB356" s="68">
        <v>3</v>
      </c>
      <c r="AC356" s="68">
        <v>5</v>
      </c>
      <c r="AD356" s="68">
        <v>7</v>
      </c>
      <c r="AE356" s="68">
        <v>4</v>
      </c>
      <c r="AF356" s="68">
        <v>6</v>
      </c>
      <c r="AG356" s="68">
        <v>8</v>
      </c>
      <c r="AH356" s="68">
        <v>6</v>
      </c>
      <c r="AI356" s="68">
        <v>3</v>
      </c>
      <c r="AJ356" s="68">
        <v>2</v>
      </c>
      <c r="AK356" s="68">
        <v>3</v>
      </c>
      <c r="AL356" s="68">
        <v>6</v>
      </c>
      <c r="AM356" s="68">
        <v>9</v>
      </c>
      <c r="AN356" s="68">
        <v>9</v>
      </c>
      <c r="AO356" s="68">
        <v>4</v>
      </c>
      <c r="AP356" s="68">
        <v>6</v>
      </c>
      <c r="AQ356" s="68">
        <v>8</v>
      </c>
      <c r="AR356" s="68">
        <v>7</v>
      </c>
      <c r="AS356" s="68">
        <v>3</v>
      </c>
      <c r="AT356" s="68">
        <v>5</v>
      </c>
      <c r="AU356" s="68">
        <v>8</v>
      </c>
      <c r="AV356" s="68">
        <v>8</v>
      </c>
      <c r="AW356" s="68">
        <v>8</v>
      </c>
      <c r="AX356" s="68">
        <v>4</v>
      </c>
      <c r="AY356" s="68">
        <v>8</v>
      </c>
      <c r="AZ356" s="68">
        <v>8</v>
      </c>
      <c r="BA356" s="68">
        <v>8</v>
      </c>
      <c r="BB356" s="68">
        <v>7</v>
      </c>
      <c r="BC356" s="68">
        <v>6</v>
      </c>
      <c r="BD356" s="68">
        <v>9</v>
      </c>
      <c r="BE356" s="68">
        <v>6</v>
      </c>
      <c r="BF356" s="68">
        <v>6</v>
      </c>
      <c r="BG356" s="68">
        <v>6</v>
      </c>
      <c r="BH356" s="68">
        <v>5</v>
      </c>
      <c r="BI356" s="68">
        <v>10</v>
      </c>
      <c r="BJ356" s="68">
        <v>10</v>
      </c>
      <c r="BK356" s="68">
        <v>10</v>
      </c>
      <c r="BL356" s="68">
        <v>10</v>
      </c>
    </row>
    <row r="357" spans="1:64">
      <c r="A357" s="132">
        <v>45255</v>
      </c>
      <c r="B357" s="68">
        <v>4</v>
      </c>
      <c r="C357" s="68">
        <v>4</v>
      </c>
      <c r="D357" s="68">
        <v>4</v>
      </c>
      <c r="E357" s="68">
        <v>8</v>
      </c>
      <c r="F357" s="68">
        <v>8</v>
      </c>
      <c r="G357" s="68">
        <v>8</v>
      </c>
      <c r="H357" s="68">
        <v>6</v>
      </c>
      <c r="I357" s="68">
        <v>8</v>
      </c>
      <c r="J357" s="68">
        <v>8</v>
      </c>
      <c r="K357" s="68">
        <v>5</v>
      </c>
      <c r="L357" s="68">
        <v>8</v>
      </c>
      <c r="M357" s="68">
        <v>6</v>
      </c>
      <c r="N357" s="68">
        <v>3</v>
      </c>
      <c r="O357" s="68">
        <v>5</v>
      </c>
      <c r="P357" s="68">
        <v>6</v>
      </c>
      <c r="Q357" s="68">
        <v>3</v>
      </c>
      <c r="R357" s="68">
        <v>1</v>
      </c>
      <c r="S357" s="68">
        <v>6</v>
      </c>
      <c r="T357" s="68">
        <v>4</v>
      </c>
      <c r="U357" s="68">
        <v>9</v>
      </c>
      <c r="V357" s="68">
        <v>1</v>
      </c>
      <c r="W357" s="68">
        <v>2</v>
      </c>
      <c r="X357" s="68">
        <v>8</v>
      </c>
      <c r="Y357" s="68">
        <v>7</v>
      </c>
      <c r="Z357" s="68">
        <v>6</v>
      </c>
      <c r="AA357" s="68">
        <v>4</v>
      </c>
      <c r="AB357" s="68">
        <v>3</v>
      </c>
      <c r="AC357" s="68">
        <v>5</v>
      </c>
      <c r="AD357" s="68">
        <v>7</v>
      </c>
      <c r="AE357" s="68">
        <v>4</v>
      </c>
      <c r="AF357" s="68">
        <v>6</v>
      </c>
      <c r="AG357" s="68">
        <v>8</v>
      </c>
      <c r="AH357" s="68">
        <v>6</v>
      </c>
      <c r="AI357" s="68">
        <v>3</v>
      </c>
      <c r="AJ357" s="68">
        <v>2</v>
      </c>
      <c r="AK357" s="68">
        <v>3</v>
      </c>
      <c r="AL357" s="68">
        <v>6</v>
      </c>
      <c r="AM357" s="68">
        <v>9</v>
      </c>
      <c r="AN357" s="68">
        <v>9</v>
      </c>
      <c r="AO357" s="68">
        <v>4</v>
      </c>
      <c r="AP357" s="68">
        <v>6</v>
      </c>
      <c r="AQ357" s="68">
        <v>8</v>
      </c>
      <c r="AR357" s="68">
        <v>7</v>
      </c>
      <c r="AS357" s="68">
        <v>3</v>
      </c>
      <c r="AT357" s="68">
        <v>5</v>
      </c>
      <c r="AU357" s="68">
        <v>8</v>
      </c>
      <c r="AV357" s="68">
        <v>8</v>
      </c>
      <c r="AW357" s="68">
        <v>8</v>
      </c>
      <c r="AX357" s="68">
        <v>4</v>
      </c>
      <c r="AY357" s="68">
        <v>8</v>
      </c>
      <c r="AZ357" s="68">
        <v>8</v>
      </c>
      <c r="BA357" s="68">
        <v>8</v>
      </c>
      <c r="BB357" s="68">
        <v>7</v>
      </c>
      <c r="BC357" s="68">
        <v>6</v>
      </c>
      <c r="BD357" s="68">
        <v>9</v>
      </c>
      <c r="BE357" s="68">
        <v>6</v>
      </c>
      <c r="BF357" s="68">
        <v>6</v>
      </c>
      <c r="BG357" s="68">
        <v>6</v>
      </c>
      <c r="BH357" s="68">
        <v>5</v>
      </c>
      <c r="BI357" s="68">
        <v>10</v>
      </c>
      <c r="BJ357" s="68">
        <v>10</v>
      </c>
      <c r="BK357" s="68">
        <v>10</v>
      </c>
      <c r="BL357" s="68">
        <v>10</v>
      </c>
    </row>
    <row r="358" spans="1:64">
      <c r="A358" s="132">
        <v>45256</v>
      </c>
      <c r="B358" s="68">
        <v>4</v>
      </c>
      <c r="C358" s="68">
        <v>4</v>
      </c>
      <c r="D358" s="68">
        <v>4</v>
      </c>
      <c r="E358" s="68">
        <v>8</v>
      </c>
      <c r="F358" s="68">
        <v>8</v>
      </c>
      <c r="G358" s="68">
        <v>8</v>
      </c>
      <c r="H358" s="68">
        <v>6</v>
      </c>
      <c r="I358" s="68">
        <v>8</v>
      </c>
      <c r="J358" s="68">
        <v>8</v>
      </c>
      <c r="K358" s="68">
        <v>5</v>
      </c>
      <c r="L358" s="68">
        <v>8</v>
      </c>
      <c r="M358" s="68">
        <v>6</v>
      </c>
      <c r="N358" s="68">
        <v>3</v>
      </c>
      <c r="O358" s="68">
        <v>5</v>
      </c>
      <c r="P358" s="68">
        <v>6</v>
      </c>
      <c r="Q358" s="68">
        <v>3</v>
      </c>
      <c r="R358" s="68">
        <v>1</v>
      </c>
      <c r="S358" s="68">
        <v>6</v>
      </c>
      <c r="T358" s="68">
        <v>4</v>
      </c>
      <c r="U358" s="68">
        <v>9</v>
      </c>
      <c r="V358" s="68">
        <v>1</v>
      </c>
      <c r="W358" s="68">
        <v>2</v>
      </c>
      <c r="X358" s="68">
        <v>8</v>
      </c>
      <c r="Y358" s="68">
        <v>7</v>
      </c>
      <c r="Z358" s="68">
        <v>6</v>
      </c>
      <c r="AA358" s="68">
        <v>4</v>
      </c>
      <c r="AB358" s="68">
        <v>3</v>
      </c>
      <c r="AC358" s="68">
        <v>5</v>
      </c>
      <c r="AD358" s="68">
        <v>7</v>
      </c>
      <c r="AE358" s="68">
        <v>4</v>
      </c>
      <c r="AF358" s="68">
        <v>6</v>
      </c>
      <c r="AG358" s="68">
        <v>8</v>
      </c>
      <c r="AH358" s="68">
        <v>6</v>
      </c>
      <c r="AI358" s="68">
        <v>3</v>
      </c>
      <c r="AJ358" s="68">
        <v>2</v>
      </c>
      <c r="AK358" s="68">
        <v>3</v>
      </c>
      <c r="AL358" s="68">
        <v>6</v>
      </c>
      <c r="AM358" s="68">
        <v>9</v>
      </c>
      <c r="AN358" s="68">
        <v>9</v>
      </c>
      <c r="AO358" s="68">
        <v>4</v>
      </c>
      <c r="AP358" s="68">
        <v>6</v>
      </c>
      <c r="AQ358" s="68">
        <v>8</v>
      </c>
      <c r="AR358" s="68">
        <v>7</v>
      </c>
      <c r="AS358" s="68">
        <v>3</v>
      </c>
      <c r="AT358" s="68">
        <v>5</v>
      </c>
      <c r="AU358" s="68">
        <v>8</v>
      </c>
      <c r="AV358" s="68">
        <v>8</v>
      </c>
      <c r="AW358" s="68">
        <v>8</v>
      </c>
      <c r="AX358" s="68">
        <v>4</v>
      </c>
      <c r="AY358" s="68">
        <v>8</v>
      </c>
      <c r="AZ358" s="68">
        <v>8</v>
      </c>
      <c r="BA358" s="68">
        <v>8</v>
      </c>
      <c r="BB358" s="68">
        <v>7</v>
      </c>
      <c r="BC358" s="68">
        <v>6</v>
      </c>
      <c r="BD358" s="68">
        <v>9</v>
      </c>
      <c r="BE358" s="68">
        <v>6</v>
      </c>
      <c r="BF358" s="68">
        <v>6</v>
      </c>
      <c r="BG358" s="68">
        <v>6</v>
      </c>
      <c r="BH358" s="68">
        <v>5</v>
      </c>
      <c r="BI358" s="68">
        <v>10</v>
      </c>
      <c r="BJ358" s="68">
        <v>10</v>
      </c>
      <c r="BK358" s="68">
        <v>10</v>
      </c>
      <c r="BL358" s="68">
        <v>10</v>
      </c>
    </row>
  </sheetData>
  <conditionalFormatting sqref="BM2:XFD2 A2:BE2">
    <cfRule type="duplicateValues" dxfId="27" priority="3"/>
  </conditionalFormatting>
  <conditionalFormatting sqref="BF2:BH2 BL2">
    <cfRule type="duplicateValues" dxfId="26" priority="72"/>
  </conditionalFormatting>
  <conditionalFormatting sqref="BI2:BK2">
    <cfRule type="duplicateValues" dxfId="25"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BM358"/>
  <sheetViews>
    <sheetView showGridLines="0" zoomScale="80" zoomScaleNormal="80" workbookViewId="0">
      <pane xSplit="1" ySplit="2" topLeftCell="B346" activePane="bottomRight" state="frozen"/>
      <selection activeCell="Q251" sqref="Q251"/>
      <selection pane="topRight" activeCell="Q251" sqref="Q251"/>
      <selection pane="bottomLeft" activeCell="Q251" sqref="Q251"/>
      <selection pane="bottomRight" activeCell="B358" sqref="B358:BM358"/>
    </sheetView>
  </sheetViews>
  <sheetFormatPr defaultColWidth="8.85546875" defaultRowHeight="15"/>
  <cols>
    <col min="1" max="1" width="18.42578125" style="132" customWidth="1"/>
    <col min="2" max="2" width="18.42578125" style="68" customWidth="1"/>
    <col min="3" max="3" width="11" style="68" bestFit="1" customWidth="1"/>
    <col min="4" max="5" width="8.42578125" style="68" bestFit="1" customWidth="1"/>
    <col min="6" max="6" width="7.85546875" style="68" bestFit="1" customWidth="1"/>
    <col min="7" max="7" width="6.5703125" style="68" bestFit="1" customWidth="1"/>
    <col min="8" max="9" width="9.5703125" style="68" bestFit="1" customWidth="1"/>
    <col min="10" max="10" width="11.140625" style="68" bestFit="1" customWidth="1"/>
    <col min="11" max="11" width="6.42578125" style="68" bestFit="1" customWidth="1"/>
    <col min="12" max="12" width="8.5703125" style="68" bestFit="1" customWidth="1"/>
    <col min="13" max="13" width="8" style="68" bestFit="1" customWidth="1"/>
    <col min="14" max="14" width="7.85546875" style="68" bestFit="1" customWidth="1"/>
    <col min="15" max="15" width="9.5703125" style="68" bestFit="1" customWidth="1"/>
    <col min="16" max="16" width="9.140625" style="68" bestFit="1" customWidth="1"/>
    <col min="17" max="17" width="10.85546875" style="68" bestFit="1" customWidth="1"/>
    <col min="18" max="18" width="7.5703125" style="68" bestFit="1" customWidth="1"/>
    <col min="19" max="19" width="8.5703125" style="68" bestFit="1" customWidth="1"/>
    <col min="20" max="20" width="10.42578125" style="68" bestFit="1" customWidth="1"/>
    <col min="21" max="21" width="8" style="68" bestFit="1" customWidth="1"/>
    <col min="22" max="22" width="8.5703125" style="68" bestFit="1" customWidth="1"/>
    <col min="23" max="23" width="7.85546875" style="68" bestFit="1" customWidth="1"/>
    <col min="24" max="24" width="7.5703125" style="68" bestFit="1" customWidth="1"/>
    <col min="25" max="25" width="10" style="68" bestFit="1" customWidth="1"/>
    <col min="26" max="26" width="10.85546875" style="68" bestFit="1" customWidth="1"/>
    <col min="27" max="27" width="8.5703125" style="68" bestFit="1" customWidth="1"/>
    <col min="28" max="28" width="8" style="68" bestFit="1" customWidth="1"/>
    <col min="29" max="29" width="10.42578125" style="68" bestFit="1" customWidth="1"/>
    <col min="30" max="30" width="9.42578125" style="68" bestFit="1" customWidth="1"/>
    <col min="31" max="31" width="8.42578125" style="68" bestFit="1" customWidth="1"/>
    <col min="32" max="32" width="7.85546875" style="68" bestFit="1" customWidth="1"/>
    <col min="33" max="35" width="8.42578125" style="68" bestFit="1" customWidth="1"/>
    <col min="36" max="36" width="10.5703125" style="68" bestFit="1" customWidth="1"/>
    <col min="37" max="37" width="8.5703125" style="68" bestFit="1" customWidth="1"/>
    <col min="38" max="38" width="7.5703125" style="68" bestFit="1" customWidth="1"/>
    <col min="39" max="39" width="8" style="68" bestFit="1" customWidth="1"/>
    <col min="40" max="40" width="8.42578125" style="68" bestFit="1" customWidth="1"/>
    <col min="41" max="41" width="7.85546875" style="68" bestFit="1" customWidth="1"/>
    <col min="42" max="42" width="12" style="68" bestFit="1" customWidth="1"/>
    <col min="43" max="43" width="8.42578125" style="68" bestFit="1" customWidth="1"/>
    <col min="44" max="44" width="11.5703125" style="68" bestFit="1" customWidth="1"/>
    <col min="45" max="45" width="10.42578125" style="68" bestFit="1" customWidth="1"/>
    <col min="46" max="46" width="8.85546875" style="68"/>
    <col min="47" max="47" width="12.85546875" style="68" bestFit="1" customWidth="1"/>
    <col min="48" max="16384" width="8.85546875" style="68"/>
  </cols>
  <sheetData>
    <row r="1" spans="1:65">
      <c r="A1" s="130" t="s">
        <v>1631</v>
      </c>
      <c r="B1" s="128" t="str">
        <f>VLOOKUP(B$2,DailyDetails!$C:$AU,5,0)</f>
        <v/>
      </c>
      <c r="C1" s="128" t="str">
        <f>VLOOKUP(C$2,DailyDetails!$C:$AU,5,0)</f>
        <v/>
      </c>
      <c r="D1" s="128" t="str">
        <f>VLOOKUP(D$2,DailyDetails!$C:$AU,5,0)</f>
        <v/>
      </c>
      <c r="E1" s="128" t="str">
        <f>VLOOKUP(E$2,DailyDetails!$C:$AU,5,0)</f>
        <v/>
      </c>
      <c r="F1" s="128" t="str">
        <f>VLOOKUP(F$2,DailyDetails!$C:$AU,5,0)</f>
        <v/>
      </c>
      <c r="G1" s="128" t="str">
        <f>VLOOKUP(G$2,DailyDetails!$C:$AU,5,0)</f>
        <v/>
      </c>
      <c r="H1" s="128">
        <f>VLOOKUP(H$2,DailyDetails!$C:$AU,5,0)</f>
        <v>825.1</v>
      </c>
      <c r="I1" s="128">
        <f>VLOOKUP(I$2,DailyDetails!$C:$AU,5,0)</f>
        <v>815.7</v>
      </c>
      <c r="J1" s="128">
        <f>VLOOKUP(J$2,DailyDetails!$C:$AU,5,0)</f>
        <v>826</v>
      </c>
      <c r="K1" s="128">
        <f>VLOOKUP(K$2,DailyDetails!$C:$AU,5,0)</f>
        <v>817.4</v>
      </c>
      <c r="L1" s="128">
        <f>VLOOKUP(L$2,DailyDetails!$C:$AU,5,0)</f>
        <v>940</v>
      </c>
      <c r="M1" s="128">
        <f>VLOOKUP(M$2,DailyDetails!$C:$AU,5,0)</f>
        <v>961.1</v>
      </c>
      <c r="N1" s="128" t="str">
        <f>VLOOKUP(N$2,DailyDetails!$C:$AU,5,0)</f>
        <v/>
      </c>
      <c r="O1" s="128" t="str">
        <f>VLOOKUP(O$2,DailyDetails!$C:$AU,5,0)</f>
        <v/>
      </c>
      <c r="P1" s="128">
        <f>VLOOKUP(P$2,DailyDetails!$C:$AU,5,0)</f>
        <v>901</v>
      </c>
      <c r="Q1" s="128" t="str">
        <f>VLOOKUP(Q$2,DailyDetails!$C:$AU,5,0)</f>
        <v/>
      </c>
      <c r="R1" s="128">
        <f>VLOOKUP(R$2,DailyDetails!$C:$AU,5,0)</f>
        <v>1004.7</v>
      </c>
      <c r="S1" s="128" t="str">
        <f>VLOOKUP(S$2,DailyDetails!$C:$AU,5,0)</f>
        <v/>
      </c>
      <c r="T1" s="128" t="str">
        <f>VLOOKUP(T$2,DailyDetails!$C:$AU,5,0)</f>
        <v/>
      </c>
      <c r="U1" s="128">
        <f>VLOOKUP(U$2,DailyDetails!$C:$AU,5,0)</f>
        <v>907.1</v>
      </c>
      <c r="V1" s="128">
        <f>VLOOKUP(V$2,DailyDetails!$C:$AU,5,0)</f>
        <v>1000</v>
      </c>
      <c r="W1" s="128" t="str">
        <f>VLOOKUP(W$2,DailyDetails!$C:$AU,5,0)</f>
        <v/>
      </c>
      <c r="X1" s="128" t="str">
        <f>VLOOKUP(X$2,DailyDetails!$C:$AU,5,0)</f>
        <v/>
      </c>
      <c r="Y1" s="128" t="str">
        <f>VLOOKUP(Y$2,DailyDetails!$C:$AU,5,0)</f>
        <v/>
      </c>
      <c r="Z1" s="128" t="str">
        <f>VLOOKUP(Z$2,DailyDetails!$C:$AU,5,0)</f>
        <v/>
      </c>
      <c r="AA1" s="128" t="str">
        <f>VLOOKUP(AA$2,DailyDetails!$C:$AU,5,0)</f>
        <v/>
      </c>
      <c r="AB1" s="128" t="str">
        <f>VLOOKUP(AB$2,DailyDetails!$C:$AU,5,0)</f>
        <v/>
      </c>
      <c r="AC1" s="128" t="str">
        <f>VLOOKUP(AC$2,DailyDetails!$C:$AU,5,0)</f>
        <v/>
      </c>
      <c r="AD1" s="128" t="str">
        <f>VLOOKUP(AD$2,DailyDetails!$C:$AU,5,0)</f>
        <v/>
      </c>
      <c r="AE1" s="128" t="str">
        <f>VLOOKUP(AE$2,DailyDetails!$C:$AU,5,0)</f>
        <v/>
      </c>
      <c r="AF1" s="128" t="str">
        <f>VLOOKUP(AF$2,DailyDetails!$C:$AU,5,0)</f>
        <v/>
      </c>
      <c r="AG1" s="128">
        <f>VLOOKUP(AG$2,DailyDetails!$C:$AU,5,0)</f>
        <v>940</v>
      </c>
      <c r="AH1" s="128">
        <f>VLOOKUP(AH$2,DailyDetails!$C:$AU,5,0)</f>
        <v>840</v>
      </c>
      <c r="AI1" s="128">
        <f>VLOOKUP(AI$2,DailyDetails!$C:$AU,5,0)</f>
        <v>1010</v>
      </c>
      <c r="AJ1" s="128">
        <f>VLOOKUP(AJ$2,DailyDetails!$C:$AU,5,0)</f>
        <v>1050</v>
      </c>
      <c r="AK1" s="128" t="str">
        <f>VLOOKUP(AK$2,DailyDetails!$C:$AU,5,0)</f>
        <v/>
      </c>
      <c r="AL1" s="128" t="str">
        <f>VLOOKUP(AL$2,DailyDetails!$C:$AU,5,0)</f>
        <v/>
      </c>
      <c r="AM1" s="128" t="str">
        <f>VLOOKUP(AM$2,DailyDetails!$C:$AU,5,0)</f>
        <v/>
      </c>
      <c r="AN1" s="128" t="str">
        <f>VLOOKUP(AN$2,DailyDetails!$C:$AU,5,0)</f>
        <v/>
      </c>
      <c r="AO1" s="128" t="str">
        <f>VLOOKUP(AO$2,DailyDetails!$C:$AU,5,0)</f>
        <v/>
      </c>
      <c r="AP1" s="128" t="str">
        <f>VLOOKUP(AP$2,DailyDetails!$C:$AU,5,0)</f>
        <v/>
      </c>
      <c r="AQ1" s="128" t="str">
        <f>VLOOKUP(AQ$2,DailyDetails!$C:$AU,5,0)</f>
        <v/>
      </c>
      <c r="AR1" s="128" t="str">
        <f>VLOOKUP(AR$2,DailyDetails!$C:$AU,5,0)</f>
        <v/>
      </c>
      <c r="AS1" s="128" t="str">
        <f>VLOOKUP(AS$2,DailyDetails!$C:$AU,5,0)</f>
        <v/>
      </c>
      <c r="AT1" s="128" t="str">
        <f>VLOOKUP(AT$2,DailyDetails!$C:$AU,5,0)</f>
        <v/>
      </c>
      <c r="AU1" s="128" t="str">
        <f>VLOOKUP(AU$2,DailyDetails!$C:$AU,5,0)</f>
        <v/>
      </c>
      <c r="AV1" s="128" t="str">
        <f>VLOOKUP(AV$2,DailyDetails!$C:$AU,5,0)</f>
        <v/>
      </c>
      <c r="AW1" s="128" t="str">
        <f>VLOOKUP(AW$2,DailyDetails!$C:$AU,5,0)</f>
        <v/>
      </c>
      <c r="AX1" s="128" t="str">
        <f>VLOOKUP(AX$2,DailyDetails!$C:$AU,5,0)</f>
        <v/>
      </c>
      <c r="AY1" s="128" t="str">
        <f>VLOOKUP(AY$2,DailyDetails!$C:$AU,5,0)</f>
        <v/>
      </c>
      <c r="AZ1" s="128">
        <f>VLOOKUP(AZ$2,DailyDetails!$C:$AU,5,0)</f>
        <v>795.8</v>
      </c>
      <c r="BA1" s="128" t="str">
        <f>VLOOKUP(BA$2,DailyDetails!$C:$AU,5,0)</f>
        <v/>
      </c>
      <c r="BB1" s="128" t="str">
        <f>VLOOKUP(BB$2,DailyDetails!$C:$AU,5,0)</f>
        <v/>
      </c>
      <c r="BC1" s="128" t="str">
        <f>VLOOKUP(BC$2,DailyDetails!$C:$AU,5,0)</f>
        <v/>
      </c>
      <c r="BD1" s="128" t="str">
        <f>VLOOKUP(BD$2,DailyDetails!$C:$AU,5,0)</f>
        <v/>
      </c>
      <c r="BE1" s="128" t="str">
        <f>VLOOKUP(BE$2,DailyDetails!$C:$AU,5,0)</f>
        <v/>
      </c>
      <c r="BF1" s="128" t="str">
        <f>VLOOKUP(BF$2,DailyDetails!$C:$AU,5,0)</f>
        <v/>
      </c>
      <c r="BG1" s="128" t="str">
        <f>VLOOKUP(BG$2,DailyDetails!$C:$AU,5,0)</f>
        <v/>
      </c>
      <c r="BH1" s="128" t="str">
        <f>VLOOKUP(BH$2,DailyDetails!$C:$AU,5,0)</f>
        <v/>
      </c>
      <c r="BI1" s="128" t="str">
        <f>VLOOKUP(BI$2,DailyDetails!$C:$AU,5,0)</f>
        <v/>
      </c>
      <c r="BJ1" s="128" t="str">
        <f>VLOOKUP(BJ$2,DailyDetails!$C:$AU,5,0)</f>
        <v/>
      </c>
      <c r="BK1" s="128" t="str">
        <f>VLOOKUP(BK$2,DailyDetails!$C:$AU,5,0)</f>
        <v/>
      </c>
      <c r="BL1" s="128" t="str">
        <f>VLOOKUP(BL$2,DailyDetails!$C:$AU,5,0)</f>
        <v/>
      </c>
      <c r="BM1" s="128" t="str">
        <f>VLOOKUP(BM$2,DailyDetails!$C:$AU,5,0)</f>
        <v/>
      </c>
    </row>
    <row r="2" spans="1:65" ht="47.1" customHeight="1">
      <c r="A2" s="131" t="s">
        <v>205</v>
      </c>
      <c r="B2" s="123" t="s">
        <v>1480</v>
      </c>
      <c r="C2" s="123" t="s">
        <v>1409</v>
      </c>
      <c r="D2" s="123" t="s">
        <v>1386</v>
      </c>
      <c r="E2" s="123" t="s">
        <v>1421</v>
      </c>
      <c r="F2" s="123" t="s">
        <v>1484</v>
      </c>
      <c r="G2" s="123" t="s">
        <v>1489</v>
      </c>
      <c r="H2" s="123" t="s">
        <v>1525</v>
      </c>
      <c r="I2" s="123" t="s">
        <v>1526</v>
      </c>
      <c r="J2" s="123" t="s">
        <v>1544</v>
      </c>
      <c r="K2" s="123" t="s">
        <v>1581</v>
      </c>
      <c r="L2" s="123" t="s">
        <v>1649</v>
      </c>
      <c r="M2" s="123" t="s">
        <v>1274</v>
      </c>
      <c r="N2" s="123" t="s">
        <v>1278</v>
      </c>
      <c r="O2" s="123" t="s">
        <v>1576</v>
      </c>
      <c r="P2" s="123" t="s">
        <v>1445</v>
      </c>
      <c r="Q2" s="123" t="s">
        <v>1348</v>
      </c>
      <c r="R2" s="123" t="s">
        <v>1277</v>
      </c>
      <c r="S2" s="123" t="s">
        <v>1279</v>
      </c>
      <c r="T2" s="123" t="s">
        <v>1297</v>
      </c>
      <c r="U2" s="123" t="s">
        <v>1653</v>
      </c>
      <c r="V2" s="123" t="s">
        <v>1375</v>
      </c>
      <c r="W2" s="123" t="s">
        <v>1404</v>
      </c>
      <c r="X2" s="123" t="s">
        <v>1459</v>
      </c>
      <c r="Y2" s="123" t="s">
        <v>1355</v>
      </c>
      <c r="Z2" s="123" t="s">
        <v>1456</v>
      </c>
      <c r="AA2" s="123" t="s">
        <v>1463</v>
      </c>
      <c r="AB2" s="123" t="s">
        <v>1280</v>
      </c>
      <c r="AC2" s="123" t="s">
        <v>1377</v>
      </c>
      <c r="AD2" s="123" t="s">
        <v>1327</v>
      </c>
      <c r="AE2" s="123" t="s">
        <v>1449</v>
      </c>
      <c r="AF2" s="123" t="s">
        <v>112</v>
      </c>
      <c r="AG2" s="123" t="s">
        <v>1658</v>
      </c>
      <c r="AH2" s="123" t="s">
        <v>1595</v>
      </c>
      <c r="AI2" s="123" t="s">
        <v>319</v>
      </c>
      <c r="AJ2" s="123" t="s">
        <v>447</v>
      </c>
      <c r="AK2" s="123" t="s">
        <v>1663</v>
      </c>
      <c r="AL2" s="123" t="s">
        <v>1454</v>
      </c>
      <c r="AM2" s="123" t="s">
        <v>1666</v>
      </c>
      <c r="AN2" s="123" t="s">
        <v>1670</v>
      </c>
      <c r="AO2" s="123" t="s">
        <v>1674</v>
      </c>
      <c r="AP2" s="123" t="s">
        <v>1424</v>
      </c>
      <c r="AQ2" s="123" t="s">
        <v>1513</v>
      </c>
      <c r="AR2" s="123" t="s">
        <v>1679</v>
      </c>
      <c r="AS2" s="123" t="s">
        <v>1388</v>
      </c>
      <c r="AT2" s="123" t="s">
        <v>1518</v>
      </c>
      <c r="AU2" s="123" t="s">
        <v>1527</v>
      </c>
      <c r="AV2" s="123" t="s">
        <v>1562</v>
      </c>
      <c r="AW2" s="123" t="s">
        <v>1536</v>
      </c>
      <c r="AX2" s="123" t="s">
        <v>1538</v>
      </c>
      <c r="AY2" s="123" t="s">
        <v>1502</v>
      </c>
      <c r="AZ2" s="123" t="s">
        <v>1504</v>
      </c>
      <c r="BA2" s="123" t="s">
        <v>1472</v>
      </c>
      <c r="BB2" s="123" t="s">
        <v>1328</v>
      </c>
      <c r="BC2" s="123" t="s">
        <v>111</v>
      </c>
      <c r="BD2" s="123" t="s">
        <v>1785</v>
      </c>
      <c r="BE2" s="123" t="s">
        <v>1781</v>
      </c>
      <c r="BF2" s="123" t="s">
        <v>1867</v>
      </c>
      <c r="BG2" s="123" t="s">
        <v>1804</v>
      </c>
      <c r="BH2" s="123" t="s">
        <v>1815</v>
      </c>
      <c r="BI2" s="123" t="s">
        <v>1885</v>
      </c>
      <c r="BJ2" s="198" t="s">
        <v>2029</v>
      </c>
      <c r="BK2" s="198" t="s">
        <v>2027</v>
      </c>
      <c r="BL2" s="198" t="s">
        <v>2051</v>
      </c>
      <c r="BM2" s="123" t="s">
        <v>1897</v>
      </c>
    </row>
    <row r="3" spans="1:65">
      <c r="A3" s="132">
        <v>44865</v>
      </c>
      <c r="B3" s="68" t="s">
        <v>1751</v>
      </c>
      <c r="C3" s="68" t="s">
        <v>1751</v>
      </c>
      <c r="D3" s="68" t="s">
        <v>1751</v>
      </c>
      <c r="E3" s="68" t="s">
        <v>1751</v>
      </c>
      <c r="F3" s="68" t="s">
        <v>1751</v>
      </c>
      <c r="G3" s="68">
        <v>738.5</v>
      </c>
      <c r="H3" s="68" t="s">
        <v>1751</v>
      </c>
      <c r="I3" s="68" t="s">
        <v>1751</v>
      </c>
      <c r="J3" s="68" t="s">
        <v>1751</v>
      </c>
      <c r="K3" s="68" t="s">
        <v>1751</v>
      </c>
      <c r="L3" s="68">
        <v>837</v>
      </c>
      <c r="M3" s="68" t="s">
        <v>1751</v>
      </c>
      <c r="N3" s="68" t="s">
        <v>1751</v>
      </c>
      <c r="O3" s="68" t="s">
        <v>1751</v>
      </c>
      <c r="P3" s="68" t="s">
        <v>1751</v>
      </c>
      <c r="Q3" s="68">
        <v>910</v>
      </c>
      <c r="R3" s="68" t="s">
        <v>1751</v>
      </c>
      <c r="S3" s="68" t="s">
        <v>1751</v>
      </c>
      <c r="T3" s="68" t="s">
        <v>1751</v>
      </c>
      <c r="U3" s="68" t="s">
        <v>1751</v>
      </c>
      <c r="V3" s="68" t="s">
        <v>1751</v>
      </c>
      <c r="W3" s="68" t="s">
        <v>1751</v>
      </c>
      <c r="X3" s="68" t="s">
        <v>1751</v>
      </c>
      <c r="Y3" s="68" t="s">
        <v>1751</v>
      </c>
      <c r="Z3" s="68" t="s">
        <v>1751</v>
      </c>
      <c r="AA3" s="68" t="s">
        <v>1751</v>
      </c>
      <c r="AB3" s="68" t="s">
        <v>1751</v>
      </c>
      <c r="AC3" s="68">
        <v>875</v>
      </c>
      <c r="AD3" s="68" t="s">
        <v>1751</v>
      </c>
      <c r="AE3" s="68" t="s">
        <v>1751</v>
      </c>
      <c r="AF3" s="68" t="s">
        <v>1751</v>
      </c>
      <c r="AG3" s="68">
        <v>850</v>
      </c>
      <c r="AH3" s="68">
        <v>775</v>
      </c>
      <c r="AI3" s="68" t="s">
        <v>1751</v>
      </c>
      <c r="AJ3" s="68" t="s">
        <v>1751</v>
      </c>
      <c r="AK3" s="68" t="s">
        <v>1751</v>
      </c>
      <c r="AL3" s="68" t="s">
        <v>1751</v>
      </c>
      <c r="AM3" s="68" t="s">
        <v>1751</v>
      </c>
      <c r="AN3" s="68" t="s">
        <v>1751</v>
      </c>
      <c r="AO3" s="68" t="s">
        <v>1751</v>
      </c>
      <c r="AP3" s="68" t="s">
        <v>1751</v>
      </c>
      <c r="AQ3" s="68" t="s">
        <v>1751</v>
      </c>
      <c r="AR3" s="68">
        <v>740</v>
      </c>
      <c r="AS3" s="68" t="s">
        <v>1751</v>
      </c>
      <c r="AT3" s="68" t="s">
        <v>1751</v>
      </c>
      <c r="AU3" s="68" t="s">
        <v>1751</v>
      </c>
      <c r="AV3" s="68" t="s">
        <v>1751</v>
      </c>
      <c r="AW3" s="68" t="s">
        <v>1751</v>
      </c>
      <c r="AX3" s="68" t="s">
        <v>1751</v>
      </c>
      <c r="AY3" s="68" t="s">
        <v>1751</v>
      </c>
      <c r="AZ3" s="68" t="s">
        <v>1751</v>
      </c>
      <c r="BA3" s="68" t="s">
        <v>1751</v>
      </c>
      <c r="BB3" s="68" t="s">
        <v>1751</v>
      </c>
      <c r="BC3" s="68" t="s">
        <v>1751</v>
      </c>
    </row>
    <row r="4" spans="1:65">
      <c r="A4" s="132">
        <v>44866</v>
      </c>
      <c r="B4" s="68" t="s">
        <v>1751</v>
      </c>
      <c r="C4" s="68" t="s">
        <v>1751</v>
      </c>
      <c r="D4" s="68">
        <v>817.2</v>
      </c>
      <c r="E4" s="68">
        <v>760</v>
      </c>
      <c r="F4" s="68" t="s">
        <v>1751</v>
      </c>
      <c r="G4" s="68" t="s">
        <v>1751</v>
      </c>
      <c r="H4" s="68">
        <v>770</v>
      </c>
      <c r="I4" s="68" t="s">
        <v>1751</v>
      </c>
      <c r="J4" s="68" t="s">
        <v>1751</v>
      </c>
      <c r="K4" s="68">
        <v>800</v>
      </c>
      <c r="L4" s="68">
        <v>837</v>
      </c>
      <c r="M4" s="68" t="s">
        <v>1751</v>
      </c>
      <c r="N4" s="68" t="s">
        <v>1751</v>
      </c>
      <c r="O4" s="68" t="s">
        <v>1751</v>
      </c>
      <c r="P4" s="68">
        <v>815.1</v>
      </c>
      <c r="Q4" s="68">
        <v>912.1</v>
      </c>
      <c r="R4" s="68" t="s">
        <v>1751</v>
      </c>
      <c r="S4" s="68" t="s">
        <v>1751</v>
      </c>
      <c r="T4" s="68" t="s">
        <v>1751</v>
      </c>
      <c r="U4" s="68">
        <v>849.9</v>
      </c>
      <c r="V4" s="68" t="s">
        <v>1751</v>
      </c>
      <c r="W4" s="68" t="s">
        <v>1751</v>
      </c>
      <c r="X4" s="68">
        <v>860</v>
      </c>
      <c r="Y4" s="68" t="s">
        <v>1751</v>
      </c>
      <c r="Z4" s="68" t="s">
        <v>1751</v>
      </c>
      <c r="AA4" s="68" t="s">
        <v>1751</v>
      </c>
      <c r="AB4" s="68" t="s">
        <v>1751</v>
      </c>
      <c r="AC4" s="68" t="s">
        <v>1751</v>
      </c>
      <c r="AD4" s="68" t="s">
        <v>1751</v>
      </c>
      <c r="AE4" s="68" t="s">
        <v>1751</v>
      </c>
      <c r="AF4" s="68" t="s">
        <v>1751</v>
      </c>
      <c r="AG4" s="68">
        <v>857.2</v>
      </c>
      <c r="AH4" s="68">
        <v>755</v>
      </c>
      <c r="AI4" s="68" t="s">
        <v>1751</v>
      </c>
      <c r="AJ4" s="68" t="s">
        <v>1751</v>
      </c>
      <c r="AK4" s="68" t="s">
        <v>1751</v>
      </c>
      <c r="AL4" s="68" t="s">
        <v>1751</v>
      </c>
      <c r="AM4" s="68" t="s">
        <v>1751</v>
      </c>
      <c r="AN4" s="68" t="s">
        <v>1751</v>
      </c>
      <c r="AO4" s="68" t="s">
        <v>1751</v>
      </c>
      <c r="AP4" s="68" t="s">
        <v>1751</v>
      </c>
      <c r="AQ4" s="68" t="s">
        <v>1751</v>
      </c>
      <c r="AR4" s="68">
        <v>745</v>
      </c>
      <c r="AS4" s="68" t="s">
        <v>1751</v>
      </c>
      <c r="AT4" s="68" t="s">
        <v>1751</v>
      </c>
      <c r="AU4" s="68" t="s">
        <v>1751</v>
      </c>
      <c r="AV4" s="68" t="s">
        <v>1751</v>
      </c>
      <c r="AW4" s="68" t="s">
        <v>1751</v>
      </c>
      <c r="AX4" s="68" t="s">
        <v>1751</v>
      </c>
      <c r="AY4" s="68" t="s">
        <v>1751</v>
      </c>
      <c r="AZ4" s="68" t="s">
        <v>1751</v>
      </c>
      <c r="BA4" s="68" t="s">
        <v>1751</v>
      </c>
      <c r="BB4" s="68" t="s">
        <v>1751</v>
      </c>
      <c r="BC4" s="68" t="s">
        <v>1751</v>
      </c>
    </row>
    <row r="5" spans="1:65">
      <c r="A5" s="132">
        <v>44867</v>
      </c>
      <c r="B5" s="68" t="s">
        <v>1751</v>
      </c>
      <c r="C5" s="68" t="s">
        <v>1751</v>
      </c>
      <c r="D5" s="68" t="s">
        <v>1751</v>
      </c>
      <c r="E5" s="68" t="s">
        <v>1751</v>
      </c>
      <c r="F5" s="68" t="s">
        <v>1751</v>
      </c>
      <c r="G5" s="68" t="s">
        <v>1751</v>
      </c>
      <c r="H5" s="68" t="s">
        <v>1751</v>
      </c>
      <c r="I5" s="68">
        <v>777.5</v>
      </c>
      <c r="J5" s="68">
        <v>735</v>
      </c>
      <c r="K5" s="68" t="s">
        <v>1751</v>
      </c>
      <c r="L5" s="68">
        <v>825.5</v>
      </c>
      <c r="M5" s="68" t="s">
        <v>1751</v>
      </c>
      <c r="N5" s="68" t="s">
        <v>1751</v>
      </c>
      <c r="O5" s="68" t="s">
        <v>1751</v>
      </c>
      <c r="P5" s="68" t="s">
        <v>1751</v>
      </c>
      <c r="Q5" s="68" t="s">
        <v>1751</v>
      </c>
      <c r="R5" s="68" t="s">
        <v>1751</v>
      </c>
      <c r="S5" s="68" t="s">
        <v>1751</v>
      </c>
      <c r="T5" s="68" t="s">
        <v>1751</v>
      </c>
      <c r="U5" s="68">
        <v>850</v>
      </c>
      <c r="V5" s="68">
        <v>980</v>
      </c>
      <c r="W5" s="68" t="s">
        <v>1751</v>
      </c>
      <c r="X5" s="68">
        <v>875.2</v>
      </c>
      <c r="Y5" s="68" t="s">
        <v>1751</v>
      </c>
      <c r="Z5" s="68" t="s">
        <v>1751</v>
      </c>
      <c r="AA5" s="68" t="s">
        <v>1751</v>
      </c>
      <c r="AB5" s="68" t="s">
        <v>1751</v>
      </c>
      <c r="AC5" s="68" t="s">
        <v>1751</v>
      </c>
      <c r="AD5" s="68" t="s">
        <v>1751</v>
      </c>
      <c r="AE5" s="68" t="s">
        <v>1751</v>
      </c>
      <c r="AF5" s="68" t="s">
        <v>1751</v>
      </c>
      <c r="AG5" s="68">
        <v>843.2</v>
      </c>
      <c r="AH5" s="68">
        <v>750</v>
      </c>
      <c r="AI5" s="68" t="s">
        <v>1751</v>
      </c>
      <c r="AJ5" s="68">
        <v>1023.9</v>
      </c>
      <c r="AK5" s="68">
        <v>960.4</v>
      </c>
      <c r="AL5" s="68" t="s">
        <v>1751</v>
      </c>
      <c r="AM5" s="68" t="s">
        <v>1751</v>
      </c>
      <c r="AN5" s="68" t="s">
        <v>1751</v>
      </c>
      <c r="AO5" s="68" t="s">
        <v>1751</v>
      </c>
      <c r="AP5" s="68" t="s">
        <v>1751</v>
      </c>
      <c r="AQ5" s="68" t="s">
        <v>1751</v>
      </c>
      <c r="AR5" s="68">
        <v>759.9</v>
      </c>
      <c r="AS5" s="68" t="s">
        <v>1751</v>
      </c>
      <c r="AT5" s="68" t="s">
        <v>1751</v>
      </c>
      <c r="AU5" s="68" t="s">
        <v>1751</v>
      </c>
      <c r="AV5" s="68" t="s">
        <v>1751</v>
      </c>
      <c r="AW5" s="68" t="s">
        <v>1751</v>
      </c>
      <c r="AX5" s="68" t="s">
        <v>1751</v>
      </c>
      <c r="AY5" s="68" t="s">
        <v>1751</v>
      </c>
      <c r="AZ5" s="68" t="s">
        <v>1751</v>
      </c>
      <c r="BA5" s="68" t="s">
        <v>1751</v>
      </c>
      <c r="BB5" s="68" t="s">
        <v>1751</v>
      </c>
      <c r="BC5" s="68" t="s">
        <v>1751</v>
      </c>
    </row>
    <row r="6" spans="1:65">
      <c r="A6" s="132">
        <v>44868</v>
      </c>
      <c r="B6" s="68" t="s">
        <v>1751</v>
      </c>
      <c r="C6" s="68" t="s">
        <v>1751</v>
      </c>
      <c r="D6" s="68" t="s">
        <v>1751</v>
      </c>
      <c r="E6" s="68" t="s">
        <v>1751</v>
      </c>
      <c r="F6" s="68" t="s">
        <v>1751</v>
      </c>
      <c r="G6" s="68" t="s">
        <v>1751</v>
      </c>
      <c r="H6" s="68" t="s">
        <v>1751</v>
      </c>
      <c r="I6" s="68" t="s">
        <v>1751</v>
      </c>
      <c r="J6" s="68" t="s">
        <v>1751</v>
      </c>
      <c r="K6" s="68" t="s">
        <v>1751</v>
      </c>
      <c r="L6" s="68">
        <v>829.2</v>
      </c>
      <c r="M6" s="68" t="s">
        <v>1751</v>
      </c>
      <c r="N6" s="68" t="s">
        <v>1751</v>
      </c>
      <c r="O6" s="68" t="s">
        <v>1751</v>
      </c>
      <c r="P6" s="68" t="s">
        <v>1751</v>
      </c>
      <c r="Q6" s="68">
        <v>915</v>
      </c>
      <c r="R6" s="68" t="s">
        <v>1751</v>
      </c>
      <c r="S6" s="68" t="s">
        <v>1751</v>
      </c>
      <c r="T6" s="68" t="s">
        <v>1751</v>
      </c>
      <c r="U6" s="68" t="s">
        <v>1751</v>
      </c>
      <c r="V6" s="68" t="s">
        <v>1751</v>
      </c>
      <c r="W6" s="68" t="s">
        <v>1751</v>
      </c>
      <c r="X6" s="68" t="s">
        <v>1751</v>
      </c>
      <c r="Y6" s="68" t="s">
        <v>1751</v>
      </c>
      <c r="Z6" s="68" t="s">
        <v>1751</v>
      </c>
      <c r="AA6" s="68" t="s">
        <v>1751</v>
      </c>
      <c r="AB6" s="68" t="s">
        <v>1751</v>
      </c>
      <c r="AC6" s="68" t="s">
        <v>1751</v>
      </c>
      <c r="AD6" s="68" t="s">
        <v>1751</v>
      </c>
      <c r="AE6" s="68" t="s">
        <v>1751</v>
      </c>
      <c r="AF6" s="68" t="s">
        <v>1751</v>
      </c>
      <c r="AG6" s="68">
        <v>870</v>
      </c>
      <c r="AH6" s="68">
        <v>750</v>
      </c>
      <c r="AI6" s="68" t="s">
        <v>1751</v>
      </c>
      <c r="AJ6" s="68" t="s">
        <v>1751</v>
      </c>
      <c r="AK6" s="68" t="s">
        <v>1751</v>
      </c>
      <c r="AL6" s="68" t="s">
        <v>1751</v>
      </c>
      <c r="AM6" s="68" t="s">
        <v>1751</v>
      </c>
      <c r="AN6" s="68" t="s">
        <v>1751</v>
      </c>
      <c r="AO6" s="68" t="s">
        <v>1751</v>
      </c>
      <c r="AP6" s="68" t="s">
        <v>1751</v>
      </c>
      <c r="AQ6" s="68" t="s">
        <v>1751</v>
      </c>
      <c r="AR6" s="68" t="s">
        <v>1751</v>
      </c>
      <c r="AS6" s="68" t="s">
        <v>1751</v>
      </c>
      <c r="AT6" s="68" t="s">
        <v>1751</v>
      </c>
      <c r="AU6" s="68" t="s">
        <v>1751</v>
      </c>
      <c r="AV6" s="68" t="s">
        <v>1751</v>
      </c>
      <c r="AW6" s="68" t="s">
        <v>1751</v>
      </c>
      <c r="AX6" s="68" t="s">
        <v>1751</v>
      </c>
      <c r="AY6" s="68" t="s">
        <v>1751</v>
      </c>
      <c r="AZ6" s="68" t="s">
        <v>1751</v>
      </c>
      <c r="BA6" s="68" t="s">
        <v>1751</v>
      </c>
      <c r="BB6" s="68" t="s">
        <v>1751</v>
      </c>
      <c r="BC6" s="68" t="s">
        <v>1751</v>
      </c>
    </row>
    <row r="7" spans="1:65">
      <c r="A7" s="132">
        <v>44871</v>
      </c>
      <c r="B7" s="68" t="s">
        <v>1751</v>
      </c>
      <c r="C7" s="68" t="s">
        <v>1751</v>
      </c>
      <c r="D7" s="68" t="s">
        <v>1751</v>
      </c>
      <c r="E7" s="68">
        <v>776</v>
      </c>
      <c r="F7" s="68" t="s">
        <v>1751</v>
      </c>
      <c r="G7" s="68" t="s">
        <v>1751</v>
      </c>
      <c r="H7" s="68" t="s">
        <v>1751</v>
      </c>
      <c r="I7" s="68">
        <v>762</v>
      </c>
      <c r="J7" s="68">
        <v>735</v>
      </c>
      <c r="K7" s="68" t="s">
        <v>1751</v>
      </c>
      <c r="L7" s="68">
        <v>821.8</v>
      </c>
      <c r="M7" s="68" t="s">
        <v>1751</v>
      </c>
      <c r="N7" s="68" t="s">
        <v>1751</v>
      </c>
      <c r="O7" s="68" t="s">
        <v>1751</v>
      </c>
      <c r="P7" s="68" t="s">
        <v>1751</v>
      </c>
      <c r="Q7" s="68">
        <v>915</v>
      </c>
      <c r="R7" s="68" t="s">
        <v>1751</v>
      </c>
      <c r="S7" s="68" t="s">
        <v>1751</v>
      </c>
      <c r="T7" s="68" t="s">
        <v>1751</v>
      </c>
      <c r="U7" s="68">
        <v>834.3</v>
      </c>
      <c r="V7" s="68" t="s">
        <v>1751</v>
      </c>
      <c r="W7" s="68" t="s">
        <v>1751</v>
      </c>
      <c r="X7" s="68" t="s">
        <v>1751</v>
      </c>
      <c r="Y7" s="68">
        <v>915</v>
      </c>
      <c r="Z7" s="68" t="s">
        <v>1751</v>
      </c>
      <c r="AA7" s="68" t="s">
        <v>1751</v>
      </c>
      <c r="AB7" s="68" t="s">
        <v>1751</v>
      </c>
      <c r="AC7" s="68" t="s">
        <v>1751</v>
      </c>
      <c r="AD7" s="68" t="s">
        <v>1751</v>
      </c>
      <c r="AE7" s="68" t="s">
        <v>1751</v>
      </c>
      <c r="AF7" s="68" t="s">
        <v>1751</v>
      </c>
      <c r="AG7" s="68" t="s">
        <v>1751</v>
      </c>
      <c r="AH7" s="68">
        <v>745.1</v>
      </c>
      <c r="AI7" s="68" t="s">
        <v>1751</v>
      </c>
      <c r="AJ7" s="68" t="s">
        <v>1751</v>
      </c>
      <c r="AK7" s="68" t="s">
        <v>1751</v>
      </c>
      <c r="AL7" s="68" t="s">
        <v>1751</v>
      </c>
      <c r="AM7" s="68" t="s">
        <v>1751</v>
      </c>
      <c r="AN7" s="68" t="s">
        <v>1751</v>
      </c>
      <c r="AO7" s="68" t="s">
        <v>1751</v>
      </c>
      <c r="AP7" s="68" t="s">
        <v>1751</v>
      </c>
      <c r="AQ7" s="68" t="s">
        <v>1751</v>
      </c>
      <c r="AR7" s="68">
        <v>745</v>
      </c>
      <c r="AS7" s="68" t="s">
        <v>1751</v>
      </c>
      <c r="AT7" s="68" t="s">
        <v>1751</v>
      </c>
      <c r="AU7" s="68" t="s">
        <v>1751</v>
      </c>
      <c r="AV7" s="68" t="s">
        <v>1751</v>
      </c>
      <c r="AW7" s="68" t="s">
        <v>1751</v>
      </c>
      <c r="AX7" s="68" t="s">
        <v>1751</v>
      </c>
      <c r="AY7" s="68" t="s">
        <v>1751</v>
      </c>
      <c r="AZ7" s="68" t="s">
        <v>1751</v>
      </c>
      <c r="BA7" s="68" t="s">
        <v>1751</v>
      </c>
      <c r="BB7" s="68" t="s">
        <v>1751</v>
      </c>
      <c r="BC7" s="68" t="s">
        <v>1751</v>
      </c>
    </row>
    <row r="8" spans="1:65">
      <c r="A8" s="132">
        <v>44872</v>
      </c>
      <c r="B8" s="68" t="s">
        <v>1751</v>
      </c>
      <c r="C8" s="68" t="s">
        <v>1751</v>
      </c>
      <c r="D8" s="68" t="s">
        <v>1751</v>
      </c>
      <c r="E8" s="68" t="s">
        <v>1751</v>
      </c>
      <c r="F8" s="68" t="s">
        <v>1751</v>
      </c>
      <c r="G8" s="68" t="s">
        <v>1751</v>
      </c>
      <c r="H8" s="68" t="s">
        <v>1751</v>
      </c>
      <c r="I8" s="68" t="s">
        <v>1751</v>
      </c>
      <c r="J8" s="68" t="s">
        <v>1751</v>
      </c>
      <c r="K8" s="68">
        <v>784</v>
      </c>
      <c r="L8" s="68">
        <v>826</v>
      </c>
      <c r="M8" s="68" t="s">
        <v>1751</v>
      </c>
      <c r="N8" s="68" t="s">
        <v>1751</v>
      </c>
      <c r="O8" s="68" t="s">
        <v>1751</v>
      </c>
      <c r="P8" s="68" t="s">
        <v>1751</v>
      </c>
      <c r="Q8" s="68" t="s">
        <v>1751</v>
      </c>
      <c r="R8" s="68" t="s">
        <v>1751</v>
      </c>
      <c r="S8" s="68" t="s">
        <v>1751</v>
      </c>
      <c r="T8" s="68" t="s">
        <v>1751</v>
      </c>
      <c r="U8" s="68">
        <v>856.9</v>
      </c>
      <c r="V8" s="68" t="s">
        <v>1751</v>
      </c>
      <c r="W8" s="68" t="s">
        <v>1751</v>
      </c>
      <c r="X8" s="68" t="s">
        <v>1751</v>
      </c>
      <c r="Y8" s="68" t="s">
        <v>1751</v>
      </c>
      <c r="Z8" s="68" t="s">
        <v>1751</v>
      </c>
      <c r="AA8" s="68" t="s">
        <v>1751</v>
      </c>
      <c r="AB8" s="68" t="s">
        <v>1751</v>
      </c>
      <c r="AC8" s="68" t="s">
        <v>1751</v>
      </c>
      <c r="AD8" s="68" t="s">
        <v>1751</v>
      </c>
      <c r="AE8" s="68" t="s">
        <v>1751</v>
      </c>
      <c r="AF8" s="68" t="s">
        <v>1751</v>
      </c>
      <c r="AG8" s="68">
        <v>856.1</v>
      </c>
      <c r="AH8" s="68">
        <v>743.1</v>
      </c>
      <c r="AI8" s="68" t="s">
        <v>1751</v>
      </c>
      <c r="AJ8" s="68">
        <v>1004</v>
      </c>
      <c r="AK8" s="68" t="s">
        <v>1751</v>
      </c>
      <c r="AL8" s="68" t="s">
        <v>1751</v>
      </c>
      <c r="AM8" s="68" t="s">
        <v>1751</v>
      </c>
      <c r="AN8" s="68" t="s">
        <v>1751</v>
      </c>
      <c r="AO8" s="68" t="s">
        <v>1751</v>
      </c>
      <c r="AP8" s="68" t="s">
        <v>1751</v>
      </c>
      <c r="AQ8" s="68" t="s">
        <v>1751</v>
      </c>
      <c r="AR8" s="68">
        <v>750</v>
      </c>
      <c r="AS8" s="68" t="s">
        <v>1751</v>
      </c>
      <c r="AT8" s="68" t="s">
        <v>1751</v>
      </c>
      <c r="AU8" s="68" t="s">
        <v>1751</v>
      </c>
      <c r="AV8" s="68" t="s">
        <v>1751</v>
      </c>
      <c r="AW8" s="68" t="s">
        <v>1751</v>
      </c>
      <c r="AX8" s="68" t="s">
        <v>1751</v>
      </c>
      <c r="AY8" s="68" t="s">
        <v>1751</v>
      </c>
      <c r="AZ8" s="68" t="s">
        <v>1751</v>
      </c>
      <c r="BA8" s="68" t="s">
        <v>1751</v>
      </c>
      <c r="BB8" s="68" t="s">
        <v>1751</v>
      </c>
      <c r="BC8" s="68" t="s">
        <v>1751</v>
      </c>
    </row>
    <row r="9" spans="1:65">
      <c r="A9" s="132">
        <v>44873</v>
      </c>
      <c r="B9" s="68">
        <v>1025</v>
      </c>
      <c r="C9" s="68" t="s">
        <v>1751</v>
      </c>
      <c r="D9" s="68" t="s">
        <v>1751</v>
      </c>
      <c r="E9" s="68" t="s">
        <v>1751</v>
      </c>
      <c r="F9" s="68" t="s">
        <v>1751</v>
      </c>
      <c r="G9" s="68">
        <v>753</v>
      </c>
      <c r="H9" s="68" t="s">
        <v>1751</v>
      </c>
      <c r="I9" s="68">
        <v>756</v>
      </c>
      <c r="J9" s="68" t="s">
        <v>1751</v>
      </c>
      <c r="K9" s="68" t="s">
        <v>1751</v>
      </c>
      <c r="L9" s="68">
        <v>830</v>
      </c>
      <c r="M9" s="68" t="s">
        <v>1751</v>
      </c>
      <c r="N9" s="68" t="s">
        <v>1751</v>
      </c>
      <c r="O9" s="68" t="s">
        <v>1751</v>
      </c>
      <c r="P9" s="68">
        <v>820</v>
      </c>
      <c r="Q9" s="68" t="s">
        <v>1751</v>
      </c>
      <c r="R9" s="68" t="s">
        <v>1751</v>
      </c>
      <c r="S9" s="68" t="s">
        <v>1751</v>
      </c>
      <c r="T9" s="68" t="s">
        <v>1751</v>
      </c>
      <c r="U9" s="68" t="s">
        <v>1751</v>
      </c>
      <c r="V9" s="68">
        <v>965</v>
      </c>
      <c r="W9" s="68" t="s">
        <v>1751</v>
      </c>
      <c r="X9" s="68" t="s">
        <v>1751</v>
      </c>
      <c r="Y9" s="68" t="s">
        <v>1751</v>
      </c>
      <c r="Z9" s="68" t="s">
        <v>1751</v>
      </c>
      <c r="AA9" s="68" t="s">
        <v>1751</v>
      </c>
      <c r="AB9" s="68" t="s">
        <v>1751</v>
      </c>
      <c r="AC9" s="68" t="s">
        <v>1751</v>
      </c>
      <c r="AD9" s="68" t="s">
        <v>1751</v>
      </c>
      <c r="AE9" s="68" t="s">
        <v>1751</v>
      </c>
      <c r="AF9" s="68" t="s">
        <v>1751</v>
      </c>
      <c r="AG9" s="68">
        <v>856.6</v>
      </c>
      <c r="AH9" s="68">
        <v>765</v>
      </c>
      <c r="AI9" s="68">
        <v>1000.4</v>
      </c>
      <c r="AJ9" s="68">
        <v>964.4</v>
      </c>
      <c r="AK9" s="68" t="s">
        <v>1751</v>
      </c>
      <c r="AL9" s="68" t="s">
        <v>1751</v>
      </c>
      <c r="AM9" s="68" t="s">
        <v>1751</v>
      </c>
      <c r="AN9" s="68" t="s">
        <v>1751</v>
      </c>
      <c r="AO9" s="68" t="s">
        <v>1751</v>
      </c>
      <c r="AP9" s="68" t="s">
        <v>1751</v>
      </c>
      <c r="AQ9" s="68" t="s">
        <v>1751</v>
      </c>
      <c r="AR9" s="68" t="s">
        <v>1751</v>
      </c>
      <c r="AS9" s="68" t="s">
        <v>1751</v>
      </c>
      <c r="AT9" s="68" t="s">
        <v>1751</v>
      </c>
      <c r="AU9" s="68" t="s">
        <v>1751</v>
      </c>
      <c r="AV9" s="68" t="s">
        <v>1751</v>
      </c>
      <c r="AW9" s="68" t="s">
        <v>1751</v>
      </c>
      <c r="AX9" s="68" t="s">
        <v>1751</v>
      </c>
      <c r="AY9" s="68" t="s">
        <v>1751</v>
      </c>
      <c r="AZ9" s="68" t="s">
        <v>1751</v>
      </c>
      <c r="BA9" s="68" t="s">
        <v>1751</v>
      </c>
      <c r="BB9" s="68" t="s">
        <v>1751</v>
      </c>
      <c r="BC9" s="68" t="s">
        <v>1751</v>
      </c>
    </row>
    <row r="10" spans="1:65">
      <c r="A10" s="132">
        <v>44874</v>
      </c>
      <c r="B10" s="68" t="s">
        <v>1751</v>
      </c>
      <c r="C10" s="68" t="s">
        <v>1751</v>
      </c>
      <c r="D10" s="68" t="s">
        <v>1751</v>
      </c>
      <c r="E10" s="68" t="s">
        <v>1751</v>
      </c>
      <c r="F10" s="68" t="s">
        <v>1751</v>
      </c>
      <c r="G10" s="68" t="s">
        <v>1751</v>
      </c>
      <c r="H10" s="68" t="s">
        <v>1751</v>
      </c>
      <c r="I10" s="68" t="s">
        <v>1751</v>
      </c>
      <c r="J10" s="68" t="s">
        <v>1751</v>
      </c>
      <c r="K10" s="68">
        <v>770</v>
      </c>
      <c r="L10" s="68" t="s">
        <v>1751</v>
      </c>
      <c r="M10" s="68" t="s">
        <v>1751</v>
      </c>
      <c r="N10" s="68" t="s">
        <v>1751</v>
      </c>
      <c r="O10" s="68" t="s">
        <v>1751</v>
      </c>
      <c r="P10" s="68" t="s">
        <v>1751</v>
      </c>
      <c r="Q10" s="68" t="s">
        <v>1751</v>
      </c>
      <c r="R10" s="68" t="s">
        <v>1751</v>
      </c>
      <c r="S10" s="68" t="s">
        <v>1751</v>
      </c>
      <c r="T10" s="68" t="s">
        <v>1751</v>
      </c>
      <c r="U10" s="68" t="s">
        <v>1751</v>
      </c>
      <c r="V10" s="68">
        <v>960</v>
      </c>
      <c r="W10" s="68" t="s">
        <v>1751</v>
      </c>
      <c r="X10" s="68">
        <v>904.9</v>
      </c>
      <c r="Y10" s="68">
        <v>915</v>
      </c>
      <c r="Z10" s="68" t="s">
        <v>1751</v>
      </c>
      <c r="AA10" s="68" t="s">
        <v>1751</v>
      </c>
      <c r="AB10" s="68" t="s">
        <v>1751</v>
      </c>
      <c r="AC10" s="68">
        <v>870</v>
      </c>
      <c r="AD10" s="68" t="s">
        <v>1751</v>
      </c>
      <c r="AE10" s="68" t="s">
        <v>1751</v>
      </c>
      <c r="AF10" s="68" t="s">
        <v>1751</v>
      </c>
      <c r="AG10" s="68">
        <v>858</v>
      </c>
      <c r="AH10" s="68" t="s">
        <v>1751</v>
      </c>
      <c r="AI10" s="68" t="s">
        <v>1751</v>
      </c>
      <c r="AJ10" s="68">
        <v>961</v>
      </c>
      <c r="AK10" s="68" t="s">
        <v>1751</v>
      </c>
      <c r="AL10" s="68" t="s">
        <v>1751</v>
      </c>
      <c r="AM10" s="68" t="s">
        <v>1751</v>
      </c>
      <c r="AN10" s="68" t="s">
        <v>1751</v>
      </c>
      <c r="AO10" s="68" t="s">
        <v>1751</v>
      </c>
      <c r="AP10" s="68" t="s">
        <v>1751</v>
      </c>
      <c r="AQ10" s="68" t="s">
        <v>1751</v>
      </c>
      <c r="AR10" s="68">
        <v>750</v>
      </c>
      <c r="AS10" s="68" t="s">
        <v>1751</v>
      </c>
      <c r="AT10" s="68" t="s">
        <v>1751</v>
      </c>
      <c r="AU10" s="68" t="s">
        <v>1751</v>
      </c>
      <c r="AV10" s="68" t="s">
        <v>1751</v>
      </c>
      <c r="AW10" s="68" t="s">
        <v>1751</v>
      </c>
      <c r="AX10" s="68" t="s">
        <v>1751</v>
      </c>
      <c r="AY10" s="68" t="s">
        <v>1751</v>
      </c>
      <c r="AZ10" s="68" t="s">
        <v>1751</v>
      </c>
      <c r="BA10" s="68" t="s">
        <v>1751</v>
      </c>
      <c r="BB10" s="68" t="s">
        <v>1751</v>
      </c>
      <c r="BC10" s="68" t="s">
        <v>1751</v>
      </c>
    </row>
    <row r="11" spans="1:65">
      <c r="A11" s="132">
        <v>44875</v>
      </c>
      <c r="B11" s="68" t="s">
        <v>1751</v>
      </c>
      <c r="C11" s="68" t="s">
        <v>1751</v>
      </c>
      <c r="D11" s="68">
        <v>806</v>
      </c>
      <c r="E11" s="68" t="s">
        <v>1751</v>
      </c>
      <c r="F11" s="68" t="s">
        <v>1751</v>
      </c>
      <c r="G11" s="68" t="s">
        <v>1751</v>
      </c>
      <c r="H11" s="68">
        <v>770</v>
      </c>
      <c r="I11" s="68" t="s">
        <v>1751</v>
      </c>
      <c r="J11" s="68" t="s">
        <v>1751</v>
      </c>
      <c r="K11" s="68">
        <v>757.1</v>
      </c>
      <c r="L11" s="68">
        <v>831</v>
      </c>
      <c r="M11" s="68" t="s">
        <v>1751</v>
      </c>
      <c r="N11" s="68" t="s">
        <v>1751</v>
      </c>
      <c r="O11" s="68">
        <v>768.1</v>
      </c>
      <c r="P11" s="68" t="s">
        <v>1751</v>
      </c>
      <c r="Q11" s="68" t="s">
        <v>1751</v>
      </c>
      <c r="R11" s="68" t="s">
        <v>1751</v>
      </c>
      <c r="S11" s="68" t="s">
        <v>1751</v>
      </c>
      <c r="T11" s="68" t="s">
        <v>1751</v>
      </c>
      <c r="U11" s="68">
        <v>845.1</v>
      </c>
      <c r="V11" s="68">
        <v>962.2</v>
      </c>
      <c r="W11" s="68" t="s">
        <v>1751</v>
      </c>
      <c r="X11" s="68" t="s">
        <v>1751</v>
      </c>
      <c r="Y11" s="68" t="s">
        <v>1751</v>
      </c>
      <c r="Z11" s="68" t="s">
        <v>1751</v>
      </c>
      <c r="AA11" s="68" t="s">
        <v>1751</v>
      </c>
      <c r="AB11" s="68" t="s">
        <v>1751</v>
      </c>
      <c r="AC11" s="68">
        <v>870</v>
      </c>
      <c r="AD11" s="68" t="s">
        <v>1751</v>
      </c>
      <c r="AE11" s="68" t="s">
        <v>1751</v>
      </c>
      <c r="AF11" s="68" t="s">
        <v>1751</v>
      </c>
      <c r="AG11" s="68">
        <v>853.4</v>
      </c>
      <c r="AH11" s="68">
        <v>750.4</v>
      </c>
      <c r="AI11" s="68" t="s">
        <v>1751</v>
      </c>
      <c r="AJ11" s="68">
        <v>955</v>
      </c>
      <c r="AK11" s="68" t="s">
        <v>1751</v>
      </c>
      <c r="AL11" s="68" t="s">
        <v>1751</v>
      </c>
      <c r="AM11" s="68" t="s">
        <v>1751</v>
      </c>
      <c r="AN11" s="68" t="s">
        <v>1751</v>
      </c>
      <c r="AO11" s="68" t="s">
        <v>1751</v>
      </c>
      <c r="AP11" s="68" t="s">
        <v>1751</v>
      </c>
      <c r="AQ11" s="68" t="s">
        <v>1751</v>
      </c>
      <c r="AR11" s="68" t="s">
        <v>1751</v>
      </c>
      <c r="AS11" s="68" t="s">
        <v>1751</v>
      </c>
      <c r="AT11" s="68" t="s">
        <v>1751</v>
      </c>
      <c r="AU11" s="68" t="s">
        <v>1751</v>
      </c>
      <c r="AV11" s="68" t="s">
        <v>1751</v>
      </c>
      <c r="AW11" s="68" t="s">
        <v>1751</v>
      </c>
      <c r="AX11" s="68" t="s">
        <v>1751</v>
      </c>
      <c r="AY11" s="68" t="s">
        <v>1751</v>
      </c>
      <c r="AZ11" s="68" t="s">
        <v>1751</v>
      </c>
      <c r="BA11" s="68" t="s">
        <v>1751</v>
      </c>
      <c r="BB11" s="68" t="s">
        <v>1751</v>
      </c>
      <c r="BC11" s="68" t="s">
        <v>1751</v>
      </c>
    </row>
    <row r="12" spans="1:65">
      <c r="A12" s="132">
        <v>44878</v>
      </c>
      <c r="B12" s="68" t="s">
        <v>1751</v>
      </c>
      <c r="C12" s="68">
        <v>1025</v>
      </c>
      <c r="D12" s="68" t="s">
        <v>1751</v>
      </c>
      <c r="E12" s="68">
        <v>760.5</v>
      </c>
      <c r="F12" s="68" t="s">
        <v>1751</v>
      </c>
      <c r="G12" s="68" t="s">
        <v>1751</v>
      </c>
      <c r="H12" s="68" t="s">
        <v>1751</v>
      </c>
      <c r="I12" s="68" t="s">
        <v>1751</v>
      </c>
      <c r="J12" s="68">
        <v>749.7</v>
      </c>
      <c r="K12" s="68">
        <v>745</v>
      </c>
      <c r="L12" s="68">
        <v>830.4</v>
      </c>
      <c r="M12" s="68" t="s">
        <v>1751</v>
      </c>
      <c r="N12" s="68" t="s">
        <v>1751</v>
      </c>
      <c r="O12" s="68" t="s">
        <v>1751</v>
      </c>
      <c r="P12" s="68">
        <v>805.2</v>
      </c>
      <c r="Q12" s="68" t="s">
        <v>1751</v>
      </c>
      <c r="R12" s="68" t="s">
        <v>1751</v>
      </c>
      <c r="S12" s="68" t="s">
        <v>1751</v>
      </c>
      <c r="T12" s="68" t="s">
        <v>1751</v>
      </c>
      <c r="U12" s="68">
        <v>842.5</v>
      </c>
      <c r="V12" s="68">
        <v>970</v>
      </c>
      <c r="W12" s="68" t="s">
        <v>1751</v>
      </c>
      <c r="X12" s="68" t="s">
        <v>1751</v>
      </c>
      <c r="Y12" s="68" t="s">
        <v>1751</v>
      </c>
      <c r="Z12" s="68" t="s">
        <v>1751</v>
      </c>
      <c r="AA12" s="68" t="s">
        <v>1751</v>
      </c>
      <c r="AB12" s="68" t="s">
        <v>1751</v>
      </c>
      <c r="AC12" s="68" t="s">
        <v>1751</v>
      </c>
      <c r="AD12" s="68" t="s">
        <v>1751</v>
      </c>
      <c r="AE12" s="68" t="s">
        <v>1751</v>
      </c>
      <c r="AF12" s="68" t="s">
        <v>1751</v>
      </c>
      <c r="AG12" s="68" t="s">
        <v>1751</v>
      </c>
      <c r="AH12" s="68">
        <v>750</v>
      </c>
      <c r="AI12" s="68" t="s">
        <v>1751</v>
      </c>
      <c r="AJ12" s="68" t="s">
        <v>1751</v>
      </c>
      <c r="AK12" s="68" t="s">
        <v>1751</v>
      </c>
      <c r="AL12" s="68" t="s">
        <v>1751</v>
      </c>
      <c r="AM12" s="68" t="s">
        <v>1751</v>
      </c>
      <c r="AN12" s="68" t="s">
        <v>1751</v>
      </c>
      <c r="AO12" s="68" t="s">
        <v>1751</v>
      </c>
      <c r="AP12" s="68" t="s">
        <v>1751</v>
      </c>
      <c r="AQ12" s="68" t="s">
        <v>1751</v>
      </c>
      <c r="AR12" s="68">
        <v>750</v>
      </c>
      <c r="AS12" s="68" t="s">
        <v>1751</v>
      </c>
      <c r="AT12" s="68" t="s">
        <v>1751</v>
      </c>
      <c r="AU12" s="68" t="s">
        <v>1751</v>
      </c>
      <c r="AV12" s="68" t="s">
        <v>1751</v>
      </c>
      <c r="AW12" s="68" t="s">
        <v>1751</v>
      </c>
      <c r="AX12" s="68" t="s">
        <v>1751</v>
      </c>
      <c r="AY12" s="68" t="s">
        <v>1751</v>
      </c>
      <c r="AZ12" s="68" t="s">
        <v>1751</v>
      </c>
      <c r="BA12" s="68" t="s">
        <v>1751</v>
      </c>
      <c r="BB12" s="68" t="s">
        <v>1751</v>
      </c>
      <c r="BC12" s="68" t="s">
        <v>1751</v>
      </c>
    </row>
    <row r="13" spans="1:65">
      <c r="A13" s="132">
        <v>44879</v>
      </c>
      <c r="B13" s="68" t="s">
        <v>1751</v>
      </c>
      <c r="C13" s="68" t="s">
        <v>1751</v>
      </c>
      <c r="D13" s="68">
        <v>810</v>
      </c>
      <c r="E13" s="68" t="s">
        <v>1751</v>
      </c>
      <c r="F13" s="68" t="s">
        <v>1751</v>
      </c>
      <c r="G13" s="68" t="s">
        <v>1751</v>
      </c>
      <c r="H13" s="68" t="s">
        <v>1751</v>
      </c>
      <c r="I13" s="68" t="s">
        <v>1751</v>
      </c>
      <c r="J13" s="68" t="s">
        <v>1751</v>
      </c>
      <c r="K13" s="68" t="s">
        <v>1751</v>
      </c>
      <c r="L13" s="68">
        <v>830.7</v>
      </c>
      <c r="M13" s="68" t="s">
        <v>1751</v>
      </c>
      <c r="N13" s="68" t="s">
        <v>1751</v>
      </c>
      <c r="O13" s="68">
        <v>770</v>
      </c>
      <c r="P13" s="68" t="s">
        <v>1751</v>
      </c>
      <c r="Q13" s="68">
        <v>917.9</v>
      </c>
      <c r="R13" s="68" t="s">
        <v>1751</v>
      </c>
      <c r="S13" s="68" t="s">
        <v>1751</v>
      </c>
      <c r="T13" s="68" t="s">
        <v>1751</v>
      </c>
      <c r="U13" s="68">
        <v>842.5</v>
      </c>
      <c r="V13" s="68">
        <v>974</v>
      </c>
      <c r="W13" s="68" t="s">
        <v>1751</v>
      </c>
      <c r="X13" s="68" t="s">
        <v>1751</v>
      </c>
      <c r="Y13" s="68" t="s">
        <v>1751</v>
      </c>
      <c r="Z13" s="68" t="s">
        <v>1751</v>
      </c>
      <c r="AA13" s="68" t="s">
        <v>1751</v>
      </c>
      <c r="AB13" s="68" t="s">
        <v>1751</v>
      </c>
      <c r="AC13" s="68" t="s">
        <v>1751</v>
      </c>
      <c r="AD13" s="68" t="s">
        <v>1751</v>
      </c>
      <c r="AE13" s="68" t="s">
        <v>1751</v>
      </c>
      <c r="AF13" s="68" t="s">
        <v>1751</v>
      </c>
      <c r="AG13" s="68">
        <v>852</v>
      </c>
      <c r="AH13" s="68">
        <v>750</v>
      </c>
      <c r="AI13" s="68" t="s">
        <v>1751</v>
      </c>
      <c r="AJ13" s="68">
        <v>950.1</v>
      </c>
      <c r="AK13" s="68" t="s">
        <v>1751</v>
      </c>
      <c r="AL13" s="68" t="s">
        <v>1751</v>
      </c>
      <c r="AM13" s="68" t="s">
        <v>1751</v>
      </c>
      <c r="AN13" s="68" t="s">
        <v>1751</v>
      </c>
      <c r="AO13" s="68" t="s">
        <v>1751</v>
      </c>
      <c r="AP13" s="68" t="s">
        <v>1751</v>
      </c>
      <c r="AQ13" s="68" t="s">
        <v>1751</v>
      </c>
      <c r="AR13" s="68" t="s">
        <v>1751</v>
      </c>
      <c r="AS13" s="68" t="s">
        <v>1751</v>
      </c>
      <c r="AT13" s="68" t="s">
        <v>1751</v>
      </c>
      <c r="AU13" s="68" t="s">
        <v>1751</v>
      </c>
      <c r="AV13" s="68" t="s">
        <v>1751</v>
      </c>
      <c r="AW13" s="68" t="s">
        <v>1751</v>
      </c>
      <c r="AX13" s="68" t="s">
        <v>1751</v>
      </c>
      <c r="AY13" s="68" t="s">
        <v>1751</v>
      </c>
      <c r="AZ13" s="68" t="s">
        <v>1751</v>
      </c>
      <c r="BA13" s="68" t="s">
        <v>1751</v>
      </c>
      <c r="BB13" s="68" t="s">
        <v>1751</v>
      </c>
      <c r="BC13" s="68" t="s">
        <v>1751</v>
      </c>
    </row>
    <row r="14" spans="1:65">
      <c r="A14" s="132">
        <v>44880</v>
      </c>
      <c r="B14" s="68" t="s">
        <v>1751</v>
      </c>
      <c r="C14" s="68" t="s">
        <v>1751</v>
      </c>
      <c r="D14" s="68" t="s">
        <v>1751</v>
      </c>
      <c r="E14" s="68">
        <v>745.3</v>
      </c>
      <c r="F14" s="68" t="s">
        <v>1751</v>
      </c>
      <c r="G14" s="68" t="s">
        <v>1751</v>
      </c>
      <c r="H14" s="68" t="s">
        <v>1751</v>
      </c>
      <c r="I14" s="68" t="s">
        <v>1751</v>
      </c>
      <c r="J14" s="68" t="s">
        <v>1751</v>
      </c>
      <c r="K14" s="68" t="s">
        <v>1751</v>
      </c>
      <c r="L14" s="68">
        <v>832.1</v>
      </c>
      <c r="M14" s="68" t="s">
        <v>1751</v>
      </c>
      <c r="N14" s="68">
        <v>899.5</v>
      </c>
      <c r="O14" s="68" t="s">
        <v>1751</v>
      </c>
      <c r="P14" s="68" t="s">
        <v>1751</v>
      </c>
      <c r="Q14" s="68" t="s">
        <v>1751</v>
      </c>
      <c r="R14" s="68" t="s">
        <v>1751</v>
      </c>
      <c r="S14" s="68" t="s">
        <v>1751</v>
      </c>
      <c r="T14" s="68" t="s">
        <v>1751</v>
      </c>
      <c r="U14" s="68">
        <v>859.3</v>
      </c>
      <c r="V14" s="68">
        <v>975</v>
      </c>
      <c r="W14" s="68" t="s">
        <v>1751</v>
      </c>
      <c r="X14" s="68" t="s">
        <v>1751</v>
      </c>
      <c r="Y14" s="68" t="s">
        <v>1751</v>
      </c>
      <c r="Z14" s="68" t="s">
        <v>1751</v>
      </c>
      <c r="AA14" s="68" t="s">
        <v>1751</v>
      </c>
      <c r="AB14" s="68" t="s">
        <v>1751</v>
      </c>
      <c r="AC14" s="68" t="s">
        <v>1751</v>
      </c>
      <c r="AD14" s="68" t="s">
        <v>1751</v>
      </c>
      <c r="AE14" s="68" t="s">
        <v>1751</v>
      </c>
      <c r="AF14" s="68" t="s">
        <v>1751</v>
      </c>
      <c r="AG14" s="68">
        <v>846.5</v>
      </c>
      <c r="AH14" s="68">
        <v>747</v>
      </c>
      <c r="AI14" s="68" t="s">
        <v>1751</v>
      </c>
      <c r="AJ14" s="68">
        <v>952.1</v>
      </c>
      <c r="AK14" s="68" t="s">
        <v>1751</v>
      </c>
      <c r="AL14" s="68" t="s">
        <v>1751</v>
      </c>
      <c r="AM14" s="68" t="s">
        <v>1751</v>
      </c>
      <c r="AN14" s="68" t="s">
        <v>1751</v>
      </c>
      <c r="AO14" s="68" t="s">
        <v>1751</v>
      </c>
      <c r="AP14" s="68" t="s">
        <v>1751</v>
      </c>
      <c r="AQ14" s="68" t="s">
        <v>1751</v>
      </c>
      <c r="AR14" s="68">
        <v>750</v>
      </c>
      <c r="AS14" s="68" t="s">
        <v>1751</v>
      </c>
      <c r="AT14" s="68" t="s">
        <v>1751</v>
      </c>
      <c r="AU14" s="68" t="s">
        <v>1751</v>
      </c>
      <c r="AV14" s="68" t="s">
        <v>1751</v>
      </c>
      <c r="AW14" s="68" t="s">
        <v>1751</v>
      </c>
      <c r="AX14" s="68" t="s">
        <v>1751</v>
      </c>
      <c r="AY14" s="68" t="s">
        <v>1751</v>
      </c>
      <c r="AZ14" s="68" t="s">
        <v>1751</v>
      </c>
      <c r="BA14" s="68" t="s">
        <v>1751</v>
      </c>
      <c r="BB14" s="68" t="s">
        <v>1751</v>
      </c>
      <c r="BC14" s="68" t="s">
        <v>1751</v>
      </c>
    </row>
    <row r="15" spans="1:65">
      <c r="A15" s="132">
        <v>44881</v>
      </c>
      <c r="B15" s="68" t="s">
        <v>1751</v>
      </c>
      <c r="C15" s="68">
        <v>1025</v>
      </c>
      <c r="D15" s="68" t="s">
        <v>1751</v>
      </c>
      <c r="E15" s="68" t="s">
        <v>1751</v>
      </c>
      <c r="F15" s="68" t="s">
        <v>1751</v>
      </c>
      <c r="G15" s="68">
        <v>753</v>
      </c>
      <c r="H15" s="68" t="s">
        <v>1751</v>
      </c>
      <c r="I15" s="68" t="s">
        <v>1751</v>
      </c>
      <c r="J15" s="68">
        <v>740</v>
      </c>
      <c r="K15" s="68">
        <v>755</v>
      </c>
      <c r="L15" s="68">
        <v>832.1</v>
      </c>
      <c r="M15" s="68" t="s">
        <v>1751</v>
      </c>
      <c r="N15" s="68" t="s">
        <v>1751</v>
      </c>
      <c r="O15" s="68" t="s">
        <v>1751</v>
      </c>
      <c r="P15" s="68" t="s">
        <v>1751</v>
      </c>
      <c r="Q15" s="68">
        <v>915</v>
      </c>
      <c r="R15" s="68" t="s">
        <v>1751</v>
      </c>
      <c r="S15" s="68" t="s">
        <v>1751</v>
      </c>
      <c r="T15" s="68" t="s">
        <v>1751</v>
      </c>
      <c r="U15" s="68" t="s">
        <v>1751</v>
      </c>
      <c r="V15" s="68" t="s">
        <v>1751</v>
      </c>
      <c r="W15" s="68" t="s">
        <v>1751</v>
      </c>
      <c r="X15" s="68" t="s">
        <v>1751</v>
      </c>
      <c r="Y15" s="68" t="s">
        <v>1751</v>
      </c>
      <c r="Z15" s="68" t="s">
        <v>1751</v>
      </c>
      <c r="AA15" s="68" t="s">
        <v>1751</v>
      </c>
      <c r="AB15" s="68" t="s">
        <v>1751</v>
      </c>
      <c r="AC15" s="68" t="s">
        <v>1751</v>
      </c>
      <c r="AD15" s="68" t="s">
        <v>1751</v>
      </c>
      <c r="AE15" s="68" t="s">
        <v>1751</v>
      </c>
      <c r="AF15" s="68" t="s">
        <v>1751</v>
      </c>
      <c r="AG15" s="68">
        <v>846.9</v>
      </c>
      <c r="AH15" s="68">
        <v>755</v>
      </c>
      <c r="AI15" s="68" t="s">
        <v>1751</v>
      </c>
      <c r="AJ15" s="68">
        <v>955.1</v>
      </c>
      <c r="AK15" s="68" t="s">
        <v>1751</v>
      </c>
      <c r="AL15" s="68" t="s">
        <v>1751</v>
      </c>
      <c r="AM15" s="68" t="s">
        <v>1751</v>
      </c>
      <c r="AN15" s="68" t="s">
        <v>1751</v>
      </c>
      <c r="AO15" s="68" t="s">
        <v>1751</v>
      </c>
      <c r="AP15" s="68" t="s">
        <v>1751</v>
      </c>
      <c r="AQ15" s="68" t="s">
        <v>1751</v>
      </c>
      <c r="AR15" s="68" t="s">
        <v>1751</v>
      </c>
      <c r="AS15" s="68" t="s">
        <v>1751</v>
      </c>
      <c r="AT15" s="68" t="s">
        <v>1751</v>
      </c>
      <c r="AU15" s="68" t="s">
        <v>1751</v>
      </c>
      <c r="AV15" s="68" t="s">
        <v>1751</v>
      </c>
      <c r="AW15" s="68" t="s">
        <v>1751</v>
      </c>
      <c r="AX15" s="68" t="s">
        <v>1751</v>
      </c>
      <c r="AY15" s="68" t="s">
        <v>1751</v>
      </c>
      <c r="AZ15" s="68" t="s">
        <v>1751</v>
      </c>
      <c r="BA15" s="68" t="s">
        <v>1751</v>
      </c>
      <c r="BB15" s="68" t="s">
        <v>1751</v>
      </c>
      <c r="BC15" s="68" t="s">
        <v>1751</v>
      </c>
    </row>
    <row r="16" spans="1:65">
      <c r="A16" s="132">
        <v>44882</v>
      </c>
      <c r="B16" s="68" t="s">
        <v>1751</v>
      </c>
      <c r="C16" s="68" t="s">
        <v>1751</v>
      </c>
      <c r="D16" s="68" t="s">
        <v>1751</v>
      </c>
      <c r="E16" s="68" t="s">
        <v>1751</v>
      </c>
      <c r="F16" s="68" t="s">
        <v>1751</v>
      </c>
      <c r="G16" s="68">
        <v>750</v>
      </c>
      <c r="H16" s="68" t="s">
        <v>1751</v>
      </c>
      <c r="I16" s="68" t="s">
        <v>1751</v>
      </c>
      <c r="J16" s="68" t="s">
        <v>1751</v>
      </c>
      <c r="K16" s="68" t="s">
        <v>1751</v>
      </c>
      <c r="L16" s="68" t="s">
        <v>1751</v>
      </c>
      <c r="M16" s="68" t="s">
        <v>1751</v>
      </c>
      <c r="N16" s="68" t="s">
        <v>1751</v>
      </c>
      <c r="O16" s="68" t="s">
        <v>1751</v>
      </c>
      <c r="P16" s="68" t="s">
        <v>1751</v>
      </c>
      <c r="Q16" s="68">
        <v>938.4</v>
      </c>
      <c r="R16" s="68" t="s">
        <v>1751</v>
      </c>
      <c r="S16" s="68" t="s">
        <v>1751</v>
      </c>
      <c r="T16" s="68" t="s">
        <v>1751</v>
      </c>
      <c r="U16" s="68" t="s">
        <v>1751</v>
      </c>
      <c r="V16" s="68" t="s">
        <v>1751</v>
      </c>
      <c r="W16" s="68" t="s">
        <v>1751</v>
      </c>
      <c r="X16" s="68" t="s">
        <v>1751</v>
      </c>
      <c r="Y16" s="68" t="s">
        <v>1751</v>
      </c>
      <c r="Z16" s="68" t="s">
        <v>1751</v>
      </c>
      <c r="AA16" s="68" t="s">
        <v>1751</v>
      </c>
      <c r="AB16" s="68" t="s">
        <v>1751</v>
      </c>
      <c r="AC16" s="68" t="s">
        <v>1751</v>
      </c>
      <c r="AD16" s="68" t="s">
        <v>1751</v>
      </c>
      <c r="AE16" s="68" t="s">
        <v>1751</v>
      </c>
      <c r="AF16" s="68" t="s">
        <v>1751</v>
      </c>
      <c r="AG16" s="68">
        <v>850</v>
      </c>
      <c r="AH16" s="68">
        <v>750.1</v>
      </c>
      <c r="AI16" s="68" t="s">
        <v>1751</v>
      </c>
      <c r="AJ16" s="68" t="s">
        <v>1751</v>
      </c>
      <c r="AK16" s="68" t="s">
        <v>1751</v>
      </c>
      <c r="AL16" s="68" t="s">
        <v>1751</v>
      </c>
      <c r="AM16" s="68" t="s">
        <v>1751</v>
      </c>
      <c r="AN16" s="68" t="s">
        <v>1751</v>
      </c>
      <c r="AO16" s="68" t="s">
        <v>1751</v>
      </c>
      <c r="AP16" s="68" t="s">
        <v>1751</v>
      </c>
      <c r="AQ16" s="68" t="s">
        <v>1751</v>
      </c>
      <c r="AR16" s="68" t="s">
        <v>1751</v>
      </c>
      <c r="AS16" s="68" t="s">
        <v>1751</v>
      </c>
      <c r="AT16" s="68" t="s">
        <v>1751</v>
      </c>
      <c r="AU16" s="68" t="s">
        <v>1751</v>
      </c>
      <c r="AV16" s="68" t="s">
        <v>1751</v>
      </c>
      <c r="AW16" s="68" t="s">
        <v>1751</v>
      </c>
      <c r="AX16" s="68" t="s">
        <v>1751</v>
      </c>
      <c r="AY16" s="68" t="s">
        <v>1751</v>
      </c>
      <c r="AZ16" s="68" t="s">
        <v>1751</v>
      </c>
      <c r="BA16" s="68" t="s">
        <v>1751</v>
      </c>
      <c r="BB16" s="68" t="s">
        <v>1751</v>
      </c>
      <c r="BC16" s="68" t="s">
        <v>1751</v>
      </c>
    </row>
    <row r="17" spans="1:55">
      <c r="A17" s="132">
        <v>44883</v>
      </c>
      <c r="B17" s="68" t="s">
        <v>1751</v>
      </c>
      <c r="C17" s="68" t="s">
        <v>1751</v>
      </c>
      <c r="D17" s="68" t="s">
        <v>1751</v>
      </c>
      <c r="E17" s="68" t="s">
        <v>1751</v>
      </c>
      <c r="F17" s="68" t="s">
        <v>1751</v>
      </c>
      <c r="G17" s="68" t="s">
        <v>1751</v>
      </c>
      <c r="H17" s="68" t="s">
        <v>1751</v>
      </c>
      <c r="I17" s="68" t="s">
        <v>1751</v>
      </c>
      <c r="J17" s="68" t="s">
        <v>1751</v>
      </c>
      <c r="K17" s="68" t="s">
        <v>1751</v>
      </c>
      <c r="L17" s="68" t="s">
        <v>1751</v>
      </c>
      <c r="M17" s="68" t="s">
        <v>1751</v>
      </c>
      <c r="N17" s="68" t="s">
        <v>1751</v>
      </c>
      <c r="O17" s="68" t="s">
        <v>1751</v>
      </c>
      <c r="P17" s="68" t="s">
        <v>1751</v>
      </c>
      <c r="Q17" s="68" t="s">
        <v>1751</v>
      </c>
      <c r="R17" s="68" t="s">
        <v>1751</v>
      </c>
      <c r="S17" s="68" t="s">
        <v>1751</v>
      </c>
      <c r="T17" s="68" t="s">
        <v>1751</v>
      </c>
      <c r="U17" s="68" t="s">
        <v>1751</v>
      </c>
      <c r="V17" s="68" t="s">
        <v>1751</v>
      </c>
      <c r="W17" s="68" t="s">
        <v>1751</v>
      </c>
      <c r="X17" s="68" t="s">
        <v>1751</v>
      </c>
      <c r="Y17" s="68" t="s">
        <v>1751</v>
      </c>
      <c r="Z17" s="68" t="s">
        <v>1751</v>
      </c>
      <c r="AA17" s="68" t="s">
        <v>1751</v>
      </c>
      <c r="AB17" s="68" t="s">
        <v>1751</v>
      </c>
      <c r="AC17" s="68" t="s">
        <v>1751</v>
      </c>
      <c r="AD17" s="68" t="s">
        <v>1751</v>
      </c>
      <c r="AE17" s="68" t="s">
        <v>1751</v>
      </c>
      <c r="AF17" s="68" t="s">
        <v>1751</v>
      </c>
      <c r="AG17" s="68" t="s">
        <v>1751</v>
      </c>
      <c r="AH17" s="68" t="s">
        <v>1751</v>
      </c>
      <c r="AI17" s="68" t="s">
        <v>1751</v>
      </c>
      <c r="AJ17" s="68" t="s">
        <v>1751</v>
      </c>
      <c r="AK17" s="68" t="s">
        <v>1751</v>
      </c>
      <c r="AL17" s="68" t="s">
        <v>1751</v>
      </c>
      <c r="AM17" s="68" t="s">
        <v>1751</v>
      </c>
      <c r="AN17" s="68" t="s">
        <v>1751</v>
      </c>
      <c r="AO17" s="68" t="s">
        <v>1751</v>
      </c>
      <c r="AP17" s="68" t="s">
        <v>1751</v>
      </c>
      <c r="AQ17" s="68" t="s">
        <v>1751</v>
      </c>
      <c r="AR17" s="68" t="s">
        <v>1751</v>
      </c>
      <c r="AS17" s="68" t="s">
        <v>1751</v>
      </c>
      <c r="AT17" s="68" t="s">
        <v>1751</v>
      </c>
      <c r="AU17" s="68" t="s">
        <v>1751</v>
      </c>
      <c r="AV17" s="68" t="s">
        <v>1751</v>
      </c>
      <c r="AW17" s="68" t="s">
        <v>1751</v>
      </c>
      <c r="AX17" s="68" t="s">
        <v>1751</v>
      </c>
      <c r="AY17" s="68" t="s">
        <v>1751</v>
      </c>
      <c r="AZ17" s="68" t="s">
        <v>1751</v>
      </c>
      <c r="BA17" s="68" t="s">
        <v>1751</v>
      </c>
      <c r="BB17" s="68" t="s">
        <v>1751</v>
      </c>
      <c r="BC17" s="68" t="s">
        <v>1751</v>
      </c>
    </row>
    <row r="18" spans="1:55">
      <c r="A18" s="132">
        <v>44888</v>
      </c>
      <c r="B18" s="68" t="s">
        <v>1751</v>
      </c>
      <c r="C18" s="68" t="s">
        <v>1751</v>
      </c>
      <c r="D18" s="68" t="s">
        <v>1751</v>
      </c>
      <c r="E18" s="68" t="s">
        <v>1751</v>
      </c>
      <c r="F18" s="68" t="s">
        <v>1751</v>
      </c>
      <c r="G18" s="68" t="s">
        <v>1751</v>
      </c>
      <c r="H18" s="68">
        <v>765</v>
      </c>
      <c r="I18" s="68" t="s">
        <v>1751</v>
      </c>
      <c r="J18" s="68" t="s">
        <v>1751</v>
      </c>
      <c r="K18" s="68" t="s">
        <v>1751</v>
      </c>
      <c r="L18" s="68" t="s">
        <v>1751</v>
      </c>
      <c r="M18" s="68" t="s">
        <v>1751</v>
      </c>
      <c r="N18" s="68" t="s">
        <v>1751</v>
      </c>
      <c r="O18" s="68" t="s">
        <v>1751</v>
      </c>
      <c r="P18" s="68" t="s">
        <v>1751</v>
      </c>
      <c r="Q18" s="68" t="s">
        <v>1751</v>
      </c>
      <c r="R18" s="68" t="s">
        <v>1751</v>
      </c>
      <c r="S18" s="68" t="s">
        <v>1751</v>
      </c>
      <c r="T18" s="68" t="s">
        <v>1751</v>
      </c>
      <c r="U18" s="68">
        <v>850</v>
      </c>
      <c r="V18" s="68" t="s">
        <v>1751</v>
      </c>
      <c r="W18" s="68" t="s">
        <v>1751</v>
      </c>
      <c r="X18" s="68" t="s">
        <v>1751</v>
      </c>
      <c r="Y18" s="68" t="s">
        <v>1751</v>
      </c>
      <c r="Z18" s="68" t="s">
        <v>1751</v>
      </c>
      <c r="AA18" s="68" t="s">
        <v>1751</v>
      </c>
      <c r="AB18" s="68" t="s">
        <v>1751</v>
      </c>
      <c r="AC18" s="68" t="s">
        <v>1751</v>
      </c>
      <c r="AD18" s="68" t="s">
        <v>1751</v>
      </c>
      <c r="AE18" s="68" t="s">
        <v>1751</v>
      </c>
      <c r="AF18" s="68" t="s">
        <v>1751</v>
      </c>
      <c r="AG18" s="68" t="s">
        <v>1751</v>
      </c>
      <c r="AH18" s="68">
        <v>752.1</v>
      </c>
      <c r="AI18" s="68" t="s">
        <v>1751</v>
      </c>
      <c r="AJ18" s="68" t="s">
        <v>1751</v>
      </c>
      <c r="AK18" s="68" t="s">
        <v>1751</v>
      </c>
      <c r="AL18" s="68" t="s">
        <v>1751</v>
      </c>
      <c r="AM18" s="68" t="s">
        <v>1751</v>
      </c>
      <c r="AN18" s="68" t="s">
        <v>1751</v>
      </c>
      <c r="AO18" s="68" t="s">
        <v>1751</v>
      </c>
      <c r="AP18" s="68" t="s">
        <v>1751</v>
      </c>
      <c r="AQ18" s="68" t="s">
        <v>1751</v>
      </c>
      <c r="AR18" s="68">
        <v>742.2</v>
      </c>
      <c r="AS18" s="68" t="s">
        <v>1751</v>
      </c>
      <c r="AT18" s="68" t="s">
        <v>1751</v>
      </c>
      <c r="AU18" s="68" t="s">
        <v>1751</v>
      </c>
      <c r="AV18" s="68" t="s">
        <v>1751</v>
      </c>
      <c r="AW18" s="68" t="s">
        <v>1751</v>
      </c>
      <c r="AX18" s="68" t="s">
        <v>1751</v>
      </c>
      <c r="AY18" s="68" t="s">
        <v>1751</v>
      </c>
      <c r="AZ18" s="68" t="s">
        <v>1751</v>
      </c>
      <c r="BA18" s="68" t="s">
        <v>1751</v>
      </c>
      <c r="BB18" s="68" t="s">
        <v>1751</v>
      </c>
      <c r="BC18" s="68" t="s">
        <v>1751</v>
      </c>
    </row>
    <row r="19" spans="1:55">
      <c r="A19" s="132">
        <v>44889</v>
      </c>
      <c r="B19" s="68" t="s">
        <v>1751</v>
      </c>
      <c r="C19" s="68">
        <v>1030</v>
      </c>
      <c r="D19" s="68" t="s">
        <v>1751</v>
      </c>
      <c r="E19" s="68" t="s">
        <v>1751</v>
      </c>
      <c r="F19" s="68" t="s">
        <v>1751</v>
      </c>
      <c r="G19" s="68" t="s">
        <v>1751</v>
      </c>
      <c r="H19" s="68" t="s">
        <v>1751</v>
      </c>
      <c r="I19" s="68" t="s">
        <v>1751</v>
      </c>
      <c r="J19" s="68" t="s">
        <v>1751</v>
      </c>
      <c r="K19" s="68" t="s">
        <v>1751</v>
      </c>
      <c r="L19" s="68">
        <v>830.2</v>
      </c>
      <c r="M19" s="68" t="s">
        <v>1751</v>
      </c>
      <c r="N19" s="68" t="s">
        <v>1751</v>
      </c>
      <c r="O19" s="68">
        <v>785.4</v>
      </c>
      <c r="P19" s="68" t="s">
        <v>1751</v>
      </c>
      <c r="Q19" s="68" t="s">
        <v>1751</v>
      </c>
      <c r="R19" s="68" t="s">
        <v>1751</v>
      </c>
      <c r="S19" s="68">
        <v>925</v>
      </c>
      <c r="T19" s="68" t="s">
        <v>1751</v>
      </c>
      <c r="U19" s="68">
        <v>855</v>
      </c>
      <c r="V19" s="68" t="s">
        <v>1751</v>
      </c>
      <c r="W19" s="68" t="s">
        <v>1751</v>
      </c>
      <c r="X19" s="68" t="s">
        <v>1751</v>
      </c>
      <c r="Y19" s="68" t="s">
        <v>1751</v>
      </c>
      <c r="Z19" s="68" t="s">
        <v>1751</v>
      </c>
      <c r="AA19" s="68" t="s">
        <v>1751</v>
      </c>
      <c r="AB19" s="68" t="s">
        <v>1751</v>
      </c>
      <c r="AC19" s="68" t="s">
        <v>1751</v>
      </c>
      <c r="AD19" s="68">
        <v>900</v>
      </c>
      <c r="AE19" s="68" t="s">
        <v>1751</v>
      </c>
      <c r="AF19" s="68" t="s">
        <v>1751</v>
      </c>
      <c r="AG19" s="68">
        <v>845.5</v>
      </c>
      <c r="AH19" s="68" t="s">
        <v>1751</v>
      </c>
      <c r="AI19" s="68" t="s">
        <v>1751</v>
      </c>
      <c r="AJ19" s="68">
        <v>956</v>
      </c>
      <c r="AK19" s="68" t="s">
        <v>1751</v>
      </c>
      <c r="AL19" s="68" t="s">
        <v>1751</v>
      </c>
      <c r="AM19" s="68" t="s">
        <v>1751</v>
      </c>
      <c r="AN19" s="68" t="s">
        <v>1751</v>
      </c>
      <c r="AO19" s="68" t="s">
        <v>1751</v>
      </c>
      <c r="AP19" s="68" t="s">
        <v>1751</v>
      </c>
      <c r="AQ19" s="68" t="s">
        <v>1751</v>
      </c>
      <c r="AR19" s="68">
        <v>757</v>
      </c>
      <c r="AS19" s="68" t="s">
        <v>1751</v>
      </c>
      <c r="AT19" s="68" t="s">
        <v>1751</v>
      </c>
      <c r="AU19" s="68" t="s">
        <v>1751</v>
      </c>
      <c r="AV19" s="68" t="s">
        <v>1751</v>
      </c>
      <c r="AW19" s="68" t="s">
        <v>1751</v>
      </c>
      <c r="AX19" s="68" t="s">
        <v>1751</v>
      </c>
      <c r="AY19" s="68" t="s">
        <v>1751</v>
      </c>
      <c r="AZ19" s="68" t="s">
        <v>1751</v>
      </c>
      <c r="BA19" s="68" t="s">
        <v>1751</v>
      </c>
      <c r="BB19" s="68" t="s">
        <v>1751</v>
      </c>
      <c r="BC19" s="68" t="s">
        <v>1751</v>
      </c>
    </row>
    <row r="20" spans="1:55">
      <c r="A20" s="132">
        <v>44892</v>
      </c>
      <c r="B20" s="68" t="s">
        <v>1751</v>
      </c>
      <c r="C20" s="68" t="s">
        <v>1751</v>
      </c>
      <c r="D20" s="68" t="s">
        <v>1751</v>
      </c>
      <c r="E20" s="68" t="s">
        <v>1751</v>
      </c>
      <c r="F20" s="68" t="s">
        <v>1751</v>
      </c>
      <c r="G20" s="68" t="s">
        <v>1751</v>
      </c>
      <c r="H20" s="68" t="s">
        <v>1751</v>
      </c>
      <c r="I20" s="68" t="s">
        <v>1751</v>
      </c>
      <c r="J20" s="68">
        <v>740</v>
      </c>
      <c r="K20" s="68" t="s">
        <v>1751</v>
      </c>
      <c r="L20" s="68">
        <v>833.4</v>
      </c>
      <c r="M20" s="68" t="s">
        <v>1751</v>
      </c>
      <c r="N20" s="68" t="s">
        <v>1751</v>
      </c>
      <c r="O20" s="68" t="s">
        <v>1751</v>
      </c>
      <c r="P20" s="68" t="s">
        <v>1751</v>
      </c>
      <c r="Q20" s="68">
        <v>945</v>
      </c>
      <c r="R20" s="68" t="s">
        <v>1751</v>
      </c>
      <c r="S20" s="68" t="s">
        <v>1751</v>
      </c>
      <c r="T20" s="68" t="s">
        <v>1751</v>
      </c>
      <c r="U20" s="68" t="s">
        <v>1751</v>
      </c>
      <c r="V20" s="68">
        <v>979</v>
      </c>
      <c r="W20" s="68" t="s">
        <v>1751</v>
      </c>
      <c r="X20" s="68" t="s">
        <v>1751</v>
      </c>
      <c r="Y20" s="68">
        <v>896.7</v>
      </c>
      <c r="Z20" s="68" t="s">
        <v>1751</v>
      </c>
      <c r="AA20" s="68" t="s">
        <v>1751</v>
      </c>
      <c r="AB20" s="68" t="s">
        <v>1751</v>
      </c>
      <c r="AC20" s="68" t="s">
        <v>1751</v>
      </c>
      <c r="AD20" s="68" t="s">
        <v>1751</v>
      </c>
      <c r="AE20" s="68" t="s">
        <v>1751</v>
      </c>
      <c r="AF20" s="68" t="s">
        <v>1751</v>
      </c>
      <c r="AG20" s="68" t="s">
        <v>1751</v>
      </c>
      <c r="AH20" s="68">
        <v>755</v>
      </c>
      <c r="AI20" s="68" t="s">
        <v>1751</v>
      </c>
      <c r="AJ20" s="68">
        <v>970</v>
      </c>
      <c r="AK20" s="68" t="s">
        <v>1751</v>
      </c>
      <c r="AL20" s="68" t="s">
        <v>1751</v>
      </c>
      <c r="AM20" s="68" t="s">
        <v>1751</v>
      </c>
      <c r="AN20" s="68" t="s">
        <v>1751</v>
      </c>
      <c r="AO20" s="68" t="s">
        <v>1751</v>
      </c>
      <c r="AP20" s="68" t="s">
        <v>1751</v>
      </c>
      <c r="AQ20" s="68">
        <v>941.2</v>
      </c>
      <c r="AR20" s="68">
        <v>745.2</v>
      </c>
      <c r="AS20" s="68" t="s">
        <v>1751</v>
      </c>
      <c r="AT20" s="68" t="s">
        <v>1751</v>
      </c>
      <c r="AU20" s="68" t="s">
        <v>1751</v>
      </c>
      <c r="AV20" s="68" t="s">
        <v>1751</v>
      </c>
      <c r="AW20" s="68" t="s">
        <v>1751</v>
      </c>
      <c r="AX20" s="68" t="s">
        <v>1751</v>
      </c>
      <c r="AY20" s="68" t="s">
        <v>1751</v>
      </c>
      <c r="AZ20" s="68" t="s">
        <v>1751</v>
      </c>
      <c r="BA20" s="68" t="s">
        <v>1751</v>
      </c>
      <c r="BB20" s="68" t="s">
        <v>1751</v>
      </c>
      <c r="BC20" s="68" t="s">
        <v>1751</v>
      </c>
    </row>
    <row r="21" spans="1:55">
      <c r="A21" s="132">
        <v>44893</v>
      </c>
      <c r="B21" s="68" t="s">
        <v>1751</v>
      </c>
      <c r="C21" s="68">
        <v>1025</v>
      </c>
      <c r="D21" s="68" t="s">
        <v>1751</v>
      </c>
      <c r="E21" s="68">
        <v>750</v>
      </c>
      <c r="F21" s="68" t="s">
        <v>1751</v>
      </c>
      <c r="G21" s="68" t="s">
        <v>1751</v>
      </c>
      <c r="H21" s="68" t="s">
        <v>1751</v>
      </c>
      <c r="I21" s="68" t="s">
        <v>1751</v>
      </c>
      <c r="J21" s="68" t="s">
        <v>1751</v>
      </c>
      <c r="K21" s="68" t="s">
        <v>1751</v>
      </c>
      <c r="L21" s="68" t="s">
        <v>1751</v>
      </c>
      <c r="M21" s="68" t="s">
        <v>1751</v>
      </c>
      <c r="N21" s="68" t="s">
        <v>1751</v>
      </c>
      <c r="O21" s="68" t="s">
        <v>1751</v>
      </c>
      <c r="P21" s="68" t="s">
        <v>1751</v>
      </c>
      <c r="Q21" s="68">
        <v>945</v>
      </c>
      <c r="R21" s="68" t="s">
        <v>1751</v>
      </c>
      <c r="S21" s="68" t="s">
        <v>1751</v>
      </c>
      <c r="T21" s="68" t="s">
        <v>1751</v>
      </c>
      <c r="U21" s="68">
        <v>858</v>
      </c>
      <c r="V21" s="68" t="s">
        <v>1751</v>
      </c>
      <c r="W21" s="68" t="s">
        <v>1751</v>
      </c>
      <c r="X21" s="68" t="s">
        <v>1751</v>
      </c>
      <c r="Y21" s="68" t="s">
        <v>1751</v>
      </c>
      <c r="Z21" s="68" t="s">
        <v>1751</v>
      </c>
      <c r="AA21" s="68" t="s">
        <v>1751</v>
      </c>
      <c r="AB21" s="68" t="s">
        <v>1751</v>
      </c>
      <c r="AC21" s="68" t="s">
        <v>1751</v>
      </c>
      <c r="AD21" s="68" t="s">
        <v>1751</v>
      </c>
      <c r="AE21" s="68" t="s">
        <v>1751</v>
      </c>
      <c r="AF21" s="68" t="s">
        <v>1751</v>
      </c>
      <c r="AG21" s="68" t="s">
        <v>1751</v>
      </c>
      <c r="AH21" s="68">
        <v>801.1</v>
      </c>
      <c r="AI21" s="68" t="s">
        <v>1751</v>
      </c>
      <c r="AJ21" s="68">
        <v>970</v>
      </c>
      <c r="AK21" s="68">
        <v>922.4</v>
      </c>
      <c r="AL21" s="68" t="s">
        <v>1751</v>
      </c>
      <c r="AM21" s="68" t="s">
        <v>1751</v>
      </c>
      <c r="AN21" s="68" t="s">
        <v>1751</v>
      </c>
      <c r="AO21" s="68" t="s">
        <v>1751</v>
      </c>
      <c r="AP21" s="68" t="s">
        <v>1751</v>
      </c>
      <c r="AQ21" s="68" t="s">
        <v>1751</v>
      </c>
      <c r="AR21" s="68">
        <v>745</v>
      </c>
      <c r="AS21" s="68" t="s">
        <v>1751</v>
      </c>
      <c r="AT21" s="68" t="s">
        <v>1751</v>
      </c>
      <c r="AU21" s="68" t="s">
        <v>1751</v>
      </c>
      <c r="AV21" s="68" t="s">
        <v>1751</v>
      </c>
      <c r="AW21" s="68" t="s">
        <v>1751</v>
      </c>
      <c r="AX21" s="68" t="s">
        <v>1751</v>
      </c>
      <c r="AY21" s="68" t="s">
        <v>1751</v>
      </c>
      <c r="AZ21" s="68" t="s">
        <v>1751</v>
      </c>
      <c r="BA21" s="68" t="s">
        <v>1751</v>
      </c>
      <c r="BB21" s="68" t="s">
        <v>1751</v>
      </c>
      <c r="BC21" s="68" t="s">
        <v>1751</v>
      </c>
    </row>
    <row r="22" spans="1:55">
      <c r="A22" s="132">
        <v>44894</v>
      </c>
      <c r="B22" s="68" t="s">
        <v>1751</v>
      </c>
      <c r="C22" s="68">
        <v>1035</v>
      </c>
      <c r="D22" s="68" t="s">
        <v>1751</v>
      </c>
      <c r="E22" s="68" t="s">
        <v>1751</v>
      </c>
      <c r="F22" s="68" t="s">
        <v>1751</v>
      </c>
      <c r="G22" s="68" t="s">
        <v>1751</v>
      </c>
      <c r="H22" s="68" t="s">
        <v>1751</v>
      </c>
      <c r="I22" s="68" t="s">
        <v>1751</v>
      </c>
      <c r="J22" s="68" t="s">
        <v>1751</v>
      </c>
      <c r="K22" s="68" t="s">
        <v>1751</v>
      </c>
      <c r="L22" s="68">
        <v>830.3</v>
      </c>
      <c r="M22" s="68" t="s">
        <v>1751</v>
      </c>
      <c r="N22" s="68" t="s">
        <v>1751</v>
      </c>
      <c r="O22" s="68">
        <v>801</v>
      </c>
      <c r="P22" s="68" t="s">
        <v>1751</v>
      </c>
      <c r="Q22" s="68">
        <v>945</v>
      </c>
      <c r="R22" s="68" t="s">
        <v>1751</v>
      </c>
      <c r="S22" s="68" t="s">
        <v>1751</v>
      </c>
      <c r="T22" s="68">
        <v>910</v>
      </c>
      <c r="U22" s="68">
        <v>858</v>
      </c>
      <c r="V22" s="68" t="s">
        <v>1751</v>
      </c>
      <c r="W22" s="68" t="s">
        <v>1751</v>
      </c>
      <c r="X22" s="68" t="s">
        <v>1751</v>
      </c>
      <c r="Y22" s="68" t="s">
        <v>1751</v>
      </c>
      <c r="Z22" s="68" t="s">
        <v>1751</v>
      </c>
      <c r="AA22" s="68" t="s">
        <v>1751</v>
      </c>
      <c r="AB22" s="68" t="s">
        <v>1751</v>
      </c>
      <c r="AC22" s="68" t="s">
        <v>1751</v>
      </c>
      <c r="AD22" s="68" t="s">
        <v>1751</v>
      </c>
      <c r="AE22" s="68" t="s">
        <v>1751</v>
      </c>
      <c r="AF22" s="68" t="s">
        <v>1751</v>
      </c>
      <c r="AG22" s="68" t="s">
        <v>1751</v>
      </c>
      <c r="AH22" s="68">
        <v>817</v>
      </c>
      <c r="AI22" s="68" t="s">
        <v>1751</v>
      </c>
      <c r="AJ22" s="68" t="s">
        <v>1751</v>
      </c>
      <c r="AK22" s="68">
        <v>900</v>
      </c>
      <c r="AL22" s="68" t="s">
        <v>1751</v>
      </c>
      <c r="AM22" s="68" t="s">
        <v>1751</v>
      </c>
      <c r="AN22" s="68" t="s">
        <v>1751</v>
      </c>
      <c r="AO22" s="68" t="s">
        <v>1751</v>
      </c>
      <c r="AP22" s="68" t="s">
        <v>1751</v>
      </c>
      <c r="AQ22" s="68" t="s">
        <v>1751</v>
      </c>
      <c r="AR22" s="68">
        <v>744</v>
      </c>
      <c r="AS22" s="68" t="s">
        <v>1751</v>
      </c>
      <c r="AT22" s="68" t="s">
        <v>1751</v>
      </c>
      <c r="AU22" s="68" t="s">
        <v>1751</v>
      </c>
      <c r="AV22" s="68" t="s">
        <v>1751</v>
      </c>
      <c r="AW22" s="68" t="s">
        <v>1751</v>
      </c>
      <c r="AX22" s="68" t="s">
        <v>1751</v>
      </c>
      <c r="AY22" s="68" t="s">
        <v>1751</v>
      </c>
      <c r="AZ22" s="68" t="s">
        <v>1751</v>
      </c>
      <c r="BA22" s="68" t="s">
        <v>1751</v>
      </c>
      <c r="BB22" s="68" t="s">
        <v>1751</v>
      </c>
      <c r="BC22" s="68" t="s">
        <v>1751</v>
      </c>
    </row>
    <row r="23" spans="1:55">
      <c r="A23" s="132">
        <v>44895</v>
      </c>
      <c r="B23" s="68" t="s">
        <v>1751</v>
      </c>
      <c r="C23" s="68">
        <v>1021</v>
      </c>
      <c r="D23" s="68">
        <v>800</v>
      </c>
      <c r="E23" s="68" t="s">
        <v>1751</v>
      </c>
      <c r="F23" s="68" t="s">
        <v>1751</v>
      </c>
      <c r="G23" s="68" t="s">
        <v>1751</v>
      </c>
      <c r="H23" s="68" t="s">
        <v>1751</v>
      </c>
      <c r="I23" s="68" t="s">
        <v>1751</v>
      </c>
      <c r="J23" s="68" t="s">
        <v>1751</v>
      </c>
      <c r="K23" s="68" t="s">
        <v>1751</v>
      </c>
      <c r="L23" s="68">
        <v>833.3</v>
      </c>
      <c r="M23" s="68" t="s">
        <v>1751</v>
      </c>
      <c r="N23" s="68" t="s">
        <v>1751</v>
      </c>
      <c r="O23" s="68" t="s">
        <v>1751</v>
      </c>
      <c r="P23" s="68" t="s">
        <v>1751</v>
      </c>
      <c r="Q23" s="68" t="s">
        <v>1751</v>
      </c>
      <c r="R23" s="68" t="s">
        <v>1751</v>
      </c>
      <c r="S23" s="68" t="s">
        <v>1751</v>
      </c>
      <c r="T23" s="68" t="s">
        <v>1751</v>
      </c>
      <c r="U23" s="68">
        <v>842</v>
      </c>
      <c r="V23" s="68" t="s">
        <v>1751</v>
      </c>
      <c r="W23" s="68" t="s">
        <v>1751</v>
      </c>
      <c r="X23" s="68" t="s">
        <v>1751</v>
      </c>
      <c r="Y23" s="68" t="s">
        <v>1751</v>
      </c>
      <c r="Z23" s="68" t="s">
        <v>1751</v>
      </c>
      <c r="AA23" s="68" t="s">
        <v>1751</v>
      </c>
      <c r="AB23" s="68" t="s">
        <v>1751</v>
      </c>
      <c r="AC23" s="68">
        <v>887.4</v>
      </c>
      <c r="AD23" s="68" t="s">
        <v>1751</v>
      </c>
      <c r="AE23" s="68" t="s">
        <v>1751</v>
      </c>
      <c r="AF23" s="68" t="s">
        <v>1751</v>
      </c>
      <c r="AG23" s="68">
        <v>842.5</v>
      </c>
      <c r="AH23" s="68">
        <v>816.7</v>
      </c>
      <c r="AI23" s="68" t="s">
        <v>1751</v>
      </c>
      <c r="AJ23" s="68" t="s">
        <v>1751</v>
      </c>
      <c r="AK23" s="68">
        <v>896</v>
      </c>
      <c r="AL23" s="68" t="s">
        <v>1751</v>
      </c>
      <c r="AM23" s="68" t="s">
        <v>1751</v>
      </c>
      <c r="AN23" s="68" t="s">
        <v>1751</v>
      </c>
      <c r="AO23" s="68" t="s">
        <v>1751</v>
      </c>
      <c r="AP23" s="68" t="s">
        <v>1751</v>
      </c>
      <c r="AQ23" s="68" t="s">
        <v>1751</v>
      </c>
      <c r="AR23" s="68" t="s">
        <v>1751</v>
      </c>
      <c r="AS23" s="68" t="s">
        <v>1751</v>
      </c>
      <c r="AT23" s="68" t="s">
        <v>1751</v>
      </c>
      <c r="AU23" s="68" t="s">
        <v>1751</v>
      </c>
      <c r="AV23" s="68" t="s">
        <v>1751</v>
      </c>
      <c r="AW23" s="68" t="s">
        <v>1751</v>
      </c>
      <c r="AX23" s="68" t="s">
        <v>1751</v>
      </c>
      <c r="AY23" s="68">
        <v>1000</v>
      </c>
      <c r="AZ23" s="68">
        <v>1000</v>
      </c>
      <c r="BA23" s="68" t="s">
        <v>1751</v>
      </c>
      <c r="BB23" s="68" t="s">
        <v>1751</v>
      </c>
      <c r="BC23" s="68" t="s">
        <v>1751</v>
      </c>
    </row>
    <row r="24" spans="1:55">
      <c r="A24" s="132">
        <v>44896</v>
      </c>
      <c r="B24" s="68" t="s">
        <v>1751</v>
      </c>
      <c r="C24" s="68" t="s">
        <v>1751</v>
      </c>
      <c r="D24" s="68" t="s">
        <v>1751</v>
      </c>
      <c r="E24" s="68" t="s">
        <v>1751</v>
      </c>
      <c r="F24" s="68" t="s">
        <v>1751</v>
      </c>
      <c r="G24" s="68" t="s">
        <v>1751</v>
      </c>
      <c r="H24" s="68" t="s">
        <v>1751</v>
      </c>
      <c r="I24" s="68" t="s">
        <v>1751</v>
      </c>
      <c r="J24" s="68" t="s">
        <v>1751</v>
      </c>
      <c r="K24" s="68" t="s">
        <v>1751</v>
      </c>
      <c r="L24" s="68">
        <v>833.2</v>
      </c>
      <c r="M24" s="68" t="s">
        <v>1751</v>
      </c>
      <c r="N24" s="68" t="s">
        <v>1751</v>
      </c>
      <c r="O24" s="68" t="s">
        <v>1751</v>
      </c>
      <c r="P24" s="68">
        <v>805.1</v>
      </c>
      <c r="Q24" s="68" t="s">
        <v>1751</v>
      </c>
      <c r="R24" s="68">
        <v>980</v>
      </c>
      <c r="S24" s="68" t="s">
        <v>1751</v>
      </c>
      <c r="T24" s="68">
        <v>916</v>
      </c>
      <c r="U24" s="68">
        <v>850.1</v>
      </c>
      <c r="V24" s="68">
        <v>982</v>
      </c>
      <c r="W24" s="68" t="s">
        <v>1751</v>
      </c>
      <c r="X24" s="68" t="s">
        <v>1751</v>
      </c>
      <c r="Y24" s="68" t="s">
        <v>1751</v>
      </c>
      <c r="Z24" s="68" t="s">
        <v>1751</v>
      </c>
      <c r="AA24" s="68" t="s">
        <v>1751</v>
      </c>
      <c r="AB24" s="68" t="s">
        <v>1751</v>
      </c>
      <c r="AC24" s="68" t="s">
        <v>1751</v>
      </c>
      <c r="AD24" s="68" t="s">
        <v>1751</v>
      </c>
      <c r="AE24" s="68" t="s">
        <v>1751</v>
      </c>
      <c r="AF24" s="68" t="s">
        <v>1751</v>
      </c>
      <c r="AG24" s="68">
        <v>841.2</v>
      </c>
      <c r="AH24" s="68" t="s">
        <v>1751</v>
      </c>
      <c r="AI24" s="68" t="s">
        <v>1751</v>
      </c>
      <c r="AJ24" s="68" t="s">
        <v>1751</v>
      </c>
      <c r="AK24" s="68">
        <v>891</v>
      </c>
      <c r="AL24" s="68" t="s">
        <v>1751</v>
      </c>
      <c r="AM24" s="68" t="s">
        <v>1751</v>
      </c>
      <c r="AN24" s="68" t="s">
        <v>1751</v>
      </c>
      <c r="AO24" s="68" t="s">
        <v>1751</v>
      </c>
      <c r="AP24" s="68" t="s">
        <v>1751</v>
      </c>
      <c r="AQ24" s="68" t="s">
        <v>1751</v>
      </c>
      <c r="AR24" s="68">
        <v>744</v>
      </c>
      <c r="AS24" s="68" t="s">
        <v>1751</v>
      </c>
      <c r="AT24" s="68" t="s">
        <v>1751</v>
      </c>
      <c r="AU24" s="68" t="s">
        <v>1751</v>
      </c>
      <c r="AV24" s="68" t="s">
        <v>1751</v>
      </c>
      <c r="AW24" s="68" t="s">
        <v>1751</v>
      </c>
      <c r="AX24" s="68" t="s">
        <v>1751</v>
      </c>
      <c r="AY24" s="68" t="s">
        <v>1751</v>
      </c>
      <c r="AZ24" s="68" t="s">
        <v>1751</v>
      </c>
      <c r="BA24" s="68" t="s">
        <v>1751</v>
      </c>
      <c r="BB24" s="68" t="s">
        <v>1751</v>
      </c>
      <c r="BC24" s="68" t="s">
        <v>1751</v>
      </c>
    </row>
    <row r="25" spans="1:55">
      <c r="A25" s="132">
        <v>44899</v>
      </c>
      <c r="B25" s="68" t="s">
        <v>1751</v>
      </c>
      <c r="C25" s="68">
        <v>1041.4000000000001</v>
      </c>
      <c r="D25" s="68" t="s">
        <v>1751</v>
      </c>
      <c r="E25" s="68">
        <v>746.2</v>
      </c>
      <c r="F25" s="68" t="s">
        <v>1751</v>
      </c>
      <c r="G25" s="68" t="s">
        <v>1751</v>
      </c>
      <c r="H25" s="68" t="s">
        <v>1751</v>
      </c>
      <c r="I25" s="68" t="s">
        <v>1751</v>
      </c>
      <c r="J25" s="68" t="s">
        <v>1751</v>
      </c>
      <c r="K25" s="68" t="s">
        <v>1751</v>
      </c>
      <c r="L25" s="68">
        <v>830.2</v>
      </c>
      <c r="M25" s="68" t="s">
        <v>1751</v>
      </c>
      <c r="N25" s="68" t="s">
        <v>1751</v>
      </c>
      <c r="O25" s="68" t="s">
        <v>1751</v>
      </c>
      <c r="P25" s="68" t="s">
        <v>1751</v>
      </c>
      <c r="Q25" s="68">
        <v>947</v>
      </c>
      <c r="R25" s="68" t="s">
        <v>1751</v>
      </c>
      <c r="S25" s="68" t="s">
        <v>1751</v>
      </c>
      <c r="T25" s="68">
        <v>914.5</v>
      </c>
      <c r="U25" s="68">
        <v>850</v>
      </c>
      <c r="V25" s="68">
        <v>988</v>
      </c>
      <c r="W25" s="68">
        <v>941.3</v>
      </c>
      <c r="X25" s="68" t="s">
        <v>1751</v>
      </c>
      <c r="Y25" s="68" t="s">
        <v>1751</v>
      </c>
      <c r="Z25" s="68" t="s">
        <v>1751</v>
      </c>
      <c r="AA25" s="68" t="s">
        <v>1751</v>
      </c>
      <c r="AB25" s="68" t="s">
        <v>1751</v>
      </c>
      <c r="AC25" s="68" t="s">
        <v>1751</v>
      </c>
      <c r="AD25" s="68" t="s">
        <v>1751</v>
      </c>
      <c r="AE25" s="68" t="s">
        <v>1751</v>
      </c>
      <c r="AF25" s="68" t="s">
        <v>1751</v>
      </c>
      <c r="AG25" s="68">
        <v>850</v>
      </c>
      <c r="AH25" s="68">
        <v>820</v>
      </c>
      <c r="AI25" s="68" t="s">
        <v>1751</v>
      </c>
      <c r="AJ25" s="68" t="s">
        <v>1751</v>
      </c>
      <c r="AK25" s="68" t="s">
        <v>1751</v>
      </c>
      <c r="AL25" s="68" t="s">
        <v>1751</v>
      </c>
      <c r="AM25" s="68" t="s">
        <v>1751</v>
      </c>
      <c r="AN25" s="68" t="s">
        <v>1751</v>
      </c>
      <c r="AO25" s="68" t="s">
        <v>1751</v>
      </c>
      <c r="AP25" s="68" t="s">
        <v>1751</v>
      </c>
      <c r="AQ25" s="68" t="s">
        <v>1751</v>
      </c>
      <c r="AR25" s="68">
        <v>746</v>
      </c>
      <c r="AS25" s="68" t="s">
        <v>1751</v>
      </c>
      <c r="AT25" s="68" t="s">
        <v>1751</v>
      </c>
      <c r="AU25" s="68" t="s">
        <v>1751</v>
      </c>
      <c r="AV25" s="68" t="s">
        <v>1751</v>
      </c>
      <c r="AW25" s="68" t="s">
        <v>1751</v>
      </c>
      <c r="AX25" s="68" t="s">
        <v>1751</v>
      </c>
      <c r="AY25" s="68" t="s">
        <v>1751</v>
      </c>
      <c r="AZ25" s="68" t="s">
        <v>1751</v>
      </c>
      <c r="BA25" s="68" t="s">
        <v>1751</v>
      </c>
      <c r="BB25" s="68" t="s">
        <v>1751</v>
      </c>
      <c r="BC25" s="68" t="s">
        <v>1751</v>
      </c>
    </row>
    <row r="26" spans="1:55">
      <c r="A26" s="132">
        <v>44900</v>
      </c>
      <c r="B26" s="68">
        <v>1015</v>
      </c>
      <c r="C26" s="68">
        <v>1055</v>
      </c>
      <c r="D26" s="68" t="s">
        <v>1751</v>
      </c>
      <c r="E26" s="68" t="s">
        <v>1751</v>
      </c>
      <c r="F26" s="68" t="s">
        <v>1751</v>
      </c>
      <c r="G26" s="68">
        <v>740.1</v>
      </c>
      <c r="H26" s="68" t="s">
        <v>1751</v>
      </c>
      <c r="I26" s="68" t="s">
        <v>1751</v>
      </c>
      <c r="J26" s="68" t="s">
        <v>1751</v>
      </c>
      <c r="K26" s="68">
        <v>751.1</v>
      </c>
      <c r="L26" s="68" t="s">
        <v>1751</v>
      </c>
      <c r="M26" s="68" t="s">
        <v>1751</v>
      </c>
      <c r="N26" s="68" t="s">
        <v>1751</v>
      </c>
      <c r="O26" s="68" t="s">
        <v>1751</v>
      </c>
      <c r="P26" s="68" t="s">
        <v>1751</v>
      </c>
      <c r="Q26" s="68" t="s">
        <v>1751</v>
      </c>
      <c r="R26" s="68" t="s">
        <v>1751</v>
      </c>
      <c r="S26" s="68" t="s">
        <v>1751</v>
      </c>
      <c r="T26" s="68" t="s">
        <v>1751</v>
      </c>
      <c r="U26" s="68">
        <v>850</v>
      </c>
      <c r="V26" s="68" t="s">
        <v>1751</v>
      </c>
      <c r="W26" s="68" t="s">
        <v>1751</v>
      </c>
      <c r="X26" s="68" t="s">
        <v>1751</v>
      </c>
      <c r="Y26" s="68">
        <v>914.6</v>
      </c>
      <c r="Z26" s="68" t="s">
        <v>1751</v>
      </c>
      <c r="AA26" s="68" t="s">
        <v>1751</v>
      </c>
      <c r="AB26" s="68" t="s">
        <v>1751</v>
      </c>
      <c r="AC26" s="68" t="s">
        <v>1751</v>
      </c>
      <c r="AD26" s="68">
        <v>918</v>
      </c>
      <c r="AE26" s="68" t="s">
        <v>1751</v>
      </c>
      <c r="AF26" s="68" t="s">
        <v>1751</v>
      </c>
      <c r="AG26" s="68" t="s">
        <v>1751</v>
      </c>
      <c r="AH26" s="68">
        <v>834</v>
      </c>
      <c r="AI26" s="68" t="s">
        <v>1751</v>
      </c>
      <c r="AJ26" s="68">
        <v>955.1</v>
      </c>
      <c r="AK26" s="68">
        <v>893</v>
      </c>
      <c r="AL26" s="68" t="s">
        <v>1751</v>
      </c>
      <c r="AM26" s="68" t="s">
        <v>1751</v>
      </c>
      <c r="AN26" s="68" t="s">
        <v>1751</v>
      </c>
      <c r="AO26" s="68" t="s">
        <v>1751</v>
      </c>
      <c r="AP26" s="68" t="s">
        <v>1751</v>
      </c>
      <c r="AQ26" s="68" t="s">
        <v>1751</v>
      </c>
      <c r="AR26" s="68" t="s">
        <v>1751</v>
      </c>
      <c r="AS26" s="68" t="s">
        <v>1751</v>
      </c>
      <c r="AT26" s="68" t="s">
        <v>1751</v>
      </c>
      <c r="AU26" s="68" t="s">
        <v>1751</v>
      </c>
      <c r="AV26" s="68" t="s">
        <v>1751</v>
      </c>
      <c r="AW26" s="68" t="s">
        <v>1751</v>
      </c>
      <c r="AX26" s="68" t="s">
        <v>1751</v>
      </c>
      <c r="AY26" s="68" t="s">
        <v>1751</v>
      </c>
      <c r="AZ26" s="68" t="s">
        <v>1751</v>
      </c>
      <c r="BA26" s="68" t="s">
        <v>1751</v>
      </c>
      <c r="BB26" s="68" t="s">
        <v>1751</v>
      </c>
      <c r="BC26" s="68" t="s">
        <v>1751</v>
      </c>
    </row>
    <row r="27" spans="1:55">
      <c r="A27" s="132">
        <v>44901</v>
      </c>
      <c r="B27" s="68">
        <v>1005</v>
      </c>
      <c r="C27" s="68">
        <v>1020</v>
      </c>
      <c r="D27" s="68" t="s">
        <v>1751</v>
      </c>
      <c r="E27" s="68">
        <v>740.2</v>
      </c>
      <c r="F27" s="68" t="s">
        <v>1751</v>
      </c>
      <c r="G27" s="68">
        <v>750</v>
      </c>
      <c r="H27" s="68" t="s">
        <v>1751</v>
      </c>
      <c r="I27" s="68" t="s">
        <v>1751</v>
      </c>
      <c r="J27" s="68" t="s">
        <v>1751</v>
      </c>
      <c r="K27" s="68" t="s">
        <v>1751</v>
      </c>
      <c r="L27" s="68">
        <v>827</v>
      </c>
      <c r="M27" s="68" t="s">
        <v>1751</v>
      </c>
      <c r="N27" s="68" t="s">
        <v>1751</v>
      </c>
      <c r="O27" s="68" t="s">
        <v>1751</v>
      </c>
      <c r="P27" s="68" t="s">
        <v>1751</v>
      </c>
      <c r="Q27" s="68" t="s">
        <v>1751</v>
      </c>
      <c r="R27" s="68" t="s">
        <v>1751</v>
      </c>
      <c r="S27" s="68" t="s">
        <v>1751</v>
      </c>
      <c r="T27" s="68" t="s">
        <v>1751</v>
      </c>
      <c r="U27" s="68" t="s">
        <v>1751</v>
      </c>
      <c r="V27" s="68" t="s">
        <v>1751</v>
      </c>
      <c r="W27" s="68" t="s">
        <v>1751</v>
      </c>
      <c r="X27" s="68" t="s">
        <v>1751</v>
      </c>
      <c r="Y27" s="68">
        <v>914.6</v>
      </c>
      <c r="Z27" s="68" t="s">
        <v>1751</v>
      </c>
      <c r="AA27" s="68" t="s">
        <v>1751</v>
      </c>
      <c r="AB27" s="68" t="s">
        <v>1751</v>
      </c>
      <c r="AC27" s="68" t="s">
        <v>1751</v>
      </c>
      <c r="AD27" s="68" t="s">
        <v>1751</v>
      </c>
      <c r="AE27" s="68" t="s">
        <v>1751</v>
      </c>
      <c r="AF27" s="68" t="s">
        <v>1751</v>
      </c>
      <c r="AG27" s="68">
        <v>850</v>
      </c>
      <c r="AH27" s="68" t="s">
        <v>1751</v>
      </c>
      <c r="AI27" s="68" t="s">
        <v>1751</v>
      </c>
      <c r="AJ27" s="68" t="s">
        <v>1751</v>
      </c>
      <c r="AK27" s="68">
        <v>897.1</v>
      </c>
      <c r="AL27" s="68" t="s">
        <v>1751</v>
      </c>
      <c r="AM27" s="68" t="s">
        <v>1751</v>
      </c>
      <c r="AN27" s="68" t="s">
        <v>1751</v>
      </c>
      <c r="AO27" s="68" t="s">
        <v>1751</v>
      </c>
      <c r="AP27" s="68" t="s">
        <v>1751</v>
      </c>
      <c r="AQ27" s="68" t="s">
        <v>1751</v>
      </c>
      <c r="AR27" s="68" t="s">
        <v>1751</v>
      </c>
      <c r="AS27" s="68" t="s">
        <v>1751</v>
      </c>
      <c r="AT27" s="68" t="s">
        <v>1751</v>
      </c>
      <c r="AU27" s="68" t="s">
        <v>1751</v>
      </c>
      <c r="AV27" s="68" t="s">
        <v>1751</v>
      </c>
      <c r="AW27" s="68" t="s">
        <v>1751</v>
      </c>
      <c r="AX27" s="68" t="s">
        <v>1751</v>
      </c>
      <c r="AY27" s="68" t="s">
        <v>1751</v>
      </c>
      <c r="AZ27" s="68" t="s">
        <v>1751</v>
      </c>
      <c r="BA27" s="68" t="s">
        <v>1751</v>
      </c>
      <c r="BB27" s="68" t="s">
        <v>1751</v>
      </c>
      <c r="BC27" s="68" t="s">
        <v>1751</v>
      </c>
    </row>
    <row r="28" spans="1:55">
      <c r="A28" s="132">
        <v>44902</v>
      </c>
      <c r="B28" s="68">
        <v>1006</v>
      </c>
      <c r="C28" s="68">
        <v>1025</v>
      </c>
      <c r="D28" s="68" t="s">
        <v>1751</v>
      </c>
      <c r="E28" s="68" t="s">
        <v>1751</v>
      </c>
      <c r="F28" s="68">
        <v>862.4</v>
      </c>
      <c r="G28" s="68" t="s">
        <v>1751</v>
      </c>
      <c r="H28" s="68" t="s">
        <v>1751</v>
      </c>
      <c r="I28" s="68" t="s">
        <v>1751</v>
      </c>
      <c r="J28" s="68" t="s">
        <v>1751</v>
      </c>
      <c r="K28" s="68" t="s">
        <v>1751</v>
      </c>
      <c r="L28" s="68">
        <v>833.9</v>
      </c>
      <c r="M28" s="68" t="s">
        <v>1751</v>
      </c>
      <c r="N28" s="68" t="s">
        <v>1751</v>
      </c>
      <c r="O28" s="68" t="s">
        <v>1751</v>
      </c>
      <c r="P28" s="68" t="s">
        <v>1751</v>
      </c>
      <c r="Q28" s="68" t="s">
        <v>1751</v>
      </c>
      <c r="R28" s="68" t="s">
        <v>1751</v>
      </c>
      <c r="S28" s="68" t="s">
        <v>1751</v>
      </c>
      <c r="T28" s="68" t="s">
        <v>1751</v>
      </c>
      <c r="U28" s="68" t="s">
        <v>1751</v>
      </c>
      <c r="V28" s="68" t="s">
        <v>1751</v>
      </c>
      <c r="W28" s="68" t="s">
        <v>1751</v>
      </c>
      <c r="X28" s="68">
        <v>900</v>
      </c>
      <c r="Y28" s="68">
        <v>914.6</v>
      </c>
      <c r="Z28" s="68" t="s">
        <v>1751</v>
      </c>
      <c r="AA28" s="68" t="s">
        <v>1751</v>
      </c>
      <c r="AB28" s="68" t="s">
        <v>1751</v>
      </c>
      <c r="AC28" s="68" t="s">
        <v>1751</v>
      </c>
      <c r="AD28" s="68" t="s">
        <v>1751</v>
      </c>
      <c r="AE28" s="68" t="s">
        <v>1751</v>
      </c>
      <c r="AF28" s="68" t="s">
        <v>1751</v>
      </c>
      <c r="AG28" s="68" t="s">
        <v>1751</v>
      </c>
      <c r="AH28" s="68" t="s">
        <v>1751</v>
      </c>
      <c r="AI28" s="68" t="s">
        <v>1751</v>
      </c>
      <c r="AJ28" s="68" t="s">
        <v>1751</v>
      </c>
      <c r="AK28" s="68">
        <v>896</v>
      </c>
      <c r="AL28" s="68" t="s">
        <v>1751</v>
      </c>
      <c r="AM28" s="68" t="s">
        <v>1751</v>
      </c>
      <c r="AN28" s="68" t="s">
        <v>1751</v>
      </c>
      <c r="AO28" s="68" t="s">
        <v>1751</v>
      </c>
      <c r="AP28" s="68" t="s">
        <v>1751</v>
      </c>
      <c r="AQ28" s="68" t="s">
        <v>1751</v>
      </c>
      <c r="AR28" s="68" t="s">
        <v>1751</v>
      </c>
      <c r="AS28" s="68" t="s">
        <v>1751</v>
      </c>
      <c r="AT28" s="68" t="s">
        <v>1751</v>
      </c>
      <c r="AU28" s="68" t="s">
        <v>1751</v>
      </c>
      <c r="AV28" s="68" t="s">
        <v>1751</v>
      </c>
      <c r="AW28" s="68" t="s">
        <v>1751</v>
      </c>
      <c r="AX28" s="68" t="s">
        <v>1751</v>
      </c>
      <c r="AY28" s="68" t="s">
        <v>1751</v>
      </c>
      <c r="AZ28" s="68" t="s">
        <v>1751</v>
      </c>
      <c r="BA28" s="68" t="s">
        <v>1751</v>
      </c>
      <c r="BB28" s="68" t="s">
        <v>1751</v>
      </c>
      <c r="BC28" s="68" t="s">
        <v>1751</v>
      </c>
    </row>
    <row r="29" spans="1:55">
      <c r="A29" s="132">
        <v>44906</v>
      </c>
      <c r="B29" s="68">
        <v>1009.8</v>
      </c>
      <c r="C29" s="68">
        <v>1005</v>
      </c>
      <c r="D29" s="68" t="s">
        <v>1751</v>
      </c>
      <c r="E29" s="68">
        <v>752</v>
      </c>
      <c r="F29" s="68">
        <v>845.2</v>
      </c>
      <c r="G29" s="68">
        <v>765</v>
      </c>
      <c r="H29" s="68" t="s">
        <v>1751</v>
      </c>
      <c r="I29" s="68" t="s">
        <v>1751</v>
      </c>
      <c r="J29" s="68" t="s">
        <v>1751</v>
      </c>
      <c r="K29" s="68" t="s">
        <v>1751</v>
      </c>
      <c r="L29" s="68">
        <v>825.1</v>
      </c>
      <c r="M29" s="68" t="s">
        <v>1751</v>
      </c>
      <c r="N29" s="68" t="s">
        <v>1751</v>
      </c>
      <c r="O29" s="68" t="s">
        <v>1751</v>
      </c>
      <c r="P29" s="68" t="s">
        <v>1751</v>
      </c>
      <c r="Q29" s="68">
        <v>965.9</v>
      </c>
      <c r="R29" s="68">
        <v>980</v>
      </c>
      <c r="S29" s="68" t="s">
        <v>1751</v>
      </c>
      <c r="T29" s="68" t="s">
        <v>1751</v>
      </c>
      <c r="U29" s="68" t="s">
        <v>1751</v>
      </c>
      <c r="V29" s="68">
        <v>991</v>
      </c>
      <c r="W29" s="68" t="s">
        <v>1751</v>
      </c>
      <c r="X29" s="68" t="s">
        <v>1751</v>
      </c>
      <c r="Y29" s="68" t="s">
        <v>1751</v>
      </c>
      <c r="Z29" s="68" t="s">
        <v>1751</v>
      </c>
      <c r="AA29" s="68" t="s">
        <v>1751</v>
      </c>
      <c r="AB29" s="68" t="s">
        <v>1751</v>
      </c>
      <c r="AC29" s="68" t="s">
        <v>1751</v>
      </c>
      <c r="AD29" s="68" t="s">
        <v>1751</v>
      </c>
      <c r="AE29" s="68" t="s">
        <v>1751</v>
      </c>
      <c r="AF29" s="68" t="s">
        <v>1751</v>
      </c>
      <c r="AG29" s="68">
        <v>841.1</v>
      </c>
      <c r="AH29" s="68" t="s">
        <v>1751</v>
      </c>
      <c r="AI29" s="68" t="s">
        <v>1751</v>
      </c>
      <c r="AJ29" s="68" t="s">
        <v>1751</v>
      </c>
      <c r="AK29" s="68">
        <v>900</v>
      </c>
      <c r="AL29" s="68" t="s">
        <v>1751</v>
      </c>
      <c r="AM29" s="68" t="s">
        <v>1751</v>
      </c>
      <c r="AN29" s="68" t="s">
        <v>1751</v>
      </c>
      <c r="AO29" s="68" t="s">
        <v>1751</v>
      </c>
      <c r="AP29" s="68" t="s">
        <v>1751</v>
      </c>
      <c r="AQ29" s="68" t="s">
        <v>1751</v>
      </c>
      <c r="AR29" s="68">
        <v>748</v>
      </c>
      <c r="AS29" s="68" t="s">
        <v>1751</v>
      </c>
      <c r="AT29" s="68" t="s">
        <v>1751</v>
      </c>
      <c r="AU29" s="68" t="s">
        <v>1751</v>
      </c>
      <c r="AV29" s="68" t="s">
        <v>1751</v>
      </c>
      <c r="AW29" s="68" t="s">
        <v>1751</v>
      </c>
      <c r="AX29" s="68" t="s">
        <v>1751</v>
      </c>
      <c r="AY29" s="68" t="s">
        <v>1751</v>
      </c>
      <c r="AZ29" s="68" t="s">
        <v>1751</v>
      </c>
      <c r="BA29" s="68" t="s">
        <v>1751</v>
      </c>
      <c r="BB29" s="68" t="s">
        <v>1751</v>
      </c>
      <c r="BC29" s="68" t="s">
        <v>1751</v>
      </c>
    </row>
    <row r="30" spans="1:55">
      <c r="A30" s="132">
        <v>44907</v>
      </c>
      <c r="B30" s="68" t="s">
        <v>1751</v>
      </c>
      <c r="C30" s="68" t="s">
        <v>1751</v>
      </c>
      <c r="D30" s="68" t="s">
        <v>1751</v>
      </c>
      <c r="E30" s="68" t="s">
        <v>1751</v>
      </c>
      <c r="F30" s="68" t="s">
        <v>1751</v>
      </c>
      <c r="G30" s="68" t="s">
        <v>1751</v>
      </c>
      <c r="H30" s="68" t="s">
        <v>1751</v>
      </c>
      <c r="I30" s="68" t="s">
        <v>1751</v>
      </c>
      <c r="J30" s="68" t="s">
        <v>1751</v>
      </c>
      <c r="K30" s="68" t="s">
        <v>1751</v>
      </c>
      <c r="L30" s="68">
        <v>831.1</v>
      </c>
      <c r="M30" s="68" t="s">
        <v>1751</v>
      </c>
      <c r="N30" s="68" t="s">
        <v>1751</v>
      </c>
      <c r="O30" s="68" t="s">
        <v>1751</v>
      </c>
      <c r="P30" s="68" t="s">
        <v>1751</v>
      </c>
      <c r="Q30" s="68" t="s">
        <v>1751</v>
      </c>
      <c r="R30" s="68" t="s">
        <v>1751</v>
      </c>
      <c r="S30" s="68" t="s">
        <v>1751</v>
      </c>
      <c r="T30" s="68" t="s">
        <v>1751</v>
      </c>
      <c r="U30" s="68">
        <v>840</v>
      </c>
      <c r="V30" s="68" t="s">
        <v>1751</v>
      </c>
      <c r="W30" s="68" t="s">
        <v>1751</v>
      </c>
      <c r="X30" s="68" t="s">
        <v>1751</v>
      </c>
      <c r="Y30" s="68" t="s">
        <v>1751</v>
      </c>
      <c r="Z30" s="68" t="s">
        <v>1751</v>
      </c>
      <c r="AA30" s="68" t="s">
        <v>1751</v>
      </c>
      <c r="AB30" s="68" t="s">
        <v>1751</v>
      </c>
      <c r="AC30" s="68">
        <v>870</v>
      </c>
      <c r="AD30" s="68" t="s">
        <v>1751</v>
      </c>
      <c r="AE30" s="68" t="s">
        <v>1751</v>
      </c>
      <c r="AF30" s="68" t="s">
        <v>1751</v>
      </c>
      <c r="AG30" s="68" t="s">
        <v>1751</v>
      </c>
      <c r="AH30" s="68" t="s">
        <v>1751</v>
      </c>
      <c r="AI30" s="68" t="s">
        <v>1751</v>
      </c>
      <c r="AJ30" s="68">
        <v>955.1</v>
      </c>
      <c r="AK30" s="68">
        <v>888</v>
      </c>
      <c r="AL30" s="68" t="s">
        <v>1751</v>
      </c>
      <c r="AM30" s="68" t="s">
        <v>1751</v>
      </c>
      <c r="AN30" s="68" t="s">
        <v>1751</v>
      </c>
      <c r="AO30" s="68" t="s">
        <v>1751</v>
      </c>
      <c r="AP30" s="68" t="s">
        <v>1751</v>
      </c>
      <c r="AQ30" s="68" t="s">
        <v>1751</v>
      </c>
      <c r="AR30" s="68">
        <v>762.9</v>
      </c>
      <c r="AS30" s="68" t="s">
        <v>1751</v>
      </c>
      <c r="AT30" s="68" t="s">
        <v>1751</v>
      </c>
      <c r="AU30" s="68" t="s">
        <v>1751</v>
      </c>
      <c r="AV30" s="68" t="s">
        <v>1751</v>
      </c>
      <c r="AW30" s="68" t="s">
        <v>1751</v>
      </c>
      <c r="AX30" s="68" t="s">
        <v>1751</v>
      </c>
      <c r="AY30" s="68" t="s">
        <v>1751</v>
      </c>
      <c r="AZ30" s="68" t="s">
        <v>1751</v>
      </c>
      <c r="BA30" s="68" t="s">
        <v>1751</v>
      </c>
      <c r="BB30" s="68" t="s">
        <v>1751</v>
      </c>
      <c r="BC30" s="68" t="s">
        <v>1751</v>
      </c>
    </row>
    <row r="31" spans="1:55">
      <c r="A31" s="132">
        <v>44908</v>
      </c>
      <c r="B31" s="68" t="s">
        <v>1751</v>
      </c>
      <c r="C31" s="68" t="s">
        <v>1751</v>
      </c>
      <c r="D31" s="68">
        <v>800</v>
      </c>
      <c r="E31" s="68">
        <v>745.3</v>
      </c>
      <c r="F31" s="68" t="s">
        <v>1751</v>
      </c>
      <c r="G31" s="68" t="s">
        <v>1751</v>
      </c>
      <c r="H31" s="68" t="s">
        <v>1751</v>
      </c>
      <c r="I31" s="68">
        <v>757.1</v>
      </c>
      <c r="J31" s="68" t="s">
        <v>1751</v>
      </c>
      <c r="K31" s="68" t="s">
        <v>1751</v>
      </c>
      <c r="L31" s="68">
        <v>837.3</v>
      </c>
      <c r="M31" s="68" t="s">
        <v>1751</v>
      </c>
      <c r="N31" s="68" t="s">
        <v>1751</v>
      </c>
      <c r="O31" s="68" t="s">
        <v>1751</v>
      </c>
      <c r="P31" s="68" t="s">
        <v>1751</v>
      </c>
      <c r="Q31" s="68" t="s">
        <v>1751</v>
      </c>
      <c r="R31" s="68" t="s">
        <v>1751</v>
      </c>
      <c r="S31" s="68" t="s">
        <v>1751</v>
      </c>
      <c r="T31" s="68" t="s">
        <v>1751</v>
      </c>
      <c r="U31" s="68">
        <v>836</v>
      </c>
      <c r="V31" s="68" t="s">
        <v>1751</v>
      </c>
      <c r="W31" s="68" t="s">
        <v>1751</v>
      </c>
      <c r="X31" s="68">
        <v>900</v>
      </c>
      <c r="Y31" s="68" t="s">
        <v>1751</v>
      </c>
      <c r="Z31" s="68" t="s">
        <v>1751</v>
      </c>
      <c r="AA31" s="68" t="s">
        <v>1751</v>
      </c>
      <c r="AB31" s="68" t="s">
        <v>1751</v>
      </c>
      <c r="AC31" s="68" t="s">
        <v>1751</v>
      </c>
      <c r="AD31" s="68" t="s">
        <v>1751</v>
      </c>
      <c r="AE31" s="68">
        <v>931</v>
      </c>
      <c r="AF31" s="68" t="s">
        <v>1751</v>
      </c>
      <c r="AG31" s="68" t="s">
        <v>1751</v>
      </c>
      <c r="AH31" s="68" t="s">
        <v>1751</v>
      </c>
      <c r="AI31" s="68">
        <v>980.4</v>
      </c>
      <c r="AJ31" s="68" t="s">
        <v>1751</v>
      </c>
      <c r="AK31" s="68">
        <v>895.1</v>
      </c>
      <c r="AL31" s="68" t="s">
        <v>1751</v>
      </c>
      <c r="AM31" s="68" t="s">
        <v>1751</v>
      </c>
      <c r="AN31" s="68" t="s">
        <v>1751</v>
      </c>
      <c r="AO31" s="68" t="s">
        <v>1751</v>
      </c>
      <c r="AP31" s="68" t="s">
        <v>1751</v>
      </c>
      <c r="AQ31" s="68" t="s">
        <v>1751</v>
      </c>
      <c r="AR31" s="68" t="s">
        <v>1751</v>
      </c>
      <c r="AS31" s="68" t="s">
        <v>1751</v>
      </c>
      <c r="AT31" s="68" t="s">
        <v>1751</v>
      </c>
      <c r="AU31" s="68" t="s">
        <v>1751</v>
      </c>
      <c r="AV31" s="68" t="s">
        <v>1751</v>
      </c>
      <c r="AW31" s="68" t="s">
        <v>1751</v>
      </c>
      <c r="AX31" s="68" t="s">
        <v>1751</v>
      </c>
      <c r="AY31" s="68" t="s">
        <v>1751</v>
      </c>
      <c r="AZ31" s="68" t="s">
        <v>1751</v>
      </c>
      <c r="BA31" s="68" t="s">
        <v>1751</v>
      </c>
      <c r="BB31" s="68" t="s">
        <v>1751</v>
      </c>
      <c r="BC31" s="68" t="s">
        <v>1751</v>
      </c>
    </row>
    <row r="32" spans="1:55">
      <c r="A32" s="132">
        <v>44909</v>
      </c>
      <c r="B32" s="68" t="s">
        <v>1751</v>
      </c>
      <c r="C32" s="68">
        <v>1020</v>
      </c>
      <c r="D32" s="68" t="s">
        <v>1751</v>
      </c>
      <c r="E32" s="68" t="s">
        <v>1751</v>
      </c>
      <c r="F32" s="68" t="s">
        <v>1751</v>
      </c>
      <c r="G32" s="68" t="s">
        <v>1751</v>
      </c>
      <c r="H32" s="68" t="s">
        <v>1751</v>
      </c>
      <c r="I32" s="68" t="s">
        <v>1751</v>
      </c>
      <c r="J32" s="68" t="s">
        <v>1751</v>
      </c>
      <c r="K32" s="68" t="s">
        <v>1751</v>
      </c>
      <c r="L32" s="68" t="s">
        <v>1751</v>
      </c>
      <c r="M32" s="68" t="s">
        <v>1751</v>
      </c>
      <c r="N32" s="68" t="s">
        <v>1751</v>
      </c>
      <c r="O32" s="68">
        <v>800</v>
      </c>
      <c r="P32" s="68" t="s">
        <v>1751</v>
      </c>
      <c r="Q32" s="68" t="s">
        <v>1751</v>
      </c>
      <c r="R32" s="68">
        <v>990</v>
      </c>
      <c r="S32" s="68" t="s">
        <v>1751</v>
      </c>
      <c r="T32" s="68" t="s">
        <v>1751</v>
      </c>
      <c r="U32" s="68">
        <v>838</v>
      </c>
      <c r="V32" s="68" t="s">
        <v>1751</v>
      </c>
      <c r="W32" s="68" t="s">
        <v>1751</v>
      </c>
      <c r="X32" s="68" t="s">
        <v>1751</v>
      </c>
      <c r="Y32" s="68" t="s">
        <v>1751</v>
      </c>
      <c r="Z32" s="68" t="s">
        <v>1751</v>
      </c>
      <c r="AA32" s="68" t="s">
        <v>1751</v>
      </c>
      <c r="AB32" s="68" t="s">
        <v>1751</v>
      </c>
      <c r="AC32" s="68" t="s">
        <v>1751</v>
      </c>
      <c r="AD32" s="68" t="s">
        <v>1751</v>
      </c>
      <c r="AE32" s="68">
        <v>931</v>
      </c>
      <c r="AF32" s="68" t="s">
        <v>1751</v>
      </c>
      <c r="AG32" s="68" t="s">
        <v>1751</v>
      </c>
      <c r="AH32" s="68" t="s">
        <v>1751</v>
      </c>
      <c r="AI32" s="68" t="s">
        <v>1751</v>
      </c>
      <c r="AJ32" s="68" t="s">
        <v>1751</v>
      </c>
      <c r="AK32" s="68">
        <v>900</v>
      </c>
      <c r="AL32" s="68" t="s">
        <v>1751</v>
      </c>
      <c r="AM32" s="68" t="s">
        <v>1751</v>
      </c>
      <c r="AN32" s="68" t="s">
        <v>1751</v>
      </c>
      <c r="AO32" s="68" t="s">
        <v>1751</v>
      </c>
      <c r="AP32" s="68" t="s">
        <v>1751</v>
      </c>
      <c r="AQ32" s="68" t="s">
        <v>1751</v>
      </c>
      <c r="AR32" s="68" t="s">
        <v>1751</v>
      </c>
      <c r="AS32" s="68" t="s">
        <v>1751</v>
      </c>
      <c r="AT32" s="68" t="s">
        <v>1751</v>
      </c>
      <c r="AU32" s="68" t="s">
        <v>1751</v>
      </c>
      <c r="AV32" s="68" t="s">
        <v>1751</v>
      </c>
      <c r="AW32" s="68" t="s">
        <v>1751</v>
      </c>
      <c r="AX32" s="68" t="s">
        <v>1751</v>
      </c>
      <c r="AY32" s="68" t="s">
        <v>1751</v>
      </c>
      <c r="AZ32" s="68" t="s">
        <v>1751</v>
      </c>
      <c r="BA32" s="68" t="s">
        <v>1751</v>
      </c>
      <c r="BB32" s="68" t="s">
        <v>1751</v>
      </c>
      <c r="BC32" s="68" t="s">
        <v>1751</v>
      </c>
    </row>
    <row r="33" spans="1:55">
      <c r="A33" s="132">
        <v>44910</v>
      </c>
      <c r="B33" s="68" t="s">
        <v>1751</v>
      </c>
      <c r="C33" s="68">
        <v>1040</v>
      </c>
      <c r="D33" s="68" t="s">
        <v>1751</v>
      </c>
      <c r="E33" s="68">
        <v>743</v>
      </c>
      <c r="F33" s="68" t="s">
        <v>1751</v>
      </c>
      <c r="G33" s="68" t="s">
        <v>1751</v>
      </c>
      <c r="H33" s="68" t="s">
        <v>1751</v>
      </c>
      <c r="I33" s="68" t="s">
        <v>1751</v>
      </c>
      <c r="J33" s="68" t="s">
        <v>1751</v>
      </c>
      <c r="K33" s="68">
        <v>755</v>
      </c>
      <c r="L33" s="68">
        <v>831.4</v>
      </c>
      <c r="M33" s="68" t="s">
        <v>1751</v>
      </c>
      <c r="N33" s="68" t="s">
        <v>1751</v>
      </c>
      <c r="O33" s="68" t="s">
        <v>1751</v>
      </c>
      <c r="P33" s="68" t="s">
        <v>1751</v>
      </c>
      <c r="Q33" s="68" t="s">
        <v>1751</v>
      </c>
      <c r="R33" s="68" t="s">
        <v>1751</v>
      </c>
      <c r="S33" s="68" t="s">
        <v>1751</v>
      </c>
      <c r="T33" s="68" t="s">
        <v>1751</v>
      </c>
      <c r="U33" s="68" t="s">
        <v>1751</v>
      </c>
      <c r="V33" s="68">
        <v>988</v>
      </c>
      <c r="W33" s="68" t="s">
        <v>1751</v>
      </c>
      <c r="X33" s="68" t="s">
        <v>1751</v>
      </c>
      <c r="Y33" s="68" t="s">
        <v>1751</v>
      </c>
      <c r="Z33" s="68" t="s">
        <v>1751</v>
      </c>
      <c r="AA33" s="68" t="s">
        <v>1751</v>
      </c>
      <c r="AB33" s="68" t="s">
        <v>1751</v>
      </c>
      <c r="AC33" s="68" t="s">
        <v>1751</v>
      </c>
      <c r="AD33" s="68" t="s">
        <v>1751</v>
      </c>
      <c r="AE33" s="68">
        <v>930</v>
      </c>
      <c r="AF33" s="68" t="s">
        <v>1751</v>
      </c>
      <c r="AG33" s="68" t="s">
        <v>1751</v>
      </c>
      <c r="AH33" s="68" t="s">
        <v>1751</v>
      </c>
      <c r="AI33" s="68" t="s">
        <v>1751</v>
      </c>
      <c r="AJ33" s="68" t="s">
        <v>1751</v>
      </c>
      <c r="AK33" s="68" t="s">
        <v>1751</v>
      </c>
      <c r="AL33" s="68" t="s">
        <v>1751</v>
      </c>
      <c r="AM33" s="68" t="s">
        <v>1751</v>
      </c>
      <c r="AN33" s="68" t="s">
        <v>1751</v>
      </c>
      <c r="AO33" s="68" t="s">
        <v>1751</v>
      </c>
      <c r="AP33" s="68" t="s">
        <v>1751</v>
      </c>
      <c r="AQ33" s="68" t="s">
        <v>1751</v>
      </c>
      <c r="AR33" s="68">
        <v>763</v>
      </c>
      <c r="AS33" s="68" t="s">
        <v>1751</v>
      </c>
      <c r="AT33" s="68" t="s">
        <v>1751</v>
      </c>
      <c r="AU33" s="68" t="s">
        <v>1751</v>
      </c>
      <c r="AV33" s="68" t="s">
        <v>1751</v>
      </c>
      <c r="AW33" s="68" t="s">
        <v>1751</v>
      </c>
      <c r="AX33" s="68" t="s">
        <v>1751</v>
      </c>
      <c r="AY33" s="68" t="s">
        <v>1751</v>
      </c>
      <c r="AZ33" s="68" t="s">
        <v>1751</v>
      </c>
      <c r="BA33" s="68" t="s">
        <v>1751</v>
      </c>
      <c r="BB33" s="68" t="s">
        <v>1751</v>
      </c>
      <c r="BC33" s="68" t="s">
        <v>1751</v>
      </c>
    </row>
    <row r="34" spans="1:55">
      <c r="A34" s="132">
        <v>44913</v>
      </c>
      <c r="B34" s="68" t="s">
        <v>1751</v>
      </c>
      <c r="C34" s="68" t="s">
        <v>1751</v>
      </c>
      <c r="D34" s="68" t="s">
        <v>1751</v>
      </c>
      <c r="E34" s="68" t="s">
        <v>1751</v>
      </c>
      <c r="F34" s="68" t="s">
        <v>1751</v>
      </c>
      <c r="G34" s="68" t="s">
        <v>1751</v>
      </c>
      <c r="H34" s="68">
        <v>767.2</v>
      </c>
      <c r="I34" s="68">
        <v>757</v>
      </c>
      <c r="J34" s="68" t="s">
        <v>1751</v>
      </c>
      <c r="K34" s="68" t="s">
        <v>1751</v>
      </c>
      <c r="L34" s="68">
        <v>832</v>
      </c>
      <c r="M34" s="68" t="s">
        <v>1751</v>
      </c>
      <c r="N34" s="68" t="s">
        <v>1751</v>
      </c>
      <c r="O34" s="68" t="s">
        <v>1751</v>
      </c>
      <c r="P34" s="68" t="s">
        <v>1751</v>
      </c>
      <c r="Q34" s="68" t="s">
        <v>1751</v>
      </c>
      <c r="R34" s="68" t="s">
        <v>1751</v>
      </c>
      <c r="S34" s="68" t="s">
        <v>1751</v>
      </c>
      <c r="T34" s="68" t="s">
        <v>1751</v>
      </c>
      <c r="U34" s="68">
        <v>838</v>
      </c>
      <c r="V34" s="68" t="s">
        <v>1751</v>
      </c>
      <c r="W34" s="68" t="s">
        <v>1751</v>
      </c>
      <c r="X34" s="68" t="s">
        <v>1751</v>
      </c>
      <c r="Y34" s="68" t="s">
        <v>1751</v>
      </c>
      <c r="Z34" s="68" t="s">
        <v>1751</v>
      </c>
      <c r="AA34" s="68" t="s">
        <v>1751</v>
      </c>
      <c r="AB34" s="68" t="s">
        <v>1751</v>
      </c>
      <c r="AC34" s="68" t="s">
        <v>1751</v>
      </c>
      <c r="AD34" s="68" t="s">
        <v>1751</v>
      </c>
      <c r="AE34" s="68" t="s">
        <v>1751</v>
      </c>
      <c r="AF34" s="68" t="s">
        <v>1751</v>
      </c>
      <c r="AG34" s="68">
        <v>841.1</v>
      </c>
      <c r="AH34" s="68" t="s">
        <v>1751</v>
      </c>
      <c r="AI34" s="68" t="s">
        <v>1751</v>
      </c>
      <c r="AJ34" s="68" t="s">
        <v>1751</v>
      </c>
      <c r="AK34" s="68">
        <v>887</v>
      </c>
      <c r="AL34" s="68" t="s">
        <v>1751</v>
      </c>
      <c r="AM34" s="68" t="s">
        <v>1751</v>
      </c>
      <c r="AN34" s="68" t="s">
        <v>1751</v>
      </c>
      <c r="AO34" s="68" t="s">
        <v>1751</v>
      </c>
      <c r="AP34" s="68" t="s">
        <v>1751</v>
      </c>
      <c r="AQ34" s="68" t="s">
        <v>1751</v>
      </c>
      <c r="AR34" s="68">
        <v>755</v>
      </c>
      <c r="AS34" s="68" t="s">
        <v>1751</v>
      </c>
      <c r="AT34" s="68" t="s">
        <v>1751</v>
      </c>
      <c r="AU34" s="68" t="s">
        <v>1751</v>
      </c>
      <c r="AV34" s="68" t="s">
        <v>1751</v>
      </c>
      <c r="AW34" s="68" t="s">
        <v>1751</v>
      </c>
      <c r="AX34" s="68" t="s">
        <v>1751</v>
      </c>
      <c r="AY34" s="68" t="s">
        <v>1751</v>
      </c>
      <c r="AZ34" s="68" t="s">
        <v>1751</v>
      </c>
      <c r="BA34" s="68" t="s">
        <v>1751</v>
      </c>
      <c r="BB34" s="68" t="s">
        <v>1751</v>
      </c>
      <c r="BC34" s="68" t="s">
        <v>1751</v>
      </c>
    </row>
    <row r="35" spans="1:55">
      <c r="A35" s="132">
        <v>44914</v>
      </c>
      <c r="B35" s="68">
        <v>1000</v>
      </c>
      <c r="C35" s="68" t="s">
        <v>1751</v>
      </c>
      <c r="D35" s="68" t="s">
        <v>1751</v>
      </c>
      <c r="E35" s="68">
        <v>739.3</v>
      </c>
      <c r="F35" s="68" t="s">
        <v>1751</v>
      </c>
      <c r="G35" s="68" t="s">
        <v>1751</v>
      </c>
      <c r="H35" s="68">
        <v>765</v>
      </c>
      <c r="I35" s="68">
        <v>754.3</v>
      </c>
      <c r="J35" s="68" t="s">
        <v>1751</v>
      </c>
      <c r="K35" s="68" t="s">
        <v>1751</v>
      </c>
      <c r="L35" s="68" t="s">
        <v>1751</v>
      </c>
      <c r="M35" s="68" t="s">
        <v>1751</v>
      </c>
      <c r="N35" s="68" t="s">
        <v>1751</v>
      </c>
      <c r="O35" s="68" t="s">
        <v>1751</v>
      </c>
      <c r="P35" s="68" t="s">
        <v>1751</v>
      </c>
      <c r="Q35" s="68" t="s">
        <v>1751</v>
      </c>
      <c r="R35" s="68" t="s">
        <v>1751</v>
      </c>
      <c r="S35" s="68" t="s">
        <v>1751</v>
      </c>
      <c r="T35" s="68" t="s">
        <v>1751</v>
      </c>
      <c r="U35" s="68">
        <v>839</v>
      </c>
      <c r="V35" s="68" t="s">
        <v>1751</v>
      </c>
      <c r="W35" s="68" t="s">
        <v>1751</v>
      </c>
      <c r="X35" s="68" t="s">
        <v>1751</v>
      </c>
      <c r="Y35" s="68" t="s">
        <v>1751</v>
      </c>
      <c r="Z35" s="68" t="s">
        <v>1751</v>
      </c>
      <c r="AA35" s="68" t="s">
        <v>1751</v>
      </c>
      <c r="AB35" s="68" t="s">
        <v>1751</v>
      </c>
      <c r="AC35" s="68" t="s">
        <v>1751</v>
      </c>
      <c r="AD35" s="68" t="s">
        <v>1751</v>
      </c>
      <c r="AE35" s="68">
        <v>915</v>
      </c>
      <c r="AF35" s="68" t="s">
        <v>1751</v>
      </c>
      <c r="AG35" s="68" t="s">
        <v>1751</v>
      </c>
      <c r="AH35" s="68" t="s">
        <v>1751</v>
      </c>
      <c r="AI35" s="68" t="s">
        <v>1751</v>
      </c>
      <c r="AJ35" s="68">
        <v>960.3</v>
      </c>
      <c r="AK35" s="68" t="s">
        <v>1751</v>
      </c>
      <c r="AL35" s="68" t="s">
        <v>1751</v>
      </c>
      <c r="AM35" s="68" t="s">
        <v>1751</v>
      </c>
      <c r="AN35" s="68" t="s">
        <v>1751</v>
      </c>
      <c r="AO35" s="68" t="s">
        <v>1751</v>
      </c>
      <c r="AP35" s="68" t="s">
        <v>1751</v>
      </c>
      <c r="AQ35" s="68" t="s">
        <v>1751</v>
      </c>
      <c r="AR35" s="68">
        <v>741.1</v>
      </c>
      <c r="AS35" s="68" t="s">
        <v>1751</v>
      </c>
      <c r="AT35" s="68" t="s">
        <v>1751</v>
      </c>
      <c r="AU35" s="68" t="s">
        <v>1751</v>
      </c>
      <c r="AV35" s="68" t="s">
        <v>1751</v>
      </c>
      <c r="AW35" s="68" t="s">
        <v>1751</v>
      </c>
      <c r="AX35" s="68" t="s">
        <v>1751</v>
      </c>
      <c r="AY35" s="68" t="s">
        <v>1751</v>
      </c>
      <c r="AZ35" s="68" t="s">
        <v>1751</v>
      </c>
      <c r="BA35" s="68" t="s">
        <v>1751</v>
      </c>
      <c r="BB35" s="68" t="s">
        <v>1751</v>
      </c>
      <c r="BC35" s="68" t="s">
        <v>1751</v>
      </c>
    </row>
    <row r="36" spans="1:55">
      <c r="A36" s="132">
        <v>44915</v>
      </c>
      <c r="B36" s="68" t="s">
        <v>1751</v>
      </c>
      <c r="C36" s="68" t="s">
        <v>1751</v>
      </c>
      <c r="D36" s="68">
        <v>787</v>
      </c>
      <c r="E36" s="68" t="s">
        <v>1751</v>
      </c>
      <c r="F36" s="68" t="s">
        <v>1751</v>
      </c>
      <c r="G36" s="68" t="s">
        <v>1751</v>
      </c>
      <c r="H36" s="68" t="s">
        <v>1751</v>
      </c>
      <c r="I36" s="68">
        <v>756.3</v>
      </c>
      <c r="J36" s="68" t="s">
        <v>1751</v>
      </c>
      <c r="K36" s="68" t="s">
        <v>1751</v>
      </c>
      <c r="L36" s="68">
        <v>828</v>
      </c>
      <c r="M36" s="68" t="s">
        <v>1751</v>
      </c>
      <c r="N36" s="68" t="s">
        <v>1751</v>
      </c>
      <c r="O36" s="68" t="s">
        <v>1751</v>
      </c>
      <c r="P36" s="68" t="s">
        <v>1751</v>
      </c>
      <c r="Q36" s="68" t="s">
        <v>1751</v>
      </c>
      <c r="R36" s="68" t="s">
        <v>1751</v>
      </c>
      <c r="S36" s="68" t="s">
        <v>1751</v>
      </c>
      <c r="T36" s="68" t="s">
        <v>1751</v>
      </c>
      <c r="U36" s="68">
        <v>850</v>
      </c>
      <c r="V36" s="68" t="s">
        <v>1751</v>
      </c>
      <c r="W36" s="68" t="s">
        <v>1751</v>
      </c>
      <c r="X36" s="68" t="s">
        <v>1751</v>
      </c>
      <c r="Y36" s="68" t="s">
        <v>1751</v>
      </c>
      <c r="Z36" s="68" t="s">
        <v>1751</v>
      </c>
      <c r="AA36" s="68" t="s">
        <v>1751</v>
      </c>
      <c r="AB36" s="68" t="s">
        <v>1751</v>
      </c>
      <c r="AC36" s="68" t="s">
        <v>1751</v>
      </c>
      <c r="AD36" s="68" t="s">
        <v>1751</v>
      </c>
      <c r="AE36" s="68" t="s">
        <v>1751</v>
      </c>
      <c r="AF36" s="68" t="s">
        <v>1751</v>
      </c>
      <c r="AG36" s="68">
        <v>842.7</v>
      </c>
      <c r="AH36" s="68">
        <v>801.1</v>
      </c>
      <c r="AI36" s="68" t="s">
        <v>1751</v>
      </c>
      <c r="AJ36" s="68">
        <v>958</v>
      </c>
      <c r="AK36" s="68">
        <v>890.1</v>
      </c>
      <c r="AL36" s="68" t="s">
        <v>1751</v>
      </c>
      <c r="AM36" s="68" t="s">
        <v>1751</v>
      </c>
      <c r="AN36" s="68" t="s">
        <v>1751</v>
      </c>
      <c r="AO36" s="68" t="s">
        <v>1751</v>
      </c>
      <c r="AP36" s="68" t="s">
        <v>1751</v>
      </c>
      <c r="AQ36" s="68" t="s">
        <v>1751</v>
      </c>
      <c r="AR36" s="68">
        <v>743.1</v>
      </c>
      <c r="AS36" s="68" t="s">
        <v>1751</v>
      </c>
      <c r="AT36" s="68" t="s">
        <v>1751</v>
      </c>
      <c r="AU36" s="68" t="s">
        <v>1751</v>
      </c>
      <c r="AV36" s="68" t="s">
        <v>1751</v>
      </c>
      <c r="AW36" s="68" t="s">
        <v>1751</v>
      </c>
      <c r="AX36" s="68" t="s">
        <v>1751</v>
      </c>
      <c r="AY36" s="68" t="s">
        <v>1751</v>
      </c>
      <c r="AZ36" s="68" t="s">
        <v>1751</v>
      </c>
      <c r="BA36" s="68" t="s">
        <v>1751</v>
      </c>
      <c r="BB36" s="68" t="s">
        <v>1751</v>
      </c>
      <c r="BC36" s="68" t="s">
        <v>1751</v>
      </c>
    </row>
    <row r="37" spans="1:55">
      <c r="A37" s="132">
        <v>44916</v>
      </c>
      <c r="B37" s="68" t="s">
        <v>1751</v>
      </c>
      <c r="C37" s="68" t="s">
        <v>1751</v>
      </c>
      <c r="D37" s="68" t="s">
        <v>1751</v>
      </c>
      <c r="E37" s="68" t="s">
        <v>1751</v>
      </c>
      <c r="F37" s="68" t="s">
        <v>1751</v>
      </c>
      <c r="G37" s="68" t="s">
        <v>1751</v>
      </c>
      <c r="H37" s="68" t="s">
        <v>1751</v>
      </c>
      <c r="I37" s="68" t="s">
        <v>1751</v>
      </c>
      <c r="J37" s="68">
        <v>740</v>
      </c>
      <c r="K37" s="68" t="s">
        <v>1751</v>
      </c>
      <c r="L37" s="68">
        <v>828.2</v>
      </c>
      <c r="M37" s="68" t="s">
        <v>1751</v>
      </c>
      <c r="N37" s="68" t="s">
        <v>1751</v>
      </c>
      <c r="O37" s="68">
        <v>784.1</v>
      </c>
      <c r="P37" s="68" t="s">
        <v>1751</v>
      </c>
      <c r="Q37" s="68" t="s">
        <v>1751</v>
      </c>
      <c r="R37" s="68" t="s">
        <v>1751</v>
      </c>
      <c r="S37" s="68" t="s">
        <v>1751</v>
      </c>
      <c r="T37" s="68" t="s">
        <v>1751</v>
      </c>
      <c r="U37" s="68">
        <v>850</v>
      </c>
      <c r="V37" s="68" t="s">
        <v>1751</v>
      </c>
      <c r="W37" s="68" t="s">
        <v>1751</v>
      </c>
      <c r="X37" s="68" t="s">
        <v>1751</v>
      </c>
      <c r="Y37" s="68" t="s">
        <v>1751</v>
      </c>
      <c r="Z37" s="68" t="s">
        <v>1751</v>
      </c>
      <c r="AA37" s="68" t="s">
        <v>1751</v>
      </c>
      <c r="AB37" s="68" t="s">
        <v>1751</v>
      </c>
      <c r="AC37" s="68">
        <v>871</v>
      </c>
      <c r="AD37" s="68" t="s">
        <v>1751</v>
      </c>
      <c r="AE37" s="68">
        <v>915.5</v>
      </c>
      <c r="AF37" s="68" t="s">
        <v>1751</v>
      </c>
      <c r="AG37" s="68">
        <v>843</v>
      </c>
      <c r="AH37" s="68">
        <v>822</v>
      </c>
      <c r="AI37" s="68">
        <v>961</v>
      </c>
      <c r="AJ37" s="68" t="s">
        <v>1751</v>
      </c>
      <c r="AK37" s="68">
        <v>902</v>
      </c>
      <c r="AL37" s="68" t="s">
        <v>1751</v>
      </c>
      <c r="AM37" s="68" t="s">
        <v>1751</v>
      </c>
      <c r="AN37" s="68" t="s">
        <v>1751</v>
      </c>
      <c r="AO37" s="68" t="s">
        <v>1751</v>
      </c>
      <c r="AP37" s="68" t="s">
        <v>1751</v>
      </c>
      <c r="AQ37" s="68" t="s">
        <v>1751</v>
      </c>
      <c r="AR37" s="68" t="s">
        <v>1751</v>
      </c>
      <c r="AS37" s="68" t="s">
        <v>1751</v>
      </c>
      <c r="AT37" s="68" t="s">
        <v>1751</v>
      </c>
      <c r="AU37" s="68" t="s">
        <v>1751</v>
      </c>
      <c r="AV37" s="68" t="s">
        <v>1751</v>
      </c>
      <c r="AW37" s="68" t="s">
        <v>1751</v>
      </c>
      <c r="AX37" s="68" t="s">
        <v>1751</v>
      </c>
      <c r="AY37" s="68" t="s">
        <v>1751</v>
      </c>
      <c r="AZ37" s="68" t="s">
        <v>1751</v>
      </c>
      <c r="BA37" s="68" t="s">
        <v>1751</v>
      </c>
      <c r="BB37" s="68" t="s">
        <v>1751</v>
      </c>
      <c r="BC37" s="68" t="s">
        <v>1751</v>
      </c>
    </row>
    <row r="38" spans="1:55">
      <c r="A38" s="132">
        <v>44917</v>
      </c>
      <c r="B38" s="68">
        <v>1030</v>
      </c>
      <c r="C38" s="68" t="s">
        <v>1751</v>
      </c>
      <c r="D38" s="68" t="s">
        <v>1751</v>
      </c>
      <c r="E38" s="68" t="s">
        <v>1751</v>
      </c>
      <c r="F38" s="68" t="s">
        <v>1751</v>
      </c>
      <c r="G38" s="68" t="s">
        <v>1751</v>
      </c>
      <c r="H38" s="68" t="s">
        <v>1751</v>
      </c>
      <c r="I38" s="68" t="s">
        <v>1751</v>
      </c>
      <c r="J38" s="68">
        <v>743</v>
      </c>
      <c r="K38" s="68" t="s">
        <v>1751</v>
      </c>
      <c r="L38" s="68">
        <v>828.2</v>
      </c>
      <c r="M38" s="68" t="s">
        <v>1751</v>
      </c>
      <c r="N38" s="68" t="s">
        <v>1751</v>
      </c>
      <c r="O38" s="68" t="s">
        <v>1751</v>
      </c>
      <c r="P38" s="68" t="s">
        <v>1751</v>
      </c>
      <c r="Q38" s="68" t="s">
        <v>1751</v>
      </c>
      <c r="R38" s="68" t="s">
        <v>1751</v>
      </c>
      <c r="S38" s="68" t="s">
        <v>1751</v>
      </c>
      <c r="T38" s="68" t="s">
        <v>1751</v>
      </c>
      <c r="U38" s="68" t="s">
        <v>1751</v>
      </c>
      <c r="V38" s="68" t="s">
        <v>1751</v>
      </c>
      <c r="W38" s="68" t="s">
        <v>1751</v>
      </c>
      <c r="X38" s="68" t="s">
        <v>1751</v>
      </c>
      <c r="Y38" s="68" t="s">
        <v>1751</v>
      </c>
      <c r="Z38" s="68" t="s">
        <v>1751</v>
      </c>
      <c r="AA38" s="68" t="s">
        <v>1751</v>
      </c>
      <c r="AB38" s="68" t="s">
        <v>1751</v>
      </c>
      <c r="AC38" s="68">
        <v>880</v>
      </c>
      <c r="AD38" s="68" t="s">
        <v>1751</v>
      </c>
      <c r="AE38" s="68">
        <v>915</v>
      </c>
      <c r="AF38" s="68" t="s">
        <v>1751</v>
      </c>
      <c r="AG38" s="68" t="s">
        <v>1751</v>
      </c>
      <c r="AH38" s="68">
        <v>838</v>
      </c>
      <c r="AI38" s="68" t="s">
        <v>1751</v>
      </c>
      <c r="AJ38" s="68" t="s">
        <v>1751</v>
      </c>
      <c r="AK38" s="68" t="s">
        <v>1751</v>
      </c>
      <c r="AL38" s="68" t="s">
        <v>1751</v>
      </c>
      <c r="AM38" s="68" t="s">
        <v>1751</v>
      </c>
      <c r="AN38" s="68" t="s">
        <v>1751</v>
      </c>
      <c r="AO38" s="68" t="s">
        <v>1751</v>
      </c>
      <c r="AP38" s="68" t="s">
        <v>1751</v>
      </c>
      <c r="AQ38" s="68" t="s">
        <v>1751</v>
      </c>
      <c r="AR38" s="68" t="s">
        <v>1751</v>
      </c>
      <c r="AS38" s="68" t="s">
        <v>1751</v>
      </c>
      <c r="AT38" s="68" t="s">
        <v>1751</v>
      </c>
      <c r="AU38" s="68" t="s">
        <v>1751</v>
      </c>
      <c r="AV38" s="68" t="s">
        <v>1751</v>
      </c>
      <c r="AW38" s="68" t="s">
        <v>1751</v>
      </c>
      <c r="AX38" s="68" t="s">
        <v>1751</v>
      </c>
      <c r="AY38" s="68" t="s">
        <v>1751</v>
      </c>
      <c r="AZ38" s="68" t="s">
        <v>1751</v>
      </c>
      <c r="BA38" s="68" t="s">
        <v>1751</v>
      </c>
      <c r="BB38" s="68" t="s">
        <v>1751</v>
      </c>
      <c r="BC38" s="68" t="s">
        <v>1751</v>
      </c>
    </row>
    <row r="39" spans="1:55">
      <c r="A39" s="132">
        <v>44921</v>
      </c>
      <c r="B39" s="68">
        <v>1050</v>
      </c>
      <c r="C39" s="68" t="s">
        <v>1751</v>
      </c>
      <c r="D39" s="68" t="s">
        <v>1751</v>
      </c>
      <c r="E39" s="68" t="s">
        <v>1751</v>
      </c>
      <c r="F39" s="68" t="s">
        <v>1751</v>
      </c>
      <c r="G39" s="68" t="s">
        <v>1751</v>
      </c>
      <c r="H39" s="68">
        <v>780.3</v>
      </c>
      <c r="I39" s="68">
        <v>771.4</v>
      </c>
      <c r="J39" s="68">
        <v>743</v>
      </c>
      <c r="K39" s="68" t="s">
        <v>1751</v>
      </c>
      <c r="L39" s="68">
        <v>831.5</v>
      </c>
      <c r="M39" s="68" t="s">
        <v>1751</v>
      </c>
      <c r="N39" s="68" t="s">
        <v>1751</v>
      </c>
      <c r="O39" s="68" t="s">
        <v>1751</v>
      </c>
      <c r="P39" s="68" t="s">
        <v>1751</v>
      </c>
      <c r="Q39" s="68" t="s">
        <v>1751</v>
      </c>
      <c r="R39" s="68" t="s">
        <v>1751</v>
      </c>
      <c r="S39" s="68" t="s">
        <v>1751</v>
      </c>
      <c r="T39" s="68" t="s">
        <v>1751</v>
      </c>
      <c r="U39" s="68" t="s">
        <v>1751</v>
      </c>
      <c r="V39" s="68">
        <v>970</v>
      </c>
      <c r="W39" s="68" t="s">
        <v>1751</v>
      </c>
      <c r="X39" s="68" t="s">
        <v>1751</v>
      </c>
      <c r="Y39" s="68">
        <v>896.4</v>
      </c>
      <c r="Z39" s="68" t="s">
        <v>1751</v>
      </c>
      <c r="AA39" s="68">
        <v>930</v>
      </c>
      <c r="AB39" s="68" t="s">
        <v>1751</v>
      </c>
      <c r="AC39" s="68" t="s">
        <v>1751</v>
      </c>
      <c r="AD39" s="68" t="s">
        <v>1751</v>
      </c>
      <c r="AE39" s="68" t="s">
        <v>1751</v>
      </c>
      <c r="AF39" s="68" t="s">
        <v>1751</v>
      </c>
      <c r="AG39" s="68" t="s">
        <v>1751</v>
      </c>
      <c r="AH39" s="68">
        <v>845</v>
      </c>
      <c r="AI39" s="68">
        <v>941.8</v>
      </c>
      <c r="AJ39" s="68" t="s">
        <v>1751</v>
      </c>
      <c r="AK39" s="68">
        <v>903</v>
      </c>
      <c r="AL39" s="68" t="s">
        <v>1751</v>
      </c>
      <c r="AM39" s="68" t="s">
        <v>1751</v>
      </c>
      <c r="AN39" s="68" t="s">
        <v>1751</v>
      </c>
      <c r="AO39" s="68" t="s">
        <v>1751</v>
      </c>
      <c r="AP39" s="68" t="s">
        <v>1751</v>
      </c>
      <c r="AQ39" s="68" t="s">
        <v>1751</v>
      </c>
      <c r="AR39" s="68" t="s">
        <v>1751</v>
      </c>
      <c r="AS39" s="68" t="s">
        <v>1751</v>
      </c>
      <c r="AT39" s="68" t="s">
        <v>1751</v>
      </c>
      <c r="AU39" s="68" t="s">
        <v>1751</v>
      </c>
      <c r="AV39" s="68" t="s">
        <v>1751</v>
      </c>
      <c r="AW39" s="68" t="s">
        <v>1751</v>
      </c>
      <c r="AX39" s="68" t="s">
        <v>1751</v>
      </c>
      <c r="AY39" s="68" t="s">
        <v>1751</v>
      </c>
      <c r="AZ39" s="68" t="s">
        <v>1751</v>
      </c>
      <c r="BA39" s="68" t="s">
        <v>1751</v>
      </c>
      <c r="BB39" s="68" t="s">
        <v>1751</v>
      </c>
      <c r="BC39" s="68" t="s">
        <v>1751</v>
      </c>
    </row>
    <row r="40" spans="1:55">
      <c r="A40" s="132">
        <v>44922</v>
      </c>
      <c r="B40" s="68">
        <v>1071</v>
      </c>
      <c r="C40" s="68">
        <v>1060</v>
      </c>
      <c r="D40" s="68" t="s">
        <v>1751</v>
      </c>
      <c r="E40" s="68">
        <v>765</v>
      </c>
      <c r="F40" s="68" t="s">
        <v>1751</v>
      </c>
      <c r="G40" s="68" t="s">
        <v>1751</v>
      </c>
      <c r="H40" s="68">
        <v>790</v>
      </c>
      <c r="I40" s="68">
        <v>771.4</v>
      </c>
      <c r="J40" s="68">
        <v>755</v>
      </c>
      <c r="K40" s="68" t="s">
        <v>1751</v>
      </c>
      <c r="L40" s="68">
        <v>849.7</v>
      </c>
      <c r="M40" s="68" t="s">
        <v>1751</v>
      </c>
      <c r="N40" s="68" t="s">
        <v>1751</v>
      </c>
      <c r="O40" s="68">
        <v>795</v>
      </c>
      <c r="P40" s="68">
        <v>820</v>
      </c>
      <c r="Q40" s="68">
        <v>946.6</v>
      </c>
      <c r="R40" s="68" t="s">
        <v>1751</v>
      </c>
      <c r="S40" s="68" t="s">
        <v>1751</v>
      </c>
      <c r="T40" s="68" t="s">
        <v>1751</v>
      </c>
      <c r="U40" s="68">
        <v>850</v>
      </c>
      <c r="V40" s="68" t="s">
        <v>1751</v>
      </c>
      <c r="W40" s="68" t="s">
        <v>1751</v>
      </c>
      <c r="X40" s="68" t="s">
        <v>1751</v>
      </c>
      <c r="Y40" s="68" t="s">
        <v>1751</v>
      </c>
      <c r="Z40" s="68" t="s">
        <v>1751</v>
      </c>
      <c r="AA40" s="68" t="s">
        <v>1751</v>
      </c>
      <c r="AB40" s="68" t="s">
        <v>1751</v>
      </c>
      <c r="AC40" s="68">
        <v>880</v>
      </c>
      <c r="AD40" s="68" t="s">
        <v>1751</v>
      </c>
      <c r="AE40" s="68" t="s">
        <v>1751</v>
      </c>
      <c r="AF40" s="68" t="s">
        <v>1751</v>
      </c>
      <c r="AG40" s="68">
        <v>838.6</v>
      </c>
      <c r="AH40" s="68">
        <v>830</v>
      </c>
      <c r="AI40" s="68" t="s">
        <v>1751</v>
      </c>
      <c r="AJ40" s="68" t="s">
        <v>1751</v>
      </c>
      <c r="AK40" s="68" t="s">
        <v>1751</v>
      </c>
      <c r="AL40" s="68" t="s">
        <v>1751</v>
      </c>
      <c r="AM40" s="68" t="s">
        <v>1751</v>
      </c>
      <c r="AN40" s="68" t="s">
        <v>1751</v>
      </c>
      <c r="AO40" s="68" t="s">
        <v>1751</v>
      </c>
      <c r="AP40" s="68" t="s">
        <v>1751</v>
      </c>
      <c r="AQ40" s="68" t="s">
        <v>1751</v>
      </c>
      <c r="AR40" s="68">
        <v>741.3</v>
      </c>
      <c r="AS40" s="68" t="s">
        <v>1751</v>
      </c>
      <c r="AT40" s="68" t="s">
        <v>1751</v>
      </c>
      <c r="AU40" s="68" t="s">
        <v>1751</v>
      </c>
      <c r="AV40" s="68" t="s">
        <v>1751</v>
      </c>
      <c r="AW40" s="68" t="s">
        <v>1751</v>
      </c>
      <c r="AX40" s="68" t="s">
        <v>1751</v>
      </c>
      <c r="AY40" s="68" t="s">
        <v>1751</v>
      </c>
      <c r="AZ40" s="68" t="s">
        <v>1751</v>
      </c>
      <c r="BA40" s="68" t="s">
        <v>1751</v>
      </c>
      <c r="BB40" s="68" t="s">
        <v>1751</v>
      </c>
      <c r="BC40" s="68" t="s">
        <v>1751</v>
      </c>
    </row>
    <row r="41" spans="1:55">
      <c r="A41" s="132">
        <v>44923</v>
      </c>
      <c r="B41" s="68" t="s">
        <v>1751</v>
      </c>
      <c r="C41" s="68">
        <v>1039</v>
      </c>
      <c r="D41" s="68" t="s">
        <v>1751</v>
      </c>
      <c r="E41" s="68" t="s">
        <v>1751</v>
      </c>
      <c r="F41" s="68" t="s">
        <v>1751</v>
      </c>
      <c r="G41" s="68" t="s">
        <v>1751</v>
      </c>
      <c r="H41" s="68" t="s">
        <v>1751</v>
      </c>
      <c r="I41" s="68" t="s">
        <v>1751</v>
      </c>
      <c r="J41" s="68">
        <v>750</v>
      </c>
      <c r="K41" s="68" t="s">
        <v>1751</v>
      </c>
      <c r="L41" s="68">
        <v>849</v>
      </c>
      <c r="M41" s="68" t="s">
        <v>1751</v>
      </c>
      <c r="N41" s="68" t="s">
        <v>1751</v>
      </c>
      <c r="O41" s="68" t="s">
        <v>1751</v>
      </c>
      <c r="P41" s="68" t="s">
        <v>1751</v>
      </c>
      <c r="Q41" s="68">
        <v>950</v>
      </c>
      <c r="R41" s="68" t="s">
        <v>1751</v>
      </c>
      <c r="S41" s="68" t="s">
        <v>1751</v>
      </c>
      <c r="T41" s="68" t="s">
        <v>1751</v>
      </c>
      <c r="U41" s="68">
        <v>850</v>
      </c>
      <c r="V41" s="68" t="s">
        <v>1751</v>
      </c>
      <c r="W41" s="68" t="s">
        <v>1751</v>
      </c>
      <c r="X41" s="68" t="s">
        <v>1751</v>
      </c>
      <c r="Y41" s="68" t="s">
        <v>1751</v>
      </c>
      <c r="Z41" s="68" t="s">
        <v>1751</v>
      </c>
      <c r="AA41" s="68" t="s">
        <v>1751</v>
      </c>
      <c r="AB41" s="68">
        <v>921.2</v>
      </c>
      <c r="AC41" s="68">
        <v>880</v>
      </c>
      <c r="AD41" s="68" t="s">
        <v>1751</v>
      </c>
      <c r="AE41" s="68">
        <v>920</v>
      </c>
      <c r="AF41" s="68" t="s">
        <v>1751</v>
      </c>
      <c r="AG41" s="68" t="s">
        <v>1751</v>
      </c>
      <c r="AH41" s="68">
        <v>830</v>
      </c>
      <c r="AI41" s="68">
        <v>950</v>
      </c>
      <c r="AJ41" s="68" t="s">
        <v>1751</v>
      </c>
      <c r="AK41" s="68">
        <v>925</v>
      </c>
      <c r="AL41" s="68" t="s">
        <v>1751</v>
      </c>
      <c r="AM41" s="68" t="s">
        <v>1751</v>
      </c>
      <c r="AN41" s="68" t="s">
        <v>1751</v>
      </c>
      <c r="AO41" s="68" t="s">
        <v>1751</v>
      </c>
      <c r="AP41" s="68" t="s">
        <v>1751</v>
      </c>
      <c r="AQ41" s="68" t="s">
        <v>1751</v>
      </c>
      <c r="AR41" s="68">
        <v>750</v>
      </c>
      <c r="AS41" s="68" t="s">
        <v>1751</v>
      </c>
      <c r="AT41" s="68" t="s">
        <v>1751</v>
      </c>
      <c r="AU41" s="68" t="s">
        <v>1751</v>
      </c>
      <c r="AV41" s="68" t="s">
        <v>1751</v>
      </c>
      <c r="AW41" s="68" t="s">
        <v>1751</v>
      </c>
      <c r="AX41" s="68" t="s">
        <v>1751</v>
      </c>
      <c r="AY41" s="68" t="s">
        <v>1751</v>
      </c>
      <c r="AZ41" s="68" t="s">
        <v>1751</v>
      </c>
      <c r="BA41" s="68" t="s">
        <v>1751</v>
      </c>
      <c r="BB41" s="68" t="s">
        <v>1751</v>
      </c>
      <c r="BC41" s="68" t="s">
        <v>1751</v>
      </c>
    </row>
    <row r="42" spans="1:55">
      <c r="A42" s="132">
        <v>44924</v>
      </c>
      <c r="B42" s="68" t="s">
        <v>1751</v>
      </c>
      <c r="C42" s="68">
        <v>1040</v>
      </c>
      <c r="D42" s="68" t="s">
        <v>1751</v>
      </c>
      <c r="E42" s="68">
        <v>780.3</v>
      </c>
      <c r="F42" s="68" t="s">
        <v>1751</v>
      </c>
      <c r="G42" s="68" t="s">
        <v>1751</v>
      </c>
      <c r="H42" s="68" t="s">
        <v>1751</v>
      </c>
      <c r="I42" s="68" t="s">
        <v>1751</v>
      </c>
      <c r="J42" s="68" t="s">
        <v>1751</v>
      </c>
      <c r="K42" s="68" t="s">
        <v>1751</v>
      </c>
      <c r="L42" s="68" t="s">
        <v>1751</v>
      </c>
      <c r="M42" s="68" t="s">
        <v>1751</v>
      </c>
      <c r="N42" s="68" t="s">
        <v>1751</v>
      </c>
      <c r="O42" s="68" t="s">
        <v>1751</v>
      </c>
      <c r="P42" s="68" t="s">
        <v>1751</v>
      </c>
      <c r="Q42" s="68" t="s">
        <v>1751</v>
      </c>
      <c r="R42" s="68" t="s">
        <v>1751</v>
      </c>
      <c r="S42" s="68" t="s">
        <v>1751</v>
      </c>
      <c r="T42" s="68" t="s">
        <v>1751</v>
      </c>
      <c r="U42" s="68" t="s">
        <v>1751</v>
      </c>
      <c r="V42" s="68" t="s">
        <v>1751</v>
      </c>
      <c r="W42" s="68" t="s">
        <v>1751</v>
      </c>
      <c r="X42" s="68" t="s">
        <v>1751</v>
      </c>
      <c r="Y42" s="68">
        <v>910</v>
      </c>
      <c r="Z42" s="68" t="s">
        <v>1751</v>
      </c>
      <c r="AA42" s="68" t="s">
        <v>1751</v>
      </c>
      <c r="AB42" s="68" t="s">
        <v>1751</v>
      </c>
      <c r="AC42" s="68">
        <v>880</v>
      </c>
      <c r="AD42" s="68" t="s">
        <v>1751</v>
      </c>
      <c r="AE42" s="68" t="s">
        <v>1751</v>
      </c>
      <c r="AF42" s="68" t="s">
        <v>1751</v>
      </c>
      <c r="AG42" s="68" t="s">
        <v>1751</v>
      </c>
      <c r="AH42" s="68" t="s">
        <v>1751</v>
      </c>
      <c r="AI42" s="68" t="s">
        <v>1751</v>
      </c>
      <c r="AJ42" s="68" t="s">
        <v>1751</v>
      </c>
      <c r="AK42" s="68" t="s">
        <v>1751</v>
      </c>
      <c r="AL42" s="68" t="s">
        <v>1751</v>
      </c>
      <c r="AM42" s="68" t="s">
        <v>1751</v>
      </c>
      <c r="AN42" s="68" t="s">
        <v>1751</v>
      </c>
      <c r="AO42" s="68" t="s">
        <v>1751</v>
      </c>
      <c r="AP42" s="68" t="s">
        <v>1751</v>
      </c>
      <c r="AQ42" s="68" t="s">
        <v>1751</v>
      </c>
      <c r="AR42" s="68" t="s">
        <v>1751</v>
      </c>
      <c r="AS42" s="68" t="s">
        <v>1751</v>
      </c>
      <c r="AT42" s="68" t="s">
        <v>1751</v>
      </c>
      <c r="AU42" s="68" t="s">
        <v>1751</v>
      </c>
      <c r="AV42" s="68" t="s">
        <v>1751</v>
      </c>
      <c r="AW42" s="68" t="s">
        <v>1751</v>
      </c>
      <c r="AX42" s="68" t="s">
        <v>1751</v>
      </c>
      <c r="AY42" s="68" t="s">
        <v>1751</v>
      </c>
      <c r="AZ42" s="68" t="s">
        <v>1751</v>
      </c>
      <c r="BA42" s="68" t="s">
        <v>1751</v>
      </c>
      <c r="BB42" s="68" t="s">
        <v>1751</v>
      </c>
      <c r="BC42" s="68" t="s">
        <v>1751</v>
      </c>
    </row>
    <row r="43" spans="1:55">
      <c r="A43" s="132">
        <v>44927</v>
      </c>
      <c r="B43" s="68">
        <v>1070.5</v>
      </c>
      <c r="C43" s="68" t="s">
        <v>1751</v>
      </c>
      <c r="D43" s="68" t="s">
        <v>1751</v>
      </c>
      <c r="E43" s="68" t="s">
        <v>1751</v>
      </c>
      <c r="F43" s="68">
        <v>780</v>
      </c>
      <c r="G43" s="68">
        <v>780.3</v>
      </c>
      <c r="H43" s="68">
        <v>780.2</v>
      </c>
      <c r="I43" s="68">
        <v>771.4</v>
      </c>
      <c r="J43" s="68">
        <v>765</v>
      </c>
      <c r="K43" s="68" t="s">
        <v>1751</v>
      </c>
      <c r="L43" s="68">
        <v>840</v>
      </c>
      <c r="M43" s="68" t="s">
        <v>1751</v>
      </c>
      <c r="N43" s="68" t="s">
        <v>1751</v>
      </c>
      <c r="O43" s="68">
        <v>785.3</v>
      </c>
      <c r="P43" s="68">
        <v>836.4</v>
      </c>
      <c r="Q43" s="68" t="s">
        <v>1751</v>
      </c>
      <c r="R43" s="68" t="s">
        <v>1751</v>
      </c>
      <c r="S43" s="68" t="s">
        <v>1751</v>
      </c>
      <c r="T43" s="68" t="s">
        <v>1751</v>
      </c>
      <c r="U43" s="68">
        <v>868</v>
      </c>
      <c r="V43" s="68" t="s">
        <v>1751</v>
      </c>
      <c r="W43" s="68" t="s">
        <v>1751</v>
      </c>
      <c r="X43" s="68" t="s">
        <v>1751</v>
      </c>
      <c r="Y43" s="68" t="s">
        <v>1751</v>
      </c>
      <c r="Z43" s="68" t="s">
        <v>1751</v>
      </c>
      <c r="AA43" s="68">
        <v>911.5</v>
      </c>
      <c r="AB43" s="68" t="s">
        <v>1751</v>
      </c>
      <c r="AC43" s="68" t="s">
        <v>1751</v>
      </c>
      <c r="AD43" s="68" t="s">
        <v>1751</v>
      </c>
      <c r="AE43" s="68">
        <v>920.5</v>
      </c>
      <c r="AF43" s="68" t="s">
        <v>1751</v>
      </c>
      <c r="AG43" s="68">
        <v>837.6</v>
      </c>
      <c r="AH43" s="68">
        <v>830</v>
      </c>
      <c r="AI43" s="68" t="s">
        <v>1751</v>
      </c>
      <c r="AJ43" s="68" t="s">
        <v>1751</v>
      </c>
      <c r="AK43" s="68" t="s">
        <v>1751</v>
      </c>
      <c r="AL43" s="68" t="s">
        <v>1751</v>
      </c>
      <c r="AM43" s="68" t="s">
        <v>1751</v>
      </c>
      <c r="AN43" s="68" t="s">
        <v>1751</v>
      </c>
      <c r="AO43" s="68" t="s">
        <v>1751</v>
      </c>
      <c r="AP43" s="68" t="s">
        <v>1751</v>
      </c>
      <c r="AQ43" s="68" t="s">
        <v>1751</v>
      </c>
      <c r="AR43" s="68">
        <v>745.6</v>
      </c>
      <c r="AS43" s="68" t="s">
        <v>1751</v>
      </c>
      <c r="AT43" s="68" t="s">
        <v>1751</v>
      </c>
      <c r="AU43" s="68" t="s">
        <v>1751</v>
      </c>
      <c r="AV43" s="68" t="s">
        <v>1751</v>
      </c>
      <c r="AW43" s="68" t="s">
        <v>1751</v>
      </c>
      <c r="AX43" s="68" t="s">
        <v>1751</v>
      </c>
      <c r="AY43" s="68" t="s">
        <v>1751</v>
      </c>
      <c r="AZ43" s="68" t="s">
        <v>1751</v>
      </c>
      <c r="BA43" s="68" t="s">
        <v>1751</v>
      </c>
      <c r="BB43" s="68" t="s">
        <v>1751</v>
      </c>
      <c r="BC43" s="68" t="s">
        <v>1751</v>
      </c>
    </row>
    <row r="44" spans="1:55">
      <c r="A44" s="132">
        <v>44928</v>
      </c>
      <c r="B44" s="68" t="s">
        <v>1751</v>
      </c>
      <c r="C44" s="68" t="s">
        <v>1751</v>
      </c>
      <c r="D44" s="68" t="s">
        <v>1751</v>
      </c>
      <c r="E44" s="68" t="s">
        <v>1751</v>
      </c>
      <c r="F44" s="68">
        <v>760</v>
      </c>
      <c r="G44" s="68" t="s">
        <v>1751</v>
      </c>
      <c r="H44" s="68">
        <v>792.4</v>
      </c>
      <c r="I44" s="68" t="s">
        <v>1751</v>
      </c>
      <c r="J44" s="68" t="s">
        <v>1751</v>
      </c>
      <c r="K44" s="68" t="s">
        <v>1751</v>
      </c>
      <c r="L44" s="68">
        <v>840</v>
      </c>
      <c r="M44" s="68" t="s">
        <v>1751</v>
      </c>
      <c r="N44" s="68" t="s">
        <v>1751</v>
      </c>
      <c r="O44" s="68" t="s">
        <v>1751</v>
      </c>
      <c r="P44" s="68" t="s">
        <v>1751</v>
      </c>
      <c r="Q44" s="68">
        <v>912.4</v>
      </c>
      <c r="R44" s="68" t="s">
        <v>1751</v>
      </c>
      <c r="S44" s="68" t="s">
        <v>1751</v>
      </c>
      <c r="T44" s="68" t="s">
        <v>1751</v>
      </c>
      <c r="U44" s="68" t="s">
        <v>1751</v>
      </c>
      <c r="V44" s="68" t="s">
        <v>1751</v>
      </c>
      <c r="W44" s="68" t="s">
        <v>1751</v>
      </c>
      <c r="X44" s="68" t="s">
        <v>1751</v>
      </c>
      <c r="Y44" s="68" t="s">
        <v>1751</v>
      </c>
      <c r="Z44" s="68" t="s">
        <v>1751</v>
      </c>
      <c r="AA44" s="68" t="s">
        <v>1751</v>
      </c>
      <c r="AB44" s="68" t="s">
        <v>1751</v>
      </c>
      <c r="AC44" s="68" t="s">
        <v>1751</v>
      </c>
      <c r="AD44" s="68" t="s">
        <v>1751</v>
      </c>
      <c r="AE44" s="68" t="s">
        <v>1751</v>
      </c>
      <c r="AF44" s="68" t="s">
        <v>1751</v>
      </c>
      <c r="AG44" s="68">
        <v>854.3</v>
      </c>
      <c r="AH44" s="68">
        <v>847</v>
      </c>
      <c r="AI44" s="68" t="s">
        <v>1751</v>
      </c>
      <c r="AJ44" s="68" t="s">
        <v>1751</v>
      </c>
      <c r="AK44" s="68" t="s">
        <v>1751</v>
      </c>
      <c r="AL44" s="68" t="s">
        <v>1751</v>
      </c>
      <c r="AM44" s="68" t="s">
        <v>1751</v>
      </c>
      <c r="AN44" s="68" t="s">
        <v>1751</v>
      </c>
      <c r="AO44" s="68" t="s">
        <v>1751</v>
      </c>
      <c r="AP44" s="68" t="s">
        <v>1751</v>
      </c>
      <c r="AQ44" s="68" t="s">
        <v>1751</v>
      </c>
      <c r="AR44" s="68" t="s">
        <v>1751</v>
      </c>
      <c r="AS44" s="68" t="s">
        <v>1751</v>
      </c>
      <c r="AT44" s="68" t="s">
        <v>1751</v>
      </c>
      <c r="AU44" s="68" t="s">
        <v>1751</v>
      </c>
      <c r="AV44" s="68" t="s">
        <v>1751</v>
      </c>
      <c r="AW44" s="68" t="s">
        <v>1751</v>
      </c>
      <c r="AX44" s="68" t="s">
        <v>1751</v>
      </c>
      <c r="AY44" s="68" t="s">
        <v>1751</v>
      </c>
      <c r="AZ44" s="68" t="s">
        <v>1751</v>
      </c>
      <c r="BA44" s="68" t="s">
        <v>1751</v>
      </c>
      <c r="BB44" s="68" t="s">
        <v>1751</v>
      </c>
      <c r="BC44" s="68" t="s">
        <v>1751</v>
      </c>
    </row>
    <row r="45" spans="1:55">
      <c r="A45" s="132">
        <v>44929</v>
      </c>
      <c r="B45" s="68" t="s">
        <v>1751</v>
      </c>
      <c r="C45" s="68" t="s">
        <v>1751</v>
      </c>
      <c r="D45" s="68" t="s">
        <v>1751</v>
      </c>
      <c r="E45" s="68" t="s">
        <v>1751</v>
      </c>
      <c r="F45" s="68">
        <v>760</v>
      </c>
      <c r="G45" s="68">
        <v>770</v>
      </c>
      <c r="H45" s="68">
        <v>805</v>
      </c>
      <c r="I45" s="68" t="s">
        <v>1751</v>
      </c>
      <c r="J45" s="68">
        <v>755</v>
      </c>
      <c r="K45" s="68">
        <v>760</v>
      </c>
      <c r="L45" s="68">
        <v>856</v>
      </c>
      <c r="M45" s="68" t="s">
        <v>1751</v>
      </c>
      <c r="N45" s="68" t="s">
        <v>1751</v>
      </c>
      <c r="O45" s="68" t="s">
        <v>1751</v>
      </c>
      <c r="P45" s="68">
        <v>821</v>
      </c>
      <c r="Q45" s="68" t="s">
        <v>1751</v>
      </c>
      <c r="R45" s="68" t="s">
        <v>1751</v>
      </c>
      <c r="S45" s="68" t="s">
        <v>1751</v>
      </c>
      <c r="T45" s="68" t="s">
        <v>1751</v>
      </c>
      <c r="U45" s="68">
        <v>870</v>
      </c>
      <c r="V45" s="68" t="s">
        <v>1751</v>
      </c>
      <c r="W45" s="68" t="s">
        <v>1751</v>
      </c>
      <c r="X45" s="68" t="s">
        <v>1751</v>
      </c>
      <c r="Y45" s="68" t="s">
        <v>1751</v>
      </c>
      <c r="Z45" s="68" t="s">
        <v>1751</v>
      </c>
      <c r="AA45" s="68" t="s">
        <v>1751</v>
      </c>
      <c r="AB45" s="68" t="s">
        <v>1751</v>
      </c>
      <c r="AC45" s="68">
        <v>887.4</v>
      </c>
      <c r="AD45" s="68" t="s">
        <v>1751</v>
      </c>
      <c r="AE45" s="68">
        <v>938.9</v>
      </c>
      <c r="AF45" s="68" t="s">
        <v>1751</v>
      </c>
      <c r="AG45" s="68" t="s">
        <v>1751</v>
      </c>
      <c r="AH45" s="68">
        <v>835</v>
      </c>
      <c r="AI45" s="68" t="s">
        <v>1751</v>
      </c>
      <c r="AJ45" s="68">
        <v>977</v>
      </c>
      <c r="AK45" s="68" t="s">
        <v>1751</v>
      </c>
      <c r="AL45" s="68" t="s">
        <v>1751</v>
      </c>
      <c r="AM45" s="68" t="s">
        <v>1751</v>
      </c>
      <c r="AN45" s="68" t="s">
        <v>1751</v>
      </c>
      <c r="AO45" s="68" t="s">
        <v>1751</v>
      </c>
      <c r="AP45" s="68" t="s">
        <v>1751</v>
      </c>
      <c r="AQ45" s="68" t="s">
        <v>1751</v>
      </c>
      <c r="AR45" s="68" t="s">
        <v>1751</v>
      </c>
      <c r="AS45" s="68" t="s">
        <v>1751</v>
      </c>
      <c r="AT45" s="68" t="s">
        <v>1751</v>
      </c>
      <c r="AU45" s="68" t="s">
        <v>1751</v>
      </c>
      <c r="AV45" s="68" t="s">
        <v>1751</v>
      </c>
      <c r="AW45" s="68" t="s">
        <v>1751</v>
      </c>
      <c r="AX45" s="68" t="s">
        <v>1751</v>
      </c>
      <c r="AY45" s="68" t="s">
        <v>1751</v>
      </c>
      <c r="AZ45" s="68" t="s">
        <v>1751</v>
      </c>
      <c r="BA45" s="68" t="s">
        <v>1751</v>
      </c>
      <c r="BB45" s="68" t="s">
        <v>1751</v>
      </c>
      <c r="BC45" s="68" t="s">
        <v>1751</v>
      </c>
    </row>
    <row r="46" spans="1:55">
      <c r="A46" s="132">
        <v>44930</v>
      </c>
      <c r="B46" s="68" t="s">
        <v>1751</v>
      </c>
      <c r="C46" s="68">
        <v>1060</v>
      </c>
      <c r="D46" s="68" t="s">
        <v>1751</v>
      </c>
      <c r="E46" s="68" t="s">
        <v>1751</v>
      </c>
      <c r="F46" s="68">
        <v>775.2</v>
      </c>
      <c r="G46" s="68" t="s">
        <v>1751</v>
      </c>
      <c r="H46" s="68" t="s">
        <v>1751</v>
      </c>
      <c r="I46" s="68">
        <v>786.8</v>
      </c>
      <c r="J46" s="68" t="s">
        <v>1751</v>
      </c>
      <c r="K46" s="68">
        <v>754.1</v>
      </c>
      <c r="L46" s="68">
        <v>889</v>
      </c>
      <c r="M46" s="68" t="s">
        <v>1751</v>
      </c>
      <c r="N46" s="68" t="s">
        <v>1751</v>
      </c>
      <c r="O46" s="68" t="s">
        <v>1751</v>
      </c>
      <c r="P46" s="68">
        <v>837.4</v>
      </c>
      <c r="Q46" s="68" t="s">
        <v>1751</v>
      </c>
      <c r="R46" s="68" t="s">
        <v>1751</v>
      </c>
      <c r="S46" s="68" t="s">
        <v>1751</v>
      </c>
      <c r="T46" s="68" t="s">
        <v>1751</v>
      </c>
      <c r="U46" s="68" t="s">
        <v>1751</v>
      </c>
      <c r="V46" s="68" t="s">
        <v>1751</v>
      </c>
      <c r="W46" s="68" t="s">
        <v>1751</v>
      </c>
      <c r="X46" s="68" t="s">
        <v>1751</v>
      </c>
      <c r="Y46" s="68" t="s">
        <v>1751</v>
      </c>
      <c r="Z46" s="68" t="s">
        <v>1751</v>
      </c>
      <c r="AA46" s="68" t="s">
        <v>1751</v>
      </c>
      <c r="AB46" s="68" t="s">
        <v>1751</v>
      </c>
      <c r="AC46" s="68">
        <v>905.1</v>
      </c>
      <c r="AD46" s="68">
        <v>899.7</v>
      </c>
      <c r="AE46" s="68">
        <v>938.8</v>
      </c>
      <c r="AF46" s="68" t="s">
        <v>1751</v>
      </c>
      <c r="AG46" s="68">
        <v>845.2</v>
      </c>
      <c r="AH46" s="68">
        <v>840</v>
      </c>
      <c r="AI46" s="68" t="s">
        <v>1751</v>
      </c>
      <c r="AJ46" s="68">
        <v>970</v>
      </c>
      <c r="AK46" s="68" t="s">
        <v>1751</v>
      </c>
      <c r="AL46" s="68" t="s">
        <v>1751</v>
      </c>
      <c r="AM46" s="68" t="s">
        <v>1751</v>
      </c>
      <c r="AN46" s="68" t="s">
        <v>1751</v>
      </c>
      <c r="AO46" s="68" t="s">
        <v>1751</v>
      </c>
      <c r="AP46" s="68" t="s">
        <v>1751</v>
      </c>
      <c r="AQ46" s="68" t="s">
        <v>1751</v>
      </c>
      <c r="AR46" s="68">
        <v>745</v>
      </c>
      <c r="AS46" s="68" t="s">
        <v>1751</v>
      </c>
      <c r="AT46" s="68" t="s">
        <v>1751</v>
      </c>
      <c r="AU46" s="68" t="s">
        <v>1751</v>
      </c>
      <c r="AV46" s="68" t="s">
        <v>1751</v>
      </c>
      <c r="AW46" s="68" t="s">
        <v>1751</v>
      </c>
      <c r="AX46" s="68" t="s">
        <v>1751</v>
      </c>
      <c r="AY46" s="68" t="s">
        <v>1751</v>
      </c>
      <c r="AZ46" s="68" t="s">
        <v>1751</v>
      </c>
      <c r="BA46" s="68" t="s">
        <v>1751</v>
      </c>
      <c r="BB46" s="68" t="s">
        <v>1751</v>
      </c>
      <c r="BC46" s="68" t="s">
        <v>1751</v>
      </c>
    </row>
    <row r="47" spans="1:55">
      <c r="A47" s="132">
        <v>44931</v>
      </c>
      <c r="B47" s="68" t="s">
        <v>1751</v>
      </c>
      <c r="C47" s="68">
        <v>1055</v>
      </c>
      <c r="D47" s="68" t="s">
        <v>1751</v>
      </c>
      <c r="E47" s="68" t="s">
        <v>1751</v>
      </c>
      <c r="F47" s="68">
        <v>770</v>
      </c>
      <c r="G47" s="68" t="s">
        <v>1751</v>
      </c>
      <c r="H47" s="68" t="s">
        <v>1751</v>
      </c>
      <c r="I47" s="68" t="s">
        <v>1751</v>
      </c>
      <c r="J47" s="68" t="s">
        <v>1751</v>
      </c>
      <c r="K47" s="68">
        <v>759.9</v>
      </c>
      <c r="L47" s="68">
        <v>872</v>
      </c>
      <c r="M47" s="68">
        <v>911.4</v>
      </c>
      <c r="N47" s="68">
        <v>905.3</v>
      </c>
      <c r="O47" s="68" t="s">
        <v>1751</v>
      </c>
      <c r="P47" s="68" t="s">
        <v>1751</v>
      </c>
      <c r="Q47" s="68" t="s">
        <v>1751</v>
      </c>
      <c r="R47" s="68" t="s">
        <v>1751</v>
      </c>
      <c r="S47" s="68" t="s">
        <v>1751</v>
      </c>
      <c r="T47" s="68" t="s">
        <v>1751</v>
      </c>
      <c r="U47" s="68">
        <v>887.4</v>
      </c>
      <c r="V47" s="68">
        <v>989.4</v>
      </c>
      <c r="W47" s="68" t="s">
        <v>1751</v>
      </c>
      <c r="X47" s="68" t="s">
        <v>1751</v>
      </c>
      <c r="Y47" s="68" t="s">
        <v>1751</v>
      </c>
      <c r="Z47" s="68" t="s">
        <v>1751</v>
      </c>
      <c r="AA47" s="68" t="s">
        <v>1751</v>
      </c>
      <c r="AB47" s="68" t="s">
        <v>1751</v>
      </c>
      <c r="AC47" s="68" t="s">
        <v>1751</v>
      </c>
      <c r="AD47" s="68" t="s">
        <v>1751</v>
      </c>
      <c r="AE47" s="68" t="s">
        <v>1751</v>
      </c>
      <c r="AF47" s="68" t="s">
        <v>1751</v>
      </c>
      <c r="AG47" s="68" t="s">
        <v>1751</v>
      </c>
      <c r="AH47" s="68">
        <v>825</v>
      </c>
      <c r="AI47" s="68">
        <v>952</v>
      </c>
      <c r="AJ47" s="68" t="s">
        <v>1751</v>
      </c>
      <c r="AK47" s="68">
        <v>900</v>
      </c>
      <c r="AL47" s="68" t="s">
        <v>1751</v>
      </c>
      <c r="AM47" s="68" t="s">
        <v>1751</v>
      </c>
      <c r="AN47" s="68" t="s">
        <v>1751</v>
      </c>
      <c r="AO47" s="68" t="s">
        <v>1751</v>
      </c>
      <c r="AP47" s="68" t="s">
        <v>1751</v>
      </c>
      <c r="AQ47" s="68" t="s">
        <v>1751</v>
      </c>
      <c r="AR47" s="68" t="s">
        <v>1751</v>
      </c>
      <c r="AS47" s="68" t="s">
        <v>1751</v>
      </c>
      <c r="AT47" s="68" t="s">
        <v>1751</v>
      </c>
      <c r="AU47" s="68" t="s">
        <v>1751</v>
      </c>
      <c r="AV47" s="68" t="s">
        <v>1751</v>
      </c>
      <c r="AW47" s="68" t="s">
        <v>1751</v>
      </c>
      <c r="AX47" s="68" t="s">
        <v>1751</v>
      </c>
      <c r="AY47" s="68" t="s">
        <v>1751</v>
      </c>
      <c r="AZ47" s="68" t="s">
        <v>1751</v>
      </c>
      <c r="BA47" s="68" t="s">
        <v>1751</v>
      </c>
      <c r="BB47" s="68" t="s">
        <v>1751</v>
      </c>
      <c r="BC47" s="68" t="s">
        <v>1751</v>
      </c>
    </row>
    <row r="48" spans="1:55">
      <c r="A48" s="132">
        <v>44934</v>
      </c>
      <c r="B48" s="68" t="s">
        <v>1751</v>
      </c>
      <c r="C48" s="68">
        <v>1076.0999999999999</v>
      </c>
      <c r="D48" s="68" t="s">
        <v>1751</v>
      </c>
      <c r="E48" s="68" t="s">
        <v>1751</v>
      </c>
      <c r="F48" s="68">
        <v>754.1</v>
      </c>
      <c r="G48" s="68" t="s">
        <v>1751</v>
      </c>
      <c r="H48" s="68" t="s">
        <v>1751</v>
      </c>
      <c r="I48" s="68" t="s">
        <v>1751</v>
      </c>
      <c r="J48" s="68">
        <v>770</v>
      </c>
      <c r="K48" s="68" t="s">
        <v>1751</v>
      </c>
      <c r="L48" s="68">
        <v>855</v>
      </c>
      <c r="M48" s="68" t="s">
        <v>1751</v>
      </c>
      <c r="N48" s="68" t="s">
        <v>1751</v>
      </c>
      <c r="O48" s="68" t="s">
        <v>1751</v>
      </c>
      <c r="P48" s="68" t="s">
        <v>1751</v>
      </c>
      <c r="Q48" s="68">
        <v>930.6</v>
      </c>
      <c r="R48" s="68" t="s">
        <v>1751</v>
      </c>
      <c r="S48" s="68" t="s">
        <v>1751</v>
      </c>
      <c r="T48" s="68" t="s">
        <v>1751</v>
      </c>
      <c r="U48" s="68">
        <v>885</v>
      </c>
      <c r="V48" s="68" t="s">
        <v>1751</v>
      </c>
      <c r="W48" s="68" t="s">
        <v>1751</v>
      </c>
      <c r="X48" s="68" t="s">
        <v>1751</v>
      </c>
      <c r="Y48" s="68" t="s">
        <v>1751</v>
      </c>
      <c r="Z48" s="68" t="s">
        <v>1751</v>
      </c>
      <c r="AA48" s="68" t="s">
        <v>1751</v>
      </c>
      <c r="AB48" s="68" t="s">
        <v>1751</v>
      </c>
      <c r="AC48" s="68">
        <v>887</v>
      </c>
      <c r="AD48" s="68" t="s">
        <v>1751</v>
      </c>
      <c r="AE48" s="68">
        <v>938.8</v>
      </c>
      <c r="AF48" s="68" t="s">
        <v>1751</v>
      </c>
      <c r="AG48" s="68">
        <v>867</v>
      </c>
      <c r="AH48" s="68">
        <v>800</v>
      </c>
      <c r="AI48" s="68">
        <v>950</v>
      </c>
      <c r="AJ48" s="68">
        <v>978</v>
      </c>
      <c r="AK48" s="68">
        <v>892</v>
      </c>
      <c r="AL48" s="68" t="s">
        <v>1751</v>
      </c>
      <c r="AM48" s="68" t="s">
        <v>1751</v>
      </c>
      <c r="AN48" s="68" t="s">
        <v>1751</v>
      </c>
      <c r="AO48" s="68" t="s">
        <v>1751</v>
      </c>
      <c r="AP48" s="68" t="s">
        <v>1751</v>
      </c>
      <c r="AQ48" s="68" t="s">
        <v>1751</v>
      </c>
      <c r="AR48" s="68">
        <v>759.9</v>
      </c>
      <c r="AS48" s="68" t="s">
        <v>1751</v>
      </c>
      <c r="AT48" s="68" t="s">
        <v>1751</v>
      </c>
      <c r="AU48" s="68" t="s">
        <v>1751</v>
      </c>
      <c r="AV48" s="68" t="s">
        <v>1751</v>
      </c>
      <c r="AW48" s="68" t="s">
        <v>1751</v>
      </c>
      <c r="AX48" s="68" t="s">
        <v>1751</v>
      </c>
      <c r="AY48" s="68" t="s">
        <v>1751</v>
      </c>
      <c r="AZ48" s="68" t="s">
        <v>1751</v>
      </c>
      <c r="BA48" s="68" t="s">
        <v>1751</v>
      </c>
      <c r="BB48" s="68" t="s">
        <v>1751</v>
      </c>
      <c r="BC48" s="68" t="s">
        <v>1751</v>
      </c>
    </row>
    <row r="49" spans="1:55">
      <c r="A49" s="132">
        <v>44935</v>
      </c>
      <c r="B49" s="68" t="s">
        <v>1751</v>
      </c>
      <c r="C49" s="68">
        <v>1097.5999999999999</v>
      </c>
      <c r="D49" s="68" t="s">
        <v>1751</v>
      </c>
      <c r="E49" s="68" t="s">
        <v>1751</v>
      </c>
      <c r="F49" s="68" t="s">
        <v>1751</v>
      </c>
      <c r="G49" s="68" t="s">
        <v>1751</v>
      </c>
      <c r="H49" s="68" t="s">
        <v>1751</v>
      </c>
      <c r="I49" s="68" t="s">
        <v>1751</v>
      </c>
      <c r="J49" s="68" t="s">
        <v>1751</v>
      </c>
      <c r="K49" s="68" t="s">
        <v>1751</v>
      </c>
      <c r="L49" s="68" t="s">
        <v>1751</v>
      </c>
      <c r="M49" s="68" t="s">
        <v>1751</v>
      </c>
      <c r="N49" s="68" t="s">
        <v>1751</v>
      </c>
      <c r="O49" s="68">
        <v>786</v>
      </c>
      <c r="P49" s="68">
        <v>854.1</v>
      </c>
      <c r="Q49" s="68" t="s">
        <v>1751</v>
      </c>
      <c r="R49" s="68" t="s">
        <v>1751</v>
      </c>
      <c r="S49" s="68" t="s">
        <v>1751</v>
      </c>
      <c r="T49" s="68" t="s">
        <v>1751</v>
      </c>
      <c r="U49" s="68">
        <v>900</v>
      </c>
      <c r="V49" s="68" t="s">
        <v>1751</v>
      </c>
      <c r="W49" s="68" t="s">
        <v>1751</v>
      </c>
      <c r="X49" s="68" t="s">
        <v>1751</v>
      </c>
      <c r="Y49" s="68">
        <v>928.2</v>
      </c>
      <c r="Z49" s="68" t="s">
        <v>1751</v>
      </c>
      <c r="AA49" s="68" t="s">
        <v>1751</v>
      </c>
      <c r="AB49" s="68" t="s">
        <v>1751</v>
      </c>
      <c r="AC49" s="68" t="s">
        <v>1751</v>
      </c>
      <c r="AD49" s="68">
        <v>881.8</v>
      </c>
      <c r="AE49" s="68" t="s">
        <v>1751</v>
      </c>
      <c r="AF49" s="68" t="s">
        <v>1751</v>
      </c>
      <c r="AG49" s="68">
        <v>884.3</v>
      </c>
      <c r="AH49" s="68" t="s">
        <v>1751</v>
      </c>
      <c r="AI49" s="68" t="s">
        <v>1751</v>
      </c>
      <c r="AJ49" s="68" t="s">
        <v>1751</v>
      </c>
      <c r="AK49" s="68">
        <v>910</v>
      </c>
      <c r="AL49" s="68" t="s">
        <v>1751</v>
      </c>
      <c r="AM49" s="68" t="s">
        <v>1751</v>
      </c>
      <c r="AN49" s="68" t="s">
        <v>1751</v>
      </c>
      <c r="AO49" s="68" t="s">
        <v>1751</v>
      </c>
      <c r="AP49" s="68" t="s">
        <v>1751</v>
      </c>
      <c r="AQ49" s="68" t="s">
        <v>1751</v>
      </c>
      <c r="AR49" s="68" t="s">
        <v>1751</v>
      </c>
      <c r="AS49" s="68" t="s">
        <v>1751</v>
      </c>
      <c r="AT49" s="68" t="s">
        <v>1751</v>
      </c>
      <c r="AU49" s="68" t="s">
        <v>1751</v>
      </c>
      <c r="AV49" s="68" t="s">
        <v>1751</v>
      </c>
      <c r="AW49" s="68" t="s">
        <v>1751</v>
      </c>
      <c r="AX49" s="68" t="s">
        <v>1751</v>
      </c>
      <c r="AY49" s="68" t="s">
        <v>1751</v>
      </c>
      <c r="AZ49" s="68" t="s">
        <v>1751</v>
      </c>
      <c r="BA49" s="68" t="s">
        <v>1751</v>
      </c>
      <c r="BB49" s="68" t="s">
        <v>1751</v>
      </c>
      <c r="BC49" s="68" t="s">
        <v>1751</v>
      </c>
    </row>
    <row r="50" spans="1:55">
      <c r="A50" s="132">
        <v>44936</v>
      </c>
      <c r="B50" s="68">
        <v>1092.4000000000001</v>
      </c>
      <c r="C50" s="68" t="s">
        <v>1751</v>
      </c>
      <c r="D50" s="68" t="s">
        <v>1751</v>
      </c>
      <c r="E50" s="68" t="s">
        <v>1751</v>
      </c>
      <c r="F50" s="68">
        <v>750.2</v>
      </c>
      <c r="G50" s="68" t="s">
        <v>1751</v>
      </c>
      <c r="H50" s="68">
        <v>789.1</v>
      </c>
      <c r="I50" s="68">
        <v>786</v>
      </c>
      <c r="J50" s="68">
        <v>761</v>
      </c>
      <c r="K50" s="68" t="s">
        <v>1751</v>
      </c>
      <c r="L50" s="68">
        <v>855.1</v>
      </c>
      <c r="M50" s="68" t="s">
        <v>1751</v>
      </c>
      <c r="N50" s="68" t="s">
        <v>1751</v>
      </c>
      <c r="O50" s="68" t="s">
        <v>1751</v>
      </c>
      <c r="P50" s="68" t="s">
        <v>1751</v>
      </c>
      <c r="Q50" s="68" t="s">
        <v>1751</v>
      </c>
      <c r="R50" s="68" t="s">
        <v>1751</v>
      </c>
      <c r="S50" s="68">
        <v>925</v>
      </c>
      <c r="T50" s="68" t="s">
        <v>1751</v>
      </c>
      <c r="U50" s="68" t="s">
        <v>1751</v>
      </c>
      <c r="V50" s="68" t="s">
        <v>1751</v>
      </c>
      <c r="W50" s="68" t="s">
        <v>1751</v>
      </c>
      <c r="X50" s="68" t="s">
        <v>1751</v>
      </c>
      <c r="Y50" s="68" t="s">
        <v>1751</v>
      </c>
      <c r="Z50" s="68" t="s">
        <v>1751</v>
      </c>
      <c r="AA50" s="68" t="s">
        <v>1751</v>
      </c>
      <c r="AB50" s="68" t="s">
        <v>1751</v>
      </c>
      <c r="AC50" s="68" t="s">
        <v>1751</v>
      </c>
      <c r="AD50" s="68" t="s">
        <v>1751</v>
      </c>
      <c r="AE50" s="68">
        <v>936.2</v>
      </c>
      <c r="AF50" s="68" t="s">
        <v>1751</v>
      </c>
      <c r="AG50" s="68" t="s">
        <v>1751</v>
      </c>
      <c r="AH50" s="68">
        <v>860.3</v>
      </c>
      <c r="AI50" s="68">
        <v>955</v>
      </c>
      <c r="AJ50" s="68">
        <v>970</v>
      </c>
      <c r="AK50" s="68" t="s">
        <v>1751</v>
      </c>
      <c r="AL50" s="68" t="s">
        <v>1751</v>
      </c>
      <c r="AM50" s="68" t="s">
        <v>1751</v>
      </c>
      <c r="AN50" s="68" t="s">
        <v>1751</v>
      </c>
      <c r="AO50" s="68" t="s">
        <v>1751</v>
      </c>
      <c r="AP50" s="68" t="s">
        <v>1751</v>
      </c>
      <c r="AQ50" s="68" t="s">
        <v>1751</v>
      </c>
      <c r="AR50" s="68">
        <v>760.1</v>
      </c>
      <c r="AS50" s="68" t="s">
        <v>1751</v>
      </c>
      <c r="AT50" s="68" t="s">
        <v>1751</v>
      </c>
      <c r="AU50" s="68" t="s">
        <v>1751</v>
      </c>
      <c r="AV50" s="68" t="s">
        <v>1751</v>
      </c>
      <c r="AW50" s="68" t="s">
        <v>1751</v>
      </c>
      <c r="AX50" s="68" t="s">
        <v>1751</v>
      </c>
      <c r="AY50" s="68" t="s">
        <v>1751</v>
      </c>
      <c r="AZ50" s="68" t="s">
        <v>1751</v>
      </c>
      <c r="BA50" s="68" t="s">
        <v>1751</v>
      </c>
      <c r="BB50" s="68" t="s">
        <v>1751</v>
      </c>
      <c r="BC50" s="68" t="s">
        <v>1751</v>
      </c>
    </row>
    <row r="51" spans="1:55">
      <c r="A51" s="132">
        <v>44938</v>
      </c>
      <c r="B51" s="68">
        <v>1113.9000000000001</v>
      </c>
      <c r="C51" s="68" t="s">
        <v>1751</v>
      </c>
      <c r="D51" s="68">
        <v>787</v>
      </c>
      <c r="E51" s="68" t="s">
        <v>1751</v>
      </c>
      <c r="F51" s="68">
        <v>745.1</v>
      </c>
      <c r="G51" s="68" t="s">
        <v>1751</v>
      </c>
      <c r="H51" s="68" t="s">
        <v>1751</v>
      </c>
      <c r="I51" s="68">
        <v>801.7</v>
      </c>
      <c r="J51" s="68">
        <v>761</v>
      </c>
      <c r="K51" s="68" t="s">
        <v>1751</v>
      </c>
      <c r="L51" s="68">
        <v>869</v>
      </c>
      <c r="M51" s="68" t="s">
        <v>1751</v>
      </c>
      <c r="N51" s="68" t="s">
        <v>1751</v>
      </c>
      <c r="O51" s="68" t="s">
        <v>1751</v>
      </c>
      <c r="P51" s="68" t="s">
        <v>1751</v>
      </c>
      <c r="Q51" s="68">
        <v>940</v>
      </c>
      <c r="R51" s="68" t="s">
        <v>1751</v>
      </c>
      <c r="S51" s="68" t="s">
        <v>1751</v>
      </c>
      <c r="T51" s="68" t="s">
        <v>1751</v>
      </c>
      <c r="U51" s="68" t="s">
        <v>1751</v>
      </c>
      <c r="V51" s="68">
        <v>1009</v>
      </c>
      <c r="W51" s="68" t="s">
        <v>1751</v>
      </c>
      <c r="X51" s="68" t="s">
        <v>1751</v>
      </c>
      <c r="Y51" s="68" t="s">
        <v>1751</v>
      </c>
      <c r="Z51" s="68" t="s">
        <v>1751</v>
      </c>
      <c r="AA51" s="68" t="s">
        <v>1751</v>
      </c>
      <c r="AB51" s="68" t="s">
        <v>1751</v>
      </c>
      <c r="AC51" s="68" t="s">
        <v>1751</v>
      </c>
      <c r="AD51" s="68" t="s">
        <v>1751</v>
      </c>
      <c r="AE51" s="68">
        <v>917.8</v>
      </c>
      <c r="AF51" s="68" t="s">
        <v>1751</v>
      </c>
      <c r="AG51" s="68" t="s">
        <v>1751</v>
      </c>
      <c r="AH51" s="68">
        <v>892</v>
      </c>
      <c r="AI51" s="68" t="s">
        <v>1751</v>
      </c>
      <c r="AJ51" s="68" t="s">
        <v>1751</v>
      </c>
      <c r="AK51" s="68" t="s">
        <v>1751</v>
      </c>
      <c r="AL51" s="68" t="s">
        <v>1751</v>
      </c>
      <c r="AM51" s="68" t="s">
        <v>1751</v>
      </c>
      <c r="AN51" s="68" t="s">
        <v>1751</v>
      </c>
      <c r="AO51" s="68" t="s">
        <v>1751</v>
      </c>
      <c r="AP51" s="68" t="s">
        <v>1751</v>
      </c>
      <c r="AQ51" s="68" t="s">
        <v>1751</v>
      </c>
      <c r="AR51" s="68">
        <v>760.1</v>
      </c>
      <c r="AS51" s="68" t="s">
        <v>1751</v>
      </c>
      <c r="AT51" s="68" t="s">
        <v>1751</v>
      </c>
      <c r="AU51" s="68" t="s">
        <v>1751</v>
      </c>
      <c r="AV51" s="68" t="s">
        <v>1751</v>
      </c>
      <c r="AW51" s="68" t="s">
        <v>1751</v>
      </c>
      <c r="AX51" s="68" t="s">
        <v>1751</v>
      </c>
      <c r="AY51" s="68" t="s">
        <v>1751</v>
      </c>
      <c r="AZ51" s="68" t="s">
        <v>1751</v>
      </c>
      <c r="BA51" s="68" t="s">
        <v>1751</v>
      </c>
      <c r="BB51" s="68" t="s">
        <v>1751</v>
      </c>
      <c r="BC51" s="68" t="s">
        <v>1751</v>
      </c>
    </row>
    <row r="52" spans="1:55">
      <c r="A52" s="132">
        <v>44943</v>
      </c>
      <c r="B52" s="68" t="s">
        <v>1751</v>
      </c>
      <c r="C52" s="68" t="s">
        <v>1751</v>
      </c>
      <c r="D52" s="68" t="s">
        <v>1751</v>
      </c>
      <c r="E52" s="68" t="s">
        <v>1751</v>
      </c>
      <c r="F52" s="68">
        <v>725.3</v>
      </c>
      <c r="G52" s="68">
        <v>755</v>
      </c>
      <c r="H52" s="68">
        <v>774</v>
      </c>
      <c r="I52" s="68" t="s">
        <v>1751</v>
      </c>
      <c r="J52" s="68">
        <v>761</v>
      </c>
      <c r="K52" s="68">
        <v>750</v>
      </c>
      <c r="L52" s="68">
        <v>834</v>
      </c>
      <c r="M52" s="68" t="s">
        <v>1751</v>
      </c>
      <c r="N52" s="68">
        <v>888</v>
      </c>
      <c r="O52" s="68">
        <v>786</v>
      </c>
      <c r="P52" s="68" t="s">
        <v>1751</v>
      </c>
      <c r="Q52" s="68">
        <v>935.1</v>
      </c>
      <c r="R52" s="68" t="s">
        <v>1751</v>
      </c>
      <c r="S52" s="68" t="s">
        <v>1751</v>
      </c>
      <c r="T52" s="68" t="s">
        <v>1751</v>
      </c>
      <c r="U52" s="68" t="s">
        <v>1751</v>
      </c>
      <c r="V52" s="68" t="s">
        <v>1751</v>
      </c>
      <c r="W52" s="68">
        <v>922.5</v>
      </c>
      <c r="X52" s="68" t="s">
        <v>1751</v>
      </c>
      <c r="Y52" s="68" t="s">
        <v>1751</v>
      </c>
      <c r="Z52" s="68" t="s">
        <v>1751</v>
      </c>
      <c r="AA52" s="68" t="s">
        <v>1751</v>
      </c>
      <c r="AB52" s="68" t="s">
        <v>1751</v>
      </c>
      <c r="AC52" s="68" t="s">
        <v>1751</v>
      </c>
      <c r="AD52" s="68" t="s">
        <v>1751</v>
      </c>
      <c r="AE52" s="68">
        <v>899.6</v>
      </c>
      <c r="AF52" s="68" t="s">
        <v>1751</v>
      </c>
      <c r="AG52" s="68" t="s">
        <v>1751</v>
      </c>
      <c r="AH52" s="68" t="s">
        <v>1751</v>
      </c>
      <c r="AI52" s="68" t="s">
        <v>1751</v>
      </c>
      <c r="AJ52" s="68">
        <v>950.9</v>
      </c>
      <c r="AK52" s="68">
        <v>891.8</v>
      </c>
      <c r="AL52" s="68" t="s">
        <v>1751</v>
      </c>
      <c r="AM52" s="68" t="s">
        <v>1751</v>
      </c>
      <c r="AN52" s="68" t="s">
        <v>1751</v>
      </c>
      <c r="AO52" s="68" t="s">
        <v>1751</v>
      </c>
      <c r="AP52" s="68" t="s">
        <v>1751</v>
      </c>
      <c r="AQ52" s="68" t="s">
        <v>1751</v>
      </c>
      <c r="AR52" s="68">
        <v>745</v>
      </c>
      <c r="AS52" s="68" t="s">
        <v>1751</v>
      </c>
      <c r="AT52" s="68" t="s">
        <v>1751</v>
      </c>
      <c r="AU52" s="68" t="s">
        <v>1751</v>
      </c>
      <c r="AV52" s="68" t="s">
        <v>1751</v>
      </c>
      <c r="AW52" s="68" t="s">
        <v>1751</v>
      </c>
      <c r="AX52" s="68" t="s">
        <v>1751</v>
      </c>
      <c r="AY52" s="68" t="s">
        <v>1751</v>
      </c>
      <c r="AZ52" s="68" t="s">
        <v>1751</v>
      </c>
      <c r="BA52" s="68" t="s">
        <v>1751</v>
      </c>
      <c r="BB52" s="68" t="s">
        <v>1751</v>
      </c>
      <c r="BC52" s="68" t="s">
        <v>1751</v>
      </c>
    </row>
    <row r="53" spans="1:55">
      <c r="A53" s="132">
        <v>44944</v>
      </c>
      <c r="B53" s="68" t="s">
        <v>1751</v>
      </c>
      <c r="C53" s="68" t="s">
        <v>1751</v>
      </c>
      <c r="D53" s="68" t="s">
        <v>1751</v>
      </c>
      <c r="E53" s="68" t="s">
        <v>1751</v>
      </c>
      <c r="F53" s="68">
        <v>725.2</v>
      </c>
      <c r="G53" s="68">
        <v>770.1</v>
      </c>
      <c r="H53" s="68">
        <v>759</v>
      </c>
      <c r="I53" s="68" t="s">
        <v>1751</v>
      </c>
      <c r="J53" s="68" t="s">
        <v>1751</v>
      </c>
      <c r="K53" s="68" t="s">
        <v>1751</v>
      </c>
      <c r="L53" s="68">
        <v>821</v>
      </c>
      <c r="M53" s="68" t="s">
        <v>1751</v>
      </c>
      <c r="N53" s="68" t="s">
        <v>1751</v>
      </c>
      <c r="O53" s="68" t="s">
        <v>1751</v>
      </c>
      <c r="P53" s="68" t="s">
        <v>1751</v>
      </c>
      <c r="Q53" s="68" t="s">
        <v>1751</v>
      </c>
      <c r="R53" s="68" t="s">
        <v>1751</v>
      </c>
      <c r="S53" s="68" t="s">
        <v>1751</v>
      </c>
      <c r="T53" s="68" t="s">
        <v>1751</v>
      </c>
      <c r="U53" s="68">
        <v>882</v>
      </c>
      <c r="V53" s="68">
        <v>988.9</v>
      </c>
      <c r="W53" s="68" t="s">
        <v>1751</v>
      </c>
      <c r="X53" s="68" t="s">
        <v>1751</v>
      </c>
      <c r="Y53" s="68" t="s">
        <v>1751</v>
      </c>
      <c r="Z53" s="68" t="s">
        <v>1751</v>
      </c>
      <c r="AA53" s="68" t="s">
        <v>1751</v>
      </c>
      <c r="AB53" s="68" t="s">
        <v>1751</v>
      </c>
      <c r="AC53" s="68" t="s">
        <v>1751</v>
      </c>
      <c r="AD53" s="68">
        <v>875</v>
      </c>
      <c r="AE53" s="68" t="s">
        <v>1751</v>
      </c>
      <c r="AF53" s="68" t="s">
        <v>1751</v>
      </c>
      <c r="AG53" s="68">
        <v>866.3</v>
      </c>
      <c r="AH53" s="68" t="s">
        <v>1751</v>
      </c>
      <c r="AI53" s="68" t="s">
        <v>1751</v>
      </c>
      <c r="AJ53" s="68" t="s">
        <v>1751</v>
      </c>
      <c r="AK53" s="68" t="s">
        <v>1751</v>
      </c>
      <c r="AL53" s="68" t="s">
        <v>1751</v>
      </c>
      <c r="AM53" s="68" t="s">
        <v>1751</v>
      </c>
      <c r="AN53" s="68" t="s">
        <v>1751</v>
      </c>
      <c r="AO53" s="68" t="s">
        <v>1751</v>
      </c>
      <c r="AP53" s="68" t="s">
        <v>1751</v>
      </c>
      <c r="AQ53" s="68" t="s">
        <v>1751</v>
      </c>
      <c r="AR53" s="68">
        <v>732</v>
      </c>
      <c r="AS53" s="68" t="s">
        <v>1751</v>
      </c>
      <c r="AT53" s="68" t="s">
        <v>1751</v>
      </c>
      <c r="AU53" s="68" t="s">
        <v>1751</v>
      </c>
      <c r="AV53" s="68" t="s">
        <v>1751</v>
      </c>
      <c r="AW53" s="68" t="s">
        <v>1751</v>
      </c>
      <c r="AX53" s="68" t="s">
        <v>1751</v>
      </c>
      <c r="AY53" s="68" t="s">
        <v>1751</v>
      </c>
      <c r="AZ53" s="68" t="s">
        <v>1751</v>
      </c>
      <c r="BA53" s="68" t="s">
        <v>1751</v>
      </c>
      <c r="BB53" s="68" t="s">
        <v>1751</v>
      </c>
      <c r="BC53" s="68" t="s">
        <v>1751</v>
      </c>
    </row>
    <row r="54" spans="1:55">
      <c r="A54" s="132">
        <v>44945</v>
      </c>
      <c r="B54" s="68" t="s">
        <v>1751</v>
      </c>
      <c r="C54" s="68" t="s">
        <v>1751</v>
      </c>
      <c r="D54" s="68" t="s">
        <v>1751</v>
      </c>
      <c r="E54" s="68" t="s">
        <v>1751</v>
      </c>
      <c r="F54" s="68" t="s">
        <v>1751</v>
      </c>
      <c r="G54" s="68">
        <v>775</v>
      </c>
      <c r="H54" s="68">
        <v>770</v>
      </c>
      <c r="I54" s="68" t="s">
        <v>1751</v>
      </c>
      <c r="J54" s="68" t="s">
        <v>1751</v>
      </c>
      <c r="K54" s="68">
        <v>735</v>
      </c>
      <c r="L54" s="68">
        <v>800.3</v>
      </c>
      <c r="M54" s="68" t="s">
        <v>1751</v>
      </c>
      <c r="N54" s="68" t="s">
        <v>1751</v>
      </c>
      <c r="O54" s="68" t="s">
        <v>1751</v>
      </c>
      <c r="P54" s="68" t="s">
        <v>1751</v>
      </c>
      <c r="Q54" s="68" t="s">
        <v>1751</v>
      </c>
      <c r="R54" s="68" t="s">
        <v>1751</v>
      </c>
      <c r="S54" s="68" t="s">
        <v>1751</v>
      </c>
      <c r="T54" s="68" t="s">
        <v>1751</v>
      </c>
      <c r="U54" s="68" t="s">
        <v>1751</v>
      </c>
      <c r="V54" s="68">
        <v>969.2</v>
      </c>
      <c r="W54" s="68" t="s">
        <v>1751</v>
      </c>
      <c r="X54" s="68" t="s">
        <v>1751</v>
      </c>
      <c r="Y54" s="68" t="s">
        <v>1751</v>
      </c>
      <c r="Z54" s="68" t="s">
        <v>1751</v>
      </c>
      <c r="AA54" s="68" t="s">
        <v>1751</v>
      </c>
      <c r="AB54" s="68" t="s">
        <v>1751</v>
      </c>
      <c r="AC54" s="68" t="s">
        <v>1751</v>
      </c>
      <c r="AD54" s="68" t="s">
        <v>1751</v>
      </c>
      <c r="AE54" s="68" t="s">
        <v>1751</v>
      </c>
      <c r="AF54" s="68" t="s">
        <v>1751</v>
      </c>
      <c r="AG54" s="68">
        <v>849</v>
      </c>
      <c r="AH54" s="68" t="s">
        <v>1751</v>
      </c>
      <c r="AI54" s="68">
        <v>936</v>
      </c>
      <c r="AJ54" s="68" t="s">
        <v>1751</v>
      </c>
      <c r="AK54" s="68" t="s">
        <v>1751</v>
      </c>
      <c r="AL54" s="68" t="s">
        <v>1751</v>
      </c>
      <c r="AM54" s="68" t="s">
        <v>1751</v>
      </c>
      <c r="AN54" s="68" t="s">
        <v>1751</v>
      </c>
      <c r="AO54" s="68" t="s">
        <v>1751</v>
      </c>
      <c r="AP54" s="68" t="s">
        <v>1751</v>
      </c>
      <c r="AQ54" s="68" t="s">
        <v>1751</v>
      </c>
      <c r="AR54" s="68" t="s">
        <v>1751</v>
      </c>
      <c r="AS54" s="68" t="s">
        <v>1751</v>
      </c>
      <c r="AT54" s="68" t="s">
        <v>1751</v>
      </c>
      <c r="AU54" s="68" t="s">
        <v>1751</v>
      </c>
      <c r="AV54" s="68" t="s">
        <v>1751</v>
      </c>
      <c r="AW54" s="68" t="s">
        <v>1751</v>
      </c>
      <c r="AX54" s="68" t="s">
        <v>1751</v>
      </c>
      <c r="AY54" s="68" t="s">
        <v>1751</v>
      </c>
      <c r="AZ54" s="68" t="s">
        <v>1751</v>
      </c>
      <c r="BA54" s="68" t="s">
        <v>1751</v>
      </c>
      <c r="BB54" s="68" t="s">
        <v>1751</v>
      </c>
      <c r="BC54" s="68" t="s">
        <v>1751</v>
      </c>
    </row>
    <row r="55" spans="1:55">
      <c r="A55" s="132">
        <v>44949</v>
      </c>
      <c r="B55" s="68" t="s">
        <v>1751</v>
      </c>
      <c r="C55" s="68" t="s">
        <v>1751</v>
      </c>
      <c r="D55" s="68" t="s">
        <v>1751</v>
      </c>
      <c r="E55" s="68">
        <v>760</v>
      </c>
      <c r="F55" s="68">
        <v>725</v>
      </c>
      <c r="G55" s="68">
        <v>751</v>
      </c>
      <c r="H55" s="68">
        <v>760</v>
      </c>
      <c r="I55" s="68">
        <v>780</v>
      </c>
      <c r="J55" s="68">
        <v>750</v>
      </c>
      <c r="K55" s="68" t="s">
        <v>1751</v>
      </c>
      <c r="L55" s="68">
        <v>810.1</v>
      </c>
      <c r="M55" s="68" t="s">
        <v>1751</v>
      </c>
      <c r="N55" s="68" t="s">
        <v>1751</v>
      </c>
      <c r="O55" s="68">
        <v>776</v>
      </c>
      <c r="P55" s="68">
        <v>838</v>
      </c>
      <c r="Q55" s="68">
        <v>920.1</v>
      </c>
      <c r="R55" s="68" t="s">
        <v>1751</v>
      </c>
      <c r="S55" s="68" t="s">
        <v>1751</v>
      </c>
      <c r="T55" s="68" t="s">
        <v>1751</v>
      </c>
      <c r="U55" s="68" t="s">
        <v>1751</v>
      </c>
      <c r="V55" s="68" t="s">
        <v>1751</v>
      </c>
      <c r="W55" s="68" t="s">
        <v>1751</v>
      </c>
      <c r="X55" s="68" t="s">
        <v>1751</v>
      </c>
      <c r="Y55" s="68">
        <v>892</v>
      </c>
      <c r="Z55" s="68" t="s">
        <v>1751</v>
      </c>
      <c r="AA55" s="68" t="s">
        <v>1751</v>
      </c>
      <c r="AB55" s="68" t="s">
        <v>1751</v>
      </c>
      <c r="AC55" s="68" t="s">
        <v>1751</v>
      </c>
      <c r="AD55" s="68" t="s">
        <v>1751</v>
      </c>
      <c r="AE55" s="68">
        <v>886</v>
      </c>
      <c r="AF55" s="68" t="s">
        <v>1751</v>
      </c>
      <c r="AG55" s="68">
        <v>846.2</v>
      </c>
      <c r="AH55" s="68" t="s">
        <v>1751</v>
      </c>
      <c r="AI55" s="68" t="s">
        <v>1751</v>
      </c>
      <c r="AJ55" s="68" t="s">
        <v>1751</v>
      </c>
      <c r="AK55" s="68">
        <v>880</v>
      </c>
      <c r="AL55" s="68" t="s">
        <v>1751</v>
      </c>
      <c r="AM55" s="68" t="s">
        <v>1751</v>
      </c>
      <c r="AN55" s="68" t="s">
        <v>1751</v>
      </c>
      <c r="AO55" s="68" t="s">
        <v>1751</v>
      </c>
      <c r="AP55" s="68" t="s">
        <v>1751</v>
      </c>
      <c r="AQ55" s="68" t="s">
        <v>1751</v>
      </c>
      <c r="AR55" s="68">
        <v>725</v>
      </c>
      <c r="AS55" s="68" t="s">
        <v>1751</v>
      </c>
      <c r="AT55" s="68" t="s">
        <v>1751</v>
      </c>
      <c r="AU55" s="68" t="s">
        <v>1751</v>
      </c>
      <c r="AV55" s="68" t="s">
        <v>1751</v>
      </c>
      <c r="AW55" s="68" t="s">
        <v>1751</v>
      </c>
      <c r="AX55" s="68" t="s">
        <v>1751</v>
      </c>
      <c r="AY55" s="68" t="s">
        <v>1751</v>
      </c>
      <c r="AZ55" s="68" t="s">
        <v>1751</v>
      </c>
      <c r="BA55" s="68" t="s">
        <v>1751</v>
      </c>
      <c r="BB55" s="68" t="s">
        <v>1751</v>
      </c>
      <c r="BC55" s="68" t="s">
        <v>1751</v>
      </c>
    </row>
    <row r="56" spans="1:55">
      <c r="A56" s="132">
        <v>44950</v>
      </c>
      <c r="B56" s="68" t="s">
        <v>1751</v>
      </c>
      <c r="C56" s="68" t="s">
        <v>1751</v>
      </c>
      <c r="D56" s="68" t="s">
        <v>1751</v>
      </c>
      <c r="E56" s="68" t="s">
        <v>1751</v>
      </c>
      <c r="F56" s="68" t="s">
        <v>1751</v>
      </c>
      <c r="G56" s="68">
        <v>765</v>
      </c>
      <c r="H56" s="68" t="s">
        <v>1751</v>
      </c>
      <c r="I56" s="68" t="s">
        <v>1751</v>
      </c>
      <c r="J56" s="68">
        <v>765</v>
      </c>
      <c r="K56" s="68" t="s">
        <v>1751</v>
      </c>
      <c r="L56" s="68" t="s">
        <v>1751</v>
      </c>
      <c r="M56" s="68" t="s">
        <v>1751</v>
      </c>
      <c r="N56" s="68" t="s">
        <v>1751</v>
      </c>
      <c r="O56" s="68" t="s">
        <v>1751</v>
      </c>
      <c r="P56" s="68" t="s">
        <v>1751</v>
      </c>
      <c r="Q56" s="68" t="s">
        <v>1751</v>
      </c>
      <c r="R56" s="68" t="s">
        <v>1751</v>
      </c>
      <c r="S56" s="68" t="s">
        <v>1751</v>
      </c>
      <c r="T56" s="68" t="s">
        <v>1751</v>
      </c>
      <c r="U56" s="68">
        <v>882</v>
      </c>
      <c r="V56" s="68">
        <v>970</v>
      </c>
      <c r="W56" s="68" t="s">
        <v>1751</v>
      </c>
      <c r="X56" s="68" t="s">
        <v>1751</v>
      </c>
      <c r="Y56" s="68" t="s">
        <v>1751</v>
      </c>
      <c r="Z56" s="68" t="s">
        <v>1751</v>
      </c>
      <c r="AA56" s="68" t="s">
        <v>1751</v>
      </c>
      <c r="AB56" s="68" t="s">
        <v>1751</v>
      </c>
      <c r="AC56" s="68" t="s">
        <v>1751</v>
      </c>
      <c r="AD56" s="68" t="s">
        <v>1751</v>
      </c>
      <c r="AE56" s="68" t="s">
        <v>1751</v>
      </c>
      <c r="AF56" s="68" t="s">
        <v>1751</v>
      </c>
      <c r="AG56" s="68">
        <v>845</v>
      </c>
      <c r="AH56" s="68" t="s">
        <v>1751</v>
      </c>
      <c r="AI56" s="68" t="s">
        <v>1751</v>
      </c>
      <c r="AJ56" s="68">
        <v>955</v>
      </c>
      <c r="AK56" s="68">
        <v>895</v>
      </c>
      <c r="AL56" s="68" t="s">
        <v>1751</v>
      </c>
      <c r="AM56" s="68" t="s">
        <v>1751</v>
      </c>
      <c r="AN56" s="68" t="s">
        <v>1751</v>
      </c>
      <c r="AO56" s="68" t="s">
        <v>1751</v>
      </c>
      <c r="AP56" s="68" t="s">
        <v>1751</v>
      </c>
      <c r="AQ56" s="68" t="s">
        <v>1751</v>
      </c>
      <c r="AR56" s="68" t="s">
        <v>1751</v>
      </c>
      <c r="AS56" s="68" t="s">
        <v>1751</v>
      </c>
      <c r="AT56" s="68" t="s">
        <v>1751</v>
      </c>
      <c r="AU56" s="68" t="s">
        <v>1751</v>
      </c>
      <c r="AV56" s="68" t="s">
        <v>1751</v>
      </c>
      <c r="AW56" s="68" t="s">
        <v>1751</v>
      </c>
      <c r="AX56" s="68" t="s">
        <v>1751</v>
      </c>
      <c r="AY56" s="68" t="s">
        <v>1751</v>
      </c>
      <c r="AZ56" s="68" t="s">
        <v>1751</v>
      </c>
      <c r="BA56" s="68" t="s">
        <v>1751</v>
      </c>
      <c r="BB56" s="68" t="s">
        <v>1751</v>
      </c>
      <c r="BC56" s="68" t="s">
        <v>1751</v>
      </c>
    </row>
    <row r="57" spans="1:55">
      <c r="A57" s="132">
        <v>44951</v>
      </c>
      <c r="B57" s="68" t="s">
        <v>1751</v>
      </c>
      <c r="C57" s="68" t="s">
        <v>1751</v>
      </c>
      <c r="D57" s="68" t="s">
        <v>1751</v>
      </c>
      <c r="E57" s="68">
        <v>750</v>
      </c>
      <c r="F57" s="68">
        <v>722.4</v>
      </c>
      <c r="G57" s="68" t="s">
        <v>1751</v>
      </c>
      <c r="H57" s="68">
        <v>765</v>
      </c>
      <c r="I57" s="68">
        <v>780</v>
      </c>
      <c r="J57" s="68">
        <v>750</v>
      </c>
      <c r="K57" s="68" t="s">
        <v>1751</v>
      </c>
      <c r="L57" s="68">
        <v>841</v>
      </c>
      <c r="M57" s="68" t="s">
        <v>1751</v>
      </c>
      <c r="N57" s="68">
        <v>871.1</v>
      </c>
      <c r="O57" s="68" t="s">
        <v>1751</v>
      </c>
      <c r="P57" s="68" t="s">
        <v>1751</v>
      </c>
      <c r="Q57" s="68">
        <v>906.9</v>
      </c>
      <c r="R57" s="68" t="s">
        <v>1751</v>
      </c>
      <c r="S57" s="68" t="s">
        <v>1751</v>
      </c>
      <c r="T57" s="68" t="s">
        <v>1751</v>
      </c>
      <c r="U57" s="68" t="s">
        <v>1751</v>
      </c>
      <c r="V57" s="68">
        <v>954.2</v>
      </c>
      <c r="W57" s="68" t="s">
        <v>1751</v>
      </c>
      <c r="X57" s="68" t="s">
        <v>1751</v>
      </c>
      <c r="Y57" s="68">
        <v>900</v>
      </c>
      <c r="Z57" s="68" t="s">
        <v>1751</v>
      </c>
      <c r="AA57" s="68" t="s">
        <v>1751</v>
      </c>
      <c r="AB57" s="68" t="s">
        <v>1751</v>
      </c>
      <c r="AC57" s="68">
        <v>870</v>
      </c>
      <c r="AD57" s="68">
        <v>858</v>
      </c>
      <c r="AE57" s="68" t="s">
        <v>1751</v>
      </c>
      <c r="AF57" s="68" t="s">
        <v>1751</v>
      </c>
      <c r="AG57" s="68">
        <v>845</v>
      </c>
      <c r="AH57" s="68" t="s">
        <v>1751</v>
      </c>
      <c r="AI57" s="68" t="s">
        <v>1751</v>
      </c>
      <c r="AJ57" s="68">
        <v>935.9</v>
      </c>
      <c r="AK57" s="68">
        <v>880</v>
      </c>
      <c r="AL57" s="68" t="s">
        <v>1751</v>
      </c>
      <c r="AM57" s="68" t="s">
        <v>1751</v>
      </c>
      <c r="AN57" s="68" t="s">
        <v>1751</v>
      </c>
      <c r="AO57" s="68" t="s">
        <v>1751</v>
      </c>
      <c r="AP57" s="68" t="s">
        <v>1751</v>
      </c>
      <c r="AQ57" s="68" t="s">
        <v>1751</v>
      </c>
      <c r="AR57" s="68">
        <v>744.6</v>
      </c>
      <c r="AS57" s="68" t="s">
        <v>1751</v>
      </c>
      <c r="AT57" s="68" t="s">
        <v>1751</v>
      </c>
      <c r="AU57" s="68" t="s">
        <v>1751</v>
      </c>
      <c r="AV57" s="68" t="s">
        <v>1751</v>
      </c>
      <c r="AW57" s="68" t="s">
        <v>1751</v>
      </c>
      <c r="AX57" s="68" t="s">
        <v>1751</v>
      </c>
      <c r="AY57" s="68" t="s">
        <v>1751</v>
      </c>
      <c r="AZ57" s="68" t="s">
        <v>1751</v>
      </c>
      <c r="BA57" s="68" t="s">
        <v>1751</v>
      </c>
      <c r="BB57" s="68" t="s">
        <v>1751</v>
      </c>
      <c r="BC57" s="68" t="s">
        <v>1751</v>
      </c>
    </row>
    <row r="58" spans="1:55">
      <c r="A58" s="132">
        <v>44952</v>
      </c>
      <c r="B58" s="68" t="s">
        <v>1751</v>
      </c>
      <c r="C58" s="68" t="s">
        <v>1751</v>
      </c>
      <c r="D58" s="68" t="s">
        <v>1751</v>
      </c>
      <c r="E58" s="68">
        <v>765</v>
      </c>
      <c r="F58" s="68">
        <v>739.5</v>
      </c>
      <c r="G58" s="68" t="s">
        <v>1751</v>
      </c>
      <c r="H58" s="68" t="s">
        <v>1751</v>
      </c>
      <c r="I58" s="68" t="s">
        <v>1751</v>
      </c>
      <c r="J58" s="68" t="s">
        <v>1751</v>
      </c>
      <c r="K58" s="68">
        <v>740</v>
      </c>
      <c r="L58" s="68" t="s">
        <v>1751</v>
      </c>
      <c r="M58" s="68" t="s">
        <v>1751</v>
      </c>
      <c r="N58" s="68">
        <v>871</v>
      </c>
      <c r="O58" s="68" t="s">
        <v>1751</v>
      </c>
      <c r="P58" s="68" t="s">
        <v>1751</v>
      </c>
      <c r="Q58" s="68">
        <v>900.5</v>
      </c>
      <c r="R58" s="68" t="s">
        <v>1751</v>
      </c>
      <c r="S58" s="68" t="s">
        <v>1751</v>
      </c>
      <c r="T58" s="68" t="s">
        <v>1751</v>
      </c>
      <c r="U58" s="68" t="s">
        <v>1751</v>
      </c>
      <c r="V58" s="68">
        <v>960</v>
      </c>
      <c r="W58" s="68" t="s">
        <v>1751</v>
      </c>
      <c r="X58" s="68" t="s">
        <v>1751</v>
      </c>
      <c r="Y58" s="68" t="s">
        <v>1751</v>
      </c>
      <c r="Z58" s="68" t="s">
        <v>1751</v>
      </c>
      <c r="AA58" s="68" t="s">
        <v>1751</v>
      </c>
      <c r="AB58" s="68" t="s">
        <v>1751</v>
      </c>
      <c r="AC58" s="68" t="s">
        <v>1751</v>
      </c>
      <c r="AD58" s="68" t="s">
        <v>1751</v>
      </c>
      <c r="AE58" s="68" t="s">
        <v>1751</v>
      </c>
      <c r="AF58" s="68" t="s">
        <v>1751</v>
      </c>
      <c r="AG58" s="68" t="s">
        <v>1751</v>
      </c>
      <c r="AH58" s="68" t="s">
        <v>1751</v>
      </c>
      <c r="AI58" s="68">
        <v>920</v>
      </c>
      <c r="AJ58" s="68">
        <v>935</v>
      </c>
      <c r="AK58" s="68" t="s">
        <v>1751</v>
      </c>
      <c r="AL58" s="68" t="s">
        <v>1751</v>
      </c>
      <c r="AM58" s="68" t="s">
        <v>1751</v>
      </c>
      <c r="AN58" s="68" t="s">
        <v>1751</v>
      </c>
      <c r="AO58" s="68" t="s">
        <v>1751</v>
      </c>
      <c r="AP58" s="68" t="s">
        <v>1751</v>
      </c>
      <c r="AQ58" s="68" t="s">
        <v>1751</v>
      </c>
      <c r="AR58" s="68" t="s">
        <v>1751</v>
      </c>
      <c r="AS58" s="68" t="s">
        <v>1751</v>
      </c>
      <c r="AT58" s="68" t="s">
        <v>1751</v>
      </c>
      <c r="AU58" s="68" t="s">
        <v>1751</v>
      </c>
      <c r="AV58" s="68" t="s">
        <v>1751</v>
      </c>
      <c r="AW58" s="68" t="s">
        <v>1751</v>
      </c>
      <c r="AX58" s="68" t="s">
        <v>1751</v>
      </c>
      <c r="AY58" s="68" t="s">
        <v>1751</v>
      </c>
      <c r="AZ58" s="68" t="s">
        <v>1751</v>
      </c>
      <c r="BA58" s="68" t="s">
        <v>1751</v>
      </c>
      <c r="BB58" s="68" t="s">
        <v>1751</v>
      </c>
      <c r="BC58" s="68" t="s">
        <v>1751</v>
      </c>
    </row>
    <row r="59" spans="1:55">
      <c r="A59" s="132">
        <v>44955</v>
      </c>
      <c r="B59" s="68" t="s">
        <v>1751</v>
      </c>
      <c r="C59" s="68" t="s">
        <v>1751</v>
      </c>
      <c r="D59" s="68">
        <v>790</v>
      </c>
      <c r="E59" s="68">
        <v>765</v>
      </c>
      <c r="F59" s="68">
        <v>740</v>
      </c>
      <c r="G59" s="68">
        <v>765</v>
      </c>
      <c r="H59" s="68">
        <v>770</v>
      </c>
      <c r="I59" s="68">
        <v>780</v>
      </c>
      <c r="J59" s="68">
        <v>750</v>
      </c>
      <c r="K59" s="68" t="s">
        <v>1751</v>
      </c>
      <c r="L59" s="68">
        <v>825</v>
      </c>
      <c r="M59" s="68" t="s">
        <v>1751</v>
      </c>
      <c r="N59" s="68">
        <v>878</v>
      </c>
      <c r="O59" s="68">
        <v>776</v>
      </c>
      <c r="P59" s="68" t="s">
        <v>1751</v>
      </c>
      <c r="Q59" s="68">
        <v>905.2</v>
      </c>
      <c r="R59" s="68" t="s">
        <v>1751</v>
      </c>
      <c r="S59" s="68" t="s">
        <v>1751</v>
      </c>
      <c r="T59" s="68">
        <v>900</v>
      </c>
      <c r="U59" s="68" t="s">
        <v>1751</v>
      </c>
      <c r="V59" s="68">
        <v>953.4</v>
      </c>
      <c r="W59" s="68" t="s">
        <v>1751</v>
      </c>
      <c r="X59" s="68" t="s">
        <v>1751</v>
      </c>
      <c r="Y59" s="68">
        <v>864.4</v>
      </c>
      <c r="Z59" s="68" t="s">
        <v>1751</v>
      </c>
      <c r="AA59" s="68" t="s">
        <v>1751</v>
      </c>
      <c r="AB59" s="68" t="s">
        <v>1751</v>
      </c>
      <c r="AC59" s="68">
        <v>866</v>
      </c>
      <c r="AD59" s="68" t="s">
        <v>1751</v>
      </c>
      <c r="AE59" s="68">
        <v>890</v>
      </c>
      <c r="AF59" s="68" t="s">
        <v>1751</v>
      </c>
      <c r="AG59" s="68">
        <v>845</v>
      </c>
      <c r="AH59" s="68" t="s">
        <v>1751</v>
      </c>
      <c r="AI59" s="68">
        <v>920</v>
      </c>
      <c r="AJ59" s="68">
        <v>928.4</v>
      </c>
      <c r="AK59" s="68">
        <v>880.1</v>
      </c>
      <c r="AL59" s="68" t="s">
        <v>1751</v>
      </c>
      <c r="AM59" s="68" t="s">
        <v>1751</v>
      </c>
      <c r="AN59" s="68" t="s">
        <v>1751</v>
      </c>
      <c r="AO59" s="68" t="s">
        <v>1751</v>
      </c>
      <c r="AP59" s="68" t="s">
        <v>1751</v>
      </c>
      <c r="AQ59" s="68" t="s">
        <v>1751</v>
      </c>
      <c r="AR59" s="68" t="s">
        <v>1751</v>
      </c>
      <c r="AS59" s="68" t="s">
        <v>1751</v>
      </c>
      <c r="AT59" s="68" t="s">
        <v>1751</v>
      </c>
      <c r="AU59" s="68" t="s">
        <v>1751</v>
      </c>
      <c r="AV59" s="68" t="s">
        <v>1751</v>
      </c>
      <c r="AW59" s="68" t="s">
        <v>1751</v>
      </c>
      <c r="AX59" s="68" t="s">
        <v>1751</v>
      </c>
      <c r="AY59" s="68" t="s">
        <v>1751</v>
      </c>
      <c r="AZ59" s="68">
        <v>980</v>
      </c>
      <c r="BA59" s="68" t="s">
        <v>1751</v>
      </c>
      <c r="BB59" s="68" t="s">
        <v>1751</v>
      </c>
      <c r="BC59" s="68" t="s">
        <v>1751</v>
      </c>
    </row>
    <row r="60" spans="1:55">
      <c r="A60" s="132">
        <v>44956</v>
      </c>
      <c r="B60" s="68" t="s">
        <v>1751</v>
      </c>
      <c r="C60" s="68">
        <v>1075.69</v>
      </c>
      <c r="D60" s="68" t="s">
        <v>1751</v>
      </c>
      <c r="E60" s="68">
        <v>760</v>
      </c>
      <c r="F60" s="68">
        <v>733</v>
      </c>
      <c r="G60" s="68">
        <v>760</v>
      </c>
      <c r="H60" s="68" t="s">
        <v>1751</v>
      </c>
      <c r="I60" s="68" t="s">
        <v>1751</v>
      </c>
      <c r="J60" s="68" t="s">
        <v>1751</v>
      </c>
      <c r="K60" s="68" t="s">
        <v>1751</v>
      </c>
      <c r="L60" s="68">
        <v>830</v>
      </c>
      <c r="M60" s="68" t="s">
        <v>1751</v>
      </c>
      <c r="N60" s="68" t="s">
        <v>1751</v>
      </c>
      <c r="O60" s="68">
        <v>776</v>
      </c>
      <c r="P60" s="68" t="s">
        <v>1751</v>
      </c>
      <c r="Q60" s="68" t="s">
        <v>1751</v>
      </c>
      <c r="R60" s="68">
        <v>970.3</v>
      </c>
      <c r="S60" s="68" t="s">
        <v>1751</v>
      </c>
      <c r="T60" s="68" t="s">
        <v>1751</v>
      </c>
      <c r="U60" s="68" t="s">
        <v>1751</v>
      </c>
      <c r="V60" s="68">
        <v>965</v>
      </c>
      <c r="W60" s="68" t="s">
        <v>1751</v>
      </c>
      <c r="X60" s="68" t="s">
        <v>1751</v>
      </c>
      <c r="Y60" s="68" t="s">
        <v>1751</v>
      </c>
      <c r="Z60" s="68" t="s">
        <v>1751</v>
      </c>
      <c r="AA60" s="68" t="s">
        <v>1751</v>
      </c>
      <c r="AB60" s="68" t="s">
        <v>1751</v>
      </c>
      <c r="AC60" s="68" t="s">
        <v>1751</v>
      </c>
      <c r="AD60" s="68" t="s">
        <v>1751</v>
      </c>
      <c r="AE60" s="68">
        <v>891.3</v>
      </c>
      <c r="AF60" s="68" t="s">
        <v>1751</v>
      </c>
      <c r="AG60" s="68">
        <v>845</v>
      </c>
      <c r="AH60" s="68" t="s">
        <v>1751</v>
      </c>
      <c r="AI60" s="68" t="s">
        <v>1751</v>
      </c>
      <c r="AJ60" s="68">
        <v>946.9</v>
      </c>
      <c r="AK60" s="68">
        <v>880</v>
      </c>
      <c r="AL60" s="68" t="s">
        <v>1751</v>
      </c>
      <c r="AM60" s="68" t="s">
        <v>1751</v>
      </c>
      <c r="AN60" s="68" t="s">
        <v>1751</v>
      </c>
      <c r="AO60" s="68" t="s">
        <v>1751</v>
      </c>
      <c r="AP60" s="68" t="s">
        <v>1751</v>
      </c>
      <c r="AQ60" s="68" t="s">
        <v>1751</v>
      </c>
      <c r="AR60" s="68" t="s">
        <v>1751</v>
      </c>
      <c r="AS60" s="68" t="s">
        <v>1751</v>
      </c>
      <c r="AT60" s="68" t="s">
        <v>1751</v>
      </c>
      <c r="AU60" s="68" t="s">
        <v>1751</v>
      </c>
      <c r="AV60" s="68" t="s">
        <v>1751</v>
      </c>
      <c r="AW60" s="68" t="s">
        <v>1751</v>
      </c>
      <c r="AX60" s="68" t="s">
        <v>1751</v>
      </c>
      <c r="AY60" s="68" t="s">
        <v>1751</v>
      </c>
      <c r="AZ60" s="68" t="s">
        <v>1751</v>
      </c>
      <c r="BA60" s="68" t="s">
        <v>1751</v>
      </c>
      <c r="BB60" s="68" t="s">
        <v>1751</v>
      </c>
      <c r="BC60" s="68" t="s">
        <v>1751</v>
      </c>
    </row>
    <row r="61" spans="1:55">
      <c r="A61" s="132">
        <v>44957</v>
      </c>
      <c r="B61" s="68">
        <v>1091.68</v>
      </c>
      <c r="C61" s="68" t="s">
        <v>1751</v>
      </c>
      <c r="D61" s="68" t="s">
        <v>1751</v>
      </c>
      <c r="E61" s="68" t="s">
        <v>1751</v>
      </c>
      <c r="F61" s="68">
        <v>722</v>
      </c>
      <c r="G61" s="68" t="s">
        <v>1751</v>
      </c>
      <c r="H61" s="68">
        <v>785</v>
      </c>
      <c r="I61" s="68" t="s">
        <v>1751</v>
      </c>
      <c r="J61" s="68">
        <v>735</v>
      </c>
      <c r="K61" s="68">
        <v>730</v>
      </c>
      <c r="L61" s="68">
        <v>839</v>
      </c>
      <c r="M61" s="68" t="s">
        <v>1751</v>
      </c>
      <c r="N61" s="68" t="s">
        <v>1751</v>
      </c>
      <c r="O61" s="68">
        <v>760.7</v>
      </c>
      <c r="P61" s="68" t="s">
        <v>1751</v>
      </c>
      <c r="Q61" s="68" t="s">
        <v>1751</v>
      </c>
      <c r="R61" s="68" t="s">
        <v>1751</v>
      </c>
      <c r="S61" s="68" t="s">
        <v>1751</v>
      </c>
      <c r="T61" s="68" t="s">
        <v>1751</v>
      </c>
      <c r="U61" s="68" t="s">
        <v>1751</v>
      </c>
      <c r="V61" s="68">
        <v>960</v>
      </c>
      <c r="W61" s="68" t="s">
        <v>1751</v>
      </c>
      <c r="X61" s="68" t="s">
        <v>1751</v>
      </c>
      <c r="Y61" s="68" t="s">
        <v>1751</v>
      </c>
      <c r="Z61" s="68" t="s">
        <v>1751</v>
      </c>
      <c r="AA61" s="68" t="s">
        <v>1751</v>
      </c>
      <c r="AB61" s="68" t="s">
        <v>1751</v>
      </c>
      <c r="AC61" s="68" t="s">
        <v>1751</v>
      </c>
      <c r="AD61" s="68" t="s">
        <v>1751</v>
      </c>
      <c r="AE61" s="68" t="s">
        <v>1751</v>
      </c>
      <c r="AF61" s="68" t="s">
        <v>1751</v>
      </c>
      <c r="AG61" s="68" t="s">
        <v>1751</v>
      </c>
      <c r="AH61" s="68">
        <v>874.2</v>
      </c>
      <c r="AI61" s="68">
        <v>938.4</v>
      </c>
      <c r="AJ61" s="68" t="s">
        <v>1751</v>
      </c>
      <c r="AK61" s="68" t="s">
        <v>1751</v>
      </c>
      <c r="AL61" s="68" t="s">
        <v>1751</v>
      </c>
      <c r="AM61" s="68" t="s">
        <v>1751</v>
      </c>
      <c r="AN61" s="68" t="s">
        <v>1751</v>
      </c>
      <c r="AO61" s="68" t="s">
        <v>1751</v>
      </c>
      <c r="AP61" s="68" t="s">
        <v>1751</v>
      </c>
      <c r="AQ61" s="68" t="s">
        <v>1751</v>
      </c>
      <c r="AR61" s="68">
        <v>730</v>
      </c>
      <c r="AS61" s="68" t="s">
        <v>1751</v>
      </c>
      <c r="AT61" s="68" t="s">
        <v>1751</v>
      </c>
      <c r="AU61" s="68" t="s">
        <v>1751</v>
      </c>
      <c r="AV61" s="68" t="s">
        <v>1751</v>
      </c>
      <c r="AW61" s="68" t="s">
        <v>1751</v>
      </c>
      <c r="AX61" s="68" t="s">
        <v>1751</v>
      </c>
      <c r="AY61" s="68" t="s">
        <v>1751</v>
      </c>
      <c r="AZ61" s="68" t="s">
        <v>1751</v>
      </c>
      <c r="BA61" s="68" t="s">
        <v>1751</v>
      </c>
      <c r="BB61" s="68" t="s">
        <v>1751</v>
      </c>
      <c r="BC61" s="68" t="s">
        <v>1751</v>
      </c>
    </row>
    <row r="62" spans="1:55">
      <c r="A62" s="132">
        <v>44958</v>
      </c>
      <c r="B62" s="68" t="s">
        <v>1751</v>
      </c>
      <c r="C62" s="68" t="s">
        <v>1751</v>
      </c>
      <c r="D62" s="68" t="s">
        <v>1751</v>
      </c>
      <c r="E62" s="68" t="s">
        <v>1751</v>
      </c>
      <c r="F62" s="68">
        <v>729</v>
      </c>
      <c r="G62" s="68" t="s">
        <v>1751</v>
      </c>
      <c r="H62" s="68" t="s">
        <v>1751</v>
      </c>
      <c r="I62" s="68">
        <v>764.4</v>
      </c>
      <c r="J62" s="68" t="s">
        <v>1751</v>
      </c>
      <c r="K62" s="68">
        <v>732.2</v>
      </c>
      <c r="L62" s="68">
        <v>823</v>
      </c>
      <c r="M62" s="68" t="s">
        <v>1751</v>
      </c>
      <c r="N62" s="68">
        <v>878.1</v>
      </c>
      <c r="O62" s="68" t="s">
        <v>1751</v>
      </c>
      <c r="P62" s="68">
        <v>839</v>
      </c>
      <c r="Q62" s="68">
        <v>905</v>
      </c>
      <c r="R62" s="68" t="s">
        <v>1751</v>
      </c>
      <c r="S62" s="68" t="s">
        <v>1751</v>
      </c>
      <c r="T62" s="68" t="s">
        <v>1751</v>
      </c>
      <c r="U62" s="68" t="s">
        <v>1751</v>
      </c>
      <c r="V62" s="68">
        <v>963</v>
      </c>
      <c r="W62" s="68" t="s">
        <v>1751</v>
      </c>
      <c r="X62" s="68" t="s">
        <v>1751</v>
      </c>
      <c r="Y62" s="68" t="s">
        <v>1751</v>
      </c>
      <c r="Z62" s="68" t="s">
        <v>1751</v>
      </c>
      <c r="AA62" s="68" t="s">
        <v>1751</v>
      </c>
      <c r="AB62" s="68" t="s">
        <v>1751</v>
      </c>
      <c r="AC62" s="68">
        <v>851</v>
      </c>
      <c r="AD62" s="68">
        <v>851</v>
      </c>
      <c r="AE62" s="68" t="s">
        <v>1751</v>
      </c>
      <c r="AF62" s="68" t="s">
        <v>1751</v>
      </c>
      <c r="AG62" s="68" t="s">
        <v>1751</v>
      </c>
      <c r="AH62" s="68" t="s">
        <v>1751</v>
      </c>
      <c r="AI62" s="68" t="s">
        <v>1751</v>
      </c>
      <c r="AJ62" s="68">
        <v>945</v>
      </c>
      <c r="AK62" s="68">
        <v>885</v>
      </c>
      <c r="AL62" s="68" t="s">
        <v>1751</v>
      </c>
      <c r="AM62" s="68" t="s">
        <v>1751</v>
      </c>
      <c r="AN62" s="68" t="s">
        <v>1751</v>
      </c>
      <c r="AO62" s="68" t="s">
        <v>1751</v>
      </c>
      <c r="AP62" s="68" t="s">
        <v>1751</v>
      </c>
      <c r="AQ62" s="68" t="s">
        <v>1751</v>
      </c>
      <c r="AR62" s="68" t="s">
        <v>1751</v>
      </c>
      <c r="AS62" s="68" t="s">
        <v>1751</v>
      </c>
      <c r="AT62" s="68" t="s">
        <v>1751</v>
      </c>
      <c r="AU62" s="68" t="s">
        <v>1751</v>
      </c>
      <c r="AV62" s="68" t="s">
        <v>1751</v>
      </c>
      <c r="AW62" s="68" t="s">
        <v>1751</v>
      </c>
      <c r="AX62" s="68" t="s">
        <v>1751</v>
      </c>
      <c r="AY62" s="68" t="s">
        <v>1751</v>
      </c>
      <c r="AZ62" s="68" t="s">
        <v>1751</v>
      </c>
      <c r="BA62" s="68" t="s">
        <v>1751</v>
      </c>
      <c r="BB62" s="68" t="s">
        <v>1751</v>
      </c>
      <c r="BC62" s="68" t="s">
        <v>1751</v>
      </c>
    </row>
    <row r="63" spans="1:55">
      <c r="A63" s="132">
        <v>44959</v>
      </c>
      <c r="B63" s="68" t="s">
        <v>1751</v>
      </c>
      <c r="C63" s="68" t="s">
        <v>1751</v>
      </c>
      <c r="D63" s="68" t="s">
        <v>1751</v>
      </c>
      <c r="E63" s="68" t="s">
        <v>1751</v>
      </c>
      <c r="F63" s="68">
        <v>730</v>
      </c>
      <c r="G63" s="68" t="s">
        <v>1751</v>
      </c>
      <c r="H63" s="68" t="s">
        <v>1751</v>
      </c>
      <c r="I63" s="68" t="s">
        <v>1751</v>
      </c>
      <c r="J63" s="68">
        <v>745</v>
      </c>
      <c r="K63" s="68">
        <v>731</v>
      </c>
      <c r="L63" s="68">
        <v>815.1</v>
      </c>
      <c r="M63" s="68" t="s">
        <v>1751</v>
      </c>
      <c r="N63" s="68">
        <v>878</v>
      </c>
      <c r="O63" s="68">
        <v>753.4</v>
      </c>
      <c r="P63" s="68">
        <v>823</v>
      </c>
      <c r="Q63" s="68" t="s">
        <v>1751</v>
      </c>
      <c r="R63" s="68" t="s">
        <v>1751</v>
      </c>
      <c r="S63" s="68" t="s">
        <v>1751</v>
      </c>
      <c r="T63" s="68" t="s">
        <v>1751</v>
      </c>
      <c r="U63" s="68">
        <v>864.5</v>
      </c>
      <c r="V63" s="68" t="s">
        <v>1751</v>
      </c>
      <c r="W63" s="68" t="s">
        <v>1751</v>
      </c>
      <c r="X63" s="68" t="s">
        <v>1751</v>
      </c>
      <c r="Y63" s="68" t="s">
        <v>1751</v>
      </c>
      <c r="Z63" s="68" t="s">
        <v>1751</v>
      </c>
      <c r="AA63" s="68">
        <v>929.7</v>
      </c>
      <c r="AB63" s="68" t="s">
        <v>1751</v>
      </c>
      <c r="AC63" s="68" t="s">
        <v>1751</v>
      </c>
      <c r="AD63" s="68">
        <v>845</v>
      </c>
      <c r="AE63" s="68">
        <v>879.9</v>
      </c>
      <c r="AF63" s="68" t="s">
        <v>1751</v>
      </c>
      <c r="AG63" s="68" t="s">
        <v>1751</v>
      </c>
      <c r="AH63" s="68" t="s">
        <v>1751</v>
      </c>
      <c r="AI63" s="68" t="s">
        <v>1751</v>
      </c>
      <c r="AJ63" s="68" t="s">
        <v>1751</v>
      </c>
      <c r="AK63" s="68" t="s">
        <v>1751</v>
      </c>
      <c r="AL63" s="68" t="s">
        <v>1751</v>
      </c>
      <c r="AM63" s="68" t="s">
        <v>1751</v>
      </c>
      <c r="AN63" s="68" t="s">
        <v>1751</v>
      </c>
      <c r="AO63" s="68" t="s">
        <v>1751</v>
      </c>
      <c r="AP63" s="68" t="s">
        <v>1751</v>
      </c>
      <c r="AQ63" s="68" t="s">
        <v>1751</v>
      </c>
      <c r="AR63" s="68" t="s">
        <v>1751</v>
      </c>
      <c r="AS63" s="68" t="s">
        <v>1751</v>
      </c>
      <c r="AT63" s="68" t="s">
        <v>1751</v>
      </c>
      <c r="AU63" s="68" t="s">
        <v>1751</v>
      </c>
      <c r="AV63" s="68" t="s">
        <v>1751</v>
      </c>
      <c r="AW63" s="68" t="s">
        <v>1751</v>
      </c>
      <c r="AX63" s="68" t="s">
        <v>1751</v>
      </c>
      <c r="AY63" s="68" t="s">
        <v>1751</v>
      </c>
      <c r="AZ63" s="68" t="s">
        <v>1751</v>
      </c>
      <c r="BA63" s="68" t="s">
        <v>1751</v>
      </c>
      <c r="BB63" s="68" t="s">
        <v>1751</v>
      </c>
      <c r="BC63" s="68" t="s">
        <v>1751</v>
      </c>
    </row>
    <row r="64" spans="1:55">
      <c r="A64" s="132">
        <v>44962</v>
      </c>
      <c r="B64" s="68" t="s">
        <v>1751</v>
      </c>
      <c r="C64" s="68" t="s">
        <v>1751</v>
      </c>
      <c r="D64" s="68" t="s">
        <v>1751</v>
      </c>
      <c r="E64" s="68" t="s">
        <v>1751</v>
      </c>
      <c r="F64" s="68">
        <v>731</v>
      </c>
      <c r="G64" s="68">
        <v>750</v>
      </c>
      <c r="H64" s="68" t="s">
        <v>1751</v>
      </c>
      <c r="I64" s="68">
        <v>750.1</v>
      </c>
      <c r="J64" s="68" t="s">
        <v>1751</v>
      </c>
      <c r="K64" s="68" t="s">
        <v>1751</v>
      </c>
      <c r="L64" s="68">
        <v>812.3</v>
      </c>
      <c r="M64" s="68" t="s">
        <v>1751</v>
      </c>
      <c r="N64" s="68" t="s">
        <v>1751</v>
      </c>
      <c r="O64" s="68" t="s">
        <v>1751</v>
      </c>
      <c r="P64" s="68" t="s">
        <v>1751</v>
      </c>
      <c r="Q64" s="68" t="s">
        <v>1751</v>
      </c>
      <c r="R64" s="68" t="s">
        <v>1751</v>
      </c>
      <c r="S64" s="68">
        <v>880</v>
      </c>
      <c r="T64" s="68" t="s">
        <v>1751</v>
      </c>
      <c r="U64" s="68">
        <v>847.3</v>
      </c>
      <c r="V64" s="68">
        <v>957.4</v>
      </c>
      <c r="W64" s="68" t="s">
        <v>1751</v>
      </c>
      <c r="X64" s="68" t="s">
        <v>1751</v>
      </c>
      <c r="Y64" s="68">
        <v>848</v>
      </c>
      <c r="Z64" s="68" t="s">
        <v>1751</v>
      </c>
      <c r="AA64" s="68" t="s">
        <v>1751</v>
      </c>
      <c r="AB64" s="68" t="s">
        <v>1751</v>
      </c>
      <c r="AC64" s="68" t="s">
        <v>1751</v>
      </c>
      <c r="AD64" s="68" t="s">
        <v>1751</v>
      </c>
      <c r="AE64" s="68" t="s">
        <v>1751</v>
      </c>
      <c r="AF64" s="68" t="s">
        <v>1751</v>
      </c>
      <c r="AG64" s="68">
        <v>850</v>
      </c>
      <c r="AH64" s="68" t="s">
        <v>1751</v>
      </c>
      <c r="AI64" s="68" t="s">
        <v>1751</v>
      </c>
      <c r="AJ64" s="68">
        <v>940</v>
      </c>
      <c r="AK64" s="68" t="s">
        <v>1751</v>
      </c>
      <c r="AL64" s="68" t="s">
        <v>1751</v>
      </c>
      <c r="AM64" s="68" t="s">
        <v>1751</v>
      </c>
      <c r="AN64" s="68" t="s">
        <v>1751</v>
      </c>
      <c r="AO64" s="68" t="s">
        <v>1751</v>
      </c>
      <c r="AP64" s="68" t="s">
        <v>1751</v>
      </c>
      <c r="AQ64" s="68" t="s">
        <v>1751</v>
      </c>
      <c r="AR64" s="68">
        <v>730</v>
      </c>
      <c r="AS64" s="68" t="s">
        <v>1751</v>
      </c>
      <c r="AT64" s="68" t="s">
        <v>1751</v>
      </c>
      <c r="AU64" s="68" t="s">
        <v>1751</v>
      </c>
      <c r="AV64" s="68" t="s">
        <v>1751</v>
      </c>
      <c r="AW64" s="68" t="s">
        <v>1751</v>
      </c>
      <c r="AX64" s="68" t="s">
        <v>1751</v>
      </c>
      <c r="AY64" s="68" t="s">
        <v>1751</v>
      </c>
      <c r="AZ64" s="68" t="s">
        <v>1751</v>
      </c>
      <c r="BA64" s="68" t="s">
        <v>1751</v>
      </c>
      <c r="BB64" s="68" t="s">
        <v>1751</v>
      </c>
      <c r="BC64" s="68" t="s">
        <v>1751</v>
      </c>
    </row>
    <row r="65" spans="1:57">
      <c r="A65" s="132">
        <v>44963</v>
      </c>
      <c r="B65" s="68" t="s">
        <v>1751</v>
      </c>
      <c r="C65" s="68" t="s">
        <v>1751</v>
      </c>
      <c r="D65" s="68" t="s">
        <v>1751</v>
      </c>
      <c r="E65" s="68" t="s">
        <v>1751</v>
      </c>
      <c r="F65" s="68">
        <v>730</v>
      </c>
      <c r="G65" s="68" t="s">
        <v>1751</v>
      </c>
      <c r="H65" s="68" t="s">
        <v>1751</v>
      </c>
      <c r="I65" s="68" t="s">
        <v>1751</v>
      </c>
      <c r="J65" s="68" t="s">
        <v>1751</v>
      </c>
      <c r="K65" s="68" t="s">
        <v>1751</v>
      </c>
      <c r="L65" s="68">
        <v>810</v>
      </c>
      <c r="M65" s="68" t="s">
        <v>1751</v>
      </c>
      <c r="N65" s="68" t="s">
        <v>1751</v>
      </c>
      <c r="O65" s="68" t="s">
        <v>1751</v>
      </c>
      <c r="P65" s="68" t="s">
        <v>1751</v>
      </c>
      <c r="Q65" s="68" t="s">
        <v>1751</v>
      </c>
      <c r="R65" s="68" t="s">
        <v>1751</v>
      </c>
      <c r="S65" s="68">
        <v>870</v>
      </c>
      <c r="T65" s="68">
        <v>890</v>
      </c>
      <c r="U65" s="68">
        <v>850</v>
      </c>
      <c r="V65" s="68">
        <v>965</v>
      </c>
      <c r="W65" s="68" t="s">
        <v>1751</v>
      </c>
      <c r="X65" s="68" t="s">
        <v>1751</v>
      </c>
      <c r="Y65" s="68" t="s">
        <v>1751</v>
      </c>
      <c r="Z65" s="68" t="s">
        <v>1751</v>
      </c>
      <c r="AA65" s="68" t="s">
        <v>1751</v>
      </c>
      <c r="AB65" s="68" t="s">
        <v>1751</v>
      </c>
      <c r="AC65" s="68" t="s">
        <v>1751</v>
      </c>
      <c r="AD65" s="68">
        <v>840</v>
      </c>
      <c r="AE65" s="68" t="s">
        <v>1751</v>
      </c>
      <c r="AF65" s="68" t="s">
        <v>1751</v>
      </c>
      <c r="AG65" s="68" t="s">
        <v>1751</v>
      </c>
      <c r="AH65" s="68" t="s">
        <v>1751</v>
      </c>
      <c r="AI65" s="68" t="s">
        <v>1751</v>
      </c>
      <c r="AJ65" s="68">
        <v>930.1</v>
      </c>
      <c r="AK65" s="68" t="s">
        <v>1751</v>
      </c>
      <c r="AL65" s="68" t="s">
        <v>1751</v>
      </c>
      <c r="AM65" s="68" t="s">
        <v>1751</v>
      </c>
      <c r="AN65" s="68" t="s">
        <v>1751</v>
      </c>
      <c r="AO65" s="68" t="s">
        <v>1751</v>
      </c>
      <c r="AP65" s="68" t="s">
        <v>1751</v>
      </c>
      <c r="AQ65" s="68">
        <v>851</v>
      </c>
      <c r="AR65" s="68">
        <v>744.6</v>
      </c>
      <c r="AS65" s="68" t="s">
        <v>1751</v>
      </c>
      <c r="AT65" s="68" t="s">
        <v>1751</v>
      </c>
      <c r="AU65" s="68" t="s">
        <v>1751</v>
      </c>
      <c r="AV65" s="68" t="s">
        <v>1751</v>
      </c>
      <c r="AW65" s="68" t="s">
        <v>1751</v>
      </c>
      <c r="AX65" s="68" t="s">
        <v>1751</v>
      </c>
      <c r="AY65" s="68" t="s">
        <v>1751</v>
      </c>
      <c r="AZ65" s="68" t="s">
        <v>1751</v>
      </c>
      <c r="BA65" s="68" t="s">
        <v>1751</v>
      </c>
      <c r="BB65" s="68" t="s">
        <v>1751</v>
      </c>
      <c r="BC65" s="68" t="s">
        <v>1751</v>
      </c>
    </row>
    <row r="66" spans="1:57">
      <c r="A66" s="132">
        <v>44964</v>
      </c>
      <c r="B66" s="68" t="s">
        <v>1751</v>
      </c>
      <c r="C66" s="68">
        <v>1012.2</v>
      </c>
      <c r="D66" s="68" t="s">
        <v>1751</v>
      </c>
      <c r="E66" s="68" t="s">
        <v>1751</v>
      </c>
      <c r="F66" s="68">
        <v>738</v>
      </c>
      <c r="G66" s="68" t="s">
        <v>1751</v>
      </c>
      <c r="H66" s="68" t="s">
        <v>1751</v>
      </c>
      <c r="I66" s="68" t="s">
        <v>1751</v>
      </c>
      <c r="J66" s="68">
        <v>745</v>
      </c>
      <c r="K66" s="68" t="s">
        <v>1751</v>
      </c>
      <c r="L66" s="68">
        <v>815</v>
      </c>
      <c r="M66" s="68" t="s">
        <v>1751</v>
      </c>
      <c r="N66" s="68" t="s">
        <v>1751</v>
      </c>
      <c r="O66" s="68" t="s">
        <v>1751</v>
      </c>
      <c r="P66" s="68">
        <v>824</v>
      </c>
      <c r="Q66" s="68" t="s">
        <v>1751</v>
      </c>
      <c r="R66" s="68" t="s">
        <v>1751</v>
      </c>
      <c r="S66" s="68" t="s">
        <v>1751</v>
      </c>
      <c r="T66" s="68" t="s">
        <v>1751</v>
      </c>
      <c r="U66" s="68">
        <v>850</v>
      </c>
      <c r="V66" s="68">
        <v>970</v>
      </c>
      <c r="W66" s="68" t="s">
        <v>1751</v>
      </c>
      <c r="X66" s="68" t="s">
        <v>1751</v>
      </c>
      <c r="Y66" s="68">
        <v>850.1</v>
      </c>
      <c r="Z66" s="68" t="s">
        <v>1751</v>
      </c>
      <c r="AA66" s="68" t="s">
        <v>1751</v>
      </c>
      <c r="AB66" s="68" t="s">
        <v>1751</v>
      </c>
      <c r="AC66" s="68" t="s">
        <v>1751</v>
      </c>
      <c r="AD66" s="68" t="s">
        <v>1751</v>
      </c>
      <c r="AE66" s="68" t="s">
        <v>1751</v>
      </c>
      <c r="AF66" s="68" t="s">
        <v>1751</v>
      </c>
      <c r="AG66" s="68" t="s">
        <v>1751</v>
      </c>
      <c r="AH66" s="68" t="s">
        <v>1751</v>
      </c>
      <c r="AI66" s="68" t="s">
        <v>1751</v>
      </c>
      <c r="AJ66" s="68" t="s">
        <v>1751</v>
      </c>
      <c r="AK66" s="68">
        <v>871</v>
      </c>
      <c r="AL66" s="68" t="s">
        <v>1751</v>
      </c>
      <c r="AM66" s="68" t="s">
        <v>1751</v>
      </c>
      <c r="AN66" s="68" t="s">
        <v>1751</v>
      </c>
      <c r="AO66" s="68" t="s">
        <v>1751</v>
      </c>
      <c r="AP66" s="68" t="s">
        <v>1751</v>
      </c>
      <c r="AQ66" s="68">
        <v>840</v>
      </c>
      <c r="AR66" s="68">
        <v>730.1</v>
      </c>
      <c r="AS66" s="68" t="s">
        <v>1751</v>
      </c>
      <c r="AT66" s="68" t="s">
        <v>1751</v>
      </c>
      <c r="AU66" s="68" t="s">
        <v>1751</v>
      </c>
      <c r="AV66" s="68" t="s">
        <v>1751</v>
      </c>
      <c r="AW66" s="68" t="s">
        <v>1751</v>
      </c>
      <c r="AX66" s="68" t="s">
        <v>1751</v>
      </c>
      <c r="AY66" s="68" t="s">
        <v>1751</v>
      </c>
      <c r="AZ66" s="68" t="s">
        <v>1751</v>
      </c>
      <c r="BA66" s="68" t="s">
        <v>1751</v>
      </c>
      <c r="BB66" s="68" t="s">
        <v>1751</v>
      </c>
      <c r="BC66" s="68" t="s">
        <v>1751</v>
      </c>
    </row>
    <row r="67" spans="1:57">
      <c r="A67" s="132">
        <v>44965</v>
      </c>
      <c r="B67" s="68" t="s">
        <v>1751</v>
      </c>
      <c r="C67" s="68">
        <v>1030</v>
      </c>
      <c r="D67" s="68" t="s">
        <v>1751</v>
      </c>
      <c r="E67" s="68" t="s">
        <v>1751</v>
      </c>
      <c r="F67" s="68">
        <v>749</v>
      </c>
      <c r="G67" s="68" t="s">
        <v>1751</v>
      </c>
      <c r="H67" s="68">
        <v>780</v>
      </c>
      <c r="I67" s="68" t="s">
        <v>1751</v>
      </c>
      <c r="J67" s="68" t="s">
        <v>1751</v>
      </c>
      <c r="K67" s="68">
        <v>740</v>
      </c>
      <c r="L67" s="68" t="s">
        <v>1751</v>
      </c>
      <c r="M67" s="68" t="s">
        <v>1751</v>
      </c>
      <c r="N67" s="68" t="s">
        <v>1751</v>
      </c>
      <c r="O67" s="68" t="s">
        <v>1751</v>
      </c>
      <c r="P67" s="68" t="s">
        <v>1751</v>
      </c>
      <c r="Q67" s="68" t="s">
        <v>1751</v>
      </c>
      <c r="R67" s="68" t="s">
        <v>1751</v>
      </c>
      <c r="S67" s="68" t="s">
        <v>1751</v>
      </c>
      <c r="T67" s="68" t="s">
        <v>1751</v>
      </c>
      <c r="U67" s="68">
        <v>833.1</v>
      </c>
      <c r="V67" s="68" t="s">
        <v>1751</v>
      </c>
      <c r="W67" s="68" t="s">
        <v>1751</v>
      </c>
      <c r="X67" s="68" t="s">
        <v>1751</v>
      </c>
      <c r="Y67" s="68" t="s">
        <v>1751</v>
      </c>
      <c r="Z67" s="68" t="s">
        <v>1751</v>
      </c>
      <c r="AA67" s="68" t="s">
        <v>1751</v>
      </c>
      <c r="AB67" s="68" t="s">
        <v>1751</v>
      </c>
      <c r="AC67" s="68" t="s">
        <v>1751</v>
      </c>
      <c r="AD67" s="68" t="s">
        <v>1751</v>
      </c>
      <c r="AE67" s="68" t="s">
        <v>1751</v>
      </c>
      <c r="AF67" s="68" t="s">
        <v>1751</v>
      </c>
      <c r="AG67" s="68">
        <v>850</v>
      </c>
      <c r="AH67" s="68" t="s">
        <v>1751</v>
      </c>
      <c r="AI67" s="68" t="s">
        <v>1751</v>
      </c>
      <c r="AJ67" s="68" t="s">
        <v>1751</v>
      </c>
      <c r="AK67" s="68" t="s">
        <v>1751</v>
      </c>
      <c r="AL67" s="68" t="s">
        <v>1751</v>
      </c>
      <c r="AM67" s="68" t="s">
        <v>1751</v>
      </c>
      <c r="AN67" s="68" t="s">
        <v>1751</v>
      </c>
      <c r="AO67" s="68" t="s">
        <v>1751</v>
      </c>
      <c r="AP67" s="68" t="s">
        <v>1751</v>
      </c>
      <c r="AQ67" s="68">
        <v>826</v>
      </c>
      <c r="AR67" s="68">
        <v>730</v>
      </c>
      <c r="AS67" s="68" t="s">
        <v>1751</v>
      </c>
      <c r="AT67" s="68" t="s">
        <v>1751</v>
      </c>
      <c r="AU67" s="68" t="s">
        <v>1751</v>
      </c>
      <c r="AV67" s="68" t="s">
        <v>1751</v>
      </c>
      <c r="AW67" s="68" t="s">
        <v>1751</v>
      </c>
      <c r="AX67" s="68" t="s">
        <v>1751</v>
      </c>
      <c r="AY67" s="68" t="s">
        <v>1751</v>
      </c>
      <c r="AZ67" s="68" t="s">
        <v>1751</v>
      </c>
      <c r="BA67" s="68" t="s">
        <v>1751</v>
      </c>
      <c r="BB67" s="68" t="s">
        <v>1751</v>
      </c>
      <c r="BC67" s="68" t="s">
        <v>1751</v>
      </c>
    </row>
    <row r="68" spans="1:57">
      <c r="A68" s="132">
        <v>44966</v>
      </c>
      <c r="B68" s="68" t="s">
        <v>1751</v>
      </c>
      <c r="C68" s="68">
        <v>1009.4</v>
      </c>
      <c r="D68" s="68" t="s">
        <v>1751</v>
      </c>
      <c r="E68" s="68" t="s">
        <v>1751</v>
      </c>
      <c r="F68" s="68">
        <v>740</v>
      </c>
      <c r="G68" s="68">
        <v>751</v>
      </c>
      <c r="H68" s="68" t="s">
        <v>1751</v>
      </c>
      <c r="I68" s="68" t="s">
        <v>1751</v>
      </c>
      <c r="J68" s="68" t="s">
        <v>1751</v>
      </c>
      <c r="K68" s="68" t="s">
        <v>1751</v>
      </c>
      <c r="L68" s="68">
        <v>808.1</v>
      </c>
      <c r="M68" s="68" t="s">
        <v>1751</v>
      </c>
      <c r="N68" s="68" t="s">
        <v>1751</v>
      </c>
      <c r="O68" s="68" t="s">
        <v>1751</v>
      </c>
      <c r="P68" s="68" t="s">
        <v>1751</v>
      </c>
      <c r="Q68" s="68" t="s">
        <v>1751</v>
      </c>
      <c r="R68" s="68">
        <v>989.1</v>
      </c>
      <c r="S68" s="68" t="s">
        <v>1751</v>
      </c>
      <c r="T68" s="68" t="s">
        <v>1751</v>
      </c>
      <c r="U68" s="68" t="s">
        <v>1751</v>
      </c>
      <c r="V68" s="68" t="s">
        <v>1751</v>
      </c>
      <c r="W68" s="68" t="s">
        <v>1751</v>
      </c>
      <c r="X68" s="68">
        <v>882</v>
      </c>
      <c r="Y68" s="68">
        <v>866.8</v>
      </c>
      <c r="Z68" s="68" t="s">
        <v>1751</v>
      </c>
      <c r="AA68" s="68" t="s">
        <v>1751</v>
      </c>
      <c r="AB68" s="68" t="s">
        <v>1751</v>
      </c>
      <c r="AC68" s="68" t="s">
        <v>1751</v>
      </c>
      <c r="AD68" s="68" t="s">
        <v>1751</v>
      </c>
      <c r="AE68" s="68" t="s">
        <v>1751</v>
      </c>
      <c r="AF68" s="68" t="s">
        <v>1751</v>
      </c>
      <c r="AG68" s="68" t="s">
        <v>1751</v>
      </c>
      <c r="AH68" s="68" t="s">
        <v>1751</v>
      </c>
      <c r="AI68" s="68" t="s">
        <v>1751</v>
      </c>
      <c r="AJ68" s="68" t="s">
        <v>1751</v>
      </c>
      <c r="AK68" s="68" t="s">
        <v>1751</v>
      </c>
      <c r="AL68" s="68" t="s">
        <v>1751</v>
      </c>
      <c r="AM68" s="68" t="s">
        <v>1751</v>
      </c>
      <c r="AN68" s="68" t="s">
        <v>1751</v>
      </c>
      <c r="AO68" s="68" t="s">
        <v>1751</v>
      </c>
      <c r="AP68" s="68" t="s">
        <v>1751</v>
      </c>
      <c r="AQ68" s="68">
        <v>809.5</v>
      </c>
      <c r="AR68" s="68" t="s">
        <v>1751</v>
      </c>
      <c r="AS68" s="68" t="s">
        <v>1751</v>
      </c>
      <c r="AT68" s="68" t="s">
        <v>1751</v>
      </c>
      <c r="AU68" s="68" t="s">
        <v>1751</v>
      </c>
      <c r="AV68" s="68" t="s">
        <v>1751</v>
      </c>
      <c r="AW68" s="68" t="s">
        <v>1751</v>
      </c>
      <c r="AX68" s="68" t="s">
        <v>1751</v>
      </c>
      <c r="AY68" s="68" t="s">
        <v>1751</v>
      </c>
      <c r="AZ68" s="68" t="s">
        <v>1751</v>
      </c>
      <c r="BA68" s="68" t="s">
        <v>1751</v>
      </c>
      <c r="BB68" s="68" t="s">
        <v>1751</v>
      </c>
      <c r="BC68" s="68" t="s">
        <v>1751</v>
      </c>
    </row>
    <row r="69" spans="1:57">
      <c r="A69" s="132">
        <v>44969</v>
      </c>
      <c r="B69" s="68" t="s">
        <v>1751</v>
      </c>
      <c r="C69" s="68">
        <v>1004.3</v>
      </c>
      <c r="D69" s="68" t="s">
        <v>1751</v>
      </c>
      <c r="E69" s="68" t="s">
        <v>1751</v>
      </c>
      <c r="F69" s="68">
        <v>754.8</v>
      </c>
      <c r="G69" s="68">
        <v>751</v>
      </c>
      <c r="H69" s="68">
        <v>780</v>
      </c>
      <c r="I69" s="68">
        <v>755</v>
      </c>
      <c r="J69" s="68" t="s">
        <v>1751</v>
      </c>
      <c r="K69" s="68">
        <v>744</v>
      </c>
      <c r="L69" s="68">
        <v>820</v>
      </c>
      <c r="M69" s="68" t="s">
        <v>1751</v>
      </c>
      <c r="N69" s="68" t="s">
        <v>1751</v>
      </c>
      <c r="O69" s="68" t="s">
        <v>1751</v>
      </c>
      <c r="P69" s="68" t="s">
        <v>1751</v>
      </c>
      <c r="Q69" s="68" t="s">
        <v>1751</v>
      </c>
      <c r="R69" s="68" t="s">
        <v>1751</v>
      </c>
      <c r="S69" s="68" t="s">
        <v>1751</v>
      </c>
      <c r="T69" s="68" t="s">
        <v>1751</v>
      </c>
      <c r="U69" s="68">
        <v>833</v>
      </c>
      <c r="V69" s="68" t="s">
        <v>1751</v>
      </c>
      <c r="W69" s="68" t="s">
        <v>1751</v>
      </c>
      <c r="X69" s="68" t="s">
        <v>1751</v>
      </c>
      <c r="Y69" s="68" t="s">
        <v>1751</v>
      </c>
      <c r="Z69" s="68" t="s">
        <v>1751</v>
      </c>
      <c r="AA69" s="68" t="s">
        <v>1751</v>
      </c>
      <c r="AB69" s="68" t="s">
        <v>1751</v>
      </c>
      <c r="AC69" s="68" t="s">
        <v>1751</v>
      </c>
      <c r="AD69" s="68" t="s">
        <v>1751</v>
      </c>
      <c r="AE69" s="68" t="s">
        <v>1751</v>
      </c>
      <c r="AF69" s="68" t="s">
        <v>1751</v>
      </c>
      <c r="AG69" s="68" t="s">
        <v>1751</v>
      </c>
      <c r="AH69" s="68" t="s">
        <v>1751</v>
      </c>
      <c r="AI69" s="68" t="s">
        <v>1751</v>
      </c>
      <c r="AJ69" s="68" t="s">
        <v>1751</v>
      </c>
      <c r="AK69" s="68">
        <v>870.2</v>
      </c>
      <c r="AL69" s="68" t="s">
        <v>1751</v>
      </c>
      <c r="AM69" s="68" t="s">
        <v>1751</v>
      </c>
      <c r="AN69" s="68" t="s">
        <v>1751</v>
      </c>
      <c r="AO69" s="68" t="s">
        <v>1751</v>
      </c>
      <c r="AP69" s="68" t="s">
        <v>1751</v>
      </c>
      <c r="AQ69" s="68" t="s">
        <v>1751</v>
      </c>
      <c r="AR69" s="68" t="s">
        <v>1751</v>
      </c>
      <c r="AS69" s="68" t="s">
        <v>1751</v>
      </c>
      <c r="AT69" s="68" t="s">
        <v>1751</v>
      </c>
      <c r="AU69" s="68" t="s">
        <v>1751</v>
      </c>
      <c r="AV69" s="68" t="s">
        <v>1751</v>
      </c>
      <c r="AW69" s="68" t="s">
        <v>1751</v>
      </c>
      <c r="AX69" s="68" t="s">
        <v>1751</v>
      </c>
      <c r="AY69" s="68" t="s">
        <v>1751</v>
      </c>
      <c r="AZ69" s="68" t="s">
        <v>1751</v>
      </c>
      <c r="BA69" s="68" t="s">
        <v>1751</v>
      </c>
      <c r="BB69" s="68" t="s">
        <v>1751</v>
      </c>
      <c r="BC69" s="68" t="s">
        <v>1751</v>
      </c>
    </row>
    <row r="70" spans="1:57">
      <c r="A70" s="132">
        <v>44970</v>
      </c>
      <c r="B70" s="68" t="s">
        <v>1751</v>
      </c>
      <c r="C70" s="68" t="s">
        <v>1751</v>
      </c>
      <c r="D70" s="68" t="s">
        <v>1751</v>
      </c>
      <c r="E70" s="68" t="s">
        <v>1751</v>
      </c>
      <c r="F70" s="68" t="s">
        <v>1751</v>
      </c>
      <c r="G70" s="68" t="s">
        <v>1751</v>
      </c>
      <c r="H70" s="68" t="s">
        <v>1751</v>
      </c>
      <c r="I70" s="68" t="s">
        <v>1751</v>
      </c>
      <c r="J70" s="68" t="s">
        <v>1751</v>
      </c>
      <c r="K70" s="68" t="s">
        <v>1751</v>
      </c>
      <c r="L70" s="68" t="s">
        <v>1751</v>
      </c>
      <c r="M70" s="68" t="s">
        <v>1751</v>
      </c>
      <c r="N70" s="68" t="s">
        <v>1751</v>
      </c>
      <c r="O70" s="68" t="s">
        <v>1751</v>
      </c>
      <c r="P70" s="68" t="s">
        <v>1751</v>
      </c>
      <c r="Q70" s="68" t="s">
        <v>1751</v>
      </c>
      <c r="R70" s="68" t="s">
        <v>1751</v>
      </c>
      <c r="S70" s="68" t="s">
        <v>1751</v>
      </c>
      <c r="T70" s="68" t="s">
        <v>1751</v>
      </c>
      <c r="U70" s="68" t="s">
        <v>1751</v>
      </c>
      <c r="V70" s="68" t="s">
        <v>1751</v>
      </c>
      <c r="W70" s="68" t="s">
        <v>1751</v>
      </c>
      <c r="X70" s="68" t="s">
        <v>1751</v>
      </c>
      <c r="Y70" s="68" t="s">
        <v>1751</v>
      </c>
      <c r="Z70" s="68" t="s">
        <v>1751</v>
      </c>
      <c r="AA70" s="68" t="s">
        <v>1751</v>
      </c>
      <c r="AB70" s="68" t="s">
        <v>1751</v>
      </c>
      <c r="AC70" s="68" t="s">
        <v>1751</v>
      </c>
      <c r="AD70" s="68" t="s">
        <v>1751</v>
      </c>
      <c r="AE70" s="68" t="s">
        <v>1751</v>
      </c>
      <c r="AF70" s="68" t="s">
        <v>1751</v>
      </c>
      <c r="AG70" s="68" t="s">
        <v>1751</v>
      </c>
      <c r="AH70" s="68" t="s">
        <v>1751</v>
      </c>
      <c r="AI70" s="68" t="s">
        <v>1751</v>
      </c>
      <c r="AJ70" s="68" t="s">
        <v>1751</v>
      </c>
      <c r="AK70" s="68" t="s">
        <v>1751</v>
      </c>
      <c r="AL70" s="68" t="s">
        <v>1751</v>
      </c>
      <c r="AM70" s="68" t="s">
        <v>1751</v>
      </c>
      <c r="AN70" s="68" t="s">
        <v>1751</v>
      </c>
      <c r="AO70" s="68" t="s">
        <v>1751</v>
      </c>
      <c r="AP70" s="68" t="s">
        <v>1751</v>
      </c>
      <c r="AQ70" s="68" t="s">
        <v>1751</v>
      </c>
      <c r="AR70" s="68" t="s">
        <v>1751</v>
      </c>
      <c r="AS70" s="68" t="s">
        <v>1751</v>
      </c>
      <c r="AT70" s="68" t="s">
        <v>1751</v>
      </c>
      <c r="AU70" s="68" t="s">
        <v>1751</v>
      </c>
      <c r="AV70" s="68" t="s">
        <v>1751</v>
      </c>
      <c r="AW70" s="68" t="s">
        <v>1751</v>
      </c>
      <c r="AX70" s="68" t="s">
        <v>1751</v>
      </c>
      <c r="AY70" s="68" t="s">
        <v>1751</v>
      </c>
      <c r="AZ70" s="68" t="s">
        <v>1751</v>
      </c>
      <c r="BA70" s="68" t="s">
        <v>1751</v>
      </c>
      <c r="BB70" s="68" t="s">
        <v>1751</v>
      </c>
      <c r="BC70" s="68" t="s">
        <v>1751</v>
      </c>
      <c r="BD70" s="68" t="s">
        <v>1751</v>
      </c>
      <c r="BE70" s="68" t="s">
        <v>1751</v>
      </c>
    </row>
    <row r="71" spans="1:57">
      <c r="A71" s="132">
        <v>44971</v>
      </c>
      <c r="B71" s="68" t="s">
        <v>1751</v>
      </c>
      <c r="C71" s="68">
        <v>1024.3</v>
      </c>
      <c r="D71" s="68" t="s">
        <v>1751</v>
      </c>
      <c r="E71" s="68" t="s">
        <v>1751</v>
      </c>
      <c r="F71" s="68">
        <v>754.8</v>
      </c>
      <c r="G71" s="68">
        <v>760</v>
      </c>
      <c r="H71" s="68">
        <v>790</v>
      </c>
      <c r="I71" s="68" t="s">
        <v>1751</v>
      </c>
      <c r="J71" s="68" t="s">
        <v>1751</v>
      </c>
      <c r="K71" s="68" t="s">
        <v>1751</v>
      </c>
      <c r="L71" s="68">
        <v>806</v>
      </c>
      <c r="M71" s="68" t="s">
        <v>1751</v>
      </c>
      <c r="N71" s="68" t="s">
        <v>1751</v>
      </c>
      <c r="O71" s="68" t="s">
        <v>1751</v>
      </c>
      <c r="P71" s="68" t="s">
        <v>1751</v>
      </c>
      <c r="Q71" s="68" t="s">
        <v>1751</v>
      </c>
      <c r="R71" s="68" t="s">
        <v>1751</v>
      </c>
      <c r="S71" s="68" t="s">
        <v>1751</v>
      </c>
      <c r="T71" s="68" t="s">
        <v>1751</v>
      </c>
      <c r="U71" s="68">
        <v>840</v>
      </c>
      <c r="V71" s="68">
        <v>968</v>
      </c>
      <c r="W71" s="68" t="s">
        <v>1751</v>
      </c>
      <c r="X71" s="68" t="s">
        <v>1751</v>
      </c>
      <c r="Y71" s="68" t="s">
        <v>1751</v>
      </c>
      <c r="Z71" s="68" t="s">
        <v>1751</v>
      </c>
      <c r="AA71" s="68" t="s">
        <v>1751</v>
      </c>
      <c r="AB71" s="68" t="s">
        <v>1751</v>
      </c>
      <c r="AC71" s="68" t="s">
        <v>1751</v>
      </c>
      <c r="AD71" s="68" t="s">
        <v>1751</v>
      </c>
      <c r="AE71" s="68" t="s">
        <v>1751</v>
      </c>
      <c r="AF71" s="68" t="s">
        <v>1751</v>
      </c>
      <c r="AG71" s="68" t="s">
        <v>1751</v>
      </c>
      <c r="AH71" s="68" t="s">
        <v>1751</v>
      </c>
      <c r="AI71" s="68" t="s">
        <v>1751</v>
      </c>
      <c r="AJ71" s="68" t="s">
        <v>1751</v>
      </c>
      <c r="AK71" s="68" t="s">
        <v>1751</v>
      </c>
      <c r="AL71" s="68" t="s">
        <v>1751</v>
      </c>
      <c r="AM71" s="68" t="s">
        <v>1751</v>
      </c>
      <c r="AN71" s="68" t="s">
        <v>1751</v>
      </c>
      <c r="AO71" s="68" t="s">
        <v>1751</v>
      </c>
      <c r="AP71" s="68" t="s">
        <v>1751</v>
      </c>
      <c r="AQ71" s="68" t="s">
        <v>1751</v>
      </c>
      <c r="AR71" s="68">
        <v>740</v>
      </c>
      <c r="AS71" s="68" t="s">
        <v>1751</v>
      </c>
      <c r="AT71" s="68" t="s">
        <v>1751</v>
      </c>
      <c r="AU71" s="68" t="s">
        <v>1751</v>
      </c>
      <c r="AV71" s="68" t="s">
        <v>1751</v>
      </c>
      <c r="AW71" s="68" t="s">
        <v>1751</v>
      </c>
      <c r="AX71" s="68" t="s">
        <v>1751</v>
      </c>
      <c r="AY71" s="68" t="s">
        <v>1751</v>
      </c>
      <c r="AZ71" s="68" t="s">
        <v>1751</v>
      </c>
      <c r="BA71" s="68" t="s">
        <v>1751</v>
      </c>
      <c r="BB71" s="68" t="s">
        <v>1751</v>
      </c>
      <c r="BC71" s="68" t="s">
        <v>1751</v>
      </c>
      <c r="BD71" s="68" t="s">
        <v>1751</v>
      </c>
      <c r="BE71" s="68" t="s">
        <v>1751</v>
      </c>
    </row>
    <row r="72" spans="1:57">
      <c r="A72" s="132">
        <v>44972</v>
      </c>
      <c r="B72" s="68" t="s">
        <v>1751</v>
      </c>
      <c r="C72" s="68" t="s">
        <v>1751</v>
      </c>
      <c r="D72" s="68" t="s">
        <v>1751</v>
      </c>
      <c r="E72" s="68" t="s">
        <v>1751</v>
      </c>
      <c r="F72" s="68">
        <v>745</v>
      </c>
      <c r="G72" s="68">
        <v>760</v>
      </c>
      <c r="H72" s="68" t="s">
        <v>1751</v>
      </c>
      <c r="I72" s="68" t="s">
        <v>1751</v>
      </c>
      <c r="J72" s="68" t="s">
        <v>1751</v>
      </c>
      <c r="K72" s="68" t="s">
        <v>1751</v>
      </c>
      <c r="L72" s="68">
        <v>807.1</v>
      </c>
      <c r="M72" s="68" t="s">
        <v>1751</v>
      </c>
      <c r="N72" s="68" t="s">
        <v>1751</v>
      </c>
      <c r="O72" s="68" t="s">
        <v>1751</v>
      </c>
      <c r="P72" s="68" t="s">
        <v>1751</v>
      </c>
      <c r="Q72" s="68" t="s">
        <v>1751</v>
      </c>
      <c r="R72" s="68" t="s">
        <v>1751</v>
      </c>
      <c r="S72" s="68" t="s">
        <v>1751</v>
      </c>
      <c r="T72" s="68">
        <v>880</v>
      </c>
      <c r="U72" s="68">
        <v>829.1</v>
      </c>
      <c r="V72" s="68">
        <v>964</v>
      </c>
      <c r="W72" s="68" t="s">
        <v>1751</v>
      </c>
      <c r="X72" s="68" t="s">
        <v>1751</v>
      </c>
      <c r="Y72" s="68" t="s">
        <v>1751</v>
      </c>
      <c r="Z72" s="68" t="s">
        <v>1751</v>
      </c>
      <c r="AA72" s="68" t="s">
        <v>1751</v>
      </c>
      <c r="AB72" s="68" t="s">
        <v>1751</v>
      </c>
      <c r="AC72" s="68" t="s">
        <v>1751</v>
      </c>
      <c r="AD72" s="68" t="s">
        <v>1751</v>
      </c>
      <c r="AE72" s="68" t="s">
        <v>1751</v>
      </c>
      <c r="AF72" s="68" t="s">
        <v>1751</v>
      </c>
      <c r="AG72" s="68">
        <v>845</v>
      </c>
      <c r="AH72" s="68">
        <v>787</v>
      </c>
      <c r="AI72" s="68" t="s">
        <v>1751</v>
      </c>
      <c r="AJ72" s="68" t="s">
        <v>1751</v>
      </c>
      <c r="AK72" s="68">
        <v>874.1</v>
      </c>
      <c r="AL72" s="68" t="s">
        <v>1751</v>
      </c>
      <c r="AM72" s="68" t="s">
        <v>1751</v>
      </c>
      <c r="AN72" s="68" t="s">
        <v>1751</v>
      </c>
      <c r="AO72" s="68" t="s">
        <v>1751</v>
      </c>
      <c r="AP72" s="68" t="s">
        <v>1751</v>
      </c>
      <c r="AQ72" s="68">
        <v>793.4</v>
      </c>
      <c r="AR72" s="68">
        <v>740</v>
      </c>
      <c r="AS72" s="68" t="s">
        <v>1751</v>
      </c>
      <c r="AT72" s="68" t="s">
        <v>1751</v>
      </c>
      <c r="AU72" s="68" t="s">
        <v>1751</v>
      </c>
      <c r="AV72" s="68" t="s">
        <v>1751</v>
      </c>
      <c r="AW72" s="68" t="s">
        <v>1751</v>
      </c>
      <c r="AX72" s="68" t="s">
        <v>1751</v>
      </c>
      <c r="AY72" s="68" t="s">
        <v>1751</v>
      </c>
      <c r="AZ72" s="68" t="s">
        <v>1751</v>
      </c>
      <c r="BA72" s="68" t="s">
        <v>1751</v>
      </c>
      <c r="BB72" s="68" t="s">
        <v>1751</v>
      </c>
      <c r="BC72" s="68" t="s">
        <v>1751</v>
      </c>
      <c r="BD72" s="68" t="s">
        <v>1751</v>
      </c>
      <c r="BE72" s="68" t="s">
        <v>1751</v>
      </c>
    </row>
    <row r="73" spans="1:57">
      <c r="A73" s="132">
        <v>44973</v>
      </c>
      <c r="B73" s="68" t="s">
        <v>1751</v>
      </c>
      <c r="C73" s="68">
        <v>1010</v>
      </c>
      <c r="D73" s="68" t="s">
        <v>1751</v>
      </c>
      <c r="E73" s="68" t="s">
        <v>1751</v>
      </c>
      <c r="F73" s="68">
        <v>745.5</v>
      </c>
      <c r="G73" s="68">
        <v>761</v>
      </c>
      <c r="H73" s="68">
        <v>775.4</v>
      </c>
      <c r="I73" s="68" t="s">
        <v>1751</v>
      </c>
      <c r="J73" s="68" t="s">
        <v>1751</v>
      </c>
      <c r="K73" s="68" t="s">
        <v>1751</v>
      </c>
      <c r="L73" s="68" t="s">
        <v>1751</v>
      </c>
      <c r="M73" s="68" t="s">
        <v>1751</v>
      </c>
      <c r="N73" s="68" t="s">
        <v>1751</v>
      </c>
      <c r="O73" s="68">
        <v>760.1</v>
      </c>
      <c r="P73" s="68" t="s">
        <v>1751</v>
      </c>
      <c r="Q73" s="68" t="s">
        <v>1751</v>
      </c>
      <c r="R73" s="68" t="s">
        <v>1751</v>
      </c>
      <c r="S73" s="68" t="s">
        <v>1751</v>
      </c>
      <c r="T73" s="68" t="s">
        <v>1751</v>
      </c>
      <c r="U73" s="68" t="s">
        <v>1751</v>
      </c>
      <c r="V73" s="68" t="s">
        <v>1751</v>
      </c>
      <c r="W73" s="68" t="s">
        <v>1751</v>
      </c>
      <c r="X73" s="68" t="s">
        <v>1751</v>
      </c>
      <c r="Y73" s="68">
        <v>864</v>
      </c>
      <c r="Z73" s="68" t="s">
        <v>1751</v>
      </c>
      <c r="AA73" s="68" t="s">
        <v>1751</v>
      </c>
      <c r="AB73" s="68" t="s">
        <v>1751</v>
      </c>
      <c r="AC73" s="68" t="s">
        <v>1751</v>
      </c>
      <c r="AD73" s="68">
        <v>831.2</v>
      </c>
      <c r="AE73" s="68" t="s">
        <v>1751</v>
      </c>
      <c r="AF73" s="68" t="s">
        <v>1751</v>
      </c>
      <c r="AG73" s="68" t="s">
        <v>1751</v>
      </c>
      <c r="AH73" s="68">
        <v>785</v>
      </c>
      <c r="AI73" s="68" t="s">
        <v>1751</v>
      </c>
      <c r="AJ73" s="68">
        <v>931.1</v>
      </c>
      <c r="AK73" s="68" t="s">
        <v>1751</v>
      </c>
      <c r="AL73" s="68" t="s">
        <v>1751</v>
      </c>
      <c r="AM73" s="68" t="s">
        <v>1751</v>
      </c>
      <c r="AN73" s="68" t="s">
        <v>1751</v>
      </c>
      <c r="AO73" s="68" t="s">
        <v>1751</v>
      </c>
      <c r="AP73" s="68" t="s">
        <v>1751</v>
      </c>
      <c r="AQ73" s="68" t="s">
        <v>1751</v>
      </c>
      <c r="AR73" s="68" t="s">
        <v>1751</v>
      </c>
      <c r="AS73" s="68" t="s">
        <v>1751</v>
      </c>
      <c r="AT73" s="68" t="s">
        <v>1751</v>
      </c>
      <c r="AU73" s="68" t="s">
        <v>1751</v>
      </c>
      <c r="AV73" s="68" t="s">
        <v>1751</v>
      </c>
      <c r="AW73" s="68" t="s">
        <v>1751</v>
      </c>
      <c r="AX73" s="68" t="s">
        <v>1751</v>
      </c>
      <c r="AY73" s="68" t="s">
        <v>1751</v>
      </c>
      <c r="AZ73" s="68" t="s">
        <v>1751</v>
      </c>
      <c r="BA73" s="68" t="s">
        <v>1751</v>
      </c>
      <c r="BB73" s="68" t="s">
        <v>1751</v>
      </c>
      <c r="BC73" s="68" t="s">
        <v>1751</v>
      </c>
      <c r="BD73" s="68" t="s">
        <v>1751</v>
      </c>
      <c r="BE73" s="68" t="s">
        <v>1751</v>
      </c>
    </row>
    <row r="74" spans="1:57">
      <c r="A74" s="132">
        <v>44974</v>
      </c>
      <c r="B74" s="68" t="s">
        <v>1751</v>
      </c>
      <c r="C74" s="68" t="s">
        <v>1751</v>
      </c>
      <c r="D74" s="68" t="s">
        <v>1751</v>
      </c>
      <c r="E74" s="68" t="s">
        <v>1751</v>
      </c>
      <c r="F74" s="68" t="s">
        <v>1751</v>
      </c>
      <c r="G74" s="68" t="s">
        <v>1751</v>
      </c>
      <c r="H74" s="68" t="s">
        <v>1751</v>
      </c>
      <c r="I74" s="68" t="s">
        <v>1751</v>
      </c>
      <c r="J74" s="68" t="s">
        <v>1751</v>
      </c>
      <c r="K74" s="68" t="s">
        <v>1751</v>
      </c>
      <c r="L74" s="68" t="s">
        <v>1751</v>
      </c>
      <c r="M74" s="68" t="s">
        <v>1751</v>
      </c>
      <c r="N74" s="68" t="s">
        <v>1751</v>
      </c>
      <c r="O74" s="68" t="s">
        <v>1751</v>
      </c>
      <c r="P74" s="68" t="s">
        <v>1751</v>
      </c>
      <c r="Q74" s="68" t="s">
        <v>1751</v>
      </c>
      <c r="R74" s="68" t="s">
        <v>1751</v>
      </c>
      <c r="S74" s="68" t="s">
        <v>1751</v>
      </c>
      <c r="T74" s="68" t="s">
        <v>1751</v>
      </c>
      <c r="U74" s="68" t="s">
        <v>1751</v>
      </c>
      <c r="V74" s="68" t="s">
        <v>1751</v>
      </c>
      <c r="W74" s="68" t="s">
        <v>1751</v>
      </c>
      <c r="X74" s="68" t="s">
        <v>1751</v>
      </c>
      <c r="Y74" s="68" t="s">
        <v>1751</v>
      </c>
      <c r="Z74" s="68" t="s">
        <v>1751</v>
      </c>
      <c r="AA74" s="68" t="s">
        <v>1751</v>
      </c>
      <c r="AB74" s="68" t="s">
        <v>1751</v>
      </c>
      <c r="AC74" s="68" t="s">
        <v>1751</v>
      </c>
      <c r="AD74" s="68" t="s">
        <v>1751</v>
      </c>
      <c r="AE74" s="68" t="s">
        <v>1751</v>
      </c>
      <c r="AF74" s="68" t="s">
        <v>1751</v>
      </c>
      <c r="AG74" s="68" t="s">
        <v>1751</v>
      </c>
      <c r="AH74" s="68" t="s">
        <v>1751</v>
      </c>
      <c r="AI74" s="68" t="s">
        <v>1751</v>
      </c>
      <c r="AJ74" s="68" t="s">
        <v>1751</v>
      </c>
      <c r="AK74" s="68" t="s">
        <v>1751</v>
      </c>
      <c r="AL74" s="68" t="s">
        <v>1751</v>
      </c>
      <c r="AM74" s="68" t="s">
        <v>1751</v>
      </c>
      <c r="AN74" s="68" t="s">
        <v>1751</v>
      </c>
      <c r="AO74" s="68" t="s">
        <v>1751</v>
      </c>
      <c r="AP74" s="68" t="s">
        <v>1751</v>
      </c>
      <c r="AQ74" s="68" t="s">
        <v>1751</v>
      </c>
      <c r="AR74" s="68" t="s">
        <v>1751</v>
      </c>
      <c r="AS74" s="68" t="s">
        <v>1751</v>
      </c>
      <c r="AT74" s="68" t="s">
        <v>1751</v>
      </c>
      <c r="AU74" s="68" t="s">
        <v>1751</v>
      </c>
      <c r="AV74" s="68" t="s">
        <v>1751</v>
      </c>
      <c r="AW74" s="68" t="s">
        <v>1751</v>
      </c>
      <c r="AX74" s="68" t="s">
        <v>1751</v>
      </c>
      <c r="AY74" s="68" t="s">
        <v>1751</v>
      </c>
      <c r="AZ74" s="68" t="s">
        <v>1751</v>
      </c>
      <c r="BA74" s="68" t="s">
        <v>1751</v>
      </c>
      <c r="BB74" s="68" t="s">
        <v>1751</v>
      </c>
      <c r="BC74" s="68" t="s">
        <v>1751</v>
      </c>
      <c r="BD74" s="68" t="s">
        <v>1751</v>
      </c>
      <c r="BE74" s="68" t="s">
        <v>1751</v>
      </c>
    </row>
    <row r="75" spans="1:57">
      <c r="A75" s="132">
        <v>44975</v>
      </c>
      <c r="B75" s="68" t="s">
        <v>1751</v>
      </c>
      <c r="C75" s="68" t="s">
        <v>1751</v>
      </c>
      <c r="D75" s="68" t="s">
        <v>1751</v>
      </c>
      <c r="E75" s="68" t="s">
        <v>1751</v>
      </c>
      <c r="F75" s="68" t="s">
        <v>1751</v>
      </c>
      <c r="G75" s="68" t="s">
        <v>1751</v>
      </c>
      <c r="H75" s="68" t="s">
        <v>1751</v>
      </c>
      <c r="I75" s="68" t="s">
        <v>1751</v>
      </c>
      <c r="J75" s="68" t="s">
        <v>1751</v>
      </c>
      <c r="K75" s="68" t="s">
        <v>1751</v>
      </c>
      <c r="L75" s="68" t="s">
        <v>1751</v>
      </c>
      <c r="M75" s="68" t="s">
        <v>1751</v>
      </c>
      <c r="N75" s="68" t="s">
        <v>1751</v>
      </c>
      <c r="O75" s="68" t="s">
        <v>1751</v>
      </c>
      <c r="P75" s="68" t="s">
        <v>1751</v>
      </c>
      <c r="Q75" s="68" t="s">
        <v>1751</v>
      </c>
      <c r="R75" s="68" t="s">
        <v>1751</v>
      </c>
      <c r="S75" s="68" t="s">
        <v>1751</v>
      </c>
      <c r="T75" s="68" t="s">
        <v>1751</v>
      </c>
      <c r="U75" s="68" t="s">
        <v>1751</v>
      </c>
      <c r="V75" s="68" t="s">
        <v>1751</v>
      </c>
      <c r="W75" s="68" t="s">
        <v>1751</v>
      </c>
      <c r="X75" s="68" t="s">
        <v>1751</v>
      </c>
      <c r="Y75" s="68" t="s">
        <v>1751</v>
      </c>
      <c r="Z75" s="68" t="s">
        <v>1751</v>
      </c>
      <c r="AA75" s="68" t="s">
        <v>1751</v>
      </c>
      <c r="AB75" s="68" t="s">
        <v>1751</v>
      </c>
      <c r="AC75" s="68" t="s">
        <v>1751</v>
      </c>
      <c r="AD75" s="68" t="s">
        <v>1751</v>
      </c>
      <c r="AE75" s="68" t="s">
        <v>1751</v>
      </c>
      <c r="AF75" s="68" t="s">
        <v>1751</v>
      </c>
      <c r="AG75" s="68" t="s">
        <v>1751</v>
      </c>
      <c r="AH75" s="68" t="s">
        <v>1751</v>
      </c>
      <c r="AI75" s="68" t="s">
        <v>1751</v>
      </c>
      <c r="AJ75" s="68" t="s">
        <v>1751</v>
      </c>
      <c r="AK75" s="68" t="s">
        <v>1751</v>
      </c>
      <c r="AL75" s="68" t="s">
        <v>1751</v>
      </c>
      <c r="AM75" s="68" t="s">
        <v>1751</v>
      </c>
      <c r="AN75" s="68" t="s">
        <v>1751</v>
      </c>
      <c r="AO75" s="68" t="s">
        <v>1751</v>
      </c>
      <c r="AP75" s="68" t="s">
        <v>1751</v>
      </c>
      <c r="AQ75" s="68" t="s">
        <v>1751</v>
      </c>
      <c r="AR75" s="68" t="s">
        <v>1751</v>
      </c>
      <c r="AS75" s="68" t="s">
        <v>1751</v>
      </c>
      <c r="AT75" s="68" t="s">
        <v>1751</v>
      </c>
      <c r="AU75" s="68" t="s">
        <v>1751</v>
      </c>
      <c r="AV75" s="68" t="s">
        <v>1751</v>
      </c>
      <c r="AW75" s="68" t="s">
        <v>1751</v>
      </c>
      <c r="AX75" s="68" t="s">
        <v>1751</v>
      </c>
      <c r="AY75" s="68" t="s">
        <v>1751</v>
      </c>
      <c r="AZ75" s="68" t="s">
        <v>1751</v>
      </c>
      <c r="BA75" s="68" t="s">
        <v>1751</v>
      </c>
      <c r="BB75" s="68" t="s">
        <v>1751</v>
      </c>
      <c r="BC75" s="68" t="s">
        <v>1751</v>
      </c>
      <c r="BD75" s="68" t="s">
        <v>1751</v>
      </c>
      <c r="BE75" s="68" t="s">
        <v>1751</v>
      </c>
    </row>
    <row r="76" spans="1:57">
      <c r="A76" s="132">
        <v>44976</v>
      </c>
      <c r="B76" s="68" t="s">
        <v>1751</v>
      </c>
      <c r="C76" s="68" t="s">
        <v>1751</v>
      </c>
      <c r="D76" s="68" t="s">
        <v>1751</v>
      </c>
      <c r="E76" s="68" t="s">
        <v>1751</v>
      </c>
      <c r="F76" s="68" t="s">
        <v>1751</v>
      </c>
      <c r="G76" s="68" t="s">
        <v>1751</v>
      </c>
      <c r="H76" s="68" t="s">
        <v>1751</v>
      </c>
      <c r="I76" s="68" t="s">
        <v>1751</v>
      </c>
      <c r="J76" s="68" t="s">
        <v>1751</v>
      </c>
      <c r="K76" s="68" t="s">
        <v>1751</v>
      </c>
      <c r="L76" s="68" t="s">
        <v>1751</v>
      </c>
      <c r="M76" s="68" t="s">
        <v>1751</v>
      </c>
      <c r="N76" s="68" t="s">
        <v>1751</v>
      </c>
      <c r="O76" s="68" t="s">
        <v>1751</v>
      </c>
      <c r="P76" s="68" t="s">
        <v>1751</v>
      </c>
      <c r="Q76" s="68" t="s">
        <v>1751</v>
      </c>
      <c r="R76" s="68" t="s">
        <v>1751</v>
      </c>
      <c r="S76" s="68" t="s">
        <v>1751</v>
      </c>
      <c r="T76" s="68" t="s">
        <v>1751</v>
      </c>
      <c r="U76" s="68" t="s">
        <v>1751</v>
      </c>
      <c r="V76" s="68" t="s">
        <v>1751</v>
      </c>
      <c r="W76" s="68" t="s">
        <v>1751</v>
      </c>
      <c r="X76" s="68" t="s">
        <v>1751</v>
      </c>
      <c r="Y76" s="68" t="s">
        <v>1751</v>
      </c>
      <c r="Z76" s="68" t="s">
        <v>1751</v>
      </c>
      <c r="AA76" s="68" t="s">
        <v>1751</v>
      </c>
      <c r="AB76" s="68" t="s">
        <v>1751</v>
      </c>
      <c r="AC76" s="68" t="s">
        <v>1751</v>
      </c>
      <c r="AD76" s="68" t="s">
        <v>1751</v>
      </c>
      <c r="AE76" s="68" t="s">
        <v>1751</v>
      </c>
      <c r="AF76" s="68" t="s">
        <v>1751</v>
      </c>
      <c r="AG76" s="68" t="s">
        <v>1751</v>
      </c>
      <c r="AH76" s="68" t="s">
        <v>1751</v>
      </c>
      <c r="AI76" s="68" t="s">
        <v>1751</v>
      </c>
      <c r="AJ76" s="68" t="s">
        <v>1751</v>
      </c>
      <c r="AK76" s="68" t="s">
        <v>1751</v>
      </c>
      <c r="AL76" s="68" t="s">
        <v>1751</v>
      </c>
      <c r="AM76" s="68" t="s">
        <v>1751</v>
      </c>
      <c r="AN76" s="68" t="s">
        <v>1751</v>
      </c>
      <c r="AO76" s="68" t="s">
        <v>1751</v>
      </c>
      <c r="AP76" s="68" t="s">
        <v>1751</v>
      </c>
      <c r="AQ76" s="68" t="s">
        <v>1751</v>
      </c>
      <c r="AR76" s="68" t="s">
        <v>1751</v>
      </c>
      <c r="AS76" s="68" t="s">
        <v>1751</v>
      </c>
      <c r="AT76" s="68" t="s">
        <v>1751</v>
      </c>
      <c r="AU76" s="68" t="s">
        <v>1751</v>
      </c>
      <c r="AV76" s="68" t="s">
        <v>1751</v>
      </c>
      <c r="AW76" s="68" t="s">
        <v>1751</v>
      </c>
      <c r="AX76" s="68" t="s">
        <v>1751</v>
      </c>
      <c r="AY76" s="68" t="s">
        <v>1751</v>
      </c>
      <c r="AZ76" s="68" t="s">
        <v>1751</v>
      </c>
      <c r="BA76" s="68" t="s">
        <v>1751</v>
      </c>
      <c r="BB76" s="68" t="s">
        <v>1751</v>
      </c>
      <c r="BC76" s="68" t="s">
        <v>1751</v>
      </c>
      <c r="BD76" s="68" t="s">
        <v>1751</v>
      </c>
      <c r="BE76" s="68" t="s">
        <v>1751</v>
      </c>
    </row>
    <row r="77" spans="1:57">
      <c r="A77" s="132">
        <v>44977</v>
      </c>
      <c r="B77" s="68" t="s">
        <v>1751</v>
      </c>
      <c r="C77" s="68" t="s">
        <v>1751</v>
      </c>
      <c r="D77" s="68" t="s">
        <v>1751</v>
      </c>
      <c r="E77" s="68" t="s">
        <v>1751</v>
      </c>
      <c r="F77" s="68">
        <v>749.7</v>
      </c>
      <c r="G77" s="68" t="s">
        <v>1751</v>
      </c>
      <c r="H77" s="68" t="s">
        <v>1751</v>
      </c>
      <c r="I77" s="68" t="s">
        <v>1751</v>
      </c>
      <c r="J77" s="68" t="s">
        <v>1751</v>
      </c>
      <c r="K77" s="68">
        <v>741</v>
      </c>
      <c r="L77" s="68">
        <v>809.2</v>
      </c>
      <c r="M77" s="68" t="s">
        <v>1751</v>
      </c>
      <c r="N77" s="68" t="s">
        <v>1751</v>
      </c>
      <c r="O77" s="68">
        <v>763</v>
      </c>
      <c r="P77" s="68">
        <v>824</v>
      </c>
      <c r="Q77" s="68" t="s">
        <v>1751</v>
      </c>
      <c r="R77" s="68" t="s">
        <v>1751</v>
      </c>
      <c r="S77" s="68" t="s">
        <v>1751</v>
      </c>
      <c r="T77" s="68" t="s">
        <v>1751</v>
      </c>
      <c r="U77" s="68" t="s">
        <v>1751</v>
      </c>
      <c r="V77" s="68" t="s">
        <v>1751</v>
      </c>
      <c r="W77" s="68" t="s">
        <v>1751</v>
      </c>
      <c r="X77" s="68" t="s">
        <v>1751</v>
      </c>
      <c r="Y77" s="68" t="s">
        <v>1751</v>
      </c>
      <c r="Z77" s="68" t="s">
        <v>1751</v>
      </c>
      <c r="AA77" s="68" t="s">
        <v>1751</v>
      </c>
      <c r="AB77" s="68" t="s">
        <v>1751</v>
      </c>
      <c r="AC77" s="68" t="s">
        <v>1751</v>
      </c>
      <c r="AD77" s="68" t="s">
        <v>1751</v>
      </c>
      <c r="AE77" s="68" t="s">
        <v>1751</v>
      </c>
      <c r="AF77" s="68" t="s">
        <v>1751</v>
      </c>
      <c r="AG77" s="68" t="s">
        <v>1751</v>
      </c>
      <c r="AH77" s="68">
        <v>775.1</v>
      </c>
      <c r="AI77" s="68" t="s">
        <v>1751</v>
      </c>
      <c r="AJ77" s="68">
        <v>949.7</v>
      </c>
      <c r="AK77" s="68">
        <v>870.2</v>
      </c>
      <c r="AL77" s="68" t="s">
        <v>1751</v>
      </c>
      <c r="AM77" s="68" t="s">
        <v>1751</v>
      </c>
      <c r="AN77" s="68" t="s">
        <v>1751</v>
      </c>
      <c r="AO77" s="68" t="s">
        <v>1751</v>
      </c>
      <c r="AP77" s="68" t="s">
        <v>1751</v>
      </c>
      <c r="AQ77" s="68">
        <v>777.7</v>
      </c>
      <c r="AR77" s="68" t="s">
        <v>1751</v>
      </c>
      <c r="AS77" s="68" t="s">
        <v>1751</v>
      </c>
      <c r="AT77" s="68" t="s">
        <v>1751</v>
      </c>
      <c r="AU77" s="68" t="s">
        <v>1751</v>
      </c>
      <c r="AV77" s="68" t="s">
        <v>1751</v>
      </c>
      <c r="AW77" s="68" t="s">
        <v>1751</v>
      </c>
      <c r="AX77" s="68" t="s">
        <v>1751</v>
      </c>
      <c r="AY77" s="68" t="s">
        <v>1751</v>
      </c>
      <c r="AZ77" s="68" t="s">
        <v>1751</v>
      </c>
      <c r="BA77" s="68" t="s">
        <v>1751</v>
      </c>
      <c r="BB77" s="68" t="s">
        <v>1751</v>
      </c>
      <c r="BC77" s="68" t="s">
        <v>1751</v>
      </c>
      <c r="BD77" s="68" t="s">
        <v>1751</v>
      </c>
      <c r="BE77" s="68" t="s">
        <v>1751</v>
      </c>
    </row>
    <row r="78" spans="1:57">
      <c r="A78" s="132">
        <v>44978</v>
      </c>
      <c r="B78" s="68" t="s">
        <v>1751</v>
      </c>
      <c r="C78" s="68" t="s">
        <v>1751</v>
      </c>
      <c r="D78" s="68" t="s">
        <v>1751</v>
      </c>
      <c r="E78" s="68" t="s">
        <v>1751</v>
      </c>
      <c r="F78" s="68" t="s">
        <v>1751</v>
      </c>
      <c r="G78" s="68" t="s">
        <v>1751</v>
      </c>
      <c r="H78" s="68" t="s">
        <v>1751</v>
      </c>
      <c r="I78" s="68" t="s">
        <v>1751</v>
      </c>
      <c r="J78" s="68" t="s">
        <v>1751</v>
      </c>
      <c r="K78" s="68" t="s">
        <v>1751</v>
      </c>
      <c r="L78" s="68" t="s">
        <v>1751</v>
      </c>
      <c r="M78" s="68" t="s">
        <v>1751</v>
      </c>
      <c r="N78" s="68" t="s">
        <v>1751</v>
      </c>
      <c r="O78" s="68" t="s">
        <v>1751</v>
      </c>
      <c r="P78" s="68" t="s">
        <v>1751</v>
      </c>
      <c r="Q78" s="68" t="s">
        <v>1751</v>
      </c>
      <c r="R78" s="68" t="s">
        <v>1751</v>
      </c>
      <c r="S78" s="68" t="s">
        <v>1751</v>
      </c>
      <c r="T78" s="68" t="s">
        <v>1751</v>
      </c>
      <c r="U78" s="68" t="s">
        <v>1751</v>
      </c>
      <c r="V78" s="68" t="s">
        <v>1751</v>
      </c>
      <c r="W78" s="68" t="s">
        <v>1751</v>
      </c>
      <c r="X78" s="68" t="s">
        <v>1751</v>
      </c>
      <c r="Y78" s="68" t="s">
        <v>1751</v>
      </c>
      <c r="Z78" s="68" t="s">
        <v>1751</v>
      </c>
      <c r="AA78" s="68" t="s">
        <v>1751</v>
      </c>
      <c r="AB78" s="68" t="s">
        <v>1751</v>
      </c>
      <c r="AC78" s="68" t="s">
        <v>1751</v>
      </c>
      <c r="AD78" s="68" t="s">
        <v>1751</v>
      </c>
      <c r="AE78" s="68" t="s">
        <v>1751</v>
      </c>
      <c r="AF78" s="68" t="s">
        <v>1751</v>
      </c>
      <c r="AG78" s="68" t="s">
        <v>1751</v>
      </c>
      <c r="AH78" s="68" t="s">
        <v>1751</v>
      </c>
      <c r="AI78" s="68" t="s">
        <v>1751</v>
      </c>
      <c r="AJ78" s="68" t="s">
        <v>1751</v>
      </c>
      <c r="AK78" s="68" t="s">
        <v>1751</v>
      </c>
      <c r="AL78" s="68" t="s">
        <v>1751</v>
      </c>
      <c r="AM78" s="68" t="s">
        <v>1751</v>
      </c>
      <c r="AN78" s="68" t="s">
        <v>1751</v>
      </c>
      <c r="AO78" s="68" t="s">
        <v>1751</v>
      </c>
      <c r="AP78" s="68" t="s">
        <v>1751</v>
      </c>
      <c r="AQ78" s="68" t="s">
        <v>1751</v>
      </c>
      <c r="AR78" s="68" t="s">
        <v>1751</v>
      </c>
      <c r="AS78" s="68" t="s">
        <v>1751</v>
      </c>
      <c r="AT78" s="68" t="s">
        <v>1751</v>
      </c>
      <c r="AU78" s="68" t="s">
        <v>1751</v>
      </c>
      <c r="AV78" s="68" t="s">
        <v>1751</v>
      </c>
      <c r="AW78" s="68" t="s">
        <v>1751</v>
      </c>
      <c r="AX78" s="68" t="s">
        <v>1751</v>
      </c>
      <c r="AY78" s="68" t="s">
        <v>1751</v>
      </c>
      <c r="AZ78" s="68" t="s">
        <v>1751</v>
      </c>
      <c r="BA78" s="68" t="s">
        <v>1751</v>
      </c>
      <c r="BB78" s="68" t="s">
        <v>1751</v>
      </c>
      <c r="BC78" s="68" t="s">
        <v>1751</v>
      </c>
      <c r="BD78" s="68" t="s">
        <v>1751</v>
      </c>
      <c r="BE78" s="68" t="s">
        <v>1751</v>
      </c>
    </row>
    <row r="79" spans="1:57">
      <c r="A79" s="132">
        <v>44979</v>
      </c>
      <c r="B79" s="68" t="s">
        <v>1751</v>
      </c>
      <c r="C79" s="68">
        <v>1030.2</v>
      </c>
      <c r="D79" s="68" t="s">
        <v>1751</v>
      </c>
      <c r="E79" s="68" t="s">
        <v>1751</v>
      </c>
      <c r="F79" s="68">
        <v>736.1</v>
      </c>
      <c r="G79" s="68">
        <v>760</v>
      </c>
      <c r="H79" s="68">
        <v>759.9</v>
      </c>
      <c r="I79" s="68">
        <v>770</v>
      </c>
      <c r="J79" s="68">
        <v>731.1</v>
      </c>
      <c r="K79" s="68">
        <v>735</v>
      </c>
      <c r="L79" s="68">
        <v>815</v>
      </c>
      <c r="M79" s="68" t="s">
        <v>1751</v>
      </c>
      <c r="N79" s="68" t="s">
        <v>1751</v>
      </c>
      <c r="O79" s="68">
        <v>760.2</v>
      </c>
      <c r="P79" s="68" t="s">
        <v>1751</v>
      </c>
      <c r="Q79" s="68">
        <v>892</v>
      </c>
      <c r="R79" s="68" t="s">
        <v>1751</v>
      </c>
      <c r="S79" s="68" t="s">
        <v>1751</v>
      </c>
      <c r="T79" s="68">
        <v>870</v>
      </c>
      <c r="U79" s="68">
        <v>826.4</v>
      </c>
      <c r="V79" s="68" t="s">
        <v>1751</v>
      </c>
      <c r="W79" s="68" t="s">
        <v>1751</v>
      </c>
      <c r="X79" s="68">
        <v>864.4</v>
      </c>
      <c r="Y79" s="68" t="s">
        <v>1751</v>
      </c>
      <c r="Z79" s="68" t="s">
        <v>1751</v>
      </c>
      <c r="AA79" s="68" t="s">
        <v>1751</v>
      </c>
      <c r="AB79" s="68" t="s">
        <v>1751</v>
      </c>
      <c r="AC79" s="68">
        <v>885.3</v>
      </c>
      <c r="AD79" s="68" t="s">
        <v>1751</v>
      </c>
      <c r="AE79" s="68" t="s">
        <v>1751</v>
      </c>
      <c r="AF79" s="68" t="s">
        <v>1751</v>
      </c>
      <c r="AG79" s="68">
        <v>844.7</v>
      </c>
      <c r="AH79" s="68">
        <v>750.5</v>
      </c>
      <c r="AI79" s="68" t="s">
        <v>1751</v>
      </c>
      <c r="AJ79" s="68">
        <v>931.1</v>
      </c>
      <c r="AK79" s="68">
        <v>865</v>
      </c>
      <c r="AL79" s="68" t="s">
        <v>1751</v>
      </c>
      <c r="AM79" s="68" t="s">
        <v>1751</v>
      </c>
      <c r="AN79" s="68" t="s">
        <v>1751</v>
      </c>
      <c r="AO79" s="68" t="s">
        <v>1751</v>
      </c>
      <c r="AP79" s="68" t="s">
        <v>1751</v>
      </c>
      <c r="AQ79" s="68" t="s">
        <v>1751</v>
      </c>
      <c r="AR79" s="68">
        <v>740.2</v>
      </c>
      <c r="AS79" s="68" t="s">
        <v>1751</v>
      </c>
      <c r="AT79" s="68" t="s">
        <v>1751</v>
      </c>
      <c r="AU79" s="68" t="s">
        <v>1751</v>
      </c>
      <c r="AV79" s="68" t="s">
        <v>1751</v>
      </c>
      <c r="AW79" s="68" t="s">
        <v>1751</v>
      </c>
      <c r="AX79" s="68" t="s">
        <v>1751</v>
      </c>
      <c r="AY79" s="68" t="s">
        <v>1751</v>
      </c>
      <c r="AZ79" s="68" t="s">
        <v>1751</v>
      </c>
      <c r="BA79" s="68" t="s">
        <v>1751</v>
      </c>
      <c r="BB79" s="68" t="s">
        <v>1751</v>
      </c>
      <c r="BC79" s="68" t="s">
        <v>1751</v>
      </c>
      <c r="BD79" s="68" t="s">
        <v>1751</v>
      </c>
      <c r="BE79" s="68" t="s">
        <v>1751</v>
      </c>
    </row>
    <row r="80" spans="1:57">
      <c r="A80" s="132">
        <v>44980</v>
      </c>
      <c r="B80" s="68" t="s">
        <v>1751</v>
      </c>
      <c r="C80" s="68" t="s">
        <v>1751</v>
      </c>
      <c r="D80" s="68" t="s">
        <v>1751</v>
      </c>
      <c r="E80" s="68" t="s">
        <v>1751</v>
      </c>
      <c r="F80" s="68">
        <v>750</v>
      </c>
      <c r="G80" s="68" t="s">
        <v>1751</v>
      </c>
      <c r="H80" s="68" t="s">
        <v>1751</v>
      </c>
      <c r="I80" s="68" t="s">
        <v>1751</v>
      </c>
      <c r="J80" s="68" t="s">
        <v>1751</v>
      </c>
      <c r="K80" s="68" t="s">
        <v>1751</v>
      </c>
      <c r="L80" s="68">
        <v>802.9</v>
      </c>
      <c r="M80" s="68" t="s">
        <v>1751</v>
      </c>
      <c r="N80" s="68" t="s">
        <v>1751</v>
      </c>
      <c r="O80" s="68" t="s">
        <v>1751</v>
      </c>
      <c r="P80" s="68">
        <v>808</v>
      </c>
      <c r="Q80" s="68">
        <v>890.1</v>
      </c>
      <c r="R80" s="68" t="s">
        <v>1751</v>
      </c>
      <c r="S80" s="68" t="s">
        <v>1751</v>
      </c>
      <c r="T80" s="68" t="s">
        <v>1751</v>
      </c>
      <c r="U80" s="68">
        <v>816.2</v>
      </c>
      <c r="V80" s="68">
        <v>970</v>
      </c>
      <c r="W80" s="68" t="s">
        <v>1751</v>
      </c>
      <c r="X80" s="68" t="s">
        <v>1751</v>
      </c>
      <c r="Y80" s="68" t="s">
        <v>1751</v>
      </c>
      <c r="Z80" s="68" t="s">
        <v>1751</v>
      </c>
      <c r="AA80" s="68" t="s">
        <v>1751</v>
      </c>
      <c r="AB80" s="68" t="s">
        <v>1751</v>
      </c>
      <c r="AC80" s="68">
        <v>902.9</v>
      </c>
      <c r="AD80" s="68" t="s">
        <v>1751</v>
      </c>
      <c r="AE80" s="68" t="s">
        <v>1751</v>
      </c>
      <c r="AF80" s="68" t="s">
        <v>1751</v>
      </c>
      <c r="AG80" s="68">
        <v>838</v>
      </c>
      <c r="AH80" s="68">
        <v>750</v>
      </c>
      <c r="AI80" s="68" t="s">
        <v>1751</v>
      </c>
      <c r="AJ80" s="68" t="s">
        <v>1751</v>
      </c>
      <c r="AK80" s="68">
        <v>860.2</v>
      </c>
      <c r="AL80" s="68" t="s">
        <v>1751</v>
      </c>
      <c r="AM80" s="68" t="s">
        <v>1751</v>
      </c>
      <c r="AN80" s="68" t="s">
        <v>1751</v>
      </c>
      <c r="AO80" s="68" t="s">
        <v>1751</v>
      </c>
      <c r="AP80" s="68" t="s">
        <v>1751</v>
      </c>
      <c r="AQ80" s="68">
        <v>777</v>
      </c>
      <c r="AR80" s="68" t="s">
        <v>1751</v>
      </c>
      <c r="AS80" s="68" t="s">
        <v>1751</v>
      </c>
      <c r="AT80" s="68" t="s">
        <v>1751</v>
      </c>
      <c r="AU80" s="68" t="s">
        <v>1751</v>
      </c>
      <c r="AV80" s="68" t="s">
        <v>1751</v>
      </c>
      <c r="AW80" s="68" t="s">
        <v>1751</v>
      </c>
      <c r="AX80" s="68" t="s">
        <v>1751</v>
      </c>
      <c r="AY80" s="68" t="s">
        <v>1751</v>
      </c>
      <c r="AZ80" s="68" t="s">
        <v>1751</v>
      </c>
      <c r="BA80" s="68" t="s">
        <v>1751</v>
      </c>
      <c r="BB80" s="68" t="s">
        <v>1751</v>
      </c>
      <c r="BC80" s="68" t="s">
        <v>1751</v>
      </c>
      <c r="BD80" s="68" t="s">
        <v>1751</v>
      </c>
      <c r="BE80" s="68" t="s">
        <v>1751</v>
      </c>
    </row>
    <row r="81" spans="1:57">
      <c r="A81" s="132">
        <v>44981</v>
      </c>
      <c r="B81" s="68" t="s">
        <v>1751</v>
      </c>
      <c r="C81" s="68" t="s">
        <v>1751</v>
      </c>
      <c r="D81" s="68" t="s">
        <v>1751</v>
      </c>
      <c r="E81" s="68" t="s">
        <v>1751</v>
      </c>
      <c r="F81" s="68" t="s">
        <v>1751</v>
      </c>
      <c r="G81" s="68" t="s">
        <v>1751</v>
      </c>
      <c r="H81" s="68" t="s">
        <v>1751</v>
      </c>
      <c r="I81" s="68" t="s">
        <v>1751</v>
      </c>
      <c r="J81" s="68" t="s">
        <v>1751</v>
      </c>
      <c r="K81" s="68" t="s">
        <v>1751</v>
      </c>
      <c r="L81" s="68" t="s">
        <v>1751</v>
      </c>
      <c r="M81" s="68" t="s">
        <v>1751</v>
      </c>
      <c r="N81" s="68" t="s">
        <v>1751</v>
      </c>
      <c r="O81" s="68" t="s">
        <v>1751</v>
      </c>
      <c r="P81" s="68" t="s">
        <v>1751</v>
      </c>
      <c r="Q81" s="68" t="s">
        <v>1751</v>
      </c>
      <c r="R81" s="68" t="s">
        <v>1751</v>
      </c>
      <c r="S81" s="68" t="s">
        <v>1751</v>
      </c>
      <c r="T81" s="68" t="s">
        <v>1751</v>
      </c>
      <c r="U81" s="68" t="s">
        <v>1751</v>
      </c>
      <c r="V81" s="68" t="s">
        <v>1751</v>
      </c>
      <c r="W81" s="68" t="s">
        <v>1751</v>
      </c>
      <c r="X81" s="68" t="s">
        <v>1751</v>
      </c>
      <c r="Y81" s="68" t="s">
        <v>1751</v>
      </c>
      <c r="Z81" s="68" t="s">
        <v>1751</v>
      </c>
      <c r="AA81" s="68" t="s">
        <v>1751</v>
      </c>
      <c r="AB81" s="68" t="s">
        <v>1751</v>
      </c>
      <c r="AC81" s="68" t="s">
        <v>1751</v>
      </c>
      <c r="AD81" s="68" t="s">
        <v>1751</v>
      </c>
      <c r="AE81" s="68" t="s">
        <v>1751</v>
      </c>
      <c r="AF81" s="68" t="s">
        <v>1751</v>
      </c>
      <c r="AG81" s="68" t="s">
        <v>1751</v>
      </c>
      <c r="AH81" s="68" t="s">
        <v>1751</v>
      </c>
      <c r="AI81" s="68" t="s">
        <v>1751</v>
      </c>
      <c r="AJ81" s="68" t="s">
        <v>1751</v>
      </c>
      <c r="AK81" s="68" t="s">
        <v>1751</v>
      </c>
      <c r="AL81" s="68" t="s">
        <v>1751</v>
      </c>
      <c r="AM81" s="68" t="s">
        <v>1751</v>
      </c>
      <c r="AN81" s="68" t="s">
        <v>1751</v>
      </c>
      <c r="AO81" s="68" t="s">
        <v>1751</v>
      </c>
      <c r="AP81" s="68" t="s">
        <v>1751</v>
      </c>
      <c r="AQ81" s="68" t="s">
        <v>1751</v>
      </c>
      <c r="AR81" s="68" t="s">
        <v>1751</v>
      </c>
      <c r="AS81" s="68" t="s">
        <v>1751</v>
      </c>
      <c r="AT81" s="68" t="s">
        <v>1751</v>
      </c>
      <c r="AU81" s="68" t="s">
        <v>1751</v>
      </c>
      <c r="AV81" s="68" t="s">
        <v>1751</v>
      </c>
      <c r="AW81" s="68" t="s">
        <v>1751</v>
      </c>
      <c r="AX81" s="68" t="s">
        <v>1751</v>
      </c>
      <c r="AY81" s="68" t="s">
        <v>1751</v>
      </c>
      <c r="AZ81" s="68" t="s">
        <v>1751</v>
      </c>
      <c r="BA81" s="68" t="s">
        <v>1751</v>
      </c>
      <c r="BB81" s="68" t="s">
        <v>1751</v>
      </c>
      <c r="BC81" s="68" t="s">
        <v>1751</v>
      </c>
      <c r="BD81" s="68" t="s">
        <v>1751</v>
      </c>
      <c r="BE81" s="68" t="s">
        <v>1751</v>
      </c>
    </row>
    <row r="82" spans="1:57">
      <c r="A82" s="132">
        <v>44982</v>
      </c>
      <c r="B82" s="68" t="s">
        <v>1751</v>
      </c>
      <c r="C82" s="68" t="s">
        <v>1751</v>
      </c>
      <c r="D82" s="68" t="s">
        <v>1751</v>
      </c>
      <c r="E82" s="68" t="s">
        <v>1751</v>
      </c>
      <c r="F82" s="68" t="s">
        <v>1751</v>
      </c>
      <c r="G82" s="68" t="s">
        <v>1751</v>
      </c>
      <c r="H82" s="68" t="s">
        <v>1751</v>
      </c>
      <c r="I82" s="68" t="s">
        <v>1751</v>
      </c>
      <c r="J82" s="68" t="s">
        <v>1751</v>
      </c>
      <c r="K82" s="68" t="s">
        <v>1751</v>
      </c>
      <c r="L82" s="68" t="s">
        <v>1751</v>
      </c>
      <c r="M82" s="68" t="s">
        <v>1751</v>
      </c>
      <c r="N82" s="68" t="s">
        <v>1751</v>
      </c>
      <c r="O82" s="68" t="s">
        <v>1751</v>
      </c>
      <c r="P82" s="68" t="s">
        <v>1751</v>
      </c>
      <c r="Q82" s="68" t="s">
        <v>1751</v>
      </c>
      <c r="R82" s="68" t="s">
        <v>1751</v>
      </c>
      <c r="S82" s="68" t="s">
        <v>1751</v>
      </c>
      <c r="T82" s="68" t="s">
        <v>1751</v>
      </c>
      <c r="U82" s="68" t="s">
        <v>1751</v>
      </c>
      <c r="V82" s="68" t="s">
        <v>1751</v>
      </c>
      <c r="W82" s="68" t="s">
        <v>1751</v>
      </c>
      <c r="X82" s="68" t="s">
        <v>1751</v>
      </c>
      <c r="Y82" s="68" t="s">
        <v>1751</v>
      </c>
      <c r="Z82" s="68" t="s">
        <v>1751</v>
      </c>
      <c r="AA82" s="68" t="s">
        <v>1751</v>
      </c>
      <c r="AB82" s="68" t="s">
        <v>1751</v>
      </c>
      <c r="AC82" s="68" t="s">
        <v>1751</v>
      </c>
      <c r="AD82" s="68" t="s">
        <v>1751</v>
      </c>
      <c r="AE82" s="68" t="s">
        <v>1751</v>
      </c>
      <c r="AF82" s="68" t="s">
        <v>1751</v>
      </c>
      <c r="AG82" s="68" t="s">
        <v>1751</v>
      </c>
      <c r="AH82" s="68" t="s">
        <v>1751</v>
      </c>
      <c r="AI82" s="68" t="s">
        <v>1751</v>
      </c>
      <c r="AJ82" s="68" t="s">
        <v>1751</v>
      </c>
      <c r="AK82" s="68" t="s">
        <v>1751</v>
      </c>
      <c r="AL82" s="68" t="s">
        <v>1751</v>
      </c>
      <c r="AM82" s="68" t="s">
        <v>1751</v>
      </c>
      <c r="AN82" s="68" t="s">
        <v>1751</v>
      </c>
      <c r="AO82" s="68" t="s">
        <v>1751</v>
      </c>
      <c r="AP82" s="68" t="s">
        <v>1751</v>
      </c>
      <c r="AQ82" s="68" t="s">
        <v>1751</v>
      </c>
      <c r="AR82" s="68" t="s">
        <v>1751</v>
      </c>
      <c r="AS82" s="68" t="s">
        <v>1751</v>
      </c>
      <c r="AT82" s="68" t="s">
        <v>1751</v>
      </c>
      <c r="AU82" s="68" t="s">
        <v>1751</v>
      </c>
      <c r="AV82" s="68" t="s">
        <v>1751</v>
      </c>
      <c r="AW82" s="68" t="s">
        <v>1751</v>
      </c>
      <c r="AX82" s="68" t="s">
        <v>1751</v>
      </c>
      <c r="AY82" s="68" t="s">
        <v>1751</v>
      </c>
      <c r="AZ82" s="68" t="s">
        <v>1751</v>
      </c>
      <c r="BA82" s="68" t="s">
        <v>1751</v>
      </c>
      <c r="BB82" s="68" t="s">
        <v>1751</v>
      </c>
      <c r="BC82" s="68" t="s">
        <v>1751</v>
      </c>
      <c r="BD82" s="68" t="s">
        <v>1751</v>
      </c>
      <c r="BE82" s="68" t="s">
        <v>1751</v>
      </c>
    </row>
    <row r="83" spans="1:57">
      <c r="A83" s="132">
        <v>44983</v>
      </c>
      <c r="B83" s="68" t="s">
        <v>1751</v>
      </c>
      <c r="C83" s="68">
        <v>1009.7</v>
      </c>
      <c r="D83" s="68" t="s">
        <v>1751</v>
      </c>
      <c r="E83" s="68">
        <v>750.1</v>
      </c>
      <c r="F83" s="68">
        <v>760</v>
      </c>
      <c r="G83" s="68">
        <v>760</v>
      </c>
      <c r="H83" s="68" t="s">
        <v>1751</v>
      </c>
      <c r="I83" s="68" t="s">
        <v>1751</v>
      </c>
      <c r="J83" s="68">
        <v>730</v>
      </c>
      <c r="K83" s="68" t="s">
        <v>1751</v>
      </c>
      <c r="L83" s="68">
        <v>796</v>
      </c>
      <c r="M83" s="68" t="s">
        <v>1751</v>
      </c>
      <c r="N83" s="68" t="s">
        <v>1751</v>
      </c>
      <c r="O83" s="68">
        <v>785</v>
      </c>
      <c r="P83" s="68" t="s">
        <v>1751</v>
      </c>
      <c r="Q83" s="68" t="s">
        <v>1751</v>
      </c>
      <c r="R83" s="68" t="s">
        <v>1751</v>
      </c>
      <c r="S83" s="68" t="s">
        <v>1751</v>
      </c>
      <c r="T83" s="68" t="s">
        <v>1751</v>
      </c>
      <c r="U83" s="68">
        <v>826</v>
      </c>
      <c r="V83" s="68" t="s">
        <v>1751</v>
      </c>
      <c r="W83" s="68" t="s">
        <v>1751</v>
      </c>
      <c r="X83" s="68" t="s">
        <v>1751</v>
      </c>
      <c r="Y83" s="68" t="s">
        <v>1751</v>
      </c>
      <c r="Z83" s="68" t="s">
        <v>1751</v>
      </c>
      <c r="AA83" s="68" t="s">
        <v>1751</v>
      </c>
      <c r="AB83" s="68" t="s">
        <v>1751</v>
      </c>
      <c r="AC83" s="68">
        <v>918.9</v>
      </c>
      <c r="AD83" s="68">
        <v>845</v>
      </c>
      <c r="AE83" s="68" t="s">
        <v>1751</v>
      </c>
      <c r="AF83" s="68" t="s">
        <v>1751</v>
      </c>
      <c r="AG83" s="68">
        <v>825.1</v>
      </c>
      <c r="AH83" s="68">
        <v>746</v>
      </c>
      <c r="AI83" s="68" t="s">
        <v>1751</v>
      </c>
      <c r="AJ83" s="68">
        <v>935</v>
      </c>
      <c r="AK83" s="68">
        <v>865</v>
      </c>
      <c r="AL83" s="68" t="s">
        <v>1751</v>
      </c>
      <c r="AM83" s="68" t="s">
        <v>1751</v>
      </c>
      <c r="AN83" s="68" t="s">
        <v>1751</v>
      </c>
      <c r="AO83" s="68" t="s">
        <v>1751</v>
      </c>
      <c r="AP83" s="68" t="s">
        <v>1751</v>
      </c>
      <c r="AQ83" s="68" t="s">
        <v>1751</v>
      </c>
      <c r="AR83" s="68" t="s">
        <v>1751</v>
      </c>
      <c r="AS83" s="68" t="s">
        <v>1751</v>
      </c>
      <c r="AT83" s="68" t="s">
        <v>1751</v>
      </c>
      <c r="AU83" s="68" t="s">
        <v>1751</v>
      </c>
      <c r="AV83" s="68" t="s">
        <v>1751</v>
      </c>
      <c r="AW83" s="68" t="s">
        <v>1751</v>
      </c>
      <c r="AX83" s="68" t="s">
        <v>1751</v>
      </c>
      <c r="AY83" s="68" t="s">
        <v>1751</v>
      </c>
      <c r="AZ83" s="68" t="s">
        <v>1751</v>
      </c>
      <c r="BA83" s="68" t="s">
        <v>1751</v>
      </c>
      <c r="BB83" s="68" t="s">
        <v>1751</v>
      </c>
      <c r="BC83" s="68" t="s">
        <v>1751</v>
      </c>
      <c r="BD83" s="68" t="s">
        <v>1751</v>
      </c>
      <c r="BE83" s="68" t="s">
        <v>1751</v>
      </c>
    </row>
    <row r="84" spans="1:57">
      <c r="A84" s="132">
        <v>44984</v>
      </c>
      <c r="B84" s="68" t="s">
        <v>1751</v>
      </c>
      <c r="C84" s="68" t="s">
        <v>1751</v>
      </c>
      <c r="D84" s="68">
        <v>774.2</v>
      </c>
      <c r="E84" s="68">
        <v>765</v>
      </c>
      <c r="F84" s="68" t="s">
        <v>1751</v>
      </c>
      <c r="G84" s="68" t="s">
        <v>1751</v>
      </c>
      <c r="H84" s="68" t="s">
        <v>1751</v>
      </c>
      <c r="I84" s="68" t="s">
        <v>1751</v>
      </c>
      <c r="J84" s="68" t="s">
        <v>1751</v>
      </c>
      <c r="K84" s="68" t="s">
        <v>1751</v>
      </c>
      <c r="L84" s="68">
        <v>794.1</v>
      </c>
      <c r="M84" s="68" t="s">
        <v>1751</v>
      </c>
      <c r="N84" s="68" t="s">
        <v>1751</v>
      </c>
      <c r="O84" s="68">
        <v>800.5</v>
      </c>
      <c r="P84" s="68" t="s">
        <v>1751</v>
      </c>
      <c r="Q84" s="68" t="s">
        <v>1751</v>
      </c>
      <c r="R84" s="68" t="s">
        <v>1751</v>
      </c>
      <c r="S84" s="68" t="s">
        <v>1751</v>
      </c>
      <c r="T84" s="68" t="s">
        <v>1751</v>
      </c>
      <c r="U84" s="68">
        <v>813</v>
      </c>
      <c r="V84" s="68">
        <v>974</v>
      </c>
      <c r="W84" s="68" t="s">
        <v>1751</v>
      </c>
      <c r="X84" s="68" t="s">
        <v>1751</v>
      </c>
      <c r="Y84" s="68" t="s">
        <v>1751</v>
      </c>
      <c r="Z84" s="68" t="s">
        <v>1751</v>
      </c>
      <c r="AA84" s="68" t="s">
        <v>1751</v>
      </c>
      <c r="AB84" s="68" t="s">
        <v>1751</v>
      </c>
      <c r="AC84" s="68" t="s">
        <v>1751</v>
      </c>
      <c r="AD84" s="68" t="s">
        <v>1751</v>
      </c>
      <c r="AE84" s="68" t="s">
        <v>1751</v>
      </c>
      <c r="AF84" s="68" t="s">
        <v>1751</v>
      </c>
      <c r="AG84" s="68">
        <v>820</v>
      </c>
      <c r="AH84" s="68">
        <v>746.5</v>
      </c>
      <c r="AI84" s="68" t="s">
        <v>1751</v>
      </c>
      <c r="AJ84" s="68">
        <v>930.1</v>
      </c>
      <c r="AK84" s="68">
        <v>860</v>
      </c>
      <c r="AL84" s="68" t="s">
        <v>1751</v>
      </c>
      <c r="AM84" s="68" t="s">
        <v>1751</v>
      </c>
      <c r="AN84" s="68" t="s">
        <v>1751</v>
      </c>
      <c r="AO84" s="68" t="s">
        <v>1751</v>
      </c>
      <c r="AP84" s="68" t="s">
        <v>1751</v>
      </c>
      <c r="AQ84" s="68" t="s">
        <v>1751</v>
      </c>
      <c r="AR84" s="68">
        <v>731.1</v>
      </c>
      <c r="AS84" s="68" t="s">
        <v>1751</v>
      </c>
      <c r="AT84" s="68" t="s">
        <v>1751</v>
      </c>
      <c r="AU84" s="68" t="s">
        <v>1751</v>
      </c>
      <c r="AV84" s="68" t="s">
        <v>1751</v>
      </c>
      <c r="AW84" s="68" t="s">
        <v>1751</v>
      </c>
      <c r="AX84" s="68" t="s">
        <v>1751</v>
      </c>
      <c r="AY84" s="68" t="s">
        <v>1751</v>
      </c>
      <c r="AZ84" s="68" t="s">
        <v>1751</v>
      </c>
      <c r="BA84" s="68" t="s">
        <v>1751</v>
      </c>
      <c r="BB84" s="68" t="s">
        <v>1751</v>
      </c>
      <c r="BC84" s="68" t="s">
        <v>1751</v>
      </c>
      <c r="BD84" s="68" t="s">
        <v>1751</v>
      </c>
      <c r="BE84" s="68" t="s">
        <v>1751</v>
      </c>
    </row>
    <row r="85" spans="1:57">
      <c r="A85" s="132">
        <v>44985</v>
      </c>
      <c r="B85" s="68" t="s">
        <v>1751</v>
      </c>
      <c r="C85" s="68">
        <v>990</v>
      </c>
      <c r="D85" s="68" t="s">
        <v>1751</v>
      </c>
      <c r="E85" s="68" t="s">
        <v>1751</v>
      </c>
      <c r="F85" s="68">
        <v>750</v>
      </c>
      <c r="G85" s="68" t="s">
        <v>1751</v>
      </c>
      <c r="H85" s="68" t="s">
        <v>1751</v>
      </c>
      <c r="I85" s="68" t="s">
        <v>1751</v>
      </c>
      <c r="J85" s="68">
        <v>744.6</v>
      </c>
      <c r="K85" s="68">
        <v>740</v>
      </c>
      <c r="L85" s="68" t="s">
        <v>1751</v>
      </c>
      <c r="M85" s="68" t="s">
        <v>1751</v>
      </c>
      <c r="N85" s="68">
        <v>869</v>
      </c>
      <c r="O85" s="68">
        <v>790</v>
      </c>
      <c r="P85" s="68">
        <v>811.1</v>
      </c>
      <c r="Q85" s="68" t="s">
        <v>1751</v>
      </c>
      <c r="R85" s="68" t="s">
        <v>1751</v>
      </c>
      <c r="S85" s="68" t="s">
        <v>1751</v>
      </c>
      <c r="T85" s="68" t="s">
        <v>1751</v>
      </c>
      <c r="U85" s="68">
        <v>829</v>
      </c>
      <c r="V85" s="68" t="s">
        <v>1751</v>
      </c>
      <c r="W85" s="68" t="s">
        <v>1751</v>
      </c>
      <c r="X85" s="68" t="s">
        <v>1751</v>
      </c>
      <c r="Y85" s="68">
        <v>847</v>
      </c>
      <c r="Z85" s="68" t="s">
        <v>1751</v>
      </c>
      <c r="AA85" s="68" t="s">
        <v>1751</v>
      </c>
      <c r="AB85" s="68" t="s">
        <v>1751</v>
      </c>
      <c r="AC85" s="68" t="s">
        <v>1751</v>
      </c>
      <c r="AD85" s="68" t="s">
        <v>1751</v>
      </c>
      <c r="AE85" s="68">
        <v>865.1</v>
      </c>
      <c r="AF85" s="68" t="s">
        <v>1751</v>
      </c>
      <c r="AG85" s="68" t="s">
        <v>1751</v>
      </c>
      <c r="AH85" s="68">
        <v>761.4</v>
      </c>
      <c r="AI85" s="68" t="s">
        <v>1751</v>
      </c>
      <c r="AJ85" s="68" t="s">
        <v>1751</v>
      </c>
      <c r="AK85" s="68" t="s">
        <v>1751</v>
      </c>
      <c r="AL85" s="68" t="s">
        <v>1751</v>
      </c>
      <c r="AM85" s="68" t="s">
        <v>1751</v>
      </c>
      <c r="AN85" s="68" t="s">
        <v>1751</v>
      </c>
      <c r="AO85" s="68" t="s">
        <v>1751</v>
      </c>
      <c r="AP85" s="68" t="s">
        <v>1751</v>
      </c>
      <c r="AQ85" s="68">
        <v>761.5</v>
      </c>
      <c r="AR85" s="68" t="s">
        <v>1751</v>
      </c>
      <c r="AS85" s="68" t="s">
        <v>1751</v>
      </c>
      <c r="AT85" s="68" t="s">
        <v>1751</v>
      </c>
      <c r="AU85" s="68" t="s">
        <v>1751</v>
      </c>
      <c r="AV85" s="68" t="s">
        <v>1751</v>
      </c>
      <c r="AW85" s="68" t="s">
        <v>1751</v>
      </c>
      <c r="AX85" s="68" t="s">
        <v>1751</v>
      </c>
      <c r="AY85" s="68" t="s">
        <v>1751</v>
      </c>
      <c r="AZ85" s="68" t="s">
        <v>1751</v>
      </c>
      <c r="BA85" s="68" t="s">
        <v>1751</v>
      </c>
      <c r="BB85" s="68" t="s">
        <v>1751</v>
      </c>
      <c r="BC85" s="68" t="s">
        <v>1751</v>
      </c>
      <c r="BD85" s="68" t="s">
        <v>1751</v>
      </c>
      <c r="BE85" s="68" t="s">
        <v>1751</v>
      </c>
    </row>
    <row r="86" spans="1:57">
      <c r="A86" s="132">
        <v>44986</v>
      </c>
      <c r="B86" s="68" t="s">
        <v>1751</v>
      </c>
      <c r="C86" s="68" t="s">
        <v>1751</v>
      </c>
      <c r="D86" s="68" t="s">
        <v>1751</v>
      </c>
      <c r="E86" s="68" t="s">
        <v>1751</v>
      </c>
      <c r="F86" s="68" t="s">
        <v>1751</v>
      </c>
      <c r="G86" s="68">
        <v>775</v>
      </c>
      <c r="H86" s="68" t="s">
        <v>1751</v>
      </c>
      <c r="I86" s="68" t="s">
        <v>1751</v>
      </c>
      <c r="J86" s="68" t="s">
        <v>1751</v>
      </c>
      <c r="K86" s="68" t="s">
        <v>1751</v>
      </c>
      <c r="L86" s="68">
        <v>792.3</v>
      </c>
      <c r="M86" s="68" t="s">
        <v>1751</v>
      </c>
      <c r="N86" s="68" t="s">
        <v>1751</v>
      </c>
      <c r="O86" s="68" t="s">
        <v>1751</v>
      </c>
      <c r="P86" s="68" t="s">
        <v>1751</v>
      </c>
      <c r="Q86" s="68" t="s">
        <v>1751</v>
      </c>
      <c r="R86" s="68" t="s">
        <v>1751</v>
      </c>
      <c r="S86" s="68">
        <v>853</v>
      </c>
      <c r="T86" s="68">
        <v>861.2</v>
      </c>
      <c r="U86" s="68" t="s">
        <v>1751</v>
      </c>
      <c r="V86" s="68">
        <v>963.1</v>
      </c>
      <c r="W86" s="68" t="s">
        <v>1751</v>
      </c>
      <c r="X86" s="68" t="s">
        <v>1751</v>
      </c>
      <c r="Y86" s="68">
        <v>837.1</v>
      </c>
      <c r="Z86" s="68" t="s">
        <v>1751</v>
      </c>
      <c r="AA86" s="68" t="s">
        <v>1751</v>
      </c>
      <c r="AB86" s="68">
        <v>905</v>
      </c>
      <c r="AC86" s="68" t="s">
        <v>1751</v>
      </c>
      <c r="AD86" s="68" t="s">
        <v>1751</v>
      </c>
      <c r="AE86" s="68" t="s">
        <v>1751</v>
      </c>
      <c r="AF86" s="68" t="s">
        <v>1751</v>
      </c>
      <c r="AG86" s="68">
        <v>819.1</v>
      </c>
      <c r="AH86" s="68">
        <v>755</v>
      </c>
      <c r="AI86" s="68" t="s">
        <v>1751</v>
      </c>
      <c r="AJ86" s="68" t="s">
        <v>1751</v>
      </c>
      <c r="AK86" s="68" t="s">
        <v>1751</v>
      </c>
      <c r="AL86" s="68" t="s">
        <v>1751</v>
      </c>
      <c r="AM86" s="68" t="s">
        <v>1751</v>
      </c>
      <c r="AN86" s="68" t="s">
        <v>1751</v>
      </c>
      <c r="AO86" s="68" t="s">
        <v>1751</v>
      </c>
      <c r="AP86" s="68">
        <v>1047.7</v>
      </c>
      <c r="AQ86" s="68" t="s">
        <v>1751</v>
      </c>
      <c r="AR86" s="68" t="s">
        <v>1751</v>
      </c>
      <c r="AS86" s="68" t="s">
        <v>1751</v>
      </c>
      <c r="AT86" s="68" t="s">
        <v>1751</v>
      </c>
      <c r="AU86" s="68" t="s">
        <v>1751</v>
      </c>
      <c r="AV86" s="68" t="s">
        <v>1751</v>
      </c>
      <c r="AW86" s="68" t="s">
        <v>1751</v>
      </c>
      <c r="AX86" s="68" t="s">
        <v>1751</v>
      </c>
      <c r="AY86" s="68" t="s">
        <v>1751</v>
      </c>
      <c r="AZ86" s="68" t="s">
        <v>1751</v>
      </c>
      <c r="BA86" s="68" t="s">
        <v>1751</v>
      </c>
      <c r="BB86" s="68" t="s">
        <v>1751</v>
      </c>
      <c r="BC86" s="68" t="s">
        <v>1751</v>
      </c>
      <c r="BD86" s="68" t="s">
        <v>1751</v>
      </c>
      <c r="BE86" s="68" t="s">
        <v>1751</v>
      </c>
    </row>
    <row r="87" spans="1:57">
      <c r="A87" s="132">
        <v>44987</v>
      </c>
      <c r="B87" s="68" t="s">
        <v>1751</v>
      </c>
      <c r="C87" s="68">
        <v>1009</v>
      </c>
      <c r="D87" s="68" t="s">
        <v>1751</v>
      </c>
      <c r="E87" s="68" t="s">
        <v>1751</v>
      </c>
      <c r="F87" s="68">
        <v>750</v>
      </c>
      <c r="G87" s="68">
        <v>760</v>
      </c>
      <c r="H87" s="68">
        <v>759</v>
      </c>
      <c r="I87" s="68" t="s">
        <v>1751</v>
      </c>
      <c r="J87" s="68">
        <v>759.4</v>
      </c>
      <c r="K87" s="68" t="s">
        <v>1751</v>
      </c>
      <c r="L87" s="68" t="s">
        <v>1751</v>
      </c>
      <c r="M87" s="68" t="s">
        <v>1751</v>
      </c>
      <c r="N87" s="68" t="s">
        <v>1751</v>
      </c>
      <c r="O87" s="68" t="s">
        <v>1751</v>
      </c>
      <c r="P87" s="68" t="s">
        <v>1751</v>
      </c>
      <c r="Q87" s="68" t="s">
        <v>1751</v>
      </c>
      <c r="R87" s="68" t="s">
        <v>1751</v>
      </c>
      <c r="S87" s="68" t="s">
        <v>1751</v>
      </c>
      <c r="T87" s="68" t="s">
        <v>1751</v>
      </c>
      <c r="U87" s="68" t="s">
        <v>1751</v>
      </c>
      <c r="V87" s="68" t="s">
        <v>1751</v>
      </c>
      <c r="W87" s="68" t="s">
        <v>1751</v>
      </c>
      <c r="X87" s="68" t="s">
        <v>1751</v>
      </c>
      <c r="Y87" s="68" t="s">
        <v>1751</v>
      </c>
      <c r="Z87" s="68" t="s">
        <v>1751</v>
      </c>
      <c r="AA87" s="68" t="s">
        <v>1751</v>
      </c>
      <c r="AB87" s="68" t="s">
        <v>1751</v>
      </c>
      <c r="AC87" s="68" t="s">
        <v>1751</v>
      </c>
      <c r="AD87" s="68" t="s">
        <v>1751</v>
      </c>
      <c r="AE87" s="68">
        <v>865.1</v>
      </c>
      <c r="AF87" s="68" t="s">
        <v>1751</v>
      </c>
      <c r="AG87" s="68" t="s">
        <v>1751</v>
      </c>
      <c r="AH87" s="68">
        <v>744.1</v>
      </c>
      <c r="AI87" s="68" t="s">
        <v>1751</v>
      </c>
      <c r="AJ87" s="68" t="s">
        <v>1751</v>
      </c>
      <c r="AK87" s="68" t="s">
        <v>1751</v>
      </c>
      <c r="AL87" s="68" t="s">
        <v>1751</v>
      </c>
      <c r="AM87" s="68" t="s">
        <v>1751</v>
      </c>
      <c r="AN87" s="68" t="s">
        <v>1751</v>
      </c>
      <c r="AO87" s="68" t="s">
        <v>1751</v>
      </c>
      <c r="AP87" s="68" t="s">
        <v>1751</v>
      </c>
      <c r="AQ87" s="68" t="s">
        <v>1751</v>
      </c>
      <c r="AR87" s="68">
        <v>745</v>
      </c>
      <c r="AS87" s="68" t="s">
        <v>1751</v>
      </c>
      <c r="AT87" s="68" t="s">
        <v>1751</v>
      </c>
      <c r="AU87" s="68" t="s">
        <v>1751</v>
      </c>
      <c r="AV87" s="68" t="s">
        <v>1751</v>
      </c>
      <c r="AW87" s="68" t="s">
        <v>1751</v>
      </c>
      <c r="AX87" s="68" t="s">
        <v>1751</v>
      </c>
      <c r="AY87" s="68" t="s">
        <v>1751</v>
      </c>
      <c r="AZ87" s="68" t="s">
        <v>1751</v>
      </c>
      <c r="BA87" s="68" t="s">
        <v>1751</v>
      </c>
      <c r="BB87" s="68" t="s">
        <v>1751</v>
      </c>
      <c r="BC87" s="68" t="s">
        <v>1751</v>
      </c>
      <c r="BD87" s="68" t="s">
        <v>1751</v>
      </c>
      <c r="BE87" s="68" t="s">
        <v>1751</v>
      </c>
    </row>
    <row r="88" spans="1:57">
      <c r="A88" s="132">
        <v>44988</v>
      </c>
      <c r="B88" s="68" t="s">
        <v>1751</v>
      </c>
      <c r="C88" s="68" t="s">
        <v>1751</v>
      </c>
      <c r="D88" s="68" t="s">
        <v>1751</v>
      </c>
      <c r="E88" s="68" t="s">
        <v>1751</v>
      </c>
      <c r="F88" s="68" t="s">
        <v>1751</v>
      </c>
      <c r="G88" s="68" t="s">
        <v>1751</v>
      </c>
      <c r="H88" s="68" t="s">
        <v>1751</v>
      </c>
      <c r="I88" s="68" t="s">
        <v>1751</v>
      </c>
      <c r="J88" s="68" t="s">
        <v>1751</v>
      </c>
      <c r="K88" s="68" t="s">
        <v>1751</v>
      </c>
      <c r="L88" s="68" t="s">
        <v>1751</v>
      </c>
      <c r="M88" s="68" t="s">
        <v>1751</v>
      </c>
      <c r="N88" s="68" t="s">
        <v>1751</v>
      </c>
      <c r="O88" s="68" t="s">
        <v>1751</v>
      </c>
      <c r="P88" s="68" t="s">
        <v>1751</v>
      </c>
      <c r="Q88" s="68" t="s">
        <v>1751</v>
      </c>
      <c r="R88" s="68" t="s">
        <v>1751</v>
      </c>
      <c r="S88" s="68" t="s">
        <v>1751</v>
      </c>
      <c r="T88" s="68" t="s">
        <v>1751</v>
      </c>
      <c r="U88" s="68" t="s">
        <v>1751</v>
      </c>
      <c r="V88" s="68" t="s">
        <v>1751</v>
      </c>
      <c r="W88" s="68" t="s">
        <v>1751</v>
      </c>
      <c r="X88" s="68" t="s">
        <v>1751</v>
      </c>
      <c r="Y88" s="68" t="s">
        <v>1751</v>
      </c>
      <c r="Z88" s="68" t="s">
        <v>1751</v>
      </c>
      <c r="AA88" s="68" t="s">
        <v>1751</v>
      </c>
      <c r="AB88" s="68" t="s">
        <v>1751</v>
      </c>
      <c r="AC88" s="68" t="s">
        <v>1751</v>
      </c>
      <c r="AD88" s="68" t="s">
        <v>1751</v>
      </c>
      <c r="AE88" s="68" t="s">
        <v>1751</v>
      </c>
      <c r="AF88" s="68" t="s">
        <v>1751</v>
      </c>
      <c r="AG88" s="68" t="s">
        <v>1751</v>
      </c>
      <c r="AH88" s="68" t="s">
        <v>1751</v>
      </c>
      <c r="AI88" s="68" t="s">
        <v>1751</v>
      </c>
      <c r="AJ88" s="68" t="s">
        <v>1751</v>
      </c>
      <c r="AK88" s="68" t="s">
        <v>1751</v>
      </c>
      <c r="AL88" s="68" t="s">
        <v>1751</v>
      </c>
      <c r="AM88" s="68" t="s">
        <v>1751</v>
      </c>
      <c r="AN88" s="68" t="s">
        <v>1751</v>
      </c>
      <c r="AO88" s="68" t="s">
        <v>1751</v>
      </c>
      <c r="AP88" s="68" t="s">
        <v>1751</v>
      </c>
      <c r="AQ88" s="68" t="s">
        <v>1751</v>
      </c>
      <c r="AR88" s="68" t="s">
        <v>1751</v>
      </c>
      <c r="AS88" s="68" t="s">
        <v>1751</v>
      </c>
      <c r="AT88" s="68" t="s">
        <v>1751</v>
      </c>
      <c r="AU88" s="68" t="s">
        <v>1751</v>
      </c>
      <c r="AV88" s="68" t="s">
        <v>1751</v>
      </c>
      <c r="AW88" s="68" t="s">
        <v>1751</v>
      </c>
      <c r="AX88" s="68" t="s">
        <v>1751</v>
      </c>
      <c r="AY88" s="68" t="s">
        <v>1751</v>
      </c>
      <c r="AZ88" s="68" t="s">
        <v>1751</v>
      </c>
      <c r="BA88" s="68" t="s">
        <v>1751</v>
      </c>
      <c r="BB88" s="68" t="s">
        <v>1751</v>
      </c>
      <c r="BC88" s="68" t="s">
        <v>1751</v>
      </c>
      <c r="BD88" s="68" t="s">
        <v>1751</v>
      </c>
      <c r="BE88" s="68" t="s">
        <v>1751</v>
      </c>
    </row>
    <row r="89" spans="1:57">
      <c r="A89" s="132">
        <v>44989</v>
      </c>
      <c r="B89" s="68" t="s">
        <v>1751</v>
      </c>
      <c r="C89" s="68" t="s">
        <v>1751</v>
      </c>
      <c r="D89" s="68" t="s">
        <v>1751</v>
      </c>
      <c r="E89" s="68" t="s">
        <v>1751</v>
      </c>
      <c r="F89" s="68" t="s">
        <v>1751</v>
      </c>
      <c r="G89" s="68" t="s">
        <v>1751</v>
      </c>
      <c r="H89" s="68" t="s">
        <v>1751</v>
      </c>
      <c r="I89" s="68" t="s">
        <v>1751</v>
      </c>
      <c r="J89" s="68" t="s">
        <v>1751</v>
      </c>
      <c r="K89" s="68" t="s">
        <v>1751</v>
      </c>
      <c r="L89" s="68" t="s">
        <v>1751</v>
      </c>
      <c r="M89" s="68" t="s">
        <v>1751</v>
      </c>
      <c r="N89" s="68" t="s">
        <v>1751</v>
      </c>
      <c r="O89" s="68" t="s">
        <v>1751</v>
      </c>
      <c r="P89" s="68" t="s">
        <v>1751</v>
      </c>
      <c r="Q89" s="68" t="s">
        <v>1751</v>
      </c>
      <c r="R89" s="68" t="s">
        <v>1751</v>
      </c>
      <c r="S89" s="68" t="s">
        <v>1751</v>
      </c>
      <c r="T89" s="68" t="s">
        <v>1751</v>
      </c>
      <c r="U89" s="68" t="s">
        <v>1751</v>
      </c>
      <c r="V89" s="68" t="s">
        <v>1751</v>
      </c>
      <c r="W89" s="68" t="s">
        <v>1751</v>
      </c>
      <c r="X89" s="68" t="s">
        <v>1751</v>
      </c>
      <c r="Y89" s="68" t="s">
        <v>1751</v>
      </c>
      <c r="Z89" s="68" t="s">
        <v>1751</v>
      </c>
      <c r="AA89" s="68" t="s">
        <v>1751</v>
      </c>
      <c r="AB89" s="68" t="s">
        <v>1751</v>
      </c>
      <c r="AC89" s="68" t="s">
        <v>1751</v>
      </c>
      <c r="AD89" s="68" t="s">
        <v>1751</v>
      </c>
      <c r="AE89" s="68" t="s">
        <v>1751</v>
      </c>
      <c r="AF89" s="68" t="s">
        <v>1751</v>
      </c>
      <c r="AG89" s="68" t="s">
        <v>1751</v>
      </c>
      <c r="AH89" s="68" t="s">
        <v>1751</v>
      </c>
      <c r="AI89" s="68" t="s">
        <v>1751</v>
      </c>
      <c r="AJ89" s="68" t="s">
        <v>1751</v>
      </c>
      <c r="AK89" s="68" t="s">
        <v>1751</v>
      </c>
      <c r="AL89" s="68" t="s">
        <v>1751</v>
      </c>
      <c r="AM89" s="68" t="s">
        <v>1751</v>
      </c>
      <c r="AN89" s="68" t="s">
        <v>1751</v>
      </c>
      <c r="AO89" s="68" t="s">
        <v>1751</v>
      </c>
      <c r="AP89" s="68" t="s">
        <v>1751</v>
      </c>
      <c r="AQ89" s="68" t="s">
        <v>1751</v>
      </c>
      <c r="AR89" s="68" t="s">
        <v>1751</v>
      </c>
      <c r="AS89" s="68" t="s">
        <v>1751</v>
      </c>
      <c r="AT89" s="68" t="s">
        <v>1751</v>
      </c>
      <c r="AU89" s="68" t="s">
        <v>1751</v>
      </c>
      <c r="AV89" s="68" t="s">
        <v>1751</v>
      </c>
      <c r="AW89" s="68" t="s">
        <v>1751</v>
      </c>
      <c r="AX89" s="68" t="s">
        <v>1751</v>
      </c>
      <c r="AY89" s="68" t="s">
        <v>1751</v>
      </c>
      <c r="AZ89" s="68" t="s">
        <v>1751</v>
      </c>
      <c r="BA89" s="68" t="s">
        <v>1751</v>
      </c>
      <c r="BB89" s="68" t="s">
        <v>1751</v>
      </c>
      <c r="BC89" s="68" t="s">
        <v>1751</v>
      </c>
      <c r="BD89" s="68" t="s">
        <v>1751</v>
      </c>
      <c r="BE89" s="68" t="s">
        <v>1751</v>
      </c>
    </row>
    <row r="90" spans="1:57">
      <c r="A90" s="132">
        <v>44990</v>
      </c>
      <c r="B90" s="68" t="s">
        <v>1751</v>
      </c>
      <c r="C90" s="68">
        <v>1018</v>
      </c>
      <c r="D90" s="68" t="s">
        <v>1751</v>
      </c>
      <c r="E90" s="68">
        <v>785</v>
      </c>
      <c r="F90" s="68">
        <v>740</v>
      </c>
      <c r="G90" s="68">
        <v>754.6</v>
      </c>
      <c r="H90" s="68">
        <v>774.1</v>
      </c>
      <c r="I90" s="68" t="s">
        <v>1751</v>
      </c>
      <c r="J90" s="68" t="s">
        <v>1751</v>
      </c>
      <c r="K90" s="68" t="s">
        <v>1751</v>
      </c>
      <c r="L90" s="68" t="s">
        <v>1751</v>
      </c>
      <c r="M90" s="68" t="s">
        <v>1751</v>
      </c>
      <c r="N90" s="68">
        <v>886.3</v>
      </c>
      <c r="O90" s="68">
        <v>790.1</v>
      </c>
      <c r="P90" s="68" t="s">
        <v>1751</v>
      </c>
      <c r="Q90" s="68" t="s">
        <v>1751</v>
      </c>
      <c r="R90" s="68">
        <v>989</v>
      </c>
      <c r="S90" s="68" t="s">
        <v>1751</v>
      </c>
      <c r="T90" s="68" t="s">
        <v>1751</v>
      </c>
      <c r="U90" s="68">
        <v>829</v>
      </c>
      <c r="V90" s="68" t="s">
        <v>1751</v>
      </c>
      <c r="W90" s="68" t="s">
        <v>1751</v>
      </c>
      <c r="X90" s="68" t="s">
        <v>1751</v>
      </c>
      <c r="Y90" s="68" t="s">
        <v>1751</v>
      </c>
      <c r="Z90" s="68" t="s">
        <v>1751</v>
      </c>
      <c r="AA90" s="68" t="s">
        <v>1751</v>
      </c>
      <c r="AB90" s="68" t="s">
        <v>1751</v>
      </c>
      <c r="AC90" s="68" t="s">
        <v>1751</v>
      </c>
      <c r="AD90" s="68" t="s">
        <v>1751</v>
      </c>
      <c r="AE90" s="68" t="s">
        <v>1751</v>
      </c>
      <c r="AF90" s="68" t="s">
        <v>1751</v>
      </c>
      <c r="AG90" s="68" t="s">
        <v>1751</v>
      </c>
      <c r="AH90" s="68">
        <v>745.1</v>
      </c>
      <c r="AI90" s="68" t="s">
        <v>1751</v>
      </c>
      <c r="AJ90" s="68" t="s">
        <v>1751</v>
      </c>
      <c r="AK90" s="68" t="s">
        <v>1751</v>
      </c>
      <c r="AL90" s="68" t="s">
        <v>1751</v>
      </c>
      <c r="AM90" s="68" t="s">
        <v>1751</v>
      </c>
      <c r="AN90" s="68" t="s">
        <v>1751</v>
      </c>
      <c r="AO90" s="68" t="s">
        <v>1751</v>
      </c>
      <c r="AP90" s="68" t="s">
        <v>1751</v>
      </c>
      <c r="AQ90" s="68" t="s">
        <v>1751</v>
      </c>
      <c r="AR90" s="68">
        <v>759.9</v>
      </c>
      <c r="AS90" s="68" t="s">
        <v>1751</v>
      </c>
      <c r="AT90" s="68" t="s">
        <v>1751</v>
      </c>
      <c r="AU90" s="68" t="s">
        <v>1751</v>
      </c>
      <c r="AV90" s="68" t="s">
        <v>1751</v>
      </c>
      <c r="AW90" s="68" t="s">
        <v>1751</v>
      </c>
      <c r="AX90" s="68" t="s">
        <v>1751</v>
      </c>
      <c r="AY90" s="68" t="s">
        <v>1751</v>
      </c>
      <c r="AZ90" s="68" t="s">
        <v>1751</v>
      </c>
      <c r="BA90" s="68" t="s">
        <v>1751</v>
      </c>
      <c r="BB90" s="68" t="s">
        <v>1751</v>
      </c>
      <c r="BC90" s="68" t="s">
        <v>1751</v>
      </c>
      <c r="BD90" s="68" t="s">
        <v>1751</v>
      </c>
      <c r="BE90" s="68" t="s">
        <v>1751</v>
      </c>
    </row>
    <row r="91" spans="1:57">
      <c r="A91" s="132">
        <v>44991</v>
      </c>
      <c r="B91" s="68" t="s">
        <v>1751</v>
      </c>
      <c r="C91" s="68" t="s">
        <v>1751</v>
      </c>
      <c r="D91" s="68" t="s">
        <v>1751</v>
      </c>
      <c r="E91" s="68" t="s">
        <v>1751</v>
      </c>
      <c r="F91" s="68" t="s">
        <v>1751</v>
      </c>
      <c r="G91" s="68" t="s">
        <v>1751</v>
      </c>
      <c r="H91" s="68" t="s">
        <v>1751</v>
      </c>
      <c r="I91" s="68" t="s">
        <v>1751</v>
      </c>
      <c r="J91" s="68" t="s">
        <v>1751</v>
      </c>
      <c r="K91" s="68" t="s">
        <v>1751</v>
      </c>
      <c r="L91" s="68" t="s">
        <v>1751</v>
      </c>
      <c r="M91" s="68" t="s">
        <v>1751</v>
      </c>
      <c r="N91" s="68" t="s">
        <v>1751</v>
      </c>
      <c r="O91" s="68" t="s">
        <v>1751</v>
      </c>
      <c r="P91" s="68" t="s">
        <v>1751</v>
      </c>
      <c r="Q91" s="68" t="s">
        <v>1751</v>
      </c>
      <c r="R91" s="68" t="s">
        <v>1751</v>
      </c>
      <c r="S91" s="68" t="s">
        <v>1751</v>
      </c>
      <c r="T91" s="68" t="s">
        <v>1751</v>
      </c>
      <c r="U91" s="68" t="s">
        <v>1751</v>
      </c>
      <c r="V91" s="68" t="s">
        <v>1751</v>
      </c>
      <c r="W91" s="68" t="s">
        <v>1751</v>
      </c>
      <c r="X91" s="68" t="s">
        <v>1751</v>
      </c>
      <c r="Y91" s="68" t="s">
        <v>1751</v>
      </c>
      <c r="Z91" s="68" t="s">
        <v>1751</v>
      </c>
      <c r="AA91" s="68" t="s">
        <v>1751</v>
      </c>
      <c r="AB91" s="68" t="s">
        <v>1751</v>
      </c>
      <c r="AC91" s="68" t="s">
        <v>1751</v>
      </c>
      <c r="AD91" s="68" t="s">
        <v>1751</v>
      </c>
      <c r="AE91" s="68" t="s">
        <v>1751</v>
      </c>
      <c r="AF91" s="68" t="s">
        <v>1751</v>
      </c>
      <c r="AG91" s="68" t="s">
        <v>1751</v>
      </c>
      <c r="AH91" s="68" t="s">
        <v>1751</v>
      </c>
      <c r="AI91" s="68" t="s">
        <v>1751</v>
      </c>
      <c r="AJ91" s="68" t="s">
        <v>1751</v>
      </c>
      <c r="AK91" s="68" t="s">
        <v>1751</v>
      </c>
      <c r="AL91" s="68" t="s">
        <v>1751</v>
      </c>
      <c r="AM91" s="68" t="s">
        <v>1751</v>
      </c>
      <c r="AN91" s="68" t="s">
        <v>1751</v>
      </c>
      <c r="AO91" s="68" t="s">
        <v>1751</v>
      </c>
      <c r="AP91" s="68" t="s">
        <v>1751</v>
      </c>
      <c r="AQ91" s="68" t="s">
        <v>1751</v>
      </c>
      <c r="AR91" s="68" t="s">
        <v>1751</v>
      </c>
      <c r="AS91" s="68" t="s">
        <v>1751</v>
      </c>
      <c r="AT91" s="68" t="s">
        <v>1751</v>
      </c>
      <c r="AU91" s="68" t="s">
        <v>1751</v>
      </c>
      <c r="AV91" s="68" t="s">
        <v>1751</v>
      </c>
      <c r="AW91" s="68" t="s">
        <v>1751</v>
      </c>
      <c r="AX91" s="68" t="s">
        <v>1751</v>
      </c>
      <c r="AY91" s="68" t="s">
        <v>1751</v>
      </c>
      <c r="AZ91" s="68" t="s">
        <v>1751</v>
      </c>
      <c r="BA91" s="68" t="s">
        <v>1751</v>
      </c>
      <c r="BB91" s="68" t="s">
        <v>1751</v>
      </c>
      <c r="BC91" s="68" t="s">
        <v>1751</v>
      </c>
      <c r="BD91" s="68" t="s">
        <v>1751</v>
      </c>
      <c r="BE91" s="68" t="s">
        <v>1751</v>
      </c>
    </row>
    <row r="92" spans="1:57">
      <c r="A92" s="132">
        <v>44992</v>
      </c>
      <c r="B92" s="68" t="s">
        <v>1751</v>
      </c>
      <c r="C92" s="68" t="s">
        <v>1751</v>
      </c>
      <c r="D92" s="68" t="s">
        <v>1751</v>
      </c>
      <c r="E92" s="68" t="s">
        <v>1751</v>
      </c>
      <c r="F92" s="68">
        <v>764.9</v>
      </c>
      <c r="G92" s="68" t="s">
        <v>1751</v>
      </c>
      <c r="H92" s="68">
        <v>789.5</v>
      </c>
      <c r="I92" s="68" t="s">
        <v>1751</v>
      </c>
      <c r="J92" s="68">
        <v>744.3</v>
      </c>
      <c r="K92" s="68">
        <v>741</v>
      </c>
      <c r="L92" s="68" t="s">
        <v>1751</v>
      </c>
      <c r="M92" s="68" t="s">
        <v>1751</v>
      </c>
      <c r="N92" s="68">
        <v>870</v>
      </c>
      <c r="O92" s="68">
        <v>805.9</v>
      </c>
      <c r="P92" s="68">
        <v>822</v>
      </c>
      <c r="Q92" s="68" t="s">
        <v>1751</v>
      </c>
      <c r="R92" s="68" t="s">
        <v>1751</v>
      </c>
      <c r="S92" s="68" t="s">
        <v>1751</v>
      </c>
      <c r="T92" s="68">
        <v>866.2</v>
      </c>
      <c r="U92" s="68">
        <v>845.5</v>
      </c>
      <c r="V92" s="68">
        <v>970</v>
      </c>
      <c r="W92" s="68" t="s">
        <v>1751</v>
      </c>
      <c r="X92" s="68" t="s">
        <v>1751</v>
      </c>
      <c r="Y92" s="68" t="s">
        <v>1751</v>
      </c>
      <c r="Z92" s="68" t="s">
        <v>1751</v>
      </c>
      <c r="AA92" s="68" t="s">
        <v>1751</v>
      </c>
      <c r="AB92" s="68" t="s">
        <v>1751</v>
      </c>
      <c r="AC92" s="68">
        <v>901</v>
      </c>
      <c r="AD92" s="68" t="s">
        <v>1751</v>
      </c>
      <c r="AE92" s="68" t="s">
        <v>1751</v>
      </c>
      <c r="AF92" s="68" t="s">
        <v>1751</v>
      </c>
      <c r="AG92" s="68" t="s">
        <v>1751</v>
      </c>
      <c r="AH92" s="68" t="s">
        <v>1751</v>
      </c>
      <c r="AI92" s="68" t="s">
        <v>1751</v>
      </c>
      <c r="AJ92" s="68" t="s">
        <v>1751</v>
      </c>
      <c r="AK92" s="68">
        <v>861</v>
      </c>
      <c r="AL92" s="68" t="s">
        <v>1751</v>
      </c>
      <c r="AM92" s="68" t="s">
        <v>1751</v>
      </c>
      <c r="AN92" s="68" t="s">
        <v>1751</v>
      </c>
      <c r="AO92" s="68" t="s">
        <v>1751</v>
      </c>
      <c r="AP92" s="68" t="s">
        <v>1751</v>
      </c>
      <c r="AQ92" s="68" t="s">
        <v>1751</v>
      </c>
      <c r="AR92" s="68">
        <v>773.9</v>
      </c>
      <c r="AS92" s="68" t="s">
        <v>1751</v>
      </c>
      <c r="AT92" s="68" t="s">
        <v>1751</v>
      </c>
      <c r="AU92" s="68" t="s">
        <v>1751</v>
      </c>
      <c r="AV92" s="68" t="s">
        <v>1751</v>
      </c>
      <c r="AW92" s="68" t="s">
        <v>1751</v>
      </c>
      <c r="AX92" s="68" t="s">
        <v>1751</v>
      </c>
      <c r="AY92" s="68" t="s">
        <v>1751</v>
      </c>
      <c r="AZ92" s="68" t="s">
        <v>1751</v>
      </c>
      <c r="BA92" s="68" t="s">
        <v>1751</v>
      </c>
      <c r="BB92" s="68" t="s">
        <v>1751</v>
      </c>
      <c r="BC92" s="68" t="s">
        <v>1751</v>
      </c>
      <c r="BD92" s="68" t="s">
        <v>1751</v>
      </c>
      <c r="BE92" s="68" t="s">
        <v>1751</v>
      </c>
    </row>
    <row r="93" spans="1:57">
      <c r="A93" s="132">
        <v>44993</v>
      </c>
      <c r="B93" s="68" t="s">
        <v>1751</v>
      </c>
      <c r="C93" s="68" t="s">
        <v>1751</v>
      </c>
      <c r="D93" s="68" t="s">
        <v>1751</v>
      </c>
      <c r="E93" s="68" t="s">
        <v>1751</v>
      </c>
      <c r="F93" s="68" t="s">
        <v>1751</v>
      </c>
      <c r="G93" s="68" t="s">
        <v>1751</v>
      </c>
      <c r="H93" s="68" t="s">
        <v>1751</v>
      </c>
      <c r="I93" s="68" t="s">
        <v>1751</v>
      </c>
      <c r="J93" s="68" t="s">
        <v>1751</v>
      </c>
      <c r="K93" s="68" t="s">
        <v>1751</v>
      </c>
      <c r="L93" s="68" t="s">
        <v>1751</v>
      </c>
      <c r="M93" s="68" t="s">
        <v>1751</v>
      </c>
      <c r="N93" s="68" t="s">
        <v>1751</v>
      </c>
      <c r="O93" s="68" t="s">
        <v>1751</v>
      </c>
      <c r="P93" s="68" t="s">
        <v>1751</v>
      </c>
      <c r="Q93" s="68" t="s">
        <v>1751</v>
      </c>
      <c r="R93" s="68" t="s">
        <v>1751</v>
      </c>
      <c r="S93" s="68" t="s">
        <v>1751</v>
      </c>
      <c r="T93" s="68" t="s">
        <v>1751</v>
      </c>
      <c r="U93" s="68" t="s">
        <v>1751</v>
      </c>
      <c r="V93" s="68" t="s">
        <v>1751</v>
      </c>
      <c r="W93" s="68" t="s">
        <v>1751</v>
      </c>
      <c r="X93" s="68" t="s">
        <v>1751</v>
      </c>
      <c r="Y93" s="68" t="s">
        <v>1751</v>
      </c>
      <c r="Z93" s="68" t="s">
        <v>1751</v>
      </c>
      <c r="AA93" s="68" t="s">
        <v>1751</v>
      </c>
      <c r="AB93" s="68" t="s">
        <v>1751</v>
      </c>
      <c r="AC93" s="68" t="s">
        <v>1751</v>
      </c>
      <c r="AD93" s="68" t="s">
        <v>1751</v>
      </c>
      <c r="AE93" s="68" t="s">
        <v>1751</v>
      </c>
      <c r="AF93" s="68" t="s">
        <v>1751</v>
      </c>
      <c r="AG93" s="68" t="s">
        <v>1751</v>
      </c>
      <c r="AH93" s="68" t="s">
        <v>1751</v>
      </c>
      <c r="AI93" s="68" t="s">
        <v>1751</v>
      </c>
      <c r="AJ93" s="68" t="s">
        <v>1751</v>
      </c>
      <c r="AK93" s="68" t="s">
        <v>1751</v>
      </c>
      <c r="AL93" s="68" t="s">
        <v>1751</v>
      </c>
      <c r="AM93" s="68" t="s">
        <v>1751</v>
      </c>
      <c r="AN93" s="68" t="s">
        <v>1751</v>
      </c>
      <c r="AO93" s="68" t="s">
        <v>1751</v>
      </c>
      <c r="AP93" s="68" t="s">
        <v>1751</v>
      </c>
      <c r="AQ93" s="68" t="s">
        <v>1751</v>
      </c>
      <c r="AR93" s="68" t="s">
        <v>1751</v>
      </c>
      <c r="AS93" s="68" t="s">
        <v>1751</v>
      </c>
      <c r="AT93" s="68" t="s">
        <v>1751</v>
      </c>
      <c r="AU93" s="68" t="s">
        <v>1751</v>
      </c>
      <c r="AV93" s="68" t="s">
        <v>1751</v>
      </c>
      <c r="AW93" s="68" t="s">
        <v>1751</v>
      </c>
      <c r="AX93" s="68" t="s">
        <v>1751</v>
      </c>
      <c r="AY93" s="68" t="s">
        <v>1751</v>
      </c>
      <c r="AZ93" s="68" t="s">
        <v>1751</v>
      </c>
      <c r="BA93" s="68" t="s">
        <v>1751</v>
      </c>
      <c r="BB93" s="68" t="s">
        <v>1751</v>
      </c>
      <c r="BC93" s="68" t="s">
        <v>1751</v>
      </c>
      <c r="BD93" s="68" t="s">
        <v>1751</v>
      </c>
      <c r="BE93" s="68" t="s">
        <v>1751</v>
      </c>
    </row>
    <row r="94" spans="1:57">
      <c r="A94" s="132">
        <v>44994</v>
      </c>
      <c r="B94" s="68" t="s">
        <v>1751</v>
      </c>
      <c r="C94" s="68" t="s">
        <v>1751</v>
      </c>
      <c r="D94" s="68" t="s">
        <v>1751</v>
      </c>
      <c r="E94" s="68" t="s">
        <v>1751</v>
      </c>
      <c r="F94" s="68">
        <v>755</v>
      </c>
      <c r="G94" s="68" t="s">
        <v>1751</v>
      </c>
      <c r="H94" s="68">
        <v>773.8</v>
      </c>
      <c r="I94" s="68" t="s">
        <v>1751</v>
      </c>
      <c r="J94" s="68">
        <v>759.1</v>
      </c>
      <c r="K94" s="68">
        <v>750</v>
      </c>
      <c r="L94" s="68" t="s">
        <v>1751</v>
      </c>
      <c r="M94" s="68">
        <v>929.5</v>
      </c>
      <c r="N94" s="68" t="s">
        <v>1751</v>
      </c>
      <c r="O94" s="68" t="s">
        <v>1751</v>
      </c>
      <c r="P94" s="68" t="s">
        <v>1751</v>
      </c>
      <c r="Q94" s="68" t="s">
        <v>1751</v>
      </c>
      <c r="R94" s="68" t="s">
        <v>1751</v>
      </c>
      <c r="S94" s="68" t="s">
        <v>1751</v>
      </c>
      <c r="T94" s="68" t="s">
        <v>1751</v>
      </c>
      <c r="U94" s="68">
        <v>862.4</v>
      </c>
      <c r="V94" s="68">
        <v>970</v>
      </c>
      <c r="W94" s="68" t="s">
        <v>1751</v>
      </c>
      <c r="X94" s="68" t="s">
        <v>1751</v>
      </c>
      <c r="Y94" s="68" t="s">
        <v>1751</v>
      </c>
      <c r="Z94" s="68" t="s">
        <v>1751</v>
      </c>
      <c r="AA94" s="68" t="s">
        <v>1751</v>
      </c>
      <c r="AB94" s="68" t="s">
        <v>1751</v>
      </c>
      <c r="AC94" s="68" t="s">
        <v>1751</v>
      </c>
      <c r="AD94" s="68">
        <v>860</v>
      </c>
      <c r="AE94" s="68" t="s">
        <v>1751</v>
      </c>
      <c r="AF94" s="68" t="s">
        <v>1751</v>
      </c>
      <c r="AG94" s="68" t="s">
        <v>1751</v>
      </c>
      <c r="AH94" s="68">
        <v>781.8</v>
      </c>
      <c r="AI94" s="68" t="s">
        <v>1751</v>
      </c>
      <c r="AJ94" s="68" t="s">
        <v>1751</v>
      </c>
      <c r="AK94" s="68" t="s">
        <v>1751</v>
      </c>
      <c r="AL94" s="68" t="s">
        <v>1751</v>
      </c>
      <c r="AM94" s="68" t="s">
        <v>1751</v>
      </c>
      <c r="AN94" s="68" t="s">
        <v>1751</v>
      </c>
      <c r="AO94" s="68" t="s">
        <v>1751</v>
      </c>
      <c r="AP94" s="68" t="s">
        <v>1751</v>
      </c>
      <c r="AQ94" s="68">
        <v>765</v>
      </c>
      <c r="AR94" s="68" t="s">
        <v>1751</v>
      </c>
      <c r="AS94" s="68" t="s">
        <v>1751</v>
      </c>
      <c r="AT94" s="68" t="s">
        <v>1751</v>
      </c>
      <c r="AU94" s="68" t="s">
        <v>1751</v>
      </c>
      <c r="AV94" s="68" t="s">
        <v>1751</v>
      </c>
      <c r="AW94" s="68" t="s">
        <v>1751</v>
      </c>
      <c r="AX94" s="68" t="s">
        <v>1751</v>
      </c>
      <c r="AY94" s="68" t="s">
        <v>1751</v>
      </c>
      <c r="AZ94" s="68" t="s">
        <v>1751</v>
      </c>
      <c r="BA94" s="68" t="s">
        <v>1751</v>
      </c>
      <c r="BB94" s="68" t="s">
        <v>1751</v>
      </c>
      <c r="BC94" s="68" t="s">
        <v>1751</v>
      </c>
      <c r="BD94" s="68" t="s">
        <v>1751</v>
      </c>
      <c r="BE94" s="68" t="s">
        <v>1751</v>
      </c>
    </row>
    <row r="95" spans="1:57">
      <c r="A95" s="132">
        <v>44995</v>
      </c>
      <c r="B95" s="68" t="s">
        <v>1751</v>
      </c>
      <c r="C95" s="68" t="s">
        <v>1751</v>
      </c>
      <c r="D95" s="68" t="s">
        <v>1751</v>
      </c>
      <c r="E95" s="68" t="s">
        <v>1751</v>
      </c>
      <c r="F95" s="68" t="s">
        <v>1751</v>
      </c>
      <c r="G95" s="68" t="s">
        <v>1751</v>
      </c>
      <c r="H95" s="68" t="s">
        <v>1751</v>
      </c>
      <c r="I95" s="68" t="s">
        <v>1751</v>
      </c>
      <c r="J95" s="68" t="s">
        <v>1751</v>
      </c>
      <c r="K95" s="68" t="s">
        <v>1751</v>
      </c>
      <c r="L95" s="68" t="s">
        <v>1751</v>
      </c>
      <c r="M95" s="68" t="s">
        <v>1751</v>
      </c>
      <c r="N95" s="68" t="s">
        <v>1751</v>
      </c>
      <c r="O95" s="68" t="s">
        <v>1751</v>
      </c>
      <c r="P95" s="68" t="s">
        <v>1751</v>
      </c>
      <c r="Q95" s="68" t="s">
        <v>1751</v>
      </c>
      <c r="R95" s="68" t="s">
        <v>1751</v>
      </c>
      <c r="S95" s="68" t="s">
        <v>1751</v>
      </c>
      <c r="T95" s="68" t="s">
        <v>1751</v>
      </c>
      <c r="U95" s="68" t="s">
        <v>1751</v>
      </c>
      <c r="V95" s="68" t="s">
        <v>1751</v>
      </c>
      <c r="W95" s="68" t="s">
        <v>1751</v>
      </c>
      <c r="X95" s="68" t="s">
        <v>1751</v>
      </c>
      <c r="Y95" s="68" t="s">
        <v>1751</v>
      </c>
      <c r="Z95" s="68" t="s">
        <v>1751</v>
      </c>
      <c r="AA95" s="68" t="s">
        <v>1751</v>
      </c>
      <c r="AB95" s="68" t="s">
        <v>1751</v>
      </c>
      <c r="AC95" s="68" t="s">
        <v>1751</v>
      </c>
      <c r="AD95" s="68" t="s">
        <v>1751</v>
      </c>
      <c r="AE95" s="68" t="s">
        <v>1751</v>
      </c>
      <c r="AF95" s="68" t="s">
        <v>1751</v>
      </c>
      <c r="AG95" s="68" t="s">
        <v>1751</v>
      </c>
      <c r="AH95" s="68" t="s">
        <v>1751</v>
      </c>
      <c r="AI95" s="68" t="s">
        <v>1751</v>
      </c>
      <c r="AJ95" s="68" t="s">
        <v>1751</v>
      </c>
      <c r="AK95" s="68" t="s">
        <v>1751</v>
      </c>
      <c r="AL95" s="68" t="s">
        <v>1751</v>
      </c>
      <c r="AM95" s="68" t="s">
        <v>1751</v>
      </c>
      <c r="AN95" s="68" t="s">
        <v>1751</v>
      </c>
      <c r="AO95" s="68" t="s">
        <v>1751</v>
      </c>
      <c r="AP95" s="68" t="s">
        <v>1751</v>
      </c>
      <c r="AQ95" s="68" t="s">
        <v>1751</v>
      </c>
      <c r="AR95" s="68" t="s">
        <v>1751</v>
      </c>
      <c r="AS95" s="68" t="s">
        <v>1751</v>
      </c>
      <c r="AT95" s="68" t="s">
        <v>1751</v>
      </c>
      <c r="AU95" s="68" t="s">
        <v>1751</v>
      </c>
      <c r="AV95" s="68" t="s">
        <v>1751</v>
      </c>
      <c r="AW95" s="68" t="s">
        <v>1751</v>
      </c>
      <c r="AX95" s="68" t="s">
        <v>1751</v>
      </c>
      <c r="AY95" s="68" t="s">
        <v>1751</v>
      </c>
      <c r="AZ95" s="68" t="s">
        <v>1751</v>
      </c>
      <c r="BA95" s="68" t="s">
        <v>1751</v>
      </c>
      <c r="BB95" s="68" t="s">
        <v>1751</v>
      </c>
      <c r="BC95" s="68" t="s">
        <v>1751</v>
      </c>
      <c r="BD95" s="68" t="s">
        <v>1751</v>
      </c>
      <c r="BE95" s="68" t="s">
        <v>1751</v>
      </c>
    </row>
    <row r="96" spans="1:57">
      <c r="A96" s="132">
        <v>44996</v>
      </c>
      <c r="B96" s="68" t="s">
        <v>1751</v>
      </c>
      <c r="C96" s="68" t="s">
        <v>1751</v>
      </c>
      <c r="D96" s="68" t="s">
        <v>1751</v>
      </c>
      <c r="E96" s="68" t="s">
        <v>1751</v>
      </c>
      <c r="F96" s="68" t="s">
        <v>1751</v>
      </c>
      <c r="G96" s="68" t="s">
        <v>1751</v>
      </c>
      <c r="H96" s="68" t="s">
        <v>1751</v>
      </c>
      <c r="I96" s="68" t="s">
        <v>1751</v>
      </c>
      <c r="J96" s="68" t="s">
        <v>1751</v>
      </c>
      <c r="K96" s="68" t="s">
        <v>1751</v>
      </c>
      <c r="L96" s="68" t="s">
        <v>1751</v>
      </c>
      <c r="M96" s="68" t="s">
        <v>1751</v>
      </c>
      <c r="N96" s="68" t="s">
        <v>1751</v>
      </c>
      <c r="O96" s="68" t="s">
        <v>1751</v>
      </c>
      <c r="P96" s="68" t="s">
        <v>1751</v>
      </c>
      <c r="Q96" s="68" t="s">
        <v>1751</v>
      </c>
      <c r="R96" s="68" t="s">
        <v>1751</v>
      </c>
      <c r="S96" s="68" t="s">
        <v>1751</v>
      </c>
      <c r="T96" s="68" t="s">
        <v>1751</v>
      </c>
      <c r="U96" s="68" t="s">
        <v>1751</v>
      </c>
      <c r="V96" s="68" t="s">
        <v>1751</v>
      </c>
      <c r="W96" s="68" t="s">
        <v>1751</v>
      </c>
      <c r="X96" s="68" t="s">
        <v>1751</v>
      </c>
      <c r="Y96" s="68" t="s">
        <v>1751</v>
      </c>
      <c r="Z96" s="68" t="s">
        <v>1751</v>
      </c>
      <c r="AA96" s="68" t="s">
        <v>1751</v>
      </c>
      <c r="AB96" s="68" t="s">
        <v>1751</v>
      </c>
      <c r="AC96" s="68" t="s">
        <v>1751</v>
      </c>
      <c r="AD96" s="68" t="s">
        <v>1751</v>
      </c>
      <c r="AE96" s="68" t="s">
        <v>1751</v>
      </c>
      <c r="AF96" s="68" t="s">
        <v>1751</v>
      </c>
      <c r="AG96" s="68" t="s">
        <v>1751</v>
      </c>
      <c r="AH96" s="68" t="s">
        <v>1751</v>
      </c>
      <c r="AI96" s="68" t="s">
        <v>1751</v>
      </c>
      <c r="AJ96" s="68" t="s">
        <v>1751</v>
      </c>
      <c r="AK96" s="68" t="s">
        <v>1751</v>
      </c>
      <c r="AL96" s="68" t="s">
        <v>1751</v>
      </c>
      <c r="AM96" s="68" t="s">
        <v>1751</v>
      </c>
      <c r="AN96" s="68" t="s">
        <v>1751</v>
      </c>
      <c r="AO96" s="68" t="s">
        <v>1751</v>
      </c>
      <c r="AP96" s="68" t="s">
        <v>1751</v>
      </c>
      <c r="AQ96" s="68" t="s">
        <v>1751</v>
      </c>
      <c r="AR96" s="68" t="s">
        <v>1751</v>
      </c>
      <c r="AS96" s="68" t="s">
        <v>1751</v>
      </c>
      <c r="AT96" s="68" t="s">
        <v>1751</v>
      </c>
      <c r="AU96" s="68" t="s">
        <v>1751</v>
      </c>
      <c r="AV96" s="68" t="s">
        <v>1751</v>
      </c>
      <c r="AW96" s="68" t="s">
        <v>1751</v>
      </c>
      <c r="AX96" s="68" t="s">
        <v>1751</v>
      </c>
      <c r="AY96" s="68" t="s">
        <v>1751</v>
      </c>
      <c r="AZ96" s="68" t="s">
        <v>1751</v>
      </c>
      <c r="BA96" s="68" t="s">
        <v>1751</v>
      </c>
      <c r="BB96" s="68" t="s">
        <v>1751</v>
      </c>
      <c r="BC96" s="68" t="s">
        <v>1751</v>
      </c>
      <c r="BD96" s="68" t="s">
        <v>1751</v>
      </c>
      <c r="BE96" s="68" t="s">
        <v>1751</v>
      </c>
    </row>
    <row r="97" spans="1:60">
      <c r="A97" s="132">
        <v>44997</v>
      </c>
      <c r="B97" s="68">
        <v>1020.2</v>
      </c>
      <c r="C97" s="68" t="s">
        <v>1751</v>
      </c>
      <c r="D97" s="68" t="s">
        <v>1751</v>
      </c>
      <c r="E97" s="68" t="s">
        <v>1751</v>
      </c>
      <c r="F97" s="68">
        <v>740</v>
      </c>
      <c r="G97" s="68" t="s">
        <v>1751</v>
      </c>
      <c r="H97" s="68" t="s">
        <v>1751</v>
      </c>
      <c r="I97" s="68" t="s">
        <v>1751</v>
      </c>
      <c r="J97" s="68" t="s">
        <v>1751</v>
      </c>
      <c r="K97" s="68">
        <v>780.3</v>
      </c>
      <c r="L97" s="68">
        <v>790.1</v>
      </c>
      <c r="M97" s="68" t="s">
        <v>1751</v>
      </c>
      <c r="N97" s="68" t="s">
        <v>1751</v>
      </c>
      <c r="O97" s="68" t="s">
        <v>1751</v>
      </c>
      <c r="P97" s="68" t="s">
        <v>1751</v>
      </c>
      <c r="Q97" s="68" t="s">
        <v>1751</v>
      </c>
      <c r="R97" s="68" t="s">
        <v>1751</v>
      </c>
      <c r="S97" s="68" t="s">
        <v>1751</v>
      </c>
      <c r="T97" s="68" t="s">
        <v>1751</v>
      </c>
      <c r="U97" s="68" t="s">
        <v>1751</v>
      </c>
      <c r="V97" s="68">
        <v>975</v>
      </c>
      <c r="W97" s="68" t="s">
        <v>1751</v>
      </c>
      <c r="X97" s="68" t="s">
        <v>1751</v>
      </c>
      <c r="Y97" s="68" t="s">
        <v>1751</v>
      </c>
      <c r="Z97" s="68" t="s">
        <v>1751</v>
      </c>
      <c r="AA97" s="68" t="s">
        <v>1751</v>
      </c>
      <c r="AB97" s="68" t="s">
        <v>1751</v>
      </c>
      <c r="AC97" s="68">
        <v>883</v>
      </c>
      <c r="AD97" s="68" t="s">
        <v>1751</v>
      </c>
      <c r="AE97" s="68">
        <v>882</v>
      </c>
      <c r="AF97" s="68" t="s">
        <v>1751</v>
      </c>
      <c r="AG97" s="68" t="s">
        <v>1751</v>
      </c>
      <c r="AH97" s="68">
        <v>800</v>
      </c>
      <c r="AI97" s="68" t="s">
        <v>1751</v>
      </c>
      <c r="AJ97" s="68">
        <v>948.7</v>
      </c>
      <c r="AK97" s="68" t="s">
        <v>1751</v>
      </c>
      <c r="AL97" s="68" t="s">
        <v>1751</v>
      </c>
      <c r="AM97" s="68" t="s">
        <v>1751</v>
      </c>
      <c r="AN97" s="68" t="s">
        <v>1751</v>
      </c>
      <c r="AO97" s="68" t="s">
        <v>1751</v>
      </c>
      <c r="AP97" s="68" t="s">
        <v>1751</v>
      </c>
      <c r="AQ97" s="68">
        <v>751</v>
      </c>
      <c r="AR97" s="68">
        <v>770</v>
      </c>
      <c r="AS97" s="68" t="s">
        <v>1751</v>
      </c>
      <c r="AT97" s="68" t="s">
        <v>1751</v>
      </c>
      <c r="AU97" s="68" t="s">
        <v>1751</v>
      </c>
      <c r="AV97" s="68" t="s">
        <v>1751</v>
      </c>
      <c r="AW97" s="68" t="s">
        <v>1751</v>
      </c>
      <c r="AX97" s="68" t="s">
        <v>1751</v>
      </c>
      <c r="AY97" s="68" t="s">
        <v>1751</v>
      </c>
      <c r="AZ97" s="68" t="s">
        <v>1751</v>
      </c>
      <c r="BA97" s="68" t="s">
        <v>1751</v>
      </c>
      <c r="BB97" s="68" t="s">
        <v>1751</v>
      </c>
      <c r="BC97" s="68" t="s">
        <v>1751</v>
      </c>
      <c r="BD97" s="68" t="s">
        <v>1751</v>
      </c>
      <c r="BE97" s="68" t="s">
        <v>1751</v>
      </c>
      <c r="BG97" s="68" t="s">
        <v>1751</v>
      </c>
      <c r="BH97" s="68" t="s">
        <v>1751</v>
      </c>
    </row>
    <row r="98" spans="1:60">
      <c r="A98" s="132">
        <v>44998</v>
      </c>
      <c r="B98" s="68">
        <v>999.8</v>
      </c>
      <c r="C98" s="68">
        <v>1015</v>
      </c>
      <c r="D98" s="68" t="s">
        <v>1751</v>
      </c>
      <c r="E98" s="68" t="s">
        <v>1751</v>
      </c>
      <c r="F98" s="68">
        <v>750</v>
      </c>
      <c r="G98" s="68" t="s">
        <v>1751</v>
      </c>
      <c r="H98" s="68" t="s">
        <v>1751</v>
      </c>
      <c r="I98" s="68" t="s">
        <v>1751</v>
      </c>
      <c r="J98" s="68" t="s">
        <v>1751</v>
      </c>
      <c r="K98" s="68">
        <v>770</v>
      </c>
      <c r="L98" s="68">
        <v>806</v>
      </c>
      <c r="M98" s="68" t="s">
        <v>1751</v>
      </c>
      <c r="N98" s="68" t="s">
        <v>1751</v>
      </c>
      <c r="O98" s="68">
        <v>817</v>
      </c>
      <c r="P98" s="68" t="s">
        <v>1751</v>
      </c>
      <c r="Q98" s="68" t="s">
        <v>1751</v>
      </c>
      <c r="R98" s="68" t="s">
        <v>1751</v>
      </c>
      <c r="S98" s="68" t="s">
        <v>1751</v>
      </c>
      <c r="T98" s="68" t="s">
        <v>1751</v>
      </c>
      <c r="U98" s="68">
        <v>845.2</v>
      </c>
      <c r="V98" s="68" t="s">
        <v>1751</v>
      </c>
      <c r="W98" s="68" t="s">
        <v>1751</v>
      </c>
      <c r="X98" s="68" t="s">
        <v>1751</v>
      </c>
      <c r="Y98" s="68" t="s">
        <v>1751</v>
      </c>
      <c r="Z98" s="68" t="s">
        <v>1751</v>
      </c>
      <c r="AA98" s="68">
        <v>945</v>
      </c>
      <c r="AB98" s="68">
        <v>910</v>
      </c>
      <c r="AC98" s="68" t="s">
        <v>1751</v>
      </c>
      <c r="AD98" s="68" t="s">
        <v>1751</v>
      </c>
      <c r="AE98" s="68" t="s">
        <v>1751</v>
      </c>
      <c r="AF98" s="68" t="s">
        <v>1751</v>
      </c>
      <c r="AG98" s="68" t="s">
        <v>1751</v>
      </c>
      <c r="AH98" s="68">
        <v>800</v>
      </c>
      <c r="AI98" s="68" t="s">
        <v>1751</v>
      </c>
      <c r="AJ98" s="68">
        <v>967</v>
      </c>
      <c r="AK98" s="68" t="s">
        <v>1751</v>
      </c>
      <c r="AL98" s="68" t="s">
        <v>1751</v>
      </c>
      <c r="AM98" s="68" t="s">
        <v>1751</v>
      </c>
      <c r="AN98" s="68" t="s">
        <v>1751</v>
      </c>
      <c r="AO98" s="68" t="s">
        <v>1751</v>
      </c>
      <c r="AP98" s="68" t="s">
        <v>1751</v>
      </c>
      <c r="AQ98" s="68" t="s">
        <v>1751</v>
      </c>
      <c r="AR98" s="68">
        <v>770</v>
      </c>
      <c r="AS98" s="68" t="s">
        <v>1751</v>
      </c>
      <c r="AT98" s="68" t="s">
        <v>1751</v>
      </c>
      <c r="AU98" s="68" t="s">
        <v>1751</v>
      </c>
      <c r="AV98" s="68" t="s">
        <v>1751</v>
      </c>
      <c r="AW98" s="68" t="s">
        <v>1751</v>
      </c>
      <c r="AX98" s="68" t="s">
        <v>1751</v>
      </c>
      <c r="AY98" s="68" t="s">
        <v>1751</v>
      </c>
      <c r="AZ98" s="68" t="s">
        <v>1751</v>
      </c>
      <c r="BA98" s="68" t="s">
        <v>1751</v>
      </c>
      <c r="BB98" s="68" t="s">
        <v>1751</v>
      </c>
      <c r="BC98" s="68" t="s">
        <v>1751</v>
      </c>
      <c r="BD98" s="68" t="s">
        <v>1751</v>
      </c>
      <c r="BE98" s="68" t="s">
        <v>1751</v>
      </c>
      <c r="BG98" s="68" t="s">
        <v>1751</v>
      </c>
      <c r="BH98" s="68" t="s">
        <v>1751</v>
      </c>
    </row>
    <row r="99" spans="1:60">
      <c r="A99" s="132">
        <v>44999</v>
      </c>
      <c r="B99" s="68">
        <v>1000.1</v>
      </c>
      <c r="C99" s="68" t="s">
        <v>1751</v>
      </c>
      <c r="D99" s="68" t="s">
        <v>1751</v>
      </c>
      <c r="E99" s="68" t="s">
        <v>1751</v>
      </c>
      <c r="F99" s="68">
        <v>764</v>
      </c>
      <c r="G99" s="68" t="s">
        <v>1751</v>
      </c>
      <c r="H99" s="68" t="s">
        <v>1751</v>
      </c>
      <c r="I99" s="68" t="s">
        <v>1751</v>
      </c>
      <c r="J99" s="68" t="s">
        <v>1751</v>
      </c>
      <c r="K99" s="68" t="s">
        <v>1751</v>
      </c>
      <c r="L99" s="68" t="s">
        <v>1751</v>
      </c>
      <c r="M99" s="68" t="s">
        <v>1751</v>
      </c>
      <c r="N99" s="68" t="s">
        <v>1751</v>
      </c>
      <c r="O99" s="68" t="s">
        <v>1751</v>
      </c>
      <c r="P99" s="68">
        <v>821</v>
      </c>
      <c r="Q99" s="68" t="s">
        <v>1751</v>
      </c>
      <c r="R99" s="68" t="s">
        <v>1751</v>
      </c>
      <c r="S99" s="68" t="s">
        <v>1751</v>
      </c>
      <c r="T99" s="68" t="s">
        <v>1751</v>
      </c>
      <c r="U99" s="68">
        <v>829</v>
      </c>
      <c r="V99" s="68" t="s">
        <v>1751</v>
      </c>
      <c r="W99" s="68">
        <v>923.2</v>
      </c>
      <c r="X99" s="68" t="s">
        <v>1751</v>
      </c>
      <c r="Y99" s="68" t="s">
        <v>1751</v>
      </c>
      <c r="Z99" s="68" t="s">
        <v>1751</v>
      </c>
      <c r="AA99" s="68" t="s">
        <v>1751</v>
      </c>
      <c r="AB99" s="68" t="s">
        <v>1751</v>
      </c>
      <c r="AC99" s="68" t="s">
        <v>1751</v>
      </c>
      <c r="AD99" s="68" t="s">
        <v>1751</v>
      </c>
      <c r="AE99" s="68">
        <v>899</v>
      </c>
      <c r="AF99" s="68" t="s">
        <v>1751</v>
      </c>
      <c r="AG99" s="68" t="s">
        <v>1751</v>
      </c>
      <c r="AH99" s="68">
        <v>800</v>
      </c>
      <c r="AI99" s="68" t="s">
        <v>1751</v>
      </c>
      <c r="AJ99" s="68" t="s">
        <v>1751</v>
      </c>
      <c r="AK99" s="68">
        <v>895</v>
      </c>
      <c r="AL99" s="68" t="s">
        <v>1751</v>
      </c>
      <c r="AM99" s="68" t="s">
        <v>1751</v>
      </c>
      <c r="AN99" s="68" t="s">
        <v>1751</v>
      </c>
      <c r="AO99" s="68" t="s">
        <v>1751</v>
      </c>
      <c r="AP99" s="68" t="s">
        <v>1751</v>
      </c>
      <c r="AQ99" s="68" t="s">
        <v>1751</v>
      </c>
      <c r="AR99" s="68">
        <v>760</v>
      </c>
      <c r="AS99" s="68" t="s">
        <v>1751</v>
      </c>
      <c r="AT99" s="68" t="s">
        <v>1751</v>
      </c>
      <c r="AU99" s="68" t="s">
        <v>1751</v>
      </c>
      <c r="AV99" s="68" t="s">
        <v>1751</v>
      </c>
      <c r="AW99" s="68" t="s">
        <v>1751</v>
      </c>
      <c r="AX99" s="68" t="s">
        <v>1751</v>
      </c>
      <c r="AY99" s="68" t="s">
        <v>1751</v>
      </c>
      <c r="AZ99" s="68" t="s">
        <v>1751</v>
      </c>
      <c r="BA99" s="68" t="s">
        <v>1751</v>
      </c>
      <c r="BB99" s="68" t="s">
        <v>1751</v>
      </c>
      <c r="BC99" s="68" t="s">
        <v>1751</v>
      </c>
      <c r="BD99" s="68" t="s">
        <v>1751</v>
      </c>
      <c r="BE99" s="68" t="s">
        <v>1751</v>
      </c>
      <c r="BG99" s="68" t="s">
        <v>1751</v>
      </c>
      <c r="BH99" s="68" t="s">
        <v>1751</v>
      </c>
    </row>
    <row r="100" spans="1:60">
      <c r="A100" s="132">
        <v>45000</v>
      </c>
      <c r="B100" s="68">
        <v>1000.2</v>
      </c>
      <c r="C100" s="68" t="s">
        <v>1751</v>
      </c>
      <c r="D100" s="68" t="s">
        <v>1751</v>
      </c>
      <c r="E100" s="68" t="s">
        <v>1751</v>
      </c>
      <c r="F100" s="68">
        <v>756.1</v>
      </c>
      <c r="G100" s="68">
        <v>740.1</v>
      </c>
      <c r="H100" s="68" t="s">
        <v>1751</v>
      </c>
      <c r="I100" s="68" t="s">
        <v>1751</v>
      </c>
      <c r="J100" s="68">
        <v>774.2</v>
      </c>
      <c r="K100" s="68" t="s">
        <v>1751</v>
      </c>
      <c r="L100" s="68">
        <v>800.1</v>
      </c>
      <c r="M100" s="68" t="s">
        <v>1751</v>
      </c>
      <c r="N100" s="68" t="s">
        <v>1751</v>
      </c>
      <c r="O100" s="68" t="s">
        <v>1751</v>
      </c>
      <c r="P100" s="68" t="s">
        <v>1751</v>
      </c>
      <c r="Q100" s="68" t="s">
        <v>1751</v>
      </c>
      <c r="R100" s="68" t="s">
        <v>1751</v>
      </c>
      <c r="S100" s="68" t="s">
        <v>1751</v>
      </c>
      <c r="T100" s="68" t="s">
        <v>1751</v>
      </c>
      <c r="U100" s="68" t="s">
        <v>1751</v>
      </c>
      <c r="V100" s="68" t="s">
        <v>1751</v>
      </c>
      <c r="W100" s="68" t="s">
        <v>1751</v>
      </c>
      <c r="X100" s="68" t="s">
        <v>1751</v>
      </c>
      <c r="Y100" s="68" t="s">
        <v>1751</v>
      </c>
      <c r="Z100" s="68" t="s">
        <v>1751</v>
      </c>
      <c r="AA100" s="68" t="s">
        <v>1751</v>
      </c>
      <c r="AB100" s="68" t="s">
        <v>1751</v>
      </c>
      <c r="AC100" s="68" t="s">
        <v>1751</v>
      </c>
      <c r="AD100" s="68" t="s">
        <v>1751</v>
      </c>
      <c r="AE100" s="68" t="s">
        <v>1751</v>
      </c>
      <c r="AF100" s="68" t="s">
        <v>1751</v>
      </c>
      <c r="AG100" s="68">
        <v>835.4</v>
      </c>
      <c r="AH100" s="68" t="s">
        <v>1751</v>
      </c>
      <c r="AI100" s="68" t="s">
        <v>1751</v>
      </c>
      <c r="AJ100" s="68" t="s">
        <v>1751</v>
      </c>
      <c r="AK100" s="68" t="s">
        <v>1751</v>
      </c>
      <c r="AL100" s="68" t="s">
        <v>1751</v>
      </c>
      <c r="AM100" s="68" t="s">
        <v>1751</v>
      </c>
      <c r="AN100" s="68" t="s">
        <v>1751</v>
      </c>
      <c r="AO100" s="68" t="s">
        <v>1751</v>
      </c>
      <c r="AP100" s="68" t="s">
        <v>1751</v>
      </c>
      <c r="AQ100" s="68" t="s">
        <v>1751</v>
      </c>
      <c r="AR100" s="68">
        <v>760</v>
      </c>
      <c r="AS100" s="68" t="s">
        <v>1751</v>
      </c>
      <c r="AT100" s="68" t="s">
        <v>1751</v>
      </c>
      <c r="AU100" s="68" t="s">
        <v>1751</v>
      </c>
      <c r="AV100" s="68" t="s">
        <v>1751</v>
      </c>
      <c r="AW100" s="68" t="s">
        <v>1751</v>
      </c>
      <c r="AX100" s="68" t="s">
        <v>1751</v>
      </c>
      <c r="AY100" s="68" t="s">
        <v>1751</v>
      </c>
      <c r="AZ100" s="68" t="s">
        <v>1751</v>
      </c>
      <c r="BA100" s="68" t="s">
        <v>1751</v>
      </c>
      <c r="BB100" s="68" t="s">
        <v>1751</v>
      </c>
      <c r="BC100" s="68" t="s">
        <v>1751</v>
      </c>
      <c r="BD100" s="68" t="s">
        <v>1751</v>
      </c>
      <c r="BE100" s="68" t="s">
        <v>1751</v>
      </c>
      <c r="BG100" s="68" t="s">
        <v>1751</v>
      </c>
      <c r="BH100" s="68" t="s">
        <v>1751</v>
      </c>
    </row>
    <row r="101" spans="1:60">
      <c r="A101" s="132">
        <v>45001</v>
      </c>
      <c r="B101" s="68">
        <v>1000</v>
      </c>
      <c r="C101" s="68" t="s">
        <v>1751</v>
      </c>
      <c r="D101" s="68" t="s">
        <v>1751</v>
      </c>
      <c r="E101" s="68" t="s">
        <v>1751</v>
      </c>
      <c r="F101" s="68">
        <v>752</v>
      </c>
      <c r="G101" s="68">
        <v>751</v>
      </c>
      <c r="H101" s="68" t="s">
        <v>1751</v>
      </c>
      <c r="I101" s="68" t="s">
        <v>1751</v>
      </c>
      <c r="J101" s="68" t="s">
        <v>1751</v>
      </c>
      <c r="K101" s="68" t="s">
        <v>1751</v>
      </c>
      <c r="L101" s="68">
        <v>820</v>
      </c>
      <c r="M101" s="68" t="s">
        <v>1751</v>
      </c>
      <c r="N101" s="68" t="s">
        <v>1751</v>
      </c>
      <c r="O101" s="68">
        <v>817</v>
      </c>
      <c r="P101" s="68" t="s">
        <v>1751</v>
      </c>
      <c r="Q101" s="68" t="s">
        <v>1751</v>
      </c>
      <c r="R101" s="68" t="s">
        <v>1751</v>
      </c>
      <c r="S101" s="68" t="s">
        <v>1751</v>
      </c>
      <c r="T101" s="68" t="s">
        <v>1751</v>
      </c>
      <c r="U101" s="68">
        <v>825.2</v>
      </c>
      <c r="V101" s="68">
        <v>977</v>
      </c>
      <c r="W101" s="68" t="s">
        <v>1751</v>
      </c>
      <c r="X101" s="68" t="s">
        <v>1751</v>
      </c>
      <c r="Y101" s="68" t="s">
        <v>1751</v>
      </c>
      <c r="Z101" s="68" t="s">
        <v>1751</v>
      </c>
      <c r="AA101" s="68" t="s">
        <v>1751</v>
      </c>
      <c r="AB101" s="68" t="s">
        <v>1751</v>
      </c>
      <c r="AC101" s="68">
        <v>890</v>
      </c>
      <c r="AD101" s="68" t="s">
        <v>1751</v>
      </c>
      <c r="AE101" s="68" t="s">
        <v>1751</v>
      </c>
      <c r="AF101" s="68" t="s">
        <v>1751</v>
      </c>
      <c r="AG101" s="68" t="s">
        <v>1751</v>
      </c>
      <c r="AH101" s="68">
        <v>800</v>
      </c>
      <c r="AI101" s="68" t="s">
        <v>1751</v>
      </c>
      <c r="AJ101" s="68" t="s">
        <v>1751</v>
      </c>
      <c r="AK101" s="68">
        <v>909</v>
      </c>
      <c r="AL101" s="68" t="s">
        <v>1751</v>
      </c>
      <c r="AM101" s="68" t="s">
        <v>1751</v>
      </c>
      <c r="AN101" s="68" t="s">
        <v>1751</v>
      </c>
      <c r="AO101" s="68" t="s">
        <v>1751</v>
      </c>
      <c r="AP101" s="68" t="s">
        <v>1751</v>
      </c>
      <c r="AQ101" s="68" t="s">
        <v>1751</v>
      </c>
      <c r="AR101" s="68">
        <v>765</v>
      </c>
      <c r="AS101" s="68" t="s">
        <v>1751</v>
      </c>
      <c r="AT101" s="68" t="s">
        <v>1751</v>
      </c>
      <c r="AU101" s="68" t="s">
        <v>1751</v>
      </c>
      <c r="AV101" s="68" t="s">
        <v>1751</v>
      </c>
      <c r="AW101" s="68" t="s">
        <v>1751</v>
      </c>
      <c r="AX101" s="68" t="s">
        <v>1751</v>
      </c>
      <c r="AY101" s="68" t="s">
        <v>1751</v>
      </c>
      <c r="AZ101" s="68" t="s">
        <v>1751</v>
      </c>
      <c r="BA101" s="68" t="s">
        <v>1751</v>
      </c>
      <c r="BB101" s="68" t="s">
        <v>1751</v>
      </c>
      <c r="BC101" s="68" t="s">
        <v>1751</v>
      </c>
      <c r="BD101" s="68" t="s">
        <v>1751</v>
      </c>
      <c r="BE101" s="68" t="s">
        <v>1751</v>
      </c>
      <c r="BG101" s="68" t="s">
        <v>1751</v>
      </c>
      <c r="BH101" s="68" t="s">
        <v>1751</v>
      </c>
    </row>
    <row r="102" spans="1:60">
      <c r="A102" s="132">
        <v>45002</v>
      </c>
      <c r="B102" s="68" t="s">
        <v>1751</v>
      </c>
      <c r="C102" s="68" t="s">
        <v>1751</v>
      </c>
      <c r="D102" s="68" t="s">
        <v>1751</v>
      </c>
      <c r="E102" s="68" t="s">
        <v>1751</v>
      </c>
      <c r="F102" s="68" t="s">
        <v>1751</v>
      </c>
      <c r="G102" s="68" t="s">
        <v>1751</v>
      </c>
      <c r="H102" s="68" t="s">
        <v>1751</v>
      </c>
      <c r="I102" s="68" t="s">
        <v>1751</v>
      </c>
      <c r="J102" s="68" t="s">
        <v>1751</v>
      </c>
      <c r="K102" s="68" t="s">
        <v>1751</v>
      </c>
      <c r="L102" s="68" t="s">
        <v>1751</v>
      </c>
      <c r="M102" s="68" t="s">
        <v>1751</v>
      </c>
      <c r="N102" s="68" t="s">
        <v>1751</v>
      </c>
      <c r="O102" s="68" t="s">
        <v>1751</v>
      </c>
      <c r="P102" s="68" t="s">
        <v>1751</v>
      </c>
      <c r="Q102" s="68" t="s">
        <v>1751</v>
      </c>
      <c r="R102" s="68" t="s">
        <v>1751</v>
      </c>
      <c r="S102" s="68" t="s">
        <v>1751</v>
      </c>
      <c r="T102" s="68" t="s">
        <v>1751</v>
      </c>
      <c r="U102" s="68" t="s">
        <v>1751</v>
      </c>
      <c r="V102" s="68" t="s">
        <v>1751</v>
      </c>
      <c r="W102" s="68" t="s">
        <v>1751</v>
      </c>
      <c r="X102" s="68" t="s">
        <v>1751</v>
      </c>
      <c r="Y102" s="68" t="s">
        <v>1751</v>
      </c>
      <c r="Z102" s="68" t="s">
        <v>1751</v>
      </c>
      <c r="AA102" s="68" t="s">
        <v>1751</v>
      </c>
      <c r="AB102" s="68" t="s">
        <v>1751</v>
      </c>
      <c r="AC102" s="68" t="s">
        <v>1751</v>
      </c>
      <c r="AD102" s="68" t="s">
        <v>1751</v>
      </c>
      <c r="AE102" s="68" t="s">
        <v>1751</v>
      </c>
      <c r="AF102" s="68" t="s">
        <v>1751</v>
      </c>
      <c r="AG102" s="68" t="s">
        <v>1751</v>
      </c>
      <c r="AH102" s="68" t="s">
        <v>1751</v>
      </c>
      <c r="AI102" s="68" t="s">
        <v>1751</v>
      </c>
      <c r="AJ102" s="68" t="s">
        <v>1751</v>
      </c>
      <c r="AK102" s="68" t="s">
        <v>1751</v>
      </c>
      <c r="AL102" s="68" t="s">
        <v>1751</v>
      </c>
      <c r="AM102" s="68" t="s">
        <v>1751</v>
      </c>
      <c r="AN102" s="68" t="s">
        <v>1751</v>
      </c>
      <c r="AO102" s="68" t="s">
        <v>1751</v>
      </c>
      <c r="AP102" s="68" t="s">
        <v>1751</v>
      </c>
      <c r="AQ102" s="68" t="s">
        <v>1751</v>
      </c>
      <c r="AR102" s="68" t="s">
        <v>1751</v>
      </c>
      <c r="AS102" s="68" t="s">
        <v>1751</v>
      </c>
      <c r="AT102" s="68" t="s">
        <v>1751</v>
      </c>
      <c r="AU102" s="68" t="s">
        <v>1751</v>
      </c>
      <c r="AV102" s="68" t="s">
        <v>1751</v>
      </c>
      <c r="AW102" s="68" t="s">
        <v>1751</v>
      </c>
      <c r="AX102" s="68" t="s">
        <v>1751</v>
      </c>
      <c r="AY102" s="68" t="s">
        <v>1751</v>
      </c>
      <c r="AZ102" s="68" t="s">
        <v>1751</v>
      </c>
      <c r="BA102" s="68" t="s">
        <v>1751</v>
      </c>
      <c r="BB102" s="68" t="s">
        <v>1751</v>
      </c>
      <c r="BC102" s="68" t="s">
        <v>1751</v>
      </c>
      <c r="BD102" s="68" t="s">
        <v>1751</v>
      </c>
      <c r="BE102" s="68" t="s">
        <v>1751</v>
      </c>
      <c r="BG102" s="68" t="s">
        <v>1751</v>
      </c>
      <c r="BH102" s="68" t="s">
        <v>1751</v>
      </c>
    </row>
    <row r="103" spans="1:60">
      <c r="A103" s="132">
        <v>45003</v>
      </c>
      <c r="B103" s="68" t="s">
        <v>1751</v>
      </c>
      <c r="C103" s="68" t="s">
        <v>1751</v>
      </c>
      <c r="D103" s="68" t="s">
        <v>1751</v>
      </c>
      <c r="E103" s="68" t="s">
        <v>1751</v>
      </c>
      <c r="F103" s="68" t="s">
        <v>1751</v>
      </c>
      <c r="G103" s="68" t="s">
        <v>1751</v>
      </c>
      <c r="H103" s="68" t="s">
        <v>1751</v>
      </c>
      <c r="I103" s="68" t="s">
        <v>1751</v>
      </c>
      <c r="J103" s="68" t="s">
        <v>1751</v>
      </c>
      <c r="K103" s="68" t="s">
        <v>1751</v>
      </c>
      <c r="L103" s="68" t="s">
        <v>1751</v>
      </c>
      <c r="M103" s="68" t="s">
        <v>1751</v>
      </c>
      <c r="N103" s="68" t="s">
        <v>1751</v>
      </c>
      <c r="O103" s="68" t="s">
        <v>1751</v>
      </c>
      <c r="P103" s="68" t="s">
        <v>1751</v>
      </c>
      <c r="Q103" s="68" t="s">
        <v>1751</v>
      </c>
      <c r="R103" s="68" t="s">
        <v>1751</v>
      </c>
      <c r="S103" s="68" t="s">
        <v>1751</v>
      </c>
      <c r="T103" s="68" t="s">
        <v>1751</v>
      </c>
      <c r="U103" s="68" t="s">
        <v>1751</v>
      </c>
      <c r="V103" s="68" t="s">
        <v>1751</v>
      </c>
      <c r="W103" s="68" t="s">
        <v>1751</v>
      </c>
      <c r="X103" s="68" t="s">
        <v>1751</v>
      </c>
      <c r="Y103" s="68" t="s">
        <v>1751</v>
      </c>
      <c r="Z103" s="68" t="s">
        <v>1751</v>
      </c>
      <c r="AA103" s="68" t="s">
        <v>1751</v>
      </c>
      <c r="AB103" s="68" t="s">
        <v>1751</v>
      </c>
      <c r="AC103" s="68" t="s">
        <v>1751</v>
      </c>
      <c r="AD103" s="68" t="s">
        <v>1751</v>
      </c>
      <c r="AE103" s="68" t="s">
        <v>1751</v>
      </c>
      <c r="AF103" s="68" t="s">
        <v>1751</v>
      </c>
      <c r="AG103" s="68" t="s">
        <v>1751</v>
      </c>
      <c r="AH103" s="68" t="s">
        <v>1751</v>
      </c>
      <c r="AI103" s="68" t="s">
        <v>1751</v>
      </c>
      <c r="AJ103" s="68" t="s">
        <v>1751</v>
      </c>
      <c r="AK103" s="68" t="s">
        <v>1751</v>
      </c>
      <c r="AL103" s="68" t="s">
        <v>1751</v>
      </c>
      <c r="AM103" s="68" t="s">
        <v>1751</v>
      </c>
      <c r="AN103" s="68" t="s">
        <v>1751</v>
      </c>
      <c r="AO103" s="68" t="s">
        <v>1751</v>
      </c>
      <c r="AP103" s="68" t="s">
        <v>1751</v>
      </c>
      <c r="AQ103" s="68" t="s">
        <v>1751</v>
      </c>
      <c r="AR103" s="68" t="s">
        <v>1751</v>
      </c>
      <c r="AS103" s="68" t="s">
        <v>1751</v>
      </c>
      <c r="AT103" s="68" t="s">
        <v>1751</v>
      </c>
      <c r="AU103" s="68" t="s">
        <v>1751</v>
      </c>
      <c r="AV103" s="68" t="s">
        <v>1751</v>
      </c>
      <c r="AW103" s="68" t="s">
        <v>1751</v>
      </c>
      <c r="AX103" s="68" t="s">
        <v>1751</v>
      </c>
      <c r="AY103" s="68" t="s">
        <v>1751</v>
      </c>
      <c r="AZ103" s="68" t="s">
        <v>1751</v>
      </c>
      <c r="BA103" s="68" t="s">
        <v>1751</v>
      </c>
      <c r="BB103" s="68" t="s">
        <v>1751</v>
      </c>
      <c r="BC103" s="68" t="s">
        <v>1751</v>
      </c>
      <c r="BD103" s="68" t="s">
        <v>1751</v>
      </c>
      <c r="BE103" s="68" t="s">
        <v>1751</v>
      </c>
      <c r="BG103" s="68" t="s">
        <v>1751</v>
      </c>
      <c r="BH103" s="68" t="s">
        <v>1751</v>
      </c>
    </row>
    <row r="104" spans="1:60">
      <c r="A104" s="132">
        <v>45004</v>
      </c>
      <c r="B104" s="68">
        <v>1000</v>
      </c>
      <c r="C104" s="68">
        <v>1015</v>
      </c>
      <c r="D104" s="68" t="s">
        <v>1751</v>
      </c>
      <c r="E104" s="68" t="s">
        <v>1751</v>
      </c>
      <c r="F104" s="68">
        <v>742</v>
      </c>
      <c r="G104" s="68" t="s">
        <v>1751</v>
      </c>
      <c r="H104" s="68" t="s">
        <v>1751</v>
      </c>
      <c r="I104" s="68" t="s">
        <v>1751</v>
      </c>
      <c r="J104" s="68" t="s">
        <v>1751</v>
      </c>
      <c r="K104" s="68" t="s">
        <v>1751</v>
      </c>
      <c r="L104" s="68">
        <v>805</v>
      </c>
      <c r="M104" s="68" t="s">
        <v>1751</v>
      </c>
      <c r="N104" s="68" t="s">
        <v>1751</v>
      </c>
      <c r="O104" s="68" t="s">
        <v>1751</v>
      </c>
      <c r="P104" s="68">
        <v>834</v>
      </c>
      <c r="Q104" s="68" t="s">
        <v>1751</v>
      </c>
      <c r="R104" s="68">
        <v>970</v>
      </c>
      <c r="S104" s="68" t="s">
        <v>1751</v>
      </c>
      <c r="T104" s="68" t="s">
        <v>1751</v>
      </c>
      <c r="U104" s="68" t="s">
        <v>1751</v>
      </c>
      <c r="V104" s="68" t="s">
        <v>1751</v>
      </c>
      <c r="W104" s="68">
        <v>923.2</v>
      </c>
      <c r="X104" s="68" t="s">
        <v>1751</v>
      </c>
      <c r="Y104" s="68">
        <v>850</v>
      </c>
      <c r="Z104" s="68" t="s">
        <v>1751</v>
      </c>
      <c r="AA104" s="68" t="s">
        <v>1751</v>
      </c>
      <c r="AB104" s="68" t="s">
        <v>1751</v>
      </c>
      <c r="AC104" s="68" t="s">
        <v>1751</v>
      </c>
      <c r="AD104" s="68">
        <v>860</v>
      </c>
      <c r="AE104" s="68">
        <v>910</v>
      </c>
      <c r="AF104" s="68" t="s">
        <v>1751</v>
      </c>
      <c r="AG104" s="68" t="s">
        <v>1751</v>
      </c>
      <c r="AH104" s="68">
        <v>800</v>
      </c>
      <c r="AI104" s="68" t="s">
        <v>1751</v>
      </c>
      <c r="AJ104" s="68" t="s">
        <v>1751</v>
      </c>
      <c r="AK104" s="68">
        <v>910</v>
      </c>
      <c r="AL104" s="68" t="s">
        <v>1751</v>
      </c>
      <c r="AM104" s="68" t="s">
        <v>1751</v>
      </c>
      <c r="AN104" s="68" t="s">
        <v>1751</v>
      </c>
      <c r="AO104" s="68" t="s">
        <v>1751</v>
      </c>
      <c r="AP104" s="68" t="s">
        <v>1751</v>
      </c>
      <c r="AQ104" s="68" t="s">
        <v>1751</v>
      </c>
      <c r="AR104" s="68">
        <v>757</v>
      </c>
      <c r="AS104" s="68" t="s">
        <v>1751</v>
      </c>
      <c r="AT104" s="68" t="s">
        <v>1751</v>
      </c>
      <c r="AU104" s="68" t="s">
        <v>1751</v>
      </c>
      <c r="AV104" s="68" t="s">
        <v>1751</v>
      </c>
      <c r="AW104" s="68" t="s">
        <v>1751</v>
      </c>
      <c r="AX104" s="68" t="s">
        <v>1751</v>
      </c>
      <c r="AY104" s="68" t="s">
        <v>1751</v>
      </c>
      <c r="AZ104" s="68" t="s">
        <v>1751</v>
      </c>
      <c r="BA104" s="68" t="s">
        <v>1751</v>
      </c>
      <c r="BB104" s="68" t="s">
        <v>1751</v>
      </c>
      <c r="BC104" s="68" t="s">
        <v>1751</v>
      </c>
      <c r="BD104" s="68" t="s">
        <v>1751</v>
      </c>
      <c r="BE104" s="68" t="s">
        <v>1751</v>
      </c>
      <c r="BG104" s="68" t="s">
        <v>1751</v>
      </c>
      <c r="BH104" s="68" t="s">
        <v>1751</v>
      </c>
    </row>
    <row r="105" spans="1:60">
      <c r="A105" s="132">
        <v>45005</v>
      </c>
      <c r="B105" s="68" t="s">
        <v>1751</v>
      </c>
      <c r="C105" s="68" t="s">
        <v>1751</v>
      </c>
      <c r="D105" s="68" t="s">
        <v>1751</v>
      </c>
      <c r="E105" s="68" t="s">
        <v>1751</v>
      </c>
      <c r="F105" s="68">
        <v>746</v>
      </c>
      <c r="G105" s="68" t="s">
        <v>1751</v>
      </c>
      <c r="H105" s="68" t="s">
        <v>1751</v>
      </c>
      <c r="I105" s="68" t="s">
        <v>1751</v>
      </c>
      <c r="J105" s="68" t="s">
        <v>1751</v>
      </c>
      <c r="K105" s="68">
        <v>775</v>
      </c>
      <c r="L105" s="68">
        <v>805</v>
      </c>
      <c r="M105" s="68" t="s">
        <v>1751</v>
      </c>
      <c r="N105" s="68" t="s">
        <v>1751</v>
      </c>
      <c r="O105" s="68" t="s">
        <v>1751</v>
      </c>
      <c r="P105" s="68">
        <v>838</v>
      </c>
      <c r="Q105" s="68" t="s">
        <v>1751</v>
      </c>
      <c r="R105" s="68" t="s">
        <v>1751</v>
      </c>
      <c r="S105" s="68" t="s">
        <v>1751</v>
      </c>
      <c r="T105" s="68" t="s">
        <v>1751</v>
      </c>
      <c r="U105" s="68">
        <v>830.2</v>
      </c>
      <c r="V105" s="68" t="s">
        <v>1751</v>
      </c>
      <c r="W105" s="68" t="s">
        <v>1751</v>
      </c>
      <c r="X105" s="68" t="s">
        <v>1751</v>
      </c>
      <c r="Y105" s="68">
        <v>867</v>
      </c>
      <c r="Z105" s="68" t="s">
        <v>1751</v>
      </c>
      <c r="AA105" s="68" t="s">
        <v>1751</v>
      </c>
      <c r="AB105" s="68" t="s">
        <v>1751</v>
      </c>
      <c r="AC105" s="68" t="s">
        <v>1751</v>
      </c>
      <c r="AD105" s="68" t="s">
        <v>1751</v>
      </c>
      <c r="AE105" s="68" t="s">
        <v>1751</v>
      </c>
      <c r="AF105" s="68" t="s">
        <v>1751</v>
      </c>
      <c r="AG105" s="68" t="s">
        <v>1751</v>
      </c>
      <c r="AH105" s="68">
        <v>790</v>
      </c>
      <c r="AI105" s="68" t="s">
        <v>1751</v>
      </c>
      <c r="AJ105" s="68" t="s">
        <v>1751</v>
      </c>
      <c r="AK105" s="68">
        <v>920</v>
      </c>
      <c r="AL105" s="68" t="s">
        <v>1751</v>
      </c>
      <c r="AM105" s="68" t="s">
        <v>1751</v>
      </c>
      <c r="AN105" s="68" t="s">
        <v>1751</v>
      </c>
      <c r="AO105" s="68" t="s">
        <v>1751</v>
      </c>
      <c r="AP105" s="68" t="s">
        <v>1751</v>
      </c>
      <c r="AQ105" s="68" t="s">
        <v>1751</v>
      </c>
      <c r="AR105" s="68">
        <v>772</v>
      </c>
      <c r="AS105" s="68" t="s">
        <v>1751</v>
      </c>
      <c r="AT105" s="68" t="s">
        <v>1751</v>
      </c>
      <c r="AU105" s="68" t="s">
        <v>1751</v>
      </c>
      <c r="AV105" s="68" t="s">
        <v>1751</v>
      </c>
      <c r="AW105" s="68" t="s">
        <v>1751</v>
      </c>
      <c r="AX105" s="68" t="s">
        <v>1751</v>
      </c>
      <c r="AY105" s="68" t="s">
        <v>1751</v>
      </c>
      <c r="AZ105" s="68" t="s">
        <v>1751</v>
      </c>
      <c r="BA105" s="68" t="s">
        <v>1751</v>
      </c>
      <c r="BB105" s="68" t="s">
        <v>1751</v>
      </c>
      <c r="BC105" s="68" t="s">
        <v>1751</v>
      </c>
      <c r="BD105" s="68" t="s">
        <v>1751</v>
      </c>
      <c r="BE105" s="68" t="s">
        <v>1751</v>
      </c>
      <c r="BG105" s="68" t="s">
        <v>1751</v>
      </c>
      <c r="BH105" s="68" t="s">
        <v>1751</v>
      </c>
    </row>
    <row r="106" spans="1:60">
      <c r="A106" s="132">
        <v>45006</v>
      </c>
      <c r="B106" s="68" t="s">
        <v>1751</v>
      </c>
      <c r="C106" s="68" t="s">
        <v>1751</v>
      </c>
      <c r="D106" s="68" t="s">
        <v>1751</v>
      </c>
      <c r="E106" s="68" t="s">
        <v>1751</v>
      </c>
      <c r="F106" s="68" t="s">
        <v>1751</v>
      </c>
      <c r="G106" s="68" t="s">
        <v>1751</v>
      </c>
      <c r="H106" s="68" t="s">
        <v>1751</v>
      </c>
      <c r="I106" s="68" t="s">
        <v>1751</v>
      </c>
      <c r="J106" s="68" t="s">
        <v>1751</v>
      </c>
      <c r="K106" s="68" t="s">
        <v>1751</v>
      </c>
      <c r="L106" s="68" t="s">
        <v>1751</v>
      </c>
      <c r="M106" s="68" t="s">
        <v>1751</v>
      </c>
      <c r="N106" s="68" t="s">
        <v>1751</v>
      </c>
      <c r="O106" s="68" t="s">
        <v>1751</v>
      </c>
      <c r="P106" s="68" t="s">
        <v>1751</v>
      </c>
      <c r="Q106" s="68" t="s">
        <v>1751</v>
      </c>
      <c r="R106" s="68" t="s">
        <v>1751</v>
      </c>
      <c r="S106" s="68" t="s">
        <v>1751</v>
      </c>
      <c r="T106" s="68" t="s">
        <v>1751</v>
      </c>
      <c r="U106" s="68" t="s">
        <v>1751</v>
      </c>
      <c r="V106" s="68" t="s">
        <v>1751</v>
      </c>
      <c r="W106" s="68" t="s">
        <v>1751</v>
      </c>
      <c r="X106" s="68" t="s">
        <v>1751</v>
      </c>
      <c r="Y106" s="68" t="s">
        <v>1751</v>
      </c>
      <c r="Z106" s="68" t="s">
        <v>1751</v>
      </c>
      <c r="AA106" s="68" t="s">
        <v>1751</v>
      </c>
      <c r="AB106" s="68" t="s">
        <v>1751</v>
      </c>
      <c r="AC106" s="68" t="s">
        <v>1751</v>
      </c>
      <c r="AD106" s="68" t="s">
        <v>1751</v>
      </c>
      <c r="AE106" s="68" t="s">
        <v>1751</v>
      </c>
      <c r="AF106" s="68" t="s">
        <v>1751</v>
      </c>
      <c r="AG106" s="68" t="s">
        <v>1751</v>
      </c>
      <c r="AH106" s="68" t="s">
        <v>1751</v>
      </c>
      <c r="AI106" s="68" t="s">
        <v>1751</v>
      </c>
      <c r="AJ106" s="68" t="s">
        <v>1751</v>
      </c>
      <c r="AK106" s="68" t="s">
        <v>1751</v>
      </c>
      <c r="AL106" s="68" t="s">
        <v>1751</v>
      </c>
      <c r="AM106" s="68" t="s">
        <v>1751</v>
      </c>
      <c r="AN106" s="68" t="s">
        <v>1751</v>
      </c>
      <c r="AO106" s="68" t="s">
        <v>1751</v>
      </c>
      <c r="AP106" s="68" t="s">
        <v>1751</v>
      </c>
      <c r="AQ106" s="68" t="s">
        <v>1751</v>
      </c>
      <c r="AR106" s="68" t="s">
        <v>1751</v>
      </c>
      <c r="AS106" s="68" t="s">
        <v>1751</v>
      </c>
      <c r="AT106" s="68" t="s">
        <v>1751</v>
      </c>
      <c r="AU106" s="68" t="s">
        <v>1751</v>
      </c>
      <c r="AV106" s="68" t="s">
        <v>1751</v>
      </c>
      <c r="AW106" s="68" t="s">
        <v>1751</v>
      </c>
      <c r="AX106" s="68" t="s">
        <v>1751</v>
      </c>
      <c r="AY106" s="68" t="s">
        <v>1751</v>
      </c>
      <c r="AZ106" s="68" t="s">
        <v>1751</v>
      </c>
      <c r="BA106" s="68" t="s">
        <v>1751</v>
      </c>
      <c r="BB106" s="68" t="s">
        <v>1751</v>
      </c>
      <c r="BC106" s="68" t="s">
        <v>1751</v>
      </c>
      <c r="BD106" s="68" t="s">
        <v>1751</v>
      </c>
      <c r="BE106" s="68" t="s">
        <v>1751</v>
      </c>
      <c r="BG106" s="68" t="s">
        <v>1751</v>
      </c>
      <c r="BH106" s="68" t="s">
        <v>1751</v>
      </c>
    </row>
    <row r="107" spans="1:60">
      <c r="A107" s="132">
        <v>45007</v>
      </c>
      <c r="B107" s="68" t="s">
        <v>1751</v>
      </c>
      <c r="C107" s="68">
        <v>994.7</v>
      </c>
      <c r="D107" s="68">
        <v>789.6</v>
      </c>
      <c r="E107" s="68">
        <v>800.5</v>
      </c>
      <c r="F107" s="68" t="s">
        <v>1751</v>
      </c>
      <c r="G107" s="68">
        <v>748</v>
      </c>
      <c r="H107" s="68" t="s">
        <v>1751</v>
      </c>
      <c r="I107" s="68">
        <v>756.1</v>
      </c>
      <c r="J107" s="68" t="s">
        <v>1751</v>
      </c>
      <c r="K107" s="68" t="s">
        <v>1751</v>
      </c>
      <c r="L107" s="68">
        <v>821.1</v>
      </c>
      <c r="M107" s="68">
        <v>912</v>
      </c>
      <c r="N107" s="68" t="s">
        <v>1751</v>
      </c>
      <c r="O107" s="68" t="s">
        <v>1751</v>
      </c>
      <c r="P107" s="68" t="s">
        <v>1751</v>
      </c>
      <c r="Q107" s="68">
        <v>907.9</v>
      </c>
      <c r="R107" s="68" t="s">
        <v>1751</v>
      </c>
      <c r="S107" s="68" t="s">
        <v>1751</v>
      </c>
      <c r="T107" s="68" t="s">
        <v>1751</v>
      </c>
      <c r="U107" s="68">
        <v>835</v>
      </c>
      <c r="V107" s="68" t="s">
        <v>1751</v>
      </c>
      <c r="W107" s="68" t="s">
        <v>1751</v>
      </c>
      <c r="X107" s="68">
        <v>865</v>
      </c>
      <c r="Y107" s="68">
        <v>884.3</v>
      </c>
      <c r="Z107" s="68" t="s">
        <v>1751</v>
      </c>
      <c r="AA107" s="68" t="s">
        <v>1751</v>
      </c>
      <c r="AB107" s="68" t="s">
        <v>1751</v>
      </c>
      <c r="AC107" s="68">
        <v>890</v>
      </c>
      <c r="AD107" s="68" t="s">
        <v>1751</v>
      </c>
      <c r="AE107" s="68" t="s">
        <v>1751</v>
      </c>
      <c r="AF107" s="68">
        <v>984.5</v>
      </c>
      <c r="AG107" s="68">
        <v>832.8</v>
      </c>
      <c r="AH107" s="68">
        <v>800</v>
      </c>
      <c r="AI107" s="68" t="s">
        <v>1751</v>
      </c>
      <c r="AJ107" s="68">
        <v>978</v>
      </c>
      <c r="AK107" s="68" t="s">
        <v>1751</v>
      </c>
      <c r="AL107" s="68" t="s">
        <v>1751</v>
      </c>
      <c r="AM107" s="68" t="s">
        <v>1751</v>
      </c>
      <c r="AN107" s="68" t="s">
        <v>1751</v>
      </c>
      <c r="AO107" s="68" t="s">
        <v>1751</v>
      </c>
      <c r="AP107" s="68" t="s">
        <v>1751</v>
      </c>
      <c r="AQ107" s="68" t="s">
        <v>1751</v>
      </c>
      <c r="AR107" s="68">
        <v>770</v>
      </c>
      <c r="AS107" s="68" t="s">
        <v>1751</v>
      </c>
      <c r="AT107" s="68" t="s">
        <v>1751</v>
      </c>
      <c r="AU107" s="68" t="s">
        <v>1751</v>
      </c>
      <c r="AV107" s="68" t="s">
        <v>1751</v>
      </c>
      <c r="AW107" s="68" t="s">
        <v>1751</v>
      </c>
      <c r="AX107" s="68" t="s">
        <v>1751</v>
      </c>
      <c r="AY107" s="68" t="s">
        <v>1751</v>
      </c>
      <c r="AZ107" s="68" t="s">
        <v>1751</v>
      </c>
      <c r="BA107" s="68" t="s">
        <v>1751</v>
      </c>
      <c r="BB107" s="68" t="s">
        <v>1751</v>
      </c>
      <c r="BC107" s="68" t="s">
        <v>1751</v>
      </c>
      <c r="BD107" s="68" t="s">
        <v>1751</v>
      </c>
      <c r="BE107" s="68" t="s">
        <v>1751</v>
      </c>
      <c r="BG107" s="68" t="s">
        <v>1751</v>
      </c>
      <c r="BH107" s="68" t="s">
        <v>1751</v>
      </c>
    </row>
    <row r="108" spans="1:60">
      <c r="A108" s="132">
        <v>45008</v>
      </c>
      <c r="B108" s="68" t="s">
        <v>1751</v>
      </c>
      <c r="C108" s="68" t="s">
        <v>1751</v>
      </c>
      <c r="D108" s="68" t="s">
        <v>1751</v>
      </c>
      <c r="E108" s="68" t="s">
        <v>1751</v>
      </c>
      <c r="F108" s="68">
        <v>741.1</v>
      </c>
      <c r="G108" s="68" t="s">
        <v>1751</v>
      </c>
      <c r="H108" s="68">
        <v>766.2</v>
      </c>
      <c r="I108" s="68">
        <v>746</v>
      </c>
      <c r="J108" s="68" t="s">
        <v>1751</v>
      </c>
      <c r="K108" s="68" t="s">
        <v>1751</v>
      </c>
      <c r="L108" s="68">
        <v>810.1</v>
      </c>
      <c r="M108" s="68" t="s">
        <v>1751</v>
      </c>
      <c r="N108" s="68" t="s">
        <v>1751</v>
      </c>
      <c r="O108" s="68" t="s">
        <v>1751</v>
      </c>
      <c r="P108" s="68" t="s">
        <v>1751</v>
      </c>
      <c r="Q108" s="68" t="s">
        <v>1751</v>
      </c>
      <c r="R108" s="68" t="s">
        <v>1751</v>
      </c>
      <c r="S108" s="68" t="s">
        <v>1751</v>
      </c>
      <c r="T108" s="68" t="s">
        <v>1751</v>
      </c>
      <c r="U108" s="68" t="s">
        <v>1751</v>
      </c>
      <c r="V108" s="68" t="s">
        <v>1751</v>
      </c>
      <c r="W108" s="68" t="s">
        <v>1751</v>
      </c>
      <c r="X108" s="68">
        <v>860</v>
      </c>
      <c r="Y108" s="68" t="s">
        <v>1751</v>
      </c>
      <c r="Z108" s="68" t="s">
        <v>1751</v>
      </c>
      <c r="AA108" s="68" t="s">
        <v>1751</v>
      </c>
      <c r="AB108" s="68" t="s">
        <v>1751</v>
      </c>
      <c r="AC108" s="68" t="s">
        <v>1751</v>
      </c>
      <c r="AD108" s="68" t="s">
        <v>1751</v>
      </c>
      <c r="AE108" s="68" t="s">
        <v>1751</v>
      </c>
      <c r="AF108" s="68" t="s">
        <v>1751</v>
      </c>
      <c r="AG108" s="68">
        <v>831</v>
      </c>
      <c r="AH108" s="68">
        <v>784</v>
      </c>
      <c r="AI108" s="68" t="s">
        <v>1751</v>
      </c>
      <c r="AJ108" s="68">
        <v>995</v>
      </c>
      <c r="AK108" s="68">
        <v>915</v>
      </c>
      <c r="AL108" s="68" t="s">
        <v>1751</v>
      </c>
      <c r="AM108" s="68" t="s">
        <v>1751</v>
      </c>
      <c r="AN108" s="68" t="s">
        <v>1751</v>
      </c>
      <c r="AO108" s="68" t="s">
        <v>1751</v>
      </c>
      <c r="AP108" s="68" t="s">
        <v>1751</v>
      </c>
      <c r="AQ108" s="68" t="s">
        <v>1751</v>
      </c>
      <c r="AR108" s="68">
        <v>770</v>
      </c>
      <c r="AS108" s="68" t="s">
        <v>1751</v>
      </c>
      <c r="AT108" s="68" t="s">
        <v>1751</v>
      </c>
      <c r="AU108" s="68" t="s">
        <v>1751</v>
      </c>
      <c r="AV108" s="68" t="s">
        <v>1751</v>
      </c>
      <c r="AW108" s="68" t="s">
        <v>1751</v>
      </c>
      <c r="AX108" s="68" t="s">
        <v>1751</v>
      </c>
      <c r="AY108" s="68" t="s">
        <v>1751</v>
      </c>
      <c r="AZ108" s="68" t="s">
        <v>1751</v>
      </c>
      <c r="BA108" s="68" t="s">
        <v>1751</v>
      </c>
      <c r="BB108" s="68" t="s">
        <v>1751</v>
      </c>
      <c r="BC108" s="68" t="s">
        <v>1751</v>
      </c>
      <c r="BD108" s="68" t="s">
        <v>1751</v>
      </c>
      <c r="BE108" s="68" t="s">
        <v>1751</v>
      </c>
      <c r="BG108" s="68" t="s">
        <v>1751</v>
      </c>
      <c r="BH108" s="68" t="s">
        <v>1751</v>
      </c>
    </row>
    <row r="109" spans="1:60">
      <c r="A109" s="132">
        <v>45009</v>
      </c>
      <c r="B109" s="68" t="s">
        <v>1751</v>
      </c>
      <c r="C109" s="68" t="s">
        <v>1751</v>
      </c>
      <c r="D109" s="68" t="s">
        <v>1751</v>
      </c>
      <c r="E109" s="68" t="s">
        <v>1751</v>
      </c>
      <c r="F109" s="68" t="s">
        <v>1751</v>
      </c>
      <c r="G109" s="68" t="s">
        <v>1751</v>
      </c>
      <c r="H109" s="68" t="s">
        <v>1751</v>
      </c>
      <c r="I109" s="68" t="s">
        <v>1751</v>
      </c>
      <c r="J109" s="68" t="s">
        <v>1751</v>
      </c>
      <c r="K109" s="68" t="s">
        <v>1751</v>
      </c>
      <c r="L109" s="68" t="s">
        <v>1751</v>
      </c>
      <c r="M109" s="68" t="s">
        <v>1751</v>
      </c>
      <c r="N109" s="68" t="s">
        <v>1751</v>
      </c>
      <c r="O109" s="68" t="s">
        <v>1751</v>
      </c>
      <c r="P109" s="68" t="s">
        <v>1751</v>
      </c>
      <c r="Q109" s="68" t="s">
        <v>1751</v>
      </c>
      <c r="R109" s="68" t="s">
        <v>1751</v>
      </c>
      <c r="S109" s="68" t="s">
        <v>1751</v>
      </c>
      <c r="T109" s="68" t="s">
        <v>1751</v>
      </c>
      <c r="U109" s="68" t="s">
        <v>1751</v>
      </c>
      <c r="V109" s="68" t="s">
        <v>1751</v>
      </c>
      <c r="W109" s="68" t="s">
        <v>1751</v>
      </c>
      <c r="X109" s="68" t="s">
        <v>1751</v>
      </c>
      <c r="Y109" s="68" t="s">
        <v>1751</v>
      </c>
      <c r="Z109" s="68" t="s">
        <v>1751</v>
      </c>
      <c r="AA109" s="68" t="s">
        <v>1751</v>
      </c>
      <c r="AB109" s="68" t="s">
        <v>1751</v>
      </c>
      <c r="AC109" s="68" t="s">
        <v>1751</v>
      </c>
      <c r="AD109" s="68" t="s">
        <v>1751</v>
      </c>
      <c r="AE109" s="68" t="s">
        <v>1751</v>
      </c>
      <c r="AF109" s="68" t="s">
        <v>1751</v>
      </c>
      <c r="AG109" s="68" t="s">
        <v>1751</v>
      </c>
      <c r="AH109" s="68" t="s">
        <v>1751</v>
      </c>
      <c r="AI109" s="68" t="s">
        <v>1751</v>
      </c>
      <c r="AJ109" s="68" t="s">
        <v>1751</v>
      </c>
      <c r="AK109" s="68" t="s">
        <v>1751</v>
      </c>
      <c r="AL109" s="68" t="s">
        <v>1751</v>
      </c>
      <c r="AM109" s="68" t="s">
        <v>1751</v>
      </c>
      <c r="AN109" s="68" t="s">
        <v>1751</v>
      </c>
      <c r="AO109" s="68" t="s">
        <v>1751</v>
      </c>
      <c r="AP109" s="68" t="s">
        <v>1751</v>
      </c>
      <c r="AQ109" s="68" t="s">
        <v>1751</v>
      </c>
      <c r="AR109" s="68" t="s">
        <v>1751</v>
      </c>
      <c r="AS109" s="68" t="s">
        <v>1751</v>
      </c>
      <c r="AT109" s="68" t="s">
        <v>1751</v>
      </c>
      <c r="AU109" s="68" t="s">
        <v>1751</v>
      </c>
      <c r="AV109" s="68" t="s">
        <v>1751</v>
      </c>
      <c r="AW109" s="68" t="s">
        <v>1751</v>
      </c>
      <c r="AX109" s="68" t="s">
        <v>1751</v>
      </c>
      <c r="AY109" s="68" t="s">
        <v>1751</v>
      </c>
      <c r="AZ109" s="68" t="s">
        <v>1751</v>
      </c>
      <c r="BA109" s="68" t="s">
        <v>1751</v>
      </c>
      <c r="BB109" s="68" t="s">
        <v>1751</v>
      </c>
      <c r="BC109" s="68" t="s">
        <v>1751</v>
      </c>
      <c r="BD109" s="68" t="s">
        <v>1751</v>
      </c>
      <c r="BE109" s="68" t="s">
        <v>1751</v>
      </c>
      <c r="BG109" s="68" t="s">
        <v>1751</v>
      </c>
      <c r="BH109" s="68" t="s">
        <v>1751</v>
      </c>
    </row>
    <row r="110" spans="1:60">
      <c r="A110" s="132">
        <v>45010</v>
      </c>
      <c r="B110" s="68" t="s">
        <v>1751</v>
      </c>
      <c r="C110" s="68" t="s">
        <v>1751</v>
      </c>
      <c r="D110" s="68" t="s">
        <v>1751</v>
      </c>
      <c r="E110" s="68" t="s">
        <v>1751</v>
      </c>
      <c r="F110" s="68" t="s">
        <v>1751</v>
      </c>
      <c r="G110" s="68" t="s">
        <v>1751</v>
      </c>
      <c r="H110" s="68" t="s">
        <v>1751</v>
      </c>
      <c r="I110" s="68" t="s">
        <v>1751</v>
      </c>
      <c r="J110" s="68" t="s">
        <v>1751</v>
      </c>
      <c r="K110" s="68" t="s">
        <v>1751</v>
      </c>
      <c r="L110" s="68" t="s">
        <v>1751</v>
      </c>
      <c r="M110" s="68" t="s">
        <v>1751</v>
      </c>
      <c r="N110" s="68" t="s">
        <v>1751</v>
      </c>
      <c r="O110" s="68" t="s">
        <v>1751</v>
      </c>
      <c r="P110" s="68" t="s">
        <v>1751</v>
      </c>
      <c r="Q110" s="68" t="s">
        <v>1751</v>
      </c>
      <c r="R110" s="68" t="s">
        <v>1751</v>
      </c>
      <c r="S110" s="68" t="s">
        <v>1751</v>
      </c>
      <c r="T110" s="68" t="s">
        <v>1751</v>
      </c>
      <c r="U110" s="68" t="s">
        <v>1751</v>
      </c>
      <c r="V110" s="68" t="s">
        <v>1751</v>
      </c>
      <c r="W110" s="68" t="s">
        <v>1751</v>
      </c>
      <c r="X110" s="68" t="s">
        <v>1751</v>
      </c>
      <c r="Y110" s="68" t="s">
        <v>1751</v>
      </c>
      <c r="Z110" s="68" t="s">
        <v>1751</v>
      </c>
      <c r="AA110" s="68" t="s">
        <v>1751</v>
      </c>
      <c r="AB110" s="68" t="s">
        <v>1751</v>
      </c>
      <c r="AC110" s="68" t="s">
        <v>1751</v>
      </c>
      <c r="AD110" s="68" t="s">
        <v>1751</v>
      </c>
      <c r="AE110" s="68" t="s">
        <v>1751</v>
      </c>
      <c r="AF110" s="68" t="s">
        <v>1751</v>
      </c>
      <c r="AG110" s="68" t="s">
        <v>1751</v>
      </c>
      <c r="AH110" s="68" t="s">
        <v>1751</v>
      </c>
      <c r="AI110" s="68" t="s">
        <v>1751</v>
      </c>
      <c r="AJ110" s="68" t="s">
        <v>1751</v>
      </c>
      <c r="AK110" s="68" t="s">
        <v>1751</v>
      </c>
      <c r="AL110" s="68" t="s">
        <v>1751</v>
      </c>
      <c r="AM110" s="68" t="s">
        <v>1751</v>
      </c>
      <c r="AN110" s="68" t="s">
        <v>1751</v>
      </c>
      <c r="AO110" s="68" t="s">
        <v>1751</v>
      </c>
      <c r="AP110" s="68" t="s">
        <v>1751</v>
      </c>
      <c r="AQ110" s="68" t="s">
        <v>1751</v>
      </c>
      <c r="AR110" s="68" t="s">
        <v>1751</v>
      </c>
      <c r="AS110" s="68" t="s">
        <v>1751</v>
      </c>
      <c r="AT110" s="68" t="s">
        <v>1751</v>
      </c>
      <c r="AU110" s="68" t="s">
        <v>1751</v>
      </c>
      <c r="AV110" s="68" t="s">
        <v>1751</v>
      </c>
      <c r="AW110" s="68" t="s">
        <v>1751</v>
      </c>
      <c r="AX110" s="68" t="s">
        <v>1751</v>
      </c>
      <c r="AY110" s="68" t="s">
        <v>1751</v>
      </c>
      <c r="AZ110" s="68" t="s">
        <v>1751</v>
      </c>
      <c r="BA110" s="68" t="s">
        <v>1751</v>
      </c>
      <c r="BB110" s="68" t="s">
        <v>1751</v>
      </c>
      <c r="BC110" s="68" t="s">
        <v>1751</v>
      </c>
      <c r="BD110" s="68" t="s">
        <v>1751</v>
      </c>
      <c r="BE110" s="68" t="s">
        <v>1751</v>
      </c>
      <c r="BG110" s="68" t="s">
        <v>1751</v>
      </c>
      <c r="BH110" s="68" t="s">
        <v>1751</v>
      </c>
    </row>
    <row r="111" spans="1:60">
      <c r="A111" s="132">
        <v>45011</v>
      </c>
      <c r="B111" s="68">
        <v>1005</v>
      </c>
      <c r="C111" s="68">
        <v>1014.5</v>
      </c>
      <c r="D111" s="68">
        <v>776.3</v>
      </c>
      <c r="E111" s="68" t="s">
        <v>1751</v>
      </c>
      <c r="F111" s="68" t="s">
        <v>1751</v>
      </c>
      <c r="G111" s="68" t="s">
        <v>1751</v>
      </c>
      <c r="H111" s="68">
        <v>780</v>
      </c>
      <c r="I111" s="68">
        <v>746.1</v>
      </c>
      <c r="J111" s="68" t="s">
        <v>1751</v>
      </c>
      <c r="K111" s="68" t="s">
        <v>1751</v>
      </c>
      <c r="L111" s="68">
        <v>809</v>
      </c>
      <c r="M111" s="68" t="s">
        <v>1751</v>
      </c>
      <c r="N111" s="68" t="s">
        <v>1751</v>
      </c>
      <c r="O111" s="68" t="s">
        <v>1751</v>
      </c>
      <c r="P111" s="68" t="s">
        <v>1751</v>
      </c>
      <c r="Q111" s="68" t="s">
        <v>1751</v>
      </c>
      <c r="R111" s="68" t="s">
        <v>1751</v>
      </c>
      <c r="S111" s="68" t="s">
        <v>1751</v>
      </c>
      <c r="T111" s="68" t="s">
        <v>1751</v>
      </c>
      <c r="U111" s="68">
        <v>827.2</v>
      </c>
      <c r="V111" s="68">
        <v>990</v>
      </c>
      <c r="W111" s="68" t="s">
        <v>1751</v>
      </c>
      <c r="X111" s="68" t="s">
        <v>1751</v>
      </c>
      <c r="Y111" s="68" t="s">
        <v>1751</v>
      </c>
      <c r="Z111" s="68" t="s">
        <v>1751</v>
      </c>
      <c r="AA111" s="68" t="s">
        <v>1751</v>
      </c>
      <c r="AB111" s="68" t="s">
        <v>1751</v>
      </c>
      <c r="AC111" s="68">
        <v>890</v>
      </c>
      <c r="AD111" s="68" t="s">
        <v>1751</v>
      </c>
      <c r="AE111" s="68">
        <v>892.2</v>
      </c>
      <c r="AF111" s="68" t="s">
        <v>1751</v>
      </c>
      <c r="AG111" s="68" t="s">
        <v>1751</v>
      </c>
      <c r="AH111" s="68">
        <v>805</v>
      </c>
      <c r="AI111" s="68" t="s">
        <v>1751</v>
      </c>
      <c r="AJ111" s="68" t="s">
        <v>1751</v>
      </c>
      <c r="AK111" s="68" t="s">
        <v>1751</v>
      </c>
      <c r="AL111" s="68" t="s">
        <v>1751</v>
      </c>
      <c r="AM111" s="68" t="s">
        <v>1751</v>
      </c>
      <c r="AN111" s="68" t="s">
        <v>1751</v>
      </c>
      <c r="AO111" s="68" t="s">
        <v>1751</v>
      </c>
      <c r="AP111" s="68" t="s">
        <v>1751</v>
      </c>
      <c r="AQ111" s="68">
        <v>750.8</v>
      </c>
      <c r="AR111" s="68" t="s">
        <v>1751</v>
      </c>
      <c r="AS111" s="68" t="s">
        <v>1751</v>
      </c>
      <c r="AT111" s="68" t="s">
        <v>1751</v>
      </c>
      <c r="AU111" s="68" t="s">
        <v>1751</v>
      </c>
      <c r="AV111" s="68" t="s">
        <v>1751</v>
      </c>
      <c r="AW111" s="68" t="s">
        <v>1751</v>
      </c>
      <c r="AX111" s="68" t="s">
        <v>1751</v>
      </c>
      <c r="AY111" s="68" t="s">
        <v>1751</v>
      </c>
      <c r="AZ111" s="68" t="s">
        <v>1751</v>
      </c>
      <c r="BA111" s="68" t="s">
        <v>1751</v>
      </c>
      <c r="BB111" s="68" t="s">
        <v>1751</v>
      </c>
      <c r="BC111" s="68" t="s">
        <v>1751</v>
      </c>
      <c r="BD111" s="68" t="s">
        <v>1751</v>
      </c>
      <c r="BE111" s="68" t="s">
        <v>1751</v>
      </c>
      <c r="BG111" s="68" t="s">
        <v>1751</v>
      </c>
      <c r="BH111" s="68" t="s">
        <v>1751</v>
      </c>
    </row>
    <row r="112" spans="1:60">
      <c r="A112" s="132">
        <v>45012</v>
      </c>
      <c r="B112" s="68" t="s">
        <v>1751</v>
      </c>
      <c r="C112" s="68" t="s">
        <v>1751</v>
      </c>
      <c r="D112" s="68" t="s">
        <v>1751</v>
      </c>
      <c r="E112" s="68" t="s">
        <v>1751</v>
      </c>
      <c r="F112" s="68">
        <v>755.9</v>
      </c>
      <c r="G112" s="68" t="s">
        <v>1751</v>
      </c>
      <c r="H112" s="68" t="s">
        <v>1751</v>
      </c>
      <c r="I112" s="68" t="s">
        <v>1751</v>
      </c>
      <c r="J112" s="68" t="s">
        <v>1751</v>
      </c>
      <c r="K112" s="68">
        <v>765.1</v>
      </c>
      <c r="L112" s="68">
        <v>810</v>
      </c>
      <c r="M112" s="68" t="s">
        <v>1751</v>
      </c>
      <c r="N112" s="68" t="s">
        <v>1751</v>
      </c>
      <c r="O112" s="68" t="s">
        <v>1751</v>
      </c>
      <c r="P112" s="68" t="s">
        <v>1751</v>
      </c>
      <c r="Q112" s="68" t="s">
        <v>1751</v>
      </c>
      <c r="R112" s="68" t="s">
        <v>1751</v>
      </c>
      <c r="S112" s="68" t="s">
        <v>1751</v>
      </c>
      <c r="T112" s="68" t="s">
        <v>1751</v>
      </c>
      <c r="U112" s="68">
        <v>835.2</v>
      </c>
      <c r="V112" s="68" t="s">
        <v>1751</v>
      </c>
      <c r="W112" s="68" t="s">
        <v>1751</v>
      </c>
      <c r="X112" s="68">
        <v>842.8</v>
      </c>
      <c r="Y112" s="68" t="s">
        <v>1751</v>
      </c>
      <c r="Z112" s="68" t="s">
        <v>1751</v>
      </c>
      <c r="AA112" s="68" t="s">
        <v>1751</v>
      </c>
      <c r="AB112" s="68" t="s">
        <v>1751</v>
      </c>
      <c r="AC112" s="68" t="s">
        <v>1751</v>
      </c>
      <c r="AD112" s="68" t="s">
        <v>1751</v>
      </c>
      <c r="AE112" s="68" t="s">
        <v>1751</v>
      </c>
      <c r="AF112" s="68" t="s">
        <v>1751</v>
      </c>
      <c r="AG112" s="68">
        <v>833.1</v>
      </c>
      <c r="AH112" s="68">
        <v>804</v>
      </c>
      <c r="AI112" s="68" t="s">
        <v>1751</v>
      </c>
      <c r="AJ112" s="68" t="s">
        <v>1751</v>
      </c>
      <c r="AK112" s="68">
        <v>918</v>
      </c>
      <c r="AL112" s="68" t="s">
        <v>1751</v>
      </c>
      <c r="AM112" s="68" t="s">
        <v>1751</v>
      </c>
      <c r="AN112" s="68" t="s">
        <v>1751</v>
      </c>
      <c r="AO112" s="68" t="s">
        <v>1751</v>
      </c>
      <c r="AP112" s="68" t="s">
        <v>1751</v>
      </c>
      <c r="AQ112" s="68">
        <v>765.8</v>
      </c>
      <c r="AR112" s="68" t="s">
        <v>1751</v>
      </c>
      <c r="AS112" s="68" t="s">
        <v>1751</v>
      </c>
      <c r="AT112" s="68" t="s">
        <v>1751</v>
      </c>
      <c r="AU112" s="68" t="s">
        <v>1751</v>
      </c>
      <c r="AV112" s="68" t="s">
        <v>1751</v>
      </c>
      <c r="AW112" s="68" t="s">
        <v>1751</v>
      </c>
      <c r="AX112" s="68" t="s">
        <v>1751</v>
      </c>
      <c r="AY112" s="68" t="s">
        <v>1751</v>
      </c>
      <c r="AZ112" s="68" t="s">
        <v>1751</v>
      </c>
      <c r="BA112" s="68" t="s">
        <v>1751</v>
      </c>
      <c r="BB112" s="68" t="s">
        <v>1751</v>
      </c>
      <c r="BC112" s="68" t="s">
        <v>1751</v>
      </c>
      <c r="BD112" s="68" t="s">
        <v>1751</v>
      </c>
      <c r="BE112" s="68" t="s">
        <v>1751</v>
      </c>
      <c r="BG112" s="68" t="s">
        <v>1751</v>
      </c>
      <c r="BH112" s="68" t="s">
        <v>1751</v>
      </c>
    </row>
    <row r="113" spans="1:60">
      <c r="A113" s="132">
        <v>45013</v>
      </c>
      <c r="B113" s="68" t="s">
        <v>1751</v>
      </c>
      <c r="C113" s="68" t="s">
        <v>1751</v>
      </c>
      <c r="D113" s="68" t="s">
        <v>1751</v>
      </c>
      <c r="E113" s="68" t="s">
        <v>1751</v>
      </c>
      <c r="F113" s="68">
        <v>755.9</v>
      </c>
      <c r="G113" s="68">
        <v>745</v>
      </c>
      <c r="H113" s="68" t="s">
        <v>1751</v>
      </c>
      <c r="I113" s="68" t="s">
        <v>1751</v>
      </c>
      <c r="J113" s="68" t="s">
        <v>1751</v>
      </c>
      <c r="K113" s="68">
        <v>750.3</v>
      </c>
      <c r="L113" s="68">
        <v>805.1</v>
      </c>
      <c r="M113" s="68" t="s">
        <v>1751</v>
      </c>
      <c r="N113" s="68" t="s">
        <v>1751</v>
      </c>
      <c r="O113" s="68" t="s">
        <v>1751</v>
      </c>
      <c r="P113" s="68" t="s">
        <v>1751</v>
      </c>
      <c r="Q113" s="68" t="s">
        <v>1751</v>
      </c>
      <c r="R113" s="68" t="s">
        <v>1751</v>
      </c>
      <c r="S113" s="68" t="s">
        <v>1751</v>
      </c>
      <c r="T113" s="68" t="s">
        <v>1751</v>
      </c>
      <c r="U113" s="68">
        <v>835</v>
      </c>
      <c r="V113" s="68" t="s">
        <v>1751</v>
      </c>
      <c r="W113" s="68" t="s">
        <v>1751</v>
      </c>
      <c r="X113" s="68" t="s">
        <v>1751</v>
      </c>
      <c r="Y113" s="68">
        <v>901</v>
      </c>
      <c r="Z113" s="68" t="s">
        <v>1751</v>
      </c>
      <c r="AA113" s="68" t="s">
        <v>1751</v>
      </c>
      <c r="AB113" s="68" t="s">
        <v>1751</v>
      </c>
      <c r="AC113" s="68" t="s">
        <v>1751</v>
      </c>
      <c r="AD113" s="68" t="s">
        <v>1751</v>
      </c>
      <c r="AE113" s="68">
        <v>915</v>
      </c>
      <c r="AF113" s="68" t="s">
        <v>1751</v>
      </c>
      <c r="AG113" s="68" t="s">
        <v>1751</v>
      </c>
      <c r="AH113" s="68">
        <v>804.5</v>
      </c>
      <c r="AI113" s="68" t="s">
        <v>1751</v>
      </c>
      <c r="AJ113" s="68" t="s">
        <v>1751</v>
      </c>
      <c r="AK113" s="68">
        <v>915</v>
      </c>
      <c r="AL113" s="68" t="s">
        <v>1751</v>
      </c>
      <c r="AM113" s="68" t="s">
        <v>1751</v>
      </c>
      <c r="AN113" s="68" t="s">
        <v>1751</v>
      </c>
      <c r="AO113" s="68" t="s">
        <v>1751</v>
      </c>
      <c r="AP113" s="68" t="s">
        <v>1751</v>
      </c>
      <c r="AQ113" s="68">
        <v>750</v>
      </c>
      <c r="AR113" s="68" t="s">
        <v>1751</v>
      </c>
      <c r="AS113" s="68" t="s">
        <v>1751</v>
      </c>
      <c r="AT113" s="68" t="s">
        <v>1751</v>
      </c>
      <c r="AU113" s="68" t="s">
        <v>1751</v>
      </c>
      <c r="AV113" s="68" t="s">
        <v>1751</v>
      </c>
      <c r="AW113" s="68" t="s">
        <v>1751</v>
      </c>
      <c r="AX113" s="68" t="s">
        <v>1751</v>
      </c>
      <c r="AY113" s="68" t="s">
        <v>1751</v>
      </c>
      <c r="AZ113" s="68" t="s">
        <v>1751</v>
      </c>
      <c r="BA113" s="68" t="s">
        <v>1751</v>
      </c>
      <c r="BB113" s="68" t="s">
        <v>1751</v>
      </c>
      <c r="BC113" s="68" t="s">
        <v>1751</v>
      </c>
      <c r="BD113" s="68" t="s">
        <v>1751</v>
      </c>
      <c r="BE113" s="68" t="s">
        <v>1751</v>
      </c>
      <c r="BG113" s="68" t="s">
        <v>1751</v>
      </c>
      <c r="BH113" s="68" t="s">
        <v>1751</v>
      </c>
    </row>
    <row r="114" spans="1:60">
      <c r="A114" s="132">
        <v>45014</v>
      </c>
      <c r="B114" s="68" t="s">
        <v>1751</v>
      </c>
      <c r="C114" s="68" t="s">
        <v>1751</v>
      </c>
      <c r="D114" s="68" t="s">
        <v>1751</v>
      </c>
      <c r="E114" s="68" t="s">
        <v>1751</v>
      </c>
      <c r="F114" s="68">
        <v>741.5</v>
      </c>
      <c r="G114" s="68" t="s">
        <v>1751</v>
      </c>
      <c r="H114" s="68">
        <v>780</v>
      </c>
      <c r="I114" s="68" t="s">
        <v>1751</v>
      </c>
      <c r="J114" s="68">
        <v>774</v>
      </c>
      <c r="K114" s="68">
        <v>740.5</v>
      </c>
      <c r="L114" s="68">
        <v>806</v>
      </c>
      <c r="M114" s="68" t="s">
        <v>1751</v>
      </c>
      <c r="N114" s="68" t="s">
        <v>1751</v>
      </c>
      <c r="O114" s="68" t="s">
        <v>1751</v>
      </c>
      <c r="P114" s="68" t="s">
        <v>1751</v>
      </c>
      <c r="Q114" s="68" t="s">
        <v>1751</v>
      </c>
      <c r="R114" s="68" t="s">
        <v>1751</v>
      </c>
      <c r="S114" s="68" t="s">
        <v>1751</v>
      </c>
      <c r="T114" s="68" t="s">
        <v>1751</v>
      </c>
      <c r="U114" s="68">
        <v>840</v>
      </c>
      <c r="V114" s="68" t="s">
        <v>1751</v>
      </c>
      <c r="W114" s="68" t="s">
        <v>1751</v>
      </c>
      <c r="X114" s="68" t="s">
        <v>1751</v>
      </c>
      <c r="Y114" s="68" t="s">
        <v>1751</v>
      </c>
      <c r="Z114" s="68" t="s">
        <v>1751</v>
      </c>
      <c r="AA114" s="68" t="s">
        <v>1751</v>
      </c>
      <c r="AB114" s="68" t="s">
        <v>1751</v>
      </c>
      <c r="AC114" s="68" t="s">
        <v>1751</v>
      </c>
      <c r="AD114" s="68" t="s">
        <v>1751</v>
      </c>
      <c r="AE114" s="68" t="s">
        <v>1751</v>
      </c>
      <c r="AF114" s="68" t="s">
        <v>1751</v>
      </c>
      <c r="AG114" s="68">
        <v>835.7</v>
      </c>
      <c r="AH114" s="68">
        <v>800</v>
      </c>
      <c r="AI114" s="68" t="s">
        <v>1751</v>
      </c>
      <c r="AJ114" s="68" t="s">
        <v>1751</v>
      </c>
      <c r="AK114" s="68">
        <v>900</v>
      </c>
      <c r="AL114" s="68" t="s">
        <v>1751</v>
      </c>
      <c r="AM114" s="68" t="s">
        <v>1751</v>
      </c>
      <c r="AN114" s="68" t="s">
        <v>1751</v>
      </c>
      <c r="AO114" s="68" t="s">
        <v>1751</v>
      </c>
      <c r="AP114" s="68" t="s">
        <v>1751</v>
      </c>
      <c r="AQ114" s="68" t="s">
        <v>1751</v>
      </c>
      <c r="AR114" s="68" t="s">
        <v>1751</v>
      </c>
      <c r="AS114" s="68" t="s">
        <v>1751</v>
      </c>
      <c r="AT114" s="68" t="s">
        <v>1751</v>
      </c>
      <c r="AU114" s="68" t="s">
        <v>1751</v>
      </c>
      <c r="AV114" s="68" t="s">
        <v>1751</v>
      </c>
      <c r="AW114" s="68" t="s">
        <v>1751</v>
      </c>
      <c r="AX114" s="68" t="s">
        <v>1751</v>
      </c>
      <c r="AY114" s="68" t="s">
        <v>1751</v>
      </c>
      <c r="AZ114" s="68" t="s">
        <v>1751</v>
      </c>
      <c r="BA114" s="68" t="s">
        <v>1751</v>
      </c>
      <c r="BB114" s="68" t="s">
        <v>1751</v>
      </c>
      <c r="BC114" s="68" t="s">
        <v>1751</v>
      </c>
      <c r="BD114" s="68" t="s">
        <v>1751</v>
      </c>
      <c r="BE114" s="68" t="s">
        <v>1751</v>
      </c>
      <c r="BG114" s="68" t="s">
        <v>1751</v>
      </c>
      <c r="BH114" s="68" t="s">
        <v>1751</v>
      </c>
    </row>
    <row r="115" spans="1:60">
      <c r="A115" s="132">
        <v>45015</v>
      </c>
      <c r="B115" s="68" t="s">
        <v>1751</v>
      </c>
      <c r="C115" s="68" t="s">
        <v>1751</v>
      </c>
      <c r="D115" s="68" t="s">
        <v>1751</v>
      </c>
      <c r="E115" s="68" t="s">
        <v>1751</v>
      </c>
      <c r="F115" s="68" t="s">
        <v>1751</v>
      </c>
      <c r="G115" s="68" t="s">
        <v>1751</v>
      </c>
      <c r="H115" s="68" t="s">
        <v>1751</v>
      </c>
      <c r="I115" s="68" t="s">
        <v>1751</v>
      </c>
      <c r="J115" s="68" t="s">
        <v>1751</v>
      </c>
      <c r="K115" s="68" t="s">
        <v>1751</v>
      </c>
      <c r="L115" s="68">
        <v>809</v>
      </c>
      <c r="M115" s="68" t="s">
        <v>1751</v>
      </c>
      <c r="N115" s="68" t="s">
        <v>1751</v>
      </c>
      <c r="O115" s="68" t="s">
        <v>1751</v>
      </c>
      <c r="P115" s="68" t="s">
        <v>1751</v>
      </c>
      <c r="Q115" s="68" t="s">
        <v>1751</v>
      </c>
      <c r="R115" s="68" t="s">
        <v>1751</v>
      </c>
      <c r="S115" s="68" t="s">
        <v>1751</v>
      </c>
      <c r="T115" s="68" t="s">
        <v>1751</v>
      </c>
      <c r="U115" s="68">
        <v>841.1</v>
      </c>
      <c r="V115" s="68" t="s">
        <v>1751</v>
      </c>
      <c r="W115" s="68" t="s">
        <v>1751</v>
      </c>
      <c r="X115" s="68">
        <v>835</v>
      </c>
      <c r="Y115" s="68">
        <v>890</v>
      </c>
      <c r="Z115" s="68" t="s">
        <v>1751</v>
      </c>
      <c r="AA115" s="68">
        <v>962</v>
      </c>
      <c r="AB115" s="68" t="s">
        <v>1751</v>
      </c>
      <c r="AC115" s="68" t="s">
        <v>1751</v>
      </c>
      <c r="AD115" s="68" t="s">
        <v>1751</v>
      </c>
      <c r="AE115" s="68" t="s">
        <v>1751</v>
      </c>
      <c r="AF115" s="68" t="s">
        <v>1751</v>
      </c>
      <c r="AG115" s="68" t="s">
        <v>1751</v>
      </c>
      <c r="AH115" s="68">
        <v>784</v>
      </c>
      <c r="AI115" s="68" t="s">
        <v>1751</v>
      </c>
      <c r="AJ115" s="68" t="s">
        <v>1751</v>
      </c>
      <c r="AK115" s="68">
        <v>918</v>
      </c>
      <c r="AL115" s="68" t="s">
        <v>1751</v>
      </c>
      <c r="AM115" s="68" t="s">
        <v>1751</v>
      </c>
      <c r="AN115" s="68" t="s">
        <v>1751</v>
      </c>
      <c r="AO115" s="68" t="s">
        <v>1751</v>
      </c>
      <c r="AP115" s="68" t="s">
        <v>1751</v>
      </c>
      <c r="AQ115" s="68" t="s">
        <v>1751</v>
      </c>
      <c r="AR115" s="68" t="s">
        <v>1751</v>
      </c>
      <c r="AS115" s="68" t="s">
        <v>1751</v>
      </c>
      <c r="AT115" s="68" t="s">
        <v>1751</v>
      </c>
      <c r="AU115" s="68" t="s">
        <v>1751</v>
      </c>
      <c r="AV115" s="68" t="s">
        <v>1751</v>
      </c>
      <c r="AW115" s="68" t="s">
        <v>1751</v>
      </c>
      <c r="AX115" s="68" t="s">
        <v>1751</v>
      </c>
      <c r="AY115" s="68" t="s">
        <v>1751</v>
      </c>
      <c r="AZ115" s="68" t="s">
        <v>1751</v>
      </c>
      <c r="BA115" s="68" t="s">
        <v>1751</v>
      </c>
      <c r="BB115" s="68" t="s">
        <v>1751</v>
      </c>
      <c r="BC115" s="68" t="s">
        <v>1751</v>
      </c>
      <c r="BD115" s="68" t="s">
        <v>1751</v>
      </c>
      <c r="BE115" s="68" t="s">
        <v>1751</v>
      </c>
      <c r="BG115" s="68" t="s">
        <v>1751</v>
      </c>
      <c r="BH115" s="68" t="s">
        <v>1751</v>
      </c>
    </row>
    <row r="116" spans="1:60">
      <c r="A116" s="132">
        <v>45016</v>
      </c>
      <c r="B116" s="68" t="s">
        <v>1751</v>
      </c>
      <c r="C116" s="68" t="s">
        <v>1751</v>
      </c>
      <c r="D116" s="68" t="s">
        <v>1751</v>
      </c>
      <c r="E116" s="68" t="s">
        <v>1751</v>
      </c>
      <c r="F116" s="68" t="s">
        <v>1751</v>
      </c>
      <c r="G116" s="68" t="s">
        <v>1751</v>
      </c>
      <c r="H116" s="68" t="s">
        <v>1751</v>
      </c>
      <c r="I116" s="68" t="s">
        <v>1751</v>
      </c>
      <c r="J116" s="68" t="s">
        <v>1751</v>
      </c>
      <c r="K116" s="68" t="s">
        <v>1751</v>
      </c>
      <c r="L116" s="68" t="s">
        <v>1751</v>
      </c>
      <c r="M116" s="68" t="s">
        <v>1751</v>
      </c>
      <c r="N116" s="68" t="s">
        <v>1751</v>
      </c>
      <c r="O116" s="68" t="s">
        <v>1751</v>
      </c>
      <c r="P116" s="68" t="s">
        <v>1751</v>
      </c>
      <c r="Q116" s="68" t="s">
        <v>1751</v>
      </c>
      <c r="R116" s="68" t="s">
        <v>1751</v>
      </c>
      <c r="S116" s="68" t="s">
        <v>1751</v>
      </c>
      <c r="T116" s="68" t="s">
        <v>1751</v>
      </c>
      <c r="U116" s="68" t="s">
        <v>1751</v>
      </c>
      <c r="V116" s="68" t="s">
        <v>1751</v>
      </c>
      <c r="W116" s="68" t="s">
        <v>1751</v>
      </c>
      <c r="X116" s="68" t="s">
        <v>1751</v>
      </c>
      <c r="Y116" s="68" t="s">
        <v>1751</v>
      </c>
      <c r="Z116" s="68" t="s">
        <v>1751</v>
      </c>
      <c r="AA116" s="68" t="s">
        <v>1751</v>
      </c>
      <c r="AB116" s="68" t="s">
        <v>1751</v>
      </c>
      <c r="AC116" s="68" t="s">
        <v>1751</v>
      </c>
      <c r="AD116" s="68" t="s">
        <v>1751</v>
      </c>
      <c r="AE116" s="68" t="s">
        <v>1751</v>
      </c>
      <c r="AF116" s="68" t="s">
        <v>1751</v>
      </c>
      <c r="AG116" s="68" t="s">
        <v>1751</v>
      </c>
      <c r="AH116" s="68" t="s">
        <v>1751</v>
      </c>
      <c r="AI116" s="68" t="s">
        <v>1751</v>
      </c>
      <c r="AJ116" s="68" t="s">
        <v>1751</v>
      </c>
      <c r="AK116" s="68" t="s">
        <v>1751</v>
      </c>
      <c r="AL116" s="68" t="s">
        <v>1751</v>
      </c>
      <c r="AM116" s="68" t="s">
        <v>1751</v>
      </c>
      <c r="AN116" s="68" t="s">
        <v>1751</v>
      </c>
      <c r="AO116" s="68" t="s">
        <v>1751</v>
      </c>
      <c r="AP116" s="68" t="s">
        <v>1751</v>
      </c>
      <c r="AQ116" s="68" t="s">
        <v>1751</v>
      </c>
      <c r="AR116" s="68" t="s">
        <v>1751</v>
      </c>
      <c r="AS116" s="68" t="s">
        <v>1751</v>
      </c>
      <c r="AT116" s="68" t="s">
        <v>1751</v>
      </c>
      <c r="AU116" s="68" t="s">
        <v>1751</v>
      </c>
      <c r="AV116" s="68" t="s">
        <v>1751</v>
      </c>
      <c r="AW116" s="68" t="s">
        <v>1751</v>
      </c>
      <c r="AX116" s="68" t="s">
        <v>1751</v>
      </c>
      <c r="AY116" s="68" t="s">
        <v>1751</v>
      </c>
      <c r="AZ116" s="68" t="s">
        <v>1751</v>
      </c>
      <c r="BA116" s="68" t="s">
        <v>1751</v>
      </c>
      <c r="BB116" s="68" t="s">
        <v>1751</v>
      </c>
      <c r="BC116" s="68" t="s">
        <v>1751</v>
      </c>
      <c r="BD116" s="68" t="s">
        <v>1751</v>
      </c>
      <c r="BE116" s="68" t="s">
        <v>1751</v>
      </c>
      <c r="BG116" s="68" t="s">
        <v>1751</v>
      </c>
      <c r="BH116" s="68" t="s">
        <v>1751</v>
      </c>
    </row>
    <row r="117" spans="1:60">
      <c r="A117" s="132">
        <v>45017</v>
      </c>
      <c r="B117" s="68" t="s">
        <v>1751</v>
      </c>
      <c r="C117" s="68" t="s">
        <v>1751</v>
      </c>
      <c r="D117" s="68" t="s">
        <v>1751</v>
      </c>
      <c r="E117" s="68" t="s">
        <v>1751</v>
      </c>
      <c r="F117" s="68" t="s">
        <v>1751</v>
      </c>
      <c r="G117" s="68" t="s">
        <v>1751</v>
      </c>
      <c r="H117" s="68" t="s">
        <v>1751</v>
      </c>
      <c r="I117" s="68" t="s">
        <v>1751</v>
      </c>
      <c r="J117" s="68" t="s">
        <v>1751</v>
      </c>
      <c r="K117" s="68" t="s">
        <v>1751</v>
      </c>
      <c r="L117" s="68" t="s">
        <v>1751</v>
      </c>
      <c r="M117" s="68" t="s">
        <v>1751</v>
      </c>
      <c r="N117" s="68" t="s">
        <v>1751</v>
      </c>
      <c r="O117" s="68" t="s">
        <v>1751</v>
      </c>
      <c r="P117" s="68" t="s">
        <v>1751</v>
      </c>
      <c r="Q117" s="68" t="s">
        <v>1751</v>
      </c>
      <c r="R117" s="68" t="s">
        <v>1751</v>
      </c>
      <c r="S117" s="68" t="s">
        <v>1751</v>
      </c>
      <c r="T117" s="68" t="s">
        <v>1751</v>
      </c>
      <c r="U117" s="68" t="s">
        <v>1751</v>
      </c>
      <c r="V117" s="68" t="s">
        <v>1751</v>
      </c>
      <c r="W117" s="68" t="s">
        <v>1751</v>
      </c>
      <c r="X117" s="68" t="s">
        <v>1751</v>
      </c>
      <c r="Y117" s="68" t="s">
        <v>1751</v>
      </c>
      <c r="Z117" s="68" t="s">
        <v>1751</v>
      </c>
      <c r="AA117" s="68" t="s">
        <v>1751</v>
      </c>
      <c r="AB117" s="68" t="s">
        <v>1751</v>
      </c>
      <c r="AC117" s="68" t="s">
        <v>1751</v>
      </c>
      <c r="AD117" s="68" t="s">
        <v>1751</v>
      </c>
      <c r="AE117" s="68" t="s">
        <v>1751</v>
      </c>
      <c r="AF117" s="68" t="s">
        <v>1751</v>
      </c>
      <c r="AG117" s="68" t="s">
        <v>1751</v>
      </c>
      <c r="AH117" s="68" t="s">
        <v>1751</v>
      </c>
      <c r="AI117" s="68" t="s">
        <v>1751</v>
      </c>
      <c r="AJ117" s="68" t="s">
        <v>1751</v>
      </c>
      <c r="AK117" s="68" t="s">
        <v>1751</v>
      </c>
      <c r="AL117" s="68" t="s">
        <v>1751</v>
      </c>
      <c r="AM117" s="68" t="s">
        <v>1751</v>
      </c>
      <c r="AN117" s="68" t="s">
        <v>1751</v>
      </c>
      <c r="AO117" s="68" t="s">
        <v>1751</v>
      </c>
      <c r="AP117" s="68" t="s">
        <v>1751</v>
      </c>
      <c r="AQ117" s="68" t="s">
        <v>1751</v>
      </c>
      <c r="AR117" s="68" t="s">
        <v>1751</v>
      </c>
      <c r="AS117" s="68" t="s">
        <v>1751</v>
      </c>
      <c r="AT117" s="68" t="s">
        <v>1751</v>
      </c>
      <c r="AU117" s="68" t="s">
        <v>1751</v>
      </c>
      <c r="AV117" s="68" t="s">
        <v>1751</v>
      </c>
      <c r="AW117" s="68" t="s">
        <v>1751</v>
      </c>
      <c r="AX117" s="68" t="s">
        <v>1751</v>
      </c>
      <c r="AY117" s="68" t="s">
        <v>1751</v>
      </c>
      <c r="AZ117" s="68" t="s">
        <v>1751</v>
      </c>
      <c r="BA117" s="68" t="s">
        <v>1751</v>
      </c>
      <c r="BB117" s="68" t="s">
        <v>1751</v>
      </c>
      <c r="BC117" s="68" t="s">
        <v>1751</v>
      </c>
      <c r="BD117" s="68" t="s">
        <v>1751</v>
      </c>
      <c r="BE117" s="68" t="s">
        <v>1751</v>
      </c>
      <c r="BG117" s="68" t="s">
        <v>1751</v>
      </c>
      <c r="BH117" s="68" t="s">
        <v>1751</v>
      </c>
    </row>
    <row r="118" spans="1:60">
      <c r="A118" s="132">
        <v>45018</v>
      </c>
      <c r="B118" s="68" t="s">
        <v>1751</v>
      </c>
      <c r="C118" s="68" t="s">
        <v>1751</v>
      </c>
      <c r="D118" s="68" t="s">
        <v>1751</v>
      </c>
      <c r="E118" s="68" t="s">
        <v>1751</v>
      </c>
      <c r="F118" s="68">
        <v>747</v>
      </c>
      <c r="G118" s="68" t="s">
        <v>1751</v>
      </c>
      <c r="H118" s="68" t="s">
        <v>1751</v>
      </c>
      <c r="I118" s="68" t="s">
        <v>1751</v>
      </c>
      <c r="J118" s="68" t="s">
        <v>1751</v>
      </c>
      <c r="K118" s="68" t="s">
        <v>1751</v>
      </c>
      <c r="L118" s="68">
        <v>825</v>
      </c>
      <c r="M118" s="68" t="s">
        <v>1751</v>
      </c>
      <c r="N118" s="68" t="s">
        <v>1751</v>
      </c>
      <c r="O118" s="68">
        <v>817</v>
      </c>
      <c r="P118" s="68" t="s">
        <v>1751</v>
      </c>
      <c r="Q118" s="68" t="s">
        <v>1751</v>
      </c>
      <c r="R118" s="68" t="s">
        <v>1751</v>
      </c>
      <c r="S118" s="68" t="s">
        <v>1751</v>
      </c>
      <c r="T118" s="68" t="s">
        <v>1751</v>
      </c>
      <c r="U118" s="68">
        <v>828.1</v>
      </c>
      <c r="V118" s="68" t="s">
        <v>1751</v>
      </c>
      <c r="W118" s="68" t="s">
        <v>1751</v>
      </c>
      <c r="X118" s="68">
        <v>850</v>
      </c>
      <c r="Y118" s="68" t="s">
        <v>1751</v>
      </c>
      <c r="Z118" s="68" t="s">
        <v>1751</v>
      </c>
      <c r="AA118" s="68" t="s">
        <v>1751</v>
      </c>
      <c r="AB118" s="68" t="s">
        <v>1751</v>
      </c>
      <c r="AC118" s="68">
        <v>890</v>
      </c>
      <c r="AD118" s="68">
        <v>842.8</v>
      </c>
      <c r="AE118" s="68" t="s">
        <v>1751</v>
      </c>
      <c r="AF118" s="68" t="s">
        <v>1751</v>
      </c>
      <c r="AG118" s="68" t="s">
        <v>1751</v>
      </c>
      <c r="AH118" s="68">
        <v>799</v>
      </c>
      <c r="AI118" s="68" t="s">
        <v>1751</v>
      </c>
      <c r="AJ118" s="68" t="s">
        <v>1751</v>
      </c>
      <c r="AK118" s="68" t="s">
        <v>1751</v>
      </c>
      <c r="AL118" s="68" t="s">
        <v>1751</v>
      </c>
      <c r="AM118" s="68" t="s">
        <v>1751</v>
      </c>
      <c r="AN118" s="68" t="s">
        <v>1751</v>
      </c>
      <c r="AO118" s="68" t="s">
        <v>1751</v>
      </c>
      <c r="AP118" s="68" t="s">
        <v>1751</v>
      </c>
      <c r="AQ118" s="68" t="s">
        <v>1751</v>
      </c>
      <c r="AR118" s="68">
        <v>755</v>
      </c>
      <c r="AS118" s="68" t="s">
        <v>1751</v>
      </c>
      <c r="AT118" s="68" t="s">
        <v>1751</v>
      </c>
      <c r="AU118" s="68" t="s">
        <v>1751</v>
      </c>
      <c r="AV118" s="68" t="s">
        <v>1751</v>
      </c>
      <c r="AW118" s="68" t="s">
        <v>1751</v>
      </c>
      <c r="AX118" s="68" t="s">
        <v>1751</v>
      </c>
      <c r="AY118" s="68">
        <v>904</v>
      </c>
      <c r="AZ118" s="68" t="s">
        <v>1751</v>
      </c>
      <c r="BA118" s="68" t="s">
        <v>1751</v>
      </c>
      <c r="BB118" s="68" t="s">
        <v>1751</v>
      </c>
      <c r="BC118" s="68" t="s">
        <v>1751</v>
      </c>
      <c r="BD118" s="68" t="s">
        <v>1751</v>
      </c>
      <c r="BE118" s="68" t="s">
        <v>1751</v>
      </c>
      <c r="BG118" s="68" t="s">
        <v>1751</v>
      </c>
      <c r="BH118" s="68" t="s">
        <v>1751</v>
      </c>
    </row>
    <row r="119" spans="1:60">
      <c r="A119" s="132">
        <v>45019</v>
      </c>
      <c r="B119" s="68">
        <v>1010</v>
      </c>
      <c r="C119" s="68">
        <v>1005</v>
      </c>
      <c r="D119" s="68">
        <v>791.8</v>
      </c>
      <c r="E119" s="68">
        <v>809.5</v>
      </c>
      <c r="F119" s="68">
        <v>755</v>
      </c>
      <c r="G119" s="68" t="s">
        <v>1751</v>
      </c>
      <c r="H119" s="68" t="s">
        <v>1751</v>
      </c>
      <c r="I119" s="68" t="s">
        <v>1751</v>
      </c>
      <c r="J119" s="68" t="s">
        <v>1751</v>
      </c>
      <c r="K119" s="68" t="s">
        <v>1751</v>
      </c>
      <c r="L119" s="68">
        <v>839.8</v>
      </c>
      <c r="M119" s="68" t="s">
        <v>1751</v>
      </c>
      <c r="N119" s="68" t="s">
        <v>1751</v>
      </c>
      <c r="O119" s="68">
        <v>810</v>
      </c>
      <c r="P119" s="68" t="s">
        <v>1751</v>
      </c>
      <c r="Q119" s="68" t="s">
        <v>1751</v>
      </c>
      <c r="R119" s="68" t="s">
        <v>1751</v>
      </c>
      <c r="S119" s="68" t="s">
        <v>1751</v>
      </c>
      <c r="T119" s="68" t="s">
        <v>1751</v>
      </c>
      <c r="U119" s="68">
        <v>837</v>
      </c>
      <c r="V119" s="68">
        <v>980</v>
      </c>
      <c r="W119" s="68" t="s">
        <v>1751</v>
      </c>
      <c r="X119" s="68" t="s">
        <v>1751</v>
      </c>
      <c r="Y119" s="68">
        <v>891</v>
      </c>
      <c r="Z119" s="68" t="s">
        <v>1751</v>
      </c>
      <c r="AA119" s="68" t="s">
        <v>1751</v>
      </c>
      <c r="AB119" s="68" t="s">
        <v>1751</v>
      </c>
      <c r="AC119" s="68" t="s">
        <v>1751</v>
      </c>
      <c r="AD119" s="68" t="s">
        <v>1751</v>
      </c>
      <c r="AE119" s="68" t="s">
        <v>1751</v>
      </c>
      <c r="AF119" s="68" t="s">
        <v>1751</v>
      </c>
      <c r="AG119" s="68" t="s">
        <v>1751</v>
      </c>
      <c r="AH119" s="68">
        <v>790.9</v>
      </c>
      <c r="AI119" s="68" t="s">
        <v>1751</v>
      </c>
      <c r="AJ119" s="68" t="s">
        <v>1751</v>
      </c>
      <c r="AK119" s="68">
        <v>918</v>
      </c>
      <c r="AL119" s="68" t="s">
        <v>1751</v>
      </c>
      <c r="AM119" s="68" t="s">
        <v>1751</v>
      </c>
      <c r="AN119" s="68" t="s">
        <v>1751</v>
      </c>
      <c r="AO119" s="68" t="s">
        <v>1751</v>
      </c>
      <c r="AP119" s="68" t="s">
        <v>1751</v>
      </c>
      <c r="AQ119" s="68" t="s">
        <v>1751</v>
      </c>
      <c r="AR119" s="68">
        <v>752</v>
      </c>
      <c r="AS119" s="68" t="s">
        <v>1751</v>
      </c>
      <c r="AT119" s="68" t="s">
        <v>1751</v>
      </c>
      <c r="AU119" s="68" t="s">
        <v>1751</v>
      </c>
      <c r="AV119" s="68" t="s">
        <v>1751</v>
      </c>
      <c r="AW119" s="68" t="s">
        <v>1751</v>
      </c>
      <c r="AX119" s="68" t="s">
        <v>1751</v>
      </c>
      <c r="AY119" s="68">
        <v>813.6</v>
      </c>
      <c r="AZ119" s="68" t="s">
        <v>1751</v>
      </c>
      <c r="BA119" s="68" t="s">
        <v>1751</v>
      </c>
      <c r="BB119" s="68" t="s">
        <v>1751</v>
      </c>
      <c r="BC119" s="68" t="s">
        <v>1751</v>
      </c>
      <c r="BD119" s="68" t="s">
        <v>1751</v>
      </c>
      <c r="BE119" s="68" t="s">
        <v>1751</v>
      </c>
      <c r="BG119" s="68" t="s">
        <v>1751</v>
      </c>
      <c r="BH119" s="68" t="s">
        <v>1751</v>
      </c>
    </row>
    <row r="120" spans="1:60">
      <c r="A120" s="132">
        <v>45020</v>
      </c>
      <c r="B120" s="68" t="s">
        <v>1751</v>
      </c>
      <c r="C120" s="68">
        <v>1006.3</v>
      </c>
      <c r="D120" s="68">
        <v>792</v>
      </c>
      <c r="E120" s="68" t="s">
        <v>1751</v>
      </c>
      <c r="F120" s="68" t="s">
        <v>1751</v>
      </c>
      <c r="G120" s="68">
        <v>745.2</v>
      </c>
      <c r="H120" s="68" t="s">
        <v>1751</v>
      </c>
      <c r="I120" s="68" t="s">
        <v>1751</v>
      </c>
      <c r="J120" s="68">
        <v>759</v>
      </c>
      <c r="K120" s="68" t="s">
        <v>1751</v>
      </c>
      <c r="L120" s="68">
        <v>839.4</v>
      </c>
      <c r="M120" s="68" t="s">
        <v>1751</v>
      </c>
      <c r="N120" s="68" t="s">
        <v>1751</v>
      </c>
      <c r="O120" s="68">
        <v>805</v>
      </c>
      <c r="P120" s="68" t="s">
        <v>1751</v>
      </c>
      <c r="Q120" s="68" t="s">
        <v>1751</v>
      </c>
      <c r="R120" s="68" t="s">
        <v>1751</v>
      </c>
      <c r="S120" s="68" t="s">
        <v>1751</v>
      </c>
      <c r="T120" s="68" t="s">
        <v>1751</v>
      </c>
      <c r="U120" s="68">
        <v>831</v>
      </c>
      <c r="V120" s="68" t="s">
        <v>1751</v>
      </c>
      <c r="W120" s="68" t="s">
        <v>1751</v>
      </c>
      <c r="X120" s="68" t="s">
        <v>1751</v>
      </c>
      <c r="Y120" s="68" t="s">
        <v>1751</v>
      </c>
      <c r="Z120" s="68" t="s">
        <v>1751</v>
      </c>
      <c r="AA120" s="68" t="s">
        <v>1751</v>
      </c>
      <c r="AB120" s="68" t="s">
        <v>1751</v>
      </c>
      <c r="AC120" s="68" t="s">
        <v>1751</v>
      </c>
      <c r="AD120" s="68" t="s">
        <v>1751</v>
      </c>
      <c r="AE120" s="68">
        <v>930</v>
      </c>
      <c r="AF120" s="68">
        <v>968</v>
      </c>
      <c r="AG120" s="68" t="s">
        <v>1751</v>
      </c>
      <c r="AH120" s="68">
        <v>775.1</v>
      </c>
      <c r="AI120" s="68" t="s">
        <v>1751</v>
      </c>
      <c r="AJ120" s="68">
        <v>977</v>
      </c>
      <c r="AK120" s="68">
        <v>907</v>
      </c>
      <c r="AL120" s="68" t="s">
        <v>1751</v>
      </c>
      <c r="AM120" s="68" t="s">
        <v>1751</v>
      </c>
      <c r="AN120" s="68" t="s">
        <v>1751</v>
      </c>
      <c r="AO120" s="68" t="s">
        <v>1751</v>
      </c>
      <c r="AP120" s="68" t="s">
        <v>1751</v>
      </c>
      <c r="AQ120" s="68">
        <v>750</v>
      </c>
      <c r="AR120" s="68">
        <v>767</v>
      </c>
      <c r="AS120" s="68" t="s">
        <v>1751</v>
      </c>
      <c r="AT120" s="68" t="s">
        <v>1751</v>
      </c>
      <c r="AU120" s="68" t="s">
        <v>1751</v>
      </c>
      <c r="AV120" s="68" t="s">
        <v>1751</v>
      </c>
      <c r="AW120" s="68" t="s">
        <v>1751</v>
      </c>
      <c r="AX120" s="68" t="s">
        <v>1751</v>
      </c>
      <c r="AY120" s="68">
        <v>738</v>
      </c>
      <c r="AZ120" s="68" t="s">
        <v>1751</v>
      </c>
      <c r="BA120" s="68" t="s">
        <v>1751</v>
      </c>
      <c r="BB120" s="68" t="s">
        <v>1751</v>
      </c>
      <c r="BC120" s="68" t="s">
        <v>1751</v>
      </c>
      <c r="BD120" s="68" t="s">
        <v>1751</v>
      </c>
      <c r="BE120" s="68" t="s">
        <v>1751</v>
      </c>
      <c r="BG120" s="68" t="s">
        <v>1751</v>
      </c>
      <c r="BH120" s="68" t="s">
        <v>1751</v>
      </c>
    </row>
    <row r="121" spans="1:60">
      <c r="A121" s="132">
        <v>45021</v>
      </c>
      <c r="B121" s="68" t="s">
        <v>1751</v>
      </c>
      <c r="C121" s="68">
        <v>1010</v>
      </c>
      <c r="D121" s="68" t="s">
        <v>1751</v>
      </c>
      <c r="E121" s="68" t="s">
        <v>1751</v>
      </c>
      <c r="F121" s="68" t="s">
        <v>1751</v>
      </c>
      <c r="G121" s="68" t="s">
        <v>1751</v>
      </c>
      <c r="H121" s="68">
        <v>775</v>
      </c>
      <c r="I121" s="68">
        <v>760.4</v>
      </c>
      <c r="J121" s="68" t="s">
        <v>1751</v>
      </c>
      <c r="K121" s="68" t="s">
        <v>1751</v>
      </c>
      <c r="L121" s="68" t="s">
        <v>1751</v>
      </c>
      <c r="M121" s="68" t="s">
        <v>1751</v>
      </c>
      <c r="N121" s="68" t="s">
        <v>1751</v>
      </c>
      <c r="O121" s="68">
        <v>791</v>
      </c>
      <c r="P121" s="68" t="s">
        <v>1751</v>
      </c>
      <c r="Q121" s="68" t="s">
        <v>1751</v>
      </c>
      <c r="R121" s="68" t="s">
        <v>1751</v>
      </c>
      <c r="S121" s="68" t="s">
        <v>1751</v>
      </c>
      <c r="T121" s="68" t="s">
        <v>1751</v>
      </c>
      <c r="U121" s="68">
        <v>835</v>
      </c>
      <c r="V121" s="68" t="s">
        <v>1751</v>
      </c>
      <c r="W121" s="68" t="s">
        <v>1751</v>
      </c>
      <c r="X121" s="68" t="s">
        <v>1751</v>
      </c>
      <c r="Y121" s="68">
        <v>908.8</v>
      </c>
      <c r="Z121" s="68" t="s">
        <v>1751</v>
      </c>
      <c r="AA121" s="68" t="s">
        <v>1751</v>
      </c>
      <c r="AB121" s="68" t="s">
        <v>1751</v>
      </c>
      <c r="AC121" s="68">
        <v>890</v>
      </c>
      <c r="AD121" s="68" t="s">
        <v>1751</v>
      </c>
      <c r="AE121" s="68" t="s">
        <v>1751</v>
      </c>
      <c r="AF121" s="68" t="s">
        <v>1751</v>
      </c>
      <c r="AG121" s="68" t="s">
        <v>1751</v>
      </c>
      <c r="AH121" s="68">
        <v>773.5</v>
      </c>
      <c r="AI121" s="68" t="s">
        <v>1751</v>
      </c>
      <c r="AJ121" s="68">
        <v>977</v>
      </c>
      <c r="AK121" s="68">
        <v>915.1</v>
      </c>
      <c r="AL121" s="68" t="s">
        <v>1751</v>
      </c>
      <c r="AM121" s="68" t="s">
        <v>1751</v>
      </c>
      <c r="AN121" s="68" t="s">
        <v>1751</v>
      </c>
      <c r="AO121" s="68" t="s">
        <v>1751</v>
      </c>
      <c r="AP121" s="68" t="s">
        <v>1751</v>
      </c>
      <c r="AQ121" s="68" t="s">
        <v>1751</v>
      </c>
      <c r="AR121" s="68">
        <v>770</v>
      </c>
      <c r="AS121" s="68" t="s">
        <v>1751</v>
      </c>
      <c r="AT121" s="68" t="s">
        <v>1751</v>
      </c>
      <c r="AU121" s="68" t="s">
        <v>1751</v>
      </c>
      <c r="AV121" s="68" t="s">
        <v>1751</v>
      </c>
      <c r="AW121" s="68" t="s">
        <v>1751</v>
      </c>
      <c r="AX121" s="68" t="s">
        <v>1751</v>
      </c>
      <c r="AY121" s="68">
        <v>740</v>
      </c>
      <c r="AZ121" s="68" t="s">
        <v>1751</v>
      </c>
      <c r="BA121" s="68" t="s">
        <v>1751</v>
      </c>
      <c r="BB121" s="68" t="s">
        <v>1751</v>
      </c>
      <c r="BC121" s="68" t="s">
        <v>1751</v>
      </c>
      <c r="BD121" s="68" t="s">
        <v>1751</v>
      </c>
      <c r="BE121" s="68" t="s">
        <v>1751</v>
      </c>
      <c r="BG121" s="68" t="s">
        <v>1751</v>
      </c>
      <c r="BH121" s="68" t="s">
        <v>1751</v>
      </c>
    </row>
    <row r="122" spans="1:60">
      <c r="A122" s="132">
        <v>45022</v>
      </c>
      <c r="B122" s="68" t="s">
        <v>1751</v>
      </c>
      <c r="C122" s="68" t="s">
        <v>1751</v>
      </c>
      <c r="D122" s="68" t="s">
        <v>1751</v>
      </c>
      <c r="E122" s="68">
        <v>793.4</v>
      </c>
      <c r="F122" s="68">
        <v>755</v>
      </c>
      <c r="G122" s="68">
        <v>752.1</v>
      </c>
      <c r="H122" s="68" t="s">
        <v>1751</v>
      </c>
      <c r="I122" s="68">
        <v>753.2</v>
      </c>
      <c r="J122" s="68" t="s">
        <v>1751</v>
      </c>
      <c r="K122" s="68">
        <v>742</v>
      </c>
      <c r="L122" s="68">
        <v>825</v>
      </c>
      <c r="M122" s="68" t="s">
        <v>1751</v>
      </c>
      <c r="N122" s="68" t="s">
        <v>1751</v>
      </c>
      <c r="O122" s="68" t="s">
        <v>1751</v>
      </c>
      <c r="P122" s="68" t="s">
        <v>1751</v>
      </c>
      <c r="Q122" s="68" t="s">
        <v>1751</v>
      </c>
      <c r="R122" s="68" t="s">
        <v>1751</v>
      </c>
      <c r="S122" s="68" t="s">
        <v>1751</v>
      </c>
      <c r="T122" s="68" t="s">
        <v>1751</v>
      </c>
      <c r="U122" s="68" t="s">
        <v>1751</v>
      </c>
      <c r="V122" s="68" t="s">
        <v>1751</v>
      </c>
      <c r="W122" s="68" t="s">
        <v>1751</v>
      </c>
      <c r="X122" s="68">
        <v>840</v>
      </c>
      <c r="Y122" s="68">
        <v>910</v>
      </c>
      <c r="Z122" s="68" t="s">
        <v>1751</v>
      </c>
      <c r="AA122" s="68" t="s">
        <v>1751</v>
      </c>
      <c r="AB122" s="68" t="s">
        <v>1751</v>
      </c>
      <c r="AC122" s="68" t="s">
        <v>1751</v>
      </c>
      <c r="AD122" s="68" t="s">
        <v>1751</v>
      </c>
      <c r="AE122" s="68">
        <v>925</v>
      </c>
      <c r="AF122" s="68">
        <v>948.7</v>
      </c>
      <c r="AG122" s="68">
        <v>840</v>
      </c>
      <c r="AH122" s="68">
        <v>771.1</v>
      </c>
      <c r="AI122" s="68">
        <v>941</v>
      </c>
      <c r="AJ122" s="68">
        <v>990</v>
      </c>
      <c r="AK122" s="68">
        <v>930</v>
      </c>
      <c r="AL122" s="68" t="s">
        <v>1751</v>
      </c>
      <c r="AM122" s="68" t="s">
        <v>1751</v>
      </c>
      <c r="AN122" s="68" t="s">
        <v>1751</v>
      </c>
      <c r="AO122" s="68" t="s">
        <v>1751</v>
      </c>
      <c r="AP122" s="68">
        <v>1010</v>
      </c>
      <c r="AQ122" s="68" t="s">
        <v>1751</v>
      </c>
      <c r="AR122" s="68">
        <v>762</v>
      </c>
      <c r="AS122" s="68" t="s">
        <v>1751</v>
      </c>
      <c r="AT122" s="68" t="s">
        <v>1751</v>
      </c>
      <c r="AU122" s="68" t="s">
        <v>1751</v>
      </c>
      <c r="AV122" s="68" t="s">
        <v>1751</v>
      </c>
      <c r="AW122" s="68" t="s">
        <v>1751</v>
      </c>
      <c r="AX122" s="68" t="s">
        <v>1751</v>
      </c>
      <c r="AY122" s="68">
        <v>731.1</v>
      </c>
      <c r="AZ122" s="68" t="s">
        <v>1751</v>
      </c>
      <c r="BA122" s="68" t="s">
        <v>1751</v>
      </c>
      <c r="BB122" s="68" t="s">
        <v>1751</v>
      </c>
      <c r="BC122" s="68" t="s">
        <v>1751</v>
      </c>
      <c r="BD122" s="68" t="s">
        <v>1751</v>
      </c>
      <c r="BE122" s="68" t="s">
        <v>1751</v>
      </c>
      <c r="BG122" s="68" t="s">
        <v>1751</v>
      </c>
      <c r="BH122" s="68" t="s">
        <v>1751</v>
      </c>
    </row>
    <row r="123" spans="1:60">
      <c r="A123" s="132">
        <v>45023</v>
      </c>
      <c r="B123" s="68" t="s">
        <v>1751</v>
      </c>
      <c r="C123" s="68" t="s">
        <v>1751</v>
      </c>
      <c r="D123" s="68" t="s">
        <v>1751</v>
      </c>
      <c r="E123" s="68" t="s">
        <v>1751</v>
      </c>
      <c r="F123" s="68" t="s">
        <v>1751</v>
      </c>
      <c r="G123" s="68" t="s">
        <v>1751</v>
      </c>
      <c r="H123" s="68" t="s">
        <v>1751</v>
      </c>
      <c r="I123" s="68" t="s">
        <v>1751</v>
      </c>
      <c r="J123" s="68" t="s">
        <v>1751</v>
      </c>
      <c r="K123" s="68" t="s">
        <v>1751</v>
      </c>
      <c r="L123" s="68" t="s">
        <v>1751</v>
      </c>
      <c r="M123" s="68" t="s">
        <v>1751</v>
      </c>
      <c r="N123" s="68" t="s">
        <v>1751</v>
      </c>
      <c r="O123" s="68" t="s">
        <v>1751</v>
      </c>
      <c r="P123" s="68" t="s">
        <v>1751</v>
      </c>
      <c r="Q123" s="68" t="s">
        <v>1751</v>
      </c>
      <c r="R123" s="68" t="s">
        <v>1751</v>
      </c>
      <c r="S123" s="68" t="s">
        <v>1751</v>
      </c>
      <c r="T123" s="68" t="s">
        <v>1751</v>
      </c>
      <c r="U123" s="68" t="s">
        <v>1751</v>
      </c>
      <c r="V123" s="68" t="s">
        <v>1751</v>
      </c>
      <c r="W123" s="68" t="s">
        <v>1751</v>
      </c>
      <c r="X123" s="68" t="s">
        <v>1751</v>
      </c>
      <c r="Y123" s="68" t="s">
        <v>1751</v>
      </c>
      <c r="Z123" s="68" t="s">
        <v>1751</v>
      </c>
      <c r="AA123" s="68" t="s">
        <v>1751</v>
      </c>
      <c r="AB123" s="68" t="s">
        <v>1751</v>
      </c>
      <c r="AC123" s="68" t="s">
        <v>1751</v>
      </c>
      <c r="AD123" s="68" t="s">
        <v>1751</v>
      </c>
      <c r="AE123" s="68" t="s">
        <v>1751</v>
      </c>
      <c r="AF123" s="68" t="s">
        <v>1751</v>
      </c>
      <c r="AG123" s="68" t="s">
        <v>1751</v>
      </c>
      <c r="AH123" s="68" t="s">
        <v>1751</v>
      </c>
      <c r="AI123" s="68" t="s">
        <v>1751</v>
      </c>
      <c r="AJ123" s="68" t="s">
        <v>1751</v>
      </c>
      <c r="AK123" s="68" t="s">
        <v>1751</v>
      </c>
      <c r="AL123" s="68" t="s">
        <v>1751</v>
      </c>
      <c r="AM123" s="68" t="s">
        <v>1751</v>
      </c>
      <c r="AN123" s="68" t="s">
        <v>1751</v>
      </c>
      <c r="AO123" s="68" t="s">
        <v>1751</v>
      </c>
      <c r="AP123" s="68" t="s">
        <v>1751</v>
      </c>
      <c r="AQ123" s="68" t="s">
        <v>1751</v>
      </c>
      <c r="AR123" s="68" t="s">
        <v>1751</v>
      </c>
      <c r="AS123" s="68" t="s">
        <v>1751</v>
      </c>
      <c r="AT123" s="68" t="s">
        <v>1751</v>
      </c>
      <c r="AU123" s="68" t="s">
        <v>1751</v>
      </c>
      <c r="AV123" s="68" t="s">
        <v>1751</v>
      </c>
      <c r="AW123" s="68" t="s">
        <v>1751</v>
      </c>
      <c r="AX123" s="68" t="s">
        <v>1751</v>
      </c>
      <c r="AY123" s="68" t="s">
        <v>1751</v>
      </c>
      <c r="AZ123" s="68" t="s">
        <v>1751</v>
      </c>
      <c r="BA123" s="68" t="s">
        <v>1751</v>
      </c>
      <c r="BB123" s="68" t="s">
        <v>1751</v>
      </c>
      <c r="BC123" s="68" t="s">
        <v>1751</v>
      </c>
      <c r="BD123" s="68" t="s">
        <v>1751</v>
      </c>
      <c r="BE123" s="68" t="s">
        <v>1751</v>
      </c>
      <c r="BG123" s="68" t="s">
        <v>1751</v>
      </c>
      <c r="BH123" s="68" t="s">
        <v>1751</v>
      </c>
    </row>
    <row r="124" spans="1:60">
      <c r="A124" s="132">
        <v>45024</v>
      </c>
      <c r="B124" s="68" t="s">
        <v>1751</v>
      </c>
      <c r="C124" s="68" t="s">
        <v>1751</v>
      </c>
      <c r="D124" s="68" t="s">
        <v>1751</v>
      </c>
      <c r="E124" s="68" t="s">
        <v>1751</v>
      </c>
      <c r="F124" s="68" t="s">
        <v>1751</v>
      </c>
      <c r="G124" s="68" t="s">
        <v>1751</v>
      </c>
      <c r="H124" s="68" t="s">
        <v>1751</v>
      </c>
      <c r="I124" s="68" t="s">
        <v>1751</v>
      </c>
      <c r="J124" s="68" t="s">
        <v>1751</v>
      </c>
      <c r="K124" s="68" t="s">
        <v>1751</v>
      </c>
      <c r="L124" s="68" t="s">
        <v>1751</v>
      </c>
      <c r="M124" s="68" t="s">
        <v>1751</v>
      </c>
      <c r="N124" s="68" t="s">
        <v>1751</v>
      </c>
      <c r="O124" s="68" t="s">
        <v>1751</v>
      </c>
      <c r="P124" s="68" t="s">
        <v>1751</v>
      </c>
      <c r="Q124" s="68" t="s">
        <v>1751</v>
      </c>
      <c r="R124" s="68" t="s">
        <v>1751</v>
      </c>
      <c r="S124" s="68" t="s">
        <v>1751</v>
      </c>
      <c r="T124" s="68" t="s">
        <v>1751</v>
      </c>
      <c r="U124" s="68" t="s">
        <v>1751</v>
      </c>
      <c r="V124" s="68" t="s">
        <v>1751</v>
      </c>
      <c r="W124" s="68" t="s">
        <v>1751</v>
      </c>
      <c r="X124" s="68" t="s">
        <v>1751</v>
      </c>
      <c r="Y124" s="68" t="s">
        <v>1751</v>
      </c>
      <c r="Z124" s="68" t="s">
        <v>1751</v>
      </c>
      <c r="AA124" s="68" t="s">
        <v>1751</v>
      </c>
      <c r="AB124" s="68" t="s">
        <v>1751</v>
      </c>
      <c r="AC124" s="68" t="s">
        <v>1751</v>
      </c>
      <c r="AD124" s="68" t="s">
        <v>1751</v>
      </c>
      <c r="AE124" s="68" t="s">
        <v>1751</v>
      </c>
      <c r="AF124" s="68" t="s">
        <v>1751</v>
      </c>
      <c r="AG124" s="68" t="s">
        <v>1751</v>
      </c>
      <c r="AH124" s="68" t="s">
        <v>1751</v>
      </c>
      <c r="AI124" s="68" t="s">
        <v>1751</v>
      </c>
      <c r="AJ124" s="68" t="s">
        <v>1751</v>
      </c>
      <c r="AK124" s="68" t="s">
        <v>1751</v>
      </c>
      <c r="AL124" s="68" t="s">
        <v>1751</v>
      </c>
      <c r="AM124" s="68" t="s">
        <v>1751</v>
      </c>
      <c r="AN124" s="68" t="s">
        <v>1751</v>
      </c>
      <c r="AO124" s="68" t="s">
        <v>1751</v>
      </c>
      <c r="AP124" s="68" t="s">
        <v>1751</v>
      </c>
      <c r="AQ124" s="68" t="s">
        <v>1751</v>
      </c>
      <c r="AR124" s="68" t="s">
        <v>1751</v>
      </c>
      <c r="AS124" s="68" t="s">
        <v>1751</v>
      </c>
      <c r="AT124" s="68" t="s">
        <v>1751</v>
      </c>
      <c r="AU124" s="68" t="s">
        <v>1751</v>
      </c>
      <c r="AV124" s="68" t="s">
        <v>1751</v>
      </c>
      <c r="AW124" s="68" t="s">
        <v>1751</v>
      </c>
      <c r="AX124" s="68" t="s">
        <v>1751</v>
      </c>
      <c r="AY124" s="68" t="s">
        <v>1751</v>
      </c>
      <c r="AZ124" s="68" t="s">
        <v>1751</v>
      </c>
      <c r="BA124" s="68" t="s">
        <v>1751</v>
      </c>
      <c r="BB124" s="68" t="s">
        <v>1751</v>
      </c>
      <c r="BC124" s="68" t="s">
        <v>1751</v>
      </c>
      <c r="BD124" s="68" t="s">
        <v>1751</v>
      </c>
      <c r="BE124" s="68" t="s">
        <v>1751</v>
      </c>
      <c r="BG124" s="68" t="s">
        <v>1751</v>
      </c>
      <c r="BH124" s="68" t="s">
        <v>1751</v>
      </c>
    </row>
    <row r="125" spans="1:60">
      <c r="A125" s="132">
        <v>45025</v>
      </c>
      <c r="B125" s="68">
        <v>1010</v>
      </c>
      <c r="C125" s="68">
        <v>1030</v>
      </c>
      <c r="D125" s="68" t="s">
        <v>1751</v>
      </c>
      <c r="E125" s="68" t="s">
        <v>1751</v>
      </c>
      <c r="F125" s="68">
        <v>740</v>
      </c>
      <c r="G125" s="68">
        <v>760</v>
      </c>
      <c r="H125" s="68" t="s">
        <v>1751</v>
      </c>
      <c r="I125" s="68">
        <v>750.1</v>
      </c>
      <c r="J125" s="68">
        <v>743.9</v>
      </c>
      <c r="K125" s="68">
        <v>756.8</v>
      </c>
      <c r="L125" s="68">
        <v>832</v>
      </c>
      <c r="M125" s="68" t="s">
        <v>1751</v>
      </c>
      <c r="N125" s="68" t="s">
        <v>1751</v>
      </c>
      <c r="O125" s="68">
        <v>776.3</v>
      </c>
      <c r="P125" s="68" t="s">
        <v>1751</v>
      </c>
      <c r="Q125" s="68" t="s">
        <v>1751</v>
      </c>
      <c r="R125" s="68" t="s">
        <v>1751</v>
      </c>
      <c r="S125" s="68" t="s">
        <v>1751</v>
      </c>
      <c r="T125" s="68">
        <v>874.1</v>
      </c>
      <c r="U125" s="68">
        <v>846</v>
      </c>
      <c r="V125" s="68" t="s">
        <v>1751</v>
      </c>
      <c r="W125" s="68" t="s">
        <v>1751</v>
      </c>
      <c r="X125" s="68" t="s">
        <v>1751</v>
      </c>
      <c r="Y125" s="68">
        <v>910</v>
      </c>
      <c r="Z125" s="68">
        <v>1015.8</v>
      </c>
      <c r="AA125" s="68" t="s">
        <v>1751</v>
      </c>
      <c r="AB125" s="68" t="s">
        <v>1751</v>
      </c>
      <c r="AC125" s="68" t="s">
        <v>1751</v>
      </c>
      <c r="AD125" s="68" t="s">
        <v>1751</v>
      </c>
      <c r="AE125" s="68">
        <v>935</v>
      </c>
      <c r="AF125" s="68" t="s">
        <v>1751</v>
      </c>
      <c r="AG125" s="68">
        <v>846</v>
      </c>
      <c r="AH125" s="68">
        <v>773</v>
      </c>
      <c r="AI125" s="68" t="s">
        <v>1751</v>
      </c>
      <c r="AJ125" s="68">
        <v>972.1</v>
      </c>
      <c r="AK125" s="68">
        <v>920</v>
      </c>
      <c r="AL125" s="68" t="s">
        <v>1751</v>
      </c>
      <c r="AM125" s="68" t="s">
        <v>1751</v>
      </c>
      <c r="AN125" s="68" t="s">
        <v>1751</v>
      </c>
      <c r="AO125" s="68" t="s">
        <v>1751</v>
      </c>
      <c r="AP125" s="68" t="s">
        <v>1751</v>
      </c>
      <c r="AQ125" s="68" t="s">
        <v>1751</v>
      </c>
      <c r="AR125" s="68">
        <v>765</v>
      </c>
      <c r="AS125" s="68" t="s">
        <v>1751</v>
      </c>
      <c r="AT125" s="68" t="s">
        <v>1751</v>
      </c>
      <c r="AU125" s="68" t="s">
        <v>1751</v>
      </c>
      <c r="AV125" s="68" t="s">
        <v>1751</v>
      </c>
      <c r="AW125" s="68" t="s">
        <v>1751</v>
      </c>
      <c r="AX125" s="68" t="s">
        <v>1751</v>
      </c>
      <c r="AY125" s="68">
        <v>740</v>
      </c>
      <c r="AZ125" s="68" t="s">
        <v>1751</v>
      </c>
      <c r="BA125" s="68" t="s">
        <v>1751</v>
      </c>
      <c r="BB125" s="68" t="s">
        <v>1751</v>
      </c>
      <c r="BC125" s="68" t="s">
        <v>1751</v>
      </c>
      <c r="BD125" s="68" t="s">
        <v>1751</v>
      </c>
      <c r="BE125" s="68" t="s">
        <v>1751</v>
      </c>
      <c r="BG125" s="68" t="s">
        <v>1751</v>
      </c>
      <c r="BH125" s="68" t="s">
        <v>1751</v>
      </c>
    </row>
    <row r="126" spans="1:60">
      <c r="A126" s="132">
        <v>45026</v>
      </c>
      <c r="B126" s="68" t="s">
        <v>1751</v>
      </c>
      <c r="C126" s="68" t="s">
        <v>1751</v>
      </c>
      <c r="D126" s="68" t="s">
        <v>1751</v>
      </c>
      <c r="E126" s="68" t="s">
        <v>1751</v>
      </c>
      <c r="F126" s="68">
        <v>750</v>
      </c>
      <c r="G126" s="68">
        <v>760</v>
      </c>
      <c r="H126" s="68" t="s">
        <v>1751</v>
      </c>
      <c r="I126" s="68" t="s">
        <v>1751</v>
      </c>
      <c r="J126" s="68" t="s">
        <v>1751</v>
      </c>
      <c r="K126" s="68">
        <v>771.9</v>
      </c>
      <c r="L126" s="68">
        <v>835</v>
      </c>
      <c r="M126" s="68" t="s">
        <v>1751</v>
      </c>
      <c r="N126" s="68" t="s">
        <v>1751</v>
      </c>
      <c r="O126" s="68" t="s">
        <v>1751</v>
      </c>
      <c r="P126" s="68" t="s">
        <v>1751</v>
      </c>
      <c r="Q126" s="68">
        <v>907.9</v>
      </c>
      <c r="R126" s="68" t="s">
        <v>1751</v>
      </c>
      <c r="S126" s="68" t="s">
        <v>1751</v>
      </c>
      <c r="T126" s="68" t="s">
        <v>1751</v>
      </c>
      <c r="U126" s="68">
        <v>839.1</v>
      </c>
      <c r="V126" s="68" t="s">
        <v>1751</v>
      </c>
      <c r="W126" s="68" t="s">
        <v>1751</v>
      </c>
      <c r="X126" s="68" t="s">
        <v>1751</v>
      </c>
      <c r="Y126" s="68" t="s">
        <v>1751</v>
      </c>
      <c r="Z126" s="68" t="s">
        <v>1751</v>
      </c>
      <c r="AA126" s="68" t="s">
        <v>1751</v>
      </c>
      <c r="AB126" s="68" t="s">
        <v>1751</v>
      </c>
      <c r="AC126" s="68" t="s">
        <v>1751</v>
      </c>
      <c r="AD126" s="68" t="s">
        <v>1751</v>
      </c>
      <c r="AE126" s="68" t="s">
        <v>1751</v>
      </c>
      <c r="AF126" s="68" t="s">
        <v>1751</v>
      </c>
      <c r="AG126" s="68" t="s">
        <v>1751</v>
      </c>
      <c r="AH126" s="68">
        <v>774</v>
      </c>
      <c r="AI126" s="68" t="s">
        <v>1751</v>
      </c>
      <c r="AJ126" s="68">
        <v>970.1</v>
      </c>
      <c r="AK126" s="68" t="s">
        <v>1751</v>
      </c>
      <c r="AL126" s="68" t="s">
        <v>1751</v>
      </c>
      <c r="AM126" s="68" t="s">
        <v>1751</v>
      </c>
      <c r="AN126" s="68" t="s">
        <v>1751</v>
      </c>
      <c r="AO126" s="68" t="s">
        <v>1751</v>
      </c>
      <c r="AP126" s="68" t="s">
        <v>1751</v>
      </c>
      <c r="AQ126" s="68" t="s">
        <v>1751</v>
      </c>
      <c r="AR126" s="68">
        <v>780</v>
      </c>
      <c r="AS126" s="68" t="s">
        <v>1751</v>
      </c>
      <c r="AT126" s="68" t="s">
        <v>1751</v>
      </c>
      <c r="AU126" s="68" t="s">
        <v>1751</v>
      </c>
      <c r="AV126" s="68" t="s">
        <v>1751</v>
      </c>
      <c r="AW126" s="68" t="s">
        <v>1751</v>
      </c>
      <c r="AX126" s="68" t="s">
        <v>1751</v>
      </c>
      <c r="AY126" s="68">
        <v>742</v>
      </c>
      <c r="AZ126" s="68" t="s">
        <v>1751</v>
      </c>
      <c r="BA126" s="68" t="s">
        <v>1751</v>
      </c>
      <c r="BB126" s="68" t="s">
        <v>1751</v>
      </c>
      <c r="BC126" s="68" t="s">
        <v>1751</v>
      </c>
      <c r="BD126" s="68" t="s">
        <v>1751</v>
      </c>
      <c r="BE126" s="68" t="s">
        <v>1751</v>
      </c>
      <c r="BG126" s="68" t="s">
        <v>1751</v>
      </c>
      <c r="BH126" s="68" t="s">
        <v>1751</v>
      </c>
    </row>
    <row r="127" spans="1:60">
      <c r="A127" s="132">
        <v>45027</v>
      </c>
      <c r="B127" s="68" t="s">
        <v>1751</v>
      </c>
      <c r="C127" s="68" t="s">
        <v>1751</v>
      </c>
      <c r="D127" s="68" t="s">
        <v>1751</v>
      </c>
      <c r="E127" s="68" t="s">
        <v>1751</v>
      </c>
      <c r="F127" s="68">
        <v>760</v>
      </c>
      <c r="G127" s="68" t="s">
        <v>1751</v>
      </c>
      <c r="H127" s="68" t="s">
        <v>1751</v>
      </c>
      <c r="I127" s="68" t="s">
        <v>1751</v>
      </c>
      <c r="J127" s="68" t="s">
        <v>1751</v>
      </c>
      <c r="K127" s="68" t="s">
        <v>1751</v>
      </c>
      <c r="L127" s="68">
        <v>815.2</v>
      </c>
      <c r="M127" s="68" t="s">
        <v>1751</v>
      </c>
      <c r="N127" s="68" t="s">
        <v>1751</v>
      </c>
      <c r="O127" s="68" t="s">
        <v>1751</v>
      </c>
      <c r="P127" s="68" t="s">
        <v>1751</v>
      </c>
      <c r="Q127" s="68" t="s">
        <v>1751</v>
      </c>
      <c r="R127" s="68" t="s">
        <v>1751</v>
      </c>
      <c r="S127" s="68" t="s">
        <v>1751</v>
      </c>
      <c r="T127" s="68" t="s">
        <v>1751</v>
      </c>
      <c r="U127" s="68">
        <v>844</v>
      </c>
      <c r="V127" s="68">
        <v>975.3</v>
      </c>
      <c r="W127" s="68" t="s">
        <v>1751</v>
      </c>
      <c r="X127" s="68">
        <v>823.2</v>
      </c>
      <c r="Y127" s="68">
        <v>910</v>
      </c>
      <c r="Z127" s="68">
        <v>999</v>
      </c>
      <c r="AA127" s="68" t="s">
        <v>1751</v>
      </c>
      <c r="AB127" s="68" t="s">
        <v>1751</v>
      </c>
      <c r="AC127" s="68" t="s">
        <v>1751</v>
      </c>
      <c r="AD127" s="68" t="s">
        <v>1751</v>
      </c>
      <c r="AE127" s="68" t="s">
        <v>1751</v>
      </c>
      <c r="AF127" s="68" t="s">
        <v>1751</v>
      </c>
      <c r="AG127" s="68" t="s">
        <v>1751</v>
      </c>
      <c r="AH127" s="68">
        <v>776</v>
      </c>
      <c r="AI127" s="68" t="s">
        <v>1751</v>
      </c>
      <c r="AJ127" s="68" t="s">
        <v>1751</v>
      </c>
      <c r="AK127" s="68">
        <v>920</v>
      </c>
      <c r="AL127" s="68" t="s">
        <v>1751</v>
      </c>
      <c r="AM127" s="68" t="s">
        <v>1751</v>
      </c>
      <c r="AN127" s="68" t="s">
        <v>1751</v>
      </c>
      <c r="AO127" s="68" t="s">
        <v>1751</v>
      </c>
      <c r="AP127" s="68" t="s">
        <v>1751</v>
      </c>
      <c r="AQ127" s="68">
        <v>735.4</v>
      </c>
      <c r="AR127" s="68">
        <v>792.9</v>
      </c>
      <c r="AS127" s="68" t="s">
        <v>1751</v>
      </c>
      <c r="AT127" s="68" t="s">
        <v>1751</v>
      </c>
      <c r="AU127" s="68" t="s">
        <v>1751</v>
      </c>
      <c r="AV127" s="68" t="s">
        <v>1751</v>
      </c>
      <c r="AW127" s="68" t="s">
        <v>1751</v>
      </c>
      <c r="AX127" s="68" t="s">
        <v>1751</v>
      </c>
      <c r="AY127" s="68" t="s">
        <v>1751</v>
      </c>
      <c r="AZ127" s="68" t="s">
        <v>1751</v>
      </c>
      <c r="BA127" s="68" t="s">
        <v>1751</v>
      </c>
      <c r="BB127" s="68" t="s">
        <v>1751</v>
      </c>
      <c r="BC127" s="68" t="s">
        <v>1751</v>
      </c>
      <c r="BD127" s="68" t="s">
        <v>1751</v>
      </c>
      <c r="BE127" s="68" t="s">
        <v>1751</v>
      </c>
      <c r="BG127" s="68" t="s">
        <v>1751</v>
      </c>
      <c r="BH127" s="68" t="s">
        <v>1751</v>
      </c>
    </row>
    <row r="128" spans="1:60">
      <c r="A128" s="132">
        <v>45028</v>
      </c>
      <c r="B128" s="68" t="s">
        <v>1751</v>
      </c>
      <c r="C128" s="68" t="s">
        <v>1751</v>
      </c>
      <c r="D128" s="68" t="s">
        <v>1751</v>
      </c>
      <c r="E128" s="68" t="s">
        <v>1751</v>
      </c>
      <c r="F128" s="68">
        <v>775</v>
      </c>
      <c r="G128" s="68">
        <v>775</v>
      </c>
      <c r="H128" s="68" t="s">
        <v>1751</v>
      </c>
      <c r="I128" s="68" t="s">
        <v>1751</v>
      </c>
      <c r="J128" s="68" t="s">
        <v>1751</v>
      </c>
      <c r="K128" s="68">
        <v>772.6</v>
      </c>
      <c r="L128" s="68">
        <v>870</v>
      </c>
      <c r="M128" s="68" t="s">
        <v>1751</v>
      </c>
      <c r="N128" s="68" t="s">
        <v>1751</v>
      </c>
      <c r="O128" s="68" t="s">
        <v>1751</v>
      </c>
      <c r="P128" s="68">
        <v>853.5</v>
      </c>
      <c r="Q128" s="68">
        <v>926</v>
      </c>
      <c r="R128" s="68" t="s">
        <v>1751</v>
      </c>
      <c r="S128" s="68" t="s">
        <v>1751</v>
      </c>
      <c r="T128" s="68" t="s">
        <v>1751</v>
      </c>
      <c r="U128" s="68">
        <v>834</v>
      </c>
      <c r="V128" s="68" t="s">
        <v>1751</v>
      </c>
      <c r="W128" s="68" t="s">
        <v>1751</v>
      </c>
      <c r="X128" s="68">
        <v>872</v>
      </c>
      <c r="Y128" s="68" t="s">
        <v>1751</v>
      </c>
      <c r="Z128" s="68" t="s">
        <v>1751</v>
      </c>
      <c r="AA128" s="68" t="s">
        <v>1751</v>
      </c>
      <c r="AB128" s="68">
        <v>905</v>
      </c>
      <c r="AC128" s="68">
        <v>913</v>
      </c>
      <c r="AD128" s="68" t="s">
        <v>1751</v>
      </c>
      <c r="AE128" s="68">
        <v>987.9</v>
      </c>
      <c r="AF128" s="68" t="s">
        <v>1751</v>
      </c>
      <c r="AG128" s="68">
        <v>880</v>
      </c>
      <c r="AH128" s="68" t="s">
        <v>1751</v>
      </c>
      <c r="AI128" s="68" t="s">
        <v>1751</v>
      </c>
      <c r="AJ128" s="68">
        <v>1009.2</v>
      </c>
      <c r="AK128" s="68">
        <v>938.4</v>
      </c>
      <c r="AL128" s="68" t="s">
        <v>1751</v>
      </c>
      <c r="AM128" s="68" t="s">
        <v>1751</v>
      </c>
      <c r="AN128" s="68" t="s">
        <v>1751</v>
      </c>
      <c r="AO128" s="68" t="s">
        <v>1751</v>
      </c>
      <c r="AP128" s="68" t="s">
        <v>1751</v>
      </c>
      <c r="AQ128" s="68" t="s">
        <v>1751</v>
      </c>
      <c r="AR128" s="68">
        <v>777.1</v>
      </c>
      <c r="AS128" s="68" t="s">
        <v>1751</v>
      </c>
      <c r="AT128" s="68" t="s">
        <v>1751</v>
      </c>
      <c r="AU128" s="68" t="s">
        <v>1751</v>
      </c>
      <c r="AV128" s="68" t="s">
        <v>1751</v>
      </c>
      <c r="AW128" s="68" t="s">
        <v>1751</v>
      </c>
      <c r="AX128" s="68" t="s">
        <v>1751</v>
      </c>
      <c r="AY128" s="68">
        <v>748.3</v>
      </c>
      <c r="AZ128" s="68" t="s">
        <v>1751</v>
      </c>
      <c r="BA128" s="68" t="s">
        <v>1751</v>
      </c>
      <c r="BB128" s="68" t="s">
        <v>1751</v>
      </c>
      <c r="BC128" s="68" t="s">
        <v>1751</v>
      </c>
      <c r="BD128" s="68" t="s">
        <v>1751</v>
      </c>
      <c r="BE128" s="68" t="s">
        <v>1751</v>
      </c>
      <c r="BG128" s="68" t="s">
        <v>1751</v>
      </c>
      <c r="BH128" s="68" t="s">
        <v>1751</v>
      </c>
    </row>
    <row r="129" spans="1:60">
      <c r="A129" s="132">
        <v>45029</v>
      </c>
      <c r="B129" s="68" t="s">
        <v>1751</v>
      </c>
      <c r="C129" s="68">
        <v>1070</v>
      </c>
      <c r="D129" s="68" t="s">
        <v>1751</v>
      </c>
      <c r="E129" s="68">
        <v>795</v>
      </c>
      <c r="F129" s="68">
        <v>790.5</v>
      </c>
      <c r="G129" s="68" t="s">
        <v>1751</v>
      </c>
      <c r="H129" s="68" t="s">
        <v>1751</v>
      </c>
      <c r="I129" s="68" t="s">
        <v>1751</v>
      </c>
      <c r="J129" s="68" t="s">
        <v>1751</v>
      </c>
      <c r="K129" s="68" t="s">
        <v>1751</v>
      </c>
      <c r="L129" s="68">
        <v>880.1</v>
      </c>
      <c r="M129" s="68" t="s">
        <v>1751</v>
      </c>
      <c r="N129" s="68" t="s">
        <v>1751</v>
      </c>
      <c r="O129" s="68" t="s">
        <v>1751</v>
      </c>
      <c r="P129" s="68">
        <v>869.6</v>
      </c>
      <c r="Q129" s="68">
        <v>975</v>
      </c>
      <c r="R129" s="68" t="s">
        <v>1751</v>
      </c>
      <c r="S129" s="68">
        <v>870</v>
      </c>
      <c r="T129" s="68" t="s">
        <v>1751</v>
      </c>
      <c r="U129" s="68" t="s">
        <v>1751</v>
      </c>
      <c r="V129" s="68">
        <v>994.8</v>
      </c>
      <c r="W129" s="68" t="s">
        <v>1751</v>
      </c>
      <c r="X129" s="68" t="s">
        <v>1751</v>
      </c>
      <c r="Y129" s="68">
        <v>922</v>
      </c>
      <c r="Z129" s="68" t="s">
        <v>1751</v>
      </c>
      <c r="AA129" s="68" t="s">
        <v>1751</v>
      </c>
      <c r="AB129" s="68" t="s">
        <v>1751</v>
      </c>
      <c r="AC129" s="68" t="s">
        <v>1751</v>
      </c>
      <c r="AD129" s="68" t="s">
        <v>1751</v>
      </c>
      <c r="AE129" s="68">
        <v>1000</v>
      </c>
      <c r="AF129" s="68">
        <v>948</v>
      </c>
      <c r="AG129" s="68">
        <v>879.7</v>
      </c>
      <c r="AH129" s="68">
        <v>839</v>
      </c>
      <c r="AI129" s="68" t="s">
        <v>1751</v>
      </c>
      <c r="AJ129" s="68">
        <v>1010</v>
      </c>
      <c r="AK129" s="68">
        <v>945</v>
      </c>
      <c r="AL129" s="68" t="s">
        <v>1751</v>
      </c>
      <c r="AM129" s="68" t="s">
        <v>1751</v>
      </c>
      <c r="AN129" s="68" t="s">
        <v>1751</v>
      </c>
      <c r="AO129" s="68" t="s">
        <v>1751</v>
      </c>
      <c r="AP129" s="68">
        <v>1010</v>
      </c>
      <c r="AQ129" s="68" t="s">
        <v>1751</v>
      </c>
      <c r="AR129" s="68">
        <v>792</v>
      </c>
      <c r="AS129" s="68" t="s">
        <v>1751</v>
      </c>
      <c r="AT129" s="68" t="s">
        <v>1751</v>
      </c>
      <c r="AU129" s="68" t="s">
        <v>1751</v>
      </c>
      <c r="AV129" s="68" t="s">
        <v>1751</v>
      </c>
      <c r="AW129" s="68" t="s">
        <v>1751</v>
      </c>
      <c r="AX129" s="68" t="s">
        <v>1751</v>
      </c>
      <c r="AY129" s="68">
        <v>737</v>
      </c>
      <c r="AZ129" s="68" t="s">
        <v>1751</v>
      </c>
      <c r="BA129" s="68" t="s">
        <v>1751</v>
      </c>
      <c r="BB129" s="68" t="s">
        <v>1751</v>
      </c>
      <c r="BC129" s="68" t="s">
        <v>1751</v>
      </c>
      <c r="BD129" s="68" t="s">
        <v>1751</v>
      </c>
      <c r="BE129" s="68" t="s">
        <v>1751</v>
      </c>
      <c r="BG129" s="68" t="s">
        <v>1751</v>
      </c>
      <c r="BH129" s="68" t="s">
        <v>1751</v>
      </c>
    </row>
    <row r="130" spans="1:60">
      <c r="A130" s="132">
        <v>45030</v>
      </c>
      <c r="B130" s="68" t="s">
        <v>1751</v>
      </c>
      <c r="C130" s="68" t="s">
        <v>1751</v>
      </c>
      <c r="D130" s="68" t="s">
        <v>1751</v>
      </c>
      <c r="E130" s="68" t="s">
        <v>1751</v>
      </c>
      <c r="F130" s="68" t="s">
        <v>1751</v>
      </c>
      <c r="G130" s="68" t="s">
        <v>1751</v>
      </c>
      <c r="H130" s="68" t="s">
        <v>1751</v>
      </c>
      <c r="I130" s="68" t="s">
        <v>1751</v>
      </c>
      <c r="J130" s="68" t="s">
        <v>1751</v>
      </c>
      <c r="K130" s="68" t="s">
        <v>1751</v>
      </c>
      <c r="L130" s="68" t="s">
        <v>1751</v>
      </c>
      <c r="M130" s="68" t="s">
        <v>1751</v>
      </c>
      <c r="N130" s="68" t="s">
        <v>1751</v>
      </c>
      <c r="O130" s="68" t="s">
        <v>1751</v>
      </c>
      <c r="P130" s="68" t="s">
        <v>1751</v>
      </c>
      <c r="Q130" s="68" t="s">
        <v>1751</v>
      </c>
      <c r="R130" s="68" t="s">
        <v>1751</v>
      </c>
      <c r="S130" s="68" t="s">
        <v>1751</v>
      </c>
      <c r="T130" s="68" t="s">
        <v>1751</v>
      </c>
      <c r="U130" s="68" t="s">
        <v>1751</v>
      </c>
      <c r="V130" s="68" t="s">
        <v>1751</v>
      </c>
      <c r="W130" s="68" t="s">
        <v>1751</v>
      </c>
      <c r="X130" s="68" t="s">
        <v>1751</v>
      </c>
      <c r="Y130" s="68" t="s">
        <v>1751</v>
      </c>
      <c r="Z130" s="68" t="s">
        <v>1751</v>
      </c>
      <c r="AA130" s="68" t="s">
        <v>1751</v>
      </c>
      <c r="AB130" s="68" t="s">
        <v>1751</v>
      </c>
      <c r="AC130" s="68" t="s">
        <v>1751</v>
      </c>
      <c r="AD130" s="68" t="s">
        <v>1751</v>
      </c>
      <c r="AE130" s="68" t="s">
        <v>1751</v>
      </c>
      <c r="AF130" s="68" t="s">
        <v>1751</v>
      </c>
      <c r="AG130" s="68" t="s">
        <v>1751</v>
      </c>
      <c r="AH130" s="68" t="s">
        <v>1751</v>
      </c>
      <c r="AI130" s="68" t="s">
        <v>1751</v>
      </c>
      <c r="AJ130" s="68" t="s">
        <v>1751</v>
      </c>
      <c r="AK130" s="68" t="s">
        <v>1751</v>
      </c>
      <c r="AL130" s="68" t="s">
        <v>1751</v>
      </c>
      <c r="AM130" s="68" t="s">
        <v>1751</v>
      </c>
      <c r="AN130" s="68" t="s">
        <v>1751</v>
      </c>
      <c r="AO130" s="68" t="s">
        <v>1751</v>
      </c>
      <c r="AP130" s="68" t="s">
        <v>1751</v>
      </c>
      <c r="AQ130" s="68" t="s">
        <v>1751</v>
      </c>
      <c r="AR130" s="68" t="s">
        <v>1751</v>
      </c>
      <c r="AS130" s="68" t="s">
        <v>1751</v>
      </c>
      <c r="AT130" s="68" t="s">
        <v>1751</v>
      </c>
      <c r="AU130" s="68" t="s">
        <v>1751</v>
      </c>
      <c r="AV130" s="68" t="s">
        <v>1751</v>
      </c>
      <c r="AW130" s="68" t="s">
        <v>1751</v>
      </c>
      <c r="AX130" s="68" t="s">
        <v>1751</v>
      </c>
      <c r="AY130" s="68" t="s">
        <v>1751</v>
      </c>
      <c r="AZ130" s="68" t="s">
        <v>1751</v>
      </c>
      <c r="BA130" s="68" t="s">
        <v>1751</v>
      </c>
      <c r="BB130" s="68" t="s">
        <v>1751</v>
      </c>
      <c r="BC130" s="68" t="s">
        <v>1751</v>
      </c>
      <c r="BD130" s="68" t="s">
        <v>1751</v>
      </c>
      <c r="BE130" s="68" t="s">
        <v>1751</v>
      </c>
      <c r="BG130" s="68" t="s">
        <v>1751</v>
      </c>
      <c r="BH130" s="68" t="s">
        <v>1751</v>
      </c>
    </row>
    <row r="131" spans="1:60">
      <c r="A131" s="132">
        <v>45031</v>
      </c>
      <c r="B131" s="68" t="s">
        <v>1751</v>
      </c>
      <c r="C131" s="68" t="s">
        <v>1751</v>
      </c>
      <c r="D131" s="68" t="s">
        <v>1751</v>
      </c>
      <c r="E131" s="68" t="s">
        <v>1751</v>
      </c>
      <c r="F131" s="68" t="s">
        <v>1751</v>
      </c>
      <c r="G131" s="68" t="s">
        <v>1751</v>
      </c>
      <c r="H131" s="68" t="s">
        <v>1751</v>
      </c>
      <c r="I131" s="68" t="s">
        <v>1751</v>
      </c>
      <c r="J131" s="68" t="s">
        <v>1751</v>
      </c>
      <c r="K131" s="68" t="s">
        <v>1751</v>
      </c>
      <c r="L131" s="68" t="s">
        <v>1751</v>
      </c>
      <c r="M131" s="68" t="s">
        <v>1751</v>
      </c>
      <c r="N131" s="68" t="s">
        <v>1751</v>
      </c>
      <c r="O131" s="68" t="s">
        <v>1751</v>
      </c>
      <c r="P131" s="68" t="s">
        <v>1751</v>
      </c>
      <c r="Q131" s="68" t="s">
        <v>1751</v>
      </c>
      <c r="R131" s="68" t="s">
        <v>1751</v>
      </c>
      <c r="S131" s="68" t="s">
        <v>1751</v>
      </c>
      <c r="T131" s="68" t="s">
        <v>1751</v>
      </c>
      <c r="U131" s="68" t="s">
        <v>1751</v>
      </c>
      <c r="V131" s="68" t="s">
        <v>1751</v>
      </c>
      <c r="W131" s="68" t="s">
        <v>1751</v>
      </c>
      <c r="X131" s="68" t="s">
        <v>1751</v>
      </c>
      <c r="Y131" s="68" t="s">
        <v>1751</v>
      </c>
      <c r="Z131" s="68" t="s">
        <v>1751</v>
      </c>
      <c r="AA131" s="68" t="s">
        <v>1751</v>
      </c>
      <c r="AB131" s="68" t="s">
        <v>1751</v>
      </c>
      <c r="AC131" s="68" t="s">
        <v>1751</v>
      </c>
      <c r="AD131" s="68" t="s">
        <v>1751</v>
      </c>
      <c r="AE131" s="68" t="s">
        <v>1751</v>
      </c>
      <c r="AF131" s="68" t="s">
        <v>1751</v>
      </c>
      <c r="AG131" s="68" t="s">
        <v>1751</v>
      </c>
      <c r="AH131" s="68" t="s">
        <v>1751</v>
      </c>
      <c r="AI131" s="68" t="s">
        <v>1751</v>
      </c>
      <c r="AJ131" s="68" t="s">
        <v>1751</v>
      </c>
      <c r="AK131" s="68" t="s">
        <v>1751</v>
      </c>
      <c r="AL131" s="68" t="s">
        <v>1751</v>
      </c>
      <c r="AM131" s="68" t="s">
        <v>1751</v>
      </c>
      <c r="AN131" s="68" t="s">
        <v>1751</v>
      </c>
      <c r="AO131" s="68" t="s">
        <v>1751</v>
      </c>
      <c r="AP131" s="68" t="s">
        <v>1751</v>
      </c>
      <c r="AQ131" s="68" t="s">
        <v>1751</v>
      </c>
      <c r="AR131" s="68" t="s">
        <v>1751</v>
      </c>
      <c r="AS131" s="68" t="s">
        <v>1751</v>
      </c>
      <c r="AT131" s="68" t="s">
        <v>1751</v>
      </c>
      <c r="AU131" s="68" t="s">
        <v>1751</v>
      </c>
      <c r="AV131" s="68" t="s">
        <v>1751</v>
      </c>
      <c r="AW131" s="68" t="s">
        <v>1751</v>
      </c>
      <c r="AX131" s="68" t="s">
        <v>1751</v>
      </c>
      <c r="AY131" s="68" t="s">
        <v>1751</v>
      </c>
      <c r="AZ131" s="68" t="s">
        <v>1751</v>
      </c>
      <c r="BA131" s="68" t="s">
        <v>1751</v>
      </c>
      <c r="BB131" s="68" t="s">
        <v>1751</v>
      </c>
      <c r="BC131" s="68" t="s">
        <v>1751</v>
      </c>
      <c r="BD131" s="68" t="s">
        <v>1751</v>
      </c>
      <c r="BE131" s="68" t="s">
        <v>1751</v>
      </c>
      <c r="BG131" s="68" t="s">
        <v>1751</v>
      </c>
      <c r="BH131" s="68" t="s">
        <v>1751</v>
      </c>
    </row>
    <row r="132" spans="1:60">
      <c r="A132" s="132">
        <v>45032</v>
      </c>
      <c r="B132" s="68">
        <v>1030.2</v>
      </c>
      <c r="C132" s="68" t="s">
        <v>1751</v>
      </c>
      <c r="D132" s="68">
        <v>792</v>
      </c>
      <c r="E132" s="68" t="s">
        <v>1751</v>
      </c>
      <c r="F132" s="68">
        <v>790</v>
      </c>
      <c r="G132" s="68">
        <v>775</v>
      </c>
      <c r="H132" s="68" t="s">
        <v>1751</v>
      </c>
      <c r="I132" s="68">
        <v>765.9</v>
      </c>
      <c r="J132" s="68" t="s">
        <v>1751</v>
      </c>
      <c r="K132" s="68">
        <v>772</v>
      </c>
      <c r="L132" s="68">
        <v>897</v>
      </c>
      <c r="M132" s="68" t="s">
        <v>1751</v>
      </c>
      <c r="N132" s="68" t="s">
        <v>1751</v>
      </c>
      <c r="O132" s="68" t="s">
        <v>1751</v>
      </c>
      <c r="P132" s="68" t="s">
        <v>1751</v>
      </c>
      <c r="Q132" s="68">
        <v>994.5</v>
      </c>
      <c r="R132" s="68" t="s">
        <v>1751</v>
      </c>
      <c r="S132" s="68" t="s">
        <v>1751</v>
      </c>
      <c r="T132" s="68" t="s">
        <v>1751</v>
      </c>
      <c r="U132" s="68">
        <v>834.2</v>
      </c>
      <c r="V132" s="68" t="s">
        <v>1751</v>
      </c>
      <c r="W132" s="68" t="s">
        <v>1751</v>
      </c>
      <c r="X132" s="68" t="s">
        <v>1751</v>
      </c>
      <c r="Y132" s="68" t="s">
        <v>1751</v>
      </c>
      <c r="Z132" s="68">
        <v>980</v>
      </c>
      <c r="AA132" s="68" t="s">
        <v>1751</v>
      </c>
      <c r="AB132" s="68" t="s">
        <v>1751</v>
      </c>
      <c r="AC132" s="68" t="s">
        <v>1751</v>
      </c>
      <c r="AD132" s="68" t="s">
        <v>1751</v>
      </c>
      <c r="AE132" s="68" t="s">
        <v>1751</v>
      </c>
      <c r="AF132" s="68" t="s">
        <v>1751</v>
      </c>
      <c r="AG132" s="68">
        <v>897.2</v>
      </c>
      <c r="AH132" s="68">
        <v>806</v>
      </c>
      <c r="AI132" s="68" t="s">
        <v>1751</v>
      </c>
      <c r="AJ132" s="68" t="s">
        <v>1751</v>
      </c>
      <c r="AK132" s="68" t="s">
        <v>1751</v>
      </c>
      <c r="AL132" s="68" t="s">
        <v>1751</v>
      </c>
      <c r="AM132" s="68" t="s">
        <v>1751</v>
      </c>
      <c r="AN132" s="68" t="s">
        <v>1751</v>
      </c>
      <c r="AO132" s="68" t="s">
        <v>1751</v>
      </c>
      <c r="AP132" s="68" t="s">
        <v>1751</v>
      </c>
      <c r="AQ132" s="68">
        <v>750.1</v>
      </c>
      <c r="AR132" s="68">
        <v>800</v>
      </c>
      <c r="AS132" s="68" t="s">
        <v>1751</v>
      </c>
      <c r="AT132" s="68" t="s">
        <v>1751</v>
      </c>
      <c r="AU132" s="68" t="s">
        <v>1751</v>
      </c>
      <c r="AV132" s="68" t="s">
        <v>1751</v>
      </c>
      <c r="AW132" s="68" t="s">
        <v>1751</v>
      </c>
      <c r="AX132" s="68" t="s">
        <v>1751</v>
      </c>
      <c r="AY132" s="68">
        <v>751</v>
      </c>
      <c r="AZ132" s="68" t="s">
        <v>1751</v>
      </c>
      <c r="BA132" s="68" t="s">
        <v>1751</v>
      </c>
      <c r="BB132" s="68" t="s">
        <v>1751</v>
      </c>
      <c r="BC132" s="68" t="s">
        <v>1751</v>
      </c>
      <c r="BD132" s="68" t="s">
        <v>1751</v>
      </c>
      <c r="BE132" s="68" t="s">
        <v>1751</v>
      </c>
      <c r="BG132" s="68" t="s">
        <v>1751</v>
      </c>
      <c r="BH132" s="68" t="s">
        <v>1751</v>
      </c>
    </row>
    <row r="133" spans="1:60">
      <c r="A133" s="132">
        <v>45033</v>
      </c>
      <c r="B133" s="68" t="s">
        <v>1751</v>
      </c>
      <c r="C133" s="68" t="s">
        <v>1751</v>
      </c>
      <c r="D133" s="68" t="s">
        <v>1751</v>
      </c>
      <c r="E133" s="68">
        <v>780.1</v>
      </c>
      <c r="F133" s="68">
        <v>775</v>
      </c>
      <c r="G133" s="68" t="s">
        <v>1751</v>
      </c>
      <c r="H133" s="68" t="s">
        <v>1751</v>
      </c>
      <c r="I133" s="68" t="s">
        <v>1751</v>
      </c>
      <c r="J133" s="68">
        <v>758.7</v>
      </c>
      <c r="K133" s="68">
        <v>772.1</v>
      </c>
      <c r="L133" s="68">
        <v>880</v>
      </c>
      <c r="M133" s="68" t="s">
        <v>1751</v>
      </c>
      <c r="N133" s="68" t="s">
        <v>1751</v>
      </c>
      <c r="O133" s="68">
        <v>791.8</v>
      </c>
      <c r="P133" s="68" t="s">
        <v>1751</v>
      </c>
      <c r="Q133" s="68" t="s">
        <v>1751</v>
      </c>
      <c r="R133" s="68" t="s">
        <v>1751</v>
      </c>
      <c r="S133" s="68" t="s">
        <v>1751</v>
      </c>
      <c r="T133" s="68" t="s">
        <v>1751</v>
      </c>
      <c r="U133" s="68">
        <v>885.1</v>
      </c>
      <c r="V133" s="68" t="s">
        <v>1751</v>
      </c>
      <c r="W133" s="68">
        <v>923</v>
      </c>
      <c r="X133" s="68" t="s">
        <v>1751</v>
      </c>
      <c r="Y133" s="68" t="s">
        <v>1751</v>
      </c>
      <c r="Z133" s="68">
        <v>956</v>
      </c>
      <c r="AA133" s="68" t="s">
        <v>1751</v>
      </c>
      <c r="AB133" s="68" t="s">
        <v>1751</v>
      </c>
      <c r="AC133" s="68" t="s">
        <v>1751</v>
      </c>
      <c r="AD133" s="68" t="s">
        <v>1751</v>
      </c>
      <c r="AE133" s="68" t="s">
        <v>1751</v>
      </c>
      <c r="AF133" s="68" t="s">
        <v>1751</v>
      </c>
      <c r="AG133" s="68">
        <v>898</v>
      </c>
      <c r="AH133" s="68">
        <v>812</v>
      </c>
      <c r="AI133" s="68">
        <v>959.8</v>
      </c>
      <c r="AJ133" s="68" t="s">
        <v>1751</v>
      </c>
      <c r="AK133" s="68">
        <v>955</v>
      </c>
      <c r="AL133" s="68" t="s">
        <v>1751</v>
      </c>
      <c r="AM133" s="68" t="s">
        <v>1751</v>
      </c>
      <c r="AN133" s="68" t="s">
        <v>1751</v>
      </c>
      <c r="AO133" s="68" t="s">
        <v>1751</v>
      </c>
      <c r="AP133" s="68" t="s">
        <v>1751</v>
      </c>
      <c r="AQ133" s="68">
        <v>780.4</v>
      </c>
      <c r="AR133" s="68">
        <v>790</v>
      </c>
      <c r="AS133" s="68" t="s">
        <v>1751</v>
      </c>
      <c r="AT133" s="68" t="s">
        <v>1751</v>
      </c>
      <c r="AU133" s="68" t="s">
        <v>1751</v>
      </c>
      <c r="AV133" s="68" t="s">
        <v>1751</v>
      </c>
      <c r="AW133" s="68" t="s">
        <v>1751</v>
      </c>
      <c r="AX133" s="68" t="s">
        <v>1751</v>
      </c>
      <c r="AY133" s="68">
        <v>760</v>
      </c>
      <c r="AZ133" s="68" t="s">
        <v>1751</v>
      </c>
      <c r="BA133" s="68" t="s">
        <v>1751</v>
      </c>
      <c r="BB133" s="68" t="s">
        <v>1751</v>
      </c>
      <c r="BC133" s="68" t="s">
        <v>1751</v>
      </c>
      <c r="BD133" s="68" t="s">
        <v>1751</v>
      </c>
      <c r="BE133" s="68" t="s">
        <v>1751</v>
      </c>
      <c r="BG133" s="68" t="s">
        <v>1751</v>
      </c>
      <c r="BH133" s="68" t="s">
        <v>1751</v>
      </c>
    </row>
    <row r="134" spans="1:60">
      <c r="A134" s="132">
        <v>45034</v>
      </c>
      <c r="B134" s="68" t="s">
        <v>1751</v>
      </c>
      <c r="C134" s="68" t="s">
        <v>1751</v>
      </c>
      <c r="D134" s="68" t="s">
        <v>1751</v>
      </c>
      <c r="E134" s="68">
        <v>770</v>
      </c>
      <c r="F134" s="68" t="s">
        <v>1751</v>
      </c>
      <c r="G134" s="68">
        <v>790</v>
      </c>
      <c r="H134" s="68" t="s">
        <v>1751</v>
      </c>
      <c r="I134" s="68" t="s">
        <v>1751</v>
      </c>
      <c r="J134" s="68" t="s">
        <v>1751</v>
      </c>
      <c r="K134" s="68" t="s">
        <v>1751</v>
      </c>
      <c r="L134" s="68">
        <v>897.6</v>
      </c>
      <c r="M134" s="68" t="s">
        <v>1751</v>
      </c>
      <c r="N134" s="68" t="s">
        <v>1751</v>
      </c>
      <c r="O134" s="68">
        <v>811</v>
      </c>
      <c r="P134" s="68" t="s">
        <v>1751</v>
      </c>
      <c r="Q134" s="68" t="s">
        <v>1751</v>
      </c>
      <c r="R134" s="68" t="s">
        <v>1751</v>
      </c>
      <c r="S134" s="68" t="s">
        <v>1751</v>
      </c>
      <c r="T134" s="68" t="s">
        <v>1751</v>
      </c>
      <c r="U134" s="68">
        <v>880</v>
      </c>
      <c r="V134" s="68" t="s">
        <v>1751</v>
      </c>
      <c r="W134" s="68" t="s">
        <v>1751</v>
      </c>
      <c r="X134" s="68" t="s">
        <v>1751</v>
      </c>
      <c r="Y134" s="68" t="s">
        <v>1751</v>
      </c>
      <c r="Z134" s="68">
        <v>940</v>
      </c>
      <c r="AA134" s="68" t="s">
        <v>1751</v>
      </c>
      <c r="AB134" s="68" t="s">
        <v>1751</v>
      </c>
      <c r="AC134" s="68" t="s">
        <v>1751</v>
      </c>
      <c r="AD134" s="68">
        <v>859.6</v>
      </c>
      <c r="AE134" s="68">
        <v>980</v>
      </c>
      <c r="AF134" s="68" t="s">
        <v>1751</v>
      </c>
      <c r="AG134" s="68">
        <v>900</v>
      </c>
      <c r="AH134" s="68">
        <v>827</v>
      </c>
      <c r="AI134" s="68" t="s">
        <v>1751</v>
      </c>
      <c r="AJ134" s="68" t="s">
        <v>1751</v>
      </c>
      <c r="AK134" s="68">
        <v>970</v>
      </c>
      <c r="AL134" s="68" t="s">
        <v>1751</v>
      </c>
      <c r="AM134" s="68" t="s">
        <v>1751</v>
      </c>
      <c r="AN134" s="68" t="s">
        <v>1751</v>
      </c>
      <c r="AO134" s="68" t="s">
        <v>1751</v>
      </c>
      <c r="AP134" s="68" t="s">
        <v>1751</v>
      </c>
      <c r="AQ134" s="68" t="s">
        <v>1751</v>
      </c>
      <c r="AR134" s="68">
        <v>791</v>
      </c>
      <c r="AS134" s="68" t="s">
        <v>1751</v>
      </c>
      <c r="AT134" s="68" t="s">
        <v>1751</v>
      </c>
      <c r="AU134" s="68" t="s">
        <v>1751</v>
      </c>
      <c r="AV134" s="68" t="s">
        <v>1751</v>
      </c>
      <c r="AW134" s="68" t="s">
        <v>1751</v>
      </c>
      <c r="AX134" s="68" t="s">
        <v>1751</v>
      </c>
      <c r="AY134" s="68">
        <v>775</v>
      </c>
      <c r="AZ134" s="68" t="s">
        <v>1751</v>
      </c>
      <c r="BA134" s="68" t="s">
        <v>1751</v>
      </c>
      <c r="BB134" s="68" t="s">
        <v>1751</v>
      </c>
      <c r="BC134" s="68" t="s">
        <v>1751</v>
      </c>
      <c r="BD134" s="68" t="s">
        <v>1751</v>
      </c>
      <c r="BE134" s="68" t="s">
        <v>1751</v>
      </c>
      <c r="BG134" s="68" t="s">
        <v>1751</v>
      </c>
      <c r="BH134" s="68" t="s">
        <v>1751</v>
      </c>
    </row>
    <row r="135" spans="1:60">
      <c r="A135" s="132">
        <v>45035</v>
      </c>
      <c r="B135" s="68" t="s">
        <v>1751</v>
      </c>
      <c r="C135" s="68" t="s">
        <v>1751</v>
      </c>
      <c r="D135" s="68" t="s">
        <v>1751</v>
      </c>
      <c r="E135" s="68">
        <v>770.1</v>
      </c>
      <c r="F135" s="68">
        <v>775</v>
      </c>
      <c r="G135" s="68" t="s">
        <v>1751</v>
      </c>
      <c r="H135" s="68" t="s">
        <v>1751</v>
      </c>
      <c r="I135" s="68">
        <v>781.2</v>
      </c>
      <c r="J135" s="68">
        <v>773</v>
      </c>
      <c r="K135" s="68" t="s">
        <v>1751</v>
      </c>
      <c r="L135" s="68" t="s">
        <v>1751</v>
      </c>
      <c r="M135" s="68" t="s">
        <v>1751</v>
      </c>
      <c r="N135" s="68" t="s">
        <v>1751</v>
      </c>
      <c r="O135" s="68">
        <v>825</v>
      </c>
      <c r="P135" s="68">
        <v>852.3</v>
      </c>
      <c r="Q135" s="68">
        <v>974.7</v>
      </c>
      <c r="R135" s="68">
        <v>953</v>
      </c>
      <c r="S135" s="68">
        <v>887.4</v>
      </c>
      <c r="T135" s="68">
        <v>891.5</v>
      </c>
      <c r="U135" s="68">
        <v>875</v>
      </c>
      <c r="V135" s="68" t="s">
        <v>1751</v>
      </c>
      <c r="W135" s="68" t="s">
        <v>1751</v>
      </c>
      <c r="X135" s="68">
        <v>943.6</v>
      </c>
      <c r="Y135" s="68" t="s">
        <v>1751</v>
      </c>
      <c r="Z135" s="68" t="s">
        <v>1751</v>
      </c>
      <c r="AA135" s="68" t="s">
        <v>1751</v>
      </c>
      <c r="AB135" s="68" t="s">
        <v>1751</v>
      </c>
      <c r="AC135" s="68" t="s">
        <v>1751</v>
      </c>
      <c r="AD135" s="68" t="s">
        <v>1751</v>
      </c>
      <c r="AE135" s="68">
        <v>980</v>
      </c>
      <c r="AF135" s="68" t="s">
        <v>1751</v>
      </c>
      <c r="AG135" s="68" t="s">
        <v>1751</v>
      </c>
      <c r="AH135" s="68">
        <v>797.1</v>
      </c>
      <c r="AI135" s="68" t="s">
        <v>1751</v>
      </c>
      <c r="AJ135" s="68">
        <v>995</v>
      </c>
      <c r="AK135" s="68">
        <v>956</v>
      </c>
      <c r="AL135" s="68" t="s">
        <v>1751</v>
      </c>
      <c r="AM135" s="68" t="s">
        <v>1751</v>
      </c>
      <c r="AN135" s="68" t="s">
        <v>1751</v>
      </c>
      <c r="AO135" s="68" t="s">
        <v>1751</v>
      </c>
      <c r="AP135" s="68" t="s">
        <v>1751</v>
      </c>
      <c r="AQ135" s="68">
        <v>765.5</v>
      </c>
      <c r="AR135" s="68">
        <v>780</v>
      </c>
      <c r="AS135" s="68" t="s">
        <v>1751</v>
      </c>
      <c r="AT135" s="68" t="s">
        <v>1751</v>
      </c>
      <c r="AU135" s="68" t="s">
        <v>1751</v>
      </c>
      <c r="AV135" s="68" t="s">
        <v>1751</v>
      </c>
      <c r="AW135" s="68" t="s">
        <v>1751</v>
      </c>
      <c r="AX135" s="68" t="s">
        <v>1751</v>
      </c>
      <c r="AY135" s="68">
        <v>770</v>
      </c>
      <c r="AZ135" s="68" t="s">
        <v>1751</v>
      </c>
      <c r="BA135" s="68" t="s">
        <v>1751</v>
      </c>
      <c r="BB135" s="68" t="s">
        <v>1751</v>
      </c>
      <c r="BC135" s="68" t="s">
        <v>1751</v>
      </c>
      <c r="BD135" s="68" t="s">
        <v>1751</v>
      </c>
      <c r="BE135" s="68" t="s">
        <v>1751</v>
      </c>
      <c r="BG135" s="68" t="s">
        <v>1751</v>
      </c>
      <c r="BH135" s="68" t="s">
        <v>1751</v>
      </c>
    </row>
    <row r="136" spans="1:60">
      <c r="A136" s="132">
        <v>45036</v>
      </c>
      <c r="B136" s="68" t="s">
        <v>1751</v>
      </c>
      <c r="C136" s="68" t="s">
        <v>1751</v>
      </c>
      <c r="D136" s="68" t="s">
        <v>1751</v>
      </c>
      <c r="E136" s="68">
        <v>783</v>
      </c>
      <c r="F136" s="68" t="s">
        <v>1751</v>
      </c>
      <c r="G136" s="68" t="s">
        <v>1751</v>
      </c>
      <c r="H136" s="68" t="s">
        <v>1751</v>
      </c>
      <c r="I136" s="68" t="s">
        <v>1751</v>
      </c>
      <c r="J136" s="68">
        <v>787.9</v>
      </c>
      <c r="K136" s="68" t="s">
        <v>1751</v>
      </c>
      <c r="L136" s="68" t="s">
        <v>1751</v>
      </c>
      <c r="M136" s="68" t="s">
        <v>1751</v>
      </c>
      <c r="N136" s="68" t="s">
        <v>1751</v>
      </c>
      <c r="O136" s="68">
        <v>830</v>
      </c>
      <c r="P136" s="68" t="s">
        <v>1751</v>
      </c>
      <c r="Q136" s="68" t="s">
        <v>1751</v>
      </c>
      <c r="R136" s="68">
        <v>952.3</v>
      </c>
      <c r="S136" s="68" t="s">
        <v>1751</v>
      </c>
      <c r="T136" s="68" t="s">
        <v>1751</v>
      </c>
      <c r="U136" s="68">
        <v>880</v>
      </c>
      <c r="V136" s="68" t="s">
        <v>1751</v>
      </c>
      <c r="W136" s="68" t="s">
        <v>1751</v>
      </c>
      <c r="X136" s="68" t="s">
        <v>1751</v>
      </c>
      <c r="Y136" s="68">
        <v>905</v>
      </c>
      <c r="Z136" s="68">
        <v>932</v>
      </c>
      <c r="AA136" s="68" t="s">
        <v>1751</v>
      </c>
      <c r="AB136" s="68" t="s">
        <v>1751</v>
      </c>
      <c r="AC136" s="68" t="s">
        <v>1751</v>
      </c>
      <c r="AD136" s="68" t="s">
        <v>1751</v>
      </c>
      <c r="AE136" s="68" t="s">
        <v>1751</v>
      </c>
      <c r="AF136" s="68" t="s">
        <v>1751</v>
      </c>
      <c r="AG136" s="68" t="s">
        <v>1751</v>
      </c>
      <c r="AH136" s="68">
        <v>800.1</v>
      </c>
      <c r="AI136" s="68">
        <v>942.2</v>
      </c>
      <c r="AJ136" s="68" t="s">
        <v>1751</v>
      </c>
      <c r="AK136" s="68">
        <v>955</v>
      </c>
      <c r="AL136" s="68" t="s">
        <v>1751</v>
      </c>
      <c r="AM136" s="68" t="s">
        <v>1751</v>
      </c>
      <c r="AN136" s="68" t="s">
        <v>1751</v>
      </c>
      <c r="AO136" s="68" t="s">
        <v>1751</v>
      </c>
      <c r="AP136" s="68" t="s">
        <v>1751</v>
      </c>
      <c r="AQ136" s="68">
        <v>757.6</v>
      </c>
      <c r="AR136" s="68">
        <v>786</v>
      </c>
      <c r="AS136" s="68" t="s">
        <v>1751</v>
      </c>
      <c r="AT136" s="68" t="s">
        <v>1751</v>
      </c>
      <c r="AU136" s="68" t="s">
        <v>1751</v>
      </c>
      <c r="AV136" s="68" t="s">
        <v>1751</v>
      </c>
      <c r="AW136" s="68" t="s">
        <v>1751</v>
      </c>
      <c r="AX136" s="68" t="s">
        <v>1751</v>
      </c>
      <c r="AY136" s="68">
        <v>770</v>
      </c>
      <c r="AZ136" s="68" t="s">
        <v>1751</v>
      </c>
      <c r="BA136" s="68" t="s">
        <v>1751</v>
      </c>
      <c r="BB136" s="68" t="s">
        <v>1751</v>
      </c>
      <c r="BC136" s="68" t="s">
        <v>1751</v>
      </c>
      <c r="BD136" s="68" t="s">
        <v>1751</v>
      </c>
      <c r="BE136" s="68" t="s">
        <v>1751</v>
      </c>
      <c r="BG136" s="68" t="s">
        <v>1751</v>
      </c>
      <c r="BH136" s="68" t="s">
        <v>1751</v>
      </c>
    </row>
    <row r="137" spans="1:60">
      <c r="A137" s="132">
        <v>45037</v>
      </c>
      <c r="B137" s="68" t="s">
        <v>1751</v>
      </c>
      <c r="C137" s="68" t="s">
        <v>1751</v>
      </c>
      <c r="D137" s="68" t="s">
        <v>1751</v>
      </c>
      <c r="E137" s="68" t="s">
        <v>1751</v>
      </c>
      <c r="F137" s="68" t="s">
        <v>1751</v>
      </c>
      <c r="G137" s="68" t="s">
        <v>1751</v>
      </c>
      <c r="H137" s="68" t="s">
        <v>1751</v>
      </c>
      <c r="I137" s="68" t="s">
        <v>1751</v>
      </c>
      <c r="J137" s="68" t="s">
        <v>1751</v>
      </c>
      <c r="K137" s="68" t="s">
        <v>1751</v>
      </c>
      <c r="L137" s="68" t="s">
        <v>1751</v>
      </c>
      <c r="M137" s="68" t="s">
        <v>1751</v>
      </c>
      <c r="N137" s="68" t="s">
        <v>1751</v>
      </c>
      <c r="O137" s="68" t="s">
        <v>1751</v>
      </c>
      <c r="P137" s="68" t="s">
        <v>1751</v>
      </c>
      <c r="Q137" s="68" t="s">
        <v>1751</v>
      </c>
      <c r="R137" s="68" t="s">
        <v>1751</v>
      </c>
      <c r="S137" s="68" t="s">
        <v>1751</v>
      </c>
      <c r="T137" s="68" t="s">
        <v>1751</v>
      </c>
      <c r="U137" s="68" t="s">
        <v>1751</v>
      </c>
      <c r="V137" s="68" t="s">
        <v>1751</v>
      </c>
      <c r="W137" s="68" t="s">
        <v>1751</v>
      </c>
      <c r="X137" s="68" t="s">
        <v>1751</v>
      </c>
      <c r="Y137" s="68" t="s">
        <v>1751</v>
      </c>
      <c r="Z137" s="68" t="s">
        <v>1751</v>
      </c>
      <c r="AA137" s="68" t="s">
        <v>1751</v>
      </c>
      <c r="AB137" s="68" t="s">
        <v>1751</v>
      </c>
      <c r="AC137" s="68" t="s">
        <v>1751</v>
      </c>
      <c r="AD137" s="68" t="s">
        <v>1751</v>
      </c>
      <c r="AE137" s="68" t="s">
        <v>1751</v>
      </c>
      <c r="AF137" s="68" t="s">
        <v>1751</v>
      </c>
      <c r="AG137" s="68" t="s">
        <v>1751</v>
      </c>
      <c r="AH137" s="68" t="s">
        <v>1751</v>
      </c>
      <c r="AI137" s="68" t="s">
        <v>1751</v>
      </c>
      <c r="AJ137" s="68" t="s">
        <v>1751</v>
      </c>
      <c r="AK137" s="68" t="s">
        <v>1751</v>
      </c>
      <c r="AL137" s="68" t="s">
        <v>1751</v>
      </c>
      <c r="AM137" s="68" t="s">
        <v>1751</v>
      </c>
      <c r="AN137" s="68" t="s">
        <v>1751</v>
      </c>
      <c r="AO137" s="68" t="s">
        <v>1751</v>
      </c>
      <c r="AP137" s="68" t="s">
        <v>1751</v>
      </c>
      <c r="AQ137" s="68" t="s">
        <v>1751</v>
      </c>
      <c r="AR137" s="68" t="s">
        <v>1751</v>
      </c>
      <c r="AS137" s="68" t="s">
        <v>1751</v>
      </c>
      <c r="AT137" s="68" t="s">
        <v>1751</v>
      </c>
      <c r="AU137" s="68" t="s">
        <v>1751</v>
      </c>
      <c r="AV137" s="68" t="s">
        <v>1751</v>
      </c>
      <c r="AW137" s="68" t="s">
        <v>1751</v>
      </c>
      <c r="AX137" s="68" t="s">
        <v>1751</v>
      </c>
      <c r="AY137" s="68" t="s">
        <v>1751</v>
      </c>
      <c r="AZ137" s="68" t="s">
        <v>1751</v>
      </c>
      <c r="BA137" s="68" t="s">
        <v>1751</v>
      </c>
      <c r="BB137" s="68" t="s">
        <v>1751</v>
      </c>
      <c r="BC137" s="68" t="s">
        <v>1751</v>
      </c>
      <c r="BD137" s="68" t="s">
        <v>1751</v>
      </c>
      <c r="BE137" s="68" t="s">
        <v>1751</v>
      </c>
      <c r="BG137" s="68" t="s">
        <v>1751</v>
      </c>
      <c r="BH137" s="68" t="s">
        <v>1751</v>
      </c>
    </row>
    <row r="138" spans="1:60">
      <c r="A138" s="132">
        <v>45038</v>
      </c>
      <c r="B138" s="68" t="s">
        <v>1751</v>
      </c>
      <c r="C138" s="68" t="s">
        <v>1751</v>
      </c>
      <c r="D138" s="68" t="s">
        <v>1751</v>
      </c>
      <c r="E138" s="68" t="s">
        <v>1751</v>
      </c>
      <c r="F138" s="68" t="s">
        <v>1751</v>
      </c>
      <c r="G138" s="68" t="s">
        <v>1751</v>
      </c>
      <c r="H138" s="68" t="s">
        <v>1751</v>
      </c>
      <c r="I138" s="68" t="s">
        <v>1751</v>
      </c>
      <c r="J138" s="68" t="s">
        <v>1751</v>
      </c>
      <c r="K138" s="68" t="s">
        <v>1751</v>
      </c>
      <c r="L138" s="68" t="s">
        <v>1751</v>
      </c>
      <c r="M138" s="68" t="s">
        <v>1751</v>
      </c>
      <c r="N138" s="68" t="s">
        <v>1751</v>
      </c>
      <c r="O138" s="68" t="s">
        <v>1751</v>
      </c>
      <c r="P138" s="68" t="s">
        <v>1751</v>
      </c>
      <c r="Q138" s="68" t="s">
        <v>1751</v>
      </c>
      <c r="R138" s="68" t="s">
        <v>1751</v>
      </c>
      <c r="S138" s="68" t="s">
        <v>1751</v>
      </c>
      <c r="T138" s="68" t="s">
        <v>1751</v>
      </c>
      <c r="U138" s="68" t="s">
        <v>1751</v>
      </c>
      <c r="V138" s="68" t="s">
        <v>1751</v>
      </c>
      <c r="W138" s="68" t="s">
        <v>1751</v>
      </c>
      <c r="X138" s="68" t="s">
        <v>1751</v>
      </c>
      <c r="Y138" s="68" t="s">
        <v>1751</v>
      </c>
      <c r="Z138" s="68" t="s">
        <v>1751</v>
      </c>
      <c r="AA138" s="68" t="s">
        <v>1751</v>
      </c>
      <c r="AB138" s="68" t="s">
        <v>1751</v>
      </c>
      <c r="AC138" s="68" t="s">
        <v>1751</v>
      </c>
      <c r="AD138" s="68" t="s">
        <v>1751</v>
      </c>
      <c r="AE138" s="68" t="s">
        <v>1751</v>
      </c>
      <c r="AF138" s="68" t="s">
        <v>1751</v>
      </c>
      <c r="AG138" s="68" t="s">
        <v>1751</v>
      </c>
      <c r="AH138" s="68" t="s">
        <v>1751</v>
      </c>
      <c r="AI138" s="68" t="s">
        <v>1751</v>
      </c>
      <c r="AJ138" s="68" t="s">
        <v>1751</v>
      </c>
      <c r="AK138" s="68" t="s">
        <v>1751</v>
      </c>
      <c r="AL138" s="68" t="s">
        <v>1751</v>
      </c>
      <c r="AM138" s="68" t="s">
        <v>1751</v>
      </c>
      <c r="AN138" s="68" t="s">
        <v>1751</v>
      </c>
      <c r="AO138" s="68" t="s">
        <v>1751</v>
      </c>
      <c r="AP138" s="68" t="s">
        <v>1751</v>
      </c>
      <c r="AQ138" s="68" t="s">
        <v>1751</v>
      </c>
      <c r="AR138" s="68" t="s">
        <v>1751</v>
      </c>
      <c r="AS138" s="68" t="s">
        <v>1751</v>
      </c>
      <c r="AT138" s="68" t="s">
        <v>1751</v>
      </c>
      <c r="AU138" s="68" t="s">
        <v>1751</v>
      </c>
      <c r="AV138" s="68" t="s">
        <v>1751</v>
      </c>
      <c r="AW138" s="68" t="s">
        <v>1751</v>
      </c>
      <c r="AX138" s="68" t="s">
        <v>1751</v>
      </c>
      <c r="AY138" s="68" t="s">
        <v>1751</v>
      </c>
      <c r="AZ138" s="68" t="s">
        <v>1751</v>
      </c>
      <c r="BA138" s="68" t="s">
        <v>1751</v>
      </c>
      <c r="BB138" s="68" t="s">
        <v>1751</v>
      </c>
      <c r="BC138" s="68" t="s">
        <v>1751</v>
      </c>
      <c r="BD138" s="68" t="s">
        <v>1751</v>
      </c>
      <c r="BE138" s="68" t="s">
        <v>1751</v>
      </c>
      <c r="BG138" s="68" t="s">
        <v>1751</v>
      </c>
      <c r="BH138" s="68" t="s">
        <v>1751</v>
      </c>
    </row>
    <row r="139" spans="1:60">
      <c r="A139" s="132">
        <v>45039</v>
      </c>
      <c r="B139" s="68" t="s">
        <v>1751</v>
      </c>
      <c r="C139" s="68" t="s">
        <v>1751</v>
      </c>
      <c r="D139" s="68" t="s">
        <v>1751</v>
      </c>
      <c r="E139" s="68" t="s">
        <v>1751</v>
      </c>
      <c r="F139" s="68" t="s">
        <v>1751</v>
      </c>
      <c r="G139" s="68" t="s">
        <v>1751</v>
      </c>
      <c r="H139" s="68" t="s">
        <v>1751</v>
      </c>
      <c r="I139" s="68" t="s">
        <v>1751</v>
      </c>
      <c r="J139" s="68" t="s">
        <v>1751</v>
      </c>
      <c r="K139" s="68">
        <v>772.1</v>
      </c>
      <c r="L139" s="68">
        <v>880</v>
      </c>
      <c r="M139" s="68" t="s">
        <v>1751</v>
      </c>
      <c r="N139" s="68" t="s">
        <v>1751</v>
      </c>
      <c r="O139" s="68">
        <v>825</v>
      </c>
      <c r="P139" s="68" t="s">
        <v>1751</v>
      </c>
      <c r="Q139" s="68" t="s">
        <v>1751</v>
      </c>
      <c r="R139" s="68" t="s">
        <v>1751</v>
      </c>
      <c r="S139" s="68" t="s">
        <v>1751</v>
      </c>
      <c r="T139" s="68" t="s">
        <v>1751</v>
      </c>
      <c r="U139" s="68">
        <v>845.4</v>
      </c>
      <c r="V139" s="68" t="s">
        <v>1751</v>
      </c>
      <c r="W139" s="68" t="s">
        <v>1751</v>
      </c>
      <c r="X139" s="68" t="s">
        <v>1751</v>
      </c>
      <c r="Y139" s="68" t="s">
        <v>1751</v>
      </c>
      <c r="Z139" s="68" t="s">
        <v>1751</v>
      </c>
      <c r="AA139" s="68" t="s">
        <v>1751</v>
      </c>
      <c r="AB139" s="68" t="s">
        <v>1751</v>
      </c>
      <c r="AC139" s="68" t="s">
        <v>1751</v>
      </c>
      <c r="AD139" s="68" t="s">
        <v>1751</v>
      </c>
      <c r="AE139" s="68" t="s">
        <v>1751</v>
      </c>
      <c r="AF139" s="68" t="s">
        <v>1751</v>
      </c>
      <c r="AG139" s="68">
        <v>895.1</v>
      </c>
      <c r="AH139" s="68">
        <v>800.1</v>
      </c>
      <c r="AI139" s="68">
        <v>955</v>
      </c>
      <c r="AJ139" s="68" t="s">
        <v>1751</v>
      </c>
      <c r="AK139" s="68">
        <v>955</v>
      </c>
      <c r="AL139" s="68" t="s">
        <v>1751</v>
      </c>
      <c r="AM139" s="68" t="s">
        <v>1751</v>
      </c>
      <c r="AN139" s="68" t="s">
        <v>1751</v>
      </c>
      <c r="AO139" s="68" t="s">
        <v>1751</v>
      </c>
      <c r="AP139" s="68" t="s">
        <v>1751</v>
      </c>
      <c r="AQ139" s="68">
        <v>772.7</v>
      </c>
      <c r="AR139" s="68" t="s">
        <v>1751</v>
      </c>
      <c r="AS139" s="68" t="s">
        <v>1751</v>
      </c>
      <c r="AT139" s="68" t="s">
        <v>1751</v>
      </c>
      <c r="AU139" s="68" t="s">
        <v>1751</v>
      </c>
      <c r="AV139" s="68" t="s">
        <v>1751</v>
      </c>
      <c r="AW139" s="68" t="s">
        <v>1751</v>
      </c>
      <c r="AX139" s="68" t="s">
        <v>1751</v>
      </c>
      <c r="AY139" s="68">
        <v>770</v>
      </c>
      <c r="AZ139" s="68" t="s">
        <v>1751</v>
      </c>
      <c r="BA139" s="68" t="s">
        <v>1751</v>
      </c>
      <c r="BB139" s="68" t="s">
        <v>1751</v>
      </c>
      <c r="BC139" s="68" t="s">
        <v>1751</v>
      </c>
      <c r="BD139" s="68" t="s">
        <v>1751</v>
      </c>
      <c r="BE139" s="68" t="s">
        <v>1751</v>
      </c>
      <c r="BG139" s="68" t="s">
        <v>1751</v>
      </c>
      <c r="BH139" s="68" t="s">
        <v>1751</v>
      </c>
    </row>
    <row r="140" spans="1:60">
      <c r="A140" s="132">
        <v>45040</v>
      </c>
      <c r="B140" s="68">
        <v>1011</v>
      </c>
      <c r="C140" s="68" t="s">
        <v>1751</v>
      </c>
      <c r="D140" s="68" t="s">
        <v>1751</v>
      </c>
      <c r="E140" s="68" t="s">
        <v>1751</v>
      </c>
      <c r="F140" s="68" t="s">
        <v>1751</v>
      </c>
      <c r="G140" s="68">
        <v>790</v>
      </c>
      <c r="H140" s="68" t="s">
        <v>1751</v>
      </c>
      <c r="I140" s="68" t="s">
        <v>1751</v>
      </c>
      <c r="J140" s="68">
        <v>773.1</v>
      </c>
      <c r="K140" s="68" t="s">
        <v>1751</v>
      </c>
      <c r="L140" s="68">
        <v>865</v>
      </c>
      <c r="M140" s="68" t="s">
        <v>1751</v>
      </c>
      <c r="N140" s="68" t="s">
        <v>1751</v>
      </c>
      <c r="O140" s="68">
        <v>825</v>
      </c>
      <c r="P140" s="68" t="s">
        <v>1751</v>
      </c>
      <c r="Q140" s="68" t="s">
        <v>1751</v>
      </c>
      <c r="R140" s="68" t="s">
        <v>1751</v>
      </c>
      <c r="S140" s="68">
        <v>905</v>
      </c>
      <c r="T140" s="68" t="s">
        <v>1751</v>
      </c>
      <c r="U140" s="68" t="s">
        <v>1751</v>
      </c>
      <c r="V140" s="68">
        <v>990</v>
      </c>
      <c r="W140" s="68" t="s">
        <v>1751</v>
      </c>
      <c r="X140" s="68" t="s">
        <v>1751</v>
      </c>
      <c r="Y140" s="68" t="s">
        <v>1751</v>
      </c>
      <c r="Z140" s="68" t="s">
        <v>1751</v>
      </c>
      <c r="AA140" s="68" t="s">
        <v>1751</v>
      </c>
      <c r="AB140" s="68" t="s">
        <v>1751</v>
      </c>
      <c r="AC140" s="68" t="s">
        <v>1751</v>
      </c>
      <c r="AD140" s="68" t="s">
        <v>1751</v>
      </c>
      <c r="AE140" s="68" t="s">
        <v>1751</v>
      </c>
      <c r="AF140" s="68" t="s">
        <v>1751</v>
      </c>
      <c r="AG140" s="68">
        <v>898.5</v>
      </c>
      <c r="AH140" s="68">
        <v>800.1</v>
      </c>
      <c r="AI140" s="68" t="s">
        <v>1751</v>
      </c>
      <c r="AJ140" s="68" t="s">
        <v>1751</v>
      </c>
      <c r="AK140" s="68">
        <v>955</v>
      </c>
      <c r="AL140" s="68" t="s">
        <v>1751</v>
      </c>
      <c r="AM140" s="68" t="s">
        <v>1751</v>
      </c>
      <c r="AN140" s="68" t="s">
        <v>1751</v>
      </c>
      <c r="AO140" s="68" t="s">
        <v>1751</v>
      </c>
      <c r="AP140" s="68">
        <v>1010</v>
      </c>
      <c r="AQ140" s="68" t="s">
        <v>1751</v>
      </c>
      <c r="AR140" s="68">
        <v>782.1</v>
      </c>
      <c r="AS140" s="68" t="s">
        <v>1751</v>
      </c>
      <c r="AT140" s="68" t="s">
        <v>1751</v>
      </c>
      <c r="AU140" s="68" t="s">
        <v>1751</v>
      </c>
      <c r="AV140" s="68" t="s">
        <v>1751</v>
      </c>
      <c r="AW140" s="68" t="s">
        <v>1751</v>
      </c>
      <c r="AX140" s="68" t="s">
        <v>1751</v>
      </c>
      <c r="AY140" s="68">
        <v>785</v>
      </c>
      <c r="AZ140" s="68" t="s">
        <v>1751</v>
      </c>
      <c r="BA140" s="68" t="s">
        <v>1751</v>
      </c>
      <c r="BB140" s="68" t="s">
        <v>1751</v>
      </c>
      <c r="BC140" s="68" t="s">
        <v>1751</v>
      </c>
      <c r="BD140" s="68" t="s">
        <v>1751</v>
      </c>
      <c r="BE140" s="68" t="s">
        <v>1751</v>
      </c>
      <c r="BG140" s="68" t="s">
        <v>1751</v>
      </c>
      <c r="BH140" s="68" t="s">
        <v>1751</v>
      </c>
    </row>
    <row r="141" spans="1:60">
      <c r="A141" s="132">
        <v>45041</v>
      </c>
      <c r="B141" s="68">
        <v>1031.2</v>
      </c>
      <c r="C141" s="68">
        <v>1069.5</v>
      </c>
      <c r="D141" s="68" t="s">
        <v>1751</v>
      </c>
      <c r="E141" s="68" t="s">
        <v>1751</v>
      </c>
      <c r="F141" s="68">
        <v>770.1</v>
      </c>
      <c r="G141" s="68" t="s">
        <v>1751</v>
      </c>
      <c r="H141" s="68">
        <v>790.5</v>
      </c>
      <c r="I141" s="68" t="s">
        <v>1751</v>
      </c>
      <c r="J141" s="68">
        <v>760</v>
      </c>
      <c r="K141" s="68" t="s">
        <v>1751</v>
      </c>
      <c r="L141" s="68">
        <v>847.8</v>
      </c>
      <c r="M141" s="68" t="s">
        <v>1751</v>
      </c>
      <c r="N141" s="68" t="s">
        <v>1751</v>
      </c>
      <c r="O141" s="68">
        <v>827</v>
      </c>
      <c r="P141" s="68" t="s">
        <v>1751</v>
      </c>
      <c r="Q141" s="68" t="s">
        <v>1751</v>
      </c>
      <c r="R141" s="68" t="s">
        <v>1751</v>
      </c>
      <c r="S141" s="68" t="s">
        <v>1751</v>
      </c>
      <c r="T141" s="68" t="s">
        <v>1751</v>
      </c>
      <c r="U141" s="68" t="s">
        <v>1751</v>
      </c>
      <c r="V141" s="68" t="s">
        <v>1751</v>
      </c>
      <c r="W141" s="68" t="s">
        <v>1751</v>
      </c>
      <c r="X141" s="68" t="s">
        <v>1751</v>
      </c>
      <c r="Y141" s="68" t="s">
        <v>1751</v>
      </c>
      <c r="Z141" s="68" t="s">
        <v>1751</v>
      </c>
      <c r="AA141" s="68">
        <v>978</v>
      </c>
      <c r="AB141" s="68" t="s">
        <v>1751</v>
      </c>
      <c r="AC141" s="68" t="s">
        <v>1751</v>
      </c>
      <c r="AD141" s="68" t="s">
        <v>1751</v>
      </c>
      <c r="AE141" s="68" t="s">
        <v>1751</v>
      </c>
      <c r="AF141" s="68" t="s">
        <v>1751</v>
      </c>
      <c r="AG141" s="68" t="s">
        <v>1751</v>
      </c>
      <c r="AH141" s="68">
        <v>784.2</v>
      </c>
      <c r="AI141" s="68" t="s">
        <v>1751</v>
      </c>
      <c r="AJ141" s="68" t="s">
        <v>1751</v>
      </c>
      <c r="AK141" s="68">
        <v>955</v>
      </c>
      <c r="AL141" s="68" t="s">
        <v>1751</v>
      </c>
      <c r="AM141" s="68" t="s">
        <v>1751</v>
      </c>
      <c r="AN141" s="68" t="s">
        <v>1751</v>
      </c>
      <c r="AO141" s="68" t="s">
        <v>1751</v>
      </c>
      <c r="AP141" s="68" t="s">
        <v>1751</v>
      </c>
      <c r="AQ141" s="68">
        <v>758.7</v>
      </c>
      <c r="AR141" s="68">
        <v>782</v>
      </c>
      <c r="AS141" s="68" t="s">
        <v>1751</v>
      </c>
      <c r="AT141" s="68" t="s">
        <v>1751</v>
      </c>
      <c r="AU141" s="68" t="s">
        <v>1751</v>
      </c>
      <c r="AV141" s="68" t="s">
        <v>1751</v>
      </c>
      <c r="AW141" s="68" t="s">
        <v>1751</v>
      </c>
      <c r="AX141" s="68" t="s">
        <v>1751</v>
      </c>
      <c r="AY141" s="68" t="s">
        <v>1751</v>
      </c>
      <c r="AZ141" s="68" t="s">
        <v>1751</v>
      </c>
      <c r="BA141" s="68" t="s">
        <v>1751</v>
      </c>
      <c r="BB141" s="68" t="s">
        <v>1751</v>
      </c>
      <c r="BC141" s="68" t="s">
        <v>1751</v>
      </c>
      <c r="BD141" s="68" t="s">
        <v>1751</v>
      </c>
      <c r="BE141" s="68" t="s">
        <v>1751</v>
      </c>
      <c r="BG141" s="68" t="s">
        <v>1751</v>
      </c>
      <c r="BH141" s="68" t="s">
        <v>1751</v>
      </c>
    </row>
    <row r="142" spans="1:60">
      <c r="A142" s="132">
        <v>45042</v>
      </c>
      <c r="B142" s="68" t="s">
        <v>1751</v>
      </c>
      <c r="C142" s="68" t="s">
        <v>1751</v>
      </c>
      <c r="D142" s="68" t="s">
        <v>1751</v>
      </c>
      <c r="E142" s="68" t="s">
        <v>1751</v>
      </c>
      <c r="F142" s="68">
        <v>765.1</v>
      </c>
      <c r="G142" s="68" t="s">
        <v>1751</v>
      </c>
      <c r="H142" s="68">
        <v>806.3</v>
      </c>
      <c r="I142" s="68" t="s">
        <v>1751</v>
      </c>
      <c r="J142" s="68">
        <v>762.2</v>
      </c>
      <c r="K142" s="68" t="s">
        <v>1751</v>
      </c>
      <c r="L142" s="68">
        <v>837.5</v>
      </c>
      <c r="M142" s="68" t="s">
        <v>1751</v>
      </c>
      <c r="N142" s="68" t="s">
        <v>1751</v>
      </c>
      <c r="O142" s="68" t="s">
        <v>1751</v>
      </c>
      <c r="P142" s="68">
        <v>869.3</v>
      </c>
      <c r="Q142" s="68" t="s">
        <v>1751</v>
      </c>
      <c r="R142" s="68" t="s">
        <v>1751</v>
      </c>
      <c r="S142" s="68" t="s">
        <v>1751</v>
      </c>
      <c r="T142" s="68" t="s">
        <v>1751</v>
      </c>
      <c r="U142" s="68" t="s">
        <v>1751</v>
      </c>
      <c r="V142" s="68" t="s">
        <v>1751</v>
      </c>
      <c r="W142" s="68" t="s">
        <v>1751</v>
      </c>
      <c r="X142" s="68" t="s">
        <v>1751</v>
      </c>
      <c r="Y142" s="68" t="s">
        <v>1751</v>
      </c>
      <c r="Z142" s="68" t="s">
        <v>1751</v>
      </c>
      <c r="AA142" s="68" t="s">
        <v>1751</v>
      </c>
      <c r="AB142" s="68" t="s">
        <v>1751</v>
      </c>
      <c r="AC142" s="68" t="s">
        <v>1751</v>
      </c>
      <c r="AD142" s="68" t="s">
        <v>1751</v>
      </c>
      <c r="AE142" s="68" t="s">
        <v>1751</v>
      </c>
      <c r="AF142" s="68" t="s">
        <v>1751</v>
      </c>
      <c r="AG142" s="68">
        <v>897.1</v>
      </c>
      <c r="AH142" s="68">
        <v>800</v>
      </c>
      <c r="AI142" s="68" t="s">
        <v>1751</v>
      </c>
      <c r="AJ142" s="68">
        <v>995.5</v>
      </c>
      <c r="AK142" s="68">
        <v>955</v>
      </c>
      <c r="AL142" s="68" t="s">
        <v>1751</v>
      </c>
      <c r="AM142" s="68" t="s">
        <v>1751</v>
      </c>
      <c r="AN142" s="68" t="s">
        <v>1751</v>
      </c>
      <c r="AO142" s="68" t="s">
        <v>1751</v>
      </c>
      <c r="AP142" s="68">
        <v>1010</v>
      </c>
      <c r="AQ142" s="68">
        <v>755</v>
      </c>
      <c r="AR142" s="68" t="s">
        <v>1751</v>
      </c>
      <c r="AS142" s="68" t="s">
        <v>1751</v>
      </c>
      <c r="AT142" s="68" t="s">
        <v>1751</v>
      </c>
      <c r="AU142" s="68" t="s">
        <v>1751</v>
      </c>
      <c r="AV142" s="68" t="s">
        <v>1751</v>
      </c>
      <c r="AW142" s="68" t="s">
        <v>1751</v>
      </c>
      <c r="AX142" s="68" t="s">
        <v>1751</v>
      </c>
      <c r="AY142" s="68" t="s">
        <v>1751</v>
      </c>
      <c r="AZ142" s="68" t="s">
        <v>1751</v>
      </c>
      <c r="BA142" s="68" t="s">
        <v>1751</v>
      </c>
      <c r="BB142" s="68" t="s">
        <v>1751</v>
      </c>
      <c r="BC142" s="68" t="s">
        <v>1751</v>
      </c>
      <c r="BD142" s="68" t="s">
        <v>1751</v>
      </c>
      <c r="BE142" s="68" t="s">
        <v>1751</v>
      </c>
      <c r="BG142" s="68" t="s">
        <v>1751</v>
      </c>
      <c r="BH142" s="68" t="s">
        <v>1751</v>
      </c>
    </row>
    <row r="143" spans="1:60">
      <c r="A143" s="132">
        <v>45043</v>
      </c>
      <c r="B143" s="68" t="s">
        <v>1751</v>
      </c>
      <c r="C143" s="68" t="s">
        <v>1751</v>
      </c>
      <c r="D143" s="68" t="s">
        <v>1751</v>
      </c>
      <c r="E143" s="68" t="s">
        <v>1751</v>
      </c>
      <c r="F143" s="68">
        <v>766.1</v>
      </c>
      <c r="G143" s="68" t="s">
        <v>1751</v>
      </c>
      <c r="H143" s="68" t="s">
        <v>1751</v>
      </c>
      <c r="I143" s="68">
        <v>780</v>
      </c>
      <c r="J143" s="68" t="s">
        <v>1751</v>
      </c>
      <c r="K143" s="68" t="s">
        <v>1751</v>
      </c>
      <c r="L143" s="68">
        <v>830.8</v>
      </c>
      <c r="M143" s="68" t="s">
        <v>1751</v>
      </c>
      <c r="N143" s="68" t="s">
        <v>1751</v>
      </c>
      <c r="O143" s="68">
        <v>825</v>
      </c>
      <c r="P143" s="68">
        <v>886</v>
      </c>
      <c r="Q143" s="68" t="s">
        <v>1751</v>
      </c>
      <c r="R143" s="68" t="s">
        <v>1751</v>
      </c>
      <c r="S143" s="68">
        <v>905</v>
      </c>
      <c r="T143" s="68" t="s">
        <v>1751</v>
      </c>
      <c r="U143" s="68">
        <v>835.5</v>
      </c>
      <c r="V143" s="68" t="s">
        <v>1751</v>
      </c>
      <c r="W143" s="68" t="s">
        <v>1751</v>
      </c>
      <c r="X143" s="68" t="s">
        <v>1751</v>
      </c>
      <c r="Y143" s="68">
        <v>905</v>
      </c>
      <c r="Z143" s="68" t="s">
        <v>1751</v>
      </c>
      <c r="AA143" s="68" t="s">
        <v>1751</v>
      </c>
      <c r="AB143" s="68" t="s">
        <v>1751</v>
      </c>
      <c r="AC143" s="68" t="s">
        <v>1751</v>
      </c>
      <c r="AD143" s="68" t="s">
        <v>1751</v>
      </c>
      <c r="AE143" s="68">
        <v>990</v>
      </c>
      <c r="AF143" s="68" t="s">
        <v>1751</v>
      </c>
      <c r="AG143" s="68" t="s">
        <v>1751</v>
      </c>
      <c r="AH143" s="68">
        <v>805</v>
      </c>
      <c r="AI143" s="68">
        <v>979</v>
      </c>
      <c r="AJ143" s="68">
        <v>985.3</v>
      </c>
      <c r="AK143" s="68">
        <v>955</v>
      </c>
      <c r="AL143" s="68" t="s">
        <v>1751</v>
      </c>
      <c r="AM143" s="68" t="s">
        <v>1751</v>
      </c>
      <c r="AN143" s="68" t="s">
        <v>1751</v>
      </c>
      <c r="AO143" s="68" t="s">
        <v>1751</v>
      </c>
      <c r="AP143" s="68" t="s">
        <v>1751</v>
      </c>
      <c r="AQ143" s="68">
        <v>770</v>
      </c>
      <c r="AR143" s="68">
        <v>782</v>
      </c>
      <c r="AS143" s="68" t="s">
        <v>1751</v>
      </c>
      <c r="AT143" s="68" t="s">
        <v>1751</v>
      </c>
      <c r="AU143" s="68" t="s">
        <v>1751</v>
      </c>
      <c r="AV143" s="68" t="s">
        <v>1751</v>
      </c>
      <c r="AW143" s="68" t="s">
        <v>1751</v>
      </c>
      <c r="AX143" s="68" t="s">
        <v>1751</v>
      </c>
      <c r="AY143" s="68" t="s">
        <v>1751</v>
      </c>
      <c r="AZ143" s="68">
        <v>886.6</v>
      </c>
      <c r="BA143" s="68" t="s">
        <v>1751</v>
      </c>
      <c r="BB143" s="68" t="s">
        <v>1751</v>
      </c>
      <c r="BC143" s="68" t="s">
        <v>1751</v>
      </c>
      <c r="BD143" s="68" t="s">
        <v>1751</v>
      </c>
      <c r="BE143" s="68" t="s">
        <v>1751</v>
      </c>
      <c r="BG143" s="68" t="s">
        <v>1751</v>
      </c>
      <c r="BH143" s="68" t="s">
        <v>1751</v>
      </c>
    </row>
    <row r="144" spans="1:60">
      <c r="A144" s="132">
        <v>45044</v>
      </c>
      <c r="B144" s="68" t="s">
        <v>1751</v>
      </c>
      <c r="C144" s="68" t="s">
        <v>1751</v>
      </c>
      <c r="D144" s="68" t="s">
        <v>1751</v>
      </c>
      <c r="E144" s="68" t="s">
        <v>1751</v>
      </c>
      <c r="F144" s="68" t="s">
        <v>1751</v>
      </c>
      <c r="G144" s="68" t="s">
        <v>1751</v>
      </c>
      <c r="H144" s="68" t="s">
        <v>1751</v>
      </c>
      <c r="I144" s="68" t="s">
        <v>1751</v>
      </c>
      <c r="J144" s="68" t="s">
        <v>1751</v>
      </c>
      <c r="K144" s="68" t="s">
        <v>1751</v>
      </c>
      <c r="L144" s="68" t="s">
        <v>1751</v>
      </c>
      <c r="M144" s="68" t="s">
        <v>1751</v>
      </c>
      <c r="N144" s="68" t="s">
        <v>1751</v>
      </c>
      <c r="O144" s="68" t="s">
        <v>1751</v>
      </c>
      <c r="P144" s="68" t="s">
        <v>1751</v>
      </c>
      <c r="Q144" s="68" t="s">
        <v>1751</v>
      </c>
      <c r="R144" s="68" t="s">
        <v>1751</v>
      </c>
      <c r="S144" s="68" t="s">
        <v>1751</v>
      </c>
      <c r="T144" s="68" t="s">
        <v>1751</v>
      </c>
      <c r="U144" s="68" t="s">
        <v>1751</v>
      </c>
      <c r="V144" s="68" t="s">
        <v>1751</v>
      </c>
      <c r="W144" s="68" t="s">
        <v>1751</v>
      </c>
      <c r="X144" s="68" t="s">
        <v>1751</v>
      </c>
      <c r="Y144" s="68" t="s">
        <v>1751</v>
      </c>
      <c r="Z144" s="68" t="s">
        <v>1751</v>
      </c>
      <c r="AA144" s="68" t="s">
        <v>1751</v>
      </c>
      <c r="AB144" s="68" t="s">
        <v>1751</v>
      </c>
      <c r="AC144" s="68" t="s">
        <v>1751</v>
      </c>
      <c r="AD144" s="68" t="s">
        <v>1751</v>
      </c>
      <c r="AE144" s="68" t="s">
        <v>1751</v>
      </c>
      <c r="AF144" s="68" t="s">
        <v>1751</v>
      </c>
      <c r="AG144" s="68" t="s">
        <v>1751</v>
      </c>
      <c r="AH144" s="68" t="s">
        <v>1751</v>
      </c>
      <c r="AI144" s="68" t="s">
        <v>1751</v>
      </c>
      <c r="AJ144" s="68" t="s">
        <v>1751</v>
      </c>
      <c r="AK144" s="68" t="s">
        <v>1751</v>
      </c>
      <c r="AL144" s="68" t="s">
        <v>1751</v>
      </c>
      <c r="AM144" s="68" t="s">
        <v>1751</v>
      </c>
      <c r="AN144" s="68" t="s">
        <v>1751</v>
      </c>
      <c r="AO144" s="68" t="s">
        <v>1751</v>
      </c>
      <c r="AP144" s="68" t="s">
        <v>1751</v>
      </c>
      <c r="AQ144" s="68" t="s">
        <v>1751</v>
      </c>
      <c r="AR144" s="68" t="s">
        <v>1751</v>
      </c>
      <c r="AS144" s="68" t="s">
        <v>1751</v>
      </c>
      <c r="AT144" s="68" t="s">
        <v>1751</v>
      </c>
      <c r="AU144" s="68" t="s">
        <v>1751</v>
      </c>
      <c r="AV144" s="68" t="s">
        <v>1751</v>
      </c>
      <c r="AW144" s="68" t="s">
        <v>1751</v>
      </c>
      <c r="AX144" s="68" t="s">
        <v>1751</v>
      </c>
      <c r="AY144" s="68" t="s">
        <v>1751</v>
      </c>
      <c r="AZ144" s="68" t="s">
        <v>1751</v>
      </c>
      <c r="BA144" s="68" t="s">
        <v>1751</v>
      </c>
      <c r="BB144" s="68" t="s">
        <v>1751</v>
      </c>
      <c r="BC144" s="68" t="s">
        <v>1751</v>
      </c>
      <c r="BD144" s="68" t="s">
        <v>1751</v>
      </c>
      <c r="BE144" s="68" t="s">
        <v>1751</v>
      </c>
      <c r="BG144" s="68" t="s">
        <v>1751</v>
      </c>
      <c r="BH144" s="68" t="s">
        <v>1751</v>
      </c>
    </row>
    <row r="145" spans="1:60">
      <c r="A145" s="132">
        <v>45045</v>
      </c>
      <c r="B145" s="68" t="s">
        <v>1751</v>
      </c>
      <c r="C145" s="68" t="s">
        <v>1751</v>
      </c>
      <c r="D145" s="68" t="s">
        <v>1751</v>
      </c>
      <c r="E145" s="68" t="s">
        <v>1751</v>
      </c>
      <c r="F145" s="68" t="s">
        <v>1751</v>
      </c>
      <c r="G145" s="68" t="s">
        <v>1751</v>
      </c>
      <c r="H145" s="68" t="s">
        <v>1751</v>
      </c>
      <c r="I145" s="68" t="s">
        <v>1751</v>
      </c>
      <c r="J145" s="68" t="s">
        <v>1751</v>
      </c>
      <c r="K145" s="68" t="s">
        <v>1751</v>
      </c>
      <c r="L145" s="68" t="s">
        <v>1751</v>
      </c>
      <c r="M145" s="68" t="s">
        <v>1751</v>
      </c>
      <c r="N145" s="68" t="s">
        <v>1751</v>
      </c>
      <c r="O145" s="68" t="s">
        <v>1751</v>
      </c>
      <c r="P145" s="68" t="s">
        <v>1751</v>
      </c>
      <c r="Q145" s="68" t="s">
        <v>1751</v>
      </c>
      <c r="R145" s="68" t="s">
        <v>1751</v>
      </c>
      <c r="S145" s="68" t="s">
        <v>1751</v>
      </c>
      <c r="T145" s="68" t="s">
        <v>1751</v>
      </c>
      <c r="U145" s="68" t="s">
        <v>1751</v>
      </c>
      <c r="V145" s="68" t="s">
        <v>1751</v>
      </c>
      <c r="W145" s="68" t="s">
        <v>1751</v>
      </c>
      <c r="X145" s="68" t="s">
        <v>1751</v>
      </c>
      <c r="Y145" s="68" t="s">
        <v>1751</v>
      </c>
      <c r="Z145" s="68" t="s">
        <v>1751</v>
      </c>
      <c r="AA145" s="68" t="s">
        <v>1751</v>
      </c>
      <c r="AB145" s="68" t="s">
        <v>1751</v>
      </c>
      <c r="AC145" s="68" t="s">
        <v>1751</v>
      </c>
      <c r="AD145" s="68" t="s">
        <v>1751</v>
      </c>
      <c r="AE145" s="68" t="s">
        <v>1751</v>
      </c>
      <c r="AF145" s="68" t="s">
        <v>1751</v>
      </c>
      <c r="AG145" s="68" t="s">
        <v>1751</v>
      </c>
      <c r="AH145" s="68" t="s">
        <v>1751</v>
      </c>
      <c r="AI145" s="68" t="s">
        <v>1751</v>
      </c>
      <c r="AJ145" s="68" t="s">
        <v>1751</v>
      </c>
      <c r="AK145" s="68" t="s">
        <v>1751</v>
      </c>
      <c r="AL145" s="68" t="s">
        <v>1751</v>
      </c>
      <c r="AM145" s="68" t="s">
        <v>1751</v>
      </c>
      <c r="AN145" s="68" t="s">
        <v>1751</v>
      </c>
      <c r="AO145" s="68" t="s">
        <v>1751</v>
      </c>
      <c r="AP145" s="68" t="s">
        <v>1751</v>
      </c>
      <c r="AQ145" s="68" t="s">
        <v>1751</v>
      </c>
      <c r="AR145" s="68" t="s">
        <v>1751</v>
      </c>
      <c r="AS145" s="68" t="s">
        <v>1751</v>
      </c>
      <c r="AT145" s="68" t="s">
        <v>1751</v>
      </c>
      <c r="AU145" s="68" t="s">
        <v>1751</v>
      </c>
      <c r="AV145" s="68" t="s">
        <v>1751</v>
      </c>
      <c r="AW145" s="68" t="s">
        <v>1751</v>
      </c>
      <c r="AX145" s="68" t="s">
        <v>1751</v>
      </c>
      <c r="AY145" s="68" t="s">
        <v>1751</v>
      </c>
      <c r="AZ145" s="68" t="s">
        <v>1751</v>
      </c>
      <c r="BA145" s="68" t="s">
        <v>1751</v>
      </c>
      <c r="BB145" s="68" t="s">
        <v>1751</v>
      </c>
      <c r="BC145" s="68" t="s">
        <v>1751</v>
      </c>
      <c r="BD145" s="68" t="s">
        <v>1751</v>
      </c>
      <c r="BE145" s="68" t="s">
        <v>1751</v>
      </c>
      <c r="BG145" s="68" t="s">
        <v>1751</v>
      </c>
      <c r="BH145" s="68" t="s">
        <v>1751</v>
      </c>
    </row>
    <row r="146" spans="1:60">
      <c r="A146" s="132">
        <v>45046</v>
      </c>
      <c r="B146" s="68" t="s">
        <v>1751</v>
      </c>
      <c r="C146" s="68" t="s">
        <v>1751</v>
      </c>
      <c r="D146" s="68" t="s">
        <v>1751</v>
      </c>
      <c r="E146" s="68">
        <v>770.1</v>
      </c>
      <c r="F146" s="68">
        <v>766</v>
      </c>
      <c r="G146" s="68">
        <v>804</v>
      </c>
      <c r="H146" s="68" t="s">
        <v>1751</v>
      </c>
      <c r="I146" s="68" t="s">
        <v>1751</v>
      </c>
      <c r="J146" s="68">
        <v>765</v>
      </c>
      <c r="K146" s="68">
        <v>772</v>
      </c>
      <c r="L146" s="68">
        <v>821</v>
      </c>
      <c r="M146" s="68" t="s">
        <v>1751</v>
      </c>
      <c r="N146" s="68" t="s">
        <v>1751</v>
      </c>
      <c r="O146" s="68" t="s">
        <v>1751</v>
      </c>
      <c r="P146" s="68" t="s">
        <v>1751</v>
      </c>
      <c r="Q146" s="68" t="s">
        <v>1751</v>
      </c>
      <c r="R146" s="68" t="s">
        <v>1751</v>
      </c>
      <c r="S146" s="68">
        <v>887</v>
      </c>
      <c r="T146" s="68" t="s">
        <v>1751</v>
      </c>
      <c r="U146" s="68">
        <v>852</v>
      </c>
      <c r="V146" s="68" t="s">
        <v>1751</v>
      </c>
      <c r="W146" s="68" t="s">
        <v>1751</v>
      </c>
      <c r="X146" s="68" t="s">
        <v>1751</v>
      </c>
      <c r="Y146" s="68">
        <v>915</v>
      </c>
      <c r="Z146" s="68" t="s">
        <v>1751</v>
      </c>
      <c r="AA146" s="68" t="s">
        <v>1751</v>
      </c>
      <c r="AB146" s="68" t="s">
        <v>1751</v>
      </c>
      <c r="AC146" s="68">
        <v>902</v>
      </c>
      <c r="AD146" s="68" t="s">
        <v>1751</v>
      </c>
      <c r="AE146" s="68">
        <v>973</v>
      </c>
      <c r="AF146" s="68" t="s">
        <v>1751</v>
      </c>
      <c r="AG146" s="68">
        <v>905</v>
      </c>
      <c r="AH146" s="68">
        <v>803</v>
      </c>
      <c r="AI146" s="68" t="s">
        <v>1751</v>
      </c>
      <c r="AJ146" s="68">
        <v>986.5</v>
      </c>
      <c r="AK146" s="68" t="s">
        <v>1751</v>
      </c>
      <c r="AL146" s="68" t="s">
        <v>1751</v>
      </c>
      <c r="AM146" s="68" t="s">
        <v>1751</v>
      </c>
      <c r="AN146" s="68" t="s">
        <v>1751</v>
      </c>
      <c r="AO146" s="68" t="s">
        <v>1751</v>
      </c>
      <c r="AP146" s="68" t="s">
        <v>1751</v>
      </c>
      <c r="AQ146" s="68" t="s">
        <v>1751</v>
      </c>
      <c r="AR146" s="68">
        <v>797.6</v>
      </c>
      <c r="AS146" s="68" t="s">
        <v>1751</v>
      </c>
      <c r="AT146" s="68" t="s">
        <v>1751</v>
      </c>
      <c r="AU146" s="68" t="s">
        <v>1751</v>
      </c>
      <c r="AV146" s="68" t="s">
        <v>1751</v>
      </c>
      <c r="AW146" s="68" t="s">
        <v>1751</v>
      </c>
      <c r="AX146" s="68" t="s">
        <v>1751</v>
      </c>
      <c r="AY146" s="68">
        <v>810</v>
      </c>
      <c r="AZ146" s="68" t="s">
        <v>1751</v>
      </c>
      <c r="BA146" s="68" t="s">
        <v>1751</v>
      </c>
      <c r="BB146" s="68" t="s">
        <v>1751</v>
      </c>
      <c r="BC146" s="68" t="s">
        <v>1751</v>
      </c>
      <c r="BD146" s="68" t="s">
        <v>1751</v>
      </c>
      <c r="BE146" s="68" t="s">
        <v>1751</v>
      </c>
      <c r="BG146" s="68" t="s">
        <v>1751</v>
      </c>
      <c r="BH146" s="68" t="s">
        <v>1751</v>
      </c>
    </row>
    <row r="147" spans="1:60">
      <c r="A147" s="132">
        <v>45047</v>
      </c>
      <c r="B147" s="68" t="s">
        <v>1751</v>
      </c>
      <c r="C147" s="68" t="s">
        <v>1751</v>
      </c>
      <c r="D147" s="68" t="s">
        <v>1751</v>
      </c>
      <c r="E147" s="68" t="s">
        <v>1751</v>
      </c>
      <c r="F147" s="68" t="s">
        <v>1751</v>
      </c>
      <c r="G147" s="68" t="s">
        <v>1751</v>
      </c>
      <c r="H147" s="68" t="s">
        <v>1751</v>
      </c>
      <c r="I147" s="68" t="s">
        <v>1751</v>
      </c>
      <c r="J147" s="68" t="s">
        <v>1751</v>
      </c>
      <c r="K147" s="68" t="s">
        <v>1751</v>
      </c>
      <c r="L147" s="68" t="s">
        <v>1751</v>
      </c>
      <c r="M147" s="68" t="s">
        <v>1751</v>
      </c>
      <c r="N147" s="68" t="s">
        <v>1751</v>
      </c>
      <c r="O147" s="68" t="s">
        <v>1751</v>
      </c>
      <c r="P147" s="68" t="s">
        <v>1751</v>
      </c>
      <c r="Q147" s="68" t="s">
        <v>1751</v>
      </c>
      <c r="R147" s="68" t="s">
        <v>1751</v>
      </c>
      <c r="S147" s="68" t="s">
        <v>1751</v>
      </c>
      <c r="T147" s="68" t="s">
        <v>1751</v>
      </c>
      <c r="U147" s="68" t="s">
        <v>1751</v>
      </c>
      <c r="V147" s="68" t="s">
        <v>1751</v>
      </c>
      <c r="W147" s="68" t="s">
        <v>1751</v>
      </c>
      <c r="X147" s="68" t="s">
        <v>1751</v>
      </c>
      <c r="Y147" s="68" t="s">
        <v>1751</v>
      </c>
      <c r="Z147" s="68" t="s">
        <v>1751</v>
      </c>
      <c r="AA147" s="68" t="s">
        <v>1751</v>
      </c>
      <c r="AB147" s="68" t="s">
        <v>1751</v>
      </c>
      <c r="AC147" s="68" t="s">
        <v>1751</v>
      </c>
      <c r="AD147" s="68" t="s">
        <v>1751</v>
      </c>
      <c r="AE147" s="68" t="s">
        <v>1751</v>
      </c>
      <c r="AF147" s="68" t="s">
        <v>1751</v>
      </c>
      <c r="AG147" s="68" t="s">
        <v>1751</v>
      </c>
      <c r="AH147" s="68" t="s">
        <v>1751</v>
      </c>
      <c r="AI147" s="68" t="s">
        <v>1751</v>
      </c>
      <c r="AJ147" s="68" t="s">
        <v>1751</v>
      </c>
      <c r="AK147" s="68" t="s">
        <v>1751</v>
      </c>
      <c r="AL147" s="68" t="s">
        <v>1751</v>
      </c>
      <c r="AM147" s="68" t="s">
        <v>1751</v>
      </c>
      <c r="AN147" s="68" t="s">
        <v>1751</v>
      </c>
      <c r="AO147" s="68" t="s">
        <v>1751</v>
      </c>
      <c r="AP147" s="68" t="s">
        <v>1751</v>
      </c>
      <c r="AQ147" s="68" t="s">
        <v>1751</v>
      </c>
      <c r="AR147" s="68" t="s">
        <v>1751</v>
      </c>
      <c r="AS147" s="68" t="s">
        <v>1751</v>
      </c>
      <c r="AT147" s="68" t="s">
        <v>1751</v>
      </c>
      <c r="AU147" s="68" t="s">
        <v>1751</v>
      </c>
      <c r="AV147" s="68" t="s">
        <v>1751</v>
      </c>
      <c r="AW147" s="68" t="s">
        <v>1751</v>
      </c>
      <c r="AX147" s="68" t="s">
        <v>1751</v>
      </c>
      <c r="AY147" s="68" t="s">
        <v>1751</v>
      </c>
      <c r="AZ147" s="68" t="s">
        <v>1751</v>
      </c>
      <c r="BA147" s="68" t="s">
        <v>1751</v>
      </c>
      <c r="BB147" s="68" t="s">
        <v>1751</v>
      </c>
      <c r="BC147" s="68" t="s">
        <v>1751</v>
      </c>
      <c r="BD147" s="68" t="s">
        <v>1751</v>
      </c>
      <c r="BE147" s="68" t="s">
        <v>1751</v>
      </c>
      <c r="BG147" s="68" t="s">
        <v>1751</v>
      </c>
      <c r="BH147" s="68" t="s">
        <v>1751</v>
      </c>
    </row>
    <row r="148" spans="1:60">
      <c r="A148" s="132">
        <v>45048</v>
      </c>
      <c r="B148" s="68" t="s">
        <v>1751</v>
      </c>
      <c r="C148" s="68" t="s">
        <v>1751</v>
      </c>
      <c r="D148" s="68">
        <v>807.8</v>
      </c>
      <c r="E148" s="68" t="s">
        <v>1751</v>
      </c>
      <c r="F148" s="68" t="s">
        <v>1751</v>
      </c>
      <c r="G148" s="68">
        <v>791</v>
      </c>
      <c r="H148" s="68">
        <v>810</v>
      </c>
      <c r="I148" s="68" t="s">
        <v>1751</v>
      </c>
      <c r="J148" s="68">
        <v>780.3</v>
      </c>
      <c r="K148" s="68" t="s">
        <v>1751</v>
      </c>
      <c r="L148" s="68">
        <v>844.4</v>
      </c>
      <c r="M148" s="68" t="s">
        <v>1751</v>
      </c>
      <c r="N148" s="68" t="s">
        <v>1751</v>
      </c>
      <c r="O148" s="68">
        <v>825</v>
      </c>
      <c r="P148" s="68">
        <v>868.3</v>
      </c>
      <c r="Q148" s="68" t="s">
        <v>1751</v>
      </c>
      <c r="R148" s="68">
        <v>999.6</v>
      </c>
      <c r="S148" s="68" t="s">
        <v>1751</v>
      </c>
      <c r="T148" s="68" t="s">
        <v>1751</v>
      </c>
      <c r="U148" s="68">
        <v>850</v>
      </c>
      <c r="V148" s="68" t="s">
        <v>1751</v>
      </c>
      <c r="W148" s="68" t="s">
        <v>1751</v>
      </c>
      <c r="X148" s="68">
        <v>961.5</v>
      </c>
      <c r="Y148" s="68">
        <v>913</v>
      </c>
      <c r="Z148" s="68">
        <v>915</v>
      </c>
      <c r="AA148" s="68" t="s">
        <v>1751</v>
      </c>
      <c r="AB148" s="68" t="s">
        <v>1751</v>
      </c>
      <c r="AC148" s="68">
        <v>902.5</v>
      </c>
      <c r="AD148" s="68" t="s">
        <v>1751</v>
      </c>
      <c r="AE148" s="68" t="s">
        <v>1751</v>
      </c>
      <c r="AF148" s="68" t="s">
        <v>1751</v>
      </c>
      <c r="AG148" s="68">
        <v>890.2</v>
      </c>
      <c r="AH148" s="68">
        <v>810</v>
      </c>
      <c r="AI148" s="68" t="s">
        <v>1751</v>
      </c>
      <c r="AJ148" s="68" t="s">
        <v>1751</v>
      </c>
      <c r="AK148" s="68" t="s">
        <v>1751</v>
      </c>
      <c r="AL148" s="68" t="s">
        <v>1751</v>
      </c>
      <c r="AM148" s="68" t="s">
        <v>1751</v>
      </c>
      <c r="AN148" s="68" t="s">
        <v>1751</v>
      </c>
      <c r="AO148" s="68" t="s">
        <v>1751</v>
      </c>
      <c r="AP148" s="68" t="s">
        <v>1751</v>
      </c>
      <c r="AQ148" s="68" t="s">
        <v>1751</v>
      </c>
      <c r="AR148" s="68">
        <v>800</v>
      </c>
      <c r="AS148" s="68" t="s">
        <v>1751</v>
      </c>
      <c r="AT148" s="68" t="s">
        <v>1751</v>
      </c>
      <c r="AU148" s="68" t="s">
        <v>1751</v>
      </c>
      <c r="AV148" s="68" t="s">
        <v>1751</v>
      </c>
      <c r="AW148" s="68" t="s">
        <v>1751</v>
      </c>
      <c r="AX148" s="68" t="s">
        <v>1751</v>
      </c>
      <c r="AY148" s="68" t="s">
        <v>1751</v>
      </c>
      <c r="AZ148" s="68" t="s">
        <v>1751</v>
      </c>
      <c r="BA148" s="68" t="s">
        <v>1751</v>
      </c>
      <c r="BB148" s="68" t="s">
        <v>1751</v>
      </c>
      <c r="BC148" s="68" t="s">
        <v>1751</v>
      </c>
      <c r="BD148" s="68" t="s">
        <v>1751</v>
      </c>
      <c r="BE148" s="68" t="s">
        <v>1751</v>
      </c>
      <c r="BG148" s="68" t="s">
        <v>1751</v>
      </c>
      <c r="BH148" s="68" t="s">
        <v>1751</v>
      </c>
    </row>
    <row r="149" spans="1:60">
      <c r="A149" s="132">
        <v>45049</v>
      </c>
      <c r="B149" s="68" t="s">
        <v>1751</v>
      </c>
      <c r="C149" s="68" t="s">
        <v>1751</v>
      </c>
      <c r="D149" s="68" t="s">
        <v>1751</v>
      </c>
      <c r="E149" s="68" t="s">
        <v>1751</v>
      </c>
      <c r="F149" s="68" t="s">
        <v>1751</v>
      </c>
      <c r="G149" s="68" t="s">
        <v>1751</v>
      </c>
      <c r="H149" s="68">
        <v>810</v>
      </c>
      <c r="I149" s="68">
        <v>781</v>
      </c>
      <c r="J149" s="68" t="s">
        <v>1751</v>
      </c>
      <c r="K149" s="68" t="s">
        <v>1751</v>
      </c>
      <c r="L149" s="68">
        <v>846.1</v>
      </c>
      <c r="M149" s="68" t="s">
        <v>1751</v>
      </c>
      <c r="N149" s="68" t="s">
        <v>1751</v>
      </c>
      <c r="O149" s="68">
        <v>825</v>
      </c>
      <c r="P149" s="68" t="s">
        <v>1751</v>
      </c>
      <c r="Q149" s="68" t="s">
        <v>1751</v>
      </c>
      <c r="R149" s="68" t="s">
        <v>1751</v>
      </c>
      <c r="S149" s="68" t="s">
        <v>1751</v>
      </c>
      <c r="T149" s="68" t="s">
        <v>1751</v>
      </c>
      <c r="U149" s="68">
        <v>867</v>
      </c>
      <c r="V149" s="68" t="s">
        <v>1751</v>
      </c>
      <c r="W149" s="68" t="s">
        <v>1751</v>
      </c>
      <c r="X149" s="68">
        <v>942.3</v>
      </c>
      <c r="Y149" s="68">
        <v>920</v>
      </c>
      <c r="Z149" s="68" t="s">
        <v>1751</v>
      </c>
      <c r="AA149" s="68" t="s">
        <v>1751</v>
      </c>
      <c r="AB149" s="68" t="s">
        <v>1751</v>
      </c>
      <c r="AC149" s="68" t="s">
        <v>1751</v>
      </c>
      <c r="AD149" s="68" t="s">
        <v>1751</v>
      </c>
      <c r="AE149" s="68" t="s">
        <v>1751</v>
      </c>
      <c r="AF149" s="68" t="s">
        <v>1751</v>
      </c>
      <c r="AG149" s="68" t="s">
        <v>1751</v>
      </c>
      <c r="AH149" s="68">
        <v>810</v>
      </c>
      <c r="AI149" s="68" t="s">
        <v>1751</v>
      </c>
      <c r="AJ149" s="68" t="s">
        <v>1751</v>
      </c>
      <c r="AK149" s="68" t="s">
        <v>1751</v>
      </c>
      <c r="AL149" s="68" t="s">
        <v>1751</v>
      </c>
      <c r="AM149" s="68" t="s">
        <v>1751</v>
      </c>
      <c r="AN149" s="68" t="s">
        <v>1751</v>
      </c>
      <c r="AO149" s="68" t="s">
        <v>1751</v>
      </c>
      <c r="AP149" s="68" t="s">
        <v>1751</v>
      </c>
      <c r="AQ149" s="68">
        <v>757.1</v>
      </c>
      <c r="AR149" s="68">
        <v>795</v>
      </c>
      <c r="AS149" s="68" t="s">
        <v>1751</v>
      </c>
      <c r="AT149" s="68" t="s">
        <v>1751</v>
      </c>
      <c r="AU149" s="68" t="s">
        <v>1751</v>
      </c>
      <c r="AV149" s="68" t="s">
        <v>1751</v>
      </c>
      <c r="AW149" s="68" t="s">
        <v>1751</v>
      </c>
      <c r="AX149" s="68" t="s">
        <v>1751</v>
      </c>
      <c r="AY149" s="68" t="s">
        <v>1751</v>
      </c>
      <c r="AZ149" s="68" t="s">
        <v>1751</v>
      </c>
      <c r="BA149" s="68" t="s">
        <v>1751</v>
      </c>
      <c r="BB149" s="68" t="s">
        <v>1751</v>
      </c>
      <c r="BC149" s="68" t="s">
        <v>1751</v>
      </c>
      <c r="BD149" s="68" t="s">
        <v>1751</v>
      </c>
      <c r="BE149" s="68" t="s">
        <v>1751</v>
      </c>
      <c r="BG149" s="68" t="s">
        <v>1751</v>
      </c>
      <c r="BH149" s="68" t="s">
        <v>1751</v>
      </c>
    </row>
    <row r="150" spans="1:60">
      <c r="A150" s="132">
        <v>45050</v>
      </c>
      <c r="B150" s="68" t="s">
        <v>1751</v>
      </c>
      <c r="C150" s="68">
        <v>1060</v>
      </c>
      <c r="D150" s="68" t="s">
        <v>1751</v>
      </c>
      <c r="E150" s="68" t="s">
        <v>1751</v>
      </c>
      <c r="F150" s="68">
        <v>762</v>
      </c>
      <c r="G150" s="68">
        <v>800</v>
      </c>
      <c r="H150" s="68" t="s">
        <v>1751</v>
      </c>
      <c r="I150" s="68">
        <v>780</v>
      </c>
      <c r="J150" s="68">
        <v>795.9</v>
      </c>
      <c r="K150" s="68">
        <v>770.1</v>
      </c>
      <c r="L150" s="68">
        <v>863</v>
      </c>
      <c r="M150" s="68" t="s">
        <v>1751</v>
      </c>
      <c r="N150" s="68" t="s">
        <v>1751</v>
      </c>
      <c r="O150" s="68">
        <v>825.1</v>
      </c>
      <c r="P150" s="68">
        <v>852.1</v>
      </c>
      <c r="Q150" s="68" t="s">
        <v>1751</v>
      </c>
      <c r="R150" s="68">
        <v>999.6</v>
      </c>
      <c r="S150" s="68" t="s">
        <v>1751</v>
      </c>
      <c r="T150" s="68" t="s">
        <v>1751</v>
      </c>
      <c r="U150" s="68">
        <v>870.1</v>
      </c>
      <c r="V150" s="68" t="s">
        <v>1751</v>
      </c>
      <c r="W150" s="68" t="s">
        <v>1751</v>
      </c>
      <c r="X150" s="68">
        <v>959.5</v>
      </c>
      <c r="Y150" s="68" t="s">
        <v>1751</v>
      </c>
      <c r="Z150" s="68" t="s">
        <v>1751</v>
      </c>
      <c r="AA150" s="68" t="s">
        <v>1751</v>
      </c>
      <c r="AB150" s="68" t="s">
        <v>1751</v>
      </c>
      <c r="AC150" s="68">
        <v>901</v>
      </c>
      <c r="AD150" s="68" t="s">
        <v>1751</v>
      </c>
      <c r="AE150" s="68">
        <v>950.2</v>
      </c>
      <c r="AF150" s="68" t="s">
        <v>1751</v>
      </c>
      <c r="AG150" s="68" t="s">
        <v>1751</v>
      </c>
      <c r="AH150" s="68">
        <v>810</v>
      </c>
      <c r="AI150" s="68" t="s">
        <v>1751</v>
      </c>
      <c r="AJ150" s="68">
        <v>1000</v>
      </c>
      <c r="AK150" s="68">
        <v>903.6</v>
      </c>
      <c r="AL150" s="68" t="s">
        <v>1751</v>
      </c>
      <c r="AM150" s="68" t="s">
        <v>1751</v>
      </c>
      <c r="AN150" s="68" t="s">
        <v>1751</v>
      </c>
      <c r="AO150" s="68" t="s">
        <v>1751</v>
      </c>
      <c r="AP150" s="68" t="s">
        <v>1751</v>
      </c>
      <c r="AQ150" s="68" t="s">
        <v>1751</v>
      </c>
      <c r="AR150" s="68">
        <v>800</v>
      </c>
      <c r="AS150" s="68" t="s">
        <v>1751</v>
      </c>
      <c r="AT150" s="68" t="s">
        <v>1751</v>
      </c>
      <c r="AU150" s="68" t="s">
        <v>1751</v>
      </c>
      <c r="AV150" s="68" t="s">
        <v>1751</v>
      </c>
      <c r="AW150" s="68" t="s">
        <v>1751</v>
      </c>
      <c r="AX150" s="68" t="s">
        <v>1751</v>
      </c>
      <c r="AY150" s="68" t="s">
        <v>1751</v>
      </c>
      <c r="AZ150" s="68">
        <v>834.7</v>
      </c>
      <c r="BA150" s="68" t="s">
        <v>1751</v>
      </c>
      <c r="BB150" s="68" t="s">
        <v>1751</v>
      </c>
      <c r="BC150" s="68" t="s">
        <v>1751</v>
      </c>
      <c r="BD150" s="68" t="s">
        <v>1751</v>
      </c>
      <c r="BE150" s="68" t="s">
        <v>1751</v>
      </c>
      <c r="BG150" s="68" t="s">
        <v>1751</v>
      </c>
      <c r="BH150" s="68" t="s">
        <v>1751</v>
      </c>
    </row>
    <row r="151" spans="1:60">
      <c r="A151" s="132">
        <v>45051</v>
      </c>
      <c r="B151" s="68" t="s">
        <v>1751</v>
      </c>
      <c r="C151" s="68" t="s">
        <v>1751</v>
      </c>
      <c r="D151" s="68" t="s">
        <v>1751</v>
      </c>
      <c r="E151" s="68" t="s">
        <v>1751</v>
      </c>
      <c r="F151" s="68" t="s">
        <v>1751</v>
      </c>
      <c r="G151" s="68" t="s">
        <v>1751</v>
      </c>
      <c r="H151" s="68" t="s">
        <v>1751</v>
      </c>
      <c r="I151" s="68" t="s">
        <v>1751</v>
      </c>
      <c r="J151" s="68" t="s">
        <v>1751</v>
      </c>
      <c r="K151" s="68" t="s">
        <v>1751</v>
      </c>
      <c r="L151" s="68" t="s">
        <v>1751</v>
      </c>
      <c r="M151" s="68" t="s">
        <v>1751</v>
      </c>
      <c r="N151" s="68" t="s">
        <v>1751</v>
      </c>
      <c r="O151" s="68" t="s">
        <v>1751</v>
      </c>
      <c r="P151" s="68" t="s">
        <v>1751</v>
      </c>
      <c r="Q151" s="68" t="s">
        <v>1751</v>
      </c>
      <c r="R151" s="68" t="s">
        <v>1751</v>
      </c>
      <c r="S151" s="68" t="s">
        <v>1751</v>
      </c>
      <c r="T151" s="68" t="s">
        <v>1751</v>
      </c>
      <c r="U151" s="68" t="s">
        <v>1751</v>
      </c>
      <c r="V151" s="68" t="s">
        <v>1751</v>
      </c>
      <c r="W151" s="68" t="s">
        <v>1751</v>
      </c>
      <c r="X151" s="68" t="s">
        <v>1751</v>
      </c>
      <c r="Y151" s="68" t="s">
        <v>1751</v>
      </c>
      <c r="Z151" s="68" t="s">
        <v>1751</v>
      </c>
      <c r="AA151" s="68" t="s">
        <v>1751</v>
      </c>
      <c r="AB151" s="68" t="s">
        <v>1751</v>
      </c>
      <c r="AC151" s="68" t="s">
        <v>1751</v>
      </c>
      <c r="AD151" s="68" t="s">
        <v>1751</v>
      </c>
      <c r="AE151" s="68" t="s">
        <v>1751</v>
      </c>
      <c r="AF151" s="68" t="s">
        <v>1751</v>
      </c>
      <c r="AG151" s="68" t="s">
        <v>1751</v>
      </c>
      <c r="AH151" s="68" t="s">
        <v>1751</v>
      </c>
      <c r="AI151" s="68" t="s">
        <v>1751</v>
      </c>
      <c r="AJ151" s="68" t="s">
        <v>1751</v>
      </c>
      <c r="AK151" s="68" t="s">
        <v>1751</v>
      </c>
      <c r="AL151" s="68" t="s">
        <v>1751</v>
      </c>
      <c r="AM151" s="68" t="s">
        <v>1751</v>
      </c>
      <c r="AN151" s="68" t="s">
        <v>1751</v>
      </c>
      <c r="AO151" s="68" t="s">
        <v>1751</v>
      </c>
      <c r="AP151" s="68" t="s">
        <v>1751</v>
      </c>
      <c r="AQ151" s="68" t="s">
        <v>1751</v>
      </c>
      <c r="AR151" s="68" t="s">
        <v>1751</v>
      </c>
      <c r="AS151" s="68" t="s">
        <v>1751</v>
      </c>
      <c r="AT151" s="68" t="s">
        <v>1751</v>
      </c>
      <c r="AU151" s="68" t="s">
        <v>1751</v>
      </c>
      <c r="AV151" s="68" t="s">
        <v>1751</v>
      </c>
      <c r="AW151" s="68" t="s">
        <v>1751</v>
      </c>
      <c r="AX151" s="68" t="s">
        <v>1751</v>
      </c>
      <c r="AY151" s="68" t="s">
        <v>1751</v>
      </c>
      <c r="AZ151" s="68" t="s">
        <v>1751</v>
      </c>
      <c r="BA151" s="68" t="s">
        <v>1751</v>
      </c>
      <c r="BB151" s="68" t="s">
        <v>1751</v>
      </c>
      <c r="BC151" s="68" t="s">
        <v>1751</v>
      </c>
      <c r="BD151" s="68" t="s">
        <v>1751</v>
      </c>
      <c r="BE151" s="68" t="s">
        <v>1751</v>
      </c>
      <c r="BG151" s="68" t="s">
        <v>1751</v>
      </c>
      <c r="BH151" s="68" t="s">
        <v>1751</v>
      </c>
    </row>
    <row r="152" spans="1:60">
      <c r="A152" s="132">
        <v>45052</v>
      </c>
      <c r="B152" s="68" t="s">
        <v>1751</v>
      </c>
      <c r="C152" s="68" t="s">
        <v>1751</v>
      </c>
      <c r="D152" s="68" t="s">
        <v>1751</v>
      </c>
      <c r="E152" s="68" t="s">
        <v>1751</v>
      </c>
      <c r="F152" s="68" t="s">
        <v>1751</v>
      </c>
      <c r="G152" s="68" t="s">
        <v>1751</v>
      </c>
      <c r="H152" s="68" t="s">
        <v>1751</v>
      </c>
      <c r="I152" s="68" t="s">
        <v>1751</v>
      </c>
      <c r="J152" s="68" t="s">
        <v>1751</v>
      </c>
      <c r="K152" s="68" t="s">
        <v>1751</v>
      </c>
      <c r="L152" s="68" t="s">
        <v>1751</v>
      </c>
      <c r="M152" s="68" t="s">
        <v>1751</v>
      </c>
      <c r="N152" s="68" t="s">
        <v>1751</v>
      </c>
      <c r="O152" s="68" t="s">
        <v>1751</v>
      </c>
      <c r="P152" s="68" t="s">
        <v>1751</v>
      </c>
      <c r="Q152" s="68" t="s">
        <v>1751</v>
      </c>
      <c r="R152" s="68" t="s">
        <v>1751</v>
      </c>
      <c r="S152" s="68" t="s">
        <v>1751</v>
      </c>
      <c r="T152" s="68" t="s">
        <v>1751</v>
      </c>
      <c r="U152" s="68" t="s">
        <v>1751</v>
      </c>
      <c r="V152" s="68" t="s">
        <v>1751</v>
      </c>
      <c r="W152" s="68" t="s">
        <v>1751</v>
      </c>
      <c r="X152" s="68" t="s">
        <v>1751</v>
      </c>
      <c r="Y152" s="68" t="s">
        <v>1751</v>
      </c>
      <c r="Z152" s="68" t="s">
        <v>1751</v>
      </c>
      <c r="AA152" s="68" t="s">
        <v>1751</v>
      </c>
      <c r="AB152" s="68" t="s">
        <v>1751</v>
      </c>
      <c r="AC152" s="68" t="s">
        <v>1751</v>
      </c>
      <c r="AD152" s="68" t="s">
        <v>1751</v>
      </c>
      <c r="AE152" s="68" t="s">
        <v>1751</v>
      </c>
      <c r="AF152" s="68" t="s">
        <v>1751</v>
      </c>
      <c r="AG152" s="68" t="s">
        <v>1751</v>
      </c>
      <c r="AH152" s="68" t="s">
        <v>1751</v>
      </c>
      <c r="AI152" s="68" t="s">
        <v>1751</v>
      </c>
      <c r="AJ152" s="68" t="s">
        <v>1751</v>
      </c>
      <c r="AK152" s="68" t="s">
        <v>1751</v>
      </c>
      <c r="AL152" s="68" t="s">
        <v>1751</v>
      </c>
      <c r="AM152" s="68" t="s">
        <v>1751</v>
      </c>
      <c r="AN152" s="68" t="s">
        <v>1751</v>
      </c>
      <c r="AO152" s="68" t="s">
        <v>1751</v>
      </c>
      <c r="AP152" s="68" t="s">
        <v>1751</v>
      </c>
      <c r="AQ152" s="68" t="s">
        <v>1751</v>
      </c>
      <c r="AR152" s="68" t="s">
        <v>1751</v>
      </c>
      <c r="AS152" s="68" t="s">
        <v>1751</v>
      </c>
      <c r="AT152" s="68" t="s">
        <v>1751</v>
      </c>
      <c r="AU152" s="68" t="s">
        <v>1751</v>
      </c>
      <c r="AV152" s="68" t="s">
        <v>1751</v>
      </c>
      <c r="AW152" s="68" t="s">
        <v>1751</v>
      </c>
      <c r="AX152" s="68" t="s">
        <v>1751</v>
      </c>
      <c r="AY152" s="68" t="s">
        <v>1751</v>
      </c>
      <c r="AZ152" s="68" t="s">
        <v>1751</v>
      </c>
      <c r="BA152" s="68" t="s">
        <v>1751</v>
      </c>
      <c r="BB152" s="68" t="s">
        <v>1751</v>
      </c>
      <c r="BC152" s="68" t="s">
        <v>1751</v>
      </c>
      <c r="BD152" s="68" t="s">
        <v>1751</v>
      </c>
      <c r="BE152" s="68" t="s">
        <v>1751</v>
      </c>
      <c r="BG152" s="68" t="s">
        <v>1751</v>
      </c>
      <c r="BH152" s="68" t="s">
        <v>1751</v>
      </c>
    </row>
    <row r="153" spans="1:60">
      <c r="A153" s="132">
        <v>45053</v>
      </c>
      <c r="B153" s="68">
        <v>1020.3</v>
      </c>
      <c r="C153" s="68" t="s">
        <v>1751</v>
      </c>
      <c r="D153" s="68" t="s">
        <v>1751</v>
      </c>
      <c r="E153" s="68" t="s">
        <v>1751</v>
      </c>
      <c r="F153" s="68" t="s">
        <v>1751</v>
      </c>
      <c r="G153" s="68" t="s">
        <v>1751</v>
      </c>
      <c r="H153" s="68" t="s">
        <v>1751</v>
      </c>
      <c r="I153" s="68" t="s">
        <v>1751</v>
      </c>
      <c r="J153" s="68" t="s">
        <v>1751</v>
      </c>
      <c r="K153" s="68" t="s">
        <v>1751</v>
      </c>
      <c r="L153" s="68">
        <v>875</v>
      </c>
      <c r="M153" s="68" t="s">
        <v>1751</v>
      </c>
      <c r="N153" s="68" t="s">
        <v>1751</v>
      </c>
      <c r="O153" s="68">
        <v>811</v>
      </c>
      <c r="P153" s="68" t="s">
        <v>1751</v>
      </c>
      <c r="Q153" s="68" t="s">
        <v>1751</v>
      </c>
      <c r="R153" s="68" t="s">
        <v>1751</v>
      </c>
      <c r="S153" s="68" t="s">
        <v>1751</v>
      </c>
      <c r="T153" s="68" t="s">
        <v>1751</v>
      </c>
      <c r="U153" s="68" t="s">
        <v>1751</v>
      </c>
      <c r="V153" s="68">
        <v>982</v>
      </c>
      <c r="W153" s="68" t="s">
        <v>1751</v>
      </c>
      <c r="X153" s="68" t="s">
        <v>1751</v>
      </c>
      <c r="Y153" s="68" t="s">
        <v>1751</v>
      </c>
      <c r="Z153" s="68" t="s">
        <v>1751</v>
      </c>
      <c r="AA153" s="68" t="s">
        <v>1751</v>
      </c>
      <c r="AB153" s="68" t="s">
        <v>1751</v>
      </c>
      <c r="AC153" s="68" t="s">
        <v>1751</v>
      </c>
      <c r="AD153" s="68" t="s">
        <v>1751</v>
      </c>
      <c r="AE153" s="68" t="s">
        <v>1751</v>
      </c>
      <c r="AF153" s="68" t="s">
        <v>1751</v>
      </c>
      <c r="AG153" s="68">
        <v>882.5</v>
      </c>
      <c r="AH153" s="68">
        <v>810</v>
      </c>
      <c r="AI153" s="68" t="s">
        <v>1751</v>
      </c>
      <c r="AJ153" s="68">
        <v>1000</v>
      </c>
      <c r="AK153" s="68" t="s">
        <v>1751</v>
      </c>
      <c r="AL153" s="68" t="s">
        <v>1751</v>
      </c>
      <c r="AM153" s="68" t="s">
        <v>1751</v>
      </c>
      <c r="AN153" s="68" t="s">
        <v>1751</v>
      </c>
      <c r="AO153" s="68" t="s">
        <v>1751</v>
      </c>
      <c r="AP153" s="68" t="s">
        <v>1751</v>
      </c>
      <c r="AQ153" s="68" t="s">
        <v>1751</v>
      </c>
      <c r="AR153" s="68">
        <v>785</v>
      </c>
      <c r="AS153" s="68" t="s">
        <v>1751</v>
      </c>
      <c r="AT153" s="68" t="s">
        <v>1751</v>
      </c>
      <c r="AU153" s="68" t="s">
        <v>1751</v>
      </c>
      <c r="AV153" s="68" t="s">
        <v>1751</v>
      </c>
      <c r="AW153" s="68" t="s">
        <v>1751</v>
      </c>
      <c r="AX153" s="68" t="s">
        <v>1751</v>
      </c>
      <c r="AY153" s="68" t="s">
        <v>1751</v>
      </c>
      <c r="AZ153" s="68">
        <v>761</v>
      </c>
      <c r="BA153" s="68" t="s">
        <v>1751</v>
      </c>
      <c r="BB153" s="68" t="s">
        <v>1751</v>
      </c>
      <c r="BC153" s="68" t="s">
        <v>1751</v>
      </c>
      <c r="BD153" s="68" t="s">
        <v>1751</v>
      </c>
      <c r="BE153" s="68" t="s">
        <v>1751</v>
      </c>
      <c r="BG153" s="68" t="s">
        <v>1751</v>
      </c>
      <c r="BH153" s="68" t="s">
        <v>1751</v>
      </c>
    </row>
    <row r="154" spans="1:60">
      <c r="A154" s="132">
        <v>45054</v>
      </c>
      <c r="B154" s="68" t="s">
        <v>1751</v>
      </c>
      <c r="C154" s="68">
        <v>1040</v>
      </c>
      <c r="D154" s="68" t="s">
        <v>1751</v>
      </c>
      <c r="E154" s="68" t="s">
        <v>1751</v>
      </c>
      <c r="F154" s="68">
        <v>760.3</v>
      </c>
      <c r="G154" s="68">
        <v>800</v>
      </c>
      <c r="H154" s="68" t="s">
        <v>1751</v>
      </c>
      <c r="I154" s="68" t="s">
        <v>1751</v>
      </c>
      <c r="J154" s="68">
        <v>810</v>
      </c>
      <c r="K154" s="68">
        <v>785.5</v>
      </c>
      <c r="L154" s="68">
        <v>858</v>
      </c>
      <c r="M154" s="68" t="s">
        <v>1751</v>
      </c>
      <c r="N154" s="68" t="s">
        <v>1751</v>
      </c>
      <c r="O154" s="68" t="s">
        <v>1751</v>
      </c>
      <c r="P154" s="68">
        <v>869.1</v>
      </c>
      <c r="Q154" s="68" t="s">
        <v>1751</v>
      </c>
      <c r="R154" s="68" t="s">
        <v>1751</v>
      </c>
      <c r="S154" s="68" t="s">
        <v>1751</v>
      </c>
      <c r="T154" s="68" t="s">
        <v>1751</v>
      </c>
      <c r="U154" s="68">
        <v>874</v>
      </c>
      <c r="V154" s="68" t="s">
        <v>1751</v>
      </c>
      <c r="W154" s="68" t="s">
        <v>1751</v>
      </c>
      <c r="X154" s="68" t="s">
        <v>1751</v>
      </c>
      <c r="Y154" s="68">
        <v>929</v>
      </c>
      <c r="Z154" s="68" t="s">
        <v>1751</v>
      </c>
      <c r="AA154" s="68" t="s">
        <v>1751</v>
      </c>
      <c r="AB154" s="68" t="s">
        <v>1751</v>
      </c>
      <c r="AC154" s="68">
        <v>919</v>
      </c>
      <c r="AD154" s="68" t="s">
        <v>1751</v>
      </c>
      <c r="AE154" s="68" t="s">
        <v>1751</v>
      </c>
      <c r="AF154" s="68" t="s">
        <v>1751</v>
      </c>
      <c r="AG154" s="68">
        <v>881.1</v>
      </c>
      <c r="AH154" s="68">
        <v>810</v>
      </c>
      <c r="AI154" s="68">
        <v>980</v>
      </c>
      <c r="AJ154" s="68" t="s">
        <v>1751</v>
      </c>
      <c r="AK154" s="68">
        <v>940</v>
      </c>
      <c r="AL154" s="68" t="s">
        <v>1751</v>
      </c>
      <c r="AM154" s="68" t="s">
        <v>1751</v>
      </c>
      <c r="AN154" s="68" t="s">
        <v>1751</v>
      </c>
      <c r="AO154" s="68" t="s">
        <v>1751</v>
      </c>
      <c r="AP154" s="68" t="s">
        <v>1751</v>
      </c>
      <c r="AQ154" s="68" t="s">
        <v>1751</v>
      </c>
      <c r="AR154" s="68">
        <v>800</v>
      </c>
      <c r="AS154" s="68" t="s">
        <v>1751</v>
      </c>
      <c r="AT154" s="68" t="s">
        <v>1751</v>
      </c>
      <c r="AU154" s="68" t="s">
        <v>1751</v>
      </c>
      <c r="AV154" s="68" t="s">
        <v>1751</v>
      </c>
      <c r="AW154" s="68" t="s">
        <v>1751</v>
      </c>
      <c r="AX154" s="68" t="s">
        <v>1751</v>
      </c>
      <c r="AY154" s="68" t="s">
        <v>1751</v>
      </c>
      <c r="AZ154" s="68">
        <v>756.3</v>
      </c>
      <c r="BA154" s="68" t="s">
        <v>1751</v>
      </c>
      <c r="BB154" s="68" t="s">
        <v>1751</v>
      </c>
      <c r="BC154" s="68" t="s">
        <v>1751</v>
      </c>
      <c r="BD154" s="68" t="s">
        <v>1751</v>
      </c>
      <c r="BE154" s="68" t="s">
        <v>1751</v>
      </c>
      <c r="BG154" s="68" t="s">
        <v>1751</v>
      </c>
      <c r="BH154" s="68" t="s">
        <v>1751</v>
      </c>
    </row>
    <row r="155" spans="1:60">
      <c r="A155" s="132">
        <v>45055</v>
      </c>
      <c r="B155" s="68">
        <v>1040</v>
      </c>
      <c r="C155" s="68">
        <v>1046.5999999999999</v>
      </c>
      <c r="D155" s="68" t="s">
        <v>1751</v>
      </c>
      <c r="E155" s="68" t="s">
        <v>1751</v>
      </c>
      <c r="F155" s="68">
        <v>775.5</v>
      </c>
      <c r="G155" s="68" t="s">
        <v>1751</v>
      </c>
      <c r="H155" s="68">
        <v>810</v>
      </c>
      <c r="I155" s="68">
        <v>795.6</v>
      </c>
      <c r="J155" s="68" t="s">
        <v>1751</v>
      </c>
      <c r="K155" s="68" t="s">
        <v>1751</v>
      </c>
      <c r="L155" s="68">
        <v>860</v>
      </c>
      <c r="M155" s="68" t="s">
        <v>1751</v>
      </c>
      <c r="N155" s="68" t="s">
        <v>1751</v>
      </c>
      <c r="O155" s="68" t="s">
        <v>1751</v>
      </c>
      <c r="P155" s="68" t="s">
        <v>1751</v>
      </c>
      <c r="Q155" s="68" t="s">
        <v>1751</v>
      </c>
      <c r="R155" s="68" t="s">
        <v>1751</v>
      </c>
      <c r="S155" s="68" t="s">
        <v>1751</v>
      </c>
      <c r="T155" s="68" t="s">
        <v>1751</v>
      </c>
      <c r="U155" s="68">
        <v>858.2</v>
      </c>
      <c r="V155" s="68" t="s">
        <v>1751</v>
      </c>
      <c r="W155" s="68" t="s">
        <v>1751</v>
      </c>
      <c r="X155" s="68" t="s">
        <v>1751</v>
      </c>
      <c r="Y155" s="68" t="s">
        <v>1751</v>
      </c>
      <c r="Z155" s="68" t="s">
        <v>1751</v>
      </c>
      <c r="AA155" s="68" t="s">
        <v>1751</v>
      </c>
      <c r="AB155" s="68" t="s">
        <v>1751</v>
      </c>
      <c r="AC155" s="68" t="s">
        <v>1751</v>
      </c>
      <c r="AD155" s="68" t="s">
        <v>1751</v>
      </c>
      <c r="AE155" s="68" t="s">
        <v>1751</v>
      </c>
      <c r="AF155" s="68" t="s">
        <v>1751</v>
      </c>
      <c r="AG155" s="68" t="s">
        <v>1751</v>
      </c>
      <c r="AH155" s="68">
        <v>805</v>
      </c>
      <c r="AI155" s="68">
        <v>980</v>
      </c>
      <c r="AJ155" s="68" t="s">
        <v>1751</v>
      </c>
      <c r="AK155" s="68">
        <v>955</v>
      </c>
      <c r="AL155" s="68" t="s">
        <v>1751</v>
      </c>
      <c r="AM155" s="68" t="s">
        <v>1751</v>
      </c>
      <c r="AN155" s="68" t="s">
        <v>1751</v>
      </c>
      <c r="AO155" s="68" t="s">
        <v>1751</v>
      </c>
      <c r="AP155" s="68" t="s">
        <v>1751</v>
      </c>
      <c r="AQ155" s="68">
        <v>772.2</v>
      </c>
      <c r="AR155" s="68" t="s">
        <v>1751</v>
      </c>
      <c r="AS155" s="68" t="s">
        <v>1751</v>
      </c>
      <c r="AT155" s="68" t="s">
        <v>1751</v>
      </c>
      <c r="AU155" s="68" t="s">
        <v>1751</v>
      </c>
      <c r="AV155" s="68" t="s">
        <v>1751</v>
      </c>
      <c r="AW155" s="68" t="s">
        <v>1751</v>
      </c>
      <c r="AX155" s="68" t="s">
        <v>1751</v>
      </c>
      <c r="AY155" s="68">
        <v>795</v>
      </c>
      <c r="AZ155" s="68">
        <v>772</v>
      </c>
      <c r="BA155" s="68" t="s">
        <v>1751</v>
      </c>
      <c r="BB155" s="68" t="s">
        <v>1751</v>
      </c>
      <c r="BC155" s="68" t="s">
        <v>1751</v>
      </c>
      <c r="BD155" s="68" t="s">
        <v>1751</v>
      </c>
      <c r="BE155" s="68" t="s">
        <v>1751</v>
      </c>
      <c r="BG155" s="68" t="s">
        <v>1751</v>
      </c>
      <c r="BH155" s="68" t="s">
        <v>1751</v>
      </c>
    </row>
    <row r="156" spans="1:60">
      <c r="A156" s="132">
        <v>45056</v>
      </c>
      <c r="B156" s="68" t="s">
        <v>1751</v>
      </c>
      <c r="C156" s="68" t="s">
        <v>1751</v>
      </c>
      <c r="D156" s="68" t="s">
        <v>1751</v>
      </c>
      <c r="E156" s="68" t="s">
        <v>1751</v>
      </c>
      <c r="F156" s="68" t="s">
        <v>1751</v>
      </c>
      <c r="G156" s="68">
        <v>784.1</v>
      </c>
      <c r="H156" s="68" t="s">
        <v>1751</v>
      </c>
      <c r="I156" s="68" t="s">
        <v>1751</v>
      </c>
      <c r="J156" s="68" t="s">
        <v>1751</v>
      </c>
      <c r="K156" s="68">
        <v>775</v>
      </c>
      <c r="L156" s="68">
        <v>877.2</v>
      </c>
      <c r="M156" s="68" t="s">
        <v>1751</v>
      </c>
      <c r="N156" s="68" t="s">
        <v>1751</v>
      </c>
      <c r="O156" s="68">
        <v>815</v>
      </c>
      <c r="P156" s="68" t="s">
        <v>1751</v>
      </c>
      <c r="Q156" s="68" t="s">
        <v>1751</v>
      </c>
      <c r="R156" s="68" t="s">
        <v>1751</v>
      </c>
      <c r="S156" s="68" t="s">
        <v>1751</v>
      </c>
      <c r="T156" s="68" t="s">
        <v>1751</v>
      </c>
      <c r="U156" s="68" t="s">
        <v>1751</v>
      </c>
      <c r="V156" s="68">
        <v>990</v>
      </c>
      <c r="W156" s="68" t="s">
        <v>1751</v>
      </c>
      <c r="X156" s="68">
        <v>890</v>
      </c>
      <c r="Y156" s="68" t="s">
        <v>1751</v>
      </c>
      <c r="Z156" s="68" t="s">
        <v>1751</v>
      </c>
      <c r="AA156" s="68" t="s">
        <v>1751</v>
      </c>
      <c r="AB156" s="68" t="s">
        <v>1751</v>
      </c>
      <c r="AC156" s="68">
        <v>918</v>
      </c>
      <c r="AD156" s="68" t="s">
        <v>1751</v>
      </c>
      <c r="AE156" s="68" t="s">
        <v>1751</v>
      </c>
      <c r="AF156" s="68" t="s">
        <v>1751</v>
      </c>
      <c r="AG156" s="68" t="s">
        <v>1751</v>
      </c>
      <c r="AH156" s="68">
        <v>805</v>
      </c>
      <c r="AI156" s="68">
        <v>970</v>
      </c>
      <c r="AJ156" s="68" t="s">
        <v>1751</v>
      </c>
      <c r="AK156" s="68">
        <v>946</v>
      </c>
      <c r="AL156" s="68" t="s">
        <v>1751</v>
      </c>
      <c r="AM156" s="68" t="s">
        <v>1751</v>
      </c>
      <c r="AN156" s="68" t="s">
        <v>1751</v>
      </c>
      <c r="AO156" s="68" t="s">
        <v>1751</v>
      </c>
      <c r="AP156" s="68" t="s">
        <v>1751</v>
      </c>
      <c r="AQ156" s="68">
        <v>761.5</v>
      </c>
      <c r="AR156" s="68" t="s">
        <v>1751</v>
      </c>
      <c r="AS156" s="68" t="s">
        <v>1751</v>
      </c>
      <c r="AT156" s="68" t="s">
        <v>1751</v>
      </c>
      <c r="AU156" s="68" t="s">
        <v>1751</v>
      </c>
      <c r="AV156" s="68" t="s">
        <v>1751</v>
      </c>
      <c r="AW156" s="68" t="s">
        <v>1751</v>
      </c>
      <c r="AX156" s="68" t="s">
        <v>1751</v>
      </c>
      <c r="AY156" s="68">
        <v>795</v>
      </c>
      <c r="AZ156" s="68">
        <v>776</v>
      </c>
      <c r="BA156" s="68" t="s">
        <v>1751</v>
      </c>
      <c r="BB156" s="68" t="s">
        <v>1751</v>
      </c>
      <c r="BC156" s="68" t="s">
        <v>1751</v>
      </c>
      <c r="BD156" s="68" t="s">
        <v>1751</v>
      </c>
      <c r="BE156" s="68" t="s">
        <v>1751</v>
      </c>
      <c r="BG156" s="68" t="s">
        <v>1751</v>
      </c>
      <c r="BH156" s="68" t="s">
        <v>1751</v>
      </c>
    </row>
    <row r="157" spans="1:60">
      <c r="A157" s="132">
        <v>45057</v>
      </c>
      <c r="B157" s="68">
        <v>1012.7</v>
      </c>
      <c r="C157" s="68">
        <v>1012.3</v>
      </c>
      <c r="D157" s="68" t="s">
        <v>1751</v>
      </c>
      <c r="E157" s="68" t="s">
        <v>1751</v>
      </c>
      <c r="F157" s="68" t="s">
        <v>1751</v>
      </c>
      <c r="G157" s="68" t="s">
        <v>1751</v>
      </c>
      <c r="H157" s="68" t="s">
        <v>1751</v>
      </c>
      <c r="I157" s="68" t="s">
        <v>1751</v>
      </c>
      <c r="J157" s="68" t="s">
        <v>1751</v>
      </c>
      <c r="K157" s="68" t="s">
        <v>1751</v>
      </c>
      <c r="L157" s="68" t="s">
        <v>1751</v>
      </c>
      <c r="M157" s="68" t="s">
        <v>1751</v>
      </c>
      <c r="N157" s="68" t="s">
        <v>1751</v>
      </c>
      <c r="O157" s="68" t="s">
        <v>1751</v>
      </c>
      <c r="P157" s="68" t="s">
        <v>1751</v>
      </c>
      <c r="Q157" s="68" t="s">
        <v>1751</v>
      </c>
      <c r="R157" s="68" t="s">
        <v>1751</v>
      </c>
      <c r="S157" s="68" t="s">
        <v>1751</v>
      </c>
      <c r="T157" s="68" t="s">
        <v>1751</v>
      </c>
      <c r="U157" s="68">
        <v>875.3</v>
      </c>
      <c r="V157" s="68" t="s">
        <v>1751</v>
      </c>
      <c r="W157" s="68">
        <v>940</v>
      </c>
      <c r="X157" s="68">
        <v>907</v>
      </c>
      <c r="Y157" s="68" t="s">
        <v>1751</v>
      </c>
      <c r="Z157" s="68" t="s">
        <v>1751</v>
      </c>
      <c r="AA157" s="68" t="s">
        <v>1751</v>
      </c>
      <c r="AB157" s="68" t="s">
        <v>1751</v>
      </c>
      <c r="AC157" s="68" t="s">
        <v>1751</v>
      </c>
      <c r="AD157" s="68" t="s">
        <v>1751</v>
      </c>
      <c r="AE157" s="68" t="s">
        <v>1751</v>
      </c>
      <c r="AF157" s="68" t="s">
        <v>1751</v>
      </c>
      <c r="AG157" s="68" t="s">
        <v>1751</v>
      </c>
      <c r="AH157" s="68">
        <v>805</v>
      </c>
      <c r="AI157" s="68" t="s">
        <v>1751</v>
      </c>
      <c r="AJ157" s="68">
        <v>1000</v>
      </c>
      <c r="AK157" s="68">
        <v>955</v>
      </c>
      <c r="AL157" s="68" t="s">
        <v>1751</v>
      </c>
      <c r="AM157" s="68" t="s">
        <v>1751</v>
      </c>
      <c r="AN157" s="68" t="s">
        <v>1751</v>
      </c>
      <c r="AO157" s="68" t="s">
        <v>1751</v>
      </c>
      <c r="AP157" s="68" t="s">
        <v>1751</v>
      </c>
      <c r="AQ157" s="68" t="s">
        <v>1751</v>
      </c>
      <c r="AR157" s="68" t="s">
        <v>1751</v>
      </c>
      <c r="AS157" s="68" t="s">
        <v>1751</v>
      </c>
      <c r="AT157" s="68" t="s">
        <v>1751</v>
      </c>
      <c r="AU157" s="68" t="s">
        <v>1751</v>
      </c>
      <c r="AV157" s="68" t="s">
        <v>1751</v>
      </c>
      <c r="AW157" s="68" t="s">
        <v>1751</v>
      </c>
      <c r="AX157" s="68" t="s">
        <v>1751</v>
      </c>
      <c r="AY157" s="68">
        <v>790</v>
      </c>
      <c r="AZ157" s="68" t="s">
        <v>1751</v>
      </c>
      <c r="BA157" s="68" t="s">
        <v>1751</v>
      </c>
      <c r="BB157" s="68" t="s">
        <v>1751</v>
      </c>
      <c r="BC157" s="68" t="s">
        <v>1751</v>
      </c>
      <c r="BD157" s="68" t="s">
        <v>1751</v>
      </c>
      <c r="BE157" s="68" t="s">
        <v>1751</v>
      </c>
      <c r="BG157" s="68" t="s">
        <v>1751</v>
      </c>
      <c r="BH157" s="68" t="s">
        <v>1751</v>
      </c>
    </row>
    <row r="158" spans="1:60">
      <c r="A158" s="132">
        <v>45058</v>
      </c>
      <c r="B158" s="68" t="s">
        <v>1751</v>
      </c>
      <c r="C158" s="68" t="s">
        <v>1751</v>
      </c>
      <c r="D158" s="68" t="s">
        <v>1751</v>
      </c>
      <c r="E158" s="68" t="s">
        <v>1751</v>
      </c>
      <c r="F158" s="68" t="s">
        <v>1751</v>
      </c>
      <c r="G158" s="68" t="s">
        <v>1751</v>
      </c>
      <c r="H158" s="68" t="s">
        <v>1751</v>
      </c>
      <c r="I158" s="68" t="s">
        <v>1751</v>
      </c>
      <c r="J158" s="68" t="s">
        <v>1751</v>
      </c>
      <c r="K158" s="68" t="s">
        <v>1751</v>
      </c>
      <c r="L158" s="68" t="s">
        <v>1751</v>
      </c>
      <c r="M158" s="68" t="s">
        <v>1751</v>
      </c>
      <c r="N158" s="68" t="s">
        <v>1751</v>
      </c>
      <c r="O158" s="68" t="s">
        <v>1751</v>
      </c>
      <c r="P158" s="68" t="s">
        <v>1751</v>
      </c>
      <c r="Q158" s="68" t="s">
        <v>1751</v>
      </c>
      <c r="R158" s="68" t="s">
        <v>1751</v>
      </c>
      <c r="S158" s="68" t="s">
        <v>1751</v>
      </c>
      <c r="T158" s="68" t="s">
        <v>1751</v>
      </c>
      <c r="U158" s="68" t="s">
        <v>1751</v>
      </c>
      <c r="V158" s="68" t="s">
        <v>1751</v>
      </c>
      <c r="W158" s="68" t="s">
        <v>1751</v>
      </c>
      <c r="X158" s="68" t="s">
        <v>1751</v>
      </c>
      <c r="Y158" s="68" t="s">
        <v>1751</v>
      </c>
      <c r="Z158" s="68" t="s">
        <v>1751</v>
      </c>
      <c r="AA158" s="68" t="s">
        <v>1751</v>
      </c>
      <c r="AB158" s="68" t="s">
        <v>1751</v>
      </c>
      <c r="AC158" s="68" t="s">
        <v>1751</v>
      </c>
      <c r="AD158" s="68" t="s">
        <v>1751</v>
      </c>
      <c r="AE158" s="68" t="s">
        <v>1751</v>
      </c>
      <c r="AF158" s="68" t="s">
        <v>1751</v>
      </c>
      <c r="AG158" s="68" t="s">
        <v>1751</v>
      </c>
      <c r="AH158" s="68" t="s">
        <v>1751</v>
      </c>
      <c r="AI158" s="68" t="s">
        <v>1751</v>
      </c>
      <c r="AJ158" s="68" t="s">
        <v>1751</v>
      </c>
      <c r="AK158" s="68" t="s">
        <v>1751</v>
      </c>
      <c r="AL158" s="68" t="s">
        <v>1751</v>
      </c>
      <c r="AM158" s="68" t="s">
        <v>1751</v>
      </c>
      <c r="AN158" s="68" t="s">
        <v>1751</v>
      </c>
      <c r="AO158" s="68" t="s">
        <v>1751</v>
      </c>
      <c r="AP158" s="68" t="s">
        <v>1751</v>
      </c>
      <c r="AQ158" s="68" t="s">
        <v>1751</v>
      </c>
      <c r="AR158" s="68" t="s">
        <v>1751</v>
      </c>
      <c r="AS158" s="68" t="s">
        <v>1751</v>
      </c>
      <c r="AT158" s="68" t="s">
        <v>1751</v>
      </c>
      <c r="AU158" s="68" t="s">
        <v>1751</v>
      </c>
      <c r="AV158" s="68" t="s">
        <v>1751</v>
      </c>
      <c r="AW158" s="68" t="s">
        <v>1751</v>
      </c>
      <c r="AX158" s="68" t="s">
        <v>1751</v>
      </c>
      <c r="AY158" s="68" t="s">
        <v>1751</v>
      </c>
      <c r="AZ158" s="68" t="s">
        <v>1751</v>
      </c>
      <c r="BA158" s="68" t="s">
        <v>1751</v>
      </c>
      <c r="BB158" s="68" t="s">
        <v>1751</v>
      </c>
      <c r="BC158" s="68" t="s">
        <v>1751</v>
      </c>
      <c r="BD158" s="68" t="s">
        <v>1751</v>
      </c>
      <c r="BE158" s="68" t="s">
        <v>1751</v>
      </c>
      <c r="BG158" s="68" t="s">
        <v>1751</v>
      </c>
      <c r="BH158" s="68" t="s">
        <v>1751</v>
      </c>
    </row>
    <row r="159" spans="1:60">
      <c r="A159" s="132">
        <v>45059</v>
      </c>
      <c r="B159" s="68" t="s">
        <v>1751</v>
      </c>
      <c r="C159" s="68" t="s">
        <v>1751</v>
      </c>
      <c r="D159" s="68" t="s">
        <v>1751</v>
      </c>
      <c r="E159" s="68" t="s">
        <v>1751</v>
      </c>
      <c r="F159" s="68" t="s">
        <v>1751</v>
      </c>
      <c r="G159" s="68" t="s">
        <v>1751</v>
      </c>
      <c r="H159" s="68" t="s">
        <v>1751</v>
      </c>
      <c r="I159" s="68" t="s">
        <v>1751</v>
      </c>
      <c r="J159" s="68" t="s">
        <v>1751</v>
      </c>
      <c r="K159" s="68" t="s">
        <v>1751</v>
      </c>
      <c r="L159" s="68" t="s">
        <v>1751</v>
      </c>
      <c r="M159" s="68" t="s">
        <v>1751</v>
      </c>
      <c r="N159" s="68" t="s">
        <v>1751</v>
      </c>
      <c r="O159" s="68" t="s">
        <v>1751</v>
      </c>
      <c r="P159" s="68" t="s">
        <v>1751</v>
      </c>
      <c r="Q159" s="68" t="s">
        <v>1751</v>
      </c>
      <c r="R159" s="68" t="s">
        <v>1751</v>
      </c>
      <c r="S159" s="68" t="s">
        <v>1751</v>
      </c>
      <c r="T159" s="68" t="s">
        <v>1751</v>
      </c>
      <c r="U159" s="68" t="s">
        <v>1751</v>
      </c>
      <c r="V159" s="68" t="s">
        <v>1751</v>
      </c>
      <c r="W159" s="68" t="s">
        <v>1751</v>
      </c>
      <c r="X159" s="68" t="s">
        <v>1751</v>
      </c>
      <c r="Y159" s="68" t="s">
        <v>1751</v>
      </c>
      <c r="Z159" s="68" t="s">
        <v>1751</v>
      </c>
      <c r="AA159" s="68" t="s">
        <v>1751</v>
      </c>
      <c r="AB159" s="68" t="s">
        <v>1751</v>
      </c>
      <c r="AC159" s="68" t="s">
        <v>1751</v>
      </c>
      <c r="AD159" s="68" t="s">
        <v>1751</v>
      </c>
      <c r="AE159" s="68" t="s">
        <v>1751</v>
      </c>
      <c r="AF159" s="68" t="s">
        <v>1751</v>
      </c>
      <c r="AG159" s="68" t="s">
        <v>1751</v>
      </c>
      <c r="AH159" s="68" t="s">
        <v>1751</v>
      </c>
      <c r="AI159" s="68" t="s">
        <v>1751</v>
      </c>
      <c r="AJ159" s="68" t="s">
        <v>1751</v>
      </c>
      <c r="AK159" s="68" t="s">
        <v>1751</v>
      </c>
      <c r="AL159" s="68" t="s">
        <v>1751</v>
      </c>
      <c r="AM159" s="68" t="s">
        <v>1751</v>
      </c>
      <c r="AN159" s="68" t="s">
        <v>1751</v>
      </c>
      <c r="AO159" s="68" t="s">
        <v>1751</v>
      </c>
      <c r="AP159" s="68" t="s">
        <v>1751</v>
      </c>
      <c r="AQ159" s="68" t="s">
        <v>1751</v>
      </c>
      <c r="AR159" s="68" t="s">
        <v>1751</v>
      </c>
      <c r="AS159" s="68" t="s">
        <v>1751</v>
      </c>
      <c r="AT159" s="68" t="s">
        <v>1751</v>
      </c>
      <c r="AU159" s="68" t="s">
        <v>1751</v>
      </c>
      <c r="AV159" s="68" t="s">
        <v>1751</v>
      </c>
      <c r="AW159" s="68" t="s">
        <v>1751</v>
      </c>
      <c r="AX159" s="68" t="s">
        <v>1751</v>
      </c>
      <c r="AY159" s="68" t="s">
        <v>1751</v>
      </c>
      <c r="AZ159" s="68" t="s">
        <v>1751</v>
      </c>
      <c r="BA159" s="68" t="s">
        <v>1751</v>
      </c>
      <c r="BB159" s="68" t="s">
        <v>1751</v>
      </c>
      <c r="BC159" s="68" t="s">
        <v>1751</v>
      </c>
      <c r="BD159" s="68" t="s">
        <v>1751</v>
      </c>
      <c r="BE159" s="68" t="s">
        <v>1751</v>
      </c>
      <c r="BG159" s="68" t="s">
        <v>1751</v>
      </c>
      <c r="BH159" s="68" t="s">
        <v>1751</v>
      </c>
    </row>
    <row r="160" spans="1:60">
      <c r="A160" s="132">
        <v>45060</v>
      </c>
      <c r="B160" s="68">
        <v>1032.9000000000001</v>
      </c>
      <c r="C160" s="68" t="s">
        <v>1751</v>
      </c>
      <c r="D160" s="68" t="s">
        <v>1751</v>
      </c>
      <c r="E160" s="68" t="s">
        <v>1751</v>
      </c>
      <c r="F160" s="68" t="s">
        <v>1751</v>
      </c>
      <c r="G160" s="68" t="s">
        <v>1751</v>
      </c>
      <c r="H160" s="68" t="s">
        <v>1751</v>
      </c>
      <c r="I160" s="68" t="s">
        <v>1751</v>
      </c>
      <c r="J160" s="68" t="s">
        <v>1751</v>
      </c>
      <c r="K160" s="68">
        <v>790</v>
      </c>
      <c r="L160" s="68">
        <v>875</v>
      </c>
      <c r="M160" s="68" t="s">
        <v>1751</v>
      </c>
      <c r="N160" s="68" t="s">
        <v>1751</v>
      </c>
      <c r="O160" s="68" t="s">
        <v>1751</v>
      </c>
      <c r="P160" s="68" t="s">
        <v>1751</v>
      </c>
      <c r="Q160" s="68" t="s">
        <v>1751</v>
      </c>
      <c r="R160" s="68" t="s">
        <v>1751</v>
      </c>
      <c r="S160" s="68" t="s">
        <v>1751</v>
      </c>
      <c r="T160" s="68" t="s">
        <v>1751</v>
      </c>
      <c r="U160" s="68">
        <v>892</v>
      </c>
      <c r="V160" s="68" t="s">
        <v>1751</v>
      </c>
      <c r="W160" s="68" t="s">
        <v>1751</v>
      </c>
      <c r="X160" s="68">
        <v>890</v>
      </c>
      <c r="Y160" s="68">
        <v>940</v>
      </c>
      <c r="Z160" s="68" t="s">
        <v>1751</v>
      </c>
      <c r="AA160" s="68" t="s">
        <v>1751</v>
      </c>
      <c r="AB160" s="68" t="s">
        <v>1751</v>
      </c>
      <c r="AC160" s="68" t="s">
        <v>1751</v>
      </c>
      <c r="AD160" s="68" t="s">
        <v>1751</v>
      </c>
      <c r="AE160" s="68" t="s">
        <v>1751</v>
      </c>
      <c r="AF160" s="68" t="s">
        <v>1751</v>
      </c>
      <c r="AG160" s="68" t="s">
        <v>1751</v>
      </c>
      <c r="AH160" s="68">
        <v>805</v>
      </c>
      <c r="AI160" s="68" t="s">
        <v>1751</v>
      </c>
      <c r="AJ160" s="68">
        <v>1000</v>
      </c>
      <c r="AK160" s="68" t="s">
        <v>1751</v>
      </c>
      <c r="AL160" s="68" t="s">
        <v>1751</v>
      </c>
      <c r="AM160" s="68" t="s">
        <v>1751</v>
      </c>
      <c r="AN160" s="68" t="s">
        <v>1751</v>
      </c>
      <c r="AO160" s="68" t="s">
        <v>1751</v>
      </c>
      <c r="AP160" s="68" t="s">
        <v>1751</v>
      </c>
      <c r="AQ160" s="68" t="s">
        <v>1751</v>
      </c>
      <c r="AR160" s="68">
        <v>800</v>
      </c>
      <c r="AS160" s="68" t="s">
        <v>1751</v>
      </c>
      <c r="AT160" s="68" t="s">
        <v>1751</v>
      </c>
      <c r="AU160" s="68" t="s">
        <v>1751</v>
      </c>
      <c r="AV160" s="68" t="s">
        <v>1751</v>
      </c>
      <c r="AW160" s="68" t="s">
        <v>1751</v>
      </c>
      <c r="AX160" s="68" t="s">
        <v>1751</v>
      </c>
      <c r="AY160" s="68">
        <v>780.2</v>
      </c>
      <c r="AZ160" s="68">
        <v>762.1</v>
      </c>
      <c r="BA160" s="68" t="s">
        <v>1751</v>
      </c>
      <c r="BB160" s="68" t="s">
        <v>1751</v>
      </c>
      <c r="BC160" s="68" t="s">
        <v>1751</v>
      </c>
      <c r="BD160" s="68" t="s">
        <v>1751</v>
      </c>
      <c r="BE160" s="68" t="s">
        <v>1751</v>
      </c>
      <c r="BG160" s="68" t="s">
        <v>1751</v>
      </c>
      <c r="BH160" s="68" t="s">
        <v>1751</v>
      </c>
    </row>
    <row r="161" spans="1:60">
      <c r="A161" s="132">
        <v>45061</v>
      </c>
      <c r="B161" s="68" t="s">
        <v>1751</v>
      </c>
      <c r="C161" s="68" t="s">
        <v>1751</v>
      </c>
      <c r="D161" s="68" t="s">
        <v>1751</v>
      </c>
      <c r="E161" s="68" t="s">
        <v>1751</v>
      </c>
      <c r="F161" s="68">
        <v>785</v>
      </c>
      <c r="G161" s="68">
        <v>784.1</v>
      </c>
      <c r="H161" s="68" t="s">
        <v>1751</v>
      </c>
      <c r="I161" s="68" t="s">
        <v>1751</v>
      </c>
      <c r="J161" s="68" t="s">
        <v>1751</v>
      </c>
      <c r="K161" s="68" t="s">
        <v>1751</v>
      </c>
      <c r="L161" s="68" t="s">
        <v>1751</v>
      </c>
      <c r="M161" s="68">
        <v>893.8</v>
      </c>
      <c r="N161" s="68">
        <v>887.4</v>
      </c>
      <c r="O161" s="68">
        <v>805</v>
      </c>
      <c r="P161" s="68" t="s">
        <v>1751</v>
      </c>
      <c r="Q161" s="68" t="s">
        <v>1751</v>
      </c>
      <c r="R161" s="68" t="s">
        <v>1751</v>
      </c>
      <c r="S161" s="68" t="s">
        <v>1751</v>
      </c>
      <c r="T161" s="68" t="s">
        <v>1751</v>
      </c>
      <c r="U161" s="68">
        <v>875.1</v>
      </c>
      <c r="V161" s="68">
        <v>985</v>
      </c>
      <c r="W161" s="68" t="s">
        <v>1751</v>
      </c>
      <c r="X161" s="68" t="s">
        <v>1751</v>
      </c>
      <c r="Y161" s="68" t="s">
        <v>1751</v>
      </c>
      <c r="Z161" s="68">
        <v>910</v>
      </c>
      <c r="AA161" s="68" t="s">
        <v>1751</v>
      </c>
      <c r="AB161" s="68" t="s">
        <v>1751</v>
      </c>
      <c r="AC161" s="68" t="s">
        <v>1751</v>
      </c>
      <c r="AD161" s="68" t="s">
        <v>1751</v>
      </c>
      <c r="AE161" s="68" t="s">
        <v>1751</v>
      </c>
      <c r="AF161" s="68" t="s">
        <v>1751</v>
      </c>
      <c r="AG161" s="68">
        <v>899</v>
      </c>
      <c r="AH161" s="68">
        <v>805.1</v>
      </c>
      <c r="AI161" s="68" t="s">
        <v>1751</v>
      </c>
      <c r="AJ161" s="68">
        <v>1000</v>
      </c>
      <c r="AK161" s="68" t="s">
        <v>1751</v>
      </c>
      <c r="AL161" s="68" t="s">
        <v>1751</v>
      </c>
      <c r="AM161" s="68" t="s">
        <v>1751</v>
      </c>
      <c r="AN161" s="68" t="s">
        <v>1751</v>
      </c>
      <c r="AO161" s="68" t="s">
        <v>1751</v>
      </c>
      <c r="AP161" s="68" t="s">
        <v>1751</v>
      </c>
      <c r="AQ161" s="68">
        <v>776.7</v>
      </c>
      <c r="AR161" s="68">
        <v>780</v>
      </c>
      <c r="AS161" s="68" t="s">
        <v>1751</v>
      </c>
      <c r="AT161" s="68" t="s">
        <v>1751</v>
      </c>
      <c r="AU161" s="68" t="s">
        <v>1751</v>
      </c>
      <c r="AV161" s="68" t="s">
        <v>1751</v>
      </c>
      <c r="AW161" s="68" t="s">
        <v>1751</v>
      </c>
      <c r="AX161" s="68" t="s">
        <v>1751</v>
      </c>
      <c r="AY161" s="68" t="s">
        <v>1751</v>
      </c>
      <c r="AZ161" s="68" t="s">
        <v>1751</v>
      </c>
      <c r="BA161" s="68" t="s">
        <v>1751</v>
      </c>
      <c r="BB161" s="68" t="s">
        <v>1751</v>
      </c>
      <c r="BC161" s="68" t="s">
        <v>1751</v>
      </c>
      <c r="BD161" s="68" t="s">
        <v>1751</v>
      </c>
      <c r="BE161" s="68" t="s">
        <v>1751</v>
      </c>
      <c r="BG161" s="68" t="s">
        <v>1751</v>
      </c>
      <c r="BH161" s="68" t="s">
        <v>1751</v>
      </c>
    </row>
    <row r="162" spans="1:60">
      <c r="A162" s="132">
        <v>45062</v>
      </c>
      <c r="B162" s="68" t="s">
        <v>1751</v>
      </c>
      <c r="C162" s="68">
        <v>1030.0999999999999</v>
      </c>
      <c r="D162" s="68">
        <v>797.5</v>
      </c>
      <c r="E162" s="68" t="s">
        <v>1751</v>
      </c>
      <c r="F162" s="68">
        <v>790</v>
      </c>
      <c r="G162" s="68" t="s">
        <v>1751</v>
      </c>
      <c r="H162" s="68">
        <v>810</v>
      </c>
      <c r="I162" s="68">
        <v>811.5</v>
      </c>
      <c r="J162" s="68" t="s">
        <v>1751</v>
      </c>
      <c r="K162" s="68">
        <v>821</v>
      </c>
      <c r="L162" s="68">
        <v>860</v>
      </c>
      <c r="M162" s="68" t="s">
        <v>1751</v>
      </c>
      <c r="N162" s="68" t="s">
        <v>1751</v>
      </c>
      <c r="O162" s="68">
        <v>826</v>
      </c>
      <c r="P162" s="68">
        <v>855.1</v>
      </c>
      <c r="Q162" s="68">
        <v>974.7</v>
      </c>
      <c r="R162" s="68" t="s">
        <v>1751</v>
      </c>
      <c r="S162" s="68" t="s">
        <v>1751</v>
      </c>
      <c r="T162" s="68" t="s">
        <v>1751</v>
      </c>
      <c r="U162" s="68">
        <v>882.3</v>
      </c>
      <c r="V162" s="68">
        <v>991.1</v>
      </c>
      <c r="W162" s="68">
        <v>929</v>
      </c>
      <c r="X162" s="68" t="s">
        <v>1751</v>
      </c>
      <c r="Y162" s="68" t="s">
        <v>1751</v>
      </c>
      <c r="Z162" s="68" t="s">
        <v>1751</v>
      </c>
      <c r="AA162" s="68" t="s">
        <v>1751</v>
      </c>
      <c r="AB162" s="68" t="s">
        <v>1751</v>
      </c>
      <c r="AC162" s="68" t="s">
        <v>1751</v>
      </c>
      <c r="AD162" s="68" t="s">
        <v>1751</v>
      </c>
      <c r="AE162" s="68">
        <v>969.2</v>
      </c>
      <c r="AF162" s="68" t="s">
        <v>1751</v>
      </c>
      <c r="AG162" s="68">
        <v>916</v>
      </c>
      <c r="AH162" s="68">
        <v>795</v>
      </c>
      <c r="AI162" s="68" t="s">
        <v>1751</v>
      </c>
      <c r="AJ162" s="68">
        <v>1000</v>
      </c>
      <c r="AK162" s="68" t="s">
        <v>1751</v>
      </c>
      <c r="AL162" s="68" t="s">
        <v>1751</v>
      </c>
      <c r="AM162" s="68" t="s">
        <v>1751</v>
      </c>
      <c r="AN162" s="68" t="s">
        <v>1751</v>
      </c>
      <c r="AO162" s="68" t="s">
        <v>1751</v>
      </c>
      <c r="AP162" s="68" t="s">
        <v>1751</v>
      </c>
      <c r="AQ162" s="68" t="s">
        <v>1751</v>
      </c>
      <c r="AR162" s="68">
        <v>790</v>
      </c>
      <c r="AS162" s="68" t="s">
        <v>1751</v>
      </c>
      <c r="AT162" s="68" t="s">
        <v>1751</v>
      </c>
      <c r="AU162" s="68" t="s">
        <v>1751</v>
      </c>
      <c r="AV162" s="68" t="s">
        <v>1751</v>
      </c>
      <c r="AW162" s="68" t="s">
        <v>1751</v>
      </c>
      <c r="AX162" s="68" t="s">
        <v>1751</v>
      </c>
      <c r="AY162" s="68" t="s">
        <v>1751</v>
      </c>
      <c r="AZ162" s="68" t="s">
        <v>1751</v>
      </c>
      <c r="BA162" s="68" t="s">
        <v>1751</v>
      </c>
      <c r="BB162" s="68" t="s">
        <v>1751</v>
      </c>
      <c r="BC162" s="68" t="s">
        <v>1751</v>
      </c>
      <c r="BD162" s="68" t="s">
        <v>1751</v>
      </c>
      <c r="BE162" s="68" t="s">
        <v>1751</v>
      </c>
      <c r="BG162" s="68" t="s">
        <v>1751</v>
      </c>
      <c r="BH162" s="68" t="s">
        <v>1751</v>
      </c>
    </row>
    <row r="163" spans="1:60">
      <c r="A163" s="132">
        <v>45063</v>
      </c>
      <c r="B163" s="68" t="s">
        <v>1751</v>
      </c>
      <c r="C163" s="68" t="s">
        <v>1751</v>
      </c>
      <c r="D163" s="68" t="s">
        <v>1751</v>
      </c>
      <c r="E163" s="68">
        <v>770</v>
      </c>
      <c r="F163" s="68">
        <v>770</v>
      </c>
      <c r="G163" s="68" t="s">
        <v>1751</v>
      </c>
      <c r="H163" s="68" t="s">
        <v>1751</v>
      </c>
      <c r="I163" s="68" t="s">
        <v>1751</v>
      </c>
      <c r="J163" s="68" t="s">
        <v>1751</v>
      </c>
      <c r="K163" s="68" t="s">
        <v>1751</v>
      </c>
      <c r="L163" s="68">
        <v>866</v>
      </c>
      <c r="M163" s="68" t="s">
        <v>1751</v>
      </c>
      <c r="N163" s="68" t="s">
        <v>1751</v>
      </c>
      <c r="O163" s="68">
        <v>826</v>
      </c>
      <c r="P163" s="68" t="s">
        <v>1751</v>
      </c>
      <c r="Q163" s="68">
        <v>951</v>
      </c>
      <c r="R163" s="68" t="s">
        <v>1751</v>
      </c>
      <c r="S163" s="68" t="s">
        <v>1751</v>
      </c>
      <c r="T163" s="68" t="s">
        <v>1751</v>
      </c>
      <c r="U163" s="68">
        <v>891</v>
      </c>
      <c r="V163" s="68">
        <v>996</v>
      </c>
      <c r="W163" s="68" t="s">
        <v>1751</v>
      </c>
      <c r="X163" s="68" t="s">
        <v>1751</v>
      </c>
      <c r="Y163" s="68" t="s">
        <v>1751</v>
      </c>
      <c r="Z163" s="68" t="s">
        <v>1751</v>
      </c>
      <c r="AA163" s="68" t="s">
        <v>1751</v>
      </c>
      <c r="AB163" s="68" t="s">
        <v>1751</v>
      </c>
      <c r="AC163" s="68" t="s">
        <v>1751</v>
      </c>
      <c r="AD163" s="68" t="s">
        <v>1751</v>
      </c>
      <c r="AE163" s="68" t="s">
        <v>1751</v>
      </c>
      <c r="AF163" s="68" t="s">
        <v>1751</v>
      </c>
      <c r="AG163" s="68">
        <v>917.9</v>
      </c>
      <c r="AH163" s="68" t="s">
        <v>1751</v>
      </c>
      <c r="AI163" s="68" t="s">
        <v>1751</v>
      </c>
      <c r="AJ163" s="68">
        <v>992</v>
      </c>
      <c r="AK163" s="68" t="s">
        <v>1751</v>
      </c>
      <c r="AL163" s="68" t="s">
        <v>1751</v>
      </c>
      <c r="AM163" s="68" t="s">
        <v>1751</v>
      </c>
      <c r="AN163" s="68" t="s">
        <v>1751</v>
      </c>
      <c r="AO163" s="68" t="s">
        <v>1751</v>
      </c>
      <c r="AP163" s="68" t="s">
        <v>1751</v>
      </c>
      <c r="AQ163" s="68" t="s">
        <v>1751</v>
      </c>
      <c r="AR163" s="68" t="s">
        <v>1751</v>
      </c>
      <c r="AS163" s="68" t="s">
        <v>1751</v>
      </c>
      <c r="AT163" s="68" t="s">
        <v>1751</v>
      </c>
      <c r="AU163" s="68" t="s">
        <v>1751</v>
      </c>
      <c r="AV163" s="68" t="s">
        <v>1751</v>
      </c>
      <c r="AW163" s="68" t="s">
        <v>1751</v>
      </c>
      <c r="AX163" s="68" t="s">
        <v>1751</v>
      </c>
      <c r="AY163" s="68">
        <v>766.1</v>
      </c>
      <c r="AZ163" s="68">
        <v>763.5</v>
      </c>
      <c r="BA163" s="68" t="s">
        <v>1751</v>
      </c>
      <c r="BB163" s="68" t="s">
        <v>1751</v>
      </c>
      <c r="BC163" s="68" t="s">
        <v>1751</v>
      </c>
      <c r="BD163" s="68" t="s">
        <v>1751</v>
      </c>
      <c r="BE163" s="68" t="s">
        <v>1751</v>
      </c>
      <c r="BG163" s="68" t="s">
        <v>1751</v>
      </c>
      <c r="BH163" s="68" t="s">
        <v>1751</v>
      </c>
    </row>
    <row r="164" spans="1:60">
      <c r="A164" s="132">
        <v>45064</v>
      </c>
      <c r="B164" s="68" t="s">
        <v>1751</v>
      </c>
      <c r="C164" s="68" t="s">
        <v>1751</v>
      </c>
      <c r="D164" s="68" t="s">
        <v>1751</v>
      </c>
      <c r="E164" s="68" t="s">
        <v>1751</v>
      </c>
      <c r="F164" s="68" t="s">
        <v>1751</v>
      </c>
      <c r="G164" s="68" t="s">
        <v>1751</v>
      </c>
      <c r="H164" s="68" t="s">
        <v>1751</v>
      </c>
      <c r="I164" s="68" t="s">
        <v>1751</v>
      </c>
      <c r="J164" s="68" t="s">
        <v>1751</v>
      </c>
      <c r="K164" s="68" t="s">
        <v>1751</v>
      </c>
      <c r="L164" s="68">
        <v>866</v>
      </c>
      <c r="M164" s="68" t="s">
        <v>1751</v>
      </c>
      <c r="N164" s="68" t="s">
        <v>1751</v>
      </c>
      <c r="O164" s="68">
        <v>835</v>
      </c>
      <c r="P164" s="68" t="s">
        <v>1751</v>
      </c>
      <c r="Q164" s="68" t="s">
        <v>1751</v>
      </c>
      <c r="R164" s="68" t="s">
        <v>1751</v>
      </c>
      <c r="S164" s="68" t="s">
        <v>1751</v>
      </c>
      <c r="T164" s="68" t="s">
        <v>1751</v>
      </c>
      <c r="U164" s="68">
        <v>892.4</v>
      </c>
      <c r="V164" s="68">
        <v>985</v>
      </c>
      <c r="W164" s="68" t="s">
        <v>1751</v>
      </c>
      <c r="X164" s="68" t="s">
        <v>1751</v>
      </c>
      <c r="Y164" s="68" t="s">
        <v>1751</v>
      </c>
      <c r="Z164" s="68" t="s">
        <v>1751</v>
      </c>
      <c r="AA164" s="68" t="s">
        <v>1751</v>
      </c>
      <c r="AB164" s="68" t="s">
        <v>1751</v>
      </c>
      <c r="AC164" s="68" t="s">
        <v>1751</v>
      </c>
      <c r="AD164" s="68" t="s">
        <v>1751</v>
      </c>
      <c r="AE164" s="68" t="s">
        <v>1751</v>
      </c>
      <c r="AF164" s="68" t="s">
        <v>1751</v>
      </c>
      <c r="AG164" s="68" t="s">
        <v>1751</v>
      </c>
      <c r="AH164" s="68" t="s">
        <v>1751</v>
      </c>
      <c r="AI164" s="68" t="s">
        <v>1751</v>
      </c>
      <c r="AJ164" s="68">
        <v>1000</v>
      </c>
      <c r="AK164" s="68" t="s">
        <v>1751</v>
      </c>
      <c r="AL164" s="68" t="s">
        <v>1751</v>
      </c>
      <c r="AM164" s="68" t="s">
        <v>1751</v>
      </c>
      <c r="AN164" s="68" t="s">
        <v>1751</v>
      </c>
      <c r="AO164" s="68" t="s">
        <v>1751</v>
      </c>
      <c r="AP164" s="68" t="s">
        <v>1751</v>
      </c>
      <c r="AQ164" s="68" t="s">
        <v>1751</v>
      </c>
      <c r="AR164" s="68">
        <v>780.1</v>
      </c>
      <c r="AS164" s="68">
        <v>1061.4000000000001</v>
      </c>
      <c r="AT164" s="68" t="s">
        <v>1751</v>
      </c>
      <c r="AU164" s="68" t="s">
        <v>1751</v>
      </c>
      <c r="AV164" s="68" t="s">
        <v>1751</v>
      </c>
      <c r="AW164" s="68" t="s">
        <v>1751</v>
      </c>
      <c r="AX164" s="68" t="s">
        <v>1751</v>
      </c>
      <c r="AY164" s="68">
        <v>781.4</v>
      </c>
      <c r="AZ164" s="68" t="s">
        <v>1751</v>
      </c>
      <c r="BA164" s="68" t="s">
        <v>1751</v>
      </c>
      <c r="BB164" s="68" t="s">
        <v>1751</v>
      </c>
      <c r="BC164" s="68" t="s">
        <v>1751</v>
      </c>
      <c r="BD164" s="68" t="s">
        <v>1751</v>
      </c>
      <c r="BE164" s="68" t="s">
        <v>1751</v>
      </c>
      <c r="BG164" s="68" t="s">
        <v>1751</v>
      </c>
      <c r="BH164" s="68" t="s">
        <v>1751</v>
      </c>
    </row>
    <row r="165" spans="1:60">
      <c r="A165" s="132">
        <v>45065</v>
      </c>
      <c r="B165" s="68" t="s">
        <v>1751</v>
      </c>
      <c r="C165" s="68" t="s">
        <v>1751</v>
      </c>
      <c r="D165" s="68" t="s">
        <v>1751</v>
      </c>
      <c r="E165" s="68" t="s">
        <v>1751</v>
      </c>
      <c r="F165" s="68" t="s">
        <v>1751</v>
      </c>
      <c r="G165" s="68" t="s">
        <v>1751</v>
      </c>
      <c r="H165" s="68" t="s">
        <v>1751</v>
      </c>
      <c r="I165" s="68" t="s">
        <v>1751</v>
      </c>
      <c r="J165" s="68" t="s">
        <v>1751</v>
      </c>
      <c r="K165" s="68" t="s">
        <v>1751</v>
      </c>
      <c r="L165" s="68" t="s">
        <v>1751</v>
      </c>
      <c r="M165" s="68" t="s">
        <v>1751</v>
      </c>
      <c r="N165" s="68" t="s">
        <v>1751</v>
      </c>
      <c r="O165" s="68" t="s">
        <v>1751</v>
      </c>
      <c r="P165" s="68" t="s">
        <v>1751</v>
      </c>
      <c r="Q165" s="68" t="s">
        <v>1751</v>
      </c>
      <c r="R165" s="68" t="s">
        <v>1751</v>
      </c>
      <c r="S165" s="68" t="s">
        <v>1751</v>
      </c>
      <c r="T165" s="68" t="s">
        <v>1751</v>
      </c>
      <c r="U165" s="68" t="s">
        <v>1751</v>
      </c>
      <c r="V165" s="68" t="s">
        <v>1751</v>
      </c>
      <c r="W165" s="68" t="s">
        <v>1751</v>
      </c>
      <c r="X165" s="68" t="s">
        <v>1751</v>
      </c>
      <c r="Y165" s="68" t="s">
        <v>1751</v>
      </c>
      <c r="Z165" s="68" t="s">
        <v>1751</v>
      </c>
      <c r="AA165" s="68" t="s">
        <v>1751</v>
      </c>
      <c r="AB165" s="68" t="s">
        <v>1751</v>
      </c>
      <c r="AC165" s="68" t="s">
        <v>1751</v>
      </c>
      <c r="AD165" s="68" t="s">
        <v>1751</v>
      </c>
      <c r="AE165" s="68" t="s">
        <v>1751</v>
      </c>
      <c r="AF165" s="68" t="s">
        <v>1751</v>
      </c>
      <c r="AG165" s="68" t="s">
        <v>1751</v>
      </c>
      <c r="AH165" s="68" t="s">
        <v>1751</v>
      </c>
      <c r="AI165" s="68" t="s">
        <v>1751</v>
      </c>
      <c r="AJ165" s="68" t="s">
        <v>1751</v>
      </c>
      <c r="AK165" s="68" t="s">
        <v>1751</v>
      </c>
      <c r="AL165" s="68" t="s">
        <v>1751</v>
      </c>
      <c r="AM165" s="68" t="s">
        <v>1751</v>
      </c>
      <c r="AN165" s="68" t="s">
        <v>1751</v>
      </c>
      <c r="AO165" s="68" t="s">
        <v>1751</v>
      </c>
      <c r="AP165" s="68" t="s">
        <v>1751</v>
      </c>
      <c r="AQ165" s="68" t="s">
        <v>1751</v>
      </c>
      <c r="AR165" s="68" t="s">
        <v>1751</v>
      </c>
      <c r="AS165" s="68" t="s">
        <v>1751</v>
      </c>
      <c r="AT165" s="68" t="s">
        <v>1751</v>
      </c>
      <c r="AU165" s="68" t="s">
        <v>1751</v>
      </c>
      <c r="AV165" s="68" t="s">
        <v>1751</v>
      </c>
      <c r="AW165" s="68" t="s">
        <v>1751</v>
      </c>
      <c r="AX165" s="68" t="s">
        <v>1751</v>
      </c>
      <c r="AY165" s="68" t="s">
        <v>1751</v>
      </c>
      <c r="AZ165" s="68" t="s">
        <v>1751</v>
      </c>
      <c r="BA165" s="68" t="s">
        <v>1751</v>
      </c>
      <c r="BB165" s="68" t="s">
        <v>1751</v>
      </c>
      <c r="BC165" s="68" t="s">
        <v>1751</v>
      </c>
      <c r="BD165" s="68" t="s">
        <v>1751</v>
      </c>
      <c r="BE165" s="68" t="s">
        <v>1751</v>
      </c>
      <c r="BG165" s="68" t="s">
        <v>1751</v>
      </c>
      <c r="BH165" s="68" t="s">
        <v>1751</v>
      </c>
    </row>
    <row r="166" spans="1:60">
      <c r="A166" s="132">
        <v>45066</v>
      </c>
      <c r="B166" s="68" t="s">
        <v>1751</v>
      </c>
      <c r="C166" s="68" t="s">
        <v>1751</v>
      </c>
      <c r="D166" s="68" t="s">
        <v>1751</v>
      </c>
      <c r="E166" s="68" t="s">
        <v>1751</v>
      </c>
      <c r="F166" s="68" t="s">
        <v>1751</v>
      </c>
      <c r="G166" s="68" t="s">
        <v>1751</v>
      </c>
      <c r="H166" s="68" t="s">
        <v>1751</v>
      </c>
      <c r="I166" s="68" t="s">
        <v>1751</v>
      </c>
      <c r="J166" s="68" t="s">
        <v>1751</v>
      </c>
      <c r="K166" s="68" t="s">
        <v>1751</v>
      </c>
      <c r="L166" s="68" t="s">
        <v>1751</v>
      </c>
      <c r="M166" s="68" t="s">
        <v>1751</v>
      </c>
      <c r="N166" s="68" t="s">
        <v>1751</v>
      </c>
      <c r="O166" s="68" t="s">
        <v>1751</v>
      </c>
      <c r="P166" s="68" t="s">
        <v>1751</v>
      </c>
      <c r="Q166" s="68" t="s">
        <v>1751</v>
      </c>
      <c r="R166" s="68" t="s">
        <v>1751</v>
      </c>
      <c r="S166" s="68" t="s">
        <v>1751</v>
      </c>
      <c r="T166" s="68" t="s">
        <v>1751</v>
      </c>
      <c r="U166" s="68" t="s">
        <v>1751</v>
      </c>
      <c r="V166" s="68" t="s">
        <v>1751</v>
      </c>
      <c r="W166" s="68" t="s">
        <v>1751</v>
      </c>
      <c r="X166" s="68" t="s">
        <v>1751</v>
      </c>
      <c r="Y166" s="68" t="s">
        <v>1751</v>
      </c>
      <c r="Z166" s="68" t="s">
        <v>1751</v>
      </c>
      <c r="AA166" s="68" t="s">
        <v>1751</v>
      </c>
      <c r="AB166" s="68" t="s">
        <v>1751</v>
      </c>
      <c r="AC166" s="68" t="s">
        <v>1751</v>
      </c>
      <c r="AD166" s="68" t="s">
        <v>1751</v>
      </c>
      <c r="AE166" s="68" t="s">
        <v>1751</v>
      </c>
      <c r="AF166" s="68" t="s">
        <v>1751</v>
      </c>
      <c r="AG166" s="68" t="s">
        <v>1751</v>
      </c>
      <c r="AH166" s="68" t="s">
        <v>1751</v>
      </c>
      <c r="AI166" s="68" t="s">
        <v>1751</v>
      </c>
      <c r="AJ166" s="68" t="s">
        <v>1751</v>
      </c>
      <c r="AK166" s="68" t="s">
        <v>1751</v>
      </c>
      <c r="AL166" s="68" t="s">
        <v>1751</v>
      </c>
      <c r="AM166" s="68" t="s">
        <v>1751</v>
      </c>
      <c r="AN166" s="68" t="s">
        <v>1751</v>
      </c>
      <c r="AO166" s="68" t="s">
        <v>1751</v>
      </c>
      <c r="AP166" s="68" t="s">
        <v>1751</v>
      </c>
      <c r="AQ166" s="68" t="s">
        <v>1751</v>
      </c>
      <c r="AR166" s="68" t="s">
        <v>1751</v>
      </c>
      <c r="AS166" s="68" t="s">
        <v>1751</v>
      </c>
      <c r="AT166" s="68" t="s">
        <v>1751</v>
      </c>
      <c r="AU166" s="68" t="s">
        <v>1751</v>
      </c>
      <c r="AV166" s="68" t="s">
        <v>1751</v>
      </c>
      <c r="AW166" s="68" t="s">
        <v>1751</v>
      </c>
      <c r="AX166" s="68" t="s">
        <v>1751</v>
      </c>
      <c r="AY166" s="68" t="s">
        <v>1751</v>
      </c>
      <c r="AZ166" s="68" t="s">
        <v>1751</v>
      </c>
      <c r="BA166" s="68" t="s">
        <v>1751</v>
      </c>
      <c r="BB166" s="68" t="s">
        <v>1751</v>
      </c>
      <c r="BC166" s="68" t="s">
        <v>1751</v>
      </c>
      <c r="BD166" s="68" t="s">
        <v>1751</v>
      </c>
      <c r="BE166" s="68" t="s">
        <v>1751</v>
      </c>
      <c r="BG166" s="68" t="s">
        <v>1751</v>
      </c>
      <c r="BH166" s="68" t="s">
        <v>1751</v>
      </c>
    </row>
    <row r="167" spans="1:60">
      <c r="A167" s="132">
        <v>45067</v>
      </c>
      <c r="B167" s="68" t="s">
        <v>1751</v>
      </c>
      <c r="C167" s="68" t="s">
        <v>1751</v>
      </c>
      <c r="D167" s="68" t="s">
        <v>1751</v>
      </c>
      <c r="E167" s="68" t="s">
        <v>1751</v>
      </c>
      <c r="F167" s="68" t="s">
        <v>1751</v>
      </c>
      <c r="G167" s="68">
        <v>799.7</v>
      </c>
      <c r="H167" s="68" t="s">
        <v>1751</v>
      </c>
      <c r="I167" s="68" t="s">
        <v>1751</v>
      </c>
      <c r="J167" s="68" t="s">
        <v>1751</v>
      </c>
      <c r="K167" s="68">
        <v>805</v>
      </c>
      <c r="L167" s="68">
        <v>860</v>
      </c>
      <c r="M167" s="68" t="s">
        <v>1751</v>
      </c>
      <c r="N167" s="68" t="s">
        <v>1751</v>
      </c>
      <c r="O167" s="68" t="s">
        <v>1751</v>
      </c>
      <c r="P167" s="68" t="s">
        <v>1751</v>
      </c>
      <c r="Q167" s="68" t="s">
        <v>1751</v>
      </c>
      <c r="R167" s="68" t="s">
        <v>1751</v>
      </c>
      <c r="S167" s="68" t="s">
        <v>1751</v>
      </c>
      <c r="T167" s="68" t="s">
        <v>1751</v>
      </c>
      <c r="U167" s="68">
        <v>876.5</v>
      </c>
      <c r="V167" s="68">
        <v>1010</v>
      </c>
      <c r="W167" s="68" t="s">
        <v>1751</v>
      </c>
      <c r="X167" s="68">
        <v>890.4</v>
      </c>
      <c r="Y167" s="68">
        <v>957</v>
      </c>
      <c r="Z167" s="68" t="s">
        <v>1751</v>
      </c>
      <c r="AA167" s="68" t="s">
        <v>1751</v>
      </c>
      <c r="AB167" s="68" t="s">
        <v>1751</v>
      </c>
      <c r="AC167" s="68" t="s">
        <v>1751</v>
      </c>
      <c r="AD167" s="68" t="s">
        <v>1751</v>
      </c>
      <c r="AE167" s="68" t="s">
        <v>1751</v>
      </c>
      <c r="AF167" s="68" t="s">
        <v>1751</v>
      </c>
      <c r="AG167" s="68">
        <v>915</v>
      </c>
      <c r="AH167" s="68">
        <v>795</v>
      </c>
      <c r="AI167" s="68" t="s">
        <v>1751</v>
      </c>
      <c r="AJ167" s="68">
        <v>1008</v>
      </c>
      <c r="AK167" s="68">
        <v>955</v>
      </c>
      <c r="AL167" s="68" t="s">
        <v>1751</v>
      </c>
      <c r="AM167" s="68" t="s">
        <v>1751</v>
      </c>
      <c r="AN167" s="68" t="s">
        <v>1751</v>
      </c>
      <c r="AO167" s="68" t="s">
        <v>1751</v>
      </c>
      <c r="AP167" s="68">
        <v>970.2</v>
      </c>
      <c r="AQ167" s="68" t="s">
        <v>1751</v>
      </c>
      <c r="AR167" s="68">
        <v>780.2</v>
      </c>
      <c r="AS167" s="68" t="s">
        <v>1751</v>
      </c>
      <c r="AT167" s="68" t="s">
        <v>1751</v>
      </c>
      <c r="AU167" s="68" t="s">
        <v>1751</v>
      </c>
      <c r="AV167" s="68" t="s">
        <v>1751</v>
      </c>
      <c r="AW167" s="68" t="s">
        <v>1751</v>
      </c>
      <c r="AX167" s="68" t="s">
        <v>1751</v>
      </c>
      <c r="AY167" s="68" t="s">
        <v>1751</v>
      </c>
      <c r="AZ167" s="68" t="s">
        <v>1751</v>
      </c>
      <c r="BA167" s="68" t="s">
        <v>1751</v>
      </c>
      <c r="BB167" s="68" t="s">
        <v>1751</v>
      </c>
      <c r="BC167" s="68" t="s">
        <v>1751</v>
      </c>
      <c r="BD167" s="68" t="s">
        <v>1751</v>
      </c>
      <c r="BE167" s="68" t="s">
        <v>1751</v>
      </c>
      <c r="BG167" s="68" t="s">
        <v>1751</v>
      </c>
      <c r="BH167" s="68" t="s">
        <v>1751</v>
      </c>
    </row>
    <row r="168" spans="1:60">
      <c r="A168" s="132">
        <v>45068</v>
      </c>
      <c r="B168" s="68">
        <v>1013</v>
      </c>
      <c r="C168" s="68">
        <v>1011.1</v>
      </c>
      <c r="D168" s="68" t="s">
        <v>1751</v>
      </c>
      <c r="E168" s="68" t="s">
        <v>1751</v>
      </c>
      <c r="F168" s="68">
        <v>765.2</v>
      </c>
      <c r="G168" s="68" t="s">
        <v>1751</v>
      </c>
      <c r="H168" s="68" t="s">
        <v>1751</v>
      </c>
      <c r="I168" s="68" t="s">
        <v>1751</v>
      </c>
      <c r="J168" s="68" t="s">
        <v>1751</v>
      </c>
      <c r="K168" s="68">
        <v>805</v>
      </c>
      <c r="L168" s="68">
        <v>861</v>
      </c>
      <c r="M168" s="68" t="s">
        <v>1751</v>
      </c>
      <c r="N168" s="68" t="s">
        <v>1751</v>
      </c>
      <c r="O168" s="68" t="s">
        <v>1751</v>
      </c>
      <c r="P168" s="68" t="s">
        <v>1751</v>
      </c>
      <c r="Q168" s="68">
        <v>970</v>
      </c>
      <c r="R168" s="68" t="s">
        <v>1751</v>
      </c>
      <c r="S168" s="68" t="s">
        <v>1751</v>
      </c>
      <c r="T168" s="68" t="s">
        <v>1751</v>
      </c>
      <c r="U168" s="68">
        <v>890.9</v>
      </c>
      <c r="V168" s="68" t="s">
        <v>1751</v>
      </c>
      <c r="W168" s="68">
        <v>945</v>
      </c>
      <c r="X168" s="68" t="s">
        <v>1751</v>
      </c>
      <c r="Y168" s="68" t="s">
        <v>1751</v>
      </c>
      <c r="Z168" s="68" t="s">
        <v>1751</v>
      </c>
      <c r="AA168" s="68" t="s">
        <v>1751</v>
      </c>
      <c r="AB168" s="68" t="s">
        <v>1751</v>
      </c>
      <c r="AC168" s="68" t="s">
        <v>1751</v>
      </c>
      <c r="AD168" s="68">
        <v>876.7</v>
      </c>
      <c r="AE168" s="68" t="s">
        <v>1751</v>
      </c>
      <c r="AF168" s="68" t="s">
        <v>1751</v>
      </c>
      <c r="AG168" s="68">
        <v>905</v>
      </c>
      <c r="AH168" s="68">
        <v>795</v>
      </c>
      <c r="AI168" s="68" t="s">
        <v>1751</v>
      </c>
      <c r="AJ168" s="68">
        <v>1015</v>
      </c>
      <c r="AK168" s="68">
        <v>955</v>
      </c>
      <c r="AL168" s="68" t="s">
        <v>1751</v>
      </c>
      <c r="AM168" s="68" t="s">
        <v>1751</v>
      </c>
      <c r="AN168" s="68" t="s">
        <v>1751</v>
      </c>
      <c r="AO168" s="68" t="s">
        <v>1751</v>
      </c>
      <c r="AP168" s="68" t="s">
        <v>1751</v>
      </c>
      <c r="AQ168" s="68" t="s">
        <v>1751</v>
      </c>
      <c r="AR168" s="68">
        <v>795.8</v>
      </c>
      <c r="AS168" s="68" t="s">
        <v>1751</v>
      </c>
      <c r="AT168" s="68" t="s">
        <v>1751</v>
      </c>
      <c r="AU168" s="68" t="s">
        <v>1751</v>
      </c>
      <c r="AV168" s="68" t="s">
        <v>1751</v>
      </c>
      <c r="AW168" s="68" t="s">
        <v>1751</v>
      </c>
      <c r="AX168" s="68" t="s">
        <v>1751</v>
      </c>
      <c r="AY168" s="68" t="s">
        <v>1751</v>
      </c>
      <c r="AZ168" s="68" t="s">
        <v>1751</v>
      </c>
      <c r="BA168" s="68" t="s">
        <v>1751</v>
      </c>
      <c r="BB168" s="68" t="s">
        <v>1751</v>
      </c>
      <c r="BC168" s="68" t="s">
        <v>1751</v>
      </c>
      <c r="BD168" s="68" t="s">
        <v>1751</v>
      </c>
      <c r="BE168" s="68" t="s">
        <v>1751</v>
      </c>
      <c r="BG168" s="68" t="s">
        <v>1751</v>
      </c>
      <c r="BH168" s="68" t="s">
        <v>1751</v>
      </c>
    </row>
    <row r="169" spans="1:60">
      <c r="A169" s="132">
        <v>45069</v>
      </c>
      <c r="B169" s="68">
        <v>1033</v>
      </c>
      <c r="C169" s="68" t="s">
        <v>1751</v>
      </c>
      <c r="D169" s="68" t="s">
        <v>1751</v>
      </c>
      <c r="E169" s="68" t="s">
        <v>1751</v>
      </c>
      <c r="F169" s="68" t="s">
        <v>1751</v>
      </c>
      <c r="G169" s="68" t="s">
        <v>1751</v>
      </c>
      <c r="H169" s="68" t="s">
        <v>1751</v>
      </c>
      <c r="I169" s="68" t="s">
        <v>1751</v>
      </c>
      <c r="J169" s="68">
        <v>794</v>
      </c>
      <c r="K169" s="68">
        <v>804.6</v>
      </c>
      <c r="L169" s="68">
        <v>870</v>
      </c>
      <c r="M169" s="68" t="s">
        <v>1751</v>
      </c>
      <c r="N169" s="68" t="s">
        <v>1751</v>
      </c>
      <c r="O169" s="68" t="s">
        <v>1751</v>
      </c>
      <c r="P169" s="68" t="s">
        <v>1751</v>
      </c>
      <c r="Q169" s="68" t="s">
        <v>1751</v>
      </c>
      <c r="R169" s="68" t="s">
        <v>1751</v>
      </c>
      <c r="S169" s="68" t="s">
        <v>1751</v>
      </c>
      <c r="T169" s="68" t="s">
        <v>1751</v>
      </c>
      <c r="U169" s="68">
        <v>890</v>
      </c>
      <c r="V169" s="68" t="s">
        <v>1751</v>
      </c>
      <c r="W169" s="68">
        <v>963.9</v>
      </c>
      <c r="X169" s="68" t="s">
        <v>1751</v>
      </c>
      <c r="Y169" s="68" t="s">
        <v>1751</v>
      </c>
      <c r="Z169" s="68" t="s">
        <v>1751</v>
      </c>
      <c r="AA169" s="68" t="s">
        <v>1751</v>
      </c>
      <c r="AB169" s="68" t="s">
        <v>1751</v>
      </c>
      <c r="AC169" s="68" t="s">
        <v>1751</v>
      </c>
      <c r="AD169" s="68" t="s">
        <v>1751</v>
      </c>
      <c r="AE169" s="68" t="s">
        <v>1751</v>
      </c>
      <c r="AF169" s="68" t="s">
        <v>1751</v>
      </c>
      <c r="AG169" s="68" t="s">
        <v>1751</v>
      </c>
      <c r="AH169" s="68">
        <v>795</v>
      </c>
      <c r="AI169" s="68" t="s">
        <v>1751</v>
      </c>
      <c r="AJ169" s="68">
        <v>1007.5</v>
      </c>
      <c r="AK169" s="68">
        <v>950</v>
      </c>
      <c r="AL169" s="68" t="s">
        <v>1751</v>
      </c>
      <c r="AM169" s="68" t="s">
        <v>1751</v>
      </c>
      <c r="AN169" s="68" t="s">
        <v>1751</v>
      </c>
      <c r="AO169" s="68" t="s">
        <v>1751</v>
      </c>
      <c r="AP169" s="68" t="s">
        <v>1751</v>
      </c>
      <c r="AQ169" s="68">
        <v>763.9</v>
      </c>
      <c r="AR169" s="68" t="s">
        <v>1751</v>
      </c>
      <c r="AS169" s="68" t="s">
        <v>1751</v>
      </c>
      <c r="AT169" s="68" t="s">
        <v>1751</v>
      </c>
      <c r="AU169" s="68" t="s">
        <v>1751</v>
      </c>
      <c r="AV169" s="68" t="s">
        <v>1751</v>
      </c>
      <c r="AW169" s="68" t="s">
        <v>1751</v>
      </c>
      <c r="AX169" s="68" t="s">
        <v>1751</v>
      </c>
      <c r="AY169" s="68" t="s">
        <v>1751</v>
      </c>
      <c r="AZ169" s="68">
        <v>763.9</v>
      </c>
      <c r="BA169" s="68" t="s">
        <v>1751</v>
      </c>
      <c r="BB169" s="68" t="s">
        <v>1751</v>
      </c>
      <c r="BC169" s="68" t="s">
        <v>1751</v>
      </c>
      <c r="BD169" s="68" t="s">
        <v>1751</v>
      </c>
      <c r="BE169" s="68" t="s">
        <v>1751</v>
      </c>
      <c r="BG169" s="68" t="s">
        <v>1751</v>
      </c>
      <c r="BH169" s="68" t="s">
        <v>1751</v>
      </c>
    </row>
    <row r="170" spans="1:60">
      <c r="A170" s="132">
        <v>45070</v>
      </c>
      <c r="B170" s="68">
        <v>1022.1</v>
      </c>
      <c r="C170" s="68">
        <v>1031.3</v>
      </c>
      <c r="D170" s="68" t="s">
        <v>1751</v>
      </c>
      <c r="E170" s="68" t="s">
        <v>1751</v>
      </c>
      <c r="F170" s="68" t="s">
        <v>1751</v>
      </c>
      <c r="G170" s="68" t="s">
        <v>1751</v>
      </c>
      <c r="H170" s="68">
        <v>810</v>
      </c>
      <c r="I170" s="68" t="s">
        <v>1751</v>
      </c>
      <c r="J170" s="68">
        <v>778.2</v>
      </c>
      <c r="K170" s="68">
        <v>805</v>
      </c>
      <c r="L170" s="68" t="s">
        <v>1751</v>
      </c>
      <c r="M170" s="68" t="s">
        <v>1751</v>
      </c>
      <c r="N170" s="68" t="s">
        <v>1751</v>
      </c>
      <c r="O170" s="68">
        <v>835</v>
      </c>
      <c r="P170" s="68" t="s">
        <v>1751</v>
      </c>
      <c r="Q170" s="68" t="s">
        <v>1751</v>
      </c>
      <c r="R170" s="68" t="s">
        <v>1751</v>
      </c>
      <c r="S170" s="68" t="s">
        <v>1751</v>
      </c>
      <c r="T170" s="68" t="s">
        <v>1751</v>
      </c>
      <c r="U170" s="68">
        <v>873</v>
      </c>
      <c r="V170" s="68" t="s">
        <v>1751</v>
      </c>
      <c r="W170" s="68" t="s">
        <v>1751</v>
      </c>
      <c r="X170" s="68">
        <v>895.1</v>
      </c>
      <c r="Y170" s="68">
        <v>957</v>
      </c>
      <c r="Z170" s="68" t="s">
        <v>1751</v>
      </c>
      <c r="AA170" s="68" t="s">
        <v>1751</v>
      </c>
      <c r="AB170" s="68" t="s">
        <v>1751</v>
      </c>
      <c r="AC170" s="68" t="s">
        <v>1751</v>
      </c>
      <c r="AD170" s="68" t="s">
        <v>1751</v>
      </c>
      <c r="AE170" s="68" t="s">
        <v>1751</v>
      </c>
      <c r="AF170" s="68" t="s">
        <v>1751</v>
      </c>
      <c r="AG170" s="68" t="s">
        <v>1751</v>
      </c>
      <c r="AH170" s="68">
        <v>795</v>
      </c>
      <c r="AI170" s="68" t="s">
        <v>1751</v>
      </c>
      <c r="AJ170" s="68">
        <v>1007.2</v>
      </c>
      <c r="AK170" s="68">
        <v>955</v>
      </c>
      <c r="AL170" s="68" t="s">
        <v>1751</v>
      </c>
      <c r="AM170" s="68" t="s">
        <v>1751</v>
      </c>
      <c r="AN170" s="68" t="s">
        <v>1751</v>
      </c>
      <c r="AO170" s="68" t="s">
        <v>1751</v>
      </c>
      <c r="AP170" s="68" t="s">
        <v>1751</v>
      </c>
      <c r="AQ170" s="68" t="s">
        <v>1751</v>
      </c>
      <c r="AR170" s="68">
        <v>800</v>
      </c>
      <c r="AS170" s="68" t="s">
        <v>1751</v>
      </c>
      <c r="AT170" s="68" t="s">
        <v>1751</v>
      </c>
      <c r="AU170" s="68" t="s">
        <v>1751</v>
      </c>
      <c r="AV170" s="68" t="s">
        <v>1751</v>
      </c>
      <c r="AW170" s="68" t="s">
        <v>1751</v>
      </c>
      <c r="AX170" s="68" t="s">
        <v>1751</v>
      </c>
      <c r="AY170" s="68" t="s">
        <v>1751</v>
      </c>
      <c r="AZ170" s="68">
        <v>765</v>
      </c>
      <c r="BA170" s="68" t="s">
        <v>1751</v>
      </c>
      <c r="BB170" s="68" t="s">
        <v>1751</v>
      </c>
      <c r="BC170" s="68" t="s">
        <v>1751</v>
      </c>
      <c r="BD170" s="68" t="s">
        <v>1751</v>
      </c>
      <c r="BE170" s="68" t="s">
        <v>1751</v>
      </c>
      <c r="BG170" s="68" t="s">
        <v>1751</v>
      </c>
      <c r="BH170" s="68" t="s">
        <v>1751</v>
      </c>
    </row>
    <row r="171" spans="1:60">
      <c r="A171" s="132">
        <v>45071</v>
      </c>
      <c r="B171" s="68" t="s">
        <v>1751</v>
      </c>
      <c r="C171" s="68" t="s">
        <v>1751</v>
      </c>
      <c r="D171" s="68" t="s">
        <v>1751</v>
      </c>
      <c r="E171" s="68" t="s">
        <v>1751</v>
      </c>
      <c r="F171" s="68" t="s">
        <v>1751</v>
      </c>
      <c r="G171" s="68" t="s">
        <v>1751</v>
      </c>
      <c r="H171" s="68" t="s">
        <v>1751</v>
      </c>
      <c r="I171" s="68" t="s">
        <v>1751</v>
      </c>
      <c r="J171" s="68" t="s">
        <v>1751</v>
      </c>
      <c r="K171" s="68" t="s">
        <v>1751</v>
      </c>
      <c r="L171" s="68" t="s">
        <v>1751</v>
      </c>
      <c r="M171" s="68" t="s">
        <v>1751</v>
      </c>
      <c r="N171" s="68" t="s">
        <v>1751</v>
      </c>
      <c r="O171" s="68" t="s">
        <v>1751</v>
      </c>
      <c r="P171" s="68" t="s">
        <v>1751</v>
      </c>
      <c r="Q171" s="68" t="s">
        <v>1751</v>
      </c>
      <c r="R171" s="68" t="s">
        <v>1751</v>
      </c>
      <c r="S171" s="68" t="s">
        <v>1751</v>
      </c>
      <c r="T171" s="68" t="s">
        <v>1751</v>
      </c>
      <c r="U171" s="68" t="s">
        <v>1751</v>
      </c>
      <c r="V171" s="68" t="s">
        <v>1751</v>
      </c>
      <c r="W171" s="68" t="s">
        <v>1751</v>
      </c>
      <c r="X171" s="68" t="s">
        <v>1751</v>
      </c>
      <c r="Y171" s="68" t="s">
        <v>1751</v>
      </c>
      <c r="Z171" s="68" t="s">
        <v>1751</v>
      </c>
      <c r="AA171" s="68" t="s">
        <v>1751</v>
      </c>
      <c r="AB171" s="68" t="s">
        <v>1751</v>
      </c>
      <c r="AC171" s="68" t="s">
        <v>1751</v>
      </c>
      <c r="AD171" s="68" t="s">
        <v>1751</v>
      </c>
      <c r="AE171" s="68" t="s">
        <v>1751</v>
      </c>
      <c r="AF171" s="68" t="s">
        <v>1751</v>
      </c>
      <c r="AG171" s="68" t="s">
        <v>1751</v>
      </c>
      <c r="AH171" s="68" t="s">
        <v>1751</v>
      </c>
      <c r="AI171" s="68" t="s">
        <v>1751</v>
      </c>
      <c r="AJ171" s="68" t="s">
        <v>1751</v>
      </c>
      <c r="AK171" s="68" t="s">
        <v>1751</v>
      </c>
      <c r="AL171" s="68" t="s">
        <v>1751</v>
      </c>
      <c r="AM171" s="68" t="s">
        <v>1751</v>
      </c>
      <c r="AN171" s="68" t="s">
        <v>1751</v>
      </c>
      <c r="AO171" s="68" t="s">
        <v>1751</v>
      </c>
      <c r="AP171" s="68" t="s">
        <v>1751</v>
      </c>
      <c r="AQ171" s="68" t="s">
        <v>1751</v>
      </c>
      <c r="AR171" s="68" t="s">
        <v>1751</v>
      </c>
      <c r="AS171" s="68" t="s">
        <v>1751</v>
      </c>
      <c r="AT171" s="68" t="s">
        <v>1751</v>
      </c>
      <c r="AU171" s="68" t="s">
        <v>1751</v>
      </c>
      <c r="AV171" s="68" t="s">
        <v>1751</v>
      </c>
      <c r="AW171" s="68" t="s">
        <v>1751</v>
      </c>
      <c r="AX171" s="68" t="s">
        <v>1751</v>
      </c>
      <c r="AY171" s="68" t="s">
        <v>1751</v>
      </c>
      <c r="AZ171" s="68" t="s">
        <v>1751</v>
      </c>
      <c r="BA171" s="68" t="s">
        <v>1751</v>
      </c>
      <c r="BB171" s="68" t="s">
        <v>1751</v>
      </c>
      <c r="BC171" s="68" t="s">
        <v>1751</v>
      </c>
      <c r="BD171" s="68" t="s">
        <v>1751</v>
      </c>
      <c r="BE171" s="68" t="s">
        <v>1751</v>
      </c>
      <c r="BG171" s="68" t="s">
        <v>1751</v>
      </c>
      <c r="BH171" s="68" t="s">
        <v>1751</v>
      </c>
    </row>
    <row r="172" spans="1:60">
      <c r="A172" s="132">
        <v>45072</v>
      </c>
      <c r="B172" s="68" t="s">
        <v>1751</v>
      </c>
      <c r="C172" s="68" t="s">
        <v>1751</v>
      </c>
      <c r="D172" s="68" t="s">
        <v>1751</v>
      </c>
      <c r="E172" s="68" t="s">
        <v>1751</v>
      </c>
      <c r="F172" s="68" t="s">
        <v>1751</v>
      </c>
      <c r="G172" s="68" t="s">
        <v>1751</v>
      </c>
      <c r="H172" s="68" t="s">
        <v>1751</v>
      </c>
      <c r="I172" s="68" t="s">
        <v>1751</v>
      </c>
      <c r="J172" s="68" t="s">
        <v>1751</v>
      </c>
      <c r="K172" s="68" t="s">
        <v>1751</v>
      </c>
      <c r="L172" s="68" t="s">
        <v>1751</v>
      </c>
      <c r="M172" s="68" t="s">
        <v>1751</v>
      </c>
      <c r="N172" s="68" t="s">
        <v>1751</v>
      </c>
      <c r="O172" s="68" t="s">
        <v>1751</v>
      </c>
      <c r="P172" s="68" t="s">
        <v>1751</v>
      </c>
      <c r="Q172" s="68" t="s">
        <v>1751</v>
      </c>
      <c r="R172" s="68" t="s">
        <v>1751</v>
      </c>
      <c r="S172" s="68" t="s">
        <v>1751</v>
      </c>
      <c r="T172" s="68" t="s">
        <v>1751</v>
      </c>
      <c r="U172" s="68" t="s">
        <v>1751</v>
      </c>
      <c r="V172" s="68" t="s">
        <v>1751</v>
      </c>
      <c r="W172" s="68" t="s">
        <v>1751</v>
      </c>
      <c r="X172" s="68" t="s">
        <v>1751</v>
      </c>
      <c r="Y172" s="68" t="s">
        <v>1751</v>
      </c>
      <c r="Z172" s="68" t="s">
        <v>1751</v>
      </c>
      <c r="AA172" s="68" t="s">
        <v>1751</v>
      </c>
      <c r="AB172" s="68" t="s">
        <v>1751</v>
      </c>
      <c r="AC172" s="68" t="s">
        <v>1751</v>
      </c>
      <c r="AD172" s="68" t="s">
        <v>1751</v>
      </c>
      <c r="AE172" s="68" t="s">
        <v>1751</v>
      </c>
      <c r="AF172" s="68" t="s">
        <v>1751</v>
      </c>
      <c r="AG172" s="68" t="s">
        <v>1751</v>
      </c>
      <c r="AH172" s="68" t="s">
        <v>1751</v>
      </c>
      <c r="AI172" s="68" t="s">
        <v>1751</v>
      </c>
      <c r="AJ172" s="68" t="s">
        <v>1751</v>
      </c>
      <c r="AK172" s="68" t="s">
        <v>1751</v>
      </c>
      <c r="AL172" s="68" t="s">
        <v>1751</v>
      </c>
      <c r="AM172" s="68" t="s">
        <v>1751</v>
      </c>
      <c r="AN172" s="68" t="s">
        <v>1751</v>
      </c>
      <c r="AO172" s="68" t="s">
        <v>1751</v>
      </c>
      <c r="AP172" s="68" t="s">
        <v>1751</v>
      </c>
      <c r="AQ172" s="68" t="s">
        <v>1751</v>
      </c>
      <c r="AR172" s="68" t="s">
        <v>1751</v>
      </c>
      <c r="AS172" s="68" t="s">
        <v>1751</v>
      </c>
      <c r="AT172" s="68" t="s">
        <v>1751</v>
      </c>
      <c r="AU172" s="68" t="s">
        <v>1751</v>
      </c>
      <c r="AV172" s="68" t="s">
        <v>1751</v>
      </c>
      <c r="AW172" s="68" t="s">
        <v>1751</v>
      </c>
      <c r="AX172" s="68" t="s">
        <v>1751</v>
      </c>
      <c r="AY172" s="68" t="s">
        <v>1751</v>
      </c>
      <c r="AZ172" s="68" t="s">
        <v>1751</v>
      </c>
      <c r="BA172" s="68" t="s">
        <v>1751</v>
      </c>
      <c r="BB172" s="68" t="s">
        <v>1751</v>
      </c>
      <c r="BC172" s="68" t="s">
        <v>1751</v>
      </c>
      <c r="BD172" s="68" t="s">
        <v>1751</v>
      </c>
      <c r="BE172" s="68" t="s">
        <v>1751</v>
      </c>
      <c r="BG172" s="68" t="s">
        <v>1751</v>
      </c>
      <c r="BH172" s="68" t="s">
        <v>1751</v>
      </c>
    </row>
    <row r="173" spans="1:60">
      <c r="A173" s="132">
        <v>45073</v>
      </c>
      <c r="B173" s="68" t="s">
        <v>1751</v>
      </c>
      <c r="C173" s="68" t="s">
        <v>1751</v>
      </c>
      <c r="D173" s="68" t="s">
        <v>1751</v>
      </c>
      <c r="E173" s="68" t="s">
        <v>1751</v>
      </c>
      <c r="F173" s="68" t="s">
        <v>1751</v>
      </c>
      <c r="G173" s="68" t="s">
        <v>1751</v>
      </c>
      <c r="H173" s="68" t="s">
        <v>1751</v>
      </c>
      <c r="I173" s="68" t="s">
        <v>1751</v>
      </c>
      <c r="J173" s="68" t="s">
        <v>1751</v>
      </c>
      <c r="K173" s="68" t="s">
        <v>1751</v>
      </c>
      <c r="L173" s="68" t="s">
        <v>1751</v>
      </c>
      <c r="M173" s="68" t="s">
        <v>1751</v>
      </c>
      <c r="N173" s="68" t="s">
        <v>1751</v>
      </c>
      <c r="O173" s="68" t="s">
        <v>1751</v>
      </c>
      <c r="P173" s="68" t="s">
        <v>1751</v>
      </c>
      <c r="Q173" s="68" t="s">
        <v>1751</v>
      </c>
      <c r="R173" s="68" t="s">
        <v>1751</v>
      </c>
      <c r="S173" s="68" t="s">
        <v>1751</v>
      </c>
      <c r="T173" s="68" t="s">
        <v>1751</v>
      </c>
      <c r="U173" s="68" t="s">
        <v>1751</v>
      </c>
      <c r="V173" s="68" t="s">
        <v>1751</v>
      </c>
      <c r="W173" s="68" t="s">
        <v>1751</v>
      </c>
      <c r="X173" s="68" t="s">
        <v>1751</v>
      </c>
      <c r="Y173" s="68" t="s">
        <v>1751</v>
      </c>
      <c r="Z173" s="68" t="s">
        <v>1751</v>
      </c>
      <c r="AA173" s="68" t="s">
        <v>1751</v>
      </c>
      <c r="AB173" s="68" t="s">
        <v>1751</v>
      </c>
      <c r="AC173" s="68" t="s">
        <v>1751</v>
      </c>
      <c r="AD173" s="68" t="s">
        <v>1751</v>
      </c>
      <c r="AE173" s="68" t="s">
        <v>1751</v>
      </c>
      <c r="AF173" s="68" t="s">
        <v>1751</v>
      </c>
      <c r="AG173" s="68" t="s">
        <v>1751</v>
      </c>
      <c r="AH173" s="68" t="s">
        <v>1751</v>
      </c>
      <c r="AI173" s="68" t="s">
        <v>1751</v>
      </c>
      <c r="AJ173" s="68" t="s">
        <v>1751</v>
      </c>
      <c r="AK173" s="68" t="s">
        <v>1751</v>
      </c>
      <c r="AL173" s="68" t="s">
        <v>1751</v>
      </c>
      <c r="AM173" s="68" t="s">
        <v>1751</v>
      </c>
      <c r="AN173" s="68" t="s">
        <v>1751</v>
      </c>
      <c r="AO173" s="68" t="s">
        <v>1751</v>
      </c>
      <c r="AP173" s="68" t="s">
        <v>1751</v>
      </c>
      <c r="AQ173" s="68" t="s">
        <v>1751</v>
      </c>
      <c r="AR173" s="68" t="s">
        <v>1751</v>
      </c>
      <c r="AS173" s="68" t="s">
        <v>1751</v>
      </c>
      <c r="AT173" s="68" t="s">
        <v>1751</v>
      </c>
      <c r="AU173" s="68" t="s">
        <v>1751</v>
      </c>
      <c r="AV173" s="68" t="s">
        <v>1751</v>
      </c>
      <c r="AW173" s="68" t="s">
        <v>1751</v>
      </c>
      <c r="AX173" s="68" t="s">
        <v>1751</v>
      </c>
      <c r="AY173" s="68" t="s">
        <v>1751</v>
      </c>
      <c r="AZ173" s="68" t="s">
        <v>1751</v>
      </c>
      <c r="BA173" s="68" t="s">
        <v>1751</v>
      </c>
      <c r="BB173" s="68" t="s">
        <v>1751</v>
      </c>
      <c r="BC173" s="68" t="s">
        <v>1751</v>
      </c>
      <c r="BD173" s="68" t="s">
        <v>1751</v>
      </c>
      <c r="BE173" s="68" t="s">
        <v>1751</v>
      </c>
      <c r="BG173" s="68" t="s">
        <v>1751</v>
      </c>
      <c r="BH173" s="68" t="s">
        <v>1751</v>
      </c>
    </row>
    <row r="174" spans="1:60">
      <c r="A174" s="132">
        <v>45074</v>
      </c>
      <c r="B174" s="68" t="s">
        <v>1751</v>
      </c>
      <c r="C174" s="68" t="s">
        <v>1751</v>
      </c>
      <c r="D174" s="68" t="s">
        <v>1751</v>
      </c>
      <c r="E174" s="68" t="s">
        <v>1751</v>
      </c>
      <c r="F174" s="68">
        <v>765</v>
      </c>
      <c r="G174" s="68" t="s">
        <v>1751</v>
      </c>
      <c r="H174" s="68">
        <v>800</v>
      </c>
      <c r="I174" s="68" t="s">
        <v>1751</v>
      </c>
      <c r="J174" s="68" t="s">
        <v>1751</v>
      </c>
      <c r="K174" s="68" t="s">
        <v>1751</v>
      </c>
      <c r="L174" s="68">
        <v>870</v>
      </c>
      <c r="M174" s="68" t="s">
        <v>1751</v>
      </c>
      <c r="N174" s="68">
        <v>905</v>
      </c>
      <c r="O174" s="68">
        <v>825</v>
      </c>
      <c r="P174" s="68" t="s">
        <v>1751</v>
      </c>
      <c r="Q174" s="68" t="s">
        <v>1751</v>
      </c>
      <c r="R174" s="68" t="s">
        <v>1751</v>
      </c>
      <c r="S174" s="68" t="s">
        <v>1751</v>
      </c>
      <c r="T174" s="68">
        <v>909.3</v>
      </c>
      <c r="U174" s="68">
        <v>889</v>
      </c>
      <c r="V174" s="68">
        <v>1010</v>
      </c>
      <c r="W174" s="68" t="s">
        <v>1751</v>
      </c>
      <c r="X174" s="68" t="s">
        <v>1751</v>
      </c>
      <c r="Y174" s="68" t="s">
        <v>1751</v>
      </c>
      <c r="Z174" s="68" t="s">
        <v>1751</v>
      </c>
      <c r="AA174" s="68" t="s">
        <v>1751</v>
      </c>
      <c r="AB174" s="68" t="s">
        <v>1751</v>
      </c>
      <c r="AC174" s="68" t="s">
        <v>1751</v>
      </c>
      <c r="AD174" s="68" t="s">
        <v>1751</v>
      </c>
      <c r="AE174" s="68">
        <v>975</v>
      </c>
      <c r="AF174" s="68" t="s">
        <v>1751</v>
      </c>
      <c r="AG174" s="68" t="s">
        <v>1751</v>
      </c>
      <c r="AH174" s="68">
        <v>790</v>
      </c>
      <c r="AI174" s="68" t="s">
        <v>1751</v>
      </c>
      <c r="AJ174" s="68">
        <v>1008.6</v>
      </c>
      <c r="AK174" s="68" t="s">
        <v>1751</v>
      </c>
      <c r="AL174" s="68">
        <v>932.6</v>
      </c>
      <c r="AM174" s="68" t="s">
        <v>1751</v>
      </c>
      <c r="AN174" s="68" t="s">
        <v>1751</v>
      </c>
      <c r="AO174" s="68" t="s">
        <v>1751</v>
      </c>
      <c r="AP174" s="68" t="s">
        <v>1751</v>
      </c>
      <c r="AQ174" s="68">
        <v>761.6</v>
      </c>
      <c r="AR174" s="68" t="s">
        <v>1751</v>
      </c>
      <c r="AS174" s="68" t="s">
        <v>1751</v>
      </c>
      <c r="AT174" s="68" t="s">
        <v>1751</v>
      </c>
      <c r="AU174" s="68" t="s">
        <v>1751</v>
      </c>
      <c r="AV174" s="68" t="s">
        <v>1751</v>
      </c>
      <c r="AW174" s="68" t="s">
        <v>1751</v>
      </c>
      <c r="AX174" s="68" t="s">
        <v>1751</v>
      </c>
      <c r="AY174" s="68">
        <v>771</v>
      </c>
      <c r="AZ174" s="68">
        <v>811</v>
      </c>
      <c r="BA174" s="68" t="s">
        <v>1751</v>
      </c>
      <c r="BB174" s="68" t="s">
        <v>1751</v>
      </c>
      <c r="BC174" s="68" t="s">
        <v>1751</v>
      </c>
      <c r="BD174" s="68" t="s">
        <v>1751</v>
      </c>
      <c r="BE174" s="68" t="s">
        <v>1751</v>
      </c>
      <c r="BG174" s="68" t="s">
        <v>1751</v>
      </c>
      <c r="BH174" s="68" t="s">
        <v>1751</v>
      </c>
    </row>
    <row r="175" spans="1:60">
      <c r="A175" s="132">
        <v>45075</v>
      </c>
      <c r="B175" s="68" t="s">
        <v>1751</v>
      </c>
      <c r="C175" s="68" t="s">
        <v>1751</v>
      </c>
      <c r="D175" s="68" t="s">
        <v>1751</v>
      </c>
      <c r="E175" s="68" t="s">
        <v>1751</v>
      </c>
      <c r="F175" s="68" t="s">
        <v>1751</v>
      </c>
      <c r="G175" s="68" t="s">
        <v>1751</v>
      </c>
      <c r="H175" s="68" t="s">
        <v>1751</v>
      </c>
      <c r="I175" s="68" t="s">
        <v>1751</v>
      </c>
      <c r="J175" s="68" t="s">
        <v>1751</v>
      </c>
      <c r="K175" s="68" t="s">
        <v>1751</v>
      </c>
      <c r="L175" s="68" t="s">
        <v>1751</v>
      </c>
      <c r="M175" s="68" t="s">
        <v>1751</v>
      </c>
      <c r="N175" s="68" t="s">
        <v>1751</v>
      </c>
      <c r="O175" s="68" t="s">
        <v>1751</v>
      </c>
      <c r="P175" s="68" t="s">
        <v>1751</v>
      </c>
      <c r="Q175" s="68" t="s">
        <v>1751</v>
      </c>
      <c r="R175" s="68" t="s">
        <v>1751</v>
      </c>
      <c r="S175" s="68" t="s">
        <v>1751</v>
      </c>
      <c r="T175" s="68" t="s">
        <v>1751</v>
      </c>
      <c r="U175" s="68" t="s">
        <v>1751</v>
      </c>
      <c r="V175" s="68" t="s">
        <v>1751</v>
      </c>
      <c r="W175" s="68" t="s">
        <v>1751</v>
      </c>
      <c r="X175" s="68" t="s">
        <v>1751</v>
      </c>
      <c r="Y175" s="68" t="s">
        <v>1751</v>
      </c>
      <c r="Z175" s="68" t="s">
        <v>1751</v>
      </c>
      <c r="AA175" s="68" t="s">
        <v>1751</v>
      </c>
      <c r="AB175" s="68" t="s">
        <v>1751</v>
      </c>
      <c r="AC175" s="68" t="s">
        <v>1751</v>
      </c>
      <c r="AD175" s="68" t="s">
        <v>1751</v>
      </c>
      <c r="AE175" s="68" t="s">
        <v>1751</v>
      </c>
      <c r="AF175" s="68" t="s">
        <v>1751</v>
      </c>
      <c r="AG175" s="68" t="s">
        <v>1751</v>
      </c>
      <c r="AH175" s="68" t="s">
        <v>1751</v>
      </c>
      <c r="AI175" s="68" t="s">
        <v>1751</v>
      </c>
      <c r="AJ175" s="68" t="s">
        <v>1751</v>
      </c>
      <c r="AK175" s="68" t="s">
        <v>1751</v>
      </c>
      <c r="AL175" s="68" t="s">
        <v>1751</v>
      </c>
      <c r="AM175" s="68" t="s">
        <v>1751</v>
      </c>
      <c r="AN175" s="68" t="s">
        <v>1751</v>
      </c>
      <c r="AO175" s="68" t="s">
        <v>1751</v>
      </c>
      <c r="AP175" s="68" t="s">
        <v>1751</v>
      </c>
      <c r="AQ175" s="68" t="s">
        <v>1751</v>
      </c>
      <c r="AR175" s="68" t="s">
        <v>1751</v>
      </c>
      <c r="AS175" s="68" t="s">
        <v>1751</v>
      </c>
      <c r="AT175" s="68" t="s">
        <v>1751</v>
      </c>
      <c r="AU175" s="68" t="s">
        <v>1751</v>
      </c>
      <c r="AV175" s="68" t="s">
        <v>1751</v>
      </c>
      <c r="AW175" s="68" t="s">
        <v>1751</v>
      </c>
      <c r="AX175" s="68" t="s">
        <v>1751</v>
      </c>
      <c r="AY175" s="68" t="s">
        <v>1751</v>
      </c>
      <c r="AZ175" s="68" t="s">
        <v>1751</v>
      </c>
      <c r="BA175" s="68" t="s">
        <v>1751</v>
      </c>
      <c r="BB175" s="68" t="s">
        <v>1751</v>
      </c>
      <c r="BC175" s="68" t="s">
        <v>1751</v>
      </c>
      <c r="BD175" s="68" t="s">
        <v>1751</v>
      </c>
      <c r="BE175" s="68" t="s">
        <v>1751</v>
      </c>
      <c r="BG175" s="68" t="s">
        <v>1751</v>
      </c>
      <c r="BH175" s="68" t="s">
        <v>1751</v>
      </c>
    </row>
    <row r="176" spans="1:60">
      <c r="A176" s="132">
        <v>45076</v>
      </c>
      <c r="B176" s="68">
        <v>1049.9000000000001</v>
      </c>
      <c r="C176" s="68">
        <v>1051.9000000000001</v>
      </c>
      <c r="D176" s="68" t="s">
        <v>1751</v>
      </c>
      <c r="E176" s="68">
        <v>770</v>
      </c>
      <c r="F176" s="68" t="s">
        <v>1751</v>
      </c>
      <c r="G176" s="68">
        <v>800</v>
      </c>
      <c r="H176" s="68">
        <v>800</v>
      </c>
      <c r="I176" s="68" t="s">
        <v>1751</v>
      </c>
      <c r="J176" s="68" t="s">
        <v>1751</v>
      </c>
      <c r="K176" s="68">
        <v>805.6</v>
      </c>
      <c r="L176" s="68">
        <v>880</v>
      </c>
      <c r="M176" s="68" t="s">
        <v>1751</v>
      </c>
      <c r="N176" s="68" t="s">
        <v>1751</v>
      </c>
      <c r="O176" s="68">
        <v>825</v>
      </c>
      <c r="P176" s="68">
        <v>844</v>
      </c>
      <c r="Q176" s="68">
        <v>980</v>
      </c>
      <c r="R176" s="68" t="s">
        <v>1751</v>
      </c>
      <c r="S176" s="68" t="s">
        <v>1751</v>
      </c>
      <c r="T176" s="68" t="s">
        <v>1751</v>
      </c>
      <c r="U176" s="68">
        <v>889</v>
      </c>
      <c r="V176" s="68" t="s">
        <v>1751</v>
      </c>
      <c r="W176" s="68" t="s">
        <v>1751</v>
      </c>
      <c r="X176" s="68" t="s">
        <v>1751</v>
      </c>
      <c r="Y176" s="68" t="s">
        <v>1751</v>
      </c>
      <c r="Z176" s="68" t="s">
        <v>1751</v>
      </c>
      <c r="AA176" s="68" t="s">
        <v>1751</v>
      </c>
      <c r="AB176" s="68" t="s">
        <v>1751</v>
      </c>
      <c r="AC176" s="68">
        <v>925</v>
      </c>
      <c r="AD176" s="68" t="s">
        <v>1751</v>
      </c>
      <c r="AE176" s="68">
        <v>989</v>
      </c>
      <c r="AF176" s="68" t="s">
        <v>1751</v>
      </c>
      <c r="AG176" s="68">
        <v>910</v>
      </c>
      <c r="AH176" s="68">
        <v>821.9</v>
      </c>
      <c r="AI176" s="68" t="s">
        <v>1751</v>
      </c>
      <c r="AJ176" s="68">
        <v>1015</v>
      </c>
      <c r="AK176" s="68">
        <v>955</v>
      </c>
      <c r="AL176" s="68" t="s">
        <v>1751</v>
      </c>
      <c r="AM176" s="68" t="s">
        <v>1751</v>
      </c>
      <c r="AN176" s="68" t="s">
        <v>1751</v>
      </c>
      <c r="AO176" s="68" t="s">
        <v>1751</v>
      </c>
      <c r="AP176" s="68" t="s">
        <v>1751</v>
      </c>
      <c r="AQ176" s="68" t="s">
        <v>1751</v>
      </c>
      <c r="AR176" s="68">
        <v>790</v>
      </c>
      <c r="AS176" s="68" t="s">
        <v>1751</v>
      </c>
      <c r="AT176" s="68" t="s">
        <v>1751</v>
      </c>
      <c r="AU176" s="68" t="s">
        <v>1751</v>
      </c>
      <c r="AV176" s="68" t="s">
        <v>1751</v>
      </c>
      <c r="AW176" s="68" t="s">
        <v>1751</v>
      </c>
      <c r="AX176" s="68" t="s">
        <v>1751</v>
      </c>
      <c r="AY176" s="68" t="s">
        <v>1751</v>
      </c>
      <c r="AZ176" s="68">
        <v>810</v>
      </c>
      <c r="BA176" s="68" t="s">
        <v>1751</v>
      </c>
      <c r="BB176" s="68" t="s">
        <v>1751</v>
      </c>
      <c r="BC176" s="68" t="s">
        <v>1751</v>
      </c>
      <c r="BD176" s="68" t="s">
        <v>1751</v>
      </c>
      <c r="BE176" s="68" t="s">
        <v>1751</v>
      </c>
      <c r="BG176" s="68" t="s">
        <v>1751</v>
      </c>
      <c r="BH176" s="68" t="s">
        <v>1751</v>
      </c>
    </row>
    <row r="177" spans="1:60">
      <c r="A177" s="132">
        <v>45077</v>
      </c>
      <c r="B177" s="68" t="s">
        <v>1751</v>
      </c>
      <c r="C177" s="68" t="s">
        <v>1751</v>
      </c>
      <c r="D177" s="68" t="s">
        <v>1751</v>
      </c>
      <c r="E177" s="68" t="s">
        <v>1751</v>
      </c>
      <c r="F177" s="68" t="s">
        <v>1751</v>
      </c>
      <c r="G177" s="68">
        <v>785</v>
      </c>
      <c r="H177" s="68" t="s">
        <v>1751</v>
      </c>
      <c r="I177" s="68" t="s">
        <v>1751</v>
      </c>
      <c r="J177" s="68">
        <v>763.1</v>
      </c>
      <c r="K177" s="68" t="s">
        <v>1751</v>
      </c>
      <c r="L177" s="68" t="s">
        <v>1751</v>
      </c>
      <c r="M177" s="68" t="s">
        <v>1751</v>
      </c>
      <c r="N177" s="68" t="s">
        <v>1751</v>
      </c>
      <c r="O177" s="68" t="s">
        <v>1751</v>
      </c>
      <c r="P177" s="68" t="s">
        <v>1751</v>
      </c>
      <c r="Q177" s="68">
        <v>975</v>
      </c>
      <c r="R177" s="68" t="s">
        <v>1751</v>
      </c>
      <c r="S177" s="68" t="s">
        <v>1751</v>
      </c>
      <c r="T177" s="68" t="s">
        <v>1751</v>
      </c>
      <c r="U177" s="68">
        <v>880</v>
      </c>
      <c r="V177" s="68" t="s">
        <v>1751</v>
      </c>
      <c r="W177" s="68" t="s">
        <v>1751</v>
      </c>
      <c r="X177" s="68" t="s">
        <v>1751</v>
      </c>
      <c r="Y177" s="68" t="s">
        <v>1751</v>
      </c>
      <c r="Z177" s="68" t="s">
        <v>1751</v>
      </c>
      <c r="AA177" s="68" t="s">
        <v>1751</v>
      </c>
      <c r="AB177" s="68" t="s">
        <v>1751</v>
      </c>
      <c r="AC177" s="68" t="s">
        <v>1751</v>
      </c>
      <c r="AD177" s="68" t="s">
        <v>1751</v>
      </c>
      <c r="AE177" s="68" t="s">
        <v>1751</v>
      </c>
      <c r="AF177" s="68" t="s">
        <v>1751</v>
      </c>
      <c r="AG177" s="68" t="s">
        <v>1751</v>
      </c>
      <c r="AH177" s="68">
        <v>800</v>
      </c>
      <c r="AI177" s="68" t="s">
        <v>1751</v>
      </c>
      <c r="AJ177" s="68">
        <v>1017</v>
      </c>
      <c r="AK177" s="68" t="s">
        <v>1751</v>
      </c>
      <c r="AL177" s="68" t="s">
        <v>1751</v>
      </c>
      <c r="AM177" s="68" t="s">
        <v>1751</v>
      </c>
      <c r="AN177" s="68" t="s">
        <v>1751</v>
      </c>
      <c r="AO177" s="68" t="s">
        <v>1751</v>
      </c>
      <c r="AP177" s="68" t="s">
        <v>1751</v>
      </c>
      <c r="AQ177" s="68" t="s">
        <v>1751</v>
      </c>
      <c r="AR177" s="68">
        <v>780</v>
      </c>
      <c r="AS177" s="68" t="s">
        <v>1751</v>
      </c>
      <c r="AT177" s="68" t="s">
        <v>1751</v>
      </c>
      <c r="AU177" s="68" t="s">
        <v>1751</v>
      </c>
      <c r="AV177" s="68" t="s">
        <v>1751</v>
      </c>
      <c r="AW177" s="68" t="s">
        <v>1751</v>
      </c>
      <c r="AX177" s="68" t="s">
        <v>1751</v>
      </c>
      <c r="AY177" s="68">
        <v>770</v>
      </c>
      <c r="AZ177" s="68" t="s">
        <v>1751</v>
      </c>
      <c r="BA177" s="68" t="s">
        <v>1751</v>
      </c>
      <c r="BB177" s="68" t="s">
        <v>1751</v>
      </c>
      <c r="BC177" s="68" t="s">
        <v>1751</v>
      </c>
      <c r="BD177" s="68" t="s">
        <v>1751</v>
      </c>
      <c r="BE177" s="68" t="s">
        <v>1751</v>
      </c>
      <c r="BG177" s="68" t="s">
        <v>1751</v>
      </c>
      <c r="BH177" s="68" t="s">
        <v>1751</v>
      </c>
    </row>
    <row r="178" spans="1:60">
      <c r="A178" s="132">
        <v>45078</v>
      </c>
      <c r="B178" s="68" t="s">
        <v>1751</v>
      </c>
      <c r="C178" s="68">
        <v>1071</v>
      </c>
      <c r="D178" s="68" t="s">
        <v>1751</v>
      </c>
      <c r="E178" s="68" t="s">
        <v>1751</v>
      </c>
      <c r="F178" s="68">
        <v>765</v>
      </c>
      <c r="G178" s="68" t="s">
        <v>1751</v>
      </c>
      <c r="H178" s="68" t="s">
        <v>1751</v>
      </c>
      <c r="I178" s="68" t="s">
        <v>1751</v>
      </c>
      <c r="J178" s="68" t="s">
        <v>1751</v>
      </c>
      <c r="K178" s="68">
        <v>800</v>
      </c>
      <c r="L178" s="68">
        <v>870.2</v>
      </c>
      <c r="M178" s="68" t="s">
        <v>1751</v>
      </c>
      <c r="N178" s="68">
        <v>923.1</v>
      </c>
      <c r="O178" s="68">
        <v>815.1</v>
      </c>
      <c r="P178" s="68">
        <v>860.8</v>
      </c>
      <c r="Q178" s="68">
        <v>993.9</v>
      </c>
      <c r="R178" s="68" t="s">
        <v>1751</v>
      </c>
      <c r="S178" s="68" t="s">
        <v>1751</v>
      </c>
      <c r="T178" s="68">
        <v>945.5</v>
      </c>
      <c r="U178" s="68">
        <v>890</v>
      </c>
      <c r="V178" s="68">
        <v>1022</v>
      </c>
      <c r="W178" s="68" t="s">
        <v>1751</v>
      </c>
      <c r="X178" s="68" t="s">
        <v>1751</v>
      </c>
      <c r="Y178" s="68" t="s">
        <v>1751</v>
      </c>
      <c r="Z178" s="68" t="s">
        <v>1751</v>
      </c>
      <c r="AA178" s="68" t="s">
        <v>1751</v>
      </c>
      <c r="AB178" s="68" t="s">
        <v>1751</v>
      </c>
      <c r="AC178" s="68">
        <v>940</v>
      </c>
      <c r="AD178" s="68" t="s">
        <v>1751</v>
      </c>
      <c r="AE178" s="68">
        <v>969.3</v>
      </c>
      <c r="AF178" s="68" t="s">
        <v>1751</v>
      </c>
      <c r="AG178" s="68">
        <v>928.2</v>
      </c>
      <c r="AH178" s="68">
        <v>795.1</v>
      </c>
      <c r="AI178" s="68" t="s">
        <v>1751</v>
      </c>
      <c r="AJ178" s="68">
        <v>1047</v>
      </c>
      <c r="AK178" s="68">
        <v>974</v>
      </c>
      <c r="AL178" s="68" t="s">
        <v>1751</v>
      </c>
      <c r="AM178" s="68" t="s">
        <v>1751</v>
      </c>
      <c r="AN178" s="68" t="s">
        <v>1751</v>
      </c>
      <c r="AO178" s="68" t="s">
        <v>1751</v>
      </c>
      <c r="AP178" s="68" t="s">
        <v>1751</v>
      </c>
      <c r="AQ178" s="68" t="s">
        <v>1751</v>
      </c>
      <c r="AR178" s="68" t="s">
        <v>1751</v>
      </c>
      <c r="AS178" s="68" t="s">
        <v>1751</v>
      </c>
      <c r="AT178" s="68" t="s">
        <v>1751</v>
      </c>
      <c r="AU178" s="68" t="s">
        <v>1751</v>
      </c>
      <c r="AV178" s="68" t="s">
        <v>1751</v>
      </c>
      <c r="AW178" s="68" t="s">
        <v>1751</v>
      </c>
      <c r="AX178" s="68" t="s">
        <v>1751</v>
      </c>
      <c r="AY178" s="68" t="s">
        <v>1751</v>
      </c>
      <c r="AZ178" s="68" t="s">
        <v>1751</v>
      </c>
      <c r="BA178" s="68" t="s">
        <v>1751</v>
      </c>
      <c r="BB178" s="68" t="s">
        <v>1751</v>
      </c>
      <c r="BC178" s="68" t="s">
        <v>1751</v>
      </c>
      <c r="BD178" s="68" t="s">
        <v>1751</v>
      </c>
      <c r="BE178" s="68" t="s">
        <v>1751</v>
      </c>
      <c r="BG178" s="68" t="s">
        <v>1751</v>
      </c>
      <c r="BH178" s="68" t="s">
        <v>1751</v>
      </c>
    </row>
    <row r="179" spans="1:60">
      <c r="A179" s="132">
        <v>45079</v>
      </c>
      <c r="B179" s="68" t="s">
        <v>1751</v>
      </c>
      <c r="C179" s="68" t="s">
        <v>1751</v>
      </c>
      <c r="D179" s="68" t="s">
        <v>1751</v>
      </c>
      <c r="E179" s="68" t="s">
        <v>1751</v>
      </c>
      <c r="F179" s="68" t="s">
        <v>1751</v>
      </c>
      <c r="G179" s="68" t="s">
        <v>1751</v>
      </c>
      <c r="H179" s="68" t="s">
        <v>1751</v>
      </c>
      <c r="I179" s="68" t="s">
        <v>1751</v>
      </c>
      <c r="J179" s="68" t="s">
        <v>1751</v>
      </c>
      <c r="K179" s="68" t="s">
        <v>1751</v>
      </c>
      <c r="L179" s="68" t="s">
        <v>1751</v>
      </c>
      <c r="M179" s="68" t="s">
        <v>1751</v>
      </c>
      <c r="N179" s="68" t="s">
        <v>1751</v>
      </c>
      <c r="O179" s="68" t="s">
        <v>1751</v>
      </c>
      <c r="P179" s="68" t="s">
        <v>1751</v>
      </c>
      <c r="Q179" s="68" t="s">
        <v>1751</v>
      </c>
      <c r="R179" s="68" t="s">
        <v>1751</v>
      </c>
      <c r="S179" s="68" t="s">
        <v>1751</v>
      </c>
      <c r="T179" s="68" t="s">
        <v>1751</v>
      </c>
      <c r="U179" s="68" t="s">
        <v>1751</v>
      </c>
      <c r="V179" s="68" t="s">
        <v>1751</v>
      </c>
      <c r="W179" s="68" t="s">
        <v>1751</v>
      </c>
      <c r="X179" s="68" t="s">
        <v>1751</v>
      </c>
      <c r="Y179" s="68" t="s">
        <v>1751</v>
      </c>
      <c r="Z179" s="68" t="s">
        <v>1751</v>
      </c>
      <c r="AA179" s="68" t="s">
        <v>1751</v>
      </c>
      <c r="AB179" s="68" t="s">
        <v>1751</v>
      </c>
      <c r="AC179" s="68" t="s">
        <v>1751</v>
      </c>
      <c r="AD179" s="68" t="s">
        <v>1751</v>
      </c>
      <c r="AE179" s="68" t="s">
        <v>1751</v>
      </c>
      <c r="AF179" s="68" t="s">
        <v>1751</v>
      </c>
      <c r="AG179" s="68" t="s">
        <v>1751</v>
      </c>
      <c r="AH179" s="68" t="s">
        <v>1751</v>
      </c>
      <c r="AI179" s="68" t="s">
        <v>1751</v>
      </c>
      <c r="AJ179" s="68" t="s">
        <v>1751</v>
      </c>
      <c r="AK179" s="68" t="s">
        <v>1751</v>
      </c>
      <c r="AL179" s="68" t="s">
        <v>1751</v>
      </c>
      <c r="AM179" s="68" t="s">
        <v>1751</v>
      </c>
      <c r="AN179" s="68" t="s">
        <v>1751</v>
      </c>
      <c r="AO179" s="68" t="s">
        <v>1751</v>
      </c>
      <c r="AP179" s="68" t="s">
        <v>1751</v>
      </c>
      <c r="AQ179" s="68" t="s">
        <v>1751</v>
      </c>
      <c r="AR179" s="68" t="s">
        <v>1751</v>
      </c>
      <c r="AS179" s="68" t="s">
        <v>1751</v>
      </c>
      <c r="AT179" s="68" t="s">
        <v>1751</v>
      </c>
      <c r="AU179" s="68" t="s">
        <v>1751</v>
      </c>
      <c r="AV179" s="68" t="s">
        <v>1751</v>
      </c>
      <c r="AW179" s="68" t="s">
        <v>1751</v>
      </c>
      <c r="AX179" s="68" t="s">
        <v>1751</v>
      </c>
      <c r="AY179" s="68" t="s">
        <v>1751</v>
      </c>
      <c r="AZ179" s="68" t="s">
        <v>1751</v>
      </c>
      <c r="BA179" s="68" t="s">
        <v>1751</v>
      </c>
      <c r="BB179" s="68" t="s">
        <v>1751</v>
      </c>
      <c r="BC179" s="68" t="s">
        <v>1751</v>
      </c>
      <c r="BD179" s="68" t="s">
        <v>1751</v>
      </c>
      <c r="BE179" s="68" t="s">
        <v>1751</v>
      </c>
      <c r="BG179" s="68" t="s">
        <v>1751</v>
      </c>
      <c r="BH179" s="68" t="s">
        <v>1751</v>
      </c>
    </row>
    <row r="180" spans="1:60">
      <c r="A180" s="132">
        <v>45080</v>
      </c>
      <c r="B180" s="68" t="s">
        <v>1751</v>
      </c>
      <c r="C180" s="68" t="s">
        <v>1751</v>
      </c>
      <c r="D180" s="68" t="s">
        <v>1751</v>
      </c>
      <c r="E180" s="68" t="s">
        <v>1751</v>
      </c>
      <c r="F180" s="68" t="s">
        <v>1751</v>
      </c>
      <c r="G180" s="68" t="s">
        <v>1751</v>
      </c>
      <c r="H180" s="68" t="s">
        <v>1751</v>
      </c>
      <c r="I180" s="68" t="s">
        <v>1751</v>
      </c>
      <c r="J180" s="68" t="s">
        <v>1751</v>
      </c>
      <c r="K180" s="68" t="s">
        <v>1751</v>
      </c>
      <c r="L180" s="68" t="s">
        <v>1751</v>
      </c>
      <c r="M180" s="68" t="s">
        <v>1751</v>
      </c>
      <c r="N180" s="68" t="s">
        <v>1751</v>
      </c>
      <c r="O180" s="68" t="s">
        <v>1751</v>
      </c>
      <c r="P180" s="68" t="s">
        <v>1751</v>
      </c>
      <c r="Q180" s="68" t="s">
        <v>1751</v>
      </c>
      <c r="R180" s="68" t="s">
        <v>1751</v>
      </c>
      <c r="S180" s="68" t="s">
        <v>1751</v>
      </c>
      <c r="T180" s="68" t="s">
        <v>1751</v>
      </c>
      <c r="U180" s="68" t="s">
        <v>1751</v>
      </c>
      <c r="V180" s="68" t="s">
        <v>1751</v>
      </c>
      <c r="W180" s="68" t="s">
        <v>1751</v>
      </c>
      <c r="X180" s="68" t="s">
        <v>1751</v>
      </c>
      <c r="Y180" s="68" t="s">
        <v>1751</v>
      </c>
      <c r="Z180" s="68" t="s">
        <v>1751</v>
      </c>
      <c r="AA180" s="68" t="s">
        <v>1751</v>
      </c>
      <c r="AB180" s="68" t="s">
        <v>1751</v>
      </c>
      <c r="AC180" s="68" t="s">
        <v>1751</v>
      </c>
      <c r="AD180" s="68" t="s">
        <v>1751</v>
      </c>
      <c r="AE180" s="68" t="s">
        <v>1751</v>
      </c>
      <c r="AF180" s="68" t="s">
        <v>1751</v>
      </c>
      <c r="AG180" s="68" t="s">
        <v>1751</v>
      </c>
      <c r="AH180" s="68" t="s">
        <v>1751</v>
      </c>
      <c r="AI180" s="68" t="s">
        <v>1751</v>
      </c>
      <c r="AJ180" s="68" t="s">
        <v>1751</v>
      </c>
      <c r="AK180" s="68" t="s">
        <v>1751</v>
      </c>
      <c r="AL180" s="68" t="s">
        <v>1751</v>
      </c>
      <c r="AM180" s="68" t="s">
        <v>1751</v>
      </c>
      <c r="AN180" s="68" t="s">
        <v>1751</v>
      </c>
      <c r="AO180" s="68" t="s">
        <v>1751</v>
      </c>
      <c r="AP180" s="68" t="s">
        <v>1751</v>
      </c>
      <c r="AQ180" s="68" t="s">
        <v>1751</v>
      </c>
      <c r="AR180" s="68" t="s">
        <v>1751</v>
      </c>
      <c r="AS180" s="68" t="s">
        <v>1751</v>
      </c>
      <c r="AT180" s="68" t="s">
        <v>1751</v>
      </c>
      <c r="AU180" s="68" t="s">
        <v>1751</v>
      </c>
      <c r="AV180" s="68" t="s">
        <v>1751</v>
      </c>
      <c r="AW180" s="68" t="s">
        <v>1751</v>
      </c>
      <c r="AX180" s="68" t="s">
        <v>1751</v>
      </c>
      <c r="AY180" s="68" t="s">
        <v>1751</v>
      </c>
      <c r="AZ180" s="68" t="s">
        <v>1751</v>
      </c>
      <c r="BA180" s="68" t="s">
        <v>1751</v>
      </c>
      <c r="BB180" s="68" t="s">
        <v>1751</v>
      </c>
      <c r="BC180" s="68" t="s">
        <v>1751</v>
      </c>
      <c r="BD180" s="68" t="s">
        <v>1751</v>
      </c>
      <c r="BE180" s="68" t="s">
        <v>1751</v>
      </c>
      <c r="BG180" s="68" t="s">
        <v>1751</v>
      </c>
      <c r="BH180" s="68" t="s">
        <v>1751</v>
      </c>
    </row>
    <row r="181" spans="1:60">
      <c r="A181" s="132">
        <v>45081</v>
      </c>
      <c r="B181" s="68" t="s">
        <v>1751</v>
      </c>
      <c r="C181" s="68">
        <v>1050</v>
      </c>
      <c r="D181" s="68" t="s">
        <v>1751</v>
      </c>
      <c r="E181" s="68" t="s">
        <v>1751</v>
      </c>
      <c r="F181" s="68">
        <v>765</v>
      </c>
      <c r="G181" s="68">
        <v>770</v>
      </c>
      <c r="H181" s="68">
        <v>800</v>
      </c>
      <c r="I181" s="68">
        <v>800</v>
      </c>
      <c r="J181" s="68">
        <v>758.1</v>
      </c>
      <c r="K181" s="68" t="s">
        <v>1751</v>
      </c>
      <c r="L181" s="68" t="s">
        <v>1751</v>
      </c>
      <c r="M181" s="68" t="s">
        <v>1751</v>
      </c>
      <c r="N181" s="68" t="s">
        <v>1751</v>
      </c>
      <c r="O181" s="68">
        <v>816</v>
      </c>
      <c r="P181" s="68" t="s">
        <v>1751</v>
      </c>
      <c r="Q181" s="68" t="s">
        <v>1751</v>
      </c>
      <c r="R181" s="68">
        <v>1015</v>
      </c>
      <c r="S181" s="68" t="s">
        <v>1751</v>
      </c>
      <c r="T181" s="68" t="s">
        <v>1751</v>
      </c>
      <c r="U181" s="68">
        <v>890</v>
      </c>
      <c r="V181" s="68" t="s">
        <v>1751</v>
      </c>
      <c r="W181" s="68" t="s">
        <v>1751</v>
      </c>
      <c r="X181" s="68" t="s">
        <v>1751</v>
      </c>
      <c r="Y181" s="68">
        <v>975</v>
      </c>
      <c r="Z181" s="68" t="s">
        <v>1751</v>
      </c>
      <c r="AA181" s="68" t="s">
        <v>1751</v>
      </c>
      <c r="AB181" s="68" t="s">
        <v>1751</v>
      </c>
      <c r="AC181" s="68" t="s">
        <v>1751</v>
      </c>
      <c r="AD181" s="68" t="s">
        <v>1751</v>
      </c>
      <c r="AE181" s="68" t="s">
        <v>1751</v>
      </c>
      <c r="AF181" s="68" t="s">
        <v>1751</v>
      </c>
      <c r="AG181" s="68" t="s">
        <v>1751</v>
      </c>
      <c r="AH181" s="68" t="s">
        <v>1751</v>
      </c>
      <c r="AI181" s="68" t="s">
        <v>1751</v>
      </c>
      <c r="AJ181" s="68" t="s">
        <v>1751</v>
      </c>
      <c r="AK181" s="68" t="s">
        <v>1751</v>
      </c>
      <c r="AL181" s="68" t="s">
        <v>1751</v>
      </c>
      <c r="AM181" s="68" t="s">
        <v>1751</v>
      </c>
      <c r="AN181" s="68" t="s">
        <v>1751</v>
      </c>
      <c r="AO181" s="68" t="s">
        <v>1751</v>
      </c>
      <c r="AP181" s="68" t="s">
        <v>1751</v>
      </c>
      <c r="AQ181" s="68" t="s">
        <v>1751</v>
      </c>
      <c r="AR181" s="68">
        <v>777</v>
      </c>
      <c r="AS181" s="68" t="s">
        <v>1751</v>
      </c>
      <c r="AT181" s="68" t="s">
        <v>1751</v>
      </c>
      <c r="AU181" s="68" t="s">
        <v>1751</v>
      </c>
      <c r="AV181" s="68" t="s">
        <v>1751</v>
      </c>
      <c r="AW181" s="68" t="s">
        <v>1751</v>
      </c>
      <c r="AX181" s="68" t="s">
        <v>1751</v>
      </c>
      <c r="AY181" s="68">
        <v>770</v>
      </c>
      <c r="AZ181" s="68" t="s">
        <v>1751</v>
      </c>
      <c r="BA181" s="68" t="s">
        <v>1751</v>
      </c>
      <c r="BB181" s="68" t="s">
        <v>1751</v>
      </c>
      <c r="BC181" s="68" t="s">
        <v>1751</v>
      </c>
      <c r="BD181" s="68" t="s">
        <v>1751</v>
      </c>
      <c r="BE181" s="68" t="s">
        <v>1751</v>
      </c>
      <c r="BG181" s="68" t="s">
        <v>1751</v>
      </c>
      <c r="BH181" s="68" t="s">
        <v>1751</v>
      </c>
    </row>
    <row r="182" spans="1:60">
      <c r="A182" s="132">
        <v>45082</v>
      </c>
      <c r="B182" s="68" t="s">
        <v>1751</v>
      </c>
      <c r="C182" s="68" t="s">
        <v>1751</v>
      </c>
      <c r="D182" s="68" t="s">
        <v>1751</v>
      </c>
      <c r="E182" s="68" t="s">
        <v>1751</v>
      </c>
      <c r="F182" s="68">
        <v>760.7</v>
      </c>
      <c r="G182" s="68" t="s">
        <v>1751</v>
      </c>
      <c r="H182" s="68">
        <v>805</v>
      </c>
      <c r="I182" s="68">
        <v>816</v>
      </c>
      <c r="J182" s="68">
        <v>758.2</v>
      </c>
      <c r="K182" s="68">
        <v>785</v>
      </c>
      <c r="L182" s="68">
        <v>887.4</v>
      </c>
      <c r="M182" s="68" t="s">
        <v>1751</v>
      </c>
      <c r="N182" s="68" t="s">
        <v>1751</v>
      </c>
      <c r="O182" s="68">
        <v>817</v>
      </c>
      <c r="P182" s="68" t="s">
        <v>1751</v>
      </c>
      <c r="Q182" s="68" t="s">
        <v>1751</v>
      </c>
      <c r="R182" s="68">
        <v>1000</v>
      </c>
      <c r="S182" s="68">
        <v>904.7</v>
      </c>
      <c r="T182" s="68" t="s">
        <v>1751</v>
      </c>
      <c r="U182" s="68">
        <v>890</v>
      </c>
      <c r="V182" s="68" t="s">
        <v>1751</v>
      </c>
      <c r="W182" s="68">
        <v>960</v>
      </c>
      <c r="X182" s="68" t="s">
        <v>1751</v>
      </c>
      <c r="Y182" s="68">
        <v>960</v>
      </c>
      <c r="Z182" s="68" t="s">
        <v>1751</v>
      </c>
      <c r="AA182" s="68" t="s">
        <v>1751</v>
      </c>
      <c r="AB182" s="68" t="s">
        <v>1751</v>
      </c>
      <c r="AC182" s="68" t="s">
        <v>1751</v>
      </c>
      <c r="AD182" s="68" t="s">
        <v>1751</v>
      </c>
      <c r="AE182" s="68">
        <v>970</v>
      </c>
      <c r="AF182" s="68" t="s">
        <v>1751</v>
      </c>
      <c r="AG182" s="68" t="s">
        <v>1751</v>
      </c>
      <c r="AH182" s="68">
        <v>795.1</v>
      </c>
      <c r="AI182" s="68" t="s">
        <v>1751</v>
      </c>
      <c r="AJ182" s="68">
        <v>1027</v>
      </c>
      <c r="AK182" s="68">
        <v>955</v>
      </c>
      <c r="AL182" s="68" t="s">
        <v>1751</v>
      </c>
      <c r="AM182" s="68" t="s">
        <v>1751</v>
      </c>
      <c r="AN182" s="68" t="s">
        <v>1751</v>
      </c>
      <c r="AO182" s="68" t="s">
        <v>1751</v>
      </c>
      <c r="AP182" s="68" t="s">
        <v>1751</v>
      </c>
      <c r="AQ182" s="68">
        <v>756</v>
      </c>
      <c r="AR182" s="68">
        <v>777</v>
      </c>
      <c r="AS182" s="68" t="s">
        <v>1751</v>
      </c>
      <c r="AT182" s="68" t="s">
        <v>1751</v>
      </c>
      <c r="AU182" s="68" t="s">
        <v>1751</v>
      </c>
      <c r="AV182" s="68" t="s">
        <v>1751</v>
      </c>
      <c r="AW182" s="68" t="s">
        <v>1751</v>
      </c>
      <c r="AX182" s="68" t="s">
        <v>1751</v>
      </c>
      <c r="AY182" s="68">
        <v>770</v>
      </c>
      <c r="AZ182" s="68" t="s">
        <v>1751</v>
      </c>
      <c r="BA182" s="68" t="s">
        <v>1751</v>
      </c>
      <c r="BB182" s="68" t="s">
        <v>1751</v>
      </c>
      <c r="BC182" s="68" t="s">
        <v>1751</v>
      </c>
      <c r="BD182" s="68" t="s">
        <v>1751</v>
      </c>
      <c r="BE182" s="68" t="s">
        <v>1751</v>
      </c>
      <c r="BF182" s="68" t="s">
        <v>1751</v>
      </c>
      <c r="BG182" s="68" t="s">
        <v>1751</v>
      </c>
    </row>
    <row r="183" spans="1:60">
      <c r="A183" s="132">
        <v>45083</v>
      </c>
      <c r="B183" s="68">
        <v>1041.3</v>
      </c>
      <c r="C183" s="68" t="s">
        <v>1751</v>
      </c>
      <c r="D183" s="68" t="s">
        <v>1751</v>
      </c>
      <c r="E183" s="68">
        <v>770</v>
      </c>
      <c r="F183" s="68">
        <v>765</v>
      </c>
      <c r="G183" s="68" t="s">
        <v>1751</v>
      </c>
      <c r="H183" s="68" t="s">
        <v>1751</v>
      </c>
      <c r="I183" s="68" t="s">
        <v>1751</v>
      </c>
      <c r="J183" s="68" t="s">
        <v>1751</v>
      </c>
      <c r="K183" s="68">
        <v>795</v>
      </c>
      <c r="L183" s="68" t="s">
        <v>1751</v>
      </c>
      <c r="M183" s="68">
        <v>878</v>
      </c>
      <c r="N183" s="68" t="s">
        <v>1751</v>
      </c>
      <c r="O183" s="68">
        <v>833.3</v>
      </c>
      <c r="P183" s="68" t="s">
        <v>1751</v>
      </c>
      <c r="Q183" s="68" t="s">
        <v>1751</v>
      </c>
      <c r="R183" s="68">
        <v>990</v>
      </c>
      <c r="S183" s="68" t="s">
        <v>1751</v>
      </c>
      <c r="T183" s="68" t="s">
        <v>1751</v>
      </c>
      <c r="U183" s="68">
        <v>886</v>
      </c>
      <c r="V183" s="68" t="s">
        <v>1751</v>
      </c>
      <c r="W183" s="68" t="s">
        <v>1751</v>
      </c>
      <c r="X183" s="68" t="s">
        <v>1751</v>
      </c>
      <c r="Y183" s="68" t="s">
        <v>1751</v>
      </c>
      <c r="Z183" s="68">
        <v>900.1</v>
      </c>
      <c r="AA183" s="68" t="s">
        <v>1751</v>
      </c>
      <c r="AB183" s="68" t="s">
        <v>1751</v>
      </c>
      <c r="AC183" s="68" t="s">
        <v>1751</v>
      </c>
      <c r="AD183" s="68" t="s">
        <v>1751</v>
      </c>
      <c r="AE183" s="68" t="s">
        <v>1751</v>
      </c>
      <c r="AF183" s="68" t="s">
        <v>1751</v>
      </c>
      <c r="AG183" s="68">
        <v>900</v>
      </c>
      <c r="AH183" s="68">
        <v>800</v>
      </c>
      <c r="AI183" s="68" t="s">
        <v>1751</v>
      </c>
      <c r="AJ183" s="68">
        <v>1008.5</v>
      </c>
      <c r="AK183" s="68">
        <v>940.1</v>
      </c>
      <c r="AL183" s="68" t="s">
        <v>1751</v>
      </c>
      <c r="AM183" s="68" t="s">
        <v>1751</v>
      </c>
      <c r="AN183" s="68" t="s">
        <v>1751</v>
      </c>
      <c r="AO183" s="68" t="s">
        <v>1751</v>
      </c>
      <c r="AP183" s="68" t="s">
        <v>1751</v>
      </c>
      <c r="AQ183" s="68" t="s">
        <v>1751</v>
      </c>
      <c r="AR183" s="68">
        <v>777</v>
      </c>
      <c r="AS183" s="68" t="s">
        <v>1751</v>
      </c>
      <c r="AT183" s="68" t="s">
        <v>1751</v>
      </c>
      <c r="AU183" s="68" t="s">
        <v>1751</v>
      </c>
      <c r="AV183" s="68" t="s">
        <v>1751</v>
      </c>
      <c r="AW183" s="68" t="s">
        <v>1751</v>
      </c>
      <c r="AX183" s="68" t="s">
        <v>1751</v>
      </c>
      <c r="AY183" s="68" t="s">
        <v>1751</v>
      </c>
      <c r="AZ183" s="68">
        <v>805</v>
      </c>
      <c r="BA183" s="68" t="s">
        <v>1751</v>
      </c>
      <c r="BB183" s="68" t="s">
        <v>1751</v>
      </c>
      <c r="BC183" s="68" t="s">
        <v>1751</v>
      </c>
      <c r="BD183" s="68" t="s">
        <v>1751</v>
      </c>
      <c r="BE183" s="68" t="s">
        <v>1751</v>
      </c>
    </row>
    <row r="184" spans="1:60">
      <c r="A184" s="132">
        <v>45084</v>
      </c>
      <c r="B184" s="68">
        <v>1059</v>
      </c>
      <c r="C184" s="68" t="s">
        <v>1751</v>
      </c>
      <c r="D184" s="68" t="s">
        <v>1751</v>
      </c>
      <c r="E184" s="68" t="s">
        <v>1751</v>
      </c>
      <c r="F184" s="68" t="s">
        <v>1751</v>
      </c>
      <c r="G184" s="68" t="s">
        <v>1751</v>
      </c>
      <c r="H184" s="68" t="s">
        <v>1751</v>
      </c>
      <c r="I184" s="68">
        <v>816</v>
      </c>
      <c r="J184" s="68" t="s">
        <v>1751</v>
      </c>
      <c r="K184" s="68" t="s">
        <v>1751</v>
      </c>
      <c r="L184" s="68">
        <v>875</v>
      </c>
      <c r="M184" s="68" t="s">
        <v>1751</v>
      </c>
      <c r="N184" s="68" t="s">
        <v>1751</v>
      </c>
      <c r="O184" s="68">
        <v>833</v>
      </c>
      <c r="P184" s="68" t="s">
        <v>1751</v>
      </c>
      <c r="Q184" s="68" t="s">
        <v>1751</v>
      </c>
      <c r="R184" s="68" t="s">
        <v>1751</v>
      </c>
      <c r="S184" s="68" t="s">
        <v>1751</v>
      </c>
      <c r="T184" s="68" t="s">
        <v>1751</v>
      </c>
      <c r="U184" s="68">
        <v>882</v>
      </c>
      <c r="V184" s="68" t="s">
        <v>1751</v>
      </c>
      <c r="W184" s="68" t="s">
        <v>1751</v>
      </c>
      <c r="X184" s="68">
        <v>877.2</v>
      </c>
      <c r="Y184" s="68" t="s">
        <v>1751</v>
      </c>
      <c r="Z184" s="68" t="s">
        <v>1751</v>
      </c>
      <c r="AA184" s="68" t="s">
        <v>1751</v>
      </c>
      <c r="AB184" s="68" t="s">
        <v>1751</v>
      </c>
      <c r="AC184" s="68" t="s">
        <v>1751</v>
      </c>
      <c r="AD184" s="68" t="s">
        <v>1751</v>
      </c>
      <c r="AE184" s="68" t="s">
        <v>1751</v>
      </c>
      <c r="AF184" s="68" t="s">
        <v>1751</v>
      </c>
      <c r="AG184" s="68" t="s">
        <v>1751</v>
      </c>
      <c r="AH184" s="68">
        <v>800</v>
      </c>
      <c r="AI184" s="68" t="s">
        <v>1751</v>
      </c>
      <c r="AJ184" s="68" t="s">
        <v>1751</v>
      </c>
      <c r="AK184" s="68" t="s">
        <v>1751</v>
      </c>
      <c r="AL184" s="68" t="s">
        <v>1751</v>
      </c>
      <c r="AM184" s="68" t="s">
        <v>1751</v>
      </c>
      <c r="AN184" s="68" t="s">
        <v>1751</v>
      </c>
      <c r="AO184" s="68" t="s">
        <v>1751</v>
      </c>
      <c r="AP184" s="68" t="s">
        <v>1751</v>
      </c>
      <c r="AQ184" s="68" t="s">
        <v>1751</v>
      </c>
      <c r="AR184" s="68" t="s">
        <v>1751</v>
      </c>
      <c r="AS184" s="68" t="s">
        <v>1751</v>
      </c>
      <c r="AT184" s="68" t="s">
        <v>1751</v>
      </c>
      <c r="AU184" s="68" t="s">
        <v>1751</v>
      </c>
      <c r="AV184" s="68" t="s">
        <v>1751</v>
      </c>
      <c r="AW184" s="68" t="s">
        <v>1751</v>
      </c>
      <c r="AX184" s="68" t="s">
        <v>1751</v>
      </c>
      <c r="AY184" s="68" t="s">
        <v>1751</v>
      </c>
      <c r="AZ184" s="68">
        <v>780</v>
      </c>
      <c r="BA184" s="68" t="s">
        <v>1751</v>
      </c>
      <c r="BB184" s="68" t="s">
        <v>1751</v>
      </c>
      <c r="BC184" s="68" t="s">
        <v>1751</v>
      </c>
      <c r="BD184" s="68" t="s">
        <v>1751</v>
      </c>
      <c r="BE184" s="68" t="s">
        <v>1751</v>
      </c>
    </row>
    <row r="185" spans="1:60">
      <c r="A185" s="132">
        <v>45085</v>
      </c>
      <c r="B185" s="68">
        <v>1039.2</v>
      </c>
      <c r="C185" s="68" t="s">
        <v>1751</v>
      </c>
      <c r="D185" s="68" t="s">
        <v>1751</v>
      </c>
      <c r="E185" s="68" t="s">
        <v>1751</v>
      </c>
      <c r="F185" s="68" t="s">
        <v>1751</v>
      </c>
      <c r="G185" s="68">
        <v>801.1</v>
      </c>
      <c r="H185" s="68" t="s">
        <v>1751</v>
      </c>
      <c r="I185" s="68">
        <v>800</v>
      </c>
      <c r="J185" s="68" t="s">
        <v>1751</v>
      </c>
      <c r="K185" s="68" t="s">
        <v>1751</v>
      </c>
      <c r="L185" s="68">
        <v>862.2</v>
      </c>
      <c r="M185" s="68" t="s">
        <v>1751</v>
      </c>
      <c r="N185" s="68" t="s">
        <v>1751</v>
      </c>
      <c r="O185" s="68" t="s">
        <v>1751</v>
      </c>
      <c r="P185" s="68" t="s">
        <v>1751</v>
      </c>
      <c r="Q185" s="68">
        <v>980</v>
      </c>
      <c r="R185" s="68" t="s">
        <v>1751</v>
      </c>
      <c r="S185" s="68">
        <v>922.7</v>
      </c>
      <c r="T185" s="68" t="s">
        <v>1751</v>
      </c>
      <c r="U185" s="68">
        <v>890</v>
      </c>
      <c r="V185" s="68">
        <v>1002</v>
      </c>
      <c r="W185" s="68" t="s">
        <v>1751</v>
      </c>
      <c r="X185" s="68" t="s">
        <v>1751</v>
      </c>
      <c r="Y185" s="68">
        <v>960</v>
      </c>
      <c r="Z185" s="68" t="s">
        <v>1751</v>
      </c>
      <c r="AA185" s="68">
        <v>958.5</v>
      </c>
      <c r="AB185" s="68" t="s">
        <v>1751</v>
      </c>
      <c r="AC185" s="68" t="s">
        <v>1751</v>
      </c>
      <c r="AD185" s="68" t="s">
        <v>1751</v>
      </c>
      <c r="AE185" s="68" t="s">
        <v>1751</v>
      </c>
      <c r="AF185" s="68" t="s">
        <v>1751</v>
      </c>
      <c r="AG185" s="68">
        <v>900</v>
      </c>
      <c r="AH185" s="68">
        <v>810</v>
      </c>
      <c r="AI185" s="68">
        <v>970</v>
      </c>
      <c r="AJ185" s="68">
        <v>1010</v>
      </c>
      <c r="AK185" s="68">
        <v>940.2</v>
      </c>
      <c r="AL185" s="68" t="s">
        <v>1751</v>
      </c>
      <c r="AM185" s="68" t="s">
        <v>1751</v>
      </c>
      <c r="AN185" s="68" t="s">
        <v>1751</v>
      </c>
      <c r="AO185" s="68" t="s">
        <v>1751</v>
      </c>
      <c r="AP185" s="68" t="s">
        <v>1751</v>
      </c>
      <c r="AQ185" s="68" t="s">
        <v>1751</v>
      </c>
      <c r="AR185" s="68" t="s">
        <v>1751</v>
      </c>
      <c r="AS185" s="68" t="s">
        <v>1751</v>
      </c>
      <c r="AT185" s="68" t="s">
        <v>1751</v>
      </c>
      <c r="AU185" s="68" t="s">
        <v>1751</v>
      </c>
      <c r="AV185" s="68" t="s">
        <v>1751</v>
      </c>
      <c r="AW185" s="68" t="s">
        <v>1751</v>
      </c>
      <c r="AX185" s="68" t="s">
        <v>1751</v>
      </c>
      <c r="AY185" s="68" t="s">
        <v>1751</v>
      </c>
      <c r="AZ185" s="68">
        <v>765.1</v>
      </c>
      <c r="BA185" s="68" t="s">
        <v>1751</v>
      </c>
      <c r="BB185" s="68" t="s">
        <v>1751</v>
      </c>
      <c r="BC185" s="68" t="s">
        <v>1751</v>
      </c>
      <c r="BD185" s="68" t="s">
        <v>1751</v>
      </c>
      <c r="BE185" s="68" t="s">
        <v>1751</v>
      </c>
    </row>
    <row r="186" spans="1:60">
      <c r="A186" s="132">
        <v>45086</v>
      </c>
      <c r="B186" s="68" t="s">
        <v>1751</v>
      </c>
      <c r="C186" s="68" t="s">
        <v>1751</v>
      </c>
      <c r="D186" s="68" t="s">
        <v>1751</v>
      </c>
      <c r="E186" s="68" t="s">
        <v>1751</v>
      </c>
      <c r="F186" s="68" t="s">
        <v>1751</v>
      </c>
      <c r="G186" s="68" t="s">
        <v>1751</v>
      </c>
      <c r="H186" s="68" t="s">
        <v>1751</v>
      </c>
      <c r="I186" s="68" t="s">
        <v>1751</v>
      </c>
      <c r="J186" s="68" t="s">
        <v>1751</v>
      </c>
      <c r="K186" s="68" t="s">
        <v>1751</v>
      </c>
      <c r="L186" s="68" t="s">
        <v>1751</v>
      </c>
      <c r="M186" s="68" t="s">
        <v>1751</v>
      </c>
      <c r="N186" s="68" t="s">
        <v>1751</v>
      </c>
      <c r="O186" s="68" t="s">
        <v>1751</v>
      </c>
      <c r="P186" s="68" t="s">
        <v>1751</v>
      </c>
      <c r="Q186" s="68" t="s">
        <v>1751</v>
      </c>
      <c r="R186" s="68" t="s">
        <v>1751</v>
      </c>
      <c r="S186" s="68" t="s">
        <v>1751</v>
      </c>
      <c r="T186" s="68" t="s">
        <v>1751</v>
      </c>
      <c r="U186" s="68" t="s">
        <v>1751</v>
      </c>
      <c r="V186" s="68" t="s">
        <v>1751</v>
      </c>
      <c r="W186" s="68" t="s">
        <v>1751</v>
      </c>
      <c r="X186" s="68" t="s">
        <v>1751</v>
      </c>
      <c r="Y186" s="68" t="s">
        <v>1751</v>
      </c>
      <c r="Z186" s="68" t="s">
        <v>1751</v>
      </c>
      <c r="AA186" s="68" t="s">
        <v>1751</v>
      </c>
      <c r="AB186" s="68" t="s">
        <v>1751</v>
      </c>
      <c r="AC186" s="68" t="s">
        <v>1751</v>
      </c>
      <c r="AD186" s="68" t="s">
        <v>1751</v>
      </c>
      <c r="AE186" s="68" t="s">
        <v>1751</v>
      </c>
      <c r="AF186" s="68" t="s">
        <v>1751</v>
      </c>
      <c r="AG186" s="68" t="s">
        <v>1751</v>
      </c>
      <c r="AH186" s="68" t="s">
        <v>1751</v>
      </c>
      <c r="AI186" s="68" t="s">
        <v>1751</v>
      </c>
      <c r="AJ186" s="68" t="s">
        <v>1751</v>
      </c>
      <c r="AK186" s="68" t="s">
        <v>1751</v>
      </c>
      <c r="AL186" s="68" t="s">
        <v>1751</v>
      </c>
      <c r="AM186" s="68" t="s">
        <v>1751</v>
      </c>
      <c r="AN186" s="68" t="s">
        <v>1751</v>
      </c>
      <c r="AO186" s="68" t="s">
        <v>1751</v>
      </c>
      <c r="AP186" s="68" t="s">
        <v>1751</v>
      </c>
      <c r="AQ186" s="68" t="s">
        <v>1751</v>
      </c>
      <c r="AR186" s="68" t="s">
        <v>1751</v>
      </c>
      <c r="AS186" s="68" t="s">
        <v>1751</v>
      </c>
      <c r="AT186" s="68" t="s">
        <v>1751</v>
      </c>
      <c r="AU186" s="68" t="s">
        <v>1751</v>
      </c>
      <c r="AV186" s="68" t="s">
        <v>1751</v>
      </c>
      <c r="AW186" s="68" t="s">
        <v>1751</v>
      </c>
      <c r="AX186" s="68" t="s">
        <v>1751</v>
      </c>
      <c r="AY186" s="68" t="s">
        <v>1751</v>
      </c>
      <c r="AZ186" s="68" t="s">
        <v>1751</v>
      </c>
      <c r="BA186" s="68" t="s">
        <v>1751</v>
      </c>
      <c r="BB186" s="68" t="s">
        <v>1751</v>
      </c>
      <c r="BC186" s="68" t="s">
        <v>1751</v>
      </c>
      <c r="BD186" s="68" t="s">
        <v>1751</v>
      </c>
      <c r="BE186" s="68" t="s">
        <v>1751</v>
      </c>
    </row>
    <row r="187" spans="1:60">
      <c r="A187" s="132">
        <v>45087</v>
      </c>
      <c r="B187" s="68" t="s">
        <v>1751</v>
      </c>
      <c r="C187" s="68" t="s">
        <v>1751</v>
      </c>
      <c r="D187" s="68" t="s">
        <v>1751</v>
      </c>
      <c r="E187" s="68" t="s">
        <v>1751</v>
      </c>
      <c r="F187" s="68" t="s">
        <v>1751</v>
      </c>
      <c r="G187" s="68" t="s">
        <v>1751</v>
      </c>
      <c r="H187" s="68" t="s">
        <v>1751</v>
      </c>
      <c r="I187" s="68" t="s">
        <v>1751</v>
      </c>
      <c r="J187" s="68" t="s">
        <v>1751</v>
      </c>
      <c r="K187" s="68" t="s">
        <v>1751</v>
      </c>
      <c r="L187" s="68" t="s">
        <v>1751</v>
      </c>
      <c r="M187" s="68" t="s">
        <v>1751</v>
      </c>
      <c r="N187" s="68" t="s">
        <v>1751</v>
      </c>
      <c r="O187" s="68" t="s">
        <v>1751</v>
      </c>
      <c r="P187" s="68" t="s">
        <v>1751</v>
      </c>
      <c r="Q187" s="68" t="s">
        <v>1751</v>
      </c>
      <c r="R187" s="68" t="s">
        <v>1751</v>
      </c>
      <c r="S187" s="68" t="s">
        <v>1751</v>
      </c>
      <c r="T187" s="68" t="s">
        <v>1751</v>
      </c>
      <c r="U187" s="68" t="s">
        <v>1751</v>
      </c>
      <c r="V187" s="68" t="s">
        <v>1751</v>
      </c>
      <c r="W187" s="68" t="s">
        <v>1751</v>
      </c>
      <c r="X187" s="68" t="s">
        <v>1751</v>
      </c>
      <c r="Y187" s="68" t="s">
        <v>1751</v>
      </c>
      <c r="Z187" s="68" t="s">
        <v>1751</v>
      </c>
      <c r="AA187" s="68" t="s">
        <v>1751</v>
      </c>
      <c r="AB187" s="68" t="s">
        <v>1751</v>
      </c>
      <c r="AC187" s="68" t="s">
        <v>1751</v>
      </c>
      <c r="AD187" s="68" t="s">
        <v>1751</v>
      </c>
      <c r="AE187" s="68" t="s">
        <v>1751</v>
      </c>
      <c r="AF187" s="68" t="s">
        <v>1751</v>
      </c>
      <c r="AG187" s="68" t="s">
        <v>1751</v>
      </c>
      <c r="AH187" s="68" t="s">
        <v>1751</v>
      </c>
      <c r="AI187" s="68" t="s">
        <v>1751</v>
      </c>
      <c r="AJ187" s="68" t="s">
        <v>1751</v>
      </c>
      <c r="AK187" s="68" t="s">
        <v>1751</v>
      </c>
      <c r="AL187" s="68" t="s">
        <v>1751</v>
      </c>
      <c r="AM187" s="68" t="s">
        <v>1751</v>
      </c>
      <c r="AN187" s="68" t="s">
        <v>1751</v>
      </c>
      <c r="AO187" s="68" t="s">
        <v>1751</v>
      </c>
      <c r="AP187" s="68" t="s">
        <v>1751</v>
      </c>
      <c r="AQ187" s="68" t="s">
        <v>1751</v>
      </c>
      <c r="AR187" s="68" t="s">
        <v>1751</v>
      </c>
      <c r="AS187" s="68" t="s">
        <v>1751</v>
      </c>
      <c r="AT187" s="68" t="s">
        <v>1751</v>
      </c>
      <c r="AU187" s="68" t="s">
        <v>1751</v>
      </c>
      <c r="AV187" s="68" t="s">
        <v>1751</v>
      </c>
      <c r="AW187" s="68" t="s">
        <v>1751</v>
      </c>
      <c r="AX187" s="68" t="s">
        <v>1751</v>
      </c>
      <c r="AY187" s="68" t="s">
        <v>1751</v>
      </c>
      <c r="AZ187" s="68" t="s">
        <v>1751</v>
      </c>
      <c r="BA187" s="68" t="s">
        <v>1751</v>
      </c>
      <c r="BB187" s="68" t="s">
        <v>1751</v>
      </c>
      <c r="BC187" s="68" t="s">
        <v>1751</v>
      </c>
      <c r="BD187" s="68" t="s">
        <v>1751</v>
      </c>
      <c r="BE187" s="68" t="s">
        <v>1751</v>
      </c>
    </row>
    <row r="188" spans="1:60">
      <c r="A188" s="132">
        <v>45088</v>
      </c>
      <c r="B188" s="68" t="s">
        <v>1751</v>
      </c>
      <c r="C188" s="68">
        <v>1036.0999999999999</v>
      </c>
      <c r="D188" s="68" t="s">
        <v>1751</v>
      </c>
      <c r="E188" s="68" t="s">
        <v>1751</v>
      </c>
      <c r="F188" s="68">
        <v>766.1</v>
      </c>
      <c r="G188" s="68">
        <v>800</v>
      </c>
      <c r="H188" s="68" t="s">
        <v>1751</v>
      </c>
      <c r="I188" s="68" t="s">
        <v>1751</v>
      </c>
      <c r="J188" s="68" t="s">
        <v>1751</v>
      </c>
      <c r="K188" s="68">
        <v>795</v>
      </c>
      <c r="L188" s="68">
        <v>866.2</v>
      </c>
      <c r="M188" s="68" t="s">
        <v>1751</v>
      </c>
      <c r="N188" s="68" t="s">
        <v>1751</v>
      </c>
      <c r="O188" s="68" t="s">
        <v>1751</v>
      </c>
      <c r="P188" s="68" t="s">
        <v>1751</v>
      </c>
      <c r="Q188" s="68" t="s">
        <v>1751</v>
      </c>
      <c r="R188" s="68" t="s">
        <v>1751</v>
      </c>
      <c r="S188" s="68" t="s">
        <v>1751</v>
      </c>
      <c r="T188" s="68">
        <v>932</v>
      </c>
      <c r="U188" s="68">
        <v>885</v>
      </c>
      <c r="V188" s="68">
        <v>995</v>
      </c>
      <c r="W188" s="68" t="s">
        <v>1751</v>
      </c>
      <c r="X188" s="68" t="s">
        <v>1751</v>
      </c>
      <c r="Y188" s="68" t="s">
        <v>1751</v>
      </c>
      <c r="Z188" s="68" t="s">
        <v>1751</v>
      </c>
      <c r="AA188" s="68" t="s">
        <v>1751</v>
      </c>
      <c r="AB188" s="68" t="s">
        <v>1751</v>
      </c>
      <c r="AC188" s="68" t="s">
        <v>1751</v>
      </c>
      <c r="AD188" s="68" t="s">
        <v>1751</v>
      </c>
      <c r="AE188" s="68" t="s">
        <v>1751</v>
      </c>
      <c r="AF188" s="68" t="s">
        <v>1751</v>
      </c>
      <c r="AG188" s="68">
        <v>900.3</v>
      </c>
      <c r="AH188" s="68">
        <v>810</v>
      </c>
      <c r="AI188" s="68" t="s">
        <v>1751</v>
      </c>
      <c r="AJ188" s="68" t="s">
        <v>1751</v>
      </c>
      <c r="AK188" s="68">
        <v>950</v>
      </c>
      <c r="AL188" s="68" t="s">
        <v>1751</v>
      </c>
      <c r="AM188" s="68" t="s">
        <v>1751</v>
      </c>
      <c r="AN188" s="68" t="s">
        <v>1751</v>
      </c>
      <c r="AO188" s="68" t="s">
        <v>1751</v>
      </c>
      <c r="AP188" s="68" t="s">
        <v>1751</v>
      </c>
      <c r="AQ188" s="68">
        <v>764.1</v>
      </c>
      <c r="AR188" s="68" t="s">
        <v>1751</v>
      </c>
      <c r="AS188" s="68" t="s">
        <v>1751</v>
      </c>
      <c r="AT188" s="68" t="s">
        <v>1751</v>
      </c>
      <c r="AU188" s="68" t="s">
        <v>1751</v>
      </c>
      <c r="AV188" s="68" t="s">
        <v>1751</v>
      </c>
      <c r="AW188" s="68" t="s">
        <v>1751</v>
      </c>
      <c r="AX188" s="68" t="s">
        <v>1751</v>
      </c>
      <c r="AY188" s="68" t="s">
        <v>1751</v>
      </c>
      <c r="AZ188" s="68" t="s">
        <v>1751</v>
      </c>
      <c r="BA188" s="68" t="s">
        <v>1751</v>
      </c>
      <c r="BB188" s="68" t="s">
        <v>1751</v>
      </c>
      <c r="BC188" s="68" t="s">
        <v>1751</v>
      </c>
      <c r="BD188" s="68" t="s">
        <v>1751</v>
      </c>
      <c r="BE188" s="68" t="s">
        <v>1751</v>
      </c>
    </row>
    <row r="189" spans="1:60">
      <c r="A189" s="132">
        <v>45089</v>
      </c>
      <c r="B189" s="68">
        <v>1048</v>
      </c>
      <c r="C189" s="68">
        <v>1056.8</v>
      </c>
      <c r="D189" s="68" t="s">
        <v>1751</v>
      </c>
      <c r="E189" s="68" t="s">
        <v>1751</v>
      </c>
      <c r="F189" s="68">
        <v>781.4</v>
      </c>
      <c r="G189" s="68" t="s">
        <v>1751</v>
      </c>
      <c r="H189" s="68">
        <v>805.1</v>
      </c>
      <c r="I189" s="68" t="s">
        <v>1751</v>
      </c>
      <c r="J189" s="68">
        <v>780</v>
      </c>
      <c r="K189" s="68">
        <v>851</v>
      </c>
      <c r="L189" s="68">
        <v>877</v>
      </c>
      <c r="M189" s="68" t="s">
        <v>1751</v>
      </c>
      <c r="N189" s="68" t="s">
        <v>1751</v>
      </c>
      <c r="O189" s="68">
        <v>825</v>
      </c>
      <c r="P189" s="68" t="s">
        <v>1751</v>
      </c>
      <c r="Q189" s="68" t="s">
        <v>1751</v>
      </c>
      <c r="R189" s="68" t="s">
        <v>1751</v>
      </c>
      <c r="S189" s="68" t="s">
        <v>1751</v>
      </c>
      <c r="T189" s="68">
        <v>945.5</v>
      </c>
      <c r="U189" s="68">
        <v>890</v>
      </c>
      <c r="V189" s="68">
        <v>1000</v>
      </c>
      <c r="W189" s="68">
        <v>960</v>
      </c>
      <c r="X189" s="68">
        <v>910</v>
      </c>
      <c r="Y189" s="68">
        <v>975.3</v>
      </c>
      <c r="Z189" s="68">
        <v>919</v>
      </c>
      <c r="AA189" s="68" t="s">
        <v>1751</v>
      </c>
      <c r="AB189" s="68" t="s">
        <v>1751</v>
      </c>
      <c r="AC189" s="68" t="s">
        <v>1751</v>
      </c>
      <c r="AD189" s="68" t="s">
        <v>1751</v>
      </c>
      <c r="AE189" s="68" t="s">
        <v>1751</v>
      </c>
      <c r="AF189" s="68">
        <v>986.2</v>
      </c>
      <c r="AG189" s="68">
        <v>918.3</v>
      </c>
      <c r="AH189" s="68">
        <v>825</v>
      </c>
      <c r="AI189" s="68">
        <v>989.4</v>
      </c>
      <c r="AJ189" s="68">
        <v>1050.5999999999999</v>
      </c>
      <c r="AK189" s="68">
        <v>987</v>
      </c>
      <c r="AL189" s="68" t="s">
        <v>1751</v>
      </c>
      <c r="AM189" s="68" t="s">
        <v>1751</v>
      </c>
      <c r="AN189" s="68" t="s">
        <v>1751</v>
      </c>
      <c r="AO189" s="68" t="s">
        <v>1751</v>
      </c>
      <c r="AP189" s="68">
        <v>1009.3</v>
      </c>
      <c r="AQ189" s="68" t="s">
        <v>1751</v>
      </c>
      <c r="AR189" s="68">
        <v>783</v>
      </c>
      <c r="AS189" s="68">
        <v>1040.2</v>
      </c>
      <c r="AT189" s="68" t="s">
        <v>1751</v>
      </c>
      <c r="AU189" s="68" t="s">
        <v>1751</v>
      </c>
      <c r="AV189" s="68" t="s">
        <v>1751</v>
      </c>
      <c r="AW189" s="68" t="s">
        <v>1751</v>
      </c>
      <c r="AX189" s="68" t="s">
        <v>1751</v>
      </c>
      <c r="AY189" s="68">
        <v>775</v>
      </c>
      <c r="AZ189" s="68" t="s">
        <v>1751</v>
      </c>
      <c r="BA189" s="68" t="s">
        <v>1751</v>
      </c>
      <c r="BB189" s="68" t="s">
        <v>1751</v>
      </c>
      <c r="BC189" s="68" t="s">
        <v>1751</v>
      </c>
      <c r="BD189" s="68" t="s">
        <v>1751</v>
      </c>
      <c r="BE189" s="68" t="s">
        <v>1751</v>
      </c>
    </row>
    <row r="190" spans="1:60">
      <c r="A190" s="132">
        <v>45090</v>
      </c>
      <c r="B190" s="68">
        <v>1055</v>
      </c>
      <c r="C190" s="68" t="s">
        <v>1751</v>
      </c>
      <c r="D190" s="68" t="s">
        <v>1751</v>
      </c>
      <c r="E190" s="68" t="s">
        <v>1751</v>
      </c>
      <c r="F190" s="68">
        <v>785</v>
      </c>
      <c r="G190" s="68">
        <v>780</v>
      </c>
      <c r="H190" s="68" t="s">
        <v>1751</v>
      </c>
      <c r="I190" s="68" t="s">
        <v>1751</v>
      </c>
      <c r="J190" s="68" t="s">
        <v>1751</v>
      </c>
      <c r="K190" s="68" t="s">
        <v>1751</v>
      </c>
      <c r="L190" s="68" t="s">
        <v>1751</v>
      </c>
      <c r="M190" s="68" t="s">
        <v>1751</v>
      </c>
      <c r="N190" s="68" t="s">
        <v>1751</v>
      </c>
      <c r="O190" s="68">
        <v>825</v>
      </c>
      <c r="P190" s="68" t="s">
        <v>1751</v>
      </c>
      <c r="Q190" s="68">
        <v>961</v>
      </c>
      <c r="R190" s="68" t="s">
        <v>1751</v>
      </c>
      <c r="S190" s="68" t="s">
        <v>1751</v>
      </c>
      <c r="T190" s="68" t="s">
        <v>1751</v>
      </c>
      <c r="U190" s="68">
        <v>900</v>
      </c>
      <c r="V190" s="68" t="s">
        <v>1751</v>
      </c>
      <c r="W190" s="68" t="s">
        <v>1751</v>
      </c>
      <c r="X190" s="68">
        <v>946.5</v>
      </c>
      <c r="Y190" s="68" t="s">
        <v>1751</v>
      </c>
      <c r="Z190" s="68" t="s">
        <v>1751</v>
      </c>
      <c r="AA190" s="68" t="s">
        <v>1751</v>
      </c>
      <c r="AB190" s="68" t="s">
        <v>1751</v>
      </c>
      <c r="AC190" s="68" t="s">
        <v>1751</v>
      </c>
      <c r="AD190" s="68" t="s">
        <v>1751</v>
      </c>
      <c r="AE190" s="68">
        <v>989</v>
      </c>
      <c r="AF190" s="68">
        <v>988</v>
      </c>
      <c r="AG190" s="68">
        <v>919</v>
      </c>
      <c r="AH190" s="68" t="s">
        <v>1751</v>
      </c>
      <c r="AI190" s="68" t="s">
        <v>1751</v>
      </c>
      <c r="AJ190" s="68" t="s">
        <v>1751</v>
      </c>
      <c r="AK190" s="68" t="s">
        <v>1751</v>
      </c>
      <c r="AL190" s="68" t="s">
        <v>1751</v>
      </c>
      <c r="AM190" s="68" t="s">
        <v>1751</v>
      </c>
      <c r="AN190" s="68" t="s">
        <v>1751</v>
      </c>
      <c r="AO190" s="68" t="s">
        <v>1751</v>
      </c>
      <c r="AP190" s="68" t="s">
        <v>1751</v>
      </c>
      <c r="AQ190" s="68" t="s">
        <v>1751</v>
      </c>
      <c r="AR190" s="68">
        <v>781.5</v>
      </c>
      <c r="AS190" s="68" t="s">
        <v>1751</v>
      </c>
      <c r="AT190" s="68" t="s">
        <v>1751</v>
      </c>
      <c r="AU190" s="68" t="s">
        <v>1751</v>
      </c>
      <c r="AV190" s="68" t="s">
        <v>1751</v>
      </c>
      <c r="AW190" s="68" t="s">
        <v>1751</v>
      </c>
      <c r="AX190" s="68" t="s">
        <v>1751</v>
      </c>
      <c r="AY190" s="68" t="s">
        <v>1751</v>
      </c>
      <c r="AZ190" s="68" t="s">
        <v>1751</v>
      </c>
      <c r="BA190" s="68" t="s">
        <v>1751</v>
      </c>
      <c r="BB190" s="68" t="s">
        <v>1751</v>
      </c>
      <c r="BC190" s="68" t="s">
        <v>1751</v>
      </c>
      <c r="BD190" s="68" t="s">
        <v>1751</v>
      </c>
      <c r="BE190" s="68" t="s">
        <v>1751</v>
      </c>
    </row>
    <row r="191" spans="1:60">
      <c r="A191" s="132">
        <v>45091</v>
      </c>
      <c r="B191" s="68" t="s">
        <v>1751</v>
      </c>
      <c r="C191" s="68">
        <v>1050.0999999999999</v>
      </c>
      <c r="D191" s="68" t="s">
        <v>1751</v>
      </c>
      <c r="E191" s="68" t="s">
        <v>1751</v>
      </c>
      <c r="F191" s="68">
        <v>780</v>
      </c>
      <c r="G191" s="68">
        <v>790</v>
      </c>
      <c r="H191" s="68" t="s">
        <v>1751</v>
      </c>
      <c r="I191" s="68">
        <v>790</v>
      </c>
      <c r="J191" s="68" t="s">
        <v>1751</v>
      </c>
      <c r="K191" s="68" t="s">
        <v>1751</v>
      </c>
      <c r="L191" s="68">
        <v>894</v>
      </c>
      <c r="M191" s="68">
        <v>880.1</v>
      </c>
      <c r="N191" s="68" t="s">
        <v>1751</v>
      </c>
      <c r="O191" s="68" t="s">
        <v>1751</v>
      </c>
      <c r="P191" s="68" t="s">
        <v>1751</v>
      </c>
      <c r="Q191" s="68" t="s">
        <v>1751</v>
      </c>
      <c r="R191" s="68" t="s">
        <v>1751</v>
      </c>
      <c r="S191" s="68" t="s">
        <v>1751</v>
      </c>
      <c r="T191" s="68" t="s">
        <v>1751</v>
      </c>
      <c r="U191" s="68">
        <v>910</v>
      </c>
      <c r="V191" s="68">
        <v>1017</v>
      </c>
      <c r="W191" s="68" t="s">
        <v>1751</v>
      </c>
      <c r="X191" s="68" t="s">
        <v>1751</v>
      </c>
      <c r="Y191" s="68" t="s">
        <v>1751</v>
      </c>
      <c r="Z191" s="68" t="s">
        <v>1751</v>
      </c>
      <c r="AA191" s="68" t="s">
        <v>1751</v>
      </c>
      <c r="AB191" s="68" t="s">
        <v>1751</v>
      </c>
      <c r="AC191" s="68" t="s">
        <v>1751</v>
      </c>
      <c r="AD191" s="68" t="s">
        <v>1751</v>
      </c>
      <c r="AE191" s="68">
        <v>989</v>
      </c>
      <c r="AF191" s="68" t="s">
        <v>1751</v>
      </c>
      <c r="AG191" s="68">
        <v>943</v>
      </c>
      <c r="AH191" s="68" t="s">
        <v>1751</v>
      </c>
      <c r="AI191" s="68" t="s">
        <v>1751</v>
      </c>
      <c r="AJ191" s="68">
        <v>1025</v>
      </c>
      <c r="AK191" s="68">
        <v>967.3</v>
      </c>
      <c r="AL191" s="68" t="s">
        <v>1751</v>
      </c>
      <c r="AM191" s="68" t="s">
        <v>1751</v>
      </c>
      <c r="AN191" s="68" t="s">
        <v>1751</v>
      </c>
      <c r="AO191" s="68" t="s">
        <v>1751</v>
      </c>
      <c r="AP191" s="68" t="s">
        <v>1751</v>
      </c>
      <c r="AQ191" s="68">
        <v>779.3</v>
      </c>
      <c r="AR191" s="68">
        <v>791</v>
      </c>
      <c r="AS191" s="68" t="s">
        <v>1751</v>
      </c>
      <c r="AT191" s="68" t="s">
        <v>1751</v>
      </c>
      <c r="AU191" s="68" t="s">
        <v>1751</v>
      </c>
      <c r="AV191" s="68" t="s">
        <v>1751</v>
      </c>
      <c r="AW191" s="68" t="s">
        <v>1751</v>
      </c>
      <c r="AX191" s="68" t="s">
        <v>1751</v>
      </c>
      <c r="AY191" s="68" t="s">
        <v>1751</v>
      </c>
      <c r="AZ191" s="68">
        <v>765.1</v>
      </c>
      <c r="BA191" s="68" t="s">
        <v>1751</v>
      </c>
      <c r="BB191" s="68" t="s">
        <v>1751</v>
      </c>
      <c r="BC191" s="68" t="s">
        <v>1751</v>
      </c>
      <c r="BD191" s="68" t="s">
        <v>1751</v>
      </c>
      <c r="BE191" s="68" t="s">
        <v>1751</v>
      </c>
    </row>
    <row r="192" spans="1:60">
      <c r="A192" s="132">
        <v>45092</v>
      </c>
      <c r="B192" s="68" t="s">
        <v>1751</v>
      </c>
      <c r="C192" s="68">
        <v>1050.0999999999999</v>
      </c>
      <c r="D192" s="68" t="s">
        <v>1751</v>
      </c>
      <c r="E192" s="68" t="s">
        <v>1751</v>
      </c>
      <c r="F192" s="68">
        <v>780</v>
      </c>
      <c r="G192" s="68" t="s">
        <v>1751</v>
      </c>
      <c r="H192" s="68" t="s">
        <v>1751</v>
      </c>
      <c r="I192" s="68">
        <v>791.5</v>
      </c>
      <c r="J192" s="68">
        <v>795.6</v>
      </c>
      <c r="K192" s="68" t="s">
        <v>1751</v>
      </c>
      <c r="L192" s="68">
        <v>912.9</v>
      </c>
      <c r="M192" s="68" t="s">
        <v>1751</v>
      </c>
      <c r="N192" s="68" t="s">
        <v>1751</v>
      </c>
      <c r="O192" s="68" t="s">
        <v>1751</v>
      </c>
      <c r="P192" s="68" t="s">
        <v>1751</v>
      </c>
      <c r="Q192" s="68" t="s">
        <v>1751</v>
      </c>
      <c r="R192" s="68" t="s">
        <v>1751</v>
      </c>
      <c r="S192" s="68" t="s">
        <v>1751</v>
      </c>
      <c r="T192" s="68" t="s">
        <v>1751</v>
      </c>
      <c r="U192" s="68" t="s">
        <v>1751</v>
      </c>
      <c r="V192" s="68" t="s">
        <v>1751</v>
      </c>
      <c r="W192" s="68" t="s">
        <v>1751</v>
      </c>
      <c r="X192" s="68" t="s">
        <v>1751</v>
      </c>
      <c r="Y192" s="68" t="s">
        <v>1751</v>
      </c>
      <c r="Z192" s="68" t="s">
        <v>1751</v>
      </c>
      <c r="AA192" s="68">
        <v>977.6</v>
      </c>
      <c r="AB192" s="68" t="s">
        <v>1751</v>
      </c>
      <c r="AC192" s="68" t="s">
        <v>1751</v>
      </c>
      <c r="AD192" s="68" t="s">
        <v>1751</v>
      </c>
      <c r="AE192" s="68" t="s">
        <v>1751</v>
      </c>
      <c r="AF192" s="68" t="s">
        <v>1751</v>
      </c>
      <c r="AG192" s="68" t="s">
        <v>1751</v>
      </c>
      <c r="AH192" s="68">
        <v>810.1</v>
      </c>
      <c r="AI192" s="68" t="s">
        <v>1751</v>
      </c>
      <c r="AJ192" s="68" t="s">
        <v>1751</v>
      </c>
      <c r="AK192" s="68" t="s">
        <v>1751</v>
      </c>
      <c r="AL192" s="68" t="s">
        <v>1751</v>
      </c>
      <c r="AM192" s="68" t="s">
        <v>1751</v>
      </c>
      <c r="AN192" s="68" t="s">
        <v>1751</v>
      </c>
      <c r="AO192" s="68" t="s">
        <v>1751</v>
      </c>
      <c r="AP192" s="68" t="s">
        <v>1751</v>
      </c>
      <c r="AQ192" s="68" t="s">
        <v>1751</v>
      </c>
      <c r="AR192" s="68">
        <v>805</v>
      </c>
      <c r="AS192" s="68" t="s">
        <v>1751</v>
      </c>
      <c r="AT192" s="68" t="s">
        <v>1751</v>
      </c>
      <c r="AU192" s="68" t="s">
        <v>1751</v>
      </c>
      <c r="AV192" s="68" t="s">
        <v>1751</v>
      </c>
      <c r="AW192" s="68" t="s">
        <v>1751</v>
      </c>
      <c r="AX192" s="68" t="s">
        <v>1751</v>
      </c>
      <c r="AY192" s="68" t="s">
        <v>1751</v>
      </c>
      <c r="AZ192" s="68">
        <v>775</v>
      </c>
      <c r="BA192" s="68" t="s">
        <v>1751</v>
      </c>
      <c r="BB192" s="68" t="s">
        <v>1751</v>
      </c>
      <c r="BC192" s="68" t="s">
        <v>1751</v>
      </c>
      <c r="BD192" s="68" t="s">
        <v>1751</v>
      </c>
      <c r="BE192" s="68" t="s">
        <v>1751</v>
      </c>
    </row>
    <row r="193" spans="1:57">
      <c r="A193" s="132">
        <v>45093</v>
      </c>
      <c r="B193" s="68" t="s">
        <v>1751</v>
      </c>
      <c r="C193" s="68" t="s">
        <v>1751</v>
      </c>
      <c r="D193" s="68" t="s">
        <v>1751</v>
      </c>
      <c r="E193" s="68" t="s">
        <v>1751</v>
      </c>
      <c r="F193" s="68" t="s">
        <v>1751</v>
      </c>
      <c r="G193" s="68" t="s">
        <v>1751</v>
      </c>
      <c r="H193" s="68" t="s">
        <v>1751</v>
      </c>
      <c r="I193" s="68" t="s">
        <v>1751</v>
      </c>
      <c r="J193" s="68" t="s">
        <v>1751</v>
      </c>
      <c r="K193" s="68" t="s">
        <v>1751</v>
      </c>
      <c r="L193" s="68" t="s">
        <v>1751</v>
      </c>
      <c r="M193" s="68" t="s">
        <v>1751</v>
      </c>
      <c r="N193" s="68" t="s">
        <v>1751</v>
      </c>
      <c r="O193" s="68" t="s">
        <v>1751</v>
      </c>
      <c r="P193" s="68" t="s">
        <v>1751</v>
      </c>
      <c r="Q193" s="68" t="s">
        <v>1751</v>
      </c>
      <c r="R193" s="68" t="s">
        <v>1751</v>
      </c>
      <c r="S193" s="68" t="s">
        <v>1751</v>
      </c>
      <c r="T193" s="68" t="s">
        <v>1751</v>
      </c>
      <c r="U193" s="68" t="s">
        <v>1751</v>
      </c>
      <c r="V193" s="68" t="s">
        <v>1751</v>
      </c>
      <c r="W193" s="68" t="s">
        <v>1751</v>
      </c>
      <c r="X193" s="68" t="s">
        <v>1751</v>
      </c>
      <c r="Y193" s="68" t="s">
        <v>1751</v>
      </c>
      <c r="Z193" s="68" t="s">
        <v>1751</v>
      </c>
      <c r="AA193" s="68" t="s">
        <v>1751</v>
      </c>
      <c r="AB193" s="68" t="s">
        <v>1751</v>
      </c>
      <c r="AC193" s="68" t="s">
        <v>1751</v>
      </c>
      <c r="AD193" s="68" t="s">
        <v>1751</v>
      </c>
      <c r="AE193" s="68" t="s">
        <v>1751</v>
      </c>
      <c r="AF193" s="68" t="s">
        <v>1751</v>
      </c>
      <c r="AG193" s="68" t="s">
        <v>1751</v>
      </c>
      <c r="AH193" s="68" t="s">
        <v>1751</v>
      </c>
      <c r="AI193" s="68" t="s">
        <v>1751</v>
      </c>
      <c r="AJ193" s="68" t="s">
        <v>1751</v>
      </c>
      <c r="AK193" s="68" t="s">
        <v>1751</v>
      </c>
      <c r="AL193" s="68" t="s">
        <v>1751</v>
      </c>
      <c r="AM193" s="68" t="s">
        <v>1751</v>
      </c>
      <c r="AN193" s="68" t="s">
        <v>1751</v>
      </c>
      <c r="AO193" s="68" t="s">
        <v>1751</v>
      </c>
      <c r="AP193" s="68" t="s">
        <v>1751</v>
      </c>
      <c r="AQ193" s="68" t="s">
        <v>1751</v>
      </c>
      <c r="AR193" s="68" t="s">
        <v>1751</v>
      </c>
      <c r="AS193" s="68" t="s">
        <v>1751</v>
      </c>
      <c r="AT193" s="68" t="s">
        <v>1751</v>
      </c>
      <c r="AU193" s="68" t="s">
        <v>1751</v>
      </c>
      <c r="AV193" s="68" t="s">
        <v>1751</v>
      </c>
      <c r="AW193" s="68" t="s">
        <v>1751</v>
      </c>
      <c r="AX193" s="68" t="s">
        <v>1751</v>
      </c>
      <c r="AY193" s="68" t="s">
        <v>1751</v>
      </c>
      <c r="AZ193" s="68" t="s">
        <v>1751</v>
      </c>
      <c r="BA193" s="68" t="s">
        <v>1751</v>
      </c>
      <c r="BB193" s="68" t="s">
        <v>1751</v>
      </c>
      <c r="BC193" s="68" t="s">
        <v>1751</v>
      </c>
      <c r="BD193" s="68" t="s">
        <v>1751</v>
      </c>
      <c r="BE193" s="68" t="s">
        <v>1751</v>
      </c>
    </row>
    <row r="194" spans="1:57">
      <c r="A194" s="132">
        <v>45094</v>
      </c>
      <c r="B194" s="68" t="s">
        <v>1751</v>
      </c>
      <c r="C194" s="68" t="s">
        <v>1751</v>
      </c>
      <c r="D194" s="68" t="s">
        <v>1751</v>
      </c>
      <c r="E194" s="68" t="s">
        <v>1751</v>
      </c>
      <c r="F194" s="68" t="s">
        <v>1751</v>
      </c>
      <c r="G194" s="68" t="s">
        <v>1751</v>
      </c>
      <c r="H194" s="68" t="s">
        <v>1751</v>
      </c>
      <c r="I194" s="68" t="s">
        <v>1751</v>
      </c>
      <c r="J194" s="68" t="s">
        <v>1751</v>
      </c>
      <c r="K194" s="68" t="s">
        <v>1751</v>
      </c>
      <c r="L194" s="68" t="s">
        <v>1751</v>
      </c>
      <c r="M194" s="68" t="s">
        <v>1751</v>
      </c>
      <c r="N194" s="68" t="s">
        <v>1751</v>
      </c>
      <c r="O194" s="68" t="s">
        <v>1751</v>
      </c>
      <c r="P194" s="68" t="s">
        <v>1751</v>
      </c>
      <c r="Q194" s="68" t="s">
        <v>1751</v>
      </c>
      <c r="R194" s="68" t="s">
        <v>1751</v>
      </c>
      <c r="S194" s="68" t="s">
        <v>1751</v>
      </c>
      <c r="T194" s="68" t="s">
        <v>1751</v>
      </c>
      <c r="U194" s="68" t="s">
        <v>1751</v>
      </c>
      <c r="V194" s="68" t="s">
        <v>1751</v>
      </c>
      <c r="W194" s="68" t="s">
        <v>1751</v>
      </c>
      <c r="X194" s="68" t="s">
        <v>1751</v>
      </c>
      <c r="Y194" s="68" t="s">
        <v>1751</v>
      </c>
      <c r="Z194" s="68" t="s">
        <v>1751</v>
      </c>
      <c r="AA194" s="68" t="s">
        <v>1751</v>
      </c>
      <c r="AB194" s="68" t="s">
        <v>1751</v>
      </c>
      <c r="AC194" s="68" t="s">
        <v>1751</v>
      </c>
      <c r="AD194" s="68" t="s">
        <v>1751</v>
      </c>
      <c r="AE194" s="68" t="s">
        <v>1751</v>
      </c>
      <c r="AF194" s="68" t="s">
        <v>1751</v>
      </c>
      <c r="AG194" s="68" t="s">
        <v>1751</v>
      </c>
      <c r="AH194" s="68" t="s">
        <v>1751</v>
      </c>
      <c r="AI194" s="68" t="s">
        <v>1751</v>
      </c>
      <c r="AJ194" s="68" t="s">
        <v>1751</v>
      </c>
      <c r="AK194" s="68" t="s">
        <v>1751</v>
      </c>
      <c r="AL194" s="68" t="s">
        <v>1751</v>
      </c>
      <c r="AM194" s="68" t="s">
        <v>1751</v>
      </c>
      <c r="AN194" s="68" t="s">
        <v>1751</v>
      </c>
      <c r="AO194" s="68" t="s">
        <v>1751</v>
      </c>
      <c r="AP194" s="68" t="s">
        <v>1751</v>
      </c>
      <c r="AQ194" s="68" t="s">
        <v>1751</v>
      </c>
      <c r="AR194" s="68" t="s">
        <v>1751</v>
      </c>
      <c r="AS194" s="68" t="s">
        <v>1751</v>
      </c>
      <c r="AT194" s="68" t="s">
        <v>1751</v>
      </c>
      <c r="AU194" s="68" t="s">
        <v>1751</v>
      </c>
      <c r="AV194" s="68" t="s">
        <v>1751</v>
      </c>
      <c r="AW194" s="68" t="s">
        <v>1751</v>
      </c>
      <c r="AX194" s="68" t="s">
        <v>1751</v>
      </c>
      <c r="AY194" s="68" t="s">
        <v>1751</v>
      </c>
      <c r="AZ194" s="68" t="s">
        <v>1751</v>
      </c>
      <c r="BA194" s="68" t="s">
        <v>1751</v>
      </c>
      <c r="BB194" s="68" t="s">
        <v>1751</v>
      </c>
      <c r="BC194" s="68" t="s">
        <v>1751</v>
      </c>
      <c r="BD194" s="68" t="s">
        <v>1751</v>
      </c>
      <c r="BE194" s="68" t="s">
        <v>1751</v>
      </c>
    </row>
    <row r="195" spans="1:57">
      <c r="A195" s="132">
        <v>45095</v>
      </c>
      <c r="B195" s="68">
        <v>1076</v>
      </c>
      <c r="C195" s="68">
        <v>1076.9000000000001</v>
      </c>
      <c r="D195" s="68" t="s">
        <v>1751</v>
      </c>
      <c r="E195" s="68" t="s">
        <v>1751</v>
      </c>
      <c r="F195" s="68">
        <v>795.6</v>
      </c>
      <c r="G195" s="68" t="s">
        <v>1751</v>
      </c>
      <c r="H195" s="68" t="s">
        <v>1751</v>
      </c>
      <c r="I195" s="68" t="s">
        <v>1751</v>
      </c>
      <c r="J195" s="68" t="s">
        <v>1751</v>
      </c>
      <c r="K195" s="68" t="s">
        <v>1751</v>
      </c>
      <c r="L195" s="68">
        <v>900.1</v>
      </c>
      <c r="M195" s="68" t="s">
        <v>1751</v>
      </c>
      <c r="N195" s="68" t="s">
        <v>1751</v>
      </c>
      <c r="O195" s="68" t="s">
        <v>1751</v>
      </c>
      <c r="P195" s="68" t="s">
        <v>1751</v>
      </c>
      <c r="Q195" s="68" t="s">
        <v>1751</v>
      </c>
      <c r="R195" s="68" t="s">
        <v>1751</v>
      </c>
      <c r="S195" s="68" t="s">
        <v>1751</v>
      </c>
      <c r="T195" s="68" t="s">
        <v>1751</v>
      </c>
      <c r="U195" s="68">
        <v>914</v>
      </c>
      <c r="V195" s="68">
        <v>1010</v>
      </c>
      <c r="W195" s="68">
        <v>979.2</v>
      </c>
      <c r="X195" s="68">
        <v>983.2</v>
      </c>
      <c r="Y195" s="68">
        <v>994.8</v>
      </c>
      <c r="Z195" s="68" t="s">
        <v>1751</v>
      </c>
      <c r="AA195" s="68" t="s">
        <v>1751</v>
      </c>
      <c r="AB195" s="68" t="s">
        <v>1751</v>
      </c>
      <c r="AC195" s="68" t="s">
        <v>1751</v>
      </c>
      <c r="AD195" s="68" t="s">
        <v>1751</v>
      </c>
      <c r="AE195" s="68">
        <v>1028.8</v>
      </c>
      <c r="AF195" s="68">
        <v>1027.0999999999999</v>
      </c>
      <c r="AG195" s="68">
        <v>951</v>
      </c>
      <c r="AH195" s="68">
        <v>810</v>
      </c>
      <c r="AI195" s="68" t="s">
        <v>1751</v>
      </c>
      <c r="AJ195" s="68">
        <v>1030</v>
      </c>
      <c r="AK195" s="68" t="s">
        <v>1751</v>
      </c>
      <c r="AL195" s="68" t="s">
        <v>1751</v>
      </c>
      <c r="AM195" s="68" t="s">
        <v>1751</v>
      </c>
      <c r="AN195" s="68" t="s">
        <v>1751</v>
      </c>
      <c r="AO195" s="68" t="s">
        <v>1751</v>
      </c>
      <c r="AP195" s="68">
        <v>1049.9000000000001</v>
      </c>
      <c r="AQ195" s="68" t="s">
        <v>1751</v>
      </c>
      <c r="AR195" s="68">
        <v>805</v>
      </c>
      <c r="AS195" s="68">
        <v>1039.7</v>
      </c>
      <c r="AT195" s="68" t="s">
        <v>1751</v>
      </c>
      <c r="AU195" s="68" t="s">
        <v>1751</v>
      </c>
      <c r="AV195" s="68" t="s">
        <v>1751</v>
      </c>
      <c r="AW195" s="68" t="s">
        <v>1751</v>
      </c>
      <c r="AX195" s="68" t="s">
        <v>1751</v>
      </c>
      <c r="AY195" s="68">
        <v>771.1</v>
      </c>
      <c r="AZ195" s="68">
        <v>790.5</v>
      </c>
      <c r="BA195" s="68" t="s">
        <v>1751</v>
      </c>
      <c r="BB195" s="68" t="s">
        <v>1751</v>
      </c>
      <c r="BC195" s="68" t="s">
        <v>1751</v>
      </c>
      <c r="BD195" s="68" t="s">
        <v>1751</v>
      </c>
      <c r="BE195" s="68" t="s">
        <v>1751</v>
      </c>
    </row>
    <row r="196" spans="1:57">
      <c r="A196" s="132">
        <v>45096</v>
      </c>
      <c r="B196" s="68" t="s">
        <v>1751</v>
      </c>
      <c r="C196" s="68" t="s">
        <v>1751</v>
      </c>
      <c r="D196" s="68" t="s">
        <v>1751</v>
      </c>
      <c r="E196" s="68" t="s">
        <v>1751</v>
      </c>
      <c r="F196" s="68">
        <v>771</v>
      </c>
      <c r="G196" s="68">
        <v>821</v>
      </c>
      <c r="H196" s="68" t="s">
        <v>1751</v>
      </c>
      <c r="I196" s="68" t="s">
        <v>1751</v>
      </c>
      <c r="J196" s="68" t="s">
        <v>1751</v>
      </c>
      <c r="K196" s="68">
        <v>810</v>
      </c>
      <c r="L196" s="68">
        <v>903</v>
      </c>
      <c r="M196" s="68" t="s">
        <v>1751</v>
      </c>
      <c r="N196" s="68" t="s">
        <v>1751</v>
      </c>
      <c r="O196" s="68" t="s">
        <v>1751</v>
      </c>
      <c r="P196" s="68" t="s">
        <v>1751</v>
      </c>
      <c r="Q196" s="68" t="s">
        <v>1751</v>
      </c>
      <c r="R196" s="68">
        <v>990</v>
      </c>
      <c r="S196" s="68" t="s">
        <v>1751</v>
      </c>
      <c r="T196" s="68" t="s">
        <v>1751</v>
      </c>
      <c r="U196" s="68">
        <v>910</v>
      </c>
      <c r="V196" s="68">
        <v>1010</v>
      </c>
      <c r="W196" s="68" t="s">
        <v>1751</v>
      </c>
      <c r="X196" s="68" t="s">
        <v>1751</v>
      </c>
      <c r="Y196" s="68" t="s">
        <v>1751</v>
      </c>
      <c r="Z196" s="68" t="s">
        <v>1751</v>
      </c>
      <c r="AA196" s="68" t="s">
        <v>1751</v>
      </c>
      <c r="AB196" s="68" t="s">
        <v>1751</v>
      </c>
      <c r="AC196" s="68" t="s">
        <v>1751</v>
      </c>
      <c r="AD196" s="68" t="s">
        <v>1751</v>
      </c>
      <c r="AE196" s="68" t="s">
        <v>1751</v>
      </c>
      <c r="AF196" s="68" t="s">
        <v>1751</v>
      </c>
      <c r="AG196" s="68">
        <v>940</v>
      </c>
      <c r="AH196" s="68" t="s">
        <v>1751</v>
      </c>
      <c r="AI196" s="68">
        <v>1000</v>
      </c>
      <c r="AJ196" s="68" t="s">
        <v>1751</v>
      </c>
      <c r="AK196" s="68">
        <v>955</v>
      </c>
      <c r="AL196" s="68" t="s">
        <v>1751</v>
      </c>
      <c r="AM196" s="68" t="s">
        <v>1751</v>
      </c>
      <c r="AN196" s="68" t="s">
        <v>1751</v>
      </c>
      <c r="AO196" s="68" t="s">
        <v>1751</v>
      </c>
      <c r="AP196" s="68" t="s">
        <v>1751</v>
      </c>
      <c r="AQ196" s="68" t="s">
        <v>1751</v>
      </c>
      <c r="AR196" s="68">
        <v>805</v>
      </c>
      <c r="AS196" s="68" t="s">
        <v>1751</v>
      </c>
      <c r="AT196" s="68" t="s">
        <v>1751</v>
      </c>
      <c r="AU196" s="68" t="s">
        <v>1751</v>
      </c>
      <c r="AV196" s="68" t="s">
        <v>1751</v>
      </c>
      <c r="AW196" s="68" t="s">
        <v>1751</v>
      </c>
      <c r="AX196" s="68" t="s">
        <v>1751</v>
      </c>
      <c r="AY196" s="68">
        <v>786.5</v>
      </c>
      <c r="AZ196" s="68">
        <v>790</v>
      </c>
      <c r="BA196" s="68" t="s">
        <v>1751</v>
      </c>
      <c r="BB196" s="68" t="s">
        <v>1751</v>
      </c>
      <c r="BC196" s="68" t="s">
        <v>1751</v>
      </c>
      <c r="BD196" s="68" t="s">
        <v>1751</v>
      </c>
      <c r="BE196" s="68" t="s">
        <v>1751</v>
      </c>
    </row>
    <row r="197" spans="1:57">
      <c r="A197" s="132">
        <v>45097</v>
      </c>
      <c r="B197" s="68" t="s">
        <v>1751</v>
      </c>
      <c r="C197" s="68" t="s">
        <v>1751</v>
      </c>
      <c r="D197" s="68" t="s">
        <v>1751</v>
      </c>
      <c r="E197" s="68" t="s">
        <v>1751</v>
      </c>
      <c r="F197" s="68">
        <v>775</v>
      </c>
      <c r="G197" s="68" t="s">
        <v>1751</v>
      </c>
      <c r="H197" s="68" t="s">
        <v>1751</v>
      </c>
      <c r="I197" s="68" t="s">
        <v>1751</v>
      </c>
      <c r="J197" s="68">
        <v>780</v>
      </c>
      <c r="K197" s="68" t="s">
        <v>1751</v>
      </c>
      <c r="L197" s="68">
        <v>919</v>
      </c>
      <c r="M197" s="68" t="s">
        <v>1751</v>
      </c>
      <c r="N197" s="68" t="s">
        <v>1751</v>
      </c>
      <c r="O197" s="68">
        <v>825.1</v>
      </c>
      <c r="P197" s="68" t="s">
        <v>1751</v>
      </c>
      <c r="Q197" s="68" t="s">
        <v>1751</v>
      </c>
      <c r="R197" s="68" t="s">
        <v>1751</v>
      </c>
      <c r="S197" s="68" t="s">
        <v>1751</v>
      </c>
      <c r="T197" s="68" t="s">
        <v>1751</v>
      </c>
      <c r="U197" s="68">
        <v>912</v>
      </c>
      <c r="V197" s="68" t="s">
        <v>1751</v>
      </c>
      <c r="W197" s="68" t="s">
        <v>1751</v>
      </c>
      <c r="X197" s="68">
        <v>963.6</v>
      </c>
      <c r="Y197" s="68" t="s">
        <v>1751</v>
      </c>
      <c r="Z197" s="68" t="s">
        <v>1751</v>
      </c>
      <c r="AA197" s="68" t="s">
        <v>1751</v>
      </c>
      <c r="AB197" s="68" t="s">
        <v>1751</v>
      </c>
      <c r="AC197" s="68" t="s">
        <v>1751</v>
      </c>
      <c r="AD197" s="68" t="s">
        <v>1751</v>
      </c>
      <c r="AE197" s="68" t="s">
        <v>1751</v>
      </c>
      <c r="AF197" s="68" t="s">
        <v>1751</v>
      </c>
      <c r="AG197" s="68">
        <v>940</v>
      </c>
      <c r="AH197" s="68">
        <v>811</v>
      </c>
      <c r="AI197" s="68" t="s">
        <v>1751</v>
      </c>
      <c r="AJ197" s="68" t="s">
        <v>1751</v>
      </c>
      <c r="AK197" s="68" t="s">
        <v>1751</v>
      </c>
      <c r="AL197" s="68" t="s">
        <v>1751</v>
      </c>
      <c r="AM197" s="68" t="s">
        <v>1751</v>
      </c>
      <c r="AN197" s="68" t="s">
        <v>1751</v>
      </c>
      <c r="AO197" s="68" t="s">
        <v>1751</v>
      </c>
      <c r="AP197" s="68" t="s">
        <v>1751</v>
      </c>
      <c r="AQ197" s="68" t="s">
        <v>1751</v>
      </c>
      <c r="AR197" s="68" t="s">
        <v>1751</v>
      </c>
      <c r="AS197" s="68" t="s">
        <v>1751</v>
      </c>
      <c r="AT197" s="68" t="s">
        <v>1751</v>
      </c>
      <c r="AU197" s="68" t="s">
        <v>1751</v>
      </c>
      <c r="AV197" s="68" t="s">
        <v>1751</v>
      </c>
      <c r="AW197" s="68" t="s">
        <v>1751</v>
      </c>
      <c r="AX197" s="68" t="s">
        <v>1751</v>
      </c>
      <c r="AY197" s="68" t="s">
        <v>1751</v>
      </c>
      <c r="AZ197" s="68" t="s">
        <v>1751</v>
      </c>
      <c r="BA197" s="68" t="s">
        <v>1751</v>
      </c>
      <c r="BB197" s="68" t="s">
        <v>1751</v>
      </c>
      <c r="BC197" s="68" t="s">
        <v>1751</v>
      </c>
      <c r="BD197" s="68" t="s">
        <v>1751</v>
      </c>
      <c r="BE197" s="68" t="s">
        <v>1751</v>
      </c>
    </row>
    <row r="198" spans="1:57">
      <c r="A198" s="132">
        <v>45098</v>
      </c>
      <c r="B198" s="68" t="s">
        <v>1751</v>
      </c>
      <c r="C198" s="68" t="s">
        <v>1751</v>
      </c>
      <c r="D198" s="68" t="s">
        <v>1751</v>
      </c>
      <c r="E198" s="68" t="s">
        <v>1751</v>
      </c>
      <c r="F198" s="68">
        <v>770</v>
      </c>
      <c r="G198" s="68" t="s">
        <v>1751</v>
      </c>
      <c r="H198" s="68" t="s">
        <v>1751</v>
      </c>
      <c r="I198" s="68" t="s">
        <v>1751</v>
      </c>
      <c r="J198" s="68" t="s">
        <v>1751</v>
      </c>
      <c r="K198" s="68" t="s">
        <v>1751</v>
      </c>
      <c r="L198" s="68">
        <v>901</v>
      </c>
      <c r="M198" s="68" t="s">
        <v>1751</v>
      </c>
      <c r="N198" s="68" t="s">
        <v>1751</v>
      </c>
      <c r="O198" s="68" t="s">
        <v>1751</v>
      </c>
      <c r="P198" s="68" t="s">
        <v>1751</v>
      </c>
      <c r="Q198" s="68" t="s">
        <v>1751</v>
      </c>
      <c r="R198" s="68" t="s">
        <v>1751</v>
      </c>
      <c r="S198" s="68" t="s">
        <v>1751</v>
      </c>
      <c r="T198" s="68">
        <v>950</v>
      </c>
      <c r="U198" s="68">
        <v>913.7</v>
      </c>
      <c r="V198" s="68" t="s">
        <v>1751</v>
      </c>
      <c r="W198" s="68" t="s">
        <v>1751</v>
      </c>
      <c r="X198" s="68">
        <v>950</v>
      </c>
      <c r="Y198" s="68" t="s">
        <v>1751</v>
      </c>
      <c r="Z198" s="68" t="s">
        <v>1751</v>
      </c>
      <c r="AA198" s="68" t="s">
        <v>1751</v>
      </c>
      <c r="AB198" s="68" t="s">
        <v>1751</v>
      </c>
      <c r="AC198" s="68" t="s">
        <v>1751</v>
      </c>
      <c r="AD198" s="68" t="s">
        <v>1751</v>
      </c>
      <c r="AE198" s="68" t="s">
        <v>1751</v>
      </c>
      <c r="AF198" s="68" t="s">
        <v>1751</v>
      </c>
      <c r="AG198" s="68" t="s">
        <v>1751</v>
      </c>
      <c r="AH198" s="68">
        <v>822</v>
      </c>
      <c r="AI198" s="68" t="s">
        <v>1751</v>
      </c>
      <c r="AJ198" s="68">
        <v>1036</v>
      </c>
      <c r="AK198" s="68" t="s">
        <v>1751</v>
      </c>
      <c r="AL198" s="68" t="s">
        <v>1751</v>
      </c>
      <c r="AM198" s="68" t="s">
        <v>1751</v>
      </c>
      <c r="AN198" s="68" t="s">
        <v>1751</v>
      </c>
      <c r="AO198" s="68" t="s">
        <v>1751</v>
      </c>
      <c r="AP198" s="68" t="s">
        <v>1751</v>
      </c>
      <c r="AQ198" s="68" t="s">
        <v>1751</v>
      </c>
      <c r="AR198" s="68">
        <v>821.1</v>
      </c>
      <c r="AS198" s="68" t="s">
        <v>1751</v>
      </c>
      <c r="AT198" s="68" t="s">
        <v>1751</v>
      </c>
      <c r="AU198" s="68" t="s">
        <v>1751</v>
      </c>
      <c r="AV198" s="68" t="s">
        <v>1751</v>
      </c>
      <c r="AW198" s="68" t="s">
        <v>1751</v>
      </c>
      <c r="AX198" s="68" t="s">
        <v>1751</v>
      </c>
      <c r="AY198" s="68" t="s">
        <v>1751</v>
      </c>
      <c r="AZ198" s="68" t="s">
        <v>1751</v>
      </c>
      <c r="BA198" s="68" t="s">
        <v>1751</v>
      </c>
      <c r="BB198" s="68" t="s">
        <v>1751</v>
      </c>
      <c r="BC198" s="68" t="s">
        <v>1751</v>
      </c>
      <c r="BD198" s="68" t="s">
        <v>1751</v>
      </c>
      <c r="BE198" s="68" t="s">
        <v>1751</v>
      </c>
    </row>
    <row r="199" spans="1:57">
      <c r="A199" s="132">
        <v>45099</v>
      </c>
      <c r="B199" s="68">
        <v>1060.2</v>
      </c>
      <c r="C199" s="68" t="s">
        <v>1751</v>
      </c>
      <c r="D199" s="68">
        <v>813.4</v>
      </c>
      <c r="E199" s="68" t="s">
        <v>1751</v>
      </c>
      <c r="F199" s="68" t="s">
        <v>1751</v>
      </c>
      <c r="G199" s="68">
        <v>810</v>
      </c>
      <c r="H199" s="68" t="s">
        <v>1751</v>
      </c>
      <c r="I199" s="68" t="s">
        <v>1751</v>
      </c>
      <c r="J199" s="68">
        <v>780</v>
      </c>
      <c r="K199" s="68">
        <v>820</v>
      </c>
      <c r="L199" s="68">
        <v>898</v>
      </c>
      <c r="M199" s="68" t="s">
        <v>1751</v>
      </c>
      <c r="N199" s="68" t="s">
        <v>1751</v>
      </c>
      <c r="O199" s="68" t="s">
        <v>1751</v>
      </c>
      <c r="P199" s="68" t="s">
        <v>1751</v>
      </c>
      <c r="Q199" s="68" t="s">
        <v>1751</v>
      </c>
      <c r="R199" s="68" t="s">
        <v>1751</v>
      </c>
      <c r="S199" s="68" t="s">
        <v>1751</v>
      </c>
      <c r="T199" s="68" t="s">
        <v>1751</v>
      </c>
      <c r="U199" s="68" t="s">
        <v>1751</v>
      </c>
      <c r="V199" s="68" t="s">
        <v>1751</v>
      </c>
      <c r="W199" s="68" t="s">
        <v>1751</v>
      </c>
      <c r="X199" s="68" t="s">
        <v>1751</v>
      </c>
      <c r="Y199" s="68" t="s">
        <v>1751</v>
      </c>
      <c r="Z199" s="68" t="s">
        <v>1751</v>
      </c>
      <c r="AA199" s="68" t="s">
        <v>1751</v>
      </c>
      <c r="AB199" s="68" t="s">
        <v>1751</v>
      </c>
      <c r="AC199" s="68">
        <v>925</v>
      </c>
      <c r="AD199" s="68">
        <v>894.2</v>
      </c>
      <c r="AE199" s="68">
        <v>1008.3</v>
      </c>
      <c r="AF199" s="68" t="s">
        <v>1751</v>
      </c>
      <c r="AG199" s="68" t="s">
        <v>1751</v>
      </c>
      <c r="AH199" s="68">
        <v>822</v>
      </c>
      <c r="AI199" s="68">
        <v>1010</v>
      </c>
      <c r="AJ199" s="68">
        <v>1030</v>
      </c>
      <c r="AK199" s="68">
        <v>970</v>
      </c>
      <c r="AL199" s="68" t="s">
        <v>1751</v>
      </c>
      <c r="AM199" s="68" t="s">
        <v>1751</v>
      </c>
      <c r="AN199" s="68" t="s">
        <v>1751</v>
      </c>
      <c r="AO199" s="68" t="s">
        <v>1751</v>
      </c>
      <c r="AP199" s="68" t="s">
        <v>1751</v>
      </c>
      <c r="AQ199" s="68" t="s">
        <v>1751</v>
      </c>
      <c r="AR199" s="68" t="s">
        <v>1751</v>
      </c>
      <c r="AS199" s="68" t="s">
        <v>1751</v>
      </c>
      <c r="AT199" s="68" t="s">
        <v>1751</v>
      </c>
      <c r="AU199" s="68" t="s">
        <v>1751</v>
      </c>
      <c r="AV199" s="68" t="s">
        <v>1751</v>
      </c>
      <c r="AW199" s="68" t="s">
        <v>1751</v>
      </c>
      <c r="AX199" s="68" t="s">
        <v>1751</v>
      </c>
      <c r="AY199" s="68">
        <v>785</v>
      </c>
      <c r="AZ199" s="68" t="s">
        <v>1751</v>
      </c>
      <c r="BA199" s="68" t="s">
        <v>1751</v>
      </c>
      <c r="BB199" s="68" t="s">
        <v>1751</v>
      </c>
      <c r="BC199" s="68" t="s">
        <v>1751</v>
      </c>
      <c r="BD199" s="68" t="s">
        <v>1751</v>
      </c>
      <c r="BE199" s="68" t="s">
        <v>1751</v>
      </c>
    </row>
    <row r="200" spans="1:57">
      <c r="A200" s="132">
        <v>45100</v>
      </c>
      <c r="B200" s="68" t="s">
        <v>1751</v>
      </c>
      <c r="C200" s="68" t="s">
        <v>1751</v>
      </c>
      <c r="D200" s="68" t="s">
        <v>1751</v>
      </c>
      <c r="E200" s="68" t="s">
        <v>1751</v>
      </c>
      <c r="F200" s="68" t="s">
        <v>1751</v>
      </c>
      <c r="G200" s="68" t="s">
        <v>1751</v>
      </c>
      <c r="H200" s="68" t="s">
        <v>1751</v>
      </c>
      <c r="I200" s="68" t="s">
        <v>1751</v>
      </c>
      <c r="J200" s="68" t="s">
        <v>1751</v>
      </c>
      <c r="K200" s="68" t="s">
        <v>1751</v>
      </c>
      <c r="L200" s="68" t="s">
        <v>1751</v>
      </c>
      <c r="M200" s="68" t="s">
        <v>1751</v>
      </c>
      <c r="N200" s="68" t="s">
        <v>1751</v>
      </c>
      <c r="O200" s="68" t="s">
        <v>1751</v>
      </c>
      <c r="P200" s="68" t="s">
        <v>1751</v>
      </c>
      <c r="Q200" s="68" t="s">
        <v>1751</v>
      </c>
      <c r="R200" s="68" t="s">
        <v>1751</v>
      </c>
      <c r="S200" s="68" t="s">
        <v>1751</v>
      </c>
      <c r="T200" s="68" t="s">
        <v>1751</v>
      </c>
      <c r="U200" s="68" t="s">
        <v>1751</v>
      </c>
      <c r="V200" s="68" t="s">
        <v>1751</v>
      </c>
      <c r="W200" s="68" t="s">
        <v>1751</v>
      </c>
      <c r="X200" s="68" t="s">
        <v>1751</v>
      </c>
      <c r="Y200" s="68" t="s">
        <v>1751</v>
      </c>
      <c r="Z200" s="68" t="s">
        <v>1751</v>
      </c>
      <c r="AA200" s="68" t="s">
        <v>1751</v>
      </c>
      <c r="AB200" s="68" t="s">
        <v>1751</v>
      </c>
      <c r="AC200" s="68" t="s">
        <v>1751</v>
      </c>
      <c r="AD200" s="68" t="s">
        <v>1751</v>
      </c>
      <c r="AE200" s="68" t="s">
        <v>1751</v>
      </c>
      <c r="AF200" s="68" t="s">
        <v>1751</v>
      </c>
      <c r="AG200" s="68" t="s">
        <v>1751</v>
      </c>
      <c r="AH200" s="68" t="s">
        <v>1751</v>
      </c>
      <c r="AI200" s="68" t="s">
        <v>1751</v>
      </c>
      <c r="AJ200" s="68" t="s">
        <v>1751</v>
      </c>
      <c r="AK200" s="68" t="s">
        <v>1751</v>
      </c>
      <c r="AL200" s="68" t="s">
        <v>1751</v>
      </c>
      <c r="AM200" s="68" t="s">
        <v>1751</v>
      </c>
      <c r="AN200" s="68" t="s">
        <v>1751</v>
      </c>
      <c r="AO200" s="68" t="s">
        <v>1751</v>
      </c>
      <c r="AP200" s="68" t="s">
        <v>1751</v>
      </c>
      <c r="AQ200" s="68" t="s">
        <v>1751</v>
      </c>
      <c r="AR200" s="68" t="s">
        <v>1751</v>
      </c>
      <c r="AS200" s="68" t="s">
        <v>1751</v>
      </c>
      <c r="AT200" s="68" t="s">
        <v>1751</v>
      </c>
      <c r="AU200" s="68" t="s">
        <v>1751</v>
      </c>
      <c r="AV200" s="68" t="s">
        <v>1751</v>
      </c>
      <c r="AW200" s="68" t="s">
        <v>1751</v>
      </c>
      <c r="AX200" s="68" t="s">
        <v>1751</v>
      </c>
      <c r="AY200" s="68" t="s">
        <v>1751</v>
      </c>
      <c r="AZ200" s="68" t="s">
        <v>1751</v>
      </c>
      <c r="BA200" s="68" t="s">
        <v>1751</v>
      </c>
      <c r="BB200" s="68" t="s">
        <v>1751</v>
      </c>
      <c r="BC200" s="68" t="s">
        <v>1751</v>
      </c>
      <c r="BD200" s="68" t="s">
        <v>1751</v>
      </c>
      <c r="BE200" s="68" t="s">
        <v>1751</v>
      </c>
    </row>
    <row r="201" spans="1:57">
      <c r="A201" s="132">
        <v>45101</v>
      </c>
      <c r="B201" s="68" t="s">
        <v>1751</v>
      </c>
      <c r="C201" s="68" t="s">
        <v>1751</v>
      </c>
      <c r="D201" s="68" t="s">
        <v>1751</v>
      </c>
      <c r="E201" s="68" t="s">
        <v>1751</v>
      </c>
      <c r="F201" s="68" t="s">
        <v>1751</v>
      </c>
      <c r="G201" s="68" t="s">
        <v>1751</v>
      </c>
      <c r="H201" s="68" t="s">
        <v>1751</v>
      </c>
      <c r="I201" s="68" t="s">
        <v>1751</v>
      </c>
      <c r="J201" s="68" t="s">
        <v>1751</v>
      </c>
      <c r="K201" s="68" t="s">
        <v>1751</v>
      </c>
      <c r="L201" s="68" t="s">
        <v>1751</v>
      </c>
      <c r="M201" s="68" t="s">
        <v>1751</v>
      </c>
      <c r="N201" s="68" t="s">
        <v>1751</v>
      </c>
      <c r="O201" s="68" t="s">
        <v>1751</v>
      </c>
      <c r="P201" s="68" t="s">
        <v>1751</v>
      </c>
      <c r="Q201" s="68" t="s">
        <v>1751</v>
      </c>
      <c r="R201" s="68" t="s">
        <v>1751</v>
      </c>
      <c r="S201" s="68" t="s">
        <v>1751</v>
      </c>
      <c r="T201" s="68" t="s">
        <v>1751</v>
      </c>
      <c r="U201" s="68" t="s">
        <v>1751</v>
      </c>
      <c r="V201" s="68" t="s">
        <v>1751</v>
      </c>
      <c r="W201" s="68" t="s">
        <v>1751</v>
      </c>
      <c r="X201" s="68" t="s">
        <v>1751</v>
      </c>
      <c r="Y201" s="68" t="s">
        <v>1751</v>
      </c>
      <c r="Z201" s="68" t="s">
        <v>1751</v>
      </c>
      <c r="AA201" s="68" t="s">
        <v>1751</v>
      </c>
      <c r="AB201" s="68" t="s">
        <v>1751</v>
      </c>
      <c r="AC201" s="68" t="s">
        <v>1751</v>
      </c>
      <c r="AD201" s="68" t="s">
        <v>1751</v>
      </c>
      <c r="AE201" s="68" t="s">
        <v>1751</v>
      </c>
      <c r="AF201" s="68" t="s">
        <v>1751</v>
      </c>
      <c r="AG201" s="68" t="s">
        <v>1751</v>
      </c>
      <c r="AH201" s="68" t="s">
        <v>1751</v>
      </c>
      <c r="AI201" s="68" t="s">
        <v>1751</v>
      </c>
      <c r="AJ201" s="68" t="s">
        <v>1751</v>
      </c>
      <c r="AK201" s="68" t="s">
        <v>1751</v>
      </c>
      <c r="AL201" s="68" t="s">
        <v>1751</v>
      </c>
      <c r="AM201" s="68" t="s">
        <v>1751</v>
      </c>
      <c r="AN201" s="68" t="s">
        <v>1751</v>
      </c>
      <c r="AO201" s="68" t="s">
        <v>1751</v>
      </c>
      <c r="AP201" s="68" t="s">
        <v>1751</v>
      </c>
      <c r="AQ201" s="68" t="s">
        <v>1751</v>
      </c>
      <c r="AR201" s="68" t="s">
        <v>1751</v>
      </c>
      <c r="AS201" s="68" t="s">
        <v>1751</v>
      </c>
      <c r="AT201" s="68" t="s">
        <v>1751</v>
      </c>
      <c r="AU201" s="68" t="s">
        <v>1751</v>
      </c>
      <c r="AV201" s="68" t="s">
        <v>1751</v>
      </c>
      <c r="AW201" s="68" t="s">
        <v>1751</v>
      </c>
      <c r="AX201" s="68" t="s">
        <v>1751</v>
      </c>
      <c r="AY201" s="68" t="s">
        <v>1751</v>
      </c>
      <c r="AZ201" s="68" t="s">
        <v>1751</v>
      </c>
      <c r="BA201" s="68" t="s">
        <v>1751</v>
      </c>
      <c r="BB201" s="68" t="s">
        <v>1751</v>
      </c>
      <c r="BC201" s="68" t="s">
        <v>1751</v>
      </c>
      <c r="BD201" s="68" t="s">
        <v>1751</v>
      </c>
      <c r="BE201" s="68" t="s">
        <v>1751</v>
      </c>
    </row>
    <row r="202" spans="1:57">
      <c r="A202" s="132">
        <v>45102</v>
      </c>
      <c r="B202" s="68" t="s">
        <v>1751</v>
      </c>
      <c r="C202" s="68" t="s">
        <v>1751</v>
      </c>
      <c r="D202" s="68">
        <v>813.5</v>
      </c>
      <c r="E202" s="68">
        <v>770.1</v>
      </c>
      <c r="F202" s="68">
        <v>786</v>
      </c>
      <c r="G202" s="68" t="s">
        <v>1751</v>
      </c>
      <c r="H202" s="68">
        <v>806.2</v>
      </c>
      <c r="I202" s="68" t="s">
        <v>1751</v>
      </c>
      <c r="J202" s="68">
        <v>780</v>
      </c>
      <c r="K202" s="68" t="s">
        <v>1751</v>
      </c>
      <c r="L202" s="68">
        <v>914</v>
      </c>
      <c r="M202" s="68" t="s">
        <v>1751</v>
      </c>
      <c r="N202" s="68" t="s">
        <v>1751</v>
      </c>
      <c r="O202" s="68">
        <v>826</v>
      </c>
      <c r="P202" s="68" t="s">
        <v>1751</v>
      </c>
      <c r="Q202" s="68" t="s">
        <v>1751</v>
      </c>
      <c r="R202" s="68" t="s">
        <v>1751</v>
      </c>
      <c r="S202" s="68" t="s">
        <v>1751</v>
      </c>
      <c r="T202" s="68" t="s">
        <v>1751</v>
      </c>
      <c r="U202" s="68">
        <v>924.1</v>
      </c>
      <c r="V202" s="68" t="s">
        <v>1751</v>
      </c>
      <c r="W202" s="68" t="s">
        <v>1751</v>
      </c>
      <c r="X202" s="68" t="s">
        <v>1751</v>
      </c>
      <c r="Y202" s="68" t="s">
        <v>1751</v>
      </c>
      <c r="Z202" s="68" t="s">
        <v>1751</v>
      </c>
      <c r="AA202" s="68" t="s">
        <v>1751</v>
      </c>
      <c r="AB202" s="68">
        <v>923.1</v>
      </c>
      <c r="AC202" s="68">
        <v>925</v>
      </c>
      <c r="AD202" s="68">
        <v>910</v>
      </c>
      <c r="AE202" s="68">
        <v>1003</v>
      </c>
      <c r="AF202" s="68" t="s">
        <v>1751</v>
      </c>
      <c r="AG202" s="68" t="s">
        <v>1751</v>
      </c>
      <c r="AH202" s="68">
        <v>822.1</v>
      </c>
      <c r="AI202" s="68" t="s">
        <v>1751</v>
      </c>
      <c r="AJ202" s="68" t="s">
        <v>1751</v>
      </c>
      <c r="AK202" s="68" t="s">
        <v>1751</v>
      </c>
      <c r="AL202" s="68" t="s">
        <v>1751</v>
      </c>
      <c r="AM202" s="68" t="s">
        <v>1751</v>
      </c>
      <c r="AN202" s="68" t="s">
        <v>1751</v>
      </c>
      <c r="AO202" s="68" t="s">
        <v>1751</v>
      </c>
      <c r="AP202" s="68" t="s">
        <v>1751</v>
      </c>
      <c r="AQ202" s="68" t="s">
        <v>1751</v>
      </c>
      <c r="AR202" s="68" t="s">
        <v>1751</v>
      </c>
      <c r="AS202" s="68" t="s">
        <v>1751</v>
      </c>
      <c r="AT202" s="68" t="s">
        <v>1751</v>
      </c>
      <c r="AU202" s="68" t="s">
        <v>1751</v>
      </c>
      <c r="AV202" s="68" t="s">
        <v>1751</v>
      </c>
      <c r="AW202" s="68" t="s">
        <v>1751</v>
      </c>
      <c r="AX202" s="68" t="s">
        <v>1751</v>
      </c>
      <c r="AY202" s="68" t="s">
        <v>1751</v>
      </c>
      <c r="AZ202" s="68" t="s">
        <v>1751</v>
      </c>
      <c r="BA202" s="68" t="s">
        <v>1751</v>
      </c>
      <c r="BB202" s="68" t="s">
        <v>1751</v>
      </c>
      <c r="BC202" s="68" t="s">
        <v>1751</v>
      </c>
      <c r="BD202" s="68" t="s">
        <v>1751</v>
      </c>
      <c r="BE202" s="68" t="s">
        <v>1751</v>
      </c>
    </row>
    <row r="203" spans="1:57">
      <c r="A203" s="132">
        <v>45103</v>
      </c>
      <c r="B203" s="68">
        <v>1103</v>
      </c>
      <c r="C203" s="68">
        <v>1098.4000000000001</v>
      </c>
      <c r="D203" s="68" t="s">
        <v>1751</v>
      </c>
      <c r="E203" s="68">
        <v>785.5</v>
      </c>
      <c r="F203" s="68" t="s">
        <v>1751</v>
      </c>
      <c r="G203" s="68">
        <v>810</v>
      </c>
      <c r="H203" s="68" t="s">
        <v>1751</v>
      </c>
      <c r="I203" s="68">
        <v>807.3</v>
      </c>
      <c r="J203" s="68" t="s">
        <v>1751</v>
      </c>
      <c r="K203" s="68" t="s">
        <v>1751</v>
      </c>
      <c r="L203" s="68">
        <v>910</v>
      </c>
      <c r="M203" s="68" t="s">
        <v>1751</v>
      </c>
      <c r="N203" s="68">
        <v>930</v>
      </c>
      <c r="O203" s="68" t="s">
        <v>1751</v>
      </c>
      <c r="P203" s="68">
        <v>855.1</v>
      </c>
      <c r="Q203" s="68" t="s">
        <v>1751</v>
      </c>
      <c r="R203" s="68" t="s">
        <v>1751</v>
      </c>
      <c r="S203" s="68" t="s">
        <v>1751</v>
      </c>
      <c r="T203" s="68" t="s">
        <v>1751</v>
      </c>
      <c r="U203" s="68">
        <v>912</v>
      </c>
      <c r="V203" s="68" t="s">
        <v>1751</v>
      </c>
      <c r="W203" s="68" t="s">
        <v>1751</v>
      </c>
      <c r="X203" s="68" t="s">
        <v>1751</v>
      </c>
      <c r="Y203" s="68" t="s">
        <v>1751</v>
      </c>
      <c r="Z203" s="68">
        <v>907.5</v>
      </c>
      <c r="AA203" s="68" t="s">
        <v>1751</v>
      </c>
      <c r="AB203" s="68" t="s">
        <v>1751</v>
      </c>
      <c r="AC203" s="68" t="s">
        <v>1751</v>
      </c>
      <c r="AD203" s="68" t="s">
        <v>1751</v>
      </c>
      <c r="AE203" s="68">
        <v>1003</v>
      </c>
      <c r="AF203" s="68">
        <v>1007</v>
      </c>
      <c r="AG203" s="68" t="s">
        <v>1751</v>
      </c>
      <c r="AH203" s="68">
        <v>858.4</v>
      </c>
      <c r="AI203" s="68" t="s">
        <v>1751</v>
      </c>
      <c r="AJ203" s="68">
        <v>1040</v>
      </c>
      <c r="AK203" s="68" t="s">
        <v>1751</v>
      </c>
      <c r="AL203" s="68" t="s">
        <v>1751</v>
      </c>
      <c r="AM203" s="68" t="s">
        <v>1751</v>
      </c>
      <c r="AN203" s="68" t="s">
        <v>1751</v>
      </c>
      <c r="AO203" s="68" t="s">
        <v>1751</v>
      </c>
      <c r="AP203" s="68" t="s">
        <v>1751</v>
      </c>
      <c r="AQ203" s="68" t="s">
        <v>1751</v>
      </c>
      <c r="AR203" s="68">
        <v>810.1</v>
      </c>
      <c r="AS203" s="68" t="s">
        <v>1751</v>
      </c>
      <c r="AT203" s="68" t="s">
        <v>1751</v>
      </c>
      <c r="AU203" s="68" t="s">
        <v>1751</v>
      </c>
      <c r="AV203" s="68" t="s">
        <v>1751</v>
      </c>
      <c r="AW203" s="68" t="s">
        <v>1751</v>
      </c>
      <c r="AX203" s="68" t="s">
        <v>1751</v>
      </c>
      <c r="AY203" s="68" t="s">
        <v>1751</v>
      </c>
      <c r="AZ203" s="68" t="s">
        <v>1751</v>
      </c>
      <c r="BA203" s="68" t="s">
        <v>1751</v>
      </c>
      <c r="BB203" s="68" t="s">
        <v>1751</v>
      </c>
      <c r="BC203" s="68" t="s">
        <v>1751</v>
      </c>
      <c r="BD203" s="68" t="s">
        <v>1751</v>
      </c>
      <c r="BE203" s="68" t="s">
        <v>1751</v>
      </c>
    </row>
    <row r="204" spans="1:57">
      <c r="A204" s="132">
        <v>45104</v>
      </c>
      <c r="B204" s="68" t="s">
        <v>1751</v>
      </c>
      <c r="C204" s="68" t="s">
        <v>1751</v>
      </c>
      <c r="D204" s="68" t="s">
        <v>1751</v>
      </c>
      <c r="E204" s="68" t="s">
        <v>1751</v>
      </c>
      <c r="F204" s="68" t="s">
        <v>1751</v>
      </c>
      <c r="G204" s="68" t="s">
        <v>1751</v>
      </c>
      <c r="H204" s="68" t="s">
        <v>1751</v>
      </c>
      <c r="I204" s="68" t="s">
        <v>1751</v>
      </c>
      <c r="J204" s="68" t="s">
        <v>1751</v>
      </c>
      <c r="K204" s="68">
        <v>825</v>
      </c>
      <c r="L204" s="68">
        <v>910</v>
      </c>
      <c r="M204" s="68" t="s">
        <v>1751</v>
      </c>
      <c r="N204" s="68" t="s">
        <v>1751</v>
      </c>
      <c r="O204" s="68">
        <v>844</v>
      </c>
      <c r="P204" s="68" t="s">
        <v>1751</v>
      </c>
      <c r="Q204" s="68" t="s">
        <v>1751</v>
      </c>
      <c r="R204" s="68" t="s">
        <v>1751</v>
      </c>
      <c r="S204" s="68" t="s">
        <v>1751</v>
      </c>
      <c r="T204" s="68" t="s">
        <v>1751</v>
      </c>
      <c r="U204" s="68">
        <v>912</v>
      </c>
      <c r="V204" s="68" t="s">
        <v>1751</v>
      </c>
      <c r="W204" s="68" t="s">
        <v>1751</v>
      </c>
      <c r="X204" s="68" t="s">
        <v>1751</v>
      </c>
      <c r="Y204" s="68" t="s">
        <v>1751</v>
      </c>
      <c r="Z204" s="68">
        <v>907.5</v>
      </c>
      <c r="AA204" s="68" t="s">
        <v>1751</v>
      </c>
      <c r="AB204" s="68" t="s">
        <v>1751</v>
      </c>
      <c r="AC204" s="68">
        <v>943.5</v>
      </c>
      <c r="AD204" s="68" t="s">
        <v>1751</v>
      </c>
      <c r="AE204" s="68" t="s">
        <v>1751</v>
      </c>
      <c r="AF204" s="68" t="s">
        <v>1751</v>
      </c>
      <c r="AG204" s="68">
        <v>922</v>
      </c>
      <c r="AH204" s="68">
        <v>832</v>
      </c>
      <c r="AI204" s="68" t="s">
        <v>1751</v>
      </c>
      <c r="AJ204" s="68">
        <v>1040</v>
      </c>
      <c r="AK204" s="68" t="s">
        <v>1751</v>
      </c>
      <c r="AL204" s="68" t="s">
        <v>1751</v>
      </c>
      <c r="AM204" s="68" t="s">
        <v>1751</v>
      </c>
      <c r="AN204" s="68" t="s">
        <v>1751</v>
      </c>
      <c r="AO204" s="68" t="s">
        <v>1751</v>
      </c>
      <c r="AP204" s="68" t="s">
        <v>1751</v>
      </c>
      <c r="AQ204" s="68" t="s">
        <v>1751</v>
      </c>
      <c r="AR204" s="68">
        <v>811</v>
      </c>
      <c r="AS204" s="68" t="s">
        <v>1751</v>
      </c>
      <c r="AT204" s="68" t="s">
        <v>1751</v>
      </c>
      <c r="AU204" s="68" t="s">
        <v>1751</v>
      </c>
      <c r="AV204" s="68" t="s">
        <v>1751</v>
      </c>
      <c r="AW204" s="68" t="s">
        <v>1751</v>
      </c>
      <c r="AX204" s="68" t="s">
        <v>1751</v>
      </c>
      <c r="AY204" s="68" t="s">
        <v>1751</v>
      </c>
      <c r="AZ204" s="68">
        <v>800</v>
      </c>
      <c r="BA204" s="68" t="s">
        <v>1751</v>
      </c>
      <c r="BB204" s="68" t="s">
        <v>1751</v>
      </c>
      <c r="BC204" s="68" t="s">
        <v>1751</v>
      </c>
      <c r="BD204" s="68" t="s">
        <v>1751</v>
      </c>
      <c r="BE204" s="68" t="s">
        <v>1751</v>
      </c>
    </row>
    <row r="205" spans="1:57">
      <c r="A205" s="132">
        <v>45105</v>
      </c>
      <c r="B205" s="68" t="s">
        <v>1751</v>
      </c>
      <c r="C205" s="68">
        <v>1077</v>
      </c>
      <c r="D205" s="68">
        <v>829.7</v>
      </c>
      <c r="E205" s="68">
        <v>801.2</v>
      </c>
      <c r="F205" s="68" t="s">
        <v>1751</v>
      </c>
      <c r="G205" s="68">
        <v>810</v>
      </c>
      <c r="H205" s="68" t="s">
        <v>1751</v>
      </c>
      <c r="I205" s="68">
        <v>800.1</v>
      </c>
      <c r="J205" s="68">
        <v>810</v>
      </c>
      <c r="K205" s="68">
        <v>810</v>
      </c>
      <c r="L205" s="68">
        <v>915</v>
      </c>
      <c r="M205" s="68" t="s">
        <v>1751</v>
      </c>
      <c r="N205" s="68" t="s">
        <v>1751</v>
      </c>
      <c r="O205" s="68" t="s">
        <v>1751</v>
      </c>
      <c r="P205" s="68" t="s">
        <v>1751</v>
      </c>
      <c r="Q205" s="68" t="s">
        <v>1751</v>
      </c>
      <c r="R205" s="68" t="s">
        <v>1751</v>
      </c>
      <c r="S205" s="68" t="s">
        <v>1751</v>
      </c>
      <c r="T205" s="68" t="s">
        <v>1751</v>
      </c>
      <c r="U205" s="68">
        <v>900</v>
      </c>
      <c r="V205" s="68" t="s">
        <v>1751</v>
      </c>
      <c r="W205" s="68" t="s">
        <v>1751</v>
      </c>
      <c r="X205" s="68" t="s">
        <v>1751</v>
      </c>
      <c r="Y205" s="68" t="s">
        <v>1751</v>
      </c>
      <c r="Z205" s="68" t="s">
        <v>1751</v>
      </c>
      <c r="AA205" s="68" t="s">
        <v>1751</v>
      </c>
      <c r="AB205" s="68" t="s">
        <v>1751</v>
      </c>
      <c r="AC205" s="68" t="s">
        <v>1751</v>
      </c>
      <c r="AD205" s="68" t="s">
        <v>1751</v>
      </c>
      <c r="AE205" s="68" t="s">
        <v>1751</v>
      </c>
      <c r="AF205" s="68">
        <v>967.3</v>
      </c>
      <c r="AG205" s="68">
        <v>921</v>
      </c>
      <c r="AH205" s="68">
        <v>832</v>
      </c>
      <c r="AI205" s="68">
        <v>1000</v>
      </c>
      <c r="AJ205" s="68" t="s">
        <v>1751</v>
      </c>
      <c r="AK205" s="68">
        <v>960.1</v>
      </c>
      <c r="AL205" s="68" t="s">
        <v>1751</v>
      </c>
      <c r="AM205" s="68" t="s">
        <v>1751</v>
      </c>
      <c r="AN205" s="68" t="s">
        <v>1751</v>
      </c>
      <c r="AO205" s="68" t="s">
        <v>1751</v>
      </c>
      <c r="AP205" s="68" t="s">
        <v>1751</v>
      </c>
      <c r="AQ205" s="68">
        <v>780</v>
      </c>
      <c r="AR205" s="68">
        <v>810</v>
      </c>
      <c r="AS205" s="68" t="s">
        <v>1751</v>
      </c>
      <c r="AT205" s="68" t="s">
        <v>1751</v>
      </c>
      <c r="AU205" s="68" t="s">
        <v>1751</v>
      </c>
      <c r="AV205" s="68" t="s">
        <v>1751</v>
      </c>
      <c r="AW205" s="68" t="s">
        <v>1751</v>
      </c>
      <c r="AX205" s="68" t="s">
        <v>1751</v>
      </c>
      <c r="AY205" s="68" t="s">
        <v>1751</v>
      </c>
      <c r="AZ205" s="68" t="s">
        <v>1751</v>
      </c>
      <c r="BA205" s="68" t="s">
        <v>1751</v>
      </c>
      <c r="BB205" s="68" t="s">
        <v>1751</v>
      </c>
      <c r="BC205" s="68" t="s">
        <v>1751</v>
      </c>
      <c r="BD205" s="68" t="s">
        <v>1751</v>
      </c>
      <c r="BE205" s="68" t="s">
        <v>1751</v>
      </c>
    </row>
    <row r="206" spans="1:57">
      <c r="A206" s="132">
        <v>45106</v>
      </c>
      <c r="B206" s="68" t="s">
        <v>1751</v>
      </c>
      <c r="C206" s="68" t="s">
        <v>1751</v>
      </c>
      <c r="D206" s="68" t="s">
        <v>1751</v>
      </c>
      <c r="E206" s="68" t="s">
        <v>1751</v>
      </c>
      <c r="F206" s="68" t="s">
        <v>1751</v>
      </c>
      <c r="G206" s="68" t="s">
        <v>1751</v>
      </c>
      <c r="H206" s="68" t="s">
        <v>1751</v>
      </c>
      <c r="I206" s="68" t="s">
        <v>1751</v>
      </c>
      <c r="J206" s="68" t="s">
        <v>1751</v>
      </c>
      <c r="K206" s="68" t="s">
        <v>1751</v>
      </c>
      <c r="L206" s="68" t="s">
        <v>1751</v>
      </c>
      <c r="M206" s="68" t="s">
        <v>1751</v>
      </c>
      <c r="N206" s="68" t="s">
        <v>1751</v>
      </c>
      <c r="O206" s="68" t="s">
        <v>1751</v>
      </c>
      <c r="P206" s="68" t="s">
        <v>1751</v>
      </c>
      <c r="Q206" s="68" t="s">
        <v>1751</v>
      </c>
      <c r="R206" s="68" t="s">
        <v>1751</v>
      </c>
      <c r="S206" s="68" t="s">
        <v>1751</v>
      </c>
      <c r="T206" s="68" t="s">
        <v>1751</v>
      </c>
      <c r="U206" s="68" t="s">
        <v>1751</v>
      </c>
      <c r="V206" s="68" t="s">
        <v>1751</v>
      </c>
      <c r="W206" s="68" t="s">
        <v>1751</v>
      </c>
      <c r="X206" s="68" t="s">
        <v>1751</v>
      </c>
      <c r="Y206" s="68" t="s">
        <v>1751</v>
      </c>
      <c r="Z206" s="68" t="s">
        <v>1751</v>
      </c>
      <c r="AA206" s="68" t="s">
        <v>1751</v>
      </c>
      <c r="AB206" s="68" t="s">
        <v>1751</v>
      </c>
      <c r="AC206" s="68" t="s">
        <v>1751</v>
      </c>
      <c r="AD206" s="68" t="s">
        <v>1751</v>
      </c>
      <c r="AE206" s="68" t="s">
        <v>1751</v>
      </c>
      <c r="AF206" s="68" t="s">
        <v>1751</v>
      </c>
      <c r="AG206" s="68" t="s">
        <v>1751</v>
      </c>
      <c r="AH206" s="68" t="s">
        <v>1751</v>
      </c>
      <c r="AI206" s="68" t="s">
        <v>1751</v>
      </c>
      <c r="AJ206" s="68" t="s">
        <v>1751</v>
      </c>
      <c r="AK206" s="68" t="s">
        <v>1751</v>
      </c>
      <c r="AL206" s="68" t="s">
        <v>1751</v>
      </c>
      <c r="AM206" s="68" t="s">
        <v>1751</v>
      </c>
      <c r="AN206" s="68" t="s">
        <v>1751</v>
      </c>
      <c r="AO206" s="68" t="s">
        <v>1751</v>
      </c>
      <c r="AP206" s="68" t="s">
        <v>1751</v>
      </c>
      <c r="AQ206" s="68" t="s">
        <v>1751</v>
      </c>
      <c r="AR206" s="68" t="s">
        <v>1751</v>
      </c>
      <c r="AS206" s="68" t="s">
        <v>1751</v>
      </c>
      <c r="AT206" s="68" t="s">
        <v>1751</v>
      </c>
      <c r="AU206" s="68" t="s">
        <v>1751</v>
      </c>
      <c r="AV206" s="68" t="s">
        <v>1751</v>
      </c>
      <c r="AW206" s="68" t="s">
        <v>1751</v>
      </c>
      <c r="AX206" s="68" t="s">
        <v>1751</v>
      </c>
      <c r="AY206" s="68" t="s">
        <v>1751</v>
      </c>
      <c r="AZ206" s="68" t="s">
        <v>1751</v>
      </c>
      <c r="BA206" s="68" t="s">
        <v>1751</v>
      </c>
      <c r="BB206" s="68" t="s">
        <v>1751</v>
      </c>
      <c r="BC206" s="68" t="s">
        <v>1751</v>
      </c>
      <c r="BD206" s="68" t="s">
        <v>1751</v>
      </c>
      <c r="BE206" s="68" t="s">
        <v>1751</v>
      </c>
    </row>
    <row r="207" spans="1:57">
      <c r="A207" s="132">
        <v>45107</v>
      </c>
      <c r="B207" s="68" t="s">
        <v>1751</v>
      </c>
      <c r="C207" s="68" t="s">
        <v>1751</v>
      </c>
      <c r="D207" s="68" t="s">
        <v>1751</v>
      </c>
      <c r="E207" s="68" t="s">
        <v>1751</v>
      </c>
      <c r="F207" s="68" t="s">
        <v>1751</v>
      </c>
      <c r="G207" s="68" t="s">
        <v>1751</v>
      </c>
      <c r="H207" s="68" t="s">
        <v>1751</v>
      </c>
      <c r="I207" s="68" t="s">
        <v>1751</v>
      </c>
      <c r="J207" s="68" t="s">
        <v>1751</v>
      </c>
      <c r="K207" s="68" t="s">
        <v>1751</v>
      </c>
      <c r="L207" s="68" t="s">
        <v>1751</v>
      </c>
      <c r="M207" s="68" t="s">
        <v>1751</v>
      </c>
      <c r="N207" s="68" t="s">
        <v>1751</v>
      </c>
      <c r="O207" s="68" t="s">
        <v>1751</v>
      </c>
      <c r="P207" s="68" t="s">
        <v>1751</v>
      </c>
      <c r="Q207" s="68" t="s">
        <v>1751</v>
      </c>
      <c r="R207" s="68" t="s">
        <v>1751</v>
      </c>
      <c r="S207" s="68" t="s">
        <v>1751</v>
      </c>
      <c r="T207" s="68" t="s">
        <v>1751</v>
      </c>
      <c r="U207" s="68" t="s">
        <v>1751</v>
      </c>
      <c r="V207" s="68" t="s">
        <v>1751</v>
      </c>
      <c r="W207" s="68" t="s">
        <v>1751</v>
      </c>
      <c r="X207" s="68" t="s">
        <v>1751</v>
      </c>
      <c r="Y207" s="68" t="s">
        <v>1751</v>
      </c>
      <c r="Z207" s="68" t="s">
        <v>1751</v>
      </c>
      <c r="AA207" s="68" t="s">
        <v>1751</v>
      </c>
      <c r="AB207" s="68" t="s">
        <v>1751</v>
      </c>
      <c r="AC207" s="68" t="s">
        <v>1751</v>
      </c>
      <c r="AD207" s="68" t="s">
        <v>1751</v>
      </c>
      <c r="AE207" s="68" t="s">
        <v>1751</v>
      </c>
      <c r="AF207" s="68" t="s">
        <v>1751</v>
      </c>
      <c r="AG207" s="68" t="s">
        <v>1751</v>
      </c>
      <c r="AH207" s="68" t="s">
        <v>1751</v>
      </c>
      <c r="AI207" s="68" t="s">
        <v>1751</v>
      </c>
      <c r="AJ207" s="68" t="s">
        <v>1751</v>
      </c>
      <c r="AK207" s="68" t="s">
        <v>1751</v>
      </c>
      <c r="AL207" s="68" t="s">
        <v>1751</v>
      </c>
      <c r="AM207" s="68" t="s">
        <v>1751</v>
      </c>
      <c r="AN207" s="68" t="s">
        <v>1751</v>
      </c>
      <c r="AO207" s="68" t="s">
        <v>1751</v>
      </c>
      <c r="AP207" s="68" t="s">
        <v>1751</v>
      </c>
      <c r="AQ207" s="68" t="s">
        <v>1751</v>
      </c>
      <c r="AR207" s="68" t="s">
        <v>1751</v>
      </c>
      <c r="AS207" s="68" t="s">
        <v>1751</v>
      </c>
      <c r="AT207" s="68" t="s">
        <v>1751</v>
      </c>
      <c r="AU207" s="68" t="s">
        <v>1751</v>
      </c>
      <c r="AV207" s="68" t="s">
        <v>1751</v>
      </c>
      <c r="AW207" s="68" t="s">
        <v>1751</v>
      </c>
      <c r="AX207" s="68" t="s">
        <v>1751</v>
      </c>
      <c r="AY207" s="68" t="s">
        <v>1751</v>
      </c>
      <c r="AZ207" s="68" t="s">
        <v>1751</v>
      </c>
      <c r="BA207" s="68" t="s">
        <v>1751</v>
      </c>
      <c r="BB207" s="68" t="s">
        <v>1751</v>
      </c>
      <c r="BC207" s="68" t="s">
        <v>1751</v>
      </c>
      <c r="BD207" s="68" t="s">
        <v>1751</v>
      </c>
      <c r="BE207" s="68" t="s">
        <v>1751</v>
      </c>
    </row>
    <row r="208" spans="1:57">
      <c r="A208" s="132">
        <v>45108</v>
      </c>
      <c r="B208" s="68" t="s">
        <v>1751</v>
      </c>
      <c r="C208" s="68" t="s">
        <v>1751</v>
      </c>
      <c r="D208" s="68" t="s">
        <v>1751</v>
      </c>
      <c r="E208" s="68" t="s">
        <v>1751</v>
      </c>
      <c r="F208" s="68" t="s">
        <v>1751</v>
      </c>
      <c r="G208" s="68" t="s">
        <v>1751</v>
      </c>
      <c r="H208" s="68" t="s">
        <v>1751</v>
      </c>
      <c r="I208" s="68" t="s">
        <v>1751</v>
      </c>
      <c r="J208" s="68" t="s">
        <v>1751</v>
      </c>
      <c r="K208" s="68" t="s">
        <v>1751</v>
      </c>
      <c r="L208" s="68" t="s">
        <v>1751</v>
      </c>
      <c r="M208" s="68" t="s">
        <v>1751</v>
      </c>
      <c r="N208" s="68" t="s">
        <v>1751</v>
      </c>
      <c r="O208" s="68" t="s">
        <v>1751</v>
      </c>
      <c r="P208" s="68" t="s">
        <v>1751</v>
      </c>
      <c r="Q208" s="68" t="s">
        <v>1751</v>
      </c>
      <c r="R208" s="68" t="s">
        <v>1751</v>
      </c>
      <c r="S208" s="68" t="s">
        <v>1751</v>
      </c>
      <c r="T208" s="68" t="s">
        <v>1751</v>
      </c>
      <c r="U208" s="68" t="s">
        <v>1751</v>
      </c>
      <c r="V208" s="68" t="s">
        <v>1751</v>
      </c>
      <c r="W208" s="68" t="s">
        <v>1751</v>
      </c>
      <c r="X208" s="68" t="s">
        <v>1751</v>
      </c>
      <c r="Y208" s="68" t="s">
        <v>1751</v>
      </c>
      <c r="Z208" s="68" t="s">
        <v>1751</v>
      </c>
      <c r="AA208" s="68" t="s">
        <v>1751</v>
      </c>
      <c r="AB208" s="68" t="s">
        <v>1751</v>
      </c>
      <c r="AC208" s="68" t="s">
        <v>1751</v>
      </c>
      <c r="AD208" s="68" t="s">
        <v>1751</v>
      </c>
      <c r="AE208" s="68" t="s">
        <v>1751</v>
      </c>
      <c r="AF208" s="68" t="s">
        <v>1751</v>
      </c>
      <c r="AG208" s="68" t="s">
        <v>1751</v>
      </c>
      <c r="AH208" s="68" t="s">
        <v>1751</v>
      </c>
      <c r="AI208" s="68" t="s">
        <v>1751</v>
      </c>
      <c r="AJ208" s="68" t="s">
        <v>1751</v>
      </c>
      <c r="AK208" s="68" t="s">
        <v>1751</v>
      </c>
      <c r="AL208" s="68" t="s">
        <v>1751</v>
      </c>
      <c r="AM208" s="68" t="s">
        <v>1751</v>
      </c>
      <c r="AN208" s="68" t="s">
        <v>1751</v>
      </c>
      <c r="AO208" s="68" t="s">
        <v>1751</v>
      </c>
      <c r="AP208" s="68" t="s">
        <v>1751</v>
      </c>
      <c r="AQ208" s="68" t="s">
        <v>1751</v>
      </c>
      <c r="AR208" s="68" t="s">
        <v>1751</v>
      </c>
      <c r="AS208" s="68" t="s">
        <v>1751</v>
      </c>
      <c r="AT208" s="68" t="s">
        <v>1751</v>
      </c>
      <c r="AU208" s="68" t="s">
        <v>1751</v>
      </c>
      <c r="AV208" s="68" t="s">
        <v>1751</v>
      </c>
      <c r="AW208" s="68" t="s">
        <v>1751</v>
      </c>
      <c r="AX208" s="68" t="s">
        <v>1751</v>
      </c>
      <c r="AY208" s="68" t="s">
        <v>1751</v>
      </c>
      <c r="AZ208" s="68" t="s">
        <v>1751</v>
      </c>
      <c r="BA208" s="68" t="s">
        <v>1751</v>
      </c>
      <c r="BB208" s="68" t="s">
        <v>1751</v>
      </c>
      <c r="BC208" s="68" t="s">
        <v>1751</v>
      </c>
      <c r="BD208" s="68" t="s">
        <v>1751</v>
      </c>
      <c r="BE208" s="68" t="s">
        <v>1751</v>
      </c>
    </row>
    <row r="209" spans="1:57">
      <c r="A209" s="132">
        <v>45109</v>
      </c>
      <c r="B209" s="68">
        <v>1124.5999999999999</v>
      </c>
      <c r="C209" s="68">
        <v>1076.5999999999999</v>
      </c>
      <c r="D209" s="68" t="s">
        <v>1751</v>
      </c>
      <c r="E209" s="68">
        <v>817</v>
      </c>
      <c r="F209" s="68">
        <v>794</v>
      </c>
      <c r="G209" s="68">
        <v>810</v>
      </c>
      <c r="H209" s="68">
        <v>815.1</v>
      </c>
      <c r="I209" s="68">
        <v>805.4</v>
      </c>
      <c r="J209" s="68" t="s">
        <v>1751</v>
      </c>
      <c r="K209" s="68" t="s">
        <v>1751</v>
      </c>
      <c r="L209" s="68">
        <v>905</v>
      </c>
      <c r="M209" s="68" t="s">
        <v>1751</v>
      </c>
      <c r="N209" s="68" t="s">
        <v>1751</v>
      </c>
      <c r="O209" s="68">
        <v>833</v>
      </c>
      <c r="P209" s="68" t="s">
        <v>1751</v>
      </c>
      <c r="Q209" s="68">
        <v>961</v>
      </c>
      <c r="R209" s="68" t="s">
        <v>1751</v>
      </c>
      <c r="S209" s="68" t="s">
        <v>1751</v>
      </c>
      <c r="T209" s="68" t="s">
        <v>1751</v>
      </c>
      <c r="U209" s="68">
        <v>911.1</v>
      </c>
      <c r="V209" s="68" t="s">
        <v>1751</v>
      </c>
      <c r="W209" s="68">
        <v>1018.6</v>
      </c>
      <c r="X209" s="68">
        <v>1023.9</v>
      </c>
      <c r="Y209" s="68">
        <v>1034.7</v>
      </c>
      <c r="Z209" s="68" t="s">
        <v>1751</v>
      </c>
      <c r="AA209" s="68" t="s">
        <v>1751</v>
      </c>
      <c r="AB209" s="68" t="s">
        <v>1751</v>
      </c>
      <c r="AC209" s="68" t="s">
        <v>1751</v>
      </c>
      <c r="AD209" s="68">
        <v>910.2</v>
      </c>
      <c r="AE209" s="68">
        <v>990</v>
      </c>
      <c r="AF209" s="68" t="s">
        <v>1751</v>
      </c>
      <c r="AG209" s="68">
        <v>921.1</v>
      </c>
      <c r="AH209" s="68">
        <v>822</v>
      </c>
      <c r="AI209" s="68">
        <v>1020</v>
      </c>
      <c r="AJ209" s="68">
        <v>1082</v>
      </c>
      <c r="AK209" s="68" t="s">
        <v>1751</v>
      </c>
      <c r="AL209" s="68" t="s">
        <v>1751</v>
      </c>
      <c r="AM209" s="68" t="s">
        <v>1751</v>
      </c>
      <c r="AN209" s="68" t="s">
        <v>1751</v>
      </c>
      <c r="AO209" s="68" t="s">
        <v>1751</v>
      </c>
      <c r="AP209" s="68">
        <v>1092.2</v>
      </c>
      <c r="AQ209" s="68">
        <v>795</v>
      </c>
      <c r="AR209" s="68" t="s">
        <v>1751</v>
      </c>
      <c r="AS209" s="68">
        <v>1060.4000000000001</v>
      </c>
      <c r="AT209" s="68" t="s">
        <v>1751</v>
      </c>
      <c r="AU209" s="68" t="s">
        <v>1751</v>
      </c>
      <c r="AV209" s="68" t="s">
        <v>1751</v>
      </c>
      <c r="AW209" s="68" t="s">
        <v>1751</v>
      </c>
      <c r="AX209" s="68" t="s">
        <v>1751</v>
      </c>
      <c r="AY209" s="68">
        <v>811</v>
      </c>
      <c r="AZ209" s="68" t="s">
        <v>1751</v>
      </c>
      <c r="BA209" s="68" t="s">
        <v>1751</v>
      </c>
      <c r="BB209" s="68" t="s">
        <v>1751</v>
      </c>
      <c r="BC209" s="68" t="s">
        <v>1751</v>
      </c>
      <c r="BD209" s="68" t="s">
        <v>1751</v>
      </c>
      <c r="BE209" s="68" t="s">
        <v>1751</v>
      </c>
    </row>
    <row r="210" spans="1:57">
      <c r="A210" s="132">
        <v>45110</v>
      </c>
      <c r="B210" s="68">
        <v>1080.2</v>
      </c>
      <c r="C210" s="68" t="s">
        <v>1751</v>
      </c>
      <c r="D210" s="68">
        <v>829.7</v>
      </c>
      <c r="E210" s="68" t="s">
        <v>1751</v>
      </c>
      <c r="F210" s="68">
        <v>794</v>
      </c>
      <c r="G210" s="68" t="s">
        <v>1751</v>
      </c>
      <c r="H210" s="68" t="s">
        <v>1751</v>
      </c>
      <c r="I210" s="68" t="s">
        <v>1751</v>
      </c>
      <c r="J210" s="68">
        <v>810</v>
      </c>
      <c r="K210" s="68" t="s">
        <v>1751</v>
      </c>
      <c r="L210" s="68">
        <v>915</v>
      </c>
      <c r="M210" s="68" t="s">
        <v>1751</v>
      </c>
      <c r="N210" s="68" t="s">
        <v>1751</v>
      </c>
      <c r="O210" s="68">
        <v>852</v>
      </c>
      <c r="P210" s="68" t="s">
        <v>1751</v>
      </c>
      <c r="Q210" s="68">
        <v>970</v>
      </c>
      <c r="R210" s="68">
        <v>1000</v>
      </c>
      <c r="S210" s="68" t="s">
        <v>1751</v>
      </c>
      <c r="T210" s="68" t="s">
        <v>1751</v>
      </c>
      <c r="U210" s="68">
        <v>929</v>
      </c>
      <c r="V210" s="68" t="s">
        <v>1751</v>
      </c>
      <c r="W210" s="68" t="s">
        <v>1751</v>
      </c>
      <c r="X210" s="68" t="s">
        <v>1751</v>
      </c>
      <c r="Y210" s="68" t="s">
        <v>1751</v>
      </c>
      <c r="Z210" s="68">
        <v>900.5</v>
      </c>
      <c r="AA210" s="68" t="s">
        <v>1751</v>
      </c>
      <c r="AB210" s="68" t="s">
        <v>1751</v>
      </c>
      <c r="AC210" s="68" t="s">
        <v>1751</v>
      </c>
      <c r="AD210" s="68" t="s">
        <v>1751</v>
      </c>
      <c r="AE210" s="68" t="s">
        <v>1751</v>
      </c>
      <c r="AF210" s="68" t="s">
        <v>1751</v>
      </c>
      <c r="AG210" s="68">
        <v>921.1</v>
      </c>
      <c r="AH210" s="68">
        <v>822.4</v>
      </c>
      <c r="AI210" s="68" t="s">
        <v>1751</v>
      </c>
      <c r="AJ210" s="68" t="s">
        <v>1751</v>
      </c>
      <c r="AK210" s="68" t="s">
        <v>1751</v>
      </c>
      <c r="AL210" s="68" t="s">
        <v>1751</v>
      </c>
      <c r="AM210" s="68" t="s">
        <v>1751</v>
      </c>
      <c r="AN210" s="68" t="s">
        <v>1751</v>
      </c>
      <c r="AO210" s="68" t="s">
        <v>1751</v>
      </c>
      <c r="AP210" s="68" t="s">
        <v>1751</v>
      </c>
      <c r="AQ210" s="68">
        <v>795</v>
      </c>
      <c r="AR210" s="68">
        <v>810</v>
      </c>
      <c r="AS210" s="68" t="s">
        <v>1751</v>
      </c>
      <c r="AT210" s="68" t="s">
        <v>1751</v>
      </c>
      <c r="AU210" s="68" t="s">
        <v>1751</v>
      </c>
      <c r="AV210" s="68" t="s">
        <v>1751</v>
      </c>
      <c r="AW210" s="68" t="s">
        <v>1751</v>
      </c>
      <c r="AX210" s="68" t="s">
        <v>1751</v>
      </c>
      <c r="AY210" s="68">
        <v>810.7</v>
      </c>
      <c r="AZ210" s="68" t="s">
        <v>1751</v>
      </c>
      <c r="BA210" s="68" t="s">
        <v>1751</v>
      </c>
      <c r="BB210" s="68" t="s">
        <v>1751</v>
      </c>
      <c r="BC210" s="68" t="s">
        <v>1751</v>
      </c>
      <c r="BD210" s="68" t="s">
        <v>1751</v>
      </c>
      <c r="BE210" s="68" t="s">
        <v>1751</v>
      </c>
    </row>
    <row r="211" spans="1:57">
      <c r="A211" s="132">
        <v>45111</v>
      </c>
      <c r="B211" s="68" t="s">
        <v>1751</v>
      </c>
      <c r="C211" s="68">
        <v>1070</v>
      </c>
      <c r="D211" s="68" t="s">
        <v>1751</v>
      </c>
      <c r="E211" s="68">
        <v>815</v>
      </c>
      <c r="F211" s="68">
        <v>805</v>
      </c>
      <c r="G211" s="68" t="s">
        <v>1751</v>
      </c>
      <c r="H211" s="68" t="s">
        <v>1751</v>
      </c>
      <c r="I211" s="68">
        <v>815</v>
      </c>
      <c r="J211" s="68">
        <v>800</v>
      </c>
      <c r="K211" s="68">
        <v>842.7</v>
      </c>
      <c r="L211" s="68">
        <v>946.5</v>
      </c>
      <c r="M211" s="68" t="s">
        <v>1751</v>
      </c>
      <c r="N211" s="68">
        <v>948.6</v>
      </c>
      <c r="O211" s="68">
        <v>869</v>
      </c>
      <c r="P211" s="68" t="s">
        <v>1751</v>
      </c>
      <c r="Q211" s="68">
        <v>985</v>
      </c>
      <c r="R211" s="68" t="s">
        <v>1751</v>
      </c>
      <c r="S211" s="68" t="s">
        <v>1751</v>
      </c>
      <c r="T211" s="68" t="s">
        <v>1751</v>
      </c>
      <c r="U211" s="68" t="s">
        <v>1751</v>
      </c>
      <c r="V211" s="68">
        <v>1010</v>
      </c>
      <c r="W211" s="68" t="s">
        <v>1751</v>
      </c>
      <c r="X211" s="68" t="s">
        <v>1751</v>
      </c>
      <c r="Y211" s="68" t="s">
        <v>1751</v>
      </c>
      <c r="Z211" s="68" t="s">
        <v>1751</v>
      </c>
      <c r="AA211" s="68" t="s">
        <v>1751</v>
      </c>
      <c r="AB211" s="68" t="s">
        <v>1751</v>
      </c>
      <c r="AC211" s="68">
        <v>940</v>
      </c>
      <c r="AD211" s="68" t="s">
        <v>1751</v>
      </c>
      <c r="AE211" s="68">
        <v>980</v>
      </c>
      <c r="AF211" s="68" t="s">
        <v>1751</v>
      </c>
      <c r="AG211" s="68" t="s">
        <v>1751</v>
      </c>
      <c r="AH211" s="68">
        <v>846.6</v>
      </c>
      <c r="AI211" s="68">
        <v>1000</v>
      </c>
      <c r="AJ211" s="68">
        <v>1060.4000000000001</v>
      </c>
      <c r="AK211" s="68">
        <v>975</v>
      </c>
      <c r="AL211" s="68" t="s">
        <v>1751</v>
      </c>
      <c r="AM211" s="68" t="s">
        <v>1751</v>
      </c>
      <c r="AN211" s="68" t="s">
        <v>1751</v>
      </c>
      <c r="AO211" s="68" t="s">
        <v>1751</v>
      </c>
      <c r="AP211" s="68" t="s">
        <v>1751</v>
      </c>
      <c r="AQ211" s="68">
        <v>810.9</v>
      </c>
      <c r="AR211" s="68">
        <v>810</v>
      </c>
      <c r="AS211" s="68" t="s">
        <v>1751</v>
      </c>
      <c r="AT211" s="68" t="s">
        <v>1751</v>
      </c>
      <c r="AU211" s="68" t="s">
        <v>1751</v>
      </c>
      <c r="AV211" s="68" t="s">
        <v>1751</v>
      </c>
      <c r="AW211" s="68" t="s">
        <v>1751</v>
      </c>
      <c r="AX211" s="68" t="s">
        <v>1751</v>
      </c>
      <c r="AY211" s="68" t="s">
        <v>1751</v>
      </c>
      <c r="AZ211" s="68" t="s">
        <v>1751</v>
      </c>
      <c r="BA211" s="68" t="s">
        <v>1751</v>
      </c>
      <c r="BB211" s="68" t="s">
        <v>1751</v>
      </c>
      <c r="BC211" s="68" t="s">
        <v>1751</v>
      </c>
      <c r="BD211" s="68" t="s">
        <v>1751</v>
      </c>
      <c r="BE211" s="68" t="s">
        <v>1751</v>
      </c>
    </row>
    <row r="212" spans="1:57">
      <c r="A212" s="132">
        <v>45112</v>
      </c>
      <c r="B212" s="68">
        <v>1100</v>
      </c>
      <c r="C212" s="68">
        <v>1090</v>
      </c>
      <c r="D212" s="68" t="s">
        <v>1751</v>
      </c>
      <c r="E212" s="68" t="s">
        <v>1751</v>
      </c>
      <c r="F212" s="68">
        <v>800</v>
      </c>
      <c r="G212" s="68">
        <v>826</v>
      </c>
      <c r="H212" s="68">
        <v>830</v>
      </c>
      <c r="I212" s="68" t="s">
        <v>1751</v>
      </c>
      <c r="J212" s="68" t="s">
        <v>1751</v>
      </c>
      <c r="K212" s="68" t="s">
        <v>1751</v>
      </c>
      <c r="L212" s="68">
        <v>964.9</v>
      </c>
      <c r="M212" s="68" t="s">
        <v>1751</v>
      </c>
      <c r="N212" s="68" t="s">
        <v>1751</v>
      </c>
      <c r="O212" s="68" t="s">
        <v>1751</v>
      </c>
      <c r="P212" s="68" t="s">
        <v>1751</v>
      </c>
      <c r="Q212" s="68">
        <v>991</v>
      </c>
      <c r="R212" s="68" t="s">
        <v>1751</v>
      </c>
      <c r="S212" s="68" t="s">
        <v>1751</v>
      </c>
      <c r="T212" s="68" t="s">
        <v>1751</v>
      </c>
      <c r="U212" s="68">
        <v>915</v>
      </c>
      <c r="V212" s="68" t="s">
        <v>1751</v>
      </c>
      <c r="W212" s="68" t="s">
        <v>1751</v>
      </c>
      <c r="X212" s="68" t="s">
        <v>1751</v>
      </c>
      <c r="Y212" s="68" t="s">
        <v>1751</v>
      </c>
      <c r="Z212" s="68" t="s">
        <v>1751</v>
      </c>
      <c r="AA212" s="68" t="s">
        <v>1751</v>
      </c>
      <c r="AB212" s="68" t="s">
        <v>1751</v>
      </c>
      <c r="AC212" s="68">
        <v>922</v>
      </c>
      <c r="AD212" s="68" t="s">
        <v>1751</v>
      </c>
      <c r="AE212" s="68" t="s">
        <v>1751</v>
      </c>
      <c r="AF212" s="68">
        <v>967</v>
      </c>
      <c r="AG212" s="68" t="s">
        <v>1751</v>
      </c>
      <c r="AH212" s="68">
        <v>858</v>
      </c>
      <c r="AI212" s="68" t="s">
        <v>1751</v>
      </c>
      <c r="AJ212" s="68" t="s">
        <v>1751</v>
      </c>
      <c r="AK212" s="68" t="s">
        <v>1751</v>
      </c>
      <c r="AL212" s="68" t="s">
        <v>1751</v>
      </c>
      <c r="AM212" s="68" t="s">
        <v>1751</v>
      </c>
      <c r="AN212" s="68" t="s">
        <v>1751</v>
      </c>
      <c r="AO212" s="68" t="s">
        <v>1751</v>
      </c>
      <c r="AP212" s="68" t="s">
        <v>1751</v>
      </c>
      <c r="AQ212" s="68">
        <v>801</v>
      </c>
      <c r="AR212" s="68">
        <v>812</v>
      </c>
      <c r="AS212" s="68" t="s">
        <v>1751</v>
      </c>
      <c r="AT212" s="68" t="s">
        <v>1751</v>
      </c>
      <c r="AU212" s="68" t="s">
        <v>1751</v>
      </c>
      <c r="AV212" s="68" t="s">
        <v>1751</v>
      </c>
      <c r="AW212" s="68" t="s">
        <v>1751</v>
      </c>
      <c r="AX212" s="68" t="s">
        <v>1751</v>
      </c>
      <c r="AY212" s="68">
        <v>810.9</v>
      </c>
      <c r="AZ212" s="68" t="s">
        <v>1751</v>
      </c>
      <c r="BA212" s="68" t="s">
        <v>1751</v>
      </c>
      <c r="BB212" s="68" t="s">
        <v>1751</v>
      </c>
      <c r="BC212" s="68" t="s">
        <v>1751</v>
      </c>
      <c r="BD212" s="68" t="s">
        <v>1751</v>
      </c>
      <c r="BE212" s="68" t="s">
        <v>1751</v>
      </c>
    </row>
    <row r="213" spans="1:57">
      <c r="A213" s="132">
        <v>45113</v>
      </c>
      <c r="B213" s="68">
        <v>1078</v>
      </c>
      <c r="C213" s="68">
        <v>1090</v>
      </c>
      <c r="D213" s="68">
        <v>835</v>
      </c>
      <c r="E213" s="68" t="s">
        <v>1751</v>
      </c>
      <c r="F213" s="68">
        <v>805</v>
      </c>
      <c r="G213" s="68" t="s">
        <v>1751</v>
      </c>
      <c r="H213" s="68" t="s">
        <v>1751</v>
      </c>
      <c r="I213" s="68" t="s">
        <v>1751</v>
      </c>
      <c r="J213" s="68" t="s">
        <v>1751</v>
      </c>
      <c r="K213" s="68" t="s">
        <v>1751</v>
      </c>
      <c r="L213" s="68">
        <v>960</v>
      </c>
      <c r="M213" s="68" t="s">
        <v>1751</v>
      </c>
      <c r="N213" s="68" t="s">
        <v>1751</v>
      </c>
      <c r="O213" s="68" t="s">
        <v>1751</v>
      </c>
      <c r="P213" s="68">
        <v>872.2</v>
      </c>
      <c r="Q213" s="68">
        <v>984</v>
      </c>
      <c r="R213" s="68" t="s">
        <v>1751</v>
      </c>
      <c r="S213" s="68" t="s">
        <v>1751</v>
      </c>
      <c r="T213" s="68">
        <v>940</v>
      </c>
      <c r="U213" s="68">
        <v>911</v>
      </c>
      <c r="V213" s="68">
        <v>1002</v>
      </c>
      <c r="W213" s="68">
        <v>998.3</v>
      </c>
      <c r="X213" s="68" t="s">
        <v>1751</v>
      </c>
      <c r="Y213" s="68" t="s">
        <v>1751</v>
      </c>
      <c r="Z213" s="68" t="s">
        <v>1751</v>
      </c>
      <c r="AA213" s="68" t="s">
        <v>1751</v>
      </c>
      <c r="AB213" s="68" t="s">
        <v>1751</v>
      </c>
      <c r="AC213" s="68">
        <v>903.6</v>
      </c>
      <c r="AD213" s="68" t="s">
        <v>1751</v>
      </c>
      <c r="AE213" s="68" t="s">
        <v>1751</v>
      </c>
      <c r="AF213" s="68" t="s">
        <v>1751</v>
      </c>
      <c r="AG213" s="68" t="s">
        <v>1751</v>
      </c>
      <c r="AH213" s="68">
        <v>863</v>
      </c>
      <c r="AI213" s="68" t="s">
        <v>1751</v>
      </c>
      <c r="AJ213" s="68">
        <v>1039.2</v>
      </c>
      <c r="AK213" s="68">
        <v>985</v>
      </c>
      <c r="AL213" s="68" t="s">
        <v>1751</v>
      </c>
      <c r="AM213" s="68" t="s">
        <v>1751</v>
      </c>
      <c r="AN213" s="68" t="s">
        <v>1751</v>
      </c>
      <c r="AO213" s="68" t="s">
        <v>1751</v>
      </c>
      <c r="AP213" s="68" t="s">
        <v>1751</v>
      </c>
      <c r="AQ213" s="68" t="s">
        <v>1751</v>
      </c>
      <c r="AR213" s="68">
        <v>811</v>
      </c>
      <c r="AS213" s="68" t="s">
        <v>1751</v>
      </c>
      <c r="AT213" s="68" t="s">
        <v>1751</v>
      </c>
      <c r="AU213" s="68" t="s">
        <v>1751</v>
      </c>
      <c r="AV213" s="68" t="s">
        <v>1751</v>
      </c>
      <c r="AW213" s="68" t="s">
        <v>1751</v>
      </c>
      <c r="AX213" s="68" t="s">
        <v>1751</v>
      </c>
      <c r="AY213" s="68">
        <v>802</v>
      </c>
      <c r="AZ213" s="68">
        <v>800</v>
      </c>
      <c r="BA213" s="68" t="s">
        <v>1751</v>
      </c>
      <c r="BB213" s="68" t="s">
        <v>1751</v>
      </c>
      <c r="BC213" s="68" t="s">
        <v>1751</v>
      </c>
      <c r="BD213" s="68" t="s">
        <v>1751</v>
      </c>
      <c r="BE213" s="68" t="s">
        <v>1751</v>
      </c>
    </row>
    <row r="214" spans="1:57">
      <c r="A214" s="132">
        <v>45114</v>
      </c>
      <c r="B214" s="68" t="s">
        <v>1751</v>
      </c>
      <c r="C214" s="68" t="s">
        <v>1751</v>
      </c>
      <c r="D214" s="68" t="s">
        <v>1751</v>
      </c>
      <c r="E214" s="68" t="s">
        <v>1751</v>
      </c>
      <c r="F214" s="68" t="s">
        <v>1751</v>
      </c>
      <c r="G214" s="68" t="s">
        <v>1751</v>
      </c>
      <c r="H214" s="68" t="s">
        <v>1751</v>
      </c>
      <c r="I214" s="68" t="s">
        <v>1751</v>
      </c>
      <c r="J214" s="68" t="s">
        <v>1751</v>
      </c>
      <c r="K214" s="68" t="s">
        <v>1751</v>
      </c>
      <c r="L214" s="68" t="s">
        <v>1751</v>
      </c>
      <c r="M214" s="68" t="s">
        <v>1751</v>
      </c>
      <c r="N214" s="68" t="s">
        <v>1751</v>
      </c>
      <c r="O214" s="68" t="s">
        <v>1751</v>
      </c>
      <c r="P214" s="68" t="s">
        <v>1751</v>
      </c>
      <c r="Q214" s="68" t="s">
        <v>1751</v>
      </c>
      <c r="R214" s="68" t="s">
        <v>1751</v>
      </c>
      <c r="S214" s="68" t="s">
        <v>1751</v>
      </c>
      <c r="T214" s="68" t="s">
        <v>1751</v>
      </c>
      <c r="U214" s="68" t="s">
        <v>1751</v>
      </c>
      <c r="V214" s="68" t="s">
        <v>1751</v>
      </c>
      <c r="W214" s="68" t="s">
        <v>1751</v>
      </c>
      <c r="X214" s="68" t="s">
        <v>1751</v>
      </c>
      <c r="Y214" s="68" t="s">
        <v>1751</v>
      </c>
      <c r="Z214" s="68" t="s">
        <v>1751</v>
      </c>
      <c r="AA214" s="68" t="s">
        <v>1751</v>
      </c>
      <c r="AB214" s="68" t="s">
        <v>1751</v>
      </c>
      <c r="AC214" s="68" t="s">
        <v>1751</v>
      </c>
      <c r="AD214" s="68" t="s">
        <v>1751</v>
      </c>
      <c r="AE214" s="68" t="s">
        <v>1751</v>
      </c>
      <c r="AF214" s="68" t="s">
        <v>1751</v>
      </c>
      <c r="AG214" s="68" t="s">
        <v>1751</v>
      </c>
      <c r="AH214" s="68" t="s">
        <v>1751</v>
      </c>
      <c r="AI214" s="68" t="s">
        <v>1751</v>
      </c>
      <c r="AJ214" s="68" t="s">
        <v>1751</v>
      </c>
      <c r="AK214" s="68" t="s">
        <v>1751</v>
      </c>
      <c r="AL214" s="68" t="s">
        <v>1751</v>
      </c>
      <c r="AM214" s="68" t="s">
        <v>1751</v>
      </c>
      <c r="AN214" s="68" t="s">
        <v>1751</v>
      </c>
      <c r="AO214" s="68" t="s">
        <v>1751</v>
      </c>
      <c r="AP214" s="68" t="s">
        <v>1751</v>
      </c>
      <c r="AQ214" s="68" t="s">
        <v>1751</v>
      </c>
      <c r="AR214" s="68" t="s">
        <v>1751</v>
      </c>
      <c r="AS214" s="68" t="s">
        <v>1751</v>
      </c>
      <c r="AT214" s="68" t="s">
        <v>1751</v>
      </c>
      <c r="AU214" s="68" t="s">
        <v>1751</v>
      </c>
      <c r="AV214" s="68" t="s">
        <v>1751</v>
      </c>
      <c r="AW214" s="68" t="s">
        <v>1751</v>
      </c>
      <c r="AX214" s="68" t="s">
        <v>1751</v>
      </c>
      <c r="AY214" s="68" t="s">
        <v>1751</v>
      </c>
      <c r="AZ214" s="68" t="s">
        <v>1751</v>
      </c>
      <c r="BA214" s="68" t="s">
        <v>1751</v>
      </c>
      <c r="BB214" s="68" t="s">
        <v>1751</v>
      </c>
      <c r="BC214" s="68" t="s">
        <v>1751</v>
      </c>
      <c r="BD214" s="68" t="s">
        <v>1751</v>
      </c>
      <c r="BE214" s="68" t="s">
        <v>1751</v>
      </c>
    </row>
    <row r="215" spans="1:57">
      <c r="A215" s="132">
        <v>45115</v>
      </c>
      <c r="B215" s="68" t="s">
        <v>1751</v>
      </c>
      <c r="C215" s="68" t="s">
        <v>1751</v>
      </c>
      <c r="D215" s="68" t="s">
        <v>1751</v>
      </c>
      <c r="E215" s="68" t="s">
        <v>1751</v>
      </c>
      <c r="F215" s="68" t="s">
        <v>1751</v>
      </c>
      <c r="G215" s="68" t="s">
        <v>1751</v>
      </c>
      <c r="H215" s="68" t="s">
        <v>1751</v>
      </c>
      <c r="I215" s="68" t="s">
        <v>1751</v>
      </c>
      <c r="J215" s="68" t="s">
        <v>1751</v>
      </c>
      <c r="K215" s="68" t="s">
        <v>1751</v>
      </c>
      <c r="L215" s="68" t="s">
        <v>1751</v>
      </c>
      <c r="M215" s="68" t="s">
        <v>1751</v>
      </c>
      <c r="N215" s="68" t="s">
        <v>1751</v>
      </c>
      <c r="O215" s="68" t="s">
        <v>1751</v>
      </c>
      <c r="P215" s="68" t="s">
        <v>1751</v>
      </c>
      <c r="Q215" s="68" t="s">
        <v>1751</v>
      </c>
      <c r="R215" s="68" t="s">
        <v>1751</v>
      </c>
      <c r="S215" s="68" t="s">
        <v>1751</v>
      </c>
      <c r="T215" s="68" t="s">
        <v>1751</v>
      </c>
      <c r="U215" s="68" t="s">
        <v>1751</v>
      </c>
      <c r="V215" s="68" t="s">
        <v>1751</v>
      </c>
      <c r="W215" s="68" t="s">
        <v>1751</v>
      </c>
      <c r="X215" s="68" t="s">
        <v>1751</v>
      </c>
      <c r="Y215" s="68" t="s">
        <v>1751</v>
      </c>
      <c r="Z215" s="68" t="s">
        <v>1751</v>
      </c>
      <c r="AA215" s="68" t="s">
        <v>1751</v>
      </c>
      <c r="AB215" s="68" t="s">
        <v>1751</v>
      </c>
      <c r="AC215" s="68" t="s">
        <v>1751</v>
      </c>
      <c r="AD215" s="68" t="s">
        <v>1751</v>
      </c>
      <c r="AE215" s="68" t="s">
        <v>1751</v>
      </c>
      <c r="AF215" s="68" t="s">
        <v>1751</v>
      </c>
      <c r="AG215" s="68" t="s">
        <v>1751</v>
      </c>
      <c r="AH215" s="68" t="s">
        <v>1751</v>
      </c>
      <c r="AI215" s="68" t="s">
        <v>1751</v>
      </c>
      <c r="AJ215" s="68" t="s">
        <v>1751</v>
      </c>
      <c r="AK215" s="68" t="s">
        <v>1751</v>
      </c>
      <c r="AL215" s="68" t="s">
        <v>1751</v>
      </c>
      <c r="AM215" s="68" t="s">
        <v>1751</v>
      </c>
      <c r="AN215" s="68" t="s">
        <v>1751</v>
      </c>
      <c r="AO215" s="68" t="s">
        <v>1751</v>
      </c>
      <c r="AP215" s="68" t="s">
        <v>1751</v>
      </c>
      <c r="AQ215" s="68" t="s">
        <v>1751</v>
      </c>
      <c r="AR215" s="68" t="s">
        <v>1751</v>
      </c>
      <c r="AS215" s="68" t="s">
        <v>1751</v>
      </c>
      <c r="AT215" s="68" t="s">
        <v>1751</v>
      </c>
      <c r="AU215" s="68" t="s">
        <v>1751</v>
      </c>
      <c r="AV215" s="68" t="s">
        <v>1751</v>
      </c>
      <c r="AW215" s="68" t="s">
        <v>1751</v>
      </c>
      <c r="AX215" s="68" t="s">
        <v>1751</v>
      </c>
      <c r="AY215" s="68" t="s">
        <v>1751</v>
      </c>
      <c r="AZ215" s="68" t="s">
        <v>1751</v>
      </c>
      <c r="BA215" s="68" t="s">
        <v>1751</v>
      </c>
      <c r="BB215" s="68" t="s">
        <v>1751</v>
      </c>
      <c r="BC215" s="68" t="s">
        <v>1751</v>
      </c>
      <c r="BD215" s="68" t="s">
        <v>1751</v>
      </c>
      <c r="BE215" s="68" t="s">
        <v>1751</v>
      </c>
    </row>
    <row r="216" spans="1:57">
      <c r="A216" s="132">
        <v>45116</v>
      </c>
      <c r="B216" s="68" t="s">
        <v>1751</v>
      </c>
      <c r="C216" s="68">
        <v>1134</v>
      </c>
      <c r="D216" s="68" t="s">
        <v>1751</v>
      </c>
      <c r="E216" s="68">
        <v>831.3</v>
      </c>
      <c r="F216" s="68">
        <v>821.1</v>
      </c>
      <c r="G216" s="68" t="s">
        <v>1751</v>
      </c>
      <c r="H216" s="68" t="s">
        <v>1751</v>
      </c>
      <c r="I216" s="68" t="s">
        <v>1751</v>
      </c>
      <c r="J216" s="68">
        <v>816</v>
      </c>
      <c r="K216" s="68" t="s">
        <v>1751</v>
      </c>
      <c r="L216" s="68">
        <v>950</v>
      </c>
      <c r="M216" s="68" t="s">
        <v>1751</v>
      </c>
      <c r="N216" s="68">
        <v>986.8</v>
      </c>
      <c r="O216" s="68" t="s">
        <v>1751</v>
      </c>
      <c r="P216" s="68">
        <v>923</v>
      </c>
      <c r="Q216" s="68">
        <v>995</v>
      </c>
      <c r="R216" s="68" t="s">
        <v>1751</v>
      </c>
      <c r="S216" s="68" t="s">
        <v>1751</v>
      </c>
      <c r="T216" s="68">
        <v>1017.2</v>
      </c>
      <c r="U216" s="68">
        <v>929</v>
      </c>
      <c r="V216" s="68">
        <v>1022</v>
      </c>
      <c r="W216" s="68">
        <v>1010</v>
      </c>
      <c r="X216" s="68">
        <v>1042</v>
      </c>
      <c r="Y216" s="68">
        <v>1076</v>
      </c>
      <c r="Z216" s="68">
        <v>936.8</v>
      </c>
      <c r="AA216" s="68" t="s">
        <v>1751</v>
      </c>
      <c r="AB216" s="68" t="s">
        <v>1751</v>
      </c>
      <c r="AC216" s="68">
        <v>977.9</v>
      </c>
      <c r="AD216" s="68">
        <v>928.4</v>
      </c>
      <c r="AE216" s="68" t="s">
        <v>1751</v>
      </c>
      <c r="AF216" s="68">
        <v>1006</v>
      </c>
      <c r="AG216" s="68">
        <v>958.2</v>
      </c>
      <c r="AH216" s="68">
        <v>880</v>
      </c>
      <c r="AI216" s="68" t="s">
        <v>1751</v>
      </c>
      <c r="AJ216" s="68">
        <v>1100</v>
      </c>
      <c r="AK216" s="68" t="s">
        <v>1751</v>
      </c>
      <c r="AL216" s="68" t="s">
        <v>1751</v>
      </c>
      <c r="AM216" s="68" t="s">
        <v>1751</v>
      </c>
      <c r="AN216" s="68" t="s">
        <v>1751</v>
      </c>
      <c r="AO216" s="68" t="s">
        <v>1751</v>
      </c>
      <c r="AP216" s="68">
        <v>1114</v>
      </c>
      <c r="AQ216" s="68">
        <v>816</v>
      </c>
      <c r="AR216" s="68">
        <v>825</v>
      </c>
      <c r="AS216" s="68">
        <v>1081.5999999999999</v>
      </c>
      <c r="AT216" s="68" t="s">
        <v>1751</v>
      </c>
      <c r="AU216" s="68" t="s">
        <v>1751</v>
      </c>
      <c r="AV216" s="68" t="s">
        <v>1751</v>
      </c>
      <c r="AW216" s="68" t="s">
        <v>1751</v>
      </c>
      <c r="AX216" s="68" t="s">
        <v>1751</v>
      </c>
      <c r="AY216" s="68">
        <v>818</v>
      </c>
      <c r="AZ216" s="68" t="s">
        <v>1751</v>
      </c>
      <c r="BA216" s="68" t="s">
        <v>1751</v>
      </c>
      <c r="BB216" s="68" t="s">
        <v>1751</v>
      </c>
      <c r="BC216" s="68" t="s">
        <v>1751</v>
      </c>
      <c r="BD216" s="68" t="s">
        <v>1751</v>
      </c>
      <c r="BE216" s="68" t="s">
        <v>1751</v>
      </c>
    </row>
    <row r="217" spans="1:57">
      <c r="A217" s="132">
        <v>45117</v>
      </c>
      <c r="B217" s="68">
        <v>1099.5</v>
      </c>
      <c r="C217" s="68">
        <v>1097.5999999999999</v>
      </c>
      <c r="D217" s="68" t="s">
        <v>1751</v>
      </c>
      <c r="E217" s="68" t="s">
        <v>1751</v>
      </c>
      <c r="F217" s="68">
        <v>804.9</v>
      </c>
      <c r="G217" s="68" t="s">
        <v>1751</v>
      </c>
      <c r="H217" s="68">
        <v>846</v>
      </c>
      <c r="I217" s="68" t="s">
        <v>1751</v>
      </c>
      <c r="J217" s="68" t="s">
        <v>1751</v>
      </c>
      <c r="K217" s="68">
        <v>827</v>
      </c>
      <c r="L217" s="68">
        <v>933.2</v>
      </c>
      <c r="M217" s="68" t="s">
        <v>1751</v>
      </c>
      <c r="N217" s="68" t="s">
        <v>1751</v>
      </c>
      <c r="O217" s="68" t="s">
        <v>1751</v>
      </c>
      <c r="P217" s="68">
        <v>978.9</v>
      </c>
      <c r="Q217" s="68">
        <v>1010</v>
      </c>
      <c r="R217" s="68" t="s">
        <v>1751</v>
      </c>
      <c r="S217" s="68" t="s">
        <v>1751</v>
      </c>
      <c r="T217" s="68">
        <v>1037.5</v>
      </c>
      <c r="U217" s="68">
        <v>925.1</v>
      </c>
      <c r="V217" s="68" t="s">
        <v>1751</v>
      </c>
      <c r="W217" s="68">
        <v>1030.2</v>
      </c>
      <c r="X217" s="68">
        <v>1084</v>
      </c>
      <c r="Y217" s="68">
        <v>1106.5</v>
      </c>
      <c r="Z217" s="68" t="s">
        <v>1751</v>
      </c>
      <c r="AA217" s="68">
        <v>971</v>
      </c>
      <c r="AB217" s="68" t="s">
        <v>1751</v>
      </c>
      <c r="AC217" s="68">
        <v>970</v>
      </c>
      <c r="AD217" s="68">
        <v>946.9</v>
      </c>
      <c r="AE217" s="68">
        <v>1039.8</v>
      </c>
      <c r="AF217" s="68">
        <v>1025.8</v>
      </c>
      <c r="AG217" s="68">
        <v>983.2</v>
      </c>
      <c r="AH217" s="68">
        <v>897.5</v>
      </c>
      <c r="AI217" s="68">
        <v>1020</v>
      </c>
      <c r="AJ217" s="68">
        <v>1095.7</v>
      </c>
      <c r="AK217" s="68">
        <v>1000</v>
      </c>
      <c r="AL217" s="68">
        <v>935</v>
      </c>
      <c r="AM217" s="68" t="s">
        <v>1751</v>
      </c>
      <c r="AN217" s="68" t="s">
        <v>1751</v>
      </c>
      <c r="AO217" s="68" t="s">
        <v>1751</v>
      </c>
      <c r="AP217" s="68">
        <v>1136</v>
      </c>
      <c r="AQ217" s="68" t="s">
        <v>1751</v>
      </c>
      <c r="AR217" s="68">
        <v>825</v>
      </c>
      <c r="AS217" s="68" t="s">
        <v>1751</v>
      </c>
      <c r="AT217" s="68" t="s">
        <v>1751</v>
      </c>
      <c r="AU217" s="68" t="s">
        <v>1751</v>
      </c>
      <c r="AV217" s="68" t="s">
        <v>1751</v>
      </c>
      <c r="AW217" s="68" t="s">
        <v>1751</v>
      </c>
      <c r="AX217" s="68" t="s">
        <v>1751</v>
      </c>
      <c r="AY217" s="68">
        <v>810</v>
      </c>
      <c r="AZ217" s="68" t="s">
        <v>1751</v>
      </c>
      <c r="BA217" s="68" t="s">
        <v>1751</v>
      </c>
      <c r="BB217" s="68">
        <v>1040</v>
      </c>
      <c r="BC217" s="68" t="s">
        <v>1751</v>
      </c>
      <c r="BD217" s="68" t="s">
        <v>1751</v>
      </c>
      <c r="BE217" s="68" t="s">
        <v>1751</v>
      </c>
    </row>
    <row r="218" spans="1:57">
      <c r="A218" s="132">
        <v>45118</v>
      </c>
      <c r="B218" s="68" t="s">
        <v>1751</v>
      </c>
      <c r="C218" s="68">
        <v>1119</v>
      </c>
      <c r="D218" s="68" t="s">
        <v>1751</v>
      </c>
      <c r="E218" s="68" t="s">
        <v>1751</v>
      </c>
      <c r="F218" s="68" t="s">
        <v>1751</v>
      </c>
      <c r="G218" s="68">
        <v>810</v>
      </c>
      <c r="H218" s="68" t="s">
        <v>1751</v>
      </c>
      <c r="I218" s="68">
        <v>831</v>
      </c>
      <c r="J218" s="68">
        <v>787</v>
      </c>
      <c r="K218" s="68" t="s">
        <v>1751</v>
      </c>
      <c r="L218" s="68">
        <v>940</v>
      </c>
      <c r="M218" s="68" t="s">
        <v>1751</v>
      </c>
      <c r="N218" s="68">
        <v>1026.5999999999999</v>
      </c>
      <c r="O218" s="68" t="s">
        <v>1751</v>
      </c>
      <c r="P218" s="68" t="s">
        <v>1751</v>
      </c>
      <c r="Q218" s="68">
        <v>1010</v>
      </c>
      <c r="R218" s="68" t="s">
        <v>1751</v>
      </c>
      <c r="S218" s="68" t="s">
        <v>1751</v>
      </c>
      <c r="T218" s="68">
        <v>1056</v>
      </c>
      <c r="U218" s="68">
        <v>932</v>
      </c>
      <c r="V218" s="68">
        <v>1040</v>
      </c>
      <c r="W218" s="68" t="s">
        <v>1751</v>
      </c>
      <c r="X218" s="68" t="s">
        <v>1751</v>
      </c>
      <c r="Y218" s="68" t="s">
        <v>1751</v>
      </c>
      <c r="Z218" s="68">
        <v>955.5</v>
      </c>
      <c r="AA218" s="68" t="s">
        <v>1751</v>
      </c>
      <c r="AB218" s="68">
        <v>998.7</v>
      </c>
      <c r="AC218" s="68" t="s">
        <v>1751</v>
      </c>
      <c r="AD218" s="68" t="s">
        <v>1751</v>
      </c>
      <c r="AE218" s="68">
        <v>1056.9000000000001</v>
      </c>
      <c r="AF218" s="68">
        <v>1045.3</v>
      </c>
      <c r="AG218" s="68" t="s">
        <v>1751</v>
      </c>
      <c r="AH218" s="68">
        <v>911</v>
      </c>
      <c r="AI218" s="68">
        <v>1040</v>
      </c>
      <c r="AJ218" s="68" t="s">
        <v>1751</v>
      </c>
      <c r="AK218" s="68" t="s">
        <v>1751</v>
      </c>
      <c r="AL218" s="68" t="s">
        <v>1751</v>
      </c>
      <c r="AM218" s="68" t="s">
        <v>1751</v>
      </c>
      <c r="AN218" s="68" t="s">
        <v>1751</v>
      </c>
      <c r="AO218" s="68" t="s">
        <v>1751</v>
      </c>
      <c r="AP218" s="68" t="s">
        <v>1751</v>
      </c>
      <c r="AQ218" s="68" t="s">
        <v>1751</v>
      </c>
      <c r="AR218" s="68">
        <v>808.8</v>
      </c>
      <c r="AS218" s="68" t="s">
        <v>1751</v>
      </c>
      <c r="AT218" s="68" t="s">
        <v>1751</v>
      </c>
      <c r="AU218" s="68" t="s">
        <v>1751</v>
      </c>
      <c r="AV218" s="68" t="s">
        <v>1751</v>
      </c>
      <c r="AW218" s="68" t="s">
        <v>1751</v>
      </c>
      <c r="AX218" s="68" t="s">
        <v>1751</v>
      </c>
      <c r="AY218" s="68">
        <v>810</v>
      </c>
      <c r="AZ218" s="68">
        <v>790.1</v>
      </c>
      <c r="BA218" s="68" t="s">
        <v>1751</v>
      </c>
      <c r="BB218" s="68" t="s">
        <v>1751</v>
      </c>
      <c r="BC218" s="68" t="s">
        <v>1751</v>
      </c>
      <c r="BD218" s="68" t="s">
        <v>1751</v>
      </c>
      <c r="BE218" s="68" t="s">
        <v>1751</v>
      </c>
    </row>
    <row r="219" spans="1:57">
      <c r="A219" s="132">
        <v>45119</v>
      </c>
      <c r="B219" s="68" t="s">
        <v>1751</v>
      </c>
      <c r="C219" s="68">
        <v>1136.9000000000001</v>
      </c>
      <c r="D219" s="68">
        <v>880</v>
      </c>
      <c r="E219" s="68" t="s">
        <v>1751</v>
      </c>
      <c r="F219" s="68">
        <v>820.9</v>
      </c>
      <c r="G219" s="68">
        <v>826.2</v>
      </c>
      <c r="H219" s="68" t="s">
        <v>1751</v>
      </c>
      <c r="I219" s="68" t="s">
        <v>1751</v>
      </c>
      <c r="J219" s="68">
        <v>818</v>
      </c>
      <c r="K219" s="68">
        <v>810.5</v>
      </c>
      <c r="L219" s="68" t="s">
        <v>1751</v>
      </c>
      <c r="M219" s="68">
        <v>897.7</v>
      </c>
      <c r="N219" s="68">
        <v>1074</v>
      </c>
      <c r="O219" s="68">
        <v>851.7</v>
      </c>
      <c r="P219" s="68" t="s">
        <v>1751</v>
      </c>
      <c r="Q219" s="68">
        <v>1012.9</v>
      </c>
      <c r="R219" s="68" t="s">
        <v>1751</v>
      </c>
      <c r="S219" s="68" t="s">
        <v>1751</v>
      </c>
      <c r="T219" s="68" t="s">
        <v>1751</v>
      </c>
      <c r="U219" s="68">
        <v>950.6</v>
      </c>
      <c r="V219" s="68">
        <v>1059.9000000000001</v>
      </c>
      <c r="W219" s="68">
        <v>1009.6</v>
      </c>
      <c r="X219" s="68" t="s">
        <v>1751</v>
      </c>
      <c r="Y219" s="68" t="s">
        <v>1751</v>
      </c>
      <c r="Z219" s="68">
        <v>1020</v>
      </c>
      <c r="AA219" s="68" t="s">
        <v>1751</v>
      </c>
      <c r="AB219" s="68" t="s">
        <v>1751</v>
      </c>
      <c r="AC219" s="68">
        <v>1048.8</v>
      </c>
      <c r="AD219" s="68" t="s">
        <v>1751</v>
      </c>
      <c r="AE219" s="68">
        <v>1069</v>
      </c>
      <c r="AF219" s="68">
        <v>1108.7</v>
      </c>
      <c r="AG219" s="68">
        <v>1002.8</v>
      </c>
      <c r="AH219" s="68">
        <v>929</v>
      </c>
      <c r="AI219" s="68" t="s">
        <v>1751</v>
      </c>
      <c r="AJ219" s="68">
        <v>1094</v>
      </c>
      <c r="AK219" s="68" t="s">
        <v>1751</v>
      </c>
      <c r="AL219" s="68" t="s">
        <v>1751</v>
      </c>
      <c r="AM219" s="68" t="s">
        <v>1751</v>
      </c>
      <c r="AN219" s="68" t="s">
        <v>1751</v>
      </c>
      <c r="AO219" s="68" t="s">
        <v>1751</v>
      </c>
      <c r="AP219" s="68" t="s">
        <v>1751</v>
      </c>
      <c r="AQ219" s="68">
        <v>802</v>
      </c>
      <c r="AR219" s="68" t="s">
        <v>1751</v>
      </c>
      <c r="AS219" s="68" t="s">
        <v>1751</v>
      </c>
      <c r="AT219" s="68" t="s">
        <v>1751</v>
      </c>
      <c r="AU219" s="68" t="s">
        <v>1751</v>
      </c>
      <c r="AV219" s="68" t="s">
        <v>1751</v>
      </c>
      <c r="AW219" s="68" t="s">
        <v>1751</v>
      </c>
      <c r="AX219" s="68" t="s">
        <v>1751</v>
      </c>
      <c r="AY219" s="68" t="s">
        <v>1751</v>
      </c>
      <c r="AZ219" s="68">
        <v>790.1</v>
      </c>
      <c r="BA219" s="68" t="s">
        <v>1751</v>
      </c>
      <c r="BB219" s="68">
        <v>1020</v>
      </c>
      <c r="BC219" s="68" t="s">
        <v>1751</v>
      </c>
      <c r="BD219" s="68" t="s">
        <v>1751</v>
      </c>
      <c r="BE219" s="68" t="s">
        <v>1751</v>
      </c>
    </row>
    <row r="220" spans="1:57">
      <c r="A220" s="132">
        <v>45120</v>
      </c>
      <c r="B220" s="68">
        <v>1110</v>
      </c>
      <c r="C220" s="68">
        <v>1140</v>
      </c>
      <c r="D220" s="68" t="s">
        <v>1751</v>
      </c>
      <c r="E220" s="68">
        <v>845</v>
      </c>
      <c r="F220" s="68">
        <v>869</v>
      </c>
      <c r="G220" s="68" t="s">
        <v>1751</v>
      </c>
      <c r="H220" s="68" t="s">
        <v>1751</v>
      </c>
      <c r="I220" s="68">
        <v>847.6</v>
      </c>
      <c r="J220" s="68">
        <v>819</v>
      </c>
      <c r="K220" s="68">
        <v>843.2</v>
      </c>
      <c r="L220" s="68">
        <v>968.9</v>
      </c>
      <c r="M220" s="68">
        <v>987.4</v>
      </c>
      <c r="N220" s="68">
        <v>1090</v>
      </c>
      <c r="O220" s="68">
        <v>865</v>
      </c>
      <c r="P220" s="68">
        <v>1015</v>
      </c>
      <c r="Q220" s="68">
        <v>1009.4</v>
      </c>
      <c r="R220" s="68">
        <v>1020</v>
      </c>
      <c r="S220" s="68" t="s">
        <v>1751</v>
      </c>
      <c r="T220" s="68">
        <v>1070</v>
      </c>
      <c r="U220" s="68">
        <v>1024</v>
      </c>
      <c r="V220" s="68">
        <v>1075</v>
      </c>
      <c r="W220" s="68" t="s">
        <v>1751</v>
      </c>
      <c r="X220" s="68" t="s">
        <v>1751</v>
      </c>
      <c r="Y220" s="68" t="s">
        <v>1751</v>
      </c>
      <c r="Z220" s="68" t="s">
        <v>1751</v>
      </c>
      <c r="AA220" s="68">
        <v>990.4</v>
      </c>
      <c r="AB220" s="68">
        <v>1098.5</v>
      </c>
      <c r="AC220" s="68">
        <v>1069.5</v>
      </c>
      <c r="AD220" s="68">
        <v>965.8</v>
      </c>
      <c r="AE220" s="68">
        <v>1074</v>
      </c>
      <c r="AF220" s="68" t="s">
        <v>1751</v>
      </c>
      <c r="AG220" s="68">
        <v>1021</v>
      </c>
      <c r="AH220" s="68">
        <v>1000</v>
      </c>
      <c r="AI220" s="68">
        <v>1019.2</v>
      </c>
      <c r="AJ220" s="68">
        <v>1099</v>
      </c>
      <c r="AK220" s="68" t="s">
        <v>1751</v>
      </c>
      <c r="AL220" s="68">
        <v>953.7</v>
      </c>
      <c r="AM220" s="68" t="s">
        <v>1751</v>
      </c>
      <c r="AN220" s="68" t="s">
        <v>1751</v>
      </c>
      <c r="AO220" s="68" t="s">
        <v>1751</v>
      </c>
      <c r="AP220" s="68">
        <v>1158.7</v>
      </c>
      <c r="AQ220" s="68" t="s">
        <v>1751</v>
      </c>
      <c r="AR220" s="68">
        <v>855</v>
      </c>
      <c r="AS220" s="68" t="s">
        <v>1751</v>
      </c>
      <c r="AT220" s="68" t="s">
        <v>1751</v>
      </c>
      <c r="AU220" s="68" t="s">
        <v>1751</v>
      </c>
      <c r="AV220" s="68" t="s">
        <v>1751</v>
      </c>
      <c r="AW220" s="68" t="s">
        <v>1751</v>
      </c>
      <c r="AX220" s="68" t="s">
        <v>1751</v>
      </c>
      <c r="AY220" s="68">
        <v>793.9</v>
      </c>
      <c r="AZ220" s="68">
        <v>805.9</v>
      </c>
      <c r="BA220" s="68" t="s">
        <v>1751</v>
      </c>
      <c r="BB220" s="68" t="s">
        <v>1751</v>
      </c>
      <c r="BC220" s="68" t="s">
        <v>1751</v>
      </c>
      <c r="BD220" s="68" t="s">
        <v>1751</v>
      </c>
      <c r="BE220" s="68" t="s">
        <v>1751</v>
      </c>
    </row>
    <row r="221" spans="1:57">
      <c r="A221" s="132">
        <v>45121</v>
      </c>
      <c r="B221" s="68" t="s">
        <v>1751</v>
      </c>
      <c r="C221" s="68" t="s">
        <v>1751</v>
      </c>
      <c r="D221" s="68" t="s">
        <v>1751</v>
      </c>
      <c r="E221" s="68" t="s">
        <v>1751</v>
      </c>
      <c r="F221" s="68" t="s">
        <v>1751</v>
      </c>
      <c r="G221" s="68" t="s">
        <v>1751</v>
      </c>
      <c r="H221" s="68" t="s">
        <v>1751</v>
      </c>
      <c r="I221" s="68" t="s">
        <v>1751</v>
      </c>
      <c r="J221" s="68" t="s">
        <v>1751</v>
      </c>
      <c r="K221" s="68" t="s">
        <v>1751</v>
      </c>
      <c r="L221" s="68" t="s">
        <v>1751</v>
      </c>
      <c r="M221" s="68" t="s">
        <v>1751</v>
      </c>
      <c r="N221" s="68" t="s">
        <v>1751</v>
      </c>
      <c r="O221" s="68" t="s">
        <v>1751</v>
      </c>
      <c r="P221" s="68" t="s">
        <v>1751</v>
      </c>
      <c r="Q221" s="68" t="s">
        <v>1751</v>
      </c>
      <c r="R221" s="68" t="s">
        <v>1751</v>
      </c>
      <c r="S221" s="68" t="s">
        <v>1751</v>
      </c>
      <c r="T221" s="68" t="s">
        <v>1751</v>
      </c>
      <c r="U221" s="68" t="s">
        <v>1751</v>
      </c>
      <c r="V221" s="68" t="s">
        <v>1751</v>
      </c>
      <c r="W221" s="68" t="s">
        <v>1751</v>
      </c>
      <c r="X221" s="68" t="s">
        <v>1751</v>
      </c>
      <c r="Y221" s="68" t="s">
        <v>1751</v>
      </c>
      <c r="Z221" s="68" t="s">
        <v>1751</v>
      </c>
      <c r="AA221" s="68" t="s">
        <v>1751</v>
      </c>
      <c r="AB221" s="68" t="s">
        <v>1751</v>
      </c>
      <c r="AC221" s="68" t="s">
        <v>1751</v>
      </c>
      <c r="AD221" s="68" t="s">
        <v>1751</v>
      </c>
      <c r="AE221" s="68" t="s">
        <v>1751</v>
      </c>
      <c r="AF221" s="68" t="s">
        <v>1751</v>
      </c>
      <c r="AG221" s="68" t="s">
        <v>1751</v>
      </c>
      <c r="AH221" s="68" t="s">
        <v>1751</v>
      </c>
      <c r="AI221" s="68" t="s">
        <v>1751</v>
      </c>
      <c r="AJ221" s="68" t="s">
        <v>1751</v>
      </c>
      <c r="AK221" s="68" t="s">
        <v>1751</v>
      </c>
      <c r="AL221" s="68" t="s">
        <v>1751</v>
      </c>
      <c r="AM221" s="68" t="s">
        <v>1751</v>
      </c>
      <c r="AN221" s="68" t="s">
        <v>1751</v>
      </c>
      <c r="AO221" s="68" t="s">
        <v>1751</v>
      </c>
      <c r="AP221" s="68" t="s">
        <v>1751</v>
      </c>
      <c r="AQ221" s="68" t="s">
        <v>1751</v>
      </c>
      <c r="AR221" s="68" t="s">
        <v>1751</v>
      </c>
      <c r="AS221" s="68" t="s">
        <v>1751</v>
      </c>
      <c r="AT221" s="68" t="s">
        <v>1751</v>
      </c>
      <c r="AU221" s="68" t="s">
        <v>1751</v>
      </c>
      <c r="AV221" s="68" t="s">
        <v>1751</v>
      </c>
      <c r="AW221" s="68" t="s">
        <v>1751</v>
      </c>
      <c r="AX221" s="68" t="s">
        <v>1751</v>
      </c>
      <c r="AY221" s="68" t="s">
        <v>1751</v>
      </c>
      <c r="AZ221" s="68" t="s">
        <v>1751</v>
      </c>
      <c r="BA221" s="68" t="s">
        <v>1751</v>
      </c>
      <c r="BB221" s="68" t="s">
        <v>1751</v>
      </c>
      <c r="BC221" s="68" t="s">
        <v>1751</v>
      </c>
      <c r="BD221" s="68" t="s">
        <v>1751</v>
      </c>
      <c r="BE221" s="68" t="s">
        <v>1751</v>
      </c>
    </row>
    <row r="222" spans="1:57">
      <c r="A222" s="132">
        <v>45122</v>
      </c>
      <c r="B222" s="68" t="s">
        <v>1751</v>
      </c>
      <c r="C222" s="68" t="s">
        <v>1751</v>
      </c>
      <c r="D222" s="68" t="s">
        <v>1751</v>
      </c>
      <c r="E222" s="68" t="s">
        <v>1751</v>
      </c>
      <c r="F222" s="68" t="s">
        <v>1751</v>
      </c>
      <c r="G222" s="68" t="s">
        <v>1751</v>
      </c>
      <c r="H222" s="68" t="s">
        <v>1751</v>
      </c>
      <c r="I222" s="68" t="s">
        <v>1751</v>
      </c>
      <c r="J222" s="68" t="s">
        <v>1751</v>
      </c>
      <c r="K222" s="68" t="s">
        <v>1751</v>
      </c>
      <c r="L222" s="68" t="s">
        <v>1751</v>
      </c>
      <c r="M222" s="68" t="s">
        <v>1751</v>
      </c>
      <c r="N222" s="68" t="s">
        <v>1751</v>
      </c>
      <c r="O222" s="68" t="s">
        <v>1751</v>
      </c>
      <c r="P222" s="68" t="s">
        <v>1751</v>
      </c>
      <c r="Q222" s="68" t="s">
        <v>1751</v>
      </c>
      <c r="R222" s="68" t="s">
        <v>1751</v>
      </c>
      <c r="S222" s="68" t="s">
        <v>1751</v>
      </c>
      <c r="T222" s="68" t="s">
        <v>1751</v>
      </c>
      <c r="U222" s="68" t="s">
        <v>1751</v>
      </c>
      <c r="V222" s="68" t="s">
        <v>1751</v>
      </c>
      <c r="W222" s="68" t="s">
        <v>1751</v>
      </c>
      <c r="X222" s="68" t="s">
        <v>1751</v>
      </c>
      <c r="Y222" s="68" t="s">
        <v>1751</v>
      </c>
      <c r="Z222" s="68" t="s">
        <v>1751</v>
      </c>
      <c r="AA222" s="68" t="s">
        <v>1751</v>
      </c>
      <c r="AB222" s="68" t="s">
        <v>1751</v>
      </c>
      <c r="AC222" s="68" t="s">
        <v>1751</v>
      </c>
      <c r="AD222" s="68" t="s">
        <v>1751</v>
      </c>
      <c r="AE222" s="68" t="s">
        <v>1751</v>
      </c>
      <c r="AF222" s="68" t="s">
        <v>1751</v>
      </c>
      <c r="AG222" s="68" t="s">
        <v>1751</v>
      </c>
      <c r="AH222" s="68" t="s">
        <v>1751</v>
      </c>
      <c r="AI222" s="68" t="s">
        <v>1751</v>
      </c>
      <c r="AJ222" s="68" t="s">
        <v>1751</v>
      </c>
      <c r="AK222" s="68" t="s">
        <v>1751</v>
      </c>
      <c r="AL222" s="68" t="s">
        <v>1751</v>
      </c>
      <c r="AM222" s="68" t="s">
        <v>1751</v>
      </c>
      <c r="AN222" s="68" t="s">
        <v>1751</v>
      </c>
      <c r="AO222" s="68" t="s">
        <v>1751</v>
      </c>
      <c r="AP222" s="68" t="s">
        <v>1751</v>
      </c>
      <c r="AQ222" s="68" t="s">
        <v>1751</v>
      </c>
      <c r="AR222" s="68" t="s">
        <v>1751</v>
      </c>
      <c r="AS222" s="68" t="s">
        <v>1751</v>
      </c>
      <c r="AT222" s="68" t="s">
        <v>1751</v>
      </c>
      <c r="AU222" s="68" t="s">
        <v>1751</v>
      </c>
      <c r="AV222" s="68" t="s">
        <v>1751</v>
      </c>
      <c r="AW222" s="68" t="s">
        <v>1751</v>
      </c>
      <c r="AX222" s="68" t="s">
        <v>1751</v>
      </c>
      <c r="AY222" s="68" t="s">
        <v>1751</v>
      </c>
      <c r="AZ222" s="68" t="s">
        <v>1751</v>
      </c>
      <c r="BA222" s="68" t="s">
        <v>1751</v>
      </c>
      <c r="BB222" s="68" t="s">
        <v>1751</v>
      </c>
      <c r="BC222" s="68" t="s">
        <v>1751</v>
      </c>
      <c r="BD222" s="68" t="s">
        <v>1751</v>
      </c>
      <c r="BE222" s="68" t="s">
        <v>1751</v>
      </c>
    </row>
    <row r="223" spans="1:57">
      <c r="A223" s="132">
        <v>45123</v>
      </c>
      <c r="B223" s="68">
        <v>1125</v>
      </c>
      <c r="C223" s="68">
        <v>1186</v>
      </c>
      <c r="D223" s="68" t="s">
        <v>1751</v>
      </c>
      <c r="E223" s="68">
        <v>857.9</v>
      </c>
      <c r="F223" s="68" t="s">
        <v>1751</v>
      </c>
      <c r="G223" s="68">
        <v>859.4</v>
      </c>
      <c r="H223" s="68" t="s">
        <v>1751</v>
      </c>
      <c r="I223" s="68">
        <v>864.5</v>
      </c>
      <c r="J223" s="68">
        <v>836</v>
      </c>
      <c r="K223" s="68">
        <v>843</v>
      </c>
      <c r="L223" s="68">
        <v>950</v>
      </c>
      <c r="M223" s="68">
        <v>1001</v>
      </c>
      <c r="N223" s="68">
        <v>1097.5</v>
      </c>
      <c r="O223" s="68">
        <v>865</v>
      </c>
      <c r="P223" s="68">
        <v>975</v>
      </c>
      <c r="Q223" s="68">
        <v>1032.9000000000001</v>
      </c>
      <c r="R223" s="68" t="s">
        <v>1751</v>
      </c>
      <c r="S223" s="68">
        <v>979</v>
      </c>
      <c r="T223" s="68" t="s">
        <v>1751</v>
      </c>
      <c r="U223" s="68">
        <v>991.4</v>
      </c>
      <c r="V223" s="68" t="s">
        <v>1751</v>
      </c>
      <c r="W223" s="68" t="s">
        <v>1751</v>
      </c>
      <c r="X223" s="68" t="s">
        <v>1751</v>
      </c>
      <c r="Y223" s="68" t="s">
        <v>1751</v>
      </c>
      <c r="Z223" s="68">
        <v>1116</v>
      </c>
      <c r="AA223" s="68">
        <v>1010</v>
      </c>
      <c r="AB223" s="68" t="s">
        <v>1751</v>
      </c>
      <c r="AC223" s="68">
        <v>1090.8</v>
      </c>
      <c r="AD223" s="68" t="s">
        <v>1751</v>
      </c>
      <c r="AE223" s="68">
        <v>1123</v>
      </c>
      <c r="AF223" s="68">
        <v>1130.8</v>
      </c>
      <c r="AG223" s="68">
        <v>1022.9</v>
      </c>
      <c r="AH223" s="68">
        <v>1000</v>
      </c>
      <c r="AI223" s="68">
        <v>1060.2</v>
      </c>
      <c r="AJ223" s="68">
        <v>1170</v>
      </c>
      <c r="AK223" s="68">
        <v>1000</v>
      </c>
      <c r="AL223" s="68">
        <v>972.7</v>
      </c>
      <c r="AM223" s="68" t="s">
        <v>1751</v>
      </c>
      <c r="AN223" s="68" t="s">
        <v>1751</v>
      </c>
      <c r="AO223" s="68" t="s">
        <v>1751</v>
      </c>
      <c r="AP223" s="68">
        <v>1252.0999999999999</v>
      </c>
      <c r="AQ223" s="68">
        <v>818</v>
      </c>
      <c r="AR223" s="68">
        <v>840</v>
      </c>
      <c r="AS223" s="68" t="s">
        <v>1751</v>
      </c>
      <c r="AT223" s="68" t="s">
        <v>1751</v>
      </c>
      <c r="AU223" s="68" t="s">
        <v>1751</v>
      </c>
      <c r="AV223" s="68" t="s">
        <v>1751</v>
      </c>
      <c r="AW223" s="68" t="s">
        <v>1751</v>
      </c>
      <c r="AX223" s="68" t="s">
        <v>1751</v>
      </c>
      <c r="AY223" s="68">
        <v>809.7</v>
      </c>
      <c r="AZ223" s="68" t="s">
        <v>1751</v>
      </c>
      <c r="BA223" s="68" t="s">
        <v>1751</v>
      </c>
      <c r="BB223" s="68" t="s">
        <v>1751</v>
      </c>
      <c r="BC223" s="68" t="s">
        <v>1751</v>
      </c>
      <c r="BD223" s="68" t="s">
        <v>1751</v>
      </c>
      <c r="BE223" s="68" t="s">
        <v>1751</v>
      </c>
    </row>
    <row r="224" spans="1:57">
      <c r="A224" s="132">
        <v>45124</v>
      </c>
      <c r="B224" s="68" t="s">
        <v>1751</v>
      </c>
      <c r="C224" s="68" t="s">
        <v>1751</v>
      </c>
      <c r="D224" s="68">
        <v>862.4</v>
      </c>
      <c r="E224" s="68" t="s">
        <v>1751</v>
      </c>
      <c r="F224" s="68" t="s">
        <v>1751</v>
      </c>
      <c r="G224" s="68">
        <v>809</v>
      </c>
      <c r="H224" s="68" t="s">
        <v>1751</v>
      </c>
      <c r="I224" s="68" t="s">
        <v>1751</v>
      </c>
      <c r="J224" s="68" t="s">
        <v>1751</v>
      </c>
      <c r="K224" s="68">
        <v>843</v>
      </c>
      <c r="L224" s="68">
        <v>912</v>
      </c>
      <c r="M224" s="68" t="s">
        <v>1751</v>
      </c>
      <c r="N224" s="68" t="s">
        <v>1751</v>
      </c>
      <c r="O224" s="68">
        <v>847.4</v>
      </c>
      <c r="P224" s="68" t="s">
        <v>1751</v>
      </c>
      <c r="Q224" s="68" t="s">
        <v>1751</v>
      </c>
      <c r="R224" s="68" t="s">
        <v>1751</v>
      </c>
      <c r="S224" s="68" t="s">
        <v>1751</v>
      </c>
      <c r="T224" s="68" t="s">
        <v>1751</v>
      </c>
      <c r="U224" s="68" t="s">
        <v>1751</v>
      </c>
      <c r="V224" s="68" t="s">
        <v>1751</v>
      </c>
      <c r="W224" s="68" t="s">
        <v>1751</v>
      </c>
      <c r="X224" s="68" t="s">
        <v>1751</v>
      </c>
      <c r="Y224" s="68">
        <v>1062.8</v>
      </c>
      <c r="Z224" s="68" t="s">
        <v>1751</v>
      </c>
      <c r="AA224" s="68" t="s">
        <v>1751</v>
      </c>
      <c r="AB224" s="68" t="s">
        <v>1751</v>
      </c>
      <c r="AC224" s="68" t="s">
        <v>1751</v>
      </c>
      <c r="AD224" s="68" t="s">
        <v>1751</v>
      </c>
      <c r="AE224" s="68" t="s">
        <v>1751</v>
      </c>
      <c r="AF224" s="68" t="s">
        <v>1751</v>
      </c>
      <c r="AG224" s="68" t="s">
        <v>1751</v>
      </c>
      <c r="AH224" s="68" t="s">
        <v>1751</v>
      </c>
      <c r="AI224" s="68" t="s">
        <v>1751</v>
      </c>
      <c r="AJ224" s="68" t="s">
        <v>1751</v>
      </c>
      <c r="AK224" s="68" t="s">
        <v>1751</v>
      </c>
      <c r="AL224" s="68" t="s">
        <v>1751</v>
      </c>
      <c r="AM224" s="68" t="s">
        <v>1751</v>
      </c>
      <c r="AN224" s="68" t="s">
        <v>1751</v>
      </c>
      <c r="AO224" s="68" t="s">
        <v>1751</v>
      </c>
      <c r="AP224" s="68" t="s">
        <v>1751</v>
      </c>
      <c r="AQ224" s="68" t="s">
        <v>1751</v>
      </c>
      <c r="AR224" s="68" t="s">
        <v>1751</v>
      </c>
      <c r="AS224" s="68" t="s">
        <v>1751</v>
      </c>
      <c r="AT224" s="68" t="s">
        <v>1751</v>
      </c>
      <c r="AU224" s="68" t="s">
        <v>1751</v>
      </c>
      <c r="AV224" s="68" t="s">
        <v>1751</v>
      </c>
      <c r="AW224" s="68" t="s">
        <v>1751</v>
      </c>
      <c r="AX224" s="68" t="s">
        <v>1751</v>
      </c>
      <c r="AY224" s="68" t="s">
        <v>1751</v>
      </c>
      <c r="AZ224" s="68">
        <v>789.8</v>
      </c>
      <c r="BA224" s="68" t="s">
        <v>1751</v>
      </c>
      <c r="BB224" s="68" t="s">
        <v>1751</v>
      </c>
      <c r="BC224" s="68" t="s">
        <v>1751</v>
      </c>
      <c r="BD224" s="68" t="s">
        <v>1751</v>
      </c>
      <c r="BE224" s="68" t="s">
        <v>1751</v>
      </c>
    </row>
    <row r="225" spans="1:65">
      <c r="A225" s="132">
        <v>45125</v>
      </c>
      <c r="B225" s="68" t="s">
        <v>1751</v>
      </c>
      <c r="C225" s="68">
        <v>1162.3</v>
      </c>
      <c r="D225" s="68" t="s">
        <v>1751</v>
      </c>
      <c r="E225" s="68" t="s">
        <v>1751</v>
      </c>
      <c r="F225" s="68" t="s">
        <v>1751</v>
      </c>
      <c r="G225" s="68" t="s">
        <v>1751</v>
      </c>
      <c r="H225" s="68" t="s">
        <v>1751</v>
      </c>
      <c r="I225" s="68" t="s">
        <v>1751</v>
      </c>
      <c r="J225" s="68" t="s">
        <v>1751</v>
      </c>
      <c r="K225" s="68" t="s">
        <v>1751</v>
      </c>
      <c r="L225" s="68" t="s">
        <v>1751</v>
      </c>
      <c r="M225" s="68">
        <v>981</v>
      </c>
      <c r="N225" s="68" t="s">
        <v>1751</v>
      </c>
      <c r="O225" s="68" t="s">
        <v>1751</v>
      </c>
      <c r="P225" s="68" t="s">
        <v>1751</v>
      </c>
      <c r="Q225" s="68" t="s">
        <v>1751</v>
      </c>
      <c r="R225" s="68" t="s">
        <v>1751</v>
      </c>
      <c r="S225" s="68" t="s">
        <v>1751</v>
      </c>
      <c r="T225" s="68" t="s">
        <v>1751</v>
      </c>
      <c r="U225" s="68" t="s">
        <v>1751</v>
      </c>
      <c r="V225" s="68" t="s">
        <v>1751</v>
      </c>
      <c r="W225" s="68" t="s">
        <v>1751</v>
      </c>
      <c r="X225" s="68" t="s">
        <v>1751</v>
      </c>
      <c r="Y225" s="68" t="s">
        <v>1751</v>
      </c>
      <c r="Z225" s="68" t="s">
        <v>1751</v>
      </c>
      <c r="AA225" s="68" t="s">
        <v>1751</v>
      </c>
      <c r="AB225" s="68" t="s">
        <v>1751</v>
      </c>
      <c r="AC225" s="68" t="s">
        <v>1751</v>
      </c>
      <c r="AD225" s="68" t="s">
        <v>1751</v>
      </c>
      <c r="AE225" s="68" t="s">
        <v>1751</v>
      </c>
      <c r="AF225" s="68" t="s">
        <v>1751</v>
      </c>
      <c r="AG225" s="68" t="s">
        <v>1751</v>
      </c>
      <c r="AH225" s="68" t="s">
        <v>1751</v>
      </c>
      <c r="AI225" s="68" t="s">
        <v>1751</v>
      </c>
      <c r="AJ225" s="68" t="s">
        <v>1751</v>
      </c>
      <c r="AK225" s="68">
        <v>980</v>
      </c>
      <c r="AL225" s="68" t="s">
        <v>1751</v>
      </c>
      <c r="AM225" s="68" t="s">
        <v>1751</v>
      </c>
      <c r="AN225" s="68" t="s">
        <v>1751</v>
      </c>
      <c r="AO225" s="68" t="s">
        <v>1751</v>
      </c>
      <c r="AP225" s="68" t="s">
        <v>1751</v>
      </c>
      <c r="AQ225" s="68" t="s">
        <v>1751</v>
      </c>
      <c r="AR225" s="68">
        <v>810</v>
      </c>
      <c r="AS225" s="68">
        <v>1060</v>
      </c>
      <c r="AT225" s="68" t="s">
        <v>1751</v>
      </c>
      <c r="AU225" s="68" t="s">
        <v>1751</v>
      </c>
      <c r="AV225" s="68" t="s">
        <v>1751</v>
      </c>
      <c r="AW225" s="68" t="s">
        <v>1751</v>
      </c>
      <c r="AX225" s="68" t="s">
        <v>1751</v>
      </c>
      <c r="AY225" s="68">
        <v>800</v>
      </c>
      <c r="AZ225" s="68">
        <v>837.5</v>
      </c>
      <c r="BA225" s="68" t="s">
        <v>1751</v>
      </c>
      <c r="BB225" s="68" t="s">
        <v>1751</v>
      </c>
      <c r="BC225" s="68" t="s">
        <v>1751</v>
      </c>
      <c r="BD225" s="68" t="s">
        <v>1751</v>
      </c>
      <c r="BE225" s="68" t="s">
        <v>1751</v>
      </c>
    </row>
    <row r="226" spans="1:65">
      <c r="A226" s="132">
        <v>45126</v>
      </c>
      <c r="B226" s="68">
        <v>1038</v>
      </c>
      <c r="C226" s="68" t="s">
        <v>1751</v>
      </c>
      <c r="D226" s="68" t="s">
        <v>1751</v>
      </c>
      <c r="E226" s="68" t="s">
        <v>1751</v>
      </c>
      <c r="F226" s="68" t="s">
        <v>1751</v>
      </c>
      <c r="G226" s="68">
        <v>808.8</v>
      </c>
      <c r="H226" s="68">
        <v>830</v>
      </c>
      <c r="I226" s="68" t="s">
        <v>1751</v>
      </c>
      <c r="J226" s="68" t="s">
        <v>1751</v>
      </c>
      <c r="K226" s="68" t="s">
        <v>1751</v>
      </c>
      <c r="L226" s="68">
        <v>871.1</v>
      </c>
      <c r="M226" s="68" t="s">
        <v>1751</v>
      </c>
      <c r="N226" s="68" t="s">
        <v>1751</v>
      </c>
      <c r="O226" s="68">
        <v>815</v>
      </c>
      <c r="P226" s="68" t="s">
        <v>1751</v>
      </c>
      <c r="Q226" s="68" t="s">
        <v>1751</v>
      </c>
      <c r="R226" s="68" t="s">
        <v>1751</v>
      </c>
      <c r="S226" s="68" t="s">
        <v>1751</v>
      </c>
      <c r="T226" s="68" t="s">
        <v>1751</v>
      </c>
      <c r="U226" s="68">
        <v>952.2</v>
      </c>
      <c r="V226" s="68" t="s">
        <v>1751</v>
      </c>
      <c r="W226" s="68" t="s">
        <v>1751</v>
      </c>
      <c r="X226" s="68" t="s">
        <v>1751</v>
      </c>
      <c r="Y226" s="68" t="s">
        <v>1751</v>
      </c>
      <c r="Z226" s="68" t="s">
        <v>1751</v>
      </c>
      <c r="AA226" s="68" t="s">
        <v>1751</v>
      </c>
      <c r="AB226" s="68" t="s">
        <v>1751</v>
      </c>
      <c r="AC226" s="68" t="s">
        <v>1751</v>
      </c>
      <c r="AD226" s="68" t="s">
        <v>1751</v>
      </c>
      <c r="AE226" s="68" t="s">
        <v>1751</v>
      </c>
      <c r="AF226" s="68" t="s">
        <v>1751</v>
      </c>
      <c r="AG226" s="68" t="s">
        <v>1751</v>
      </c>
      <c r="AH226" s="68" t="s">
        <v>1751</v>
      </c>
      <c r="AI226" s="68" t="s">
        <v>1751</v>
      </c>
      <c r="AJ226" s="68" t="s">
        <v>1751</v>
      </c>
      <c r="AK226" s="68" t="s">
        <v>1751</v>
      </c>
      <c r="AL226" s="68" t="s">
        <v>1751</v>
      </c>
      <c r="AM226" s="68" t="s">
        <v>1751</v>
      </c>
      <c r="AN226" s="68" t="s">
        <v>1751</v>
      </c>
      <c r="AO226" s="68" t="s">
        <v>1751</v>
      </c>
      <c r="AP226" s="68" t="s">
        <v>1751</v>
      </c>
      <c r="AQ226" s="68" t="s">
        <v>1751</v>
      </c>
      <c r="AR226" s="68">
        <v>810</v>
      </c>
      <c r="AS226" s="68" t="s">
        <v>1751</v>
      </c>
      <c r="AT226" s="68" t="s">
        <v>1751</v>
      </c>
      <c r="AU226" s="68" t="s">
        <v>1751</v>
      </c>
      <c r="AV226" s="68" t="s">
        <v>1751</v>
      </c>
      <c r="AW226" s="68" t="s">
        <v>1751</v>
      </c>
      <c r="AX226" s="68" t="s">
        <v>1751</v>
      </c>
      <c r="AY226" s="68" t="s">
        <v>1751</v>
      </c>
      <c r="AZ226" s="68">
        <v>820.8</v>
      </c>
      <c r="BA226" s="68" t="s">
        <v>1751</v>
      </c>
      <c r="BB226" s="68" t="s">
        <v>1751</v>
      </c>
      <c r="BC226" s="68" t="s">
        <v>1751</v>
      </c>
      <c r="BD226" s="68" t="s">
        <v>1751</v>
      </c>
      <c r="BE226" s="68" t="s">
        <v>1751</v>
      </c>
    </row>
    <row r="227" spans="1:65">
      <c r="A227" s="132">
        <v>45127</v>
      </c>
      <c r="B227" s="68" t="s">
        <v>1751</v>
      </c>
      <c r="C227" s="68" t="s">
        <v>1751</v>
      </c>
      <c r="D227" s="68">
        <v>862.4</v>
      </c>
      <c r="E227" s="68" t="s">
        <v>1751</v>
      </c>
      <c r="F227" s="68" t="s">
        <v>1751</v>
      </c>
      <c r="G227" s="68">
        <v>810</v>
      </c>
      <c r="H227" s="68" t="s">
        <v>1751</v>
      </c>
      <c r="I227" s="68" t="s">
        <v>1751</v>
      </c>
      <c r="J227" s="68" t="s">
        <v>1751</v>
      </c>
      <c r="K227" s="68">
        <v>843</v>
      </c>
      <c r="L227" s="68">
        <v>900</v>
      </c>
      <c r="M227" s="68" t="s">
        <v>1751</v>
      </c>
      <c r="N227" s="68" t="s">
        <v>1751</v>
      </c>
      <c r="O227" s="68">
        <v>800</v>
      </c>
      <c r="P227" s="68" t="s">
        <v>1751</v>
      </c>
      <c r="Q227" s="68" t="s">
        <v>1751</v>
      </c>
      <c r="R227" s="68" t="s">
        <v>1751</v>
      </c>
      <c r="S227" s="68" t="s">
        <v>1751</v>
      </c>
      <c r="T227" s="68" t="s">
        <v>1751</v>
      </c>
      <c r="U227" s="68">
        <v>934</v>
      </c>
      <c r="V227" s="68" t="s">
        <v>1751</v>
      </c>
      <c r="W227" s="68" t="s">
        <v>1751</v>
      </c>
      <c r="X227" s="68" t="s">
        <v>1751</v>
      </c>
      <c r="Y227" s="68" t="s">
        <v>1751</v>
      </c>
      <c r="Z227" s="68" t="s">
        <v>1751</v>
      </c>
      <c r="AA227" s="68" t="s">
        <v>1751</v>
      </c>
      <c r="AB227" s="68" t="s">
        <v>1751</v>
      </c>
      <c r="AC227" s="68" t="s">
        <v>1751</v>
      </c>
      <c r="AD227" s="68" t="s">
        <v>1751</v>
      </c>
      <c r="AE227" s="68" t="s">
        <v>1751</v>
      </c>
      <c r="AF227" s="68" t="s">
        <v>1751</v>
      </c>
      <c r="AG227" s="68" t="s">
        <v>1751</v>
      </c>
      <c r="AH227" s="68" t="s">
        <v>1751</v>
      </c>
      <c r="AI227" s="68" t="s">
        <v>1751</v>
      </c>
      <c r="AJ227" s="68" t="s">
        <v>1751</v>
      </c>
      <c r="AK227" s="68">
        <v>960</v>
      </c>
      <c r="AL227" s="68" t="s">
        <v>1751</v>
      </c>
      <c r="AM227" s="68" t="s">
        <v>1751</v>
      </c>
      <c r="AN227" s="68" t="s">
        <v>1751</v>
      </c>
      <c r="AO227" s="68" t="s">
        <v>1751</v>
      </c>
      <c r="AP227" s="68" t="s">
        <v>1751</v>
      </c>
      <c r="AQ227" s="68" t="s">
        <v>1751</v>
      </c>
      <c r="AR227" s="68">
        <v>821</v>
      </c>
      <c r="AS227" s="68" t="s">
        <v>1751</v>
      </c>
      <c r="AT227" s="68" t="s">
        <v>1751</v>
      </c>
      <c r="AU227" s="68" t="s">
        <v>1751</v>
      </c>
      <c r="AV227" s="68" t="s">
        <v>1751</v>
      </c>
      <c r="AW227" s="68" t="s">
        <v>1751</v>
      </c>
      <c r="AX227" s="68" t="s">
        <v>1751</v>
      </c>
      <c r="AY227" s="68">
        <v>800</v>
      </c>
      <c r="AZ227" s="68" t="s">
        <v>1751</v>
      </c>
      <c r="BA227" s="68" t="s">
        <v>1751</v>
      </c>
      <c r="BB227" s="68" t="s">
        <v>1751</v>
      </c>
      <c r="BC227" s="68" t="s">
        <v>1751</v>
      </c>
      <c r="BD227" s="68" t="s">
        <v>1751</v>
      </c>
      <c r="BE227" s="68" t="s">
        <v>1751</v>
      </c>
    </row>
    <row r="228" spans="1:65">
      <c r="A228" s="132">
        <v>45128</v>
      </c>
      <c r="B228" s="68" t="s">
        <v>1751</v>
      </c>
      <c r="C228" s="68" t="s">
        <v>1751</v>
      </c>
      <c r="D228" s="68" t="s">
        <v>1751</v>
      </c>
      <c r="E228" s="68" t="s">
        <v>1751</v>
      </c>
      <c r="F228" s="68" t="s">
        <v>1751</v>
      </c>
      <c r="G228" s="68" t="s">
        <v>1751</v>
      </c>
      <c r="H228" s="68" t="s">
        <v>1751</v>
      </c>
      <c r="I228" s="68" t="s">
        <v>1751</v>
      </c>
      <c r="J228" s="68" t="s">
        <v>1751</v>
      </c>
      <c r="K228" s="68" t="s">
        <v>1751</v>
      </c>
      <c r="L228" s="68" t="s">
        <v>1751</v>
      </c>
      <c r="M228" s="68" t="s">
        <v>1751</v>
      </c>
      <c r="N228" s="68" t="s">
        <v>1751</v>
      </c>
      <c r="O228" s="68" t="s">
        <v>1751</v>
      </c>
      <c r="P228" s="68" t="s">
        <v>1751</v>
      </c>
      <c r="Q228" s="68" t="s">
        <v>1751</v>
      </c>
      <c r="R228" s="68" t="s">
        <v>1751</v>
      </c>
      <c r="S228" s="68" t="s">
        <v>1751</v>
      </c>
      <c r="T228" s="68" t="s">
        <v>1751</v>
      </c>
      <c r="U228" s="68" t="s">
        <v>1751</v>
      </c>
      <c r="V228" s="68" t="s">
        <v>1751</v>
      </c>
      <c r="W228" s="68" t="s">
        <v>1751</v>
      </c>
      <c r="X228" s="68" t="s">
        <v>1751</v>
      </c>
      <c r="Y228" s="68" t="s">
        <v>1751</v>
      </c>
      <c r="Z228" s="68" t="s">
        <v>1751</v>
      </c>
      <c r="AA228" s="68" t="s">
        <v>1751</v>
      </c>
      <c r="AB228" s="68" t="s">
        <v>1751</v>
      </c>
      <c r="AC228" s="68" t="s">
        <v>1751</v>
      </c>
      <c r="AD228" s="68" t="s">
        <v>1751</v>
      </c>
      <c r="AE228" s="68" t="s">
        <v>1751</v>
      </c>
      <c r="AF228" s="68" t="s">
        <v>1751</v>
      </c>
      <c r="AG228" s="68" t="s">
        <v>1751</v>
      </c>
      <c r="AH228" s="68" t="s">
        <v>1751</v>
      </c>
      <c r="AI228" s="68" t="s">
        <v>1751</v>
      </c>
      <c r="AJ228" s="68" t="s">
        <v>1751</v>
      </c>
      <c r="AK228" s="68" t="s">
        <v>1751</v>
      </c>
      <c r="AL228" s="68" t="s">
        <v>1751</v>
      </c>
      <c r="AM228" s="68" t="s">
        <v>1751</v>
      </c>
      <c r="AN228" s="68" t="s">
        <v>1751</v>
      </c>
      <c r="AO228" s="68" t="s">
        <v>1751</v>
      </c>
      <c r="AP228" s="68" t="s">
        <v>1751</v>
      </c>
      <c r="AQ228" s="68" t="s">
        <v>1751</v>
      </c>
      <c r="AR228" s="68" t="s">
        <v>1751</v>
      </c>
      <c r="AS228" s="68" t="s">
        <v>1751</v>
      </c>
      <c r="AT228" s="68" t="s">
        <v>1751</v>
      </c>
      <c r="AU228" s="68" t="s">
        <v>1751</v>
      </c>
      <c r="AV228" s="68" t="s">
        <v>1751</v>
      </c>
      <c r="AW228" s="68" t="s">
        <v>1751</v>
      </c>
      <c r="AX228" s="68" t="s">
        <v>1751</v>
      </c>
      <c r="AY228" s="68" t="s">
        <v>1751</v>
      </c>
      <c r="AZ228" s="68" t="s">
        <v>1751</v>
      </c>
      <c r="BA228" s="68" t="s">
        <v>1751</v>
      </c>
      <c r="BB228" s="68" t="s">
        <v>1751</v>
      </c>
      <c r="BC228" s="68" t="s">
        <v>1751</v>
      </c>
      <c r="BD228" s="68" t="s">
        <v>1751</v>
      </c>
      <c r="BE228" s="68" t="s">
        <v>1751</v>
      </c>
    </row>
    <row r="229" spans="1:65">
      <c r="A229" s="132">
        <v>45129</v>
      </c>
      <c r="B229" s="68" t="s">
        <v>1751</v>
      </c>
      <c r="C229" s="68" t="s">
        <v>1751</v>
      </c>
      <c r="D229" s="68" t="s">
        <v>1751</v>
      </c>
      <c r="E229" s="68" t="s">
        <v>1751</v>
      </c>
      <c r="F229" s="68" t="s">
        <v>1751</v>
      </c>
      <c r="G229" s="68" t="s">
        <v>1751</v>
      </c>
      <c r="H229" s="68" t="s">
        <v>1751</v>
      </c>
      <c r="I229" s="68" t="s">
        <v>1751</v>
      </c>
      <c r="J229" s="68" t="s">
        <v>1751</v>
      </c>
      <c r="K229" s="68" t="s">
        <v>1751</v>
      </c>
      <c r="L229" s="68" t="s">
        <v>1751</v>
      </c>
      <c r="M229" s="68" t="s">
        <v>1751</v>
      </c>
      <c r="N229" s="68" t="s">
        <v>1751</v>
      </c>
      <c r="O229" s="68" t="s">
        <v>1751</v>
      </c>
      <c r="P229" s="68" t="s">
        <v>1751</v>
      </c>
      <c r="Q229" s="68" t="s">
        <v>1751</v>
      </c>
      <c r="R229" s="68" t="s">
        <v>1751</v>
      </c>
      <c r="S229" s="68" t="s">
        <v>1751</v>
      </c>
      <c r="T229" s="68" t="s">
        <v>1751</v>
      </c>
      <c r="U229" s="68" t="s">
        <v>1751</v>
      </c>
      <c r="V229" s="68" t="s">
        <v>1751</v>
      </c>
      <c r="W229" s="68" t="s">
        <v>1751</v>
      </c>
      <c r="X229" s="68" t="s">
        <v>1751</v>
      </c>
      <c r="Y229" s="68" t="s">
        <v>1751</v>
      </c>
      <c r="Z229" s="68" t="s">
        <v>1751</v>
      </c>
      <c r="AA229" s="68" t="s">
        <v>1751</v>
      </c>
      <c r="AB229" s="68" t="s">
        <v>1751</v>
      </c>
      <c r="AC229" s="68" t="s">
        <v>1751</v>
      </c>
      <c r="AD229" s="68" t="s">
        <v>1751</v>
      </c>
      <c r="AE229" s="68" t="s">
        <v>1751</v>
      </c>
      <c r="AF229" s="68" t="s">
        <v>1751</v>
      </c>
      <c r="AG229" s="68" t="s">
        <v>1751</v>
      </c>
      <c r="AH229" s="68" t="s">
        <v>1751</v>
      </c>
      <c r="AI229" s="68" t="s">
        <v>1751</v>
      </c>
      <c r="AJ229" s="68" t="s">
        <v>1751</v>
      </c>
      <c r="AK229" s="68" t="s">
        <v>1751</v>
      </c>
      <c r="AL229" s="68" t="s">
        <v>1751</v>
      </c>
      <c r="AM229" s="68" t="s">
        <v>1751</v>
      </c>
      <c r="AN229" s="68" t="s">
        <v>1751</v>
      </c>
      <c r="AO229" s="68" t="s">
        <v>1751</v>
      </c>
      <c r="AP229" s="68" t="s">
        <v>1751</v>
      </c>
      <c r="AQ229" s="68" t="s">
        <v>1751</v>
      </c>
      <c r="AR229" s="68" t="s">
        <v>1751</v>
      </c>
      <c r="AS229" s="68" t="s">
        <v>1751</v>
      </c>
      <c r="AT229" s="68" t="s">
        <v>1751</v>
      </c>
      <c r="AU229" s="68" t="s">
        <v>1751</v>
      </c>
      <c r="AV229" s="68" t="s">
        <v>1751</v>
      </c>
      <c r="AW229" s="68" t="s">
        <v>1751</v>
      </c>
      <c r="AX229" s="68" t="s">
        <v>1751</v>
      </c>
      <c r="AY229" s="68" t="s">
        <v>1751</v>
      </c>
      <c r="AZ229" s="68" t="s">
        <v>1751</v>
      </c>
      <c r="BA229" s="68" t="s">
        <v>1751</v>
      </c>
      <c r="BB229" s="68" t="s">
        <v>1751</v>
      </c>
      <c r="BC229" s="68" t="s">
        <v>1751</v>
      </c>
      <c r="BD229" s="68" t="s">
        <v>1751</v>
      </c>
      <c r="BE229" s="68" t="s">
        <v>1751</v>
      </c>
    </row>
    <row r="230" spans="1:65">
      <c r="A230" s="132">
        <v>45130</v>
      </c>
      <c r="B230" s="68">
        <v>1031</v>
      </c>
      <c r="C230" s="68" t="s">
        <v>1751</v>
      </c>
      <c r="D230" s="68">
        <v>862.4</v>
      </c>
      <c r="E230" s="68" t="s">
        <v>1751</v>
      </c>
      <c r="F230" s="68">
        <v>818.1</v>
      </c>
      <c r="G230" s="68">
        <v>826.2</v>
      </c>
      <c r="H230" s="68">
        <v>830</v>
      </c>
      <c r="I230" s="68">
        <v>847.3</v>
      </c>
      <c r="J230" s="68" t="s">
        <v>1751</v>
      </c>
      <c r="K230" s="68" t="s">
        <v>1751</v>
      </c>
      <c r="L230" s="68">
        <v>900</v>
      </c>
      <c r="M230" s="68" t="s">
        <v>1751</v>
      </c>
      <c r="N230" s="68" t="s">
        <v>1751</v>
      </c>
      <c r="O230" s="68" t="s">
        <v>1751</v>
      </c>
      <c r="P230" s="68" t="s">
        <v>1751</v>
      </c>
      <c r="Q230" s="68" t="s">
        <v>1751</v>
      </c>
      <c r="R230" s="68" t="s">
        <v>1751</v>
      </c>
      <c r="S230" s="68" t="s">
        <v>1751</v>
      </c>
      <c r="T230" s="68" t="s">
        <v>1751</v>
      </c>
      <c r="U230" s="68">
        <v>920</v>
      </c>
      <c r="V230" s="68" t="s">
        <v>1751</v>
      </c>
      <c r="W230" s="68" t="s">
        <v>1751</v>
      </c>
      <c r="X230" s="68" t="s">
        <v>1751</v>
      </c>
      <c r="Y230" s="68" t="s">
        <v>1751</v>
      </c>
      <c r="Z230" s="68" t="s">
        <v>1751</v>
      </c>
      <c r="AA230" s="68" t="s">
        <v>1751</v>
      </c>
      <c r="AB230" s="68" t="s">
        <v>1751</v>
      </c>
      <c r="AC230" s="68" t="s">
        <v>1751</v>
      </c>
      <c r="AD230" s="68" t="s">
        <v>1751</v>
      </c>
      <c r="AE230" s="68" t="s">
        <v>1751</v>
      </c>
      <c r="AF230" s="68" t="s">
        <v>1751</v>
      </c>
      <c r="AG230" s="68" t="s">
        <v>1751</v>
      </c>
      <c r="AH230" s="68" t="s">
        <v>1751</v>
      </c>
      <c r="AI230" s="68" t="s">
        <v>1751</v>
      </c>
      <c r="AJ230" s="68" t="s">
        <v>1751</v>
      </c>
      <c r="AK230" s="68">
        <v>940.8</v>
      </c>
      <c r="AL230" s="68" t="s">
        <v>1751</v>
      </c>
      <c r="AM230" s="68" t="s">
        <v>1751</v>
      </c>
      <c r="AN230" s="68" t="s">
        <v>1751</v>
      </c>
      <c r="AO230" s="68" t="s">
        <v>1751</v>
      </c>
      <c r="AP230" s="68" t="s">
        <v>1751</v>
      </c>
      <c r="AQ230" s="68" t="s">
        <v>1751</v>
      </c>
      <c r="AR230" s="68">
        <v>820</v>
      </c>
      <c r="AS230" s="68" t="s">
        <v>1751</v>
      </c>
      <c r="AT230" s="68" t="s">
        <v>1751</v>
      </c>
      <c r="AU230" s="68" t="s">
        <v>1751</v>
      </c>
      <c r="AV230" s="68" t="s">
        <v>1751</v>
      </c>
      <c r="AW230" s="68" t="s">
        <v>1751</v>
      </c>
      <c r="AX230" s="68" t="s">
        <v>1751</v>
      </c>
      <c r="AY230" s="68">
        <v>805</v>
      </c>
      <c r="AZ230" s="68">
        <v>815</v>
      </c>
      <c r="BA230" s="68" t="s">
        <v>1751</v>
      </c>
      <c r="BB230" s="68" t="s">
        <v>1751</v>
      </c>
      <c r="BC230" s="68" t="s">
        <v>1751</v>
      </c>
      <c r="BD230" s="68" t="s">
        <v>1751</v>
      </c>
      <c r="BE230" s="68" t="s">
        <v>1751</v>
      </c>
    </row>
    <row r="231" spans="1:65">
      <c r="A231" s="132">
        <v>45131</v>
      </c>
      <c r="B231" s="68">
        <v>1020</v>
      </c>
      <c r="C231" s="68">
        <v>1139.0999999999999</v>
      </c>
      <c r="D231" s="68" t="s">
        <v>1751</v>
      </c>
      <c r="E231" s="68" t="s">
        <v>1751</v>
      </c>
      <c r="F231" s="68">
        <v>785.8</v>
      </c>
      <c r="G231" s="68">
        <v>815</v>
      </c>
      <c r="H231" s="68">
        <v>830</v>
      </c>
      <c r="I231" s="68">
        <v>847.3</v>
      </c>
      <c r="J231" s="68" t="s">
        <v>1751</v>
      </c>
      <c r="K231" s="68" t="s">
        <v>1751</v>
      </c>
      <c r="L231" s="68">
        <v>900</v>
      </c>
      <c r="M231" s="68" t="s">
        <v>1751</v>
      </c>
      <c r="N231" s="68" t="s">
        <v>1751</v>
      </c>
      <c r="O231" s="68">
        <v>810</v>
      </c>
      <c r="P231" s="68" t="s">
        <v>1751</v>
      </c>
      <c r="Q231" s="68" t="s">
        <v>1751</v>
      </c>
      <c r="R231" s="68" t="s">
        <v>1751</v>
      </c>
      <c r="S231" s="68" t="s">
        <v>1751</v>
      </c>
      <c r="T231" s="68" t="s">
        <v>1751</v>
      </c>
      <c r="U231" s="68" t="s">
        <v>1751</v>
      </c>
      <c r="V231" s="68" t="s">
        <v>1751</v>
      </c>
      <c r="W231" s="68" t="s">
        <v>1751</v>
      </c>
      <c r="X231" s="68" t="s">
        <v>1751</v>
      </c>
      <c r="Y231" s="68" t="s">
        <v>1751</v>
      </c>
      <c r="Z231" s="68" t="s">
        <v>1751</v>
      </c>
      <c r="AA231" s="68" t="s">
        <v>1751</v>
      </c>
      <c r="AB231" s="68" t="s">
        <v>1751</v>
      </c>
      <c r="AC231" s="68" t="s">
        <v>1751</v>
      </c>
      <c r="AD231" s="68" t="s">
        <v>1751</v>
      </c>
      <c r="AE231" s="68" t="s">
        <v>1751</v>
      </c>
      <c r="AF231" s="68" t="s">
        <v>1751</v>
      </c>
      <c r="AG231" s="68" t="s">
        <v>1751</v>
      </c>
      <c r="AH231" s="68" t="s">
        <v>1751</v>
      </c>
      <c r="AI231" s="68" t="s">
        <v>1751</v>
      </c>
      <c r="AJ231" s="68" t="s">
        <v>1751</v>
      </c>
      <c r="AK231" s="68" t="s">
        <v>1751</v>
      </c>
      <c r="AL231" s="68" t="s">
        <v>1751</v>
      </c>
      <c r="AM231" s="68" t="s">
        <v>1751</v>
      </c>
      <c r="AN231" s="68" t="s">
        <v>1751</v>
      </c>
      <c r="AO231" s="68" t="s">
        <v>1751</v>
      </c>
      <c r="AP231" s="68" t="s">
        <v>1751</v>
      </c>
      <c r="AQ231" s="68">
        <v>802</v>
      </c>
      <c r="AR231" s="68">
        <v>830</v>
      </c>
      <c r="AS231" s="68" t="s">
        <v>1751</v>
      </c>
      <c r="AT231" s="68" t="s">
        <v>1751</v>
      </c>
      <c r="AU231" s="68" t="s">
        <v>1751</v>
      </c>
      <c r="AV231" s="68" t="s">
        <v>1751</v>
      </c>
      <c r="AW231" s="68" t="s">
        <v>1751</v>
      </c>
      <c r="AX231" s="68" t="s">
        <v>1751</v>
      </c>
      <c r="AY231" s="68" t="s">
        <v>1751</v>
      </c>
      <c r="AZ231" s="68">
        <v>810</v>
      </c>
      <c r="BA231" s="68" t="s">
        <v>1751</v>
      </c>
      <c r="BB231" s="68" t="s">
        <v>1751</v>
      </c>
      <c r="BC231" s="68" t="s">
        <v>1751</v>
      </c>
      <c r="BD231" s="68" t="s">
        <v>1751</v>
      </c>
      <c r="BE231" s="68" t="s">
        <v>1751</v>
      </c>
    </row>
    <row r="232" spans="1:65">
      <c r="A232" s="132">
        <v>45132</v>
      </c>
      <c r="B232" s="68">
        <v>1029</v>
      </c>
      <c r="C232" s="68" t="s">
        <v>1751</v>
      </c>
      <c r="D232" s="68">
        <v>845.2</v>
      </c>
      <c r="E232" s="68">
        <v>815</v>
      </c>
      <c r="F232" s="68">
        <v>781</v>
      </c>
      <c r="G232" s="68">
        <v>821</v>
      </c>
      <c r="H232" s="68">
        <v>830</v>
      </c>
      <c r="I232" s="68" t="s">
        <v>1751</v>
      </c>
      <c r="J232" s="68" t="s">
        <v>1751</v>
      </c>
      <c r="K232" s="68">
        <v>785.1</v>
      </c>
      <c r="L232" s="68">
        <v>900</v>
      </c>
      <c r="M232" s="68" t="s">
        <v>1751</v>
      </c>
      <c r="N232" s="68" t="s">
        <v>1751</v>
      </c>
      <c r="O232" s="68">
        <v>810.6</v>
      </c>
      <c r="P232" s="68">
        <v>936.4</v>
      </c>
      <c r="Q232" s="68" t="s">
        <v>1751</v>
      </c>
      <c r="R232" s="68" t="s">
        <v>1751</v>
      </c>
      <c r="S232" s="68" t="s">
        <v>1751</v>
      </c>
      <c r="T232" s="68" t="s">
        <v>1751</v>
      </c>
      <c r="U232" s="68">
        <v>907</v>
      </c>
      <c r="V232" s="68" t="s">
        <v>1751</v>
      </c>
      <c r="W232" s="68" t="s">
        <v>1751</v>
      </c>
      <c r="X232" s="68" t="s">
        <v>1751</v>
      </c>
      <c r="Y232" s="68" t="s">
        <v>1751</v>
      </c>
      <c r="Z232" s="68" t="s">
        <v>1751</v>
      </c>
      <c r="AA232" s="68">
        <v>989.8</v>
      </c>
      <c r="AB232" s="68" t="s">
        <v>1751</v>
      </c>
      <c r="AC232" s="68" t="s">
        <v>1751</v>
      </c>
      <c r="AD232" s="68" t="s">
        <v>1751</v>
      </c>
      <c r="AE232" s="68" t="s">
        <v>1751</v>
      </c>
      <c r="AF232" s="68" t="s">
        <v>1751</v>
      </c>
      <c r="AG232" s="68" t="s">
        <v>1751</v>
      </c>
      <c r="AH232" s="68" t="s">
        <v>1751</v>
      </c>
      <c r="AI232" s="68" t="s">
        <v>1751</v>
      </c>
      <c r="AJ232" s="68" t="s">
        <v>1751</v>
      </c>
      <c r="AK232" s="68">
        <v>950</v>
      </c>
      <c r="AL232" s="68" t="s">
        <v>1751</v>
      </c>
      <c r="AM232" s="68" t="s">
        <v>1751</v>
      </c>
      <c r="AN232" s="68" t="s">
        <v>1751</v>
      </c>
      <c r="AO232" s="68" t="s">
        <v>1751</v>
      </c>
      <c r="AP232" s="68" t="s">
        <v>1751</v>
      </c>
      <c r="AQ232" s="68" t="s">
        <v>1751</v>
      </c>
      <c r="AR232" s="68">
        <v>820</v>
      </c>
      <c r="AS232" s="68" t="s">
        <v>1751</v>
      </c>
      <c r="AT232" s="68" t="s">
        <v>1751</v>
      </c>
      <c r="AU232" s="68" t="s">
        <v>1751</v>
      </c>
      <c r="AV232" s="68" t="s">
        <v>1751</v>
      </c>
      <c r="AW232" s="68" t="s">
        <v>1751</v>
      </c>
      <c r="AX232" s="68" t="s">
        <v>1751</v>
      </c>
      <c r="AY232" s="68" t="s">
        <v>1751</v>
      </c>
      <c r="AZ232" s="68" t="s">
        <v>1751</v>
      </c>
      <c r="BA232" s="68" t="s">
        <v>1751</v>
      </c>
      <c r="BB232" s="68" t="s">
        <v>1751</v>
      </c>
      <c r="BC232" s="68" t="s">
        <v>1751</v>
      </c>
      <c r="BD232" s="68" t="s">
        <v>1751</v>
      </c>
      <c r="BE232" s="68" t="s">
        <v>1751</v>
      </c>
    </row>
    <row r="233" spans="1:65">
      <c r="A233" s="132">
        <v>45133</v>
      </c>
      <c r="B233" s="68">
        <v>1025</v>
      </c>
      <c r="C233" s="68" t="s">
        <v>1751</v>
      </c>
      <c r="D233" s="68">
        <v>845</v>
      </c>
      <c r="E233" s="68">
        <v>801</v>
      </c>
      <c r="F233" s="68" t="s">
        <v>1751</v>
      </c>
      <c r="G233" s="68" t="s">
        <v>1751</v>
      </c>
      <c r="H233" s="68" t="s">
        <v>1751</v>
      </c>
      <c r="I233" s="68" t="s">
        <v>1751</v>
      </c>
      <c r="J233" s="68" t="s">
        <v>1751</v>
      </c>
      <c r="K233" s="68" t="s">
        <v>1751</v>
      </c>
      <c r="L233" s="68">
        <v>910</v>
      </c>
      <c r="M233" s="68" t="s">
        <v>1751</v>
      </c>
      <c r="N233" s="68" t="s">
        <v>1751</v>
      </c>
      <c r="O233" s="68" t="s">
        <v>1751</v>
      </c>
      <c r="P233" s="68" t="s">
        <v>1751</v>
      </c>
      <c r="Q233" s="68" t="s">
        <v>1751</v>
      </c>
      <c r="R233" s="68" t="s">
        <v>1751</v>
      </c>
      <c r="S233" s="68" t="s">
        <v>1751</v>
      </c>
      <c r="T233" s="68" t="s">
        <v>1751</v>
      </c>
      <c r="U233" s="68">
        <v>907.1</v>
      </c>
      <c r="V233" s="68" t="s">
        <v>1751</v>
      </c>
      <c r="W233" s="68" t="s">
        <v>1751</v>
      </c>
      <c r="X233" s="68" t="s">
        <v>1751</v>
      </c>
      <c r="Y233" s="68" t="s">
        <v>1751</v>
      </c>
      <c r="Z233" s="68" t="s">
        <v>1751</v>
      </c>
      <c r="AA233" s="68" t="s">
        <v>1751</v>
      </c>
      <c r="AB233" s="68" t="s">
        <v>1751</v>
      </c>
      <c r="AC233" s="68" t="s">
        <v>1751</v>
      </c>
      <c r="AD233" s="68" t="s">
        <v>1751</v>
      </c>
      <c r="AE233" s="68" t="s">
        <v>1751</v>
      </c>
      <c r="AF233" s="68" t="s">
        <v>1751</v>
      </c>
      <c r="AG233" s="68" t="s">
        <v>1751</v>
      </c>
      <c r="AH233" s="68" t="s">
        <v>1751</v>
      </c>
      <c r="AI233" s="68" t="s">
        <v>1751</v>
      </c>
      <c r="AJ233" s="68" t="s">
        <v>1751</v>
      </c>
      <c r="AK233" s="68" t="s">
        <v>1751</v>
      </c>
      <c r="AL233" s="68" t="s">
        <v>1751</v>
      </c>
      <c r="AM233" s="68" t="s">
        <v>1751</v>
      </c>
      <c r="AN233" s="68" t="s">
        <v>1751</v>
      </c>
      <c r="AO233" s="68" t="s">
        <v>1751</v>
      </c>
      <c r="AP233" s="68" t="s">
        <v>1751</v>
      </c>
      <c r="AQ233" s="68" t="s">
        <v>1751</v>
      </c>
      <c r="AR233" s="68">
        <v>820</v>
      </c>
      <c r="AS233" s="68" t="s">
        <v>1751</v>
      </c>
      <c r="AT233" s="68" t="s">
        <v>1751</v>
      </c>
      <c r="AU233" s="68" t="s">
        <v>1751</v>
      </c>
      <c r="AV233" s="68" t="s">
        <v>1751</v>
      </c>
      <c r="AW233" s="68" t="s">
        <v>1751</v>
      </c>
      <c r="AX233" s="68" t="s">
        <v>1751</v>
      </c>
      <c r="AY233" s="68" t="s">
        <v>1751</v>
      </c>
      <c r="AZ233" s="68" t="s">
        <v>1751</v>
      </c>
      <c r="BA233" s="68" t="s">
        <v>1751</v>
      </c>
      <c r="BB233" s="68" t="s">
        <v>1751</v>
      </c>
      <c r="BC233" s="68" t="s">
        <v>1751</v>
      </c>
      <c r="BD233" s="68" t="s">
        <v>1751</v>
      </c>
      <c r="BE233" s="68" t="s">
        <v>1751</v>
      </c>
    </row>
    <row r="234" spans="1:65">
      <c r="A234" s="132">
        <v>45134</v>
      </c>
      <c r="B234" s="68">
        <v>1066.4000000000001</v>
      </c>
      <c r="C234" s="68">
        <v>1139.0999999999999</v>
      </c>
      <c r="D234" s="68">
        <v>845</v>
      </c>
      <c r="E234" s="68" t="s">
        <v>1751</v>
      </c>
      <c r="F234" s="68">
        <v>780</v>
      </c>
      <c r="G234" s="68">
        <v>821</v>
      </c>
      <c r="H234" s="68">
        <v>830</v>
      </c>
      <c r="I234" s="68">
        <v>850</v>
      </c>
      <c r="J234" s="68" t="s">
        <v>1751</v>
      </c>
      <c r="K234" s="68">
        <v>785</v>
      </c>
      <c r="L234" s="68">
        <v>905</v>
      </c>
      <c r="M234" s="68" t="s">
        <v>1751</v>
      </c>
      <c r="N234" s="68" t="s">
        <v>1751</v>
      </c>
      <c r="O234" s="68" t="s">
        <v>1751</v>
      </c>
      <c r="P234" s="68">
        <v>969</v>
      </c>
      <c r="Q234" s="68" t="s">
        <v>1751</v>
      </c>
      <c r="R234" s="68" t="s">
        <v>1751</v>
      </c>
      <c r="S234" s="68" t="s">
        <v>1751</v>
      </c>
      <c r="T234" s="68">
        <v>1070</v>
      </c>
      <c r="U234" s="68" t="s">
        <v>1751</v>
      </c>
      <c r="V234" s="68" t="s">
        <v>1751</v>
      </c>
      <c r="W234" s="68" t="s">
        <v>1751</v>
      </c>
      <c r="X234" s="68" t="s">
        <v>1751</v>
      </c>
      <c r="Y234" s="68">
        <v>1070</v>
      </c>
      <c r="Z234" s="68" t="s">
        <v>1751</v>
      </c>
      <c r="AA234" s="68" t="s">
        <v>1751</v>
      </c>
      <c r="AB234" s="68" t="s">
        <v>1751</v>
      </c>
      <c r="AC234" s="68" t="s">
        <v>1751</v>
      </c>
      <c r="AD234" s="68" t="s">
        <v>1751</v>
      </c>
      <c r="AE234" s="68">
        <v>1144</v>
      </c>
      <c r="AF234" s="68">
        <v>1150</v>
      </c>
      <c r="AG234" s="68" t="s">
        <v>1751</v>
      </c>
      <c r="AH234" s="68" t="s">
        <v>1751</v>
      </c>
      <c r="AI234" s="68">
        <v>1081</v>
      </c>
      <c r="AJ234" s="68" t="s">
        <v>1751</v>
      </c>
      <c r="AK234" s="68" t="s">
        <v>1751</v>
      </c>
      <c r="AL234" s="68" t="s">
        <v>1751</v>
      </c>
      <c r="AM234" s="68" t="s">
        <v>1751</v>
      </c>
      <c r="AN234" s="68" t="s">
        <v>1751</v>
      </c>
      <c r="AO234" s="68" t="s">
        <v>1751</v>
      </c>
      <c r="AP234" s="68" t="s">
        <v>1751</v>
      </c>
      <c r="AQ234" s="68" t="s">
        <v>1751</v>
      </c>
      <c r="AR234" s="68">
        <v>820</v>
      </c>
      <c r="AS234" s="68" t="s">
        <v>1751</v>
      </c>
      <c r="AT234" s="68" t="s">
        <v>1751</v>
      </c>
      <c r="AU234" s="68" t="s">
        <v>1751</v>
      </c>
      <c r="AV234" s="68" t="s">
        <v>1751</v>
      </c>
      <c r="AW234" s="68" t="s">
        <v>1751</v>
      </c>
      <c r="AX234" s="68" t="s">
        <v>1751</v>
      </c>
      <c r="AY234" s="68">
        <v>801</v>
      </c>
      <c r="AZ234" s="68" t="s">
        <v>1751</v>
      </c>
      <c r="BA234" s="68" t="s">
        <v>1751</v>
      </c>
      <c r="BB234" s="68">
        <v>1020</v>
      </c>
      <c r="BC234" s="68" t="s">
        <v>1751</v>
      </c>
      <c r="BD234" s="68" t="s">
        <v>1751</v>
      </c>
      <c r="BE234" s="68" t="s">
        <v>1751</v>
      </c>
    </row>
    <row r="235" spans="1:65">
      <c r="A235" s="132">
        <v>45135</v>
      </c>
      <c r="B235" s="68" t="s">
        <v>1751</v>
      </c>
      <c r="C235" s="68" t="s">
        <v>1751</v>
      </c>
      <c r="D235" s="68" t="s">
        <v>1751</v>
      </c>
      <c r="E235" s="68" t="s">
        <v>1751</v>
      </c>
      <c r="F235" s="68" t="s">
        <v>1751</v>
      </c>
      <c r="G235" s="68" t="s">
        <v>1751</v>
      </c>
      <c r="H235" s="68" t="s">
        <v>1751</v>
      </c>
      <c r="I235" s="68" t="s">
        <v>1751</v>
      </c>
      <c r="J235" s="68" t="s">
        <v>1751</v>
      </c>
      <c r="K235" s="68" t="s">
        <v>1751</v>
      </c>
      <c r="L235" s="68" t="s">
        <v>1751</v>
      </c>
      <c r="M235" s="68" t="s">
        <v>1751</v>
      </c>
      <c r="N235" s="68" t="s">
        <v>1751</v>
      </c>
      <c r="O235" s="68" t="s">
        <v>1751</v>
      </c>
      <c r="P235" s="68" t="s">
        <v>1751</v>
      </c>
      <c r="Q235" s="68" t="s">
        <v>1751</v>
      </c>
      <c r="R235" s="68" t="s">
        <v>1751</v>
      </c>
      <c r="S235" s="68" t="s">
        <v>1751</v>
      </c>
      <c r="T235" s="68" t="s">
        <v>1751</v>
      </c>
      <c r="U235" s="68" t="s">
        <v>1751</v>
      </c>
      <c r="V235" s="68" t="s">
        <v>1751</v>
      </c>
      <c r="W235" s="68" t="s">
        <v>1751</v>
      </c>
      <c r="X235" s="68" t="s">
        <v>1751</v>
      </c>
      <c r="Y235" s="68" t="s">
        <v>1751</v>
      </c>
      <c r="Z235" s="68" t="s">
        <v>1751</v>
      </c>
      <c r="AA235" s="68" t="s">
        <v>1751</v>
      </c>
      <c r="AB235" s="68" t="s">
        <v>1751</v>
      </c>
      <c r="AC235" s="68" t="s">
        <v>1751</v>
      </c>
      <c r="AD235" s="68" t="s">
        <v>1751</v>
      </c>
      <c r="AE235" s="68" t="s">
        <v>1751</v>
      </c>
      <c r="AF235" s="68" t="s">
        <v>1751</v>
      </c>
      <c r="AG235" s="68" t="s">
        <v>1751</v>
      </c>
      <c r="AH235" s="68" t="s">
        <v>1751</v>
      </c>
      <c r="AI235" s="68" t="s">
        <v>1751</v>
      </c>
      <c r="AJ235" s="68" t="s">
        <v>1751</v>
      </c>
      <c r="AK235" s="68" t="s">
        <v>1751</v>
      </c>
      <c r="AL235" s="68" t="s">
        <v>1751</v>
      </c>
      <c r="AM235" s="68" t="s">
        <v>1751</v>
      </c>
      <c r="AN235" s="68" t="s">
        <v>1751</v>
      </c>
      <c r="AO235" s="68" t="s">
        <v>1751</v>
      </c>
      <c r="AP235" s="68" t="s">
        <v>1751</v>
      </c>
      <c r="AQ235" s="68" t="s">
        <v>1751</v>
      </c>
      <c r="AR235" s="68" t="s">
        <v>1751</v>
      </c>
      <c r="AS235" s="68" t="s">
        <v>1751</v>
      </c>
      <c r="AT235" s="68" t="s">
        <v>1751</v>
      </c>
      <c r="AU235" s="68" t="s">
        <v>1751</v>
      </c>
      <c r="AV235" s="68" t="s">
        <v>1751</v>
      </c>
      <c r="AW235" s="68" t="s">
        <v>1751</v>
      </c>
      <c r="AX235" s="68" t="s">
        <v>1751</v>
      </c>
      <c r="AY235" s="68" t="s">
        <v>1751</v>
      </c>
      <c r="AZ235" s="68" t="s">
        <v>1751</v>
      </c>
      <c r="BA235" s="68" t="s">
        <v>1751</v>
      </c>
      <c r="BB235" s="68" t="s">
        <v>1751</v>
      </c>
      <c r="BC235" s="68" t="s">
        <v>1751</v>
      </c>
      <c r="BD235" s="68" t="s">
        <v>1751</v>
      </c>
      <c r="BE235" s="68" t="s">
        <v>1751</v>
      </c>
    </row>
    <row r="236" spans="1:65">
      <c r="A236" s="132">
        <v>45136</v>
      </c>
      <c r="B236" s="68" t="s">
        <v>1751</v>
      </c>
      <c r="C236" s="68" t="s">
        <v>1751</v>
      </c>
      <c r="D236" s="68" t="s">
        <v>1751</v>
      </c>
      <c r="E236" s="68" t="s">
        <v>1751</v>
      </c>
      <c r="F236" s="68" t="s">
        <v>1751</v>
      </c>
      <c r="G236" s="68" t="s">
        <v>1751</v>
      </c>
      <c r="H236" s="68" t="s">
        <v>1751</v>
      </c>
      <c r="I236" s="68" t="s">
        <v>1751</v>
      </c>
      <c r="J236" s="68" t="s">
        <v>1751</v>
      </c>
      <c r="K236" s="68" t="s">
        <v>1751</v>
      </c>
      <c r="L236" s="68" t="s">
        <v>1751</v>
      </c>
      <c r="M236" s="68" t="s">
        <v>1751</v>
      </c>
      <c r="N236" s="68" t="s">
        <v>1751</v>
      </c>
      <c r="O236" s="68" t="s">
        <v>1751</v>
      </c>
      <c r="P236" s="68" t="s">
        <v>1751</v>
      </c>
      <c r="Q236" s="68" t="s">
        <v>1751</v>
      </c>
      <c r="R236" s="68" t="s">
        <v>1751</v>
      </c>
      <c r="S236" s="68" t="s">
        <v>1751</v>
      </c>
      <c r="T236" s="68" t="s">
        <v>1751</v>
      </c>
      <c r="U236" s="68" t="s">
        <v>1751</v>
      </c>
      <c r="V236" s="68" t="s">
        <v>1751</v>
      </c>
      <c r="W236" s="68" t="s">
        <v>1751</v>
      </c>
      <c r="X236" s="68" t="s">
        <v>1751</v>
      </c>
      <c r="Y236" s="68" t="s">
        <v>1751</v>
      </c>
      <c r="Z236" s="68" t="s">
        <v>1751</v>
      </c>
      <c r="AA236" s="68" t="s">
        <v>1751</v>
      </c>
      <c r="AB236" s="68" t="s">
        <v>1751</v>
      </c>
      <c r="AC236" s="68" t="s">
        <v>1751</v>
      </c>
      <c r="AD236" s="68" t="s">
        <v>1751</v>
      </c>
      <c r="AE236" s="68" t="s">
        <v>1751</v>
      </c>
      <c r="AF236" s="68" t="s">
        <v>1751</v>
      </c>
      <c r="AG236" s="68" t="s">
        <v>1751</v>
      </c>
      <c r="AH236" s="68" t="s">
        <v>1751</v>
      </c>
      <c r="AI236" s="68" t="s">
        <v>1751</v>
      </c>
      <c r="AJ236" s="68" t="s">
        <v>1751</v>
      </c>
      <c r="AK236" s="68" t="s">
        <v>1751</v>
      </c>
      <c r="AL236" s="68" t="s">
        <v>1751</v>
      </c>
      <c r="AM236" s="68" t="s">
        <v>1751</v>
      </c>
      <c r="AN236" s="68" t="s">
        <v>1751</v>
      </c>
      <c r="AO236" s="68" t="s">
        <v>1751</v>
      </c>
      <c r="AP236" s="68" t="s">
        <v>1751</v>
      </c>
      <c r="AQ236" s="68" t="s">
        <v>1751</v>
      </c>
      <c r="AR236" s="68" t="s">
        <v>1751</v>
      </c>
      <c r="AS236" s="68" t="s">
        <v>1751</v>
      </c>
      <c r="AT236" s="68" t="s">
        <v>1751</v>
      </c>
      <c r="AU236" s="68" t="s">
        <v>1751</v>
      </c>
      <c r="AV236" s="68" t="s">
        <v>1751</v>
      </c>
      <c r="AW236" s="68" t="s">
        <v>1751</v>
      </c>
      <c r="AX236" s="68" t="s">
        <v>1751</v>
      </c>
      <c r="AY236" s="68" t="s">
        <v>1751</v>
      </c>
      <c r="AZ236" s="68" t="s">
        <v>1751</v>
      </c>
      <c r="BA236" s="68" t="s">
        <v>1751</v>
      </c>
      <c r="BB236" s="68" t="s">
        <v>1751</v>
      </c>
      <c r="BC236" s="68" t="s">
        <v>1751</v>
      </c>
      <c r="BD236" s="68" t="s">
        <v>1751</v>
      </c>
      <c r="BE236" s="68" t="s">
        <v>1751</v>
      </c>
    </row>
    <row r="237" spans="1:65">
      <c r="A237" s="132">
        <v>45137</v>
      </c>
      <c r="B237" s="68">
        <v>1066</v>
      </c>
      <c r="C237" s="68" t="s">
        <v>1751</v>
      </c>
      <c r="D237" s="68" t="s">
        <v>1751</v>
      </c>
      <c r="E237" s="68">
        <v>800</v>
      </c>
      <c r="F237" s="68">
        <v>780</v>
      </c>
      <c r="G237" s="68">
        <v>830</v>
      </c>
      <c r="H237" s="68">
        <v>840</v>
      </c>
      <c r="I237" s="68">
        <v>830</v>
      </c>
      <c r="J237" s="68" t="s">
        <v>1751</v>
      </c>
      <c r="K237" s="68">
        <v>790</v>
      </c>
      <c r="L237" s="68">
        <v>903</v>
      </c>
      <c r="M237" s="68" t="s">
        <v>1751</v>
      </c>
      <c r="N237" s="68" t="s">
        <v>1751</v>
      </c>
      <c r="O237" s="68">
        <v>826</v>
      </c>
      <c r="P237" s="68" t="s">
        <v>1751</v>
      </c>
      <c r="Q237" s="68" t="s">
        <v>1751</v>
      </c>
      <c r="R237" s="68">
        <v>999.6</v>
      </c>
      <c r="S237" s="68" t="s">
        <v>1751</v>
      </c>
      <c r="T237" s="68" t="s">
        <v>1751</v>
      </c>
      <c r="U237" s="68" t="s">
        <v>1751</v>
      </c>
      <c r="V237" s="68" t="s">
        <v>1751</v>
      </c>
      <c r="W237" s="68" t="s">
        <v>1751</v>
      </c>
      <c r="X237" s="68" t="s">
        <v>1751</v>
      </c>
      <c r="Y237" s="68" t="s">
        <v>1751</v>
      </c>
      <c r="Z237" s="68" t="s">
        <v>1751</v>
      </c>
      <c r="AA237" s="68" t="s">
        <v>1751</v>
      </c>
      <c r="AB237" s="68" t="s">
        <v>1751</v>
      </c>
      <c r="AC237" s="68" t="s">
        <v>1751</v>
      </c>
      <c r="AD237" s="68" t="s">
        <v>1751</v>
      </c>
      <c r="AE237" s="68" t="s">
        <v>1751</v>
      </c>
      <c r="AF237" s="68" t="s">
        <v>1751</v>
      </c>
      <c r="AG237" s="68" t="s">
        <v>1751</v>
      </c>
      <c r="AH237" s="68" t="s">
        <v>1751</v>
      </c>
      <c r="AI237" s="68" t="s">
        <v>1751</v>
      </c>
      <c r="AJ237" s="68" t="s">
        <v>1751</v>
      </c>
      <c r="AK237" s="68">
        <v>933</v>
      </c>
      <c r="AL237" s="68" t="s">
        <v>1751</v>
      </c>
      <c r="AM237" s="68" t="s">
        <v>1751</v>
      </c>
      <c r="AN237" s="68" t="s">
        <v>1751</v>
      </c>
      <c r="AO237" s="68" t="s">
        <v>1751</v>
      </c>
      <c r="AP237" s="68" t="s">
        <v>1751</v>
      </c>
      <c r="AQ237" s="68" t="s">
        <v>1751</v>
      </c>
      <c r="AR237" s="68">
        <v>820</v>
      </c>
      <c r="AS237" s="68" t="s">
        <v>1751</v>
      </c>
      <c r="AT237" s="68" t="s">
        <v>1751</v>
      </c>
      <c r="AU237" s="68" t="s">
        <v>1751</v>
      </c>
      <c r="AV237" s="68" t="s">
        <v>1751</v>
      </c>
      <c r="AW237" s="68" t="s">
        <v>1751</v>
      </c>
      <c r="AX237" s="68" t="s">
        <v>1751</v>
      </c>
      <c r="AY237" s="68">
        <v>801</v>
      </c>
      <c r="AZ237" s="68">
        <v>823</v>
      </c>
      <c r="BA237" s="68" t="s">
        <v>1751</v>
      </c>
      <c r="BB237" s="68" t="s">
        <v>1751</v>
      </c>
      <c r="BC237" s="68" t="s">
        <v>1751</v>
      </c>
      <c r="BD237" s="68" t="s">
        <v>1751</v>
      </c>
      <c r="BE237" s="68" t="s">
        <v>1751</v>
      </c>
      <c r="BF237" s="68" t="s">
        <v>1751</v>
      </c>
      <c r="BG237" s="68" t="s">
        <v>1751</v>
      </c>
      <c r="BH237" s="68" t="s">
        <v>1751</v>
      </c>
      <c r="BI237" s="68" t="s">
        <v>1751</v>
      </c>
      <c r="BM237" s="68" t="s">
        <v>1751</v>
      </c>
    </row>
    <row r="238" spans="1:65">
      <c r="A238" s="132">
        <v>45138</v>
      </c>
      <c r="B238" s="68">
        <v>1045</v>
      </c>
      <c r="C238" s="68" t="s">
        <v>1751</v>
      </c>
      <c r="D238" s="68" t="s">
        <v>1751</v>
      </c>
      <c r="E238" s="68">
        <v>815</v>
      </c>
      <c r="F238" s="68">
        <v>785</v>
      </c>
      <c r="G238" s="68">
        <v>815</v>
      </c>
      <c r="H238" s="68" t="s">
        <v>1751</v>
      </c>
      <c r="I238" s="68" t="s">
        <v>1751</v>
      </c>
      <c r="J238" s="68">
        <v>800</v>
      </c>
      <c r="K238" s="68" t="s">
        <v>1751</v>
      </c>
      <c r="L238" s="68">
        <v>915</v>
      </c>
      <c r="M238" s="68" t="s">
        <v>1751</v>
      </c>
      <c r="N238" s="68" t="s">
        <v>1751</v>
      </c>
      <c r="O238" s="68" t="s">
        <v>1751</v>
      </c>
      <c r="P238" s="68" t="s">
        <v>1751</v>
      </c>
      <c r="Q238" s="68" t="s">
        <v>1751</v>
      </c>
      <c r="R238" s="68">
        <v>980</v>
      </c>
      <c r="S238" s="68" t="s">
        <v>1751</v>
      </c>
      <c r="T238" s="68" t="s">
        <v>1751</v>
      </c>
      <c r="U238" s="68" t="s">
        <v>1751</v>
      </c>
      <c r="V238" s="68" t="s">
        <v>1751</v>
      </c>
      <c r="W238" s="68" t="s">
        <v>1751</v>
      </c>
      <c r="X238" s="68" t="s">
        <v>1751</v>
      </c>
      <c r="Y238" s="68" t="s">
        <v>1751</v>
      </c>
      <c r="Z238" s="68" t="s">
        <v>1751</v>
      </c>
      <c r="AA238" s="68" t="s">
        <v>1751</v>
      </c>
      <c r="AB238" s="68" t="s">
        <v>1751</v>
      </c>
      <c r="AC238" s="68" t="s">
        <v>1751</v>
      </c>
      <c r="AD238" s="68" t="s">
        <v>1751</v>
      </c>
      <c r="AE238" s="68" t="s">
        <v>1751</v>
      </c>
      <c r="AF238" s="68" t="s">
        <v>1751</v>
      </c>
      <c r="AG238" s="68" t="s">
        <v>1751</v>
      </c>
      <c r="AH238" s="68" t="s">
        <v>1751</v>
      </c>
      <c r="AI238" s="68" t="s">
        <v>1751</v>
      </c>
      <c r="AJ238" s="68" t="s">
        <v>1751</v>
      </c>
      <c r="AK238" s="68" t="s">
        <v>1751</v>
      </c>
      <c r="AL238" s="68" t="s">
        <v>1751</v>
      </c>
      <c r="AM238" s="68" t="s">
        <v>1751</v>
      </c>
      <c r="AN238" s="68" t="s">
        <v>1751</v>
      </c>
      <c r="AO238" s="68" t="s">
        <v>1751</v>
      </c>
      <c r="AP238" s="68" t="s">
        <v>1751</v>
      </c>
      <c r="AQ238" s="68">
        <v>786</v>
      </c>
      <c r="AR238" s="68" t="s">
        <v>1751</v>
      </c>
      <c r="AS238" s="68" t="s">
        <v>1751</v>
      </c>
      <c r="AT238" s="68" t="s">
        <v>1751</v>
      </c>
      <c r="AU238" s="68" t="s">
        <v>1751</v>
      </c>
      <c r="AV238" s="68" t="s">
        <v>1751</v>
      </c>
      <c r="AW238" s="68" t="s">
        <v>1751</v>
      </c>
      <c r="AX238" s="68" t="s">
        <v>1751</v>
      </c>
      <c r="AY238" s="68" t="s">
        <v>1751</v>
      </c>
      <c r="AZ238" s="68" t="s">
        <v>1751</v>
      </c>
      <c r="BA238" s="68" t="s">
        <v>1751</v>
      </c>
      <c r="BB238" s="68">
        <v>1000</v>
      </c>
      <c r="BC238" s="68" t="s">
        <v>1751</v>
      </c>
      <c r="BD238" s="68" t="s">
        <v>1751</v>
      </c>
      <c r="BE238" s="68" t="s">
        <v>1751</v>
      </c>
      <c r="BF238" s="68" t="s">
        <v>1751</v>
      </c>
      <c r="BG238" s="68" t="s">
        <v>1751</v>
      </c>
      <c r="BH238" s="68" t="s">
        <v>1751</v>
      </c>
      <c r="BI238" s="68" t="s">
        <v>1751</v>
      </c>
      <c r="BM238" s="68" t="s">
        <v>1751</v>
      </c>
    </row>
    <row r="239" spans="1:65">
      <c r="A239" s="132">
        <v>45139</v>
      </c>
      <c r="B239" s="68">
        <v>1044.5</v>
      </c>
      <c r="C239" s="68" t="s">
        <v>1751</v>
      </c>
      <c r="D239" s="68" t="s">
        <v>1751</v>
      </c>
      <c r="E239" s="68">
        <v>800</v>
      </c>
      <c r="F239" s="68">
        <v>785</v>
      </c>
      <c r="G239" s="68">
        <v>830</v>
      </c>
      <c r="H239" s="68" t="s">
        <v>1751</v>
      </c>
      <c r="I239" s="68" t="s">
        <v>1751</v>
      </c>
      <c r="J239" s="68">
        <v>800</v>
      </c>
      <c r="K239" s="68" t="s">
        <v>1751</v>
      </c>
      <c r="L239" s="68" t="s">
        <v>1751</v>
      </c>
      <c r="M239" s="68" t="s">
        <v>1751</v>
      </c>
      <c r="N239" s="68" t="s">
        <v>1751</v>
      </c>
      <c r="O239" s="68">
        <v>840</v>
      </c>
      <c r="P239" s="68" t="s">
        <v>1751</v>
      </c>
      <c r="Q239" s="68" t="s">
        <v>1751</v>
      </c>
      <c r="R239" s="68">
        <v>966.5</v>
      </c>
      <c r="S239" s="68" t="s">
        <v>1751</v>
      </c>
      <c r="T239" s="68" t="s">
        <v>1751</v>
      </c>
      <c r="U239" s="68">
        <v>914</v>
      </c>
      <c r="V239" s="68" t="s">
        <v>1751</v>
      </c>
      <c r="W239" s="68" t="s">
        <v>1751</v>
      </c>
      <c r="X239" s="68" t="s">
        <v>1751</v>
      </c>
      <c r="Y239" s="68" t="s">
        <v>1751</v>
      </c>
      <c r="Z239" s="68" t="s">
        <v>1751</v>
      </c>
      <c r="AA239" s="68" t="s">
        <v>1751</v>
      </c>
      <c r="AB239" s="68" t="s">
        <v>1751</v>
      </c>
      <c r="AC239" s="68" t="s">
        <v>1751</v>
      </c>
      <c r="AD239" s="68" t="s">
        <v>1751</v>
      </c>
      <c r="AE239" s="68" t="s">
        <v>1751</v>
      </c>
      <c r="AF239" s="68" t="s">
        <v>1751</v>
      </c>
      <c r="AG239" s="68" t="s">
        <v>1751</v>
      </c>
      <c r="AH239" s="68" t="s">
        <v>1751</v>
      </c>
      <c r="AI239" s="68" t="s">
        <v>1751</v>
      </c>
      <c r="AJ239" s="68" t="s">
        <v>1751</v>
      </c>
      <c r="AK239" s="68">
        <v>930</v>
      </c>
      <c r="AL239" s="68" t="s">
        <v>1751</v>
      </c>
      <c r="AM239" s="68" t="s">
        <v>1751</v>
      </c>
      <c r="AN239" s="68" t="s">
        <v>1751</v>
      </c>
      <c r="AO239" s="68" t="s">
        <v>1751</v>
      </c>
      <c r="AP239" s="68" t="s">
        <v>1751</v>
      </c>
      <c r="AQ239" s="68" t="s">
        <v>1751</v>
      </c>
      <c r="AR239" s="68" t="s">
        <v>1751</v>
      </c>
      <c r="AS239" s="68" t="s">
        <v>1751</v>
      </c>
      <c r="AT239" s="68" t="s">
        <v>1751</v>
      </c>
      <c r="AU239" s="68" t="s">
        <v>1751</v>
      </c>
      <c r="AV239" s="68" t="s">
        <v>1751</v>
      </c>
      <c r="AW239" s="68" t="s">
        <v>1751</v>
      </c>
      <c r="AX239" s="68" t="s">
        <v>1751</v>
      </c>
      <c r="AY239" s="68">
        <v>800</v>
      </c>
      <c r="AZ239" s="68" t="s">
        <v>1751</v>
      </c>
      <c r="BA239" s="68" t="s">
        <v>1751</v>
      </c>
      <c r="BB239" s="68" t="s">
        <v>1751</v>
      </c>
      <c r="BC239" s="68" t="s">
        <v>1751</v>
      </c>
      <c r="BD239" s="68" t="s">
        <v>1751</v>
      </c>
      <c r="BE239" s="68" t="s">
        <v>1751</v>
      </c>
      <c r="BF239" s="68" t="s">
        <v>1751</v>
      </c>
      <c r="BG239" s="68" t="s">
        <v>1751</v>
      </c>
      <c r="BH239" s="68" t="s">
        <v>1751</v>
      </c>
      <c r="BI239" s="68" t="s">
        <v>1751</v>
      </c>
      <c r="BM239" s="68" t="s">
        <v>1751</v>
      </c>
    </row>
    <row r="240" spans="1:65">
      <c r="A240" s="132">
        <v>45140</v>
      </c>
      <c r="B240" s="68" t="s">
        <v>1751</v>
      </c>
      <c r="C240" s="68" t="s">
        <v>1751</v>
      </c>
      <c r="D240" s="68" t="s">
        <v>1751</v>
      </c>
      <c r="E240" s="68">
        <v>784</v>
      </c>
      <c r="F240" s="68">
        <v>780</v>
      </c>
      <c r="G240" s="68" t="s">
        <v>1751</v>
      </c>
      <c r="H240" s="68" t="s">
        <v>1751</v>
      </c>
      <c r="I240" s="68" t="s">
        <v>1751</v>
      </c>
      <c r="J240" s="68">
        <v>785</v>
      </c>
      <c r="K240" s="68" t="s">
        <v>1751</v>
      </c>
      <c r="L240" s="68">
        <v>900</v>
      </c>
      <c r="M240" s="68" t="s">
        <v>1751</v>
      </c>
      <c r="N240" s="68" t="s">
        <v>1751</v>
      </c>
      <c r="O240" s="68">
        <v>835</v>
      </c>
      <c r="P240" s="68" t="s">
        <v>1751</v>
      </c>
      <c r="Q240" s="68" t="s">
        <v>1751</v>
      </c>
      <c r="R240" s="68">
        <v>967.2</v>
      </c>
      <c r="S240" s="68" t="s">
        <v>1751</v>
      </c>
      <c r="T240" s="68" t="s">
        <v>1751</v>
      </c>
      <c r="U240" s="68">
        <v>913</v>
      </c>
      <c r="V240" s="68" t="s">
        <v>1751</v>
      </c>
      <c r="W240" s="68" t="s">
        <v>1751</v>
      </c>
      <c r="X240" s="68" t="s">
        <v>1751</v>
      </c>
      <c r="Y240" s="68" t="s">
        <v>1751</v>
      </c>
      <c r="Z240" s="68" t="s">
        <v>1751</v>
      </c>
      <c r="AA240" s="68" t="s">
        <v>1751</v>
      </c>
      <c r="AB240" s="68" t="s">
        <v>1751</v>
      </c>
      <c r="AC240" s="68" t="s">
        <v>1751</v>
      </c>
      <c r="AD240" s="68" t="s">
        <v>1751</v>
      </c>
      <c r="AE240" s="68" t="s">
        <v>1751</v>
      </c>
      <c r="AF240" s="68" t="s">
        <v>1751</v>
      </c>
      <c r="AG240" s="68" t="s">
        <v>1751</v>
      </c>
      <c r="AH240" s="68" t="s">
        <v>1751</v>
      </c>
      <c r="AI240" s="68" t="s">
        <v>1751</v>
      </c>
      <c r="AJ240" s="68" t="s">
        <v>1751</v>
      </c>
      <c r="AK240" s="68">
        <v>935</v>
      </c>
      <c r="AL240" s="68" t="s">
        <v>1751</v>
      </c>
      <c r="AM240" s="68" t="s">
        <v>1751</v>
      </c>
      <c r="AN240" s="68" t="s">
        <v>1751</v>
      </c>
      <c r="AO240" s="68" t="s">
        <v>1751</v>
      </c>
      <c r="AP240" s="68" t="s">
        <v>1751</v>
      </c>
      <c r="AQ240" s="68" t="s">
        <v>1751</v>
      </c>
      <c r="AR240" s="68" t="s">
        <v>1751</v>
      </c>
      <c r="AS240" s="68" t="s">
        <v>1751</v>
      </c>
      <c r="AT240" s="68" t="s">
        <v>1751</v>
      </c>
      <c r="AU240" s="68" t="s">
        <v>1751</v>
      </c>
      <c r="AV240" s="68" t="s">
        <v>1751</v>
      </c>
      <c r="AW240" s="68" t="s">
        <v>1751</v>
      </c>
      <c r="AX240" s="68" t="s">
        <v>1751</v>
      </c>
      <c r="AY240" s="68" t="s">
        <v>1751</v>
      </c>
      <c r="AZ240" s="68" t="s">
        <v>1751</v>
      </c>
      <c r="BA240" s="68" t="s">
        <v>1751</v>
      </c>
      <c r="BB240" s="68" t="s">
        <v>1751</v>
      </c>
      <c r="BC240" s="68" t="s">
        <v>1751</v>
      </c>
      <c r="BD240" s="68" t="s">
        <v>1751</v>
      </c>
      <c r="BE240" s="68" t="s">
        <v>1751</v>
      </c>
      <c r="BF240" s="68" t="s">
        <v>1751</v>
      </c>
      <c r="BG240" s="68" t="s">
        <v>1751</v>
      </c>
      <c r="BH240" s="68" t="s">
        <v>1751</v>
      </c>
      <c r="BI240" s="68" t="s">
        <v>1751</v>
      </c>
      <c r="BM240" s="68" t="s">
        <v>1751</v>
      </c>
    </row>
    <row r="241" spans="1:65">
      <c r="A241" s="132">
        <v>45141</v>
      </c>
      <c r="B241" s="68" t="s">
        <v>1751</v>
      </c>
      <c r="C241" s="68" t="s">
        <v>1751</v>
      </c>
      <c r="D241" s="68" t="s">
        <v>1751</v>
      </c>
      <c r="E241" s="68" t="s">
        <v>1751</v>
      </c>
      <c r="F241" s="68" t="s">
        <v>1751</v>
      </c>
      <c r="G241" s="68" t="s">
        <v>1751</v>
      </c>
      <c r="H241" s="68" t="s">
        <v>1751</v>
      </c>
      <c r="I241" s="68">
        <v>830</v>
      </c>
      <c r="J241" s="68">
        <v>785</v>
      </c>
      <c r="K241" s="68">
        <v>790</v>
      </c>
      <c r="L241" s="68">
        <v>896</v>
      </c>
      <c r="M241" s="68" t="s">
        <v>1751</v>
      </c>
      <c r="N241" s="68" t="s">
        <v>1751</v>
      </c>
      <c r="O241" s="68" t="s">
        <v>1751</v>
      </c>
      <c r="P241" s="68" t="s">
        <v>1751</v>
      </c>
      <c r="Q241" s="68">
        <v>992.1</v>
      </c>
      <c r="R241" s="68" t="s">
        <v>1751</v>
      </c>
      <c r="S241" s="68" t="s">
        <v>1751</v>
      </c>
      <c r="T241" s="68" t="s">
        <v>1751</v>
      </c>
      <c r="U241" s="68" t="s">
        <v>1751</v>
      </c>
      <c r="V241" s="68" t="s">
        <v>1751</v>
      </c>
      <c r="W241" s="68" t="s">
        <v>1751</v>
      </c>
      <c r="X241" s="68" t="s">
        <v>1751</v>
      </c>
      <c r="Y241" s="68" t="s">
        <v>1751</v>
      </c>
      <c r="Z241" s="68" t="s">
        <v>1751</v>
      </c>
      <c r="AA241" s="68" t="s">
        <v>1751</v>
      </c>
      <c r="AB241" s="68" t="s">
        <v>1751</v>
      </c>
      <c r="AC241" s="68" t="s">
        <v>1751</v>
      </c>
      <c r="AD241" s="68" t="s">
        <v>1751</v>
      </c>
      <c r="AE241" s="68" t="s">
        <v>1751</v>
      </c>
      <c r="AF241" s="68" t="s">
        <v>1751</v>
      </c>
      <c r="AG241" s="68" t="s">
        <v>1751</v>
      </c>
      <c r="AH241" s="68" t="s">
        <v>1751</v>
      </c>
      <c r="AI241" s="68" t="s">
        <v>1751</v>
      </c>
      <c r="AJ241" s="68" t="s">
        <v>1751</v>
      </c>
      <c r="AK241" s="68">
        <v>936</v>
      </c>
      <c r="AL241" s="68" t="s">
        <v>1751</v>
      </c>
      <c r="AM241" s="68" t="s">
        <v>1751</v>
      </c>
      <c r="AN241" s="68" t="s">
        <v>1751</v>
      </c>
      <c r="AO241" s="68" t="s">
        <v>1751</v>
      </c>
      <c r="AP241" s="68" t="s">
        <v>1751</v>
      </c>
      <c r="AQ241" s="68" t="s">
        <v>1751</v>
      </c>
      <c r="AR241" s="68" t="s">
        <v>1751</v>
      </c>
      <c r="AS241" s="68" t="s">
        <v>1751</v>
      </c>
      <c r="AT241" s="68" t="s">
        <v>1751</v>
      </c>
      <c r="AU241" s="68" t="s">
        <v>1751</v>
      </c>
      <c r="AV241" s="68" t="s">
        <v>1751</v>
      </c>
      <c r="AW241" s="68" t="s">
        <v>1751</v>
      </c>
      <c r="AX241" s="68" t="s">
        <v>1751</v>
      </c>
      <c r="AY241" s="68" t="s">
        <v>1751</v>
      </c>
      <c r="AZ241" s="68" t="s">
        <v>1751</v>
      </c>
      <c r="BA241" s="68" t="s">
        <v>1751</v>
      </c>
      <c r="BB241" s="68" t="s">
        <v>1751</v>
      </c>
      <c r="BC241" s="68" t="s">
        <v>1751</v>
      </c>
      <c r="BD241" s="68" t="s">
        <v>1751</v>
      </c>
      <c r="BE241" s="68" t="s">
        <v>1751</v>
      </c>
      <c r="BF241" s="68" t="s">
        <v>1751</v>
      </c>
      <c r="BG241" s="68" t="s">
        <v>1751</v>
      </c>
      <c r="BH241" s="68" t="s">
        <v>1751</v>
      </c>
      <c r="BI241" s="68" t="s">
        <v>1751</v>
      </c>
      <c r="BM241" s="68" t="s">
        <v>1751</v>
      </c>
    </row>
    <row r="242" spans="1:65">
      <c r="A242" s="132">
        <v>45142</v>
      </c>
      <c r="B242" s="68" t="s">
        <v>1751</v>
      </c>
      <c r="C242" s="68" t="s">
        <v>1751</v>
      </c>
      <c r="D242" s="68" t="s">
        <v>1751</v>
      </c>
      <c r="E242" s="68" t="s">
        <v>1751</v>
      </c>
      <c r="F242" s="68" t="s">
        <v>1751</v>
      </c>
      <c r="G242" s="68" t="s">
        <v>1751</v>
      </c>
      <c r="H242" s="68" t="s">
        <v>1751</v>
      </c>
      <c r="I242" s="68" t="s">
        <v>1751</v>
      </c>
      <c r="J242" s="68" t="s">
        <v>1751</v>
      </c>
      <c r="K242" s="68" t="s">
        <v>1751</v>
      </c>
      <c r="L242" s="68" t="s">
        <v>1751</v>
      </c>
      <c r="M242" s="68" t="s">
        <v>1751</v>
      </c>
      <c r="N242" s="68" t="s">
        <v>1751</v>
      </c>
      <c r="O242" s="68" t="s">
        <v>1751</v>
      </c>
      <c r="P242" s="68" t="s">
        <v>1751</v>
      </c>
      <c r="Q242" s="68" t="s">
        <v>1751</v>
      </c>
      <c r="R242" s="68" t="s">
        <v>1751</v>
      </c>
      <c r="S242" s="68" t="s">
        <v>1751</v>
      </c>
      <c r="T242" s="68" t="s">
        <v>1751</v>
      </c>
      <c r="U242" s="68" t="s">
        <v>1751</v>
      </c>
      <c r="V242" s="68" t="s">
        <v>1751</v>
      </c>
      <c r="W242" s="68" t="s">
        <v>1751</v>
      </c>
      <c r="X242" s="68" t="s">
        <v>1751</v>
      </c>
      <c r="Y242" s="68" t="s">
        <v>1751</v>
      </c>
      <c r="Z242" s="68" t="s">
        <v>1751</v>
      </c>
      <c r="AA242" s="68" t="s">
        <v>1751</v>
      </c>
      <c r="AB242" s="68" t="s">
        <v>1751</v>
      </c>
      <c r="AC242" s="68" t="s">
        <v>1751</v>
      </c>
      <c r="AD242" s="68" t="s">
        <v>1751</v>
      </c>
      <c r="AE242" s="68" t="s">
        <v>1751</v>
      </c>
      <c r="AF242" s="68" t="s">
        <v>1751</v>
      </c>
      <c r="AG242" s="68" t="s">
        <v>1751</v>
      </c>
      <c r="AH242" s="68" t="s">
        <v>1751</v>
      </c>
      <c r="AI242" s="68" t="s">
        <v>1751</v>
      </c>
      <c r="AJ242" s="68" t="s">
        <v>1751</v>
      </c>
      <c r="AK242" s="68" t="s">
        <v>1751</v>
      </c>
      <c r="AL242" s="68" t="s">
        <v>1751</v>
      </c>
      <c r="AM242" s="68" t="s">
        <v>1751</v>
      </c>
      <c r="AN242" s="68" t="s">
        <v>1751</v>
      </c>
      <c r="AO242" s="68" t="s">
        <v>1751</v>
      </c>
      <c r="AP242" s="68" t="s">
        <v>1751</v>
      </c>
      <c r="AQ242" s="68" t="s">
        <v>1751</v>
      </c>
      <c r="AR242" s="68" t="s">
        <v>1751</v>
      </c>
      <c r="AS242" s="68" t="s">
        <v>1751</v>
      </c>
      <c r="AT242" s="68" t="s">
        <v>1751</v>
      </c>
      <c r="AU242" s="68" t="s">
        <v>1751</v>
      </c>
      <c r="AV242" s="68" t="s">
        <v>1751</v>
      </c>
      <c r="AW242" s="68" t="s">
        <v>1751</v>
      </c>
      <c r="AX242" s="68" t="s">
        <v>1751</v>
      </c>
      <c r="AY242" s="68" t="s">
        <v>1751</v>
      </c>
      <c r="AZ242" s="68" t="s">
        <v>1751</v>
      </c>
      <c r="BA242" s="68" t="s">
        <v>1751</v>
      </c>
      <c r="BB242" s="68" t="s">
        <v>1751</v>
      </c>
      <c r="BC242" s="68" t="s">
        <v>1751</v>
      </c>
      <c r="BD242" s="68" t="s">
        <v>1751</v>
      </c>
      <c r="BE242" s="68" t="s">
        <v>1751</v>
      </c>
      <c r="BF242" s="68" t="s">
        <v>1751</v>
      </c>
      <c r="BG242" s="68" t="s">
        <v>1751</v>
      </c>
      <c r="BH242" s="68" t="s">
        <v>1751</v>
      </c>
      <c r="BI242" s="68" t="s">
        <v>1751</v>
      </c>
      <c r="BM242" s="68" t="s">
        <v>1751</v>
      </c>
    </row>
    <row r="243" spans="1:65">
      <c r="A243" s="132">
        <v>45143</v>
      </c>
      <c r="B243" s="68" t="s">
        <v>1751</v>
      </c>
      <c r="C243" s="68" t="s">
        <v>1751</v>
      </c>
      <c r="D243" s="68" t="s">
        <v>1751</v>
      </c>
      <c r="E243" s="68" t="s">
        <v>1751</v>
      </c>
      <c r="F243" s="68" t="s">
        <v>1751</v>
      </c>
      <c r="G243" s="68" t="s">
        <v>1751</v>
      </c>
      <c r="H243" s="68" t="s">
        <v>1751</v>
      </c>
      <c r="I243" s="68" t="s">
        <v>1751</v>
      </c>
      <c r="J243" s="68" t="s">
        <v>1751</v>
      </c>
      <c r="K243" s="68" t="s">
        <v>1751</v>
      </c>
      <c r="L243" s="68" t="s">
        <v>1751</v>
      </c>
      <c r="M243" s="68" t="s">
        <v>1751</v>
      </c>
      <c r="N243" s="68" t="s">
        <v>1751</v>
      </c>
      <c r="O243" s="68" t="s">
        <v>1751</v>
      </c>
      <c r="P243" s="68" t="s">
        <v>1751</v>
      </c>
      <c r="Q243" s="68" t="s">
        <v>1751</v>
      </c>
      <c r="R243" s="68" t="s">
        <v>1751</v>
      </c>
      <c r="S243" s="68" t="s">
        <v>1751</v>
      </c>
      <c r="T243" s="68" t="s">
        <v>1751</v>
      </c>
      <c r="U243" s="68" t="s">
        <v>1751</v>
      </c>
      <c r="V243" s="68" t="s">
        <v>1751</v>
      </c>
      <c r="W243" s="68" t="s">
        <v>1751</v>
      </c>
      <c r="X243" s="68" t="s">
        <v>1751</v>
      </c>
      <c r="Y243" s="68" t="s">
        <v>1751</v>
      </c>
      <c r="Z243" s="68" t="s">
        <v>1751</v>
      </c>
      <c r="AA243" s="68" t="s">
        <v>1751</v>
      </c>
      <c r="AB243" s="68" t="s">
        <v>1751</v>
      </c>
      <c r="AC243" s="68" t="s">
        <v>1751</v>
      </c>
      <c r="AD243" s="68" t="s">
        <v>1751</v>
      </c>
      <c r="AE243" s="68" t="s">
        <v>1751</v>
      </c>
      <c r="AF243" s="68" t="s">
        <v>1751</v>
      </c>
      <c r="AG243" s="68" t="s">
        <v>1751</v>
      </c>
      <c r="AH243" s="68" t="s">
        <v>1751</v>
      </c>
      <c r="AI243" s="68" t="s">
        <v>1751</v>
      </c>
      <c r="AJ243" s="68" t="s">
        <v>1751</v>
      </c>
      <c r="AK243" s="68" t="s">
        <v>1751</v>
      </c>
      <c r="AL243" s="68" t="s">
        <v>1751</v>
      </c>
      <c r="AM243" s="68" t="s">
        <v>1751</v>
      </c>
      <c r="AN243" s="68" t="s">
        <v>1751</v>
      </c>
      <c r="AO243" s="68" t="s">
        <v>1751</v>
      </c>
      <c r="AP243" s="68" t="s">
        <v>1751</v>
      </c>
      <c r="AQ243" s="68" t="s">
        <v>1751</v>
      </c>
      <c r="AR243" s="68" t="s">
        <v>1751</v>
      </c>
      <c r="AS243" s="68" t="s">
        <v>1751</v>
      </c>
      <c r="AT243" s="68" t="s">
        <v>1751</v>
      </c>
      <c r="AU243" s="68" t="s">
        <v>1751</v>
      </c>
      <c r="AV243" s="68" t="s">
        <v>1751</v>
      </c>
      <c r="AW243" s="68" t="s">
        <v>1751</v>
      </c>
      <c r="AX243" s="68" t="s">
        <v>1751</v>
      </c>
      <c r="AY243" s="68" t="s">
        <v>1751</v>
      </c>
      <c r="AZ243" s="68" t="s">
        <v>1751</v>
      </c>
      <c r="BA243" s="68" t="s">
        <v>1751</v>
      </c>
      <c r="BB243" s="68" t="s">
        <v>1751</v>
      </c>
      <c r="BC243" s="68" t="s">
        <v>1751</v>
      </c>
      <c r="BD243" s="68" t="s">
        <v>1751</v>
      </c>
      <c r="BE243" s="68" t="s">
        <v>1751</v>
      </c>
      <c r="BF243" s="68" t="s">
        <v>1751</v>
      </c>
      <c r="BG243" s="68" t="s">
        <v>1751</v>
      </c>
      <c r="BH243" s="68" t="s">
        <v>1751</v>
      </c>
      <c r="BI243" s="68" t="s">
        <v>1751</v>
      </c>
      <c r="BM243" s="68" t="s">
        <v>1751</v>
      </c>
    </row>
    <row r="244" spans="1:65">
      <c r="A244" s="132">
        <v>45144</v>
      </c>
      <c r="B244" s="68" t="s">
        <v>1751</v>
      </c>
      <c r="C244" s="68" t="s">
        <v>1751</v>
      </c>
      <c r="D244" s="68" t="s">
        <v>1751</v>
      </c>
      <c r="E244" s="68" t="s">
        <v>1751</v>
      </c>
      <c r="F244" s="68" t="s">
        <v>1751</v>
      </c>
      <c r="G244" s="68" t="s">
        <v>1751</v>
      </c>
      <c r="H244" s="68" t="s">
        <v>1751</v>
      </c>
      <c r="I244" s="68" t="s">
        <v>1751</v>
      </c>
      <c r="J244" s="68">
        <v>775</v>
      </c>
      <c r="K244" s="68">
        <v>805</v>
      </c>
      <c r="L244" s="68">
        <v>885</v>
      </c>
      <c r="M244" s="68" t="s">
        <v>1751</v>
      </c>
      <c r="N244" s="68" t="s">
        <v>1751</v>
      </c>
      <c r="O244" s="68">
        <v>852.5</v>
      </c>
      <c r="P244" s="68" t="s">
        <v>1751</v>
      </c>
      <c r="Q244" s="68">
        <v>971</v>
      </c>
      <c r="R244" s="68" t="s">
        <v>1751</v>
      </c>
      <c r="S244" s="68" t="s">
        <v>1751</v>
      </c>
      <c r="T244" s="68" t="s">
        <v>1751</v>
      </c>
      <c r="U244" s="68">
        <v>923</v>
      </c>
      <c r="V244" s="68" t="s">
        <v>1751</v>
      </c>
      <c r="W244" s="68" t="s">
        <v>1751</v>
      </c>
      <c r="X244" s="68" t="s">
        <v>1751</v>
      </c>
      <c r="Y244" s="68" t="s">
        <v>1751</v>
      </c>
      <c r="Z244" s="68" t="s">
        <v>1751</v>
      </c>
      <c r="AA244" s="68" t="s">
        <v>1751</v>
      </c>
      <c r="AB244" s="68" t="s">
        <v>1751</v>
      </c>
      <c r="AC244" s="68" t="s">
        <v>1751</v>
      </c>
      <c r="AD244" s="68">
        <v>984</v>
      </c>
      <c r="AE244" s="68" t="s">
        <v>1751</v>
      </c>
      <c r="AF244" s="68" t="s">
        <v>1751</v>
      </c>
      <c r="AG244" s="68" t="s">
        <v>1751</v>
      </c>
      <c r="AH244" s="68" t="s">
        <v>1751</v>
      </c>
      <c r="AI244" s="68" t="s">
        <v>1751</v>
      </c>
      <c r="AJ244" s="68" t="s">
        <v>1751</v>
      </c>
      <c r="AK244" s="68">
        <v>973</v>
      </c>
      <c r="AL244" s="68" t="s">
        <v>1751</v>
      </c>
      <c r="AM244" s="68" t="s">
        <v>1751</v>
      </c>
      <c r="AN244" s="68" t="s">
        <v>1751</v>
      </c>
      <c r="AO244" s="68" t="s">
        <v>1751</v>
      </c>
      <c r="AP244" s="68" t="s">
        <v>1751</v>
      </c>
      <c r="AQ244" s="68">
        <v>786</v>
      </c>
      <c r="AR244" s="68">
        <v>805</v>
      </c>
      <c r="AS244" s="68" t="s">
        <v>1751</v>
      </c>
      <c r="AT244" s="68" t="s">
        <v>1751</v>
      </c>
      <c r="AU244" s="68" t="s">
        <v>1751</v>
      </c>
      <c r="AV244" s="68" t="s">
        <v>1751</v>
      </c>
      <c r="AW244" s="68" t="s">
        <v>1751</v>
      </c>
      <c r="AX244" s="68" t="s">
        <v>1751</v>
      </c>
      <c r="AY244" s="68">
        <v>785</v>
      </c>
      <c r="AZ244" s="68" t="s">
        <v>1751</v>
      </c>
      <c r="BA244" s="68" t="s">
        <v>1751</v>
      </c>
      <c r="BB244" s="68" t="s">
        <v>1751</v>
      </c>
      <c r="BC244" s="68" t="s">
        <v>1751</v>
      </c>
      <c r="BD244" s="68" t="s">
        <v>1751</v>
      </c>
      <c r="BE244" s="68" t="s">
        <v>1751</v>
      </c>
      <c r="BF244" s="68" t="s">
        <v>1751</v>
      </c>
      <c r="BG244" s="68" t="s">
        <v>1751</v>
      </c>
      <c r="BH244" s="68" t="s">
        <v>1751</v>
      </c>
      <c r="BI244" s="68" t="s">
        <v>1751</v>
      </c>
      <c r="BM244" s="68" t="s">
        <v>1751</v>
      </c>
    </row>
    <row r="245" spans="1:65">
      <c r="A245" s="132">
        <v>45145</v>
      </c>
      <c r="B245" s="68" t="s">
        <v>1751</v>
      </c>
      <c r="C245" s="68" t="s">
        <v>1751</v>
      </c>
      <c r="D245" s="68" t="s">
        <v>1751</v>
      </c>
      <c r="E245" s="68" t="s">
        <v>1751</v>
      </c>
      <c r="F245" s="68" t="s">
        <v>1751</v>
      </c>
      <c r="G245" s="68" t="s">
        <v>1751</v>
      </c>
      <c r="H245" s="68" t="s">
        <v>1751</v>
      </c>
      <c r="I245" s="68">
        <v>830</v>
      </c>
      <c r="J245" s="68" t="s">
        <v>1751</v>
      </c>
      <c r="K245" s="68" t="s">
        <v>1751</v>
      </c>
      <c r="L245" s="68">
        <v>881</v>
      </c>
      <c r="M245" s="68" t="s">
        <v>1751</v>
      </c>
      <c r="N245" s="68" t="s">
        <v>1751</v>
      </c>
      <c r="O245" s="68">
        <v>836</v>
      </c>
      <c r="P245" s="68" t="s">
        <v>1751</v>
      </c>
      <c r="Q245" s="68" t="s">
        <v>1751</v>
      </c>
      <c r="R245" s="68">
        <v>965.3</v>
      </c>
      <c r="S245" s="68" t="s">
        <v>1751</v>
      </c>
      <c r="T245" s="68" t="s">
        <v>1751</v>
      </c>
      <c r="U245" s="68" t="s">
        <v>1751</v>
      </c>
      <c r="V245" s="68" t="s">
        <v>1751</v>
      </c>
      <c r="W245" s="68" t="s">
        <v>1751</v>
      </c>
      <c r="X245" s="68" t="s">
        <v>1751</v>
      </c>
      <c r="Y245" s="68" t="s">
        <v>1751</v>
      </c>
      <c r="Z245" s="68" t="s">
        <v>1751</v>
      </c>
      <c r="AA245" s="68" t="s">
        <v>1751</v>
      </c>
      <c r="AB245" s="68" t="s">
        <v>1751</v>
      </c>
      <c r="AC245" s="68" t="s">
        <v>1751</v>
      </c>
      <c r="AD245" s="68" t="s">
        <v>1751</v>
      </c>
      <c r="AE245" s="68" t="s">
        <v>1751</v>
      </c>
      <c r="AF245" s="68" t="s">
        <v>1751</v>
      </c>
      <c r="AG245" s="68" t="s">
        <v>1751</v>
      </c>
      <c r="AH245" s="68" t="s">
        <v>1751</v>
      </c>
      <c r="AI245" s="68" t="s">
        <v>1751</v>
      </c>
      <c r="AJ245" s="68" t="s">
        <v>1751</v>
      </c>
      <c r="AK245" s="68" t="s">
        <v>1751</v>
      </c>
      <c r="AL245" s="68" t="s">
        <v>1751</v>
      </c>
      <c r="AM245" s="68" t="s">
        <v>1751</v>
      </c>
      <c r="AN245" s="68" t="s">
        <v>1751</v>
      </c>
      <c r="AO245" s="68" t="s">
        <v>1751</v>
      </c>
      <c r="AP245" s="68" t="s">
        <v>1751</v>
      </c>
      <c r="AQ245" s="68" t="s">
        <v>1751</v>
      </c>
      <c r="AR245" s="68" t="s">
        <v>1751</v>
      </c>
      <c r="AS245" s="68" t="s">
        <v>1751</v>
      </c>
      <c r="AT245" s="68" t="s">
        <v>1751</v>
      </c>
      <c r="AU245" s="68" t="s">
        <v>1751</v>
      </c>
      <c r="AV245" s="68" t="s">
        <v>1751</v>
      </c>
      <c r="AW245" s="68" t="s">
        <v>1751</v>
      </c>
      <c r="AX245" s="68" t="s">
        <v>1751</v>
      </c>
      <c r="AY245" s="68" t="s">
        <v>1751</v>
      </c>
      <c r="AZ245" s="68" t="s">
        <v>1751</v>
      </c>
      <c r="BA245" s="68" t="s">
        <v>1751</v>
      </c>
      <c r="BB245" s="68" t="s">
        <v>1751</v>
      </c>
      <c r="BC245" s="68" t="s">
        <v>1751</v>
      </c>
      <c r="BD245" s="68" t="s">
        <v>1751</v>
      </c>
      <c r="BE245" s="68" t="s">
        <v>1751</v>
      </c>
      <c r="BF245" s="68" t="s">
        <v>1751</v>
      </c>
      <c r="BG245" s="68" t="s">
        <v>1751</v>
      </c>
      <c r="BH245" s="68" t="s">
        <v>1751</v>
      </c>
      <c r="BI245" s="68" t="s">
        <v>1751</v>
      </c>
      <c r="BM245" s="68" t="s">
        <v>1751</v>
      </c>
    </row>
    <row r="246" spans="1:65">
      <c r="A246" s="132">
        <v>45146</v>
      </c>
      <c r="B246" s="68" t="s">
        <v>1751</v>
      </c>
      <c r="C246" s="68" t="s">
        <v>1751</v>
      </c>
      <c r="D246" s="68" t="s">
        <v>1751</v>
      </c>
      <c r="E246" s="68" t="s">
        <v>1751</v>
      </c>
      <c r="F246" s="68">
        <v>768</v>
      </c>
      <c r="G246" s="68">
        <v>825</v>
      </c>
      <c r="H246" s="68">
        <v>825</v>
      </c>
      <c r="I246" s="68" t="s">
        <v>1751</v>
      </c>
      <c r="J246" s="68">
        <v>772</v>
      </c>
      <c r="K246" s="68" t="s">
        <v>1751</v>
      </c>
      <c r="L246" s="68">
        <v>878</v>
      </c>
      <c r="M246" s="68" t="s">
        <v>1751</v>
      </c>
      <c r="N246" s="68" t="s">
        <v>1751</v>
      </c>
      <c r="O246" s="68">
        <v>840</v>
      </c>
      <c r="P246" s="68" t="s">
        <v>1751</v>
      </c>
      <c r="Q246" s="68">
        <v>971</v>
      </c>
      <c r="R246" s="68" t="s">
        <v>1751</v>
      </c>
      <c r="S246" s="68" t="s">
        <v>1751</v>
      </c>
      <c r="T246" s="68" t="s">
        <v>1751</v>
      </c>
      <c r="U246" s="68" t="s">
        <v>1751</v>
      </c>
      <c r="V246" s="68">
        <v>978.2</v>
      </c>
      <c r="W246" s="68" t="s">
        <v>1751</v>
      </c>
      <c r="X246" s="68" t="s">
        <v>1751</v>
      </c>
      <c r="Y246" s="68" t="s">
        <v>1751</v>
      </c>
      <c r="Z246" s="68" t="s">
        <v>1751</v>
      </c>
      <c r="AA246" s="68" t="s">
        <v>1751</v>
      </c>
      <c r="AB246" s="68" t="s">
        <v>1751</v>
      </c>
      <c r="AC246" s="68" t="s">
        <v>1751</v>
      </c>
      <c r="AD246" s="68" t="s">
        <v>1751</v>
      </c>
      <c r="AE246" s="68" t="s">
        <v>1751</v>
      </c>
      <c r="AF246" s="68" t="s">
        <v>1751</v>
      </c>
      <c r="AG246" s="68" t="s">
        <v>1751</v>
      </c>
      <c r="AH246" s="68" t="s">
        <v>1751</v>
      </c>
      <c r="AI246" s="68" t="s">
        <v>1751</v>
      </c>
      <c r="AJ246" s="68" t="s">
        <v>1751</v>
      </c>
      <c r="AK246" s="68" t="s">
        <v>1751</v>
      </c>
      <c r="AL246" s="68" t="s">
        <v>1751</v>
      </c>
      <c r="AM246" s="68" t="s">
        <v>1751</v>
      </c>
      <c r="AN246" s="68" t="s">
        <v>1751</v>
      </c>
      <c r="AO246" s="68" t="s">
        <v>1751</v>
      </c>
      <c r="AP246" s="68" t="s">
        <v>1751</v>
      </c>
      <c r="AQ246" s="68" t="s">
        <v>1751</v>
      </c>
      <c r="AR246" s="68" t="s">
        <v>1751</v>
      </c>
      <c r="AS246" s="68" t="s">
        <v>1751</v>
      </c>
      <c r="AT246" s="68" t="s">
        <v>1751</v>
      </c>
      <c r="AU246" s="68" t="s">
        <v>1751</v>
      </c>
      <c r="AV246" s="68" t="s">
        <v>1751</v>
      </c>
      <c r="AW246" s="68" t="s">
        <v>1751</v>
      </c>
      <c r="AX246" s="68" t="s">
        <v>1751</v>
      </c>
      <c r="AY246" s="68" t="s">
        <v>1751</v>
      </c>
      <c r="AZ246" s="68" t="s">
        <v>1751</v>
      </c>
      <c r="BA246" s="68" t="s">
        <v>1751</v>
      </c>
      <c r="BB246" s="68" t="s">
        <v>1751</v>
      </c>
      <c r="BC246" s="68" t="s">
        <v>1751</v>
      </c>
      <c r="BD246" s="68" t="s">
        <v>1751</v>
      </c>
      <c r="BE246" s="68" t="s">
        <v>1751</v>
      </c>
      <c r="BF246" s="68" t="s">
        <v>1751</v>
      </c>
      <c r="BG246" s="68" t="s">
        <v>1751</v>
      </c>
      <c r="BH246" s="68" t="s">
        <v>1751</v>
      </c>
      <c r="BI246" s="68" t="s">
        <v>1751</v>
      </c>
      <c r="BM246" s="68" t="s">
        <v>1751</v>
      </c>
    </row>
    <row r="247" spans="1:65">
      <c r="A247" s="132">
        <v>45147</v>
      </c>
      <c r="B247" s="68" t="s">
        <v>1751</v>
      </c>
      <c r="C247" s="68" t="s">
        <v>1751</v>
      </c>
      <c r="D247" s="68">
        <v>861.9</v>
      </c>
      <c r="E247" s="68" t="s">
        <v>1751</v>
      </c>
      <c r="F247" s="68" t="s">
        <v>1751</v>
      </c>
      <c r="G247" s="68" t="s">
        <v>1751</v>
      </c>
      <c r="H247" s="68" t="s">
        <v>1751</v>
      </c>
      <c r="I247" s="68" t="s">
        <v>1751</v>
      </c>
      <c r="J247" s="68" t="s">
        <v>1751</v>
      </c>
      <c r="K247" s="68" t="s">
        <v>1751</v>
      </c>
      <c r="L247" s="68">
        <v>895.5</v>
      </c>
      <c r="M247" s="68" t="s">
        <v>1751</v>
      </c>
      <c r="N247" s="68" t="s">
        <v>1751</v>
      </c>
      <c r="O247" s="68">
        <v>833</v>
      </c>
      <c r="P247" s="68" t="s">
        <v>1751</v>
      </c>
      <c r="Q247" s="68" t="s">
        <v>1751</v>
      </c>
      <c r="R247" s="68" t="s">
        <v>1751</v>
      </c>
      <c r="S247" s="68" t="s">
        <v>1751</v>
      </c>
      <c r="T247" s="68" t="s">
        <v>1751</v>
      </c>
      <c r="U247" s="68">
        <v>905</v>
      </c>
      <c r="V247" s="68">
        <v>985</v>
      </c>
      <c r="W247" s="68" t="s">
        <v>1751</v>
      </c>
      <c r="X247" s="68" t="s">
        <v>1751</v>
      </c>
      <c r="Y247" s="68" t="s">
        <v>1751</v>
      </c>
      <c r="Z247" s="68" t="s">
        <v>1751</v>
      </c>
      <c r="AA247" s="68" t="s">
        <v>1751</v>
      </c>
      <c r="AB247" s="68" t="s">
        <v>1751</v>
      </c>
      <c r="AC247" s="68" t="s">
        <v>1751</v>
      </c>
      <c r="AD247" s="68" t="s">
        <v>1751</v>
      </c>
      <c r="AE247" s="68" t="s">
        <v>1751</v>
      </c>
      <c r="AF247" s="68" t="s">
        <v>1751</v>
      </c>
      <c r="AG247" s="68">
        <v>920.7</v>
      </c>
      <c r="AH247" s="68" t="s">
        <v>1751</v>
      </c>
      <c r="AI247" s="68" t="s">
        <v>1751</v>
      </c>
      <c r="AJ247" s="68" t="s">
        <v>1751</v>
      </c>
      <c r="AK247" s="68" t="s">
        <v>1751</v>
      </c>
      <c r="AL247" s="68" t="s">
        <v>1751</v>
      </c>
      <c r="AM247" s="68" t="s">
        <v>1751</v>
      </c>
      <c r="AN247" s="68" t="s">
        <v>1751</v>
      </c>
      <c r="AO247" s="68" t="s">
        <v>1751</v>
      </c>
      <c r="AP247" s="68" t="s">
        <v>1751</v>
      </c>
      <c r="AQ247" s="68" t="s">
        <v>1751</v>
      </c>
      <c r="AR247" s="68">
        <v>801</v>
      </c>
      <c r="AS247" s="68" t="s">
        <v>1751</v>
      </c>
      <c r="AT247" s="68" t="s">
        <v>1751</v>
      </c>
      <c r="AU247" s="68" t="s">
        <v>1751</v>
      </c>
      <c r="AV247" s="68" t="s">
        <v>1751</v>
      </c>
      <c r="AW247" s="68" t="s">
        <v>1751</v>
      </c>
      <c r="AX247" s="68" t="s">
        <v>1751</v>
      </c>
      <c r="AY247" s="68" t="s">
        <v>1751</v>
      </c>
      <c r="AZ247" s="68" t="s">
        <v>1751</v>
      </c>
      <c r="BA247" s="68" t="s">
        <v>1751</v>
      </c>
      <c r="BB247" s="68" t="s">
        <v>1751</v>
      </c>
      <c r="BC247" s="68" t="s">
        <v>1751</v>
      </c>
      <c r="BD247" s="68" t="s">
        <v>1751</v>
      </c>
      <c r="BE247" s="68" t="s">
        <v>1751</v>
      </c>
      <c r="BF247" s="68" t="s">
        <v>1751</v>
      </c>
      <c r="BG247" s="68" t="s">
        <v>1751</v>
      </c>
      <c r="BH247" s="68" t="s">
        <v>1751</v>
      </c>
      <c r="BI247" s="68" t="s">
        <v>1751</v>
      </c>
      <c r="BM247" s="68" t="s">
        <v>1751</v>
      </c>
    </row>
    <row r="248" spans="1:65">
      <c r="A248" s="132">
        <v>45148</v>
      </c>
      <c r="B248" s="68" t="s">
        <v>1751</v>
      </c>
      <c r="C248" s="68" t="s">
        <v>1751</v>
      </c>
      <c r="D248" s="68" t="s">
        <v>1751</v>
      </c>
      <c r="E248" s="68" t="s">
        <v>1751</v>
      </c>
      <c r="F248" s="68">
        <v>783</v>
      </c>
      <c r="G248" s="68" t="s">
        <v>1751</v>
      </c>
      <c r="H248" s="68" t="s">
        <v>1751</v>
      </c>
      <c r="I248" s="68">
        <v>830.2</v>
      </c>
      <c r="J248" s="68" t="s">
        <v>1751</v>
      </c>
      <c r="K248" s="68" t="s">
        <v>1751</v>
      </c>
      <c r="L248" s="68">
        <v>882</v>
      </c>
      <c r="M248" s="68" t="s">
        <v>1751</v>
      </c>
      <c r="N248" s="68" t="s">
        <v>1751</v>
      </c>
      <c r="O248" s="68">
        <v>830</v>
      </c>
      <c r="P248" s="68" t="s">
        <v>1751</v>
      </c>
      <c r="Q248" s="68" t="s">
        <v>1751</v>
      </c>
      <c r="R248" s="68" t="s">
        <v>1751</v>
      </c>
      <c r="S248" s="68" t="s">
        <v>1751</v>
      </c>
      <c r="T248" s="68" t="s">
        <v>1751</v>
      </c>
      <c r="U248" s="68">
        <v>910</v>
      </c>
      <c r="V248" s="68" t="s">
        <v>1751</v>
      </c>
      <c r="W248" s="68" t="s">
        <v>1751</v>
      </c>
      <c r="X248" s="68" t="s">
        <v>1751</v>
      </c>
      <c r="Y248" s="68" t="s">
        <v>1751</v>
      </c>
      <c r="Z248" s="68" t="s">
        <v>1751</v>
      </c>
      <c r="AA248" s="68" t="s">
        <v>1751</v>
      </c>
      <c r="AB248" s="68" t="s">
        <v>1751</v>
      </c>
      <c r="AC248" s="68" t="s">
        <v>1751</v>
      </c>
      <c r="AD248" s="68" t="s">
        <v>1751</v>
      </c>
      <c r="AE248" s="68" t="s">
        <v>1751</v>
      </c>
      <c r="AF248" s="68" t="s">
        <v>1751</v>
      </c>
      <c r="AG248" s="68">
        <v>908.2</v>
      </c>
      <c r="AH248" s="68" t="s">
        <v>1751</v>
      </c>
      <c r="AI248" s="68" t="s">
        <v>1751</v>
      </c>
      <c r="AJ248" s="68" t="s">
        <v>1751</v>
      </c>
      <c r="AK248" s="68" t="s">
        <v>1751</v>
      </c>
      <c r="AL248" s="68" t="s">
        <v>1751</v>
      </c>
      <c r="AM248" s="68" t="s">
        <v>1751</v>
      </c>
      <c r="AN248" s="68" t="s">
        <v>1751</v>
      </c>
      <c r="AO248" s="68" t="s">
        <v>1751</v>
      </c>
      <c r="AP248" s="68" t="s">
        <v>1751</v>
      </c>
      <c r="AQ248" s="68" t="s">
        <v>1751</v>
      </c>
      <c r="AR248" s="68">
        <v>825</v>
      </c>
      <c r="AS248" s="68" t="s">
        <v>1751</v>
      </c>
      <c r="AT248" s="68" t="s">
        <v>1751</v>
      </c>
      <c r="AU248" s="68" t="s">
        <v>1751</v>
      </c>
      <c r="AV248" s="68" t="s">
        <v>1751</v>
      </c>
      <c r="AW248" s="68" t="s">
        <v>1751</v>
      </c>
      <c r="AX248" s="68" t="s">
        <v>1751</v>
      </c>
      <c r="AY248" s="68" t="s">
        <v>1751</v>
      </c>
      <c r="AZ248" s="68" t="s">
        <v>1751</v>
      </c>
      <c r="BA248" s="68" t="s">
        <v>1751</v>
      </c>
      <c r="BB248" s="68" t="s">
        <v>1751</v>
      </c>
      <c r="BC248" s="68" t="s">
        <v>1751</v>
      </c>
      <c r="BD248" s="68" t="s">
        <v>1751</v>
      </c>
      <c r="BE248" s="68" t="s">
        <v>1751</v>
      </c>
      <c r="BF248" s="68" t="s">
        <v>1751</v>
      </c>
      <c r="BG248" s="68" t="s">
        <v>1751</v>
      </c>
      <c r="BH248" s="68" t="s">
        <v>1751</v>
      </c>
      <c r="BI248" s="68" t="s">
        <v>1751</v>
      </c>
      <c r="BM248" s="68" t="s">
        <v>1751</v>
      </c>
    </row>
    <row r="249" spans="1:65">
      <c r="A249" s="132">
        <v>45149</v>
      </c>
      <c r="B249" s="68" t="s">
        <v>1751</v>
      </c>
      <c r="C249" s="68" t="s">
        <v>1751</v>
      </c>
      <c r="D249" s="68" t="s">
        <v>1751</v>
      </c>
      <c r="E249" s="68" t="s">
        <v>1751</v>
      </c>
      <c r="F249" s="68" t="s">
        <v>1751</v>
      </c>
      <c r="G249" s="68" t="s">
        <v>1751</v>
      </c>
      <c r="H249" s="68" t="s">
        <v>1751</v>
      </c>
      <c r="I249" s="68" t="s">
        <v>1751</v>
      </c>
      <c r="J249" s="68" t="s">
        <v>1751</v>
      </c>
      <c r="K249" s="68" t="s">
        <v>1751</v>
      </c>
      <c r="L249" s="68" t="s">
        <v>1751</v>
      </c>
      <c r="M249" s="68" t="s">
        <v>1751</v>
      </c>
      <c r="N249" s="68" t="s">
        <v>1751</v>
      </c>
      <c r="O249" s="68" t="s">
        <v>1751</v>
      </c>
      <c r="P249" s="68" t="s">
        <v>1751</v>
      </c>
      <c r="Q249" s="68" t="s">
        <v>1751</v>
      </c>
      <c r="R249" s="68" t="s">
        <v>1751</v>
      </c>
      <c r="S249" s="68" t="s">
        <v>1751</v>
      </c>
      <c r="T249" s="68" t="s">
        <v>1751</v>
      </c>
      <c r="U249" s="68" t="s">
        <v>1751</v>
      </c>
      <c r="V249" s="68" t="s">
        <v>1751</v>
      </c>
      <c r="W249" s="68" t="s">
        <v>1751</v>
      </c>
      <c r="X249" s="68" t="s">
        <v>1751</v>
      </c>
      <c r="Y249" s="68" t="s">
        <v>1751</v>
      </c>
      <c r="Z249" s="68" t="s">
        <v>1751</v>
      </c>
      <c r="AA249" s="68" t="s">
        <v>1751</v>
      </c>
      <c r="AB249" s="68" t="s">
        <v>1751</v>
      </c>
      <c r="AC249" s="68" t="s">
        <v>1751</v>
      </c>
      <c r="AD249" s="68" t="s">
        <v>1751</v>
      </c>
      <c r="AE249" s="68" t="s">
        <v>1751</v>
      </c>
      <c r="AF249" s="68" t="s">
        <v>1751</v>
      </c>
      <c r="AG249" s="68" t="s">
        <v>1751</v>
      </c>
      <c r="AH249" s="68" t="s">
        <v>1751</v>
      </c>
      <c r="AI249" s="68" t="s">
        <v>1751</v>
      </c>
      <c r="AJ249" s="68" t="s">
        <v>1751</v>
      </c>
      <c r="AK249" s="68" t="s">
        <v>1751</v>
      </c>
      <c r="AL249" s="68" t="s">
        <v>1751</v>
      </c>
      <c r="AM249" s="68" t="s">
        <v>1751</v>
      </c>
      <c r="AN249" s="68" t="s">
        <v>1751</v>
      </c>
      <c r="AO249" s="68" t="s">
        <v>1751</v>
      </c>
      <c r="AP249" s="68" t="s">
        <v>1751</v>
      </c>
      <c r="AQ249" s="68" t="s">
        <v>1751</v>
      </c>
      <c r="AR249" s="68" t="s">
        <v>1751</v>
      </c>
      <c r="AS249" s="68" t="s">
        <v>1751</v>
      </c>
      <c r="AT249" s="68" t="s">
        <v>1751</v>
      </c>
      <c r="AU249" s="68" t="s">
        <v>1751</v>
      </c>
      <c r="AV249" s="68" t="s">
        <v>1751</v>
      </c>
      <c r="AW249" s="68" t="s">
        <v>1751</v>
      </c>
      <c r="AX249" s="68" t="s">
        <v>1751</v>
      </c>
      <c r="AY249" s="68" t="s">
        <v>1751</v>
      </c>
      <c r="AZ249" s="68" t="s">
        <v>1751</v>
      </c>
      <c r="BA249" s="68" t="s">
        <v>1751</v>
      </c>
      <c r="BB249" s="68" t="s">
        <v>1751</v>
      </c>
      <c r="BC249" s="68" t="s">
        <v>1751</v>
      </c>
      <c r="BD249" s="68" t="s">
        <v>1751</v>
      </c>
      <c r="BE249" s="68" t="s">
        <v>1751</v>
      </c>
      <c r="BF249" s="68" t="s">
        <v>1751</v>
      </c>
      <c r="BG249" s="68" t="s">
        <v>1751</v>
      </c>
      <c r="BH249" s="68" t="s">
        <v>1751</v>
      </c>
      <c r="BI249" s="68" t="s">
        <v>1751</v>
      </c>
      <c r="BM249" s="68" t="s">
        <v>1751</v>
      </c>
    </row>
    <row r="250" spans="1:65">
      <c r="A250" s="132">
        <v>45150</v>
      </c>
      <c r="B250" s="68" t="s">
        <v>1751</v>
      </c>
      <c r="C250" s="68" t="s">
        <v>1751</v>
      </c>
      <c r="D250" s="68" t="s">
        <v>1751</v>
      </c>
      <c r="E250" s="68" t="s">
        <v>1751</v>
      </c>
      <c r="F250" s="68" t="s">
        <v>1751</v>
      </c>
      <c r="G250" s="68" t="s">
        <v>1751</v>
      </c>
      <c r="H250" s="68" t="s">
        <v>1751</v>
      </c>
      <c r="I250" s="68" t="s">
        <v>1751</v>
      </c>
      <c r="J250" s="68" t="s">
        <v>1751</v>
      </c>
      <c r="K250" s="68" t="s">
        <v>1751</v>
      </c>
      <c r="L250" s="68" t="s">
        <v>1751</v>
      </c>
      <c r="M250" s="68" t="s">
        <v>1751</v>
      </c>
      <c r="N250" s="68" t="s">
        <v>1751</v>
      </c>
      <c r="O250" s="68" t="s">
        <v>1751</v>
      </c>
      <c r="P250" s="68" t="s">
        <v>1751</v>
      </c>
      <c r="Q250" s="68" t="s">
        <v>1751</v>
      </c>
      <c r="R250" s="68" t="s">
        <v>1751</v>
      </c>
      <c r="S250" s="68" t="s">
        <v>1751</v>
      </c>
      <c r="T250" s="68" t="s">
        <v>1751</v>
      </c>
      <c r="U250" s="68" t="s">
        <v>1751</v>
      </c>
      <c r="V250" s="68" t="s">
        <v>1751</v>
      </c>
      <c r="W250" s="68" t="s">
        <v>1751</v>
      </c>
      <c r="X250" s="68" t="s">
        <v>1751</v>
      </c>
      <c r="Y250" s="68" t="s">
        <v>1751</v>
      </c>
      <c r="Z250" s="68" t="s">
        <v>1751</v>
      </c>
      <c r="AA250" s="68" t="s">
        <v>1751</v>
      </c>
      <c r="AB250" s="68" t="s">
        <v>1751</v>
      </c>
      <c r="AC250" s="68" t="s">
        <v>1751</v>
      </c>
      <c r="AD250" s="68" t="s">
        <v>1751</v>
      </c>
      <c r="AE250" s="68" t="s">
        <v>1751</v>
      </c>
      <c r="AF250" s="68" t="s">
        <v>1751</v>
      </c>
      <c r="AG250" s="68" t="s">
        <v>1751</v>
      </c>
      <c r="AH250" s="68" t="s">
        <v>1751</v>
      </c>
      <c r="AI250" s="68" t="s">
        <v>1751</v>
      </c>
      <c r="AJ250" s="68" t="s">
        <v>1751</v>
      </c>
      <c r="AK250" s="68" t="s">
        <v>1751</v>
      </c>
      <c r="AL250" s="68" t="s">
        <v>1751</v>
      </c>
      <c r="AM250" s="68" t="s">
        <v>1751</v>
      </c>
      <c r="AN250" s="68" t="s">
        <v>1751</v>
      </c>
      <c r="AO250" s="68" t="s">
        <v>1751</v>
      </c>
      <c r="AP250" s="68" t="s">
        <v>1751</v>
      </c>
      <c r="AQ250" s="68" t="s">
        <v>1751</v>
      </c>
      <c r="AR250" s="68" t="s">
        <v>1751</v>
      </c>
      <c r="AS250" s="68" t="s">
        <v>1751</v>
      </c>
      <c r="AT250" s="68" t="s">
        <v>1751</v>
      </c>
      <c r="AU250" s="68" t="s">
        <v>1751</v>
      </c>
      <c r="AV250" s="68" t="s">
        <v>1751</v>
      </c>
      <c r="AW250" s="68" t="s">
        <v>1751</v>
      </c>
      <c r="AX250" s="68" t="s">
        <v>1751</v>
      </c>
      <c r="AY250" s="68" t="s">
        <v>1751</v>
      </c>
      <c r="AZ250" s="68" t="s">
        <v>1751</v>
      </c>
      <c r="BA250" s="68" t="s">
        <v>1751</v>
      </c>
      <c r="BB250" s="68" t="s">
        <v>1751</v>
      </c>
      <c r="BC250" s="68" t="s">
        <v>1751</v>
      </c>
      <c r="BD250" s="68" t="s">
        <v>1751</v>
      </c>
      <c r="BE250" s="68" t="s">
        <v>1751</v>
      </c>
      <c r="BF250" s="68" t="s">
        <v>1751</v>
      </c>
      <c r="BG250" s="68" t="s">
        <v>1751</v>
      </c>
      <c r="BH250" s="68" t="s">
        <v>1751</v>
      </c>
      <c r="BI250" s="68" t="s">
        <v>1751</v>
      </c>
      <c r="BM250" s="68" t="s">
        <v>1751</v>
      </c>
    </row>
    <row r="251" spans="1:65">
      <c r="A251" s="132">
        <v>45151</v>
      </c>
      <c r="B251" s="68" t="s">
        <v>1751</v>
      </c>
      <c r="C251" s="68" t="s">
        <v>1751</v>
      </c>
      <c r="D251" s="68" t="s">
        <v>1751</v>
      </c>
      <c r="E251" s="68" t="s">
        <v>1751</v>
      </c>
      <c r="F251" s="68">
        <v>775</v>
      </c>
      <c r="G251" s="68" t="s">
        <v>1751</v>
      </c>
      <c r="H251" s="68" t="s">
        <v>1751</v>
      </c>
      <c r="I251" s="68">
        <v>815</v>
      </c>
      <c r="J251" s="68" t="s">
        <v>1751</v>
      </c>
      <c r="K251" s="68" t="s">
        <v>1751</v>
      </c>
      <c r="L251" s="68">
        <v>880</v>
      </c>
      <c r="M251" s="68" t="s">
        <v>1751</v>
      </c>
      <c r="N251" s="68" t="s">
        <v>1751</v>
      </c>
      <c r="O251" s="68" t="s">
        <v>1751</v>
      </c>
      <c r="P251" s="68" t="s">
        <v>1751</v>
      </c>
      <c r="Q251" s="68">
        <v>952.5</v>
      </c>
      <c r="R251" s="68" t="s">
        <v>1751</v>
      </c>
      <c r="S251" s="68">
        <v>940.4</v>
      </c>
      <c r="T251" s="68" t="s">
        <v>1751</v>
      </c>
      <c r="U251" s="68" t="s">
        <v>1751</v>
      </c>
      <c r="V251" s="68" t="s">
        <v>1751</v>
      </c>
      <c r="W251" s="68" t="s">
        <v>1751</v>
      </c>
      <c r="X251" s="68" t="s">
        <v>1751</v>
      </c>
      <c r="Y251" s="68" t="s">
        <v>1751</v>
      </c>
      <c r="Z251" s="68" t="s">
        <v>1751</v>
      </c>
      <c r="AA251" s="68" t="s">
        <v>1751</v>
      </c>
      <c r="AB251" s="68" t="s">
        <v>1751</v>
      </c>
      <c r="AC251" s="68" t="s">
        <v>1751</v>
      </c>
      <c r="AD251" s="68" t="s">
        <v>1751</v>
      </c>
      <c r="AE251" s="68" t="s">
        <v>1751</v>
      </c>
      <c r="AF251" s="68" t="s">
        <v>1751</v>
      </c>
      <c r="AG251" s="68" t="s">
        <v>1751</v>
      </c>
      <c r="AH251" s="68" t="s">
        <v>1751</v>
      </c>
      <c r="AI251" s="68" t="s">
        <v>1751</v>
      </c>
      <c r="AJ251" s="68" t="s">
        <v>1751</v>
      </c>
      <c r="AK251" s="68">
        <v>964</v>
      </c>
      <c r="AL251" s="68" t="s">
        <v>1751</v>
      </c>
      <c r="AM251" s="68" t="s">
        <v>1751</v>
      </c>
      <c r="AN251" s="68" t="s">
        <v>1751</v>
      </c>
      <c r="AO251" s="68" t="s">
        <v>1751</v>
      </c>
      <c r="AP251" s="68" t="s">
        <v>1751</v>
      </c>
      <c r="AQ251" s="68" t="s">
        <v>1751</v>
      </c>
      <c r="AR251" s="68">
        <v>810</v>
      </c>
      <c r="AS251" s="68" t="s">
        <v>1751</v>
      </c>
      <c r="AT251" s="68" t="s">
        <v>1751</v>
      </c>
      <c r="AU251" s="68" t="s">
        <v>1751</v>
      </c>
      <c r="AV251" s="68" t="s">
        <v>1751</v>
      </c>
      <c r="AW251" s="68" t="s">
        <v>1751</v>
      </c>
      <c r="AX251" s="68" t="s">
        <v>1751</v>
      </c>
      <c r="AY251" s="68" t="s">
        <v>1751</v>
      </c>
      <c r="AZ251" s="68" t="s">
        <v>1751</v>
      </c>
      <c r="BA251" s="68" t="s">
        <v>1751</v>
      </c>
      <c r="BB251" s="68" t="s">
        <v>1751</v>
      </c>
      <c r="BC251" s="68" t="s">
        <v>1751</v>
      </c>
      <c r="BD251" s="68" t="s">
        <v>1751</v>
      </c>
      <c r="BE251" s="68" t="s">
        <v>1751</v>
      </c>
      <c r="BF251" s="68" t="s">
        <v>1751</v>
      </c>
      <c r="BG251" s="68" t="s">
        <v>1751</v>
      </c>
      <c r="BH251" s="68" t="s">
        <v>1751</v>
      </c>
      <c r="BI251" s="68" t="s">
        <v>1751</v>
      </c>
      <c r="BM251" s="68" t="s">
        <v>1751</v>
      </c>
    </row>
    <row r="252" spans="1:65">
      <c r="A252" s="132">
        <v>45152</v>
      </c>
      <c r="B252" s="68">
        <v>1075</v>
      </c>
      <c r="C252" s="68" t="s">
        <v>1751</v>
      </c>
      <c r="D252" s="68" t="s">
        <v>1751</v>
      </c>
      <c r="E252" s="68" t="s">
        <v>1751</v>
      </c>
      <c r="F252" s="68">
        <v>770.2</v>
      </c>
      <c r="G252" s="68" t="s">
        <v>1751</v>
      </c>
      <c r="H252" s="68" t="s">
        <v>1751</v>
      </c>
      <c r="I252" s="68" t="s">
        <v>1751</v>
      </c>
      <c r="J252" s="68" t="s">
        <v>1751</v>
      </c>
      <c r="K252" s="68">
        <v>800</v>
      </c>
      <c r="L252" s="68">
        <v>880</v>
      </c>
      <c r="M252" s="68">
        <v>961.4</v>
      </c>
      <c r="N252" s="68" t="s">
        <v>1751</v>
      </c>
      <c r="O252" s="68" t="s">
        <v>1751</v>
      </c>
      <c r="P252" s="68" t="s">
        <v>1751</v>
      </c>
      <c r="Q252" s="68">
        <v>971.5</v>
      </c>
      <c r="R252" s="68">
        <v>965.3</v>
      </c>
      <c r="S252" s="68">
        <v>951</v>
      </c>
      <c r="T252" s="68" t="s">
        <v>1751</v>
      </c>
      <c r="U252" s="68">
        <v>900</v>
      </c>
      <c r="V252" s="68" t="s">
        <v>1751</v>
      </c>
      <c r="W252" s="68" t="s">
        <v>1751</v>
      </c>
      <c r="X252" s="68" t="s">
        <v>1751</v>
      </c>
      <c r="Y252" s="68" t="s">
        <v>1751</v>
      </c>
      <c r="Z252" s="68" t="s">
        <v>1751</v>
      </c>
      <c r="AA252" s="68" t="s">
        <v>1751</v>
      </c>
      <c r="AB252" s="68" t="s">
        <v>1751</v>
      </c>
      <c r="AC252" s="68" t="s">
        <v>1751</v>
      </c>
      <c r="AD252" s="68" t="s">
        <v>1751</v>
      </c>
      <c r="AE252" s="68" t="s">
        <v>1751</v>
      </c>
      <c r="AF252" s="68" t="s">
        <v>1751</v>
      </c>
      <c r="AG252" s="68">
        <v>882</v>
      </c>
      <c r="AH252" s="68" t="s">
        <v>1751</v>
      </c>
      <c r="AI252" s="68">
        <v>1052</v>
      </c>
      <c r="AJ252" s="68">
        <v>1045.1099999999999</v>
      </c>
      <c r="AK252" s="68">
        <v>950</v>
      </c>
      <c r="AL252" s="68" t="s">
        <v>1751</v>
      </c>
      <c r="AM252" s="68" t="s">
        <v>1751</v>
      </c>
      <c r="AN252" s="68" t="s">
        <v>1751</v>
      </c>
      <c r="AO252" s="68" t="s">
        <v>1751</v>
      </c>
      <c r="AP252" s="68" t="s">
        <v>1751</v>
      </c>
      <c r="AQ252" s="68" t="s">
        <v>1751</v>
      </c>
      <c r="AR252" s="68">
        <v>810</v>
      </c>
      <c r="AS252" s="68" t="s">
        <v>1751</v>
      </c>
      <c r="AT252" s="68" t="s">
        <v>1751</v>
      </c>
      <c r="AU252" s="68" t="s">
        <v>1751</v>
      </c>
      <c r="AV252" s="68" t="s">
        <v>1751</v>
      </c>
      <c r="AW252" s="68" t="s">
        <v>1751</v>
      </c>
      <c r="AX252" s="68" t="s">
        <v>1751</v>
      </c>
      <c r="AY252" s="68" t="s">
        <v>1751</v>
      </c>
      <c r="AZ252" s="68" t="s">
        <v>1751</v>
      </c>
      <c r="BA252" s="68" t="s">
        <v>1751</v>
      </c>
      <c r="BB252" s="68" t="s">
        <v>1751</v>
      </c>
      <c r="BC252" s="68" t="s">
        <v>1751</v>
      </c>
      <c r="BD252" s="68" t="s">
        <v>1751</v>
      </c>
      <c r="BE252" s="68" t="s">
        <v>1751</v>
      </c>
      <c r="BF252" s="68" t="s">
        <v>1751</v>
      </c>
      <c r="BG252" s="68" t="s">
        <v>1751</v>
      </c>
      <c r="BH252" s="68" t="s">
        <v>1751</v>
      </c>
      <c r="BI252" s="68" t="s">
        <v>1751</v>
      </c>
      <c r="BM252" s="68" t="s">
        <v>1751</v>
      </c>
    </row>
    <row r="253" spans="1:65">
      <c r="A253" s="132">
        <v>45153</v>
      </c>
      <c r="B253" s="68" t="s">
        <v>1751</v>
      </c>
      <c r="C253" s="68" t="s">
        <v>1751</v>
      </c>
      <c r="D253" s="68" t="s">
        <v>1751</v>
      </c>
      <c r="E253" s="68">
        <v>784</v>
      </c>
      <c r="F253" s="68">
        <v>800</v>
      </c>
      <c r="G253" s="68" t="s">
        <v>1751</v>
      </c>
      <c r="H253" s="68" t="s">
        <v>1751</v>
      </c>
      <c r="I253" s="68" t="s">
        <v>1751</v>
      </c>
      <c r="J253" s="68" t="s">
        <v>1751</v>
      </c>
      <c r="K253" s="68">
        <v>791</v>
      </c>
      <c r="L253" s="68" t="s">
        <v>1751</v>
      </c>
      <c r="M253" s="68" t="s">
        <v>1751</v>
      </c>
      <c r="N253" s="68" t="s">
        <v>1751</v>
      </c>
      <c r="O253" s="68" t="s">
        <v>1751</v>
      </c>
      <c r="P253" s="68" t="s">
        <v>1751</v>
      </c>
      <c r="Q253" s="68">
        <v>952.5</v>
      </c>
      <c r="R253" s="68" t="s">
        <v>1751</v>
      </c>
      <c r="S253" s="68" t="s">
        <v>1751</v>
      </c>
      <c r="T253" s="68" t="s">
        <v>1751</v>
      </c>
      <c r="U253" s="68" t="s">
        <v>1751</v>
      </c>
      <c r="V253" s="68" t="s">
        <v>1751</v>
      </c>
      <c r="W253" s="68">
        <v>1007</v>
      </c>
      <c r="X253" s="68">
        <v>1055</v>
      </c>
      <c r="Y253" s="68" t="s">
        <v>1751</v>
      </c>
      <c r="Z253" s="68" t="s">
        <v>1751</v>
      </c>
      <c r="AA253" s="68" t="s">
        <v>1751</v>
      </c>
      <c r="AB253" s="68" t="s">
        <v>1751</v>
      </c>
      <c r="AC253" s="68" t="s">
        <v>1751</v>
      </c>
      <c r="AD253" s="68" t="s">
        <v>1751</v>
      </c>
      <c r="AE253" s="68">
        <v>1055</v>
      </c>
      <c r="AF253" s="68">
        <v>1065</v>
      </c>
      <c r="AG253" s="68">
        <v>899.6</v>
      </c>
      <c r="AH253" s="68" t="s">
        <v>1751</v>
      </c>
      <c r="AI253" s="68">
        <v>1052</v>
      </c>
      <c r="AJ253" s="68" t="s">
        <v>1751</v>
      </c>
      <c r="AK253" s="68">
        <v>950</v>
      </c>
      <c r="AL253" s="68" t="s">
        <v>1751</v>
      </c>
      <c r="AM253" s="68" t="s">
        <v>1751</v>
      </c>
      <c r="AN253" s="68" t="s">
        <v>1751</v>
      </c>
      <c r="AO253" s="68" t="s">
        <v>1751</v>
      </c>
      <c r="AP253" s="68">
        <v>1076</v>
      </c>
      <c r="AQ253" s="68" t="s">
        <v>1751</v>
      </c>
      <c r="AR253" s="68">
        <v>805</v>
      </c>
      <c r="AS253" s="68">
        <v>1039</v>
      </c>
      <c r="AT253" s="68" t="s">
        <v>1751</v>
      </c>
      <c r="AU253" s="68" t="s">
        <v>1751</v>
      </c>
      <c r="AV253" s="68" t="s">
        <v>1751</v>
      </c>
      <c r="AW253" s="68" t="s">
        <v>1751</v>
      </c>
      <c r="AX253" s="68" t="s">
        <v>1751</v>
      </c>
      <c r="AY253" s="68">
        <v>785</v>
      </c>
      <c r="AZ253" s="68" t="s">
        <v>1751</v>
      </c>
      <c r="BA253" s="68" t="s">
        <v>1751</v>
      </c>
      <c r="BB253" s="68" t="s">
        <v>1751</v>
      </c>
      <c r="BC253" s="68" t="s">
        <v>1751</v>
      </c>
      <c r="BD253" s="68" t="s">
        <v>1751</v>
      </c>
      <c r="BE253" s="68" t="s">
        <v>1751</v>
      </c>
      <c r="BF253" s="68" t="s">
        <v>1751</v>
      </c>
      <c r="BG253" s="68" t="s">
        <v>1751</v>
      </c>
      <c r="BH253" s="68" t="s">
        <v>1751</v>
      </c>
      <c r="BI253" s="68" t="s">
        <v>1751</v>
      </c>
      <c r="BM253" s="68" t="s">
        <v>1751</v>
      </c>
    </row>
    <row r="254" spans="1:65">
      <c r="A254" s="132">
        <v>45154</v>
      </c>
      <c r="B254" s="68" t="s">
        <v>1751</v>
      </c>
      <c r="C254" s="68" t="s">
        <v>1751</v>
      </c>
      <c r="D254" s="68" t="s">
        <v>1751</v>
      </c>
      <c r="E254" s="68" t="s">
        <v>1751</v>
      </c>
      <c r="F254" s="68">
        <v>790</v>
      </c>
      <c r="G254" s="68" t="s">
        <v>1751</v>
      </c>
      <c r="H254" s="68" t="s">
        <v>1751</v>
      </c>
      <c r="I254" s="68" t="s">
        <v>1751</v>
      </c>
      <c r="J254" s="68" t="s">
        <v>1751</v>
      </c>
      <c r="K254" s="68" t="s">
        <v>1751</v>
      </c>
      <c r="L254" s="68">
        <v>885</v>
      </c>
      <c r="M254" s="68" t="s">
        <v>1751</v>
      </c>
      <c r="N254" s="68" t="s">
        <v>1751</v>
      </c>
      <c r="O254" s="68">
        <v>814</v>
      </c>
      <c r="P254" s="68" t="s">
        <v>1751</v>
      </c>
      <c r="Q254" s="68" t="s">
        <v>1751</v>
      </c>
      <c r="R254" s="68" t="s">
        <v>1751</v>
      </c>
      <c r="S254" s="68" t="s">
        <v>1751</v>
      </c>
      <c r="T254" s="68" t="s">
        <v>1751</v>
      </c>
      <c r="U254" s="68">
        <v>900</v>
      </c>
      <c r="V254" s="68" t="s">
        <v>1751</v>
      </c>
      <c r="W254" s="68" t="s">
        <v>1751</v>
      </c>
      <c r="X254" s="68" t="s">
        <v>1751</v>
      </c>
      <c r="Y254" s="68" t="s">
        <v>1751</v>
      </c>
      <c r="Z254" s="68" t="s">
        <v>1751</v>
      </c>
      <c r="AA254" s="68" t="s">
        <v>1751</v>
      </c>
      <c r="AB254" s="68" t="s">
        <v>1751</v>
      </c>
      <c r="AC254" s="68" t="s">
        <v>1751</v>
      </c>
      <c r="AD254" s="68" t="s">
        <v>1751</v>
      </c>
      <c r="AE254" s="68" t="s">
        <v>1751</v>
      </c>
      <c r="AF254" s="68" t="s">
        <v>1751</v>
      </c>
      <c r="AG254" s="68">
        <v>903</v>
      </c>
      <c r="AH254" s="68" t="s">
        <v>1751</v>
      </c>
      <c r="AI254" s="68" t="s">
        <v>1751</v>
      </c>
      <c r="AJ254" s="68" t="s">
        <v>1751</v>
      </c>
      <c r="AK254" s="68">
        <v>931.8</v>
      </c>
      <c r="AL254" s="68" t="s">
        <v>1751</v>
      </c>
      <c r="AM254" s="68" t="s">
        <v>1751</v>
      </c>
      <c r="AN254" s="68" t="s">
        <v>1751</v>
      </c>
      <c r="AO254" s="68" t="s">
        <v>1751</v>
      </c>
      <c r="AP254" s="68" t="s">
        <v>1751</v>
      </c>
      <c r="AQ254" s="68" t="s">
        <v>1751</v>
      </c>
      <c r="AR254" s="68" t="s">
        <v>1751</v>
      </c>
      <c r="AS254" s="68" t="s">
        <v>1751</v>
      </c>
      <c r="AT254" s="68" t="s">
        <v>1751</v>
      </c>
      <c r="AU254" s="68" t="s">
        <v>1751</v>
      </c>
      <c r="AV254" s="68" t="s">
        <v>1751</v>
      </c>
      <c r="AW254" s="68" t="s">
        <v>1751</v>
      </c>
      <c r="AX254" s="68" t="s">
        <v>1751</v>
      </c>
      <c r="AY254" s="68">
        <v>770</v>
      </c>
      <c r="AZ254" s="68" t="s">
        <v>1751</v>
      </c>
      <c r="BA254" s="68" t="s">
        <v>1751</v>
      </c>
      <c r="BB254" s="68" t="s">
        <v>1751</v>
      </c>
      <c r="BC254" s="68" t="s">
        <v>1751</v>
      </c>
      <c r="BD254" s="68" t="s">
        <v>1751</v>
      </c>
      <c r="BE254" s="68" t="s">
        <v>1751</v>
      </c>
      <c r="BF254" s="68" t="s">
        <v>1751</v>
      </c>
      <c r="BG254" s="68" t="s">
        <v>1751</v>
      </c>
      <c r="BH254" s="68" t="s">
        <v>1751</v>
      </c>
      <c r="BI254" s="68" t="s">
        <v>1751</v>
      </c>
      <c r="BM254" s="68" t="s">
        <v>1751</v>
      </c>
    </row>
    <row r="255" spans="1:65">
      <c r="A255" s="132">
        <v>45155</v>
      </c>
      <c r="B255" s="68" t="s">
        <v>1751</v>
      </c>
      <c r="C255" s="68" t="s">
        <v>1751</v>
      </c>
      <c r="D255" s="68" t="s">
        <v>1751</v>
      </c>
      <c r="E255" s="68" t="s">
        <v>1751</v>
      </c>
      <c r="F255" s="68" t="s">
        <v>1751</v>
      </c>
      <c r="G255" s="68" t="s">
        <v>1751</v>
      </c>
      <c r="H255" s="68" t="s">
        <v>1751</v>
      </c>
      <c r="I255" s="68" t="s">
        <v>1751</v>
      </c>
      <c r="J255" s="68" t="s">
        <v>1751</v>
      </c>
      <c r="K255" s="68">
        <v>790</v>
      </c>
      <c r="L255" s="68">
        <v>902</v>
      </c>
      <c r="M255" s="68" t="s">
        <v>1751</v>
      </c>
      <c r="N255" s="68" t="s">
        <v>1751</v>
      </c>
      <c r="O255" s="68" t="s">
        <v>1751</v>
      </c>
      <c r="P255" s="68" t="s">
        <v>1751</v>
      </c>
      <c r="Q255" s="68">
        <v>971.5</v>
      </c>
      <c r="R255" s="68" t="s">
        <v>1751</v>
      </c>
      <c r="S255" s="68">
        <v>932</v>
      </c>
      <c r="T255" s="68" t="s">
        <v>1751</v>
      </c>
      <c r="U255" s="68">
        <v>900</v>
      </c>
      <c r="V255" s="68" t="s">
        <v>1751</v>
      </c>
      <c r="W255" s="68" t="s">
        <v>1751</v>
      </c>
      <c r="X255" s="68" t="s">
        <v>1751</v>
      </c>
      <c r="Y255" s="68" t="s">
        <v>1751</v>
      </c>
      <c r="Z255" s="68" t="s">
        <v>1751</v>
      </c>
      <c r="AA255" s="68" t="s">
        <v>1751</v>
      </c>
      <c r="AB255" s="68" t="s">
        <v>1751</v>
      </c>
      <c r="AC255" s="68" t="s">
        <v>1751</v>
      </c>
      <c r="AD255" s="68" t="s">
        <v>1751</v>
      </c>
      <c r="AE255" s="68" t="s">
        <v>1751</v>
      </c>
      <c r="AF255" s="68" t="s">
        <v>1751</v>
      </c>
      <c r="AG255" s="68">
        <v>895.2</v>
      </c>
      <c r="AH255" s="68" t="s">
        <v>1751</v>
      </c>
      <c r="AI255" s="68" t="s">
        <v>1751</v>
      </c>
      <c r="AJ255" s="68" t="s">
        <v>1751</v>
      </c>
      <c r="AK255" s="68">
        <v>951</v>
      </c>
      <c r="AL255" s="68" t="s">
        <v>1751</v>
      </c>
      <c r="AM255" s="68" t="s">
        <v>1751</v>
      </c>
      <c r="AN255" s="68" t="s">
        <v>1751</v>
      </c>
      <c r="AO255" s="68" t="s">
        <v>1751</v>
      </c>
      <c r="AP255" s="68" t="s">
        <v>1751</v>
      </c>
      <c r="AQ255" s="68" t="s">
        <v>1751</v>
      </c>
      <c r="AR255" s="68">
        <v>795</v>
      </c>
      <c r="AS255" s="68" t="s">
        <v>1751</v>
      </c>
      <c r="AT255" s="68" t="s">
        <v>1751</v>
      </c>
      <c r="AU255" s="68" t="s">
        <v>1751</v>
      </c>
      <c r="AV255" s="68" t="s">
        <v>1751</v>
      </c>
      <c r="AW255" s="68" t="s">
        <v>1751</v>
      </c>
      <c r="AX255" s="68" t="s">
        <v>1751</v>
      </c>
      <c r="AY255" s="68">
        <v>775</v>
      </c>
      <c r="AZ255" s="68" t="s">
        <v>1751</v>
      </c>
      <c r="BA255" s="68" t="s">
        <v>1751</v>
      </c>
      <c r="BB255" s="68" t="s">
        <v>1751</v>
      </c>
      <c r="BC255" s="68" t="s">
        <v>1751</v>
      </c>
      <c r="BD255" s="68" t="s">
        <v>1751</v>
      </c>
      <c r="BE255" s="68" t="s">
        <v>1751</v>
      </c>
      <c r="BF255" s="68" t="s">
        <v>1751</v>
      </c>
      <c r="BG255" s="68" t="s">
        <v>1751</v>
      </c>
      <c r="BH255" s="68" t="s">
        <v>1751</v>
      </c>
      <c r="BI255" s="68" t="s">
        <v>1751</v>
      </c>
      <c r="BM255" s="68" t="s">
        <v>1751</v>
      </c>
    </row>
    <row r="256" spans="1:65">
      <c r="A256" s="132">
        <v>45156</v>
      </c>
      <c r="B256" s="68" t="s">
        <v>1751</v>
      </c>
      <c r="C256" s="68" t="s">
        <v>1751</v>
      </c>
      <c r="D256" s="68" t="s">
        <v>1751</v>
      </c>
      <c r="E256" s="68" t="s">
        <v>1751</v>
      </c>
      <c r="F256" s="68" t="s">
        <v>1751</v>
      </c>
      <c r="G256" s="68" t="s">
        <v>1751</v>
      </c>
      <c r="H256" s="68" t="s">
        <v>1751</v>
      </c>
      <c r="I256" s="68" t="s">
        <v>1751</v>
      </c>
      <c r="J256" s="68" t="s">
        <v>1751</v>
      </c>
      <c r="K256" s="68" t="s">
        <v>1751</v>
      </c>
      <c r="L256" s="68" t="s">
        <v>1751</v>
      </c>
      <c r="M256" s="68" t="s">
        <v>1751</v>
      </c>
      <c r="N256" s="68" t="s">
        <v>1751</v>
      </c>
      <c r="O256" s="68" t="s">
        <v>1751</v>
      </c>
      <c r="P256" s="68" t="s">
        <v>1751</v>
      </c>
      <c r="Q256" s="68" t="s">
        <v>1751</v>
      </c>
      <c r="R256" s="68" t="s">
        <v>1751</v>
      </c>
      <c r="S256" s="68" t="s">
        <v>1751</v>
      </c>
      <c r="T256" s="68" t="s">
        <v>1751</v>
      </c>
      <c r="U256" s="68" t="s">
        <v>1751</v>
      </c>
      <c r="V256" s="68" t="s">
        <v>1751</v>
      </c>
      <c r="W256" s="68" t="s">
        <v>1751</v>
      </c>
      <c r="X256" s="68" t="s">
        <v>1751</v>
      </c>
      <c r="Y256" s="68" t="s">
        <v>1751</v>
      </c>
      <c r="Z256" s="68" t="s">
        <v>1751</v>
      </c>
      <c r="AA256" s="68" t="s">
        <v>1751</v>
      </c>
      <c r="AB256" s="68" t="s">
        <v>1751</v>
      </c>
      <c r="AC256" s="68" t="s">
        <v>1751</v>
      </c>
      <c r="AD256" s="68" t="s">
        <v>1751</v>
      </c>
      <c r="AE256" s="68" t="s">
        <v>1751</v>
      </c>
      <c r="AF256" s="68" t="s">
        <v>1751</v>
      </c>
      <c r="AG256" s="68" t="s">
        <v>1751</v>
      </c>
      <c r="AH256" s="68" t="s">
        <v>1751</v>
      </c>
      <c r="AI256" s="68" t="s">
        <v>1751</v>
      </c>
      <c r="AJ256" s="68" t="s">
        <v>1751</v>
      </c>
      <c r="AK256" s="68" t="s">
        <v>1751</v>
      </c>
      <c r="AL256" s="68" t="s">
        <v>1751</v>
      </c>
      <c r="AM256" s="68" t="s">
        <v>1751</v>
      </c>
      <c r="AN256" s="68" t="s">
        <v>1751</v>
      </c>
      <c r="AO256" s="68" t="s">
        <v>1751</v>
      </c>
      <c r="AP256" s="68" t="s">
        <v>1751</v>
      </c>
      <c r="AQ256" s="68" t="s">
        <v>1751</v>
      </c>
      <c r="AR256" s="68" t="s">
        <v>1751</v>
      </c>
      <c r="AS256" s="68" t="s">
        <v>1751</v>
      </c>
      <c r="AT256" s="68" t="s">
        <v>1751</v>
      </c>
      <c r="AU256" s="68" t="s">
        <v>1751</v>
      </c>
      <c r="AV256" s="68" t="s">
        <v>1751</v>
      </c>
      <c r="AW256" s="68" t="s">
        <v>1751</v>
      </c>
      <c r="AX256" s="68" t="s">
        <v>1751</v>
      </c>
      <c r="AY256" s="68" t="s">
        <v>1751</v>
      </c>
      <c r="AZ256" s="68" t="s">
        <v>1751</v>
      </c>
      <c r="BA256" s="68" t="s">
        <v>1751</v>
      </c>
      <c r="BB256" s="68" t="s">
        <v>1751</v>
      </c>
      <c r="BC256" s="68" t="s">
        <v>1751</v>
      </c>
      <c r="BD256" s="68" t="s">
        <v>1751</v>
      </c>
      <c r="BE256" s="68" t="s">
        <v>1751</v>
      </c>
      <c r="BF256" s="68" t="s">
        <v>1751</v>
      </c>
      <c r="BG256" s="68" t="s">
        <v>1751</v>
      </c>
      <c r="BH256" s="68" t="s">
        <v>1751</v>
      </c>
      <c r="BI256" s="68" t="s">
        <v>1751</v>
      </c>
      <c r="BM256" s="68" t="s">
        <v>1751</v>
      </c>
    </row>
    <row r="257" spans="1:65">
      <c r="A257" s="132">
        <v>45157</v>
      </c>
      <c r="B257" s="68" t="s">
        <v>1751</v>
      </c>
      <c r="C257" s="68" t="s">
        <v>1751</v>
      </c>
      <c r="D257" s="68" t="s">
        <v>1751</v>
      </c>
      <c r="E257" s="68" t="s">
        <v>1751</v>
      </c>
      <c r="F257" s="68" t="s">
        <v>1751</v>
      </c>
      <c r="G257" s="68" t="s">
        <v>1751</v>
      </c>
      <c r="H257" s="68" t="s">
        <v>1751</v>
      </c>
      <c r="I257" s="68" t="s">
        <v>1751</v>
      </c>
      <c r="J257" s="68" t="s">
        <v>1751</v>
      </c>
      <c r="K257" s="68" t="s">
        <v>1751</v>
      </c>
      <c r="L257" s="68" t="s">
        <v>1751</v>
      </c>
      <c r="M257" s="68" t="s">
        <v>1751</v>
      </c>
      <c r="N257" s="68" t="s">
        <v>1751</v>
      </c>
      <c r="O257" s="68" t="s">
        <v>1751</v>
      </c>
      <c r="P257" s="68" t="s">
        <v>1751</v>
      </c>
      <c r="Q257" s="68" t="s">
        <v>1751</v>
      </c>
      <c r="R257" s="68" t="s">
        <v>1751</v>
      </c>
      <c r="S257" s="68" t="s">
        <v>1751</v>
      </c>
      <c r="T257" s="68" t="s">
        <v>1751</v>
      </c>
      <c r="U257" s="68" t="s">
        <v>1751</v>
      </c>
      <c r="V257" s="68" t="s">
        <v>1751</v>
      </c>
      <c r="W257" s="68" t="s">
        <v>1751</v>
      </c>
      <c r="X257" s="68" t="s">
        <v>1751</v>
      </c>
      <c r="Y257" s="68" t="s">
        <v>1751</v>
      </c>
      <c r="Z257" s="68" t="s">
        <v>1751</v>
      </c>
      <c r="AA257" s="68" t="s">
        <v>1751</v>
      </c>
      <c r="AB257" s="68" t="s">
        <v>1751</v>
      </c>
      <c r="AC257" s="68" t="s">
        <v>1751</v>
      </c>
      <c r="AD257" s="68" t="s">
        <v>1751</v>
      </c>
      <c r="AE257" s="68" t="s">
        <v>1751</v>
      </c>
      <c r="AF257" s="68" t="s">
        <v>1751</v>
      </c>
      <c r="AG257" s="68" t="s">
        <v>1751</v>
      </c>
      <c r="AH257" s="68" t="s">
        <v>1751</v>
      </c>
      <c r="AI257" s="68" t="s">
        <v>1751</v>
      </c>
      <c r="AJ257" s="68" t="s">
        <v>1751</v>
      </c>
      <c r="AK257" s="68" t="s">
        <v>1751</v>
      </c>
      <c r="AL257" s="68" t="s">
        <v>1751</v>
      </c>
      <c r="AM257" s="68" t="s">
        <v>1751</v>
      </c>
      <c r="AN257" s="68" t="s">
        <v>1751</v>
      </c>
      <c r="AO257" s="68" t="s">
        <v>1751</v>
      </c>
      <c r="AP257" s="68" t="s">
        <v>1751</v>
      </c>
      <c r="AQ257" s="68" t="s">
        <v>1751</v>
      </c>
      <c r="AR257" s="68" t="s">
        <v>1751</v>
      </c>
      <c r="AS257" s="68" t="s">
        <v>1751</v>
      </c>
      <c r="AT257" s="68" t="s">
        <v>1751</v>
      </c>
      <c r="AU257" s="68" t="s">
        <v>1751</v>
      </c>
      <c r="AV257" s="68" t="s">
        <v>1751</v>
      </c>
      <c r="AW257" s="68" t="s">
        <v>1751</v>
      </c>
      <c r="AX257" s="68" t="s">
        <v>1751</v>
      </c>
      <c r="AY257" s="68" t="s">
        <v>1751</v>
      </c>
      <c r="AZ257" s="68" t="s">
        <v>1751</v>
      </c>
      <c r="BA257" s="68" t="s">
        <v>1751</v>
      </c>
      <c r="BB257" s="68" t="s">
        <v>1751</v>
      </c>
      <c r="BC257" s="68" t="s">
        <v>1751</v>
      </c>
      <c r="BD257" s="68" t="s">
        <v>1751</v>
      </c>
      <c r="BE257" s="68" t="s">
        <v>1751</v>
      </c>
      <c r="BF257" s="68" t="s">
        <v>1751</v>
      </c>
      <c r="BG257" s="68" t="s">
        <v>1751</v>
      </c>
      <c r="BH257" s="68" t="s">
        <v>1751</v>
      </c>
      <c r="BI257" s="68" t="s">
        <v>1751</v>
      </c>
      <c r="BM257" s="68" t="s">
        <v>1751</v>
      </c>
    </row>
    <row r="258" spans="1:65">
      <c r="A258" s="132">
        <v>45158</v>
      </c>
      <c r="B258" s="68" t="s">
        <v>1751</v>
      </c>
      <c r="C258" s="68" t="s">
        <v>1751</v>
      </c>
      <c r="D258" s="68" t="s">
        <v>1751</v>
      </c>
      <c r="E258" s="68" t="s">
        <v>1751</v>
      </c>
      <c r="F258" s="68" t="s">
        <v>1751</v>
      </c>
      <c r="G258" s="68" t="s">
        <v>1751</v>
      </c>
      <c r="H258" s="68" t="s">
        <v>1751</v>
      </c>
      <c r="I258" s="68" t="s">
        <v>1751</v>
      </c>
      <c r="J258" s="68" t="s">
        <v>1751</v>
      </c>
      <c r="K258" s="68" t="s">
        <v>1751</v>
      </c>
      <c r="L258" s="68">
        <v>900</v>
      </c>
      <c r="M258" s="68" t="s">
        <v>1751</v>
      </c>
      <c r="N258" s="68" t="s">
        <v>1751</v>
      </c>
      <c r="O258" s="68">
        <v>810</v>
      </c>
      <c r="P258" s="68" t="s">
        <v>1751</v>
      </c>
      <c r="Q258" s="68" t="s">
        <v>1751</v>
      </c>
      <c r="R258" s="68" t="s">
        <v>1751</v>
      </c>
      <c r="S258" s="68" t="s">
        <v>1751</v>
      </c>
      <c r="T258" s="68" t="s">
        <v>1751</v>
      </c>
      <c r="U258" s="68">
        <v>900.2</v>
      </c>
      <c r="V258" s="68" t="s">
        <v>1751</v>
      </c>
      <c r="W258" s="68" t="s">
        <v>1751</v>
      </c>
      <c r="X258" s="68" t="s">
        <v>1751</v>
      </c>
      <c r="Y258" s="68" t="s">
        <v>1751</v>
      </c>
      <c r="Z258" s="68" t="s">
        <v>1751</v>
      </c>
      <c r="AA258" s="68" t="s">
        <v>1751</v>
      </c>
      <c r="AB258" s="68" t="s">
        <v>1751</v>
      </c>
      <c r="AC258" s="68" t="s">
        <v>1751</v>
      </c>
      <c r="AD258" s="68" t="s">
        <v>1751</v>
      </c>
      <c r="AE258" s="68">
        <v>1029.5999999999999</v>
      </c>
      <c r="AF258" s="68" t="s">
        <v>1751</v>
      </c>
      <c r="AG258" s="68">
        <v>913</v>
      </c>
      <c r="AH258" s="68" t="s">
        <v>1751</v>
      </c>
      <c r="AI258" s="68" t="s">
        <v>1751</v>
      </c>
      <c r="AJ258" s="68" t="s">
        <v>1751</v>
      </c>
      <c r="AK258" s="68" t="s">
        <v>1751</v>
      </c>
      <c r="AL258" s="68" t="s">
        <v>1751</v>
      </c>
      <c r="AM258" s="68" t="s">
        <v>1751</v>
      </c>
      <c r="AN258" s="68" t="s">
        <v>1751</v>
      </c>
      <c r="AO258" s="68" t="s">
        <v>1751</v>
      </c>
      <c r="AP258" s="68" t="s">
        <v>1751</v>
      </c>
      <c r="AQ258" s="68" t="s">
        <v>1751</v>
      </c>
      <c r="AR258" s="68">
        <v>785</v>
      </c>
      <c r="AS258" s="68" t="s">
        <v>1751</v>
      </c>
      <c r="AT258" s="68" t="s">
        <v>1751</v>
      </c>
      <c r="AU258" s="68" t="s">
        <v>1751</v>
      </c>
      <c r="AV258" s="68" t="s">
        <v>1751</v>
      </c>
      <c r="AW258" s="68" t="s">
        <v>1751</v>
      </c>
      <c r="AX258" s="68" t="s">
        <v>1751</v>
      </c>
      <c r="AY258" s="68" t="s">
        <v>1751</v>
      </c>
      <c r="AZ258" s="68" t="s">
        <v>1751</v>
      </c>
      <c r="BA258" s="68" t="s">
        <v>1751</v>
      </c>
      <c r="BB258" s="68" t="s">
        <v>1751</v>
      </c>
      <c r="BC258" s="68" t="s">
        <v>1751</v>
      </c>
      <c r="BD258" s="68" t="s">
        <v>1751</v>
      </c>
      <c r="BE258" s="68" t="s">
        <v>1751</v>
      </c>
      <c r="BF258" s="68" t="s">
        <v>1751</v>
      </c>
      <c r="BG258" s="68" t="s">
        <v>1751</v>
      </c>
      <c r="BH258" s="68" t="s">
        <v>1751</v>
      </c>
      <c r="BI258" s="68" t="s">
        <v>1751</v>
      </c>
      <c r="BM258" s="68" t="s">
        <v>1751</v>
      </c>
    </row>
    <row r="259" spans="1:65">
      <c r="A259" s="132">
        <v>45159</v>
      </c>
      <c r="B259" s="68">
        <v>1040</v>
      </c>
      <c r="C259" s="68">
        <v>1094.0999999999999</v>
      </c>
      <c r="D259" s="68" t="s">
        <v>1751</v>
      </c>
      <c r="E259" s="68">
        <v>789.4</v>
      </c>
      <c r="F259" s="68" t="s">
        <v>1751</v>
      </c>
      <c r="G259" s="68" t="s">
        <v>1751</v>
      </c>
      <c r="H259" s="68" t="s">
        <v>1751</v>
      </c>
      <c r="I259" s="68" t="s">
        <v>1751</v>
      </c>
      <c r="J259" s="68" t="s">
        <v>1751</v>
      </c>
      <c r="K259" s="68">
        <v>805.8</v>
      </c>
      <c r="L259" s="68">
        <v>918</v>
      </c>
      <c r="M259" s="68" t="s">
        <v>1751</v>
      </c>
      <c r="N259" s="68" t="s">
        <v>1751</v>
      </c>
      <c r="O259" s="68" t="s">
        <v>1751</v>
      </c>
      <c r="P259" s="68" t="s">
        <v>1751</v>
      </c>
      <c r="Q259" s="68" t="s">
        <v>1751</v>
      </c>
      <c r="R259" s="68" t="s">
        <v>1751</v>
      </c>
      <c r="S259" s="68" t="s">
        <v>1751</v>
      </c>
      <c r="T259" s="68" t="s">
        <v>1751</v>
      </c>
      <c r="U259" s="68" t="s">
        <v>1751</v>
      </c>
      <c r="V259" s="68">
        <v>973.6</v>
      </c>
      <c r="W259" s="68" t="s">
        <v>1751</v>
      </c>
      <c r="X259" s="68" t="s">
        <v>1751</v>
      </c>
      <c r="Y259" s="68" t="s">
        <v>1751</v>
      </c>
      <c r="Z259" s="68" t="s">
        <v>1751</v>
      </c>
      <c r="AA259" s="68" t="s">
        <v>1751</v>
      </c>
      <c r="AB259" s="68" t="s">
        <v>1751</v>
      </c>
      <c r="AC259" s="68" t="s">
        <v>1751</v>
      </c>
      <c r="AD259" s="68" t="s">
        <v>1751</v>
      </c>
      <c r="AE259" s="68">
        <v>972</v>
      </c>
      <c r="AF259" s="68" t="s">
        <v>1751</v>
      </c>
      <c r="AG259" s="68">
        <v>895</v>
      </c>
      <c r="AH259" s="68">
        <v>980</v>
      </c>
      <c r="AI259" s="68" t="s">
        <v>1751</v>
      </c>
      <c r="AJ259" s="68" t="s">
        <v>1751</v>
      </c>
      <c r="AK259" s="68" t="s">
        <v>1751</v>
      </c>
      <c r="AL259" s="68" t="s">
        <v>1751</v>
      </c>
      <c r="AM259" s="68" t="s">
        <v>1751</v>
      </c>
      <c r="AN259" s="68" t="s">
        <v>1751</v>
      </c>
      <c r="AO259" s="68" t="s">
        <v>1751</v>
      </c>
      <c r="AP259" s="68" t="s">
        <v>1751</v>
      </c>
      <c r="AQ259" s="68" t="s">
        <v>1751</v>
      </c>
      <c r="AR259" s="68" t="s">
        <v>1751</v>
      </c>
      <c r="AS259" s="68" t="s">
        <v>1751</v>
      </c>
      <c r="AT259" s="68" t="s">
        <v>1751</v>
      </c>
      <c r="AU259" s="68" t="s">
        <v>1751</v>
      </c>
      <c r="AV259" s="68" t="s">
        <v>1751</v>
      </c>
      <c r="AW259" s="68" t="s">
        <v>1751</v>
      </c>
      <c r="AX259" s="68" t="s">
        <v>1751</v>
      </c>
      <c r="AY259" s="68" t="s">
        <v>1751</v>
      </c>
      <c r="AZ259" s="68" t="s">
        <v>1751</v>
      </c>
      <c r="BA259" s="68" t="s">
        <v>1751</v>
      </c>
      <c r="BB259" s="68" t="s">
        <v>1751</v>
      </c>
      <c r="BC259" s="68" t="s">
        <v>1751</v>
      </c>
      <c r="BD259" s="68" t="s">
        <v>1751</v>
      </c>
      <c r="BE259" s="68" t="s">
        <v>1751</v>
      </c>
      <c r="BF259" s="68" t="s">
        <v>1751</v>
      </c>
      <c r="BG259" s="68" t="s">
        <v>1751</v>
      </c>
      <c r="BH259" s="68" t="s">
        <v>1751</v>
      </c>
      <c r="BI259" s="68" t="s">
        <v>1751</v>
      </c>
      <c r="BM259" s="68" t="s">
        <v>1751</v>
      </c>
    </row>
    <row r="260" spans="1:65">
      <c r="A260" s="132">
        <v>45160</v>
      </c>
      <c r="B260" s="68">
        <v>1045</v>
      </c>
      <c r="C260" s="68">
        <v>1050</v>
      </c>
      <c r="D260" s="68">
        <v>879</v>
      </c>
      <c r="E260" s="68">
        <v>800</v>
      </c>
      <c r="F260" s="68">
        <v>780.1</v>
      </c>
      <c r="G260" s="68" t="s">
        <v>1751</v>
      </c>
      <c r="H260" s="68" t="s">
        <v>1751</v>
      </c>
      <c r="I260" s="68" t="s">
        <v>1751</v>
      </c>
      <c r="J260" s="68" t="s">
        <v>1751</v>
      </c>
      <c r="K260" s="68">
        <v>838</v>
      </c>
      <c r="L260" s="68">
        <v>917.9</v>
      </c>
      <c r="M260" s="68" t="s">
        <v>1751</v>
      </c>
      <c r="N260" s="68" t="s">
        <v>1751</v>
      </c>
      <c r="O260" s="68">
        <v>800</v>
      </c>
      <c r="P260" s="68" t="s">
        <v>1751</v>
      </c>
      <c r="Q260" s="68">
        <v>971</v>
      </c>
      <c r="R260" s="68" t="s">
        <v>1751</v>
      </c>
      <c r="S260" s="68" t="s">
        <v>1751</v>
      </c>
      <c r="T260" s="68" t="s">
        <v>1751</v>
      </c>
      <c r="U260" s="68">
        <v>890.1</v>
      </c>
      <c r="V260" s="68" t="s">
        <v>1751</v>
      </c>
      <c r="W260" s="68" t="s">
        <v>1751</v>
      </c>
      <c r="X260" s="68" t="s">
        <v>1751</v>
      </c>
      <c r="Y260" s="68" t="s">
        <v>1751</v>
      </c>
      <c r="Z260" s="68" t="s">
        <v>1751</v>
      </c>
      <c r="AA260" s="68" t="s">
        <v>1751</v>
      </c>
      <c r="AB260" s="68" t="s">
        <v>1751</v>
      </c>
      <c r="AC260" s="68" t="s">
        <v>1751</v>
      </c>
      <c r="AD260" s="68" t="s">
        <v>1751</v>
      </c>
      <c r="AE260" s="68">
        <v>955</v>
      </c>
      <c r="AF260" s="68" t="s">
        <v>1751</v>
      </c>
      <c r="AG260" s="68">
        <v>888</v>
      </c>
      <c r="AH260" s="68" t="s">
        <v>1751</v>
      </c>
      <c r="AI260" s="68" t="s">
        <v>1751</v>
      </c>
      <c r="AJ260" s="68" t="s">
        <v>1751</v>
      </c>
      <c r="AK260" s="68" t="s">
        <v>1751</v>
      </c>
      <c r="AL260" s="68" t="s">
        <v>1751</v>
      </c>
      <c r="AM260" s="68" t="s">
        <v>1751</v>
      </c>
      <c r="AN260" s="68" t="s">
        <v>1751</v>
      </c>
      <c r="AO260" s="68" t="s">
        <v>1751</v>
      </c>
      <c r="AP260" s="68" t="s">
        <v>1751</v>
      </c>
      <c r="AQ260" s="68" t="s">
        <v>1751</v>
      </c>
      <c r="AR260" s="68" t="s">
        <v>1751</v>
      </c>
      <c r="AS260" s="68" t="s">
        <v>1751</v>
      </c>
      <c r="AT260" s="68" t="s">
        <v>1751</v>
      </c>
      <c r="AU260" s="68" t="s">
        <v>1751</v>
      </c>
      <c r="AV260" s="68" t="s">
        <v>1751</v>
      </c>
      <c r="AW260" s="68" t="s">
        <v>1751</v>
      </c>
      <c r="AX260" s="68" t="s">
        <v>1751</v>
      </c>
      <c r="AY260" s="68" t="s">
        <v>1751</v>
      </c>
      <c r="AZ260" s="68" t="s">
        <v>1751</v>
      </c>
      <c r="BA260" s="68" t="s">
        <v>1751</v>
      </c>
      <c r="BB260" s="68" t="s">
        <v>1751</v>
      </c>
      <c r="BC260" s="68" t="s">
        <v>1751</v>
      </c>
      <c r="BD260" s="68" t="s">
        <v>1751</v>
      </c>
      <c r="BE260" s="68" t="s">
        <v>1751</v>
      </c>
      <c r="BF260" s="68" t="s">
        <v>1751</v>
      </c>
      <c r="BG260" s="68" t="s">
        <v>1751</v>
      </c>
      <c r="BH260" s="68" t="s">
        <v>1751</v>
      </c>
      <c r="BI260" s="68" t="s">
        <v>1751</v>
      </c>
      <c r="BM260" s="68" t="s">
        <v>1751</v>
      </c>
    </row>
    <row r="261" spans="1:65">
      <c r="A261" s="132">
        <v>45161</v>
      </c>
      <c r="B261" s="68" t="s">
        <v>1751</v>
      </c>
      <c r="C261" s="68">
        <v>1040</v>
      </c>
      <c r="D261" s="68" t="s">
        <v>1751</v>
      </c>
      <c r="E261" s="68">
        <v>784</v>
      </c>
      <c r="F261" s="68" t="s">
        <v>1751</v>
      </c>
      <c r="G261" s="68">
        <v>810</v>
      </c>
      <c r="H261" s="68">
        <v>805</v>
      </c>
      <c r="I261" s="68" t="s">
        <v>1751</v>
      </c>
      <c r="J261" s="68" t="s">
        <v>1751</v>
      </c>
      <c r="K261" s="68" t="s">
        <v>1751</v>
      </c>
      <c r="L261" s="68">
        <v>905</v>
      </c>
      <c r="M261" s="68" t="s">
        <v>1751</v>
      </c>
      <c r="N261" s="68" t="s">
        <v>1751</v>
      </c>
      <c r="O261" s="68">
        <v>810</v>
      </c>
      <c r="P261" s="68" t="s">
        <v>1751</v>
      </c>
      <c r="Q261" s="68" t="s">
        <v>1751</v>
      </c>
      <c r="R261" s="68" t="s">
        <v>1751</v>
      </c>
      <c r="S261" s="68" t="s">
        <v>1751</v>
      </c>
      <c r="T261" s="68" t="s">
        <v>1751</v>
      </c>
      <c r="U261" s="68">
        <v>907.9</v>
      </c>
      <c r="V261" s="68" t="s">
        <v>1751</v>
      </c>
      <c r="W261" s="68" t="s">
        <v>1751</v>
      </c>
      <c r="X261" s="68" t="s">
        <v>1751</v>
      </c>
      <c r="Y261" s="68" t="s">
        <v>1751</v>
      </c>
      <c r="Z261" s="68" t="s">
        <v>1751</v>
      </c>
      <c r="AA261" s="68" t="s">
        <v>1751</v>
      </c>
      <c r="AB261" s="68" t="s">
        <v>1751</v>
      </c>
      <c r="AC261" s="68" t="s">
        <v>1751</v>
      </c>
      <c r="AD261" s="68">
        <v>945.2</v>
      </c>
      <c r="AE261" s="68">
        <v>974</v>
      </c>
      <c r="AF261" s="68" t="s">
        <v>1751</v>
      </c>
      <c r="AG261" s="68" t="s">
        <v>1751</v>
      </c>
      <c r="AH261" s="68" t="s">
        <v>1751</v>
      </c>
      <c r="AI261" s="68" t="s">
        <v>1751</v>
      </c>
      <c r="AJ261" s="68" t="s">
        <v>1751</v>
      </c>
      <c r="AK261" s="68" t="s">
        <v>1751</v>
      </c>
      <c r="AL261" s="68" t="s">
        <v>1751</v>
      </c>
      <c r="AM261" s="68" t="s">
        <v>1751</v>
      </c>
      <c r="AN261" s="68" t="s">
        <v>1751</v>
      </c>
      <c r="AO261" s="68" t="s">
        <v>1751</v>
      </c>
      <c r="AP261" s="68" t="s">
        <v>1751</v>
      </c>
      <c r="AQ261" s="68" t="s">
        <v>1751</v>
      </c>
      <c r="AR261" s="68" t="s">
        <v>1751</v>
      </c>
      <c r="AS261" s="68" t="s">
        <v>1751</v>
      </c>
      <c r="AT261" s="68" t="s">
        <v>1751</v>
      </c>
      <c r="AU261" s="68" t="s">
        <v>1751</v>
      </c>
      <c r="AV261" s="68" t="s">
        <v>1751</v>
      </c>
      <c r="AW261" s="68" t="s">
        <v>1751</v>
      </c>
      <c r="AX261" s="68" t="s">
        <v>1751</v>
      </c>
      <c r="AY261" s="68" t="s">
        <v>1751</v>
      </c>
      <c r="AZ261" s="68">
        <v>790</v>
      </c>
      <c r="BA261" s="68" t="s">
        <v>1751</v>
      </c>
      <c r="BB261" s="68" t="s">
        <v>1751</v>
      </c>
      <c r="BC261" s="68" t="s">
        <v>1751</v>
      </c>
      <c r="BD261" s="68" t="s">
        <v>1751</v>
      </c>
      <c r="BE261" s="68" t="s">
        <v>1751</v>
      </c>
      <c r="BF261" s="68" t="s">
        <v>1751</v>
      </c>
      <c r="BG261" s="68" t="s">
        <v>1751</v>
      </c>
      <c r="BH261" s="68" t="s">
        <v>1751</v>
      </c>
      <c r="BI261" s="68" t="s">
        <v>1751</v>
      </c>
      <c r="BM261" s="68" t="s">
        <v>1751</v>
      </c>
    </row>
    <row r="262" spans="1:65">
      <c r="A262" s="132">
        <v>45162</v>
      </c>
      <c r="B262" s="68" t="s">
        <v>1751</v>
      </c>
      <c r="C262" s="68" t="s">
        <v>1751</v>
      </c>
      <c r="D262" s="68" t="s">
        <v>1751</v>
      </c>
      <c r="E262" s="68">
        <v>785</v>
      </c>
      <c r="F262" s="68">
        <v>769</v>
      </c>
      <c r="G262" s="68" t="s">
        <v>1751</v>
      </c>
      <c r="H262" s="68" t="s">
        <v>1751</v>
      </c>
      <c r="I262" s="68" t="s">
        <v>1751</v>
      </c>
      <c r="J262" s="68">
        <v>787</v>
      </c>
      <c r="K262" s="68" t="s">
        <v>1751</v>
      </c>
      <c r="L262" s="68">
        <v>887</v>
      </c>
      <c r="M262" s="68" t="s">
        <v>1751</v>
      </c>
      <c r="N262" s="68" t="s">
        <v>1751</v>
      </c>
      <c r="O262" s="68" t="s">
        <v>1751</v>
      </c>
      <c r="P262" s="68" t="s">
        <v>1751</v>
      </c>
      <c r="Q262" s="68" t="s">
        <v>1751</v>
      </c>
      <c r="R262" s="68" t="s">
        <v>1751</v>
      </c>
      <c r="S262" s="68" t="s">
        <v>1751</v>
      </c>
      <c r="T262" s="68" t="s">
        <v>1751</v>
      </c>
      <c r="U262" s="68">
        <v>926</v>
      </c>
      <c r="V262" s="68">
        <v>990</v>
      </c>
      <c r="W262" s="68" t="s">
        <v>1751</v>
      </c>
      <c r="X262" s="68" t="s">
        <v>1751</v>
      </c>
      <c r="Y262" s="68" t="s">
        <v>1751</v>
      </c>
      <c r="Z262" s="68" t="s">
        <v>1751</v>
      </c>
      <c r="AA262" s="68" t="s">
        <v>1751</v>
      </c>
      <c r="AB262" s="68" t="s">
        <v>1751</v>
      </c>
      <c r="AC262" s="68" t="s">
        <v>1751</v>
      </c>
      <c r="AD262" s="68" t="s">
        <v>1751</v>
      </c>
      <c r="AE262" s="68">
        <v>955</v>
      </c>
      <c r="AF262" s="68" t="s">
        <v>1751</v>
      </c>
      <c r="AG262" s="68" t="s">
        <v>1751</v>
      </c>
      <c r="AH262" s="68" t="s">
        <v>1751</v>
      </c>
      <c r="AI262" s="68" t="s">
        <v>1751</v>
      </c>
      <c r="AJ262" s="68" t="s">
        <v>1751</v>
      </c>
      <c r="AK262" s="68">
        <v>940</v>
      </c>
      <c r="AL262" s="68" t="s">
        <v>1751</v>
      </c>
      <c r="AM262" s="68" t="s">
        <v>1751</v>
      </c>
      <c r="AN262" s="68" t="s">
        <v>1751</v>
      </c>
      <c r="AO262" s="68" t="s">
        <v>1751</v>
      </c>
      <c r="AP262" s="68" t="s">
        <v>1751</v>
      </c>
      <c r="AQ262" s="68" t="s">
        <v>1751</v>
      </c>
      <c r="AR262" s="68">
        <v>790</v>
      </c>
      <c r="AS262" s="68" t="s">
        <v>1751</v>
      </c>
      <c r="AT262" s="68" t="s">
        <v>1751</v>
      </c>
      <c r="AU262" s="68" t="s">
        <v>1751</v>
      </c>
      <c r="AV262" s="68" t="s">
        <v>1751</v>
      </c>
      <c r="AW262" s="68" t="s">
        <v>1751</v>
      </c>
      <c r="AX262" s="68" t="s">
        <v>1751</v>
      </c>
      <c r="AY262" s="68" t="s">
        <v>1751</v>
      </c>
      <c r="AZ262" s="68">
        <v>775</v>
      </c>
      <c r="BA262" s="68" t="s">
        <v>1751</v>
      </c>
      <c r="BB262" s="68" t="s">
        <v>1751</v>
      </c>
      <c r="BC262" s="68" t="s">
        <v>1751</v>
      </c>
      <c r="BD262" s="68" t="s">
        <v>1751</v>
      </c>
      <c r="BE262" s="68" t="s">
        <v>1751</v>
      </c>
      <c r="BF262" s="68" t="s">
        <v>1751</v>
      </c>
      <c r="BG262" s="68" t="s">
        <v>1751</v>
      </c>
      <c r="BH262" s="68" t="s">
        <v>1751</v>
      </c>
      <c r="BI262" s="68" t="s">
        <v>1751</v>
      </c>
      <c r="BM262" s="68" t="s">
        <v>1751</v>
      </c>
    </row>
    <row r="263" spans="1:65">
      <c r="A263" s="132">
        <v>45163</v>
      </c>
      <c r="B263" s="68" t="s">
        <v>1751</v>
      </c>
      <c r="C263" s="68" t="s">
        <v>1751</v>
      </c>
      <c r="D263" s="68" t="s">
        <v>1751</v>
      </c>
      <c r="E263" s="68" t="s">
        <v>1751</v>
      </c>
      <c r="F263" s="68" t="s">
        <v>1751</v>
      </c>
      <c r="G263" s="68" t="s">
        <v>1751</v>
      </c>
      <c r="H263" s="68" t="s">
        <v>1751</v>
      </c>
      <c r="I263" s="68" t="s">
        <v>1751</v>
      </c>
      <c r="J263" s="68" t="s">
        <v>1751</v>
      </c>
      <c r="K263" s="68" t="s">
        <v>1751</v>
      </c>
      <c r="L263" s="68" t="s">
        <v>1751</v>
      </c>
      <c r="M263" s="68" t="s">
        <v>1751</v>
      </c>
      <c r="N263" s="68" t="s">
        <v>1751</v>
      </c>
      <c r="O263" s="68" t="s">
        <v>1751</v>
      </c>
      <c r="P263" s="68" t="s">
        <v>1751</v>
      </c>
      <c r="Q263" s="68" t="s">
        <v>1751</v>
      </c>
      <c r="R263" s="68" t="s">
        <v>1751</v>
      </c>
      <c r="S263" s="68" t="s">
        <v>1751</v>
      </c>
      <c r="T263" s="68" t="s">
        <v>1751</v>
      </c>
      <c r="U263" s="68" t="s">
        <v>1751</v>
      </c>
      <c r="V263" s="68" t="s">
        <v>1751</v>
      </c>
      <c r="W263" s="68" t="s">
        <v>1751</v>
      </c>
      <c r="X263" s="68" t="s">
        <v>1751</v>
      </c>
      <c r="Y263" s="68" t="s">
        <v>1751</v>
      </c>
      <c r="Z263" s="68" t="s">
        <v>1751</v>
      </c>
      <c r="AA263" s="68" t="s">
        <v>1751</v>
      </c>
      <c r="AB263" s="68" t="s">
        <v>1751</v>
      </c>
      <c r="AC263" s="68" t="s">
        <v>1751</v>
      </c>
      <c r="AD263" s="68" t="s">
        <v>1751</v>
      </c>
      <c r="AE263" s="68" t="s">
        <v>1751</v>
      </c>
      <c r="AF263" s="68" t="s">
        <v>1751</v>
      </c>
      <c r="AG263" s="68" t="s">
        <v>1751</v>
      </c>
      <c r="AH263" s="68" t="s">
        <v>1751</v>
      </c>
      <c r="AI263" s="68" t="s">
        <v>1751</v>
      </c>
      <c r="AJ263" s="68" t="s">
        <v>1751</v>
      </c>
      <c r="AK263" s="68" t="s">
        <v>1751</v>
      </c>
      <c r="AL263" s="68" t="s">
        <v>1751</v>
      </c>
      <c r="AM263" s="68" t="s">
        <v>1751</v>
      </c>
      <c r="AN263" s="68" t="s">
        <v>1751</v>
      </c>
      <c r="AO263" s="68" t="s">
        <v>1751</v>
      </c>
      <c r="AP263" s="68" t="s">
        <v>1751</v>
      </c>
      <c r="AQ263" s="68" t="s">
        <v>1751</v>
      </c>
      <c r="AR263" s="68" t="s">
        <v>1751</v>
      </c>
      <c r="AS263" s="68" t="s">
        <v>1751</v>
      </c>
      <c r="AT263" s="68" t="s">
        <v>1751</v>
      </c>
      <c r="AU263" s="68" t="s">
        <v>1751</v>
      </c>
      <c r="AV263" s="68" t="s">
        <v>1751</v>
      </c>
      <c r="AW263" s="68" t="s">
        <v>1751</v>
      </c>
      <c r="AX263" s="68" t="s">
        <v>1751</v>
      </c>
      <c r="AY263" s="68" t="s">
        <v>1751</v>
      </c>
      <c r="AZ263" s="68" t="s">
        <v>1751</v>
      </c>
      <c r="BA263" s="68" t="s">
        <v>1751</v>
      </c>
      <c r="BB263" s="68" t="s">
        <v>1751</v>
      </c>
      <c r="BC263" s="68" t="s">
        <v>1751</v>
      </c>
      <c r="BD263" s="68" t="s">
        <v>1751</v>
      </c>
      <c r="BE263" s="68" t="s">
        <v>1751</v>
      </c>
      <c r="BF263" s="68" t="s">
        <v>1751</v>
      </c>
      <c r="BG263" s="68" t="s">
        <v>1751</v>
      </c>
      <c r="BH263" s="68" t="s">
        <v>1751</v>
      </c>
      <c r="BI263" s="68" t="s">
        <v>1751</v>
      </c>
      <c r="BM263" s="68" t="s">
        <v>1751</v>
      </c>
    </row>
    <row r="264" spans="1:65">
      <c r="A264" s="132">
        <v>45164</v>
      </c>
      <c r="B264" s="68" t="s">
        <v>1751</v>
      </c>
      <c r="C264" s="68" t="s">
        <v>1751</v>
      </c>
      <c r="D264" s="68" t="s">
        <v>1751</v>
      </c>
      <c r="E264" s="68" t="s">
        <v>1751</v>
      </c>
      <c r="F264" s="68" t="s">
        <v>1751</v>
      </c>
      <c r="G264" s="68" t="s">
        <v>1751</v>
      </c>
      <c r="H264" s="68" t="s">
        <v>1751</v>
      </c>
      <c r="I264" s="68" t="s">
        <v>1751</v>
      </c>
      <c r="J264" s="68" t="s">
        <v>1751</v>
      </c>
      <c r="K264" s="68" t="s">
        <v>1751</v>
      </c>
      <c r="L264" s="68" t="s">
        <v>1751</v>
      </c>
      <c r="M264" s="68" t="s">
        <v>1751</v>
      </c>
      <c r="N264" s="68" t="s">
        <v>1751</v>
      </c>
      <c r="O264" s="68" t="s">
        <v>1751</v>
      </c>
      <c r="P264" s="68" t="s">
        <v>1751</v>
      </c>
      <c r="Q264" s="68" t="s">
        <v>1751</v>
      </c>
      <c r="R264" s="68" t="s">
        <v>1751</v>
      </c>
      <c r="S264" s="68" t="s">
        <v>1751</v>
      </c>
      <c r="T264" s="68" t="s">
        <v>1751</v>
      </c>
      <c r="U264" s="68" t="s">
        <v>1751</v>
      </c>
      <c r="V264" s="68" t="s">
        <v>1751</v>
      </c>
      <c r="W264" s="68" t="s">
        <v>1751</v>
      </c>
      <c r="X264" s="68" t="s">
        <v>1751</v>
      </c>
      <c r="Y264" s="68" t="s">
        <v>1751</v>
      </c>
      <c r="Z264" s="68" t="s">
        <v>1751</v>
      </c>
      <c r="AA264" s="68" t="s">
        <v>1751</v>
      </c>
      <c r="AB264" s="68" t="s">
        <v>1751</v>
      </c>
      <c r="AC264" s="68" t="s">
        <v>1751</v>
      </c>
      <c r="AD264" s="68" t="s">
        <v>1751</v>
      </c>
      <c r="AE264" s="68" t="s">
        <v>1751</v>
      </c>
      <c r="AF264" s="68" t="s">
        <v>1751</v>
      </c>
      <c r="AG264" s="68" t="s">
        <v>1751</v>
      </c>
      <c r="AH264" s="68" t="s">
        <v>1751</v>
      </c>
      <c r="AI264" s="68" t="s">
        <v>1751</v>
      </c>
      <c r="AJ264" s="68" t="s">
        <v>1751</v>
      </c>
      <c r="AK264" s="68" t="s">
        <v>1751</v>
      </c>
      <c r="AL264" s="68" t="s">
        <v>1751</v>
      </c>
      <c r="AM264" s="68" t="s">
        <v>1751</v>
      </c>
      <c r="AN264" s="68" t="s">
        <v>1751</v>
      </c>
      <c r="AO264" s="68" t="s">
        <v>1751</v>
      </c>
      <c r="AP264" s="68" t="s">
        <v>1751</v>
      </c>
      <c r="AQ264" s="68" t="s">
        <v>1751</v>
      </c>
      <c r="AR264" s="68" t="s">
        <v>1751</v>
      </c>
      <c r="AS264" s="68" t="s">
        <v>1751</v>
      </c>
      <c r="AT264" s="68" t="s">
        <v>1751</v>
      </c>
      <c r="AU264" s="68" t="s">
        <v>1751</v>
      </c>
      <c r="AV264" s="68" t="s">
        <v>1751</v>
      </c>
      <c r="AW264" s="68" t="s">
        <v>1751</v>
      </c>
      <c r="AX264" s="68" t="s">
        <v>1751</v>
      </c>
      <c r="AY264" s="68" t="s">
        <v>1751</v>
      </c>
      <c r="AZ264" s="68" t="s">
        <v>1751</v>
      </c>
      <c r="BA264" s="68" t="s">
        <v>1751</v>
      </c>
      <c r="BB264" s="68" t="s">
        <v>1751</v>
      </c>
      <c r="BC264" s="68" t="s">
        <v>1751</v>
      </c>
      <c r="BD264" s="68" t="s">
        <v>1751</v>
      </c>
      <c r="BE264" s="68" t="s">
        <v>1751</v>
      </c>
      <c r="BF264" s="68" t="s">
        <v>1751</v>
      </c>
      <c r="BG264" s="68" t="s">
        <v>1751</v>
      </c>
      <c r="BH264" s="68" t="s">
        <v>1751</v>
      </c>
      <c r="BI264" s="68" t="s">
        <v>1751</v>
      </c>
      <c r="BM264" s="68" t="s">
        <v>1751</v>
      </c>
    </row>
    <row r="265" spans="1:65">
      <c r="A265" s="132">
        <v>45165</v>
      </c>
      <c r="B265" s="68" t="s">
        <v>1751</v>
      </c>
      <c r="C265" s="68">
        <v>1045</v>
      </c>
      <c r="D265" s="68" t="s">
        <v>1751</v>
      </c>
      <c r="E265" s="68">
        <v>785</v>
      </c>
      <c r="F265" s="68">
        <v>784.3</v>
      </c>
      <c r="G265" s="68" t="s">
        <v>1751</v>
      </c>
      <c r="H265" s="68" t="s">
        <v>1751</v>
      </c>
      <c r="I265" s="68">
        <v>825</v>
      </c>
      <c r="J265" s="68" t="s">
        <v>1751</v>
      </c>
      <c r="K265" s="68" t="s">
        <v>1751</v>
      </c>
      <c r="L265" s="68">
        <v>885</v>
      </c>
      <c r="M265" s="68">
        <v>980.6</v>
      </c>
      <c r="N265" s="68" t="s">
        <v>1751</v>
      </c>
      <c r="O265" s="68">
        <v>826.2</v>
      </c>
      <c r="P265" s="68" t="s">
        <v>1751</v>
      </c>
      <c r="Q265" s="68">
        <v>990.3</v>
      </c>
      <c r="R265" s="68" t="s">
        <v>1751</v>
      </c>
      <c r="S265" s="68" t="s">
        <v>1751</v>
      </c>
      <c r="T265" s="68" t="s">
        <v>1751</v>
      </c>
      <c r="U265" s="68">
        <v>907.5</v>
      </c>
      <c r="V265" s="68">
        <v>995</v>
      </c>
      <c r="W265" s="68" t="s">
        <v>1751</v>
      </c>
      <c r="X265" s="68" t="s">
        <v>1751</v>
      </c>
      <c r="Y265" s="68" t="s">
        <v>1751</v>
      </c>
      <c r="Z265" s="68" t="s">
        <v>1751</v>
      </c>
      <c r="AA265" s="68" t="s">
        <v>1751</v>
      </c>
      <c r="AB265" s="68" t="s">
        <v>1751</v>
      </c>
      <c r="AC265" s="68" t="s">
        <v>1751</v>
      </c>
      <c r="AD265" s="68">
        <v>926.3</v>
      </c>
      <c r="AE265" s="68" t="s">
        <v>1751</v>
      </c>
      <c r="AF265" s="68" t="s">
        <v>1751</v>
      </c>
      <c r="AG265" s="68" t="s">
        <v>1751</v>
      </c>
      <c r="AH265" s="68">
        <v>960.4</v>
      </c>
      <c r="AI265" s="68" t="s">
        <v>1751</v>
      </c>
      <c r="AJ265" s="68" t="s">
        <v>1751</v>
      </c>
      <c r="AK265" s="68">
        <v>930</v>
      </c>
      <c r="AL265" s="68" t="s">
        <v>1751</v>
      </c>
      <c r="AM265" s="68" t="s">
        <v>1751</v>
      </c>
      <c r="AN265" s="68" t="s">
        <v>1751</v>
      </c>
      <c r="AO265" s="68" t="s">
        <v>1751</v>
      </c>
      <c r="AP265" s="68" t="s">
        <v>1751</v>
      </c>
      <c r="AQ265" s="68">
        <v>770.3</v>
      </c>
      <c r="AR265" s="68" t="s">
        <v>1751</v>
      </c>
      <c r="AS265" s="68" t="s">
        <v>1751</v>
      </c>
      <c r="AT265" s="68" t="s">
        <v>1751</v>
      </c>
      <c r="AU265" s="68" t="s">
        <v>1751</v>
      </c>
      <c r="AV265" s="68" t="s">
        <v>1751</v>
      </c>
      <c r="AW265" s="68" t="s">
        <v>1751</v>
      </c>
      <c r="AX265" s="68" t="s">
        <v>1751</v>
      </c>
      <c r="AY265" s="68" t="s">
        <v>1751</v>
      </c>
      <c r="AZ265" s="68">
        <v>760</v>
      </c>
      <c r="BA265" s="68" t="s">
        <v>1751</v>
      </c>
      <c r="BB265" s="68" t="s">
        <v>1751</v>
      </c>
      <c r="BC265" s="68" t="s">
        <v>1751</v>
      </c>
      <c r="BD265" s="68" t="s">
        <v>1751</v>
      </c>
      <c r="BE265" s="68" t="s">
        <v>1751</v>
      </c>
      <c r="BF265" s="68" t="s">
        <v>1751</v>
      </c>
      <c r="BG265" s="68" t="s">
        <v>1751</v>
      </c>
      <c r="BH265" s="68" t="s">
        <v>1751</v>
      </c>
      <c r="BI265" s="68" t="s">
        <v>1751</v>
      </c>
      <c r="BM265" s="68" t="s">
        <v>1751</v>
      </c>
    </row>
    <row r="266" spans="1:65">
      <c r="A266" s="132">
        <v>45166</v>
      </c>
      <c r="B266" s="68" t="s">
        <v>1751</v>
      </c>
      <c r="C266" s="68" t="s">
        <v>1751</v>
      </c>
      <c r="D266" s="68" t="s">
        <v>1751</v>
      </c>
      <c r="E266" s="68" t="s">
        <v>1751</v>
      </c>
      <c r="F266" s="68" t="s">
        <v>1751</v>
      </c>
      <c r="G266" s="68">
        <v>826</v>
      </c>
      <c r="H266" s="68" t="s">
        <v>1751</v>
      </c>
      <c r="I266" s="68">
        <v>838</v>
      </c>
      <c r="J266" s="68" t="s">
        <v>1751</v>
      </c>
      <c r="K266" s="68" t="s">
        <v>1751</v>
      </c>
      <c r="L266" s="68">
        <v>900</v>
      </c>
      <c r="M266" s="68" t="s">
        <v>1751</v>
      </c>
      <c r="N266" s="68" t="s">
        <v>1751</v>
      </c>
      <c r="O266" s="68">
        <v>842</v>
      </c>
      <c r="P266" s="68" t="s">
        <v>1751</v>
      </c>
      <c r="Q266" s="68">
        <v>990</v>
      </c>
      <c r="R266" s="68" t="s">
        <v>1751</v>
      </c>
      <c r="S266" s="68">
        <v>945</v>
      </c>
      <c r="T266" s="68" t="s">
        <v>1751</v>
      </c>
      <c r="U266" s="68">
        <v>900.2</v>
      </c>
      <c r="V266" s="68">
        <v>999</v>
      </c>
      <c r="W266" s="68" t="s">
        <v>1751</v>
      </c>
      <c r="X266" s="68" t="s">
        <v>1751</v>
      </c>
      <c r="Y266" s="68" t="s">
        <v>1751</v>
      </c>
      <c r="Z266" s="68" t="s">
        <v>1751</v>
      </c>
      <c r="AA266" s="68" t="s">
        <v>1751</v>
      </c>
      <c r="AB266" s="68" t="s">
        <v>1751</v>
      </c>
      <c r="AC266" s="68" t="s">
        <v>1751</v>
      </c>
      <c r="AD266" s="68">
        <v>925</v>
      </c>
      <c r="AE266" s="68">
        <v>974</v>
      </c>
      <c r="AF266" s="68" t="s">
        <v>1751</v>
      </c>
      <c r="AG266" s="68" t="s">
        <v>1751</v>
      </c>
      <c r="AH266" s="68" t="s">
        <v>1751</v>
      </c>
      <c r="AI266" s="68" t="s">
        <v>1751</v>
      </c>
      <c r="AJ266" s="68" t="s">
        <v>1751</v>
      </c>
      <c r="AK266" s="68">
        <v>911.4</v>
      </c>
      <c r="AL266" s="68" t="s">
        <v>1751</v>
      </c>
      <c r="AM266" s="68" t="s">
        <v>1751</v>
      </c>
      <c r="AN266" s="68" t="s">
        <v>1751</v>
      </c>
      <c r="AO266" s="68" t="s">
        <v>1751</v>
      </c>
      <c r="AP266" s="68" t="s">
        <v>1751</v>
      </c>
      <c r="AQ266" s="68" t="s">
        <v>1751</v>
      </c>
      <c r="AR266" s="68" t="s">
        <v>1751</v>
      </c>
      <c r="AS266" s="68" t="s">
        <v>1751</v>
      </c>
      <c r="AT266" s="68" t="s">
        <v>1751</v>
      </c>
      <c r="AU266" s="68" t="s">
        <v>1751</v>
      </c>
      <c r="AV266" s="68" t="s">
        <v>1751</v>
      </c>
      <c r="AW266" s="68" t="s">
        <v>1751</v>
      </c>
      <c r="AX266" s="68" t="s">
        <v>1751</v>
      </c>
      <c r="AY266" s="68" t="s">
        <v>1751</v>
      </c>
      <c r="AZ266" s="68">
        <v>762.6</v>
      </c>
      <c r="BA266" s="68" t="s">
        <v>1751</v>
      </c>
      <c r="BB266" s="68" t="s">
        <v>1751</v>
      </c>
      <c r="BC266" s="68" t="s">
        <v>1751</v>
      </c>
      <c r="BD266" s="68" t="s">
        <v>1751</v>
      </c>
      <c r="BE266" s="68" t="s">
        <v>1751</v>
      </c>
      <c r="BF266" s="68" t="s">
        <v>1751</v>
      </c>
      <c r="BG266" s="68" t="s">
        <v>1751</v>
      </c>
      <c r="BH266" s="68" t="s">
        <v>1751</v>
      </c>
      <c r="BI266" s="68" t="s">
        <v>1751</v>
      </c>
      <c r="BM266" s="68" t="s">
        <v>1751</v>
      </c>
    </row>
    <row r="267" spans="1:65">
      <c r="A267" s="132">
        <v>45167</v>
      </c>
      <c r="B267" s="68">
        <v>1036</v>
      </c>
      <c r="C267" s="68">
        <v>1037</v>
      </c>
      <c r="D267" s="68" t="s">
        <v>1751</v>
      </c>
      <c r="E267" s="68" t="s">
        <v>1751</v>
      </c>
      <c r="F267" s="68">
        <v>799.9</v>
      </c>
      <c r="G267" s="68" t="s">
        <v>1751</v>
      </c>
      <c r="H267" s="68" t="s">
        <v>1751</v>
      </c>
      <c r="I267" s="68" t="s">
        <v>1751</v>
      </c>
      <c r="J267" s="68" t="s">
        <v>1751</v>
      </c>
      <c r="K267" s="68" t="s">
        <v>1751</v>
      </c>
      <c r="L267" s="68">
        <v>885</v>
      </c>
      <c r="M267" s="68" t="s">
        <v>1751</v>
      </c>
      <c r="N267" s="68" t="s">
        <v>1751</v>
      </c>
      <c r="O267" s="68">
        <v>835</v>
      </c>
      <c r="P267" s="68" t="s">
        <v>1751</v>
      </c>
      <c r="Q267" s="68" t="s">
        <v>1751</v>
      </c>
      <c r="R267" s="68" t="s">
        <v>1751</v>
      </c>
      <c r="S267" s="68" t="s">
        <v>1751</v>
      </c>
      <c r="T267" s="68" t="s">
        <v>1751</v>
      </c>
      <c r="U267" s="68">
        <v>900</v>
      </c>
      <c r="V267" s="68" t="s">
        <v>1751</v>
      </c>
      <c r="W267" s="68" t="s">
        <v>1751</v>
      </c>
      <c r="X267" s="68" t="s">
        <v>1751</v>
      </c>
      <c r="Y267" s="68" t="s">
        <v>1751</v>
      </c>
      <c r="Z267" s="68" t="s">
        <v>1751</v>
      </c>
      <c r="AA267" s="68">
        <v>975</v>
      </c>
      <c r="AB267" s="68" t="s">
        <v>1751</v>
      </c>
      <c r="AC267" s="68" t="s">
        <v>1751</v>
      </c>
      <c r="AD267" s="68">
        <v>910</v>
      </c>
      <c r="AE267" s="68">
        <v>975</v>
      </c>
      <c r="AF267" s="68" t="s">
        <v>1751</v>
      </c>
      <c r="AG267" s="68" t="s">
        <v>1751</v>
      </c>
      <c r="AH267" s="68" t="s">
        <v>1751</v>
      </c>
      <c r="AI267" s="68" t="s">
        <v>1751</v>
      </c>
      <c r="AJ267" s="68">
        <v>1146.5999999999999</v>
      </c>
      <c r="AK267" s="68" t="s">
        <v>1751</v>
      </c>
      <c r="AL267" s="68" t="s">
        <v>1751</v>
      </c>
      <c r="AM267" s="68" t="s">
        <v>1751</v>
      </c>
      <c r="AN267" s="68" t="s">
        <v>1751</v>
      </c>
      <c r="AO267" s="68" t="s">
        <v>1751</v>
      </c>
      <c r="AP267" s="68" t="s">
        <v>1751</v>
      </c>
      <c r="AQ267" s="68" t="s">
        <v>1751</v>
      </c>
      <c r="AR267" s="68">
        <v>790</v>
      </c>
      <c r="AS267" s="68" t="s">
        <v>1751</v>
      </c>
      <c r="AT267" s="68" t="s">
        <v>1751</v>
      </c>
      <c r="AU267" s="68" t="s">
        <v>1751</v>
      </c>
      <c r="AV267" s="68" t="s">
        <v>1751</v>
      </c>
      <c r="AW267" s="68" t="s">
        <v>1751</v>
      </c>
      <c r="AX267" s="68" t="s">
        <v>1751</v>
      </c>
      <c r="AY267" s="68" t="s">
        <v>1751</v>
      </c>
      <c r="AZ267" s="68" t="s">
        <v>1751</v>
      </c>
      <c r="BA267" s="68" t="s">
        <v>1751</v>
      </c>
      <c r="BB267" s="68" t="s">
        <v>1751</v>
      </c>
      <c r="BC267" s="68" t="s">
        <v>1751</v>
      </c>
      <c r="BD267" s="68" t="s">
        <v>1751</v>
      </c>
      <c r="BE267" s="68" t="s">
        <v>1751</v>
      </c>
      <c r="BF267" s="68" t="s">
        <v>1751</v>
      </c>
      <c r="BG267" s="68" t="s">
        <v>1751</v>
      </c>
      <c r="BH267" s="68" t="s">
        <v>1751</v>
      </c>
      <c r="BI267" s="68" t="s">
        <v>1751</v>
      </c>
      <c r="BM267" s="68" t="s">
        <v>1751</v>
      </c>
    </row>
    <row r="268" spans="1:65">
      <c r="A268" s="132">
        <v>45168</v>
      </c>
      <c r="B268" s="68" t="s">
        <v>1751</v>
      </c>
      <c r="C268" s="68" t="s">
        <v>1751</v>
      </c>
      <c r="D268" s="68" t="s">
        <v>1751</v>
      </c>
      <c r="E268" s="68">
        <v>829.9</v>
      </c>
      <c r="F268" s="68" t="s">
        <v>1751</v>
      </c>
      <c r="G268" s="68" t="s">
        <v>1751</v>
      </c>
      <c r="H268" s="68" t="s">
        <v>1751</v>
      </c>
      <c r="I268" s="68" t="s">
        <v>1751</v>
      </c>
      <c r="J268" s="68">
        <v>780</v>
      </c>
      <c r="K268" s="68" t="s">
        <v>1751</v>
      </c>
      <c r="L268" s="68">
        <v>873.1</v>
      </c>
      <c r="M268" s="68" t="s">
        <v>1751</v>
      </c>
      <c r="N268" s="68" t="s">
        <v>1751</v>
      </c>
      <c r="O268" s="68" t="s">
        <v>1751</v>
      </c>
      <c r="P268" s="68" t="s">
        <v>1751</v>
      </c>
      <c r="Q268" s="68" t="s">
        <v>1751</v>
      </c>
      <c r="R268" s="68" t="s">
        <v>1751</v>
      </c>
      <c r="S268" s="68" t="s">
        <v>1751</v>
      </c>
      <c r="T268" s="68" t="s">
        <v>1751</v>
      </c>
      <c r="U268" s="68">
        <v>894.6</v>
      </c>
      <c r="V268" s="68">
        <v>1014.9</v>
      </c>
      <c r="W268" s="68" t="s">
        <v>1751</v>
      </c>
      <c r="X268" s="68" t="s">
        <v>1751</v>
      </c>
      <c r="Y268" s="68" t="s">
        <v>1751</v>
      </c>
      <c r="Z268" s="68" t="s">
        <v>1751</v>
      </c>
      <c r="AA268" s="68" t="s">
        <v>1751</v>
      </c>
      <c r="AB268" s="68" t="s">
        <v>1751</v>
      </c>
      <c r="AC268" s="68" t="s">
        <v>1751</v>
      </c>
      <c r="AD268" s="68" t="s">
        <v>1751</v>
      </c>
      <c r="AE268" s="68">
        <v>989.4</v>
      </c>
      <c r="AF268" s="68" t="s">
        <v>1751</v>
      </c>
      <c r="AG268" s="68">
        <v>891.6</v>
      </c>
      <c r="AH268" s="68" t="s">
        <v>1751</v>
      </c>
      <c r="AI268" s="68" t="s">
        <v>1751</v>
      </c>
      <c r="AJ268" s="68" t="s">
        <v>1751</v>
      </c>
      <c r="AK268" s="68">
        <v>921</v>
      </c>
      <c r="AL268" s="68" t="s">
        <v>1751</v>
      </c>
      <c r="AM268" s="68" t="s">
        <v>1751</v>
      </c>
      <c r="AN268" s="68" t="s">
        <v>1751</v>
      </c>
      <c r="AO268" s="68" t="s">
        <v>1751</v>
      </c>
      <c r="AP268" s="68" t="s">
        <v>1751</v>
      </c>
      <c r="AQ268" s="68" t="s">
        <v>1751</v>
      </c>
      <c r="AR268" s="68">
        <v>790</v>
      </c>
      <c r="AS268" s="68" t="s">
        <v>1751</v>
      </c>
      <c r="AT268" s="68" t="s">
        <v>1751</v>
      </c>
      <c r="AU268" s="68" t="s">
        <v>1751</v>
      </c>
      <c r="AV268" s="68" t="s">
        <v>1751</v>
      </c>
      <c r="AW268" s="68" t="s">
        <v>1751</v>
      </c>
      <c r="AX268" s="68" t="s">
        <v>1751</v>
      </c>
      <c r="AY268" s="68" t="s">
        <v>1751</v>
      </c>
      <c r="AZ268" s="68" t="s">
        <v>1751</v>
      </c>
      <c r="BA268" s="68" t="s">
        <v>1751</v>
      </c>
      <c r="BB268" s="68" t="s">
        <v>1751</v>
      </c>
      <c r="BC268" s="68" t="s">
        <v>1751</v>
      </c>
      <c r="BD268" s="68" t="s">
        <v>1751</v>
      </c>
      <c r="BE268" s="68" t="s">
        <v>1751</v>
      </c>
      <c r="BF268" s="68" t="s">
        <v>1751</v>
      </c>
      <c r="BG268" s="68" t="s">
        <v>1751</v>
      </c>
      <c r="BH268" s="68" t="s">
        <v>1751</v>
      </c>
      <c r="BI268" s="68" t="s">
        <v>1751</v>
      </c>
      <c r="BM268" s="68" t="s">
        <v>1751</v>
      </c>
    </row>
    <row r="269" spans="1:65">
      <c r="A269" s="132">
        <v>45169</v>
      </c>
      <c r="B269" s="68" t="s">
        <v>1751</v>
      </c>
      <c r="C269" s="68" t="s">
        <v>1751</v>
      </c>
      <c r="D269" s="68" t="s">
        <v>1751</v>
      </c>
      <c r="E269" s="68" t="s">
        <v>1751</v>
      </c>
      <c r="F269" s="68" t="s">
        <v>1751</v>
      </c>
      <c r="G269" s="68" t="s">
        <v>1751</v>
      </c>
      <c r="H269" s="68" t="s">
        <v>1751</v>
      </c>
      <c r="I269" s="68" t="s">
        <v>1751</v>
      </c>
      <c r="J269" s="68" t="s">
        <v>1751</v>
      </c>
      <c r="K269" s="68" t="s">
        <v>1751</v>
      </c>
      <c r="L269" s="68" t="s">
        <v>1751</v>
      </c>
      <c r="M269" s="68" t="s">
        <v>1751</v>
      </c>
      <c r="N269" s="68" t="s">
        <v>1751</v>
      </c>
      <c r="O269" s="68" t="s">
        <v>1751</v>
      </c>
      <c r="P269" s="68" t="s">
        <v>1751</v>
      </c>
      <c r="Q269" s="68" t="s">
        <v>1751</v>
      </c>
      <c r="R269" s="68" t="s">
        <v>1751</v>
      </c>
      <c r="S269" s="68" t="s">
        <v>1751</v>
      </c>
      <c r="T269" s="68" t="s">
        <v>1751</v>
      </c>
      <c r="U269" s="68" t="s">
        <v>1751</v>
      </c>
      <c r="V269" s="68" t="s">
        <v>1751</v>
      </c>
      <c r="W269" s="68" t="s">
        <v>1751</v>
      </c>
      <c r="X269" s="68" t="s">
        <v>1751</v>
      </c>
      <c r="Y269" s="68" t="s">
        <v>1751</v>
      </c>
      <c r="Z269" s="68" t="s">
        <v>1751</v>
      </c>
      <c r="AA269" s="68" t="s">
        <v>1751</v>
      </c>
      <c r="AB269" s="68" t="s">
        <v>1751</v>
      </c>
      <c r="AC269" s="68" t="s">
        <v>1751</v>
      </c>
      <c r="AD269" s="68" t="s">
        <v>1751</v>
      </c>
      <c r="AE269" s="68" t="s">
        <v>1751</v>
      </c>
      <c r="AF269" s="68" t="s">
        <v>1751</v>
      </c>
      <c r="AG269" s="68" t="s">
        <v>1751</v>
      </c>
      <c r="AH269" s="68" t="s">
        <v>1751</v>
      </c>
      <c r="AI269" s="68" t="s">
        <v>1751</v>
      </c>
      <c r="AJ269" s="68" t="s">
        <v>1751</v>
      </c>
      <c r="AK269" s="68" t="s">
        <v>1751</v>
      </c>
      <c r="AL269" s="68" t="s">
        <v>1751</v>
      </c>
      <c r="AM269" s="68" t="s">
        <v>1751</v>
      </c>
      <c r="AN269" s="68" t="s">
        <v>1751</v>
      </c>
      <c r="AO269" s="68" t="s">
        <v>1751</v>
      </c>
      <c r="AP269" s="68" t="s">
        <v>1751</v>
      </c>
      <c r="AQ269" s="68" t="s">
        <v>1751</v>
      </c>
      <c r="AR269" s="68" t="s">
        <v>1751</v>
      </c>
      <c r="AS269" s="68" t="s">
        <v>1751</v>
      </c>
      <c r="AT269" s="68" t="s">
        <v>1751</v>
      </c>
      <c r="AU269" s="68" t="s">
        <v>1751</v>
      </c>
      <c r="AV269" s="68" t="s">
        <v>1751</v>
      </c>
      <c r="AW269" s="68" t="s">
        <v>1751</v>
      </c>
      <c r="AX269" s="68" t="s">
        <v>1751</v>
      </c>
      <c r="AY269" s="68" t="s">
        <v>1751</v>
      </c>
      <c r="AZ269" s="68" t="s">
        <v>1751</v>
      </c>
      <c r="BA269" s="68" t="s">
        <v>1751</v>
      </c>
      <c r="BB269" s="68" t="s">
        <v>1751</v>
      </c>
      <c r="BC269" s="68" t="s">
        <v>1751</v>
      </c>
      <c r="BD269" s="68" t="s">
        <v>1751</v>
      </c>
      <c r="BE269" s="68" t="s">
        <v>1751</v>
      </c>
      <c r="BF269" s="68" t="s">
        <v>1751</v>
      </c>
      <c r="BG269" s="68" t="s">
        <v>1751</v>
      </c>
      <c r="BH269" s="68" t="s">
        <v>1751</v>
      </c>
      <c r="BI269" s="68" t="s">
        <v>1751</v>
      </c>
      <c r="BM269" s="68" t="s">
        <v>1751</v>
      </c>
    </row>
    <row r="270" spans="1:65">
      <c r="A270" s="132">
        <v>45170</v>
      </c>
      <c r="B270" s="68" t="s">
        <v>1751</v>
      </c>
      <c r="C270" s="68" t="s">
        <v>1751</v>
      </c>
      <c r="D270" s="68" t="s">
        <v>1751</v>
      </c>
      <c r="E270" s="68" t="s">
        <v>1751</v>
      </c>
      <c r="F270" s="68" t="s">
        <v>1751</v>
      </c>
      <c r="G270" s="68" t="s">
        <v>1751</v>
      </c>
      <c r="H270" s="68" t="s">
        <v>1751</v>
      </c>
      <c r="I270" s="68" t="s">
        <v>1751</v>
      </c>
      <c r="J270" s="68" t="s">
        <v>1751</v>
      </c>
      <c r="K270" s="68" t="s">
        <v>1751</v>
      </c>
      <c r="L270" s="68" t="s">
        <v>1751</v>
      </c>
      <c r="M270" s="68" t="s">
        <v>1751</v>
      </c>
      <c r="N270" s="68" t="s">
        <v>1751</v>
      </c>
      <c r="O270" s="68" t="s">
        <v>1751</v>
      </c>
      <c r="P270" s="68" t="s">
        <v>1751</v>
      </c>
      <c r="Q270" s="68" t="s">
        <v>1751</v>
      </c>
      <c r="R270" s="68" t="s">
        <v>1751</v>
      </c>
      <c r="S270" s="68" t="s">
        <v>1751</v>
      </c>
      <c r="T270" s="68" t="s">
        <v>1751</v>
      </c>
      <c r="U270" s="68" t="s">
        <v>1751</v>
      </c>
      <c r="V270" s="68" t="s">
        <v>1751</v>
      </c>
      <c r="W270" s="68" t="s">
        <v>1751</v>
      </c>
      <c r="X270" s="68" t="s">
        <v>1751</v>
      </c>
      <c r="Y270" s="68" t="s">
        <v>1751</v>
      </c>
      <c r="Z270" s="68" t="s">
        <v>1751</v>
      </c>
      <c r="AA270" s="68" t="s">
        <v>1751</v>
      </c>
      <c r="AB270" s="68" t="s">
        <v>1751</v>
      </c>
      <c r="AC270" s="68" t="s">
        <v>1751</v>
      </c>
      <c r="AD270" s="68" t="s">
        <v>1751</v>
      </c>
      <c r="AE270" s="68" t="s">
        <v>1751</v>
      </c>
      <c r="AF270" s="68" t="s">
        <v>1751</v>
      </c>
      <c r="AG270" s="68" t="s">
        <v>1751</v>
      </c>
      <c r="AH270" s="68" t="s">
        <v>1751</v>
      </c>
      <c r="AI270" s="68" t="s">
        <v>1751</v>
      </c>
      <c r="AJ270" s="68" t="s">
        <v>1751</v>
      </c>
      <c r="AK270" s="68" t="s">
        <v>1751</v>
      </c>
      <c r="AL270" s="68" t="s">
        <v>1751</v>
      </c>
      <c r="AM270" s="68" t="s">
        <v>1751</v>
      </c>
      <c r="AN270" s="68" t="s">
        <v>1751</v>
      </c>
      <c r="AO270" s="68" t="s">
        <v>1751</v>
      </c>
      <c r="AP270" s="68" t="s">
        <v>1751</v>
      </c>
      <c r="AQ270" s="68" t="s">
        <v>1751</v>
      </c>
      <c r="AR270" s="68" t="s">
        <v>1751</v>
      </c>
      <c r="AS270" s="68" t="s">
        <v>1751</v>
      </c>
      <c r="AT270" s="68" t="s">
        <v>1751</v>
      </c>
      <c r="AU270" s="68" t="s">
        <v>1751</v>
      </c>
      <c r="AV270" s="68" t="s">
        <v>1751</v>
      </c>
      <c r="AW270" s="68" t="s">
        <v>1751</v>
      </c>
      <c r="AX270" s="68" t="s">
        <v>1751</v>
      </c>
      <c r="AY270" s="68" t="s">
        <v>1751</v>
      </c>
      <c r="AZ270" s="68" t="s">
        <v>1751</v>
      </c>
      <c r="BA270" s="68" t="s">
        <v>1751</v>
      </c>
      <c r="BB270" s="68" t="s">
        <v>1751</v>
      </c>
      <c r="BC270" s="68" t="s">
        <v>1751</v>
      </c>
      <c r="BD270" s="68" t="s">
        <v>1751</v>
      </c>
      <c r="BE270" s="68" t="s">
        <v>1751</v>
      </c>
      <c r="BF270" s="68" t="s">
        <v>1751</v>
      </c>
      <c r="BG270" s="68" t="s">
        <v>1751</v>
      </c>
      <c r="BH270" s="68" t="s">
        <v>1751</v>
      </c>
      <c r="BI270" s="68" t="s">
        <v>1751</v>
      </c>
      <c r="BM270" s="68" t="s">
        <v>1751</v>
      </c>
    </row>
    <row r="271" spans="1:65">
      <c r="A271" s="132">
        <v>45171</v>
      </c>
      <c r="B271" s="68" t="s">
        <v>1751</v>
      </c>
      <c r="C271" s="68" t="s">
        <v>1751</v>
      </c>
      <c r="D271" s="68" t="s">
        <v>1751</v>
      </c>
      <c r="E271" s="68" t="s">
        <v>1751</v>
      </c>
      <c r="F271" s="68" t="s">
        <v>1751</v>
      </c>
      <c r="G271" s="68" t="s">
        <v>1751</v>
      </c>
      <c r="H271" s="68" t="s">
        <v>1751</v>
      </c>
      <c r="I271" s="68" t="s">
        <v>1751</v>
      </c>
      <c r="J271" s="68" t="s">
        <v>1751</v>
      </c>
      <c r="K271" s="68" t="s">
        <v>1751</v>
      </c>
      <c r="L271" s="68" t="s">
        <v>1751</v>
      </c>
      <c r="M271" s="68" t="s">
        <v>1751</v>
      </c>
      <c r="N271" s="68" t="s">
        <v>1751</v>
      </c>
      <c r="O271" s="68" t="s">
        <v>1751</v>
      </c>
      <c r="P271" s="68" t="s">
        <v>1751</v>
      </c>
      <c r="Q271" s="68" t="s">
        <v>1751</v>
      </c>
      <c r="R271" s="68" t="s">
        <v>1751</v>
      </c>
      <c r="S271" s="68" t="s">
        <v>1751</v>
      </c>
      <c r="T271" s="68" t="s">
        <v>1751</v>
      </c>
      <c r="U271" s="68" t="s">
        <v>1751</v>
      </c>
      <c r="V271" s="68" t="s">
        <v>1751</v>
      </c>
      <c r="W271" s="68" t="s">
        <v>1751</v>
      </c>
      <c r="X271" s="68" t="s">
        <v>1751</v>
      </c>
      <c r="Y271" s="68" t="s">
        <v>1751</v>
      </c>
      <c r="Z271" s="68" t="s">
        <v>1751</v>
      </c>
      <c r="AA271" s="68" t="s">
        <v>1751</v>
      </c>
      <c r="AB271" s="68" t="s">
        <v>1751</v>
      </c>
      <c r="AC271" s="68" t="s">
        <v>1751</v>
      </c>
      <c r="AD271" s="68" t="s">
        <v>1751</v>
      </c>
      <c r="AE271" s="68" t="s">
        <v>1751</v>
      </c>
      <c r="AF271" s="68" t="s">
        <v>1751</v>
      </c>
      <c r="AG271" s="68" t="s">
        <v>1751</v>
      </c>
      <c r="AH271" s="68" t="s">
        <v>1751</v>
      </c>
      <c r="AI271" s="68" t="s">
        <v>1751</v>
      </c>
      <c r="AJ271" s="68" t="s">
        <v>1751</v>
      </c>
      <c r="AK271" s="68" t="s">
        <v>1751</v>
      </c>
      <c r="AL271" s="68" t="s">
        <v>1751</v>
      </c>
      <c r="AM271" s="68" t="s">
        <v>1751</v>
      </c>
      <c r="AN271" s="68" t="s">
        <v>1751</v>
      </c>
      <c r="AO271" s="68" t="s">
        <v>1751</v>
      </c>
      <c r="AP271" s="68" t="s">
        <v>1751</v>
      </c>
      <c r="AQ271" s="68" t="s">
        <v>1751</v>
      </c>
      <c r="AR271" s="68" t="s">
        <v>1751</v>
      </c>
      <c r="AS271" s="68" t="s">
        <v>1751</v>
      </c>
      <c r="AT271" s="68" t="s">
        <v>1751</v>
      </c>
      <c r="AU271" s="68" t="s">
        <v>1751</v>
      </c>
      <c r="AV271" s="68" t="s">
        <v>1751</v>
      </c>
      <c r="AW271" s="68" t="s">
        <v>1751</v>
      </c>
      <c r="AX271" s="68" t="s">
        <v>1751</v>
      </c>
      <c r="AY271" s="68" t="s">
        <v>1751</v>
      </c>
      <c r="AZ271" s="68" t="s">
        <v>1751</v>
      </c>
      <c r="BA271" s="68" t="s">
        <v>1751</v>
      </c>
      <c r="BB271" s="68" t="s">
        <v>1751</v>
      </c>
      <c r="BC271" s="68" t="s">
        <v>1751</v>
      </c>
      <c r="BD271" s="68" t="s">
        <v>1751</v>
      </c>
      <c r="BE271" s="68" t="s">
        <v>1751</v>
      </c>
      <c r="BF271" s="68" t="s">
        <v>1751</v>
      </c>
      <c r="BG271" s="68" t="s">
        <v>1751</v>
      </c>
      <c r="BH271" s="68" t="s">
        <v>1751</v>
      </c>
      <c r="BI271" s="68" t="s">
        <v>1751</v>
      </c>
      <c r="BM271" s="68" t="s">
        <v>1751</v>
      </c>
    </row>
    <row r="272" spans="1:65">
      <c r="A272" s="132">
        <v>45172</v>
      </c>
      <c r="B272" s="68" t="s">
        <v>1751</v>
      </c>
      <c r="C272" s="68" t="s">
        <v>1751</v>
      </c>
      <c r="D272" s="68">
        <v>886</v>
      </c>
      <c r="E272" s="68" t="s">
        <v>1751</v>
      </c>
      <c r="F272" s="68" t="s">
        <v>1751</v>
      </c>
      <c r="G272" s="68" t="s">
        <v>1751</v>
      </c>
      <c r="H272" s="68" t="s">
        <v>1751</v>
      </c>
      <c r="I272" s="68" t="s">
        <v>1751</v>
      </c>
      <c r="J272" s="68" t="s">
        <v>1751</v>
      </c>
      <c r="K272" s="68">
        <v>838</v>
      </c>
      <c r="L272" s="68">
        <v>908.3</v>
      </c>
      <c r="M272" s="68" t="s">
        <v>1751</v>
      </c>
      <c r="N272" s="68" t="s">
        <v>1751</v>
      </c>
      <c r="O272" s="68">
        <v>838</v>
      </c>
      <c r="P272" s="68" t="s">
        <v>1751</v>
      </c>
      <c r="Q272" s="68" t="s">
        <v>1751</v>
      </c>
      <c r="R272" s="68" t="s">
        <v>1751</v>
      </c>
      <c r="S272" s="68" t="s">
        <v>1751</v>
      </c>
      <c r="T272" s="68" t="s">
        <v>1751</v>
      </c>
      <c r="U272" s="68">
        <v>900</v>
      </c>
      <c r="V272" s="68" t="s">
        <v>1751</v>
      </c>
      <c r="W272" s="68" t="s">
        <v>1751</v>
      </c>
      <c r="X272" s="68" t="s">
        <v>1751</v>
      </c>
      <c r="Y272" s="68" t="s">
        <v>1751</v>
      </c>
      <c r="Z272" s="68" t="s">
        <v>1751</v>
      </c>
      <c r="AA272" s="68" t="s">
        <v>1751</v>
      </c>
      <c r="AB272" s="68" t="s">
        <v>1751</v>
      </c>
      <c r="AC272" s="68" t="s">
        <v>1751</v>
      </c>
      <c r="AD272" s="68" t="s">
        <v>1751</v>
      </c>
      <c r="AE272" s="68">
        <v>970</v>
      </c>
      <c r="AF272" s="68" t="s">
        <v>1751</v>
      </c>
      <c r="AG272" s="68" t="s">
        <v>1751</v>
      </c>
      <c r="AH272" s="68" t="s">
        <v>1751</v>
      </c>
      <c r="AI272" s="68" t="s">
        <v>1751</v>
      </c>
      <c r="AJ272" s="68" t="s">
        <v>1751</v>
      </c>
      <c r="AK272" s="68">
        <v>930</v>
      </c>
      <c r="AL272" s="68" t="s">
        <v>1751</v>
      </c>
      <c r="AM272" s="68" t="s">
        <v>1751</v>
      </c>
      <c r="AN272" s="68" t="s">
        <v>1751</v>
      </c>
      <c r="AO272" s="68" t="s">
        <v>1751</v>
      </c>
      <c r="AP272" s="68" t="s">
        <v>1751</v>
      </c>
      <c r="AQ272" s="68" t="s">
        <v>1751</v>
      </c>
      <c r="AR272" s="68">
        <v>787</v>
      </c>
      <c r="AS272" s="68" t="s">
        <v>1751</v>
      </c>
      <c r="AT272" s="68" t="s">
        <v>1751</v>
      </c>
      <c r="AU272" s="68" t="s">
        <v>1751</v>
      </c>
      <c r="AV272" s="68" t="s">
        <v>1751</v>
      </c>
      <c r="AW272" s="68" t="s">
        <v>1751</v>
      </c>
      <c r="AX272" s="68" t="s">
        <v>1751</v>
      </c>
      <c r="AY272" s="68" t="s">
        <v>1751</v>
      </c>
      <c r="AZ272" s="68">
        <v>770.5</v>
      </c>
      <c r="BA272" s="68" t="s">
        <v>1751</v>
      </c>
      <c r="BB272" s="68" t="s">
        <v>1751</v>
      </c>
      <c r="BC272" s="68" t="s">
        <v>1751</v>
      </c>
      <c r="BD272" s="68" t="s">
        <v>1751</v>
      </c>
      <c r="BE272" s="68" t="s">
        <v>1751</v>
      </c>
      <c r="BF272" s="68" t="s">
        <v>1751</v>
      </c>
      <c r="BG272" s="68" t="s">
        <v>1751</v>
      </c>
      <c r="BH272" s="68" t="s">
        <v>1751</v>
      </c>
      <c r="BI272" s="68" t="s">
        <v>1751</v>
      </c>
      <c r="BM272" s="68" t="s">
        <v>1751</v>
      </c>
    </row>
    <row r="273" spans="1:65">
      <c r="A273" s="132">
        <v>45173</v>
      </c>
      <c r="B273" s="68" t="s">
        <v>1751</v>
      </c>
      <c r="C273" s="68" t="s">
        <v>1751</v>
      </c>
      <c r="D273" s="68" t="s">
        <v>1751</v>
      </c>
      <c r="E273" s="68" t="s">
        <v>1751</v>
      </c>
      <c r="F273" s="68" t="s">
        <v>1751</v>
      </c>
      <c r="G273" s="68" t="s">
        <v>1751</v>
      </c>
      <c r="H273" s="68" t="s">
        <v>1751</v>
      </c>
      <c r="I273" s="68" t="s">
        <v>1751</v>
      </c>
      <c r="J273" s="68" t="s">
        <v>1751</v>
      </c>
      <c r="K273" s="68" t="s">
        <v>1751</v>
      </c>
      <c r="L273" s="68">
        <v>911.8</v>
      </c>
      <c r="M273" s="68" t="s">
        <v>1751</v>
      </c>
      <c r="N273" s="68" t="s">
        <v>1751</v>
      </c>
      <c r="O273" s="68">
        <v>838</v>
      </c>
      <c r="P273" s="68" t="s">
        <v>1751</v>
      </c>
      <c r="Q273" s="68" t="s">
        <v>1751</v>
      </c>
      <c r="R273" s="68" t="s">
        <v>1751</v>
      </c>
      <c r="S273" s="68" t="s">
        <v>1751</v>
      </c>
      <c r="T273" s="68" t="s">
        <v>1751</v>
      </c>
      <c r="U273" s="68" t="s">
        <v>1751</v>
      </c>
      <c r="V273" s="68" t="s">
        <v>1751</v>
      </c>
      <c r="W273" s="68" t="s">
        <v>1751</v>
      </c>
      <c r="X273" s="68" t="s">
        <v>1751</v>
      </c>
      <c r="Y273" s="68" t="s">
        <v>1751</v>
      </c>
      <c r="Z273" s="68" t="s">
        <v>1751</v>
      </c>
      <c r="AA273" s="68" t="s">
        <v>1751</v>
      </c>
      <c r="AB273" s="68" t="s">
        <v>1751</v>
      </c>
      <c r="AC273" s="68" t="s">
        <v>1751</v>
      </c>
      <c r="AD273" s="68" t="s">
        <v>1751</v>
      </c>
      <c r="AE273" s="68" t="s">
        <v>1751</v>
      </c>
      <c r="AF273" s="68" t="s">
        <v>1751</v>
      </c>
      <c r="AG273" s="68" t="s">
        <v>1751</v>
      </c>
      <c r="AH273" s="68" t="s">
        <v>1751</v>
      </c>
      <c r="AI273" s="68" t="s">
        <v>1751</v>
      </c>
      <c r="AJ273" s="68" t="s">
        <v>1751</v>
      </c>
      <c r="AK273" s="68" t="s">
        <v>1751</v>
      </c>
      <c r="AL273" s="68" t="s">
        <v>1751</v>
      </c>
      <c r="AM273" s="68" t="s">
        <v>1751</v>
      </c>
      <c r="AN273" s="68" t="s">
        <v>1751</v>
      </c>
      <c r="AO273" s="68" t="s">
        <v>1751</v>
      </c>
      <c r="AP273" s="68" t="s">
        <v>1751</v>
      </c>
      <c r="AQ273" s="68" t="s">
        <v>1751</v>
      </c>
      <c r="AR273" s="68" t="s">
        <v>1751</v>
      </c>
      <c r="AS273" s="68" t="s">
        <v>1751</v>
      </c>
      <c r="AT273" s="68" t="s">
        <v>1751</v>
      </c>
      <c r="AU273" s="68" t="s">
        <v>1751</v>
      </c>
      <c r="AV273" s="68" t="s">
        <v>1751</v>
      </c>
      <c r="AW273" s="68" t="s">
        <v>1751</v>
      </c>
      <c r="AX273" s="68" t="s">
        <v>1751</v>
      </c>
      <c r="AY273" s="68">
        <v>765.1</v>
      </c>
      <c r="AZ273" s="68" t="s">
        <v>1751</v>
      </c>
      <c r="BA273" s="68" t="s">
        <v>1751</v>
      </c>
      <c r="BB273" s="68" t="s">
        <v>1751</v>
      </c>
      <c r="BC273" s="68" t="s">
        <v>1751</v>
      </c>
      <c r="BD273" s="68" t="s">
        <v>1751</v>
      </c>
      <c r="BE273" s="68" t="s">
        <v>1751</v>
      </c>
      <c r="BF273" s="68" t="s">
        <v>1751</v>
      </c>
      <c r="BG273" s="68" t="s">
        <v>1751</v>
      </c>
      <c r="BH273" s="68" t="s">
        <v>1751</v>
      </c>
      <c r="BI273" s="68" t="s">
        <v>1751</v>
      </c>
      <c r="BM273" s="68" t="s">
        <v>1751</v>
      </c>
    </row>
    <row r="274" spans="1:65">
      <c r="A274" s="132">
        <v>45174</v>
      </c>
      <c r="B274" s="68" t="s">
        <v>1751</v>
      </c>
      <c r="C274" s="68" t="s">
        <v>1751</v>
      </c>
      <c r="D274" s="68" t="s">
        <v>1751</v>
      </c>
      <c r="E274" s="68" t="s">
        <v>1751</v>
      </c>
      <c r="F274" s="68" t="s">
        <v>1751</v>
      </c>
      <c r="G274" s="68">
        <v>802</v>
      </c>
      <c r="H274" s="68">
        <v>795</v>
      </c>
      <c r="I274" s="68">
        <v>825</v>
      </c>
      <c r="J274" s="68">
        <v>770</v>
      </c>
      <c r="K274" s="68">
        <v>833</v>
      </c>
      <c r="L274" s="68">
        <v>911</v>
      </c>
      <c r="M274" s="68" t="s">
        <v>1751</v>
      </c>
      <c r="N274" s="68" t="s">
        <v>1751</v>
      </c>
      <c r="O274" s="68">
        <v>838</v>
      </c>
      <c r="P274" s="68" t="s">
        <v>1751</v>
      </c>
      <c r="Q274" s="68" t="s">
        <v>1751</v>
      </c>
      <c r="R274" s="68" t="s">
        <v>1751</v>
      </c>
      <c r="S274" s="68" t="s">
        <v>1751</v>
      </c>
      <c r="T274" s="68" t="s">
        <v>1751</v>
      </c>
      <c r="U274" s="68" t="s">
        <v>1751</v>
      </c>
      <c r="V274" s="68" t="s">
        <v>1751</v>
      </c>
      <c r="W274" s="68">
        <v>989.5</v>
      </c>
      <c r="X274" s="68" t="s">
        <v>1751</v>
      </c>
      <c r="Y274" s="68" t="s">
        <v>1751</v>
      </c>
      <c r="Z274" s="68" t="s">
        <v>1751</v>
      </c>
      <c r="AA274" s="68" t="s">
        <v>1751</v>
      </c>
      <c r="AB274" s="68" t="s">
        <v>1751</v>
      </c>
      <c r="AC274" s="68" t="s">
        <v>1751</v>
      </c>
      <c r="AD274" s="68" t="s">
        <v>1751</v>
      </c>
      <c r="AE274" s="68" t="s">
        <v>1751</v>
      </c>
      <c r="AF274" s="68" t="s">
        <v>1751</v>
      </c>
      <c r="AG274" s="68" t="s">
        <v>1751</v>
      </c>
      <c r="AH274" s="68" t="s">
        <v>1751</v>
      </c>
      <c r="AI274" s="68" t="s">
        <v>1751</v>
      </c>
      <c r="AJ274" s="68" t="s">
        <v>1751</v>
      </c>
      <c r="AK274" s="68">
        <v>948.6</v>
      </c>
      <c r="AL274" s="68" t="s">
        <v>1751</v>
      </c>
      <c r="AM274" s="68" t="s">
        <v>1751</v>
      </c>
      <c r="AN274" s="68" t="s">
        <v>1751</v>
      </c>
      <c r="AO274" s="68" t="s">
        <v>1751</v>
      </c>
      <c r="AP274" s="68" t="s">
        <v>1751</v>
      </c>
      <c r="AQ274" s="68" t="s">
        <v>1751</v>
      </c>
      <c r="AR274" s="68">
        <v>786</v>
      </c>
      <c r="AS274" s="68" t="s">
        <v>1751</v>
      </c>
      <c r="AT274" s="68" t="s">
        <v>1751</v>
      </c>
      <c r="AU274" s="68" t="s">
        <v>1751</v>
      </c>
      <c r="AV274" s="68" t="s">
        <v>1751</v>
      </c>
      <c r="AW274" s="68" t="s">
        <v>1751</v>
      </c>
      <c r="AX274" s="68" t="s">
        <v>1751</v>
      </c>
      <c r="AY274" s="68" t="s">
        <v>1751</v>
      </c>
      <c r="AZ274" s="68" t="s">
        <v>1751</v>
      </c>
      <c r="BA274" s="68" t="s">
        <v>1751</v>
      </c>
      <c r="BB274" s="68" t="s">
        <v>1751</v>
      </c>
      <c r="BC274" s="68" t="s">
        <v>1751</v>
      </c>
      <c r="BD274" s="68" t="s">
        <v>1751</v>
      </c>
      <c r="BE274" s="68" t="s">
        <v>1751</v>
      </c>
      <c r="BF274" s="68" t="s">
        <v>1751</v>
      </c>
      <c r="BG274" s="68" t="s">
        <v>1751</v>
      </c>
      <c r="BH274" s="68" t="s">
        <v>1751</v>
      </c>
      <c r="BI274" s="68" t="s">
        <v>1751</v>
      </c>
      <c r="BJ274" s="68" t="s">
        <v>1751</v>
      </c>
      <c r="BK274" s="68" t="s">
        <v>1751</v>
      </c>
      <c r="BM274" s="68" t="s">
        <v>1751</v>
      </c>
    </row>
    <row r="275" spans="1:65">
      <c r="A275" s="132">
        <v>45175</v>
      </c>
      <c r="B275" s="68" t="s">
        <v>1751</v>
      </c>
      <c r="C275" s="68" t="s">
        <v>1751</v>
      </c>
      <c r="D275" s="68" t="s">
        <v>1751</v>
      </c>
      <c r="E275" s="68" t="s">
        <v>1751</v>
      </c>
      <c r="F275" s="68" t="s">
        <v>1751</v>
      </c>
      <c r="G275" s="68" t="s">
        <v>1751</v>
      </c>
      <c r="H275" s="68" t="s">
        <v>1751</v>
      </c>
      <c r="I275" s="68" t="s">
        <v>1751</v>
      </c>
      <c r="J275" s="68" t="s">
        <v>1751</v>
      </c>
      <c r="K275" s="68" t="s">
        <v>1751</v>
      </c>
      <c r="L275" s="68" t="s">
        <v>1751</v>
      </c>
      <c r="M275" s="68" t="s">
        <v>1751</v>
      </c>
      <c r="N275" s="68" t="s">
        <v>1751</v>
      </c>
      <c r="O275" s="68" t="s">
        <v>1751</v>
      </c>
      <c r="P275" s="68" t="s">
        <v>1751</v>
      </c>
      <c r="Q275" s="68" t="s">
        <v>1751</v>
      </c>
      <c r="R275" s="68" t="s">
        <v>1751</v>
      </c>
      <c r="S275" s="68" t="s">
        <v>1751</v>
      </c>
      <c r="T275" s="68" t="s">
        <v>1751</v>
      </c>
      <c r="U275" s="68" t="s">
        <v>1751</v>
      </c>
      <c r="V275" s="68" t="s">
        <v>1751</v>
      </c>
      <c r="W275" s="68" t="s">
        <v>1751</v>
      </c>
      <c r="X275" s="68" t="s">
        <v>1751</v>
      </c>
      <c r="Y275" s="68" t="s">
        <v>1751</v>
      </c>
      <c r="Z275" s="68" t="s">
        <v>1751</v>
      </c>
      <c r="AA275" s="68" t="s">
        <v>1751</v>
      </c>
      <c r="AB275" s="68" t="s">
        <v>1751</v>
      </c>
      <c r="AC275" s="68" t="s">
        <v>1751</v>
      </c>
      <c r="AD275" s="68" t="s">
        <v>1751</v>
      </c>
      <c r="AE275" s="68" t="s">
        <v>1751</v>
      </c>
      <c r="AF275" s="68" t="s">
        <v>1751</v>
      </c>
      <c r="AG275" s="68" t="s">
        <v>1751</v>
      </c>
      <c r="AH275" s="68" t="s">
        <v>1751</v>
      </c>
      <c r="AI275" s="68" t="s">
        <v>1751</v>
      </c>
      <c r="AJ275" s="68" t="s">
        <v>1751</v>
      </c>
      <c r="AK275" s="68" t="s">
        <v>1751</v>
      </c>
      <c r="AL275" s="68" t="s">
        <v>1751</v>
      </c>
      <c r="AM275" s="68" t="s">
        <v>1751</v>
      </c>
      <c r="AN275" s="68" t="s">
        <v>1751</v>
      </c>
      <c r="AO275" s="68" t="s">
        <v>1751</v>
      </c>
      <c r="AP275" s="68" t="s">
        <v>1751</v>
      </c>
      <c r="AQ275" s="68" t="s">
        <v>1751</v>
      </c>
      <c r="AR275" s="68" t="s">
        <v>1751</v>
      </c>
      <c r="AS275" s="68" t="s">
        <v>1751</v>
      </c>
      <c r="AT275" s="68" t="s">
        <v>1751</v>
      </c>
      <c r="AU275" s="68" t="s">
        <v>1751</v>
      </c>
      <c r="AV275" s="68" t="s">
        <v>1751</v>
      </c>
      <c r="AW275" s="68" t="s">
        <v>1751</v>
      </c>
      <c r="AX275" s="68" t="s">
        <v>1751</v>
      </c>
      <c r="AY275" s="68" t="s">
        <v>1751</v>
      </c>
      <c r="AZ275" s="68" t="s">
        <v>1751</v>
      </c>
      <c r="BA275" s="68" t="s">
        <v>1751</v>
      </c>
      <c r="BB275" s="68" t="s">
        <v>1751</v>
      </c>
      <c r="BC275" s="68" t="s">
        <v>1751</v>
      </c>
      <c r="BD275" s="68" t="s">
        <v>1751</v>
      </c>
      <c r="BE275" s="68" t="s">
        <v>1751</v>
      </c>
      <c r="BF275" s="68" t="s">
        <v>1751</v>
      </c>
      <c r="BG275" s="68" t="s">
        <v>1751</v>
      </c>
      <c r="BH275" s="68" t="s">
        <v>1751</v>
      </c>
      <c r="BI275" s="68" t="s">
        <v>1751</v>
      </c>
      <c r="BJ275" s="68" t="s">
        <v>1751</v>
      </c>
      <c r="BK275" s="68" t="s">
        <v>1751</v>
      </c>
      <c r="BM275" s="68" t="s">
        <v>1751</v>
      </c>
    </row>
    <row r="276" spans="1:65">
      <c r="A276" s="132">
        <v>45176</v>
      </c>
      <c r="B276" s="68" t="s">
        <v>1751</v>
      </c>
      <c r="C276" s="68">
        <v>1037</v>
      </c>
      <c r="D276" s="68" t="s">
        <v>1751</v>
      </c>
      <c r="E276" s="68" t="s">
        <v>1751</v>
      </c>
      <c r="F276" s="68">
        <v>815.8</v>
      </c>
      <c r="G276" s="68" t="s">
        <v>1751</v>
      </c>
      <c r="H276" s="68">
        <v>796</v>
      </c>
      <c r="I276" s="68" t="s">
        <v>1751</v>
      </c>
      <c r="J276" s="68">
        <v>770.1</v>
      </c>
      <c r="K276" s="68" t="s">
        <v>1751</v>
      </c>
      <c r="L276" s="68" t="s">
        <v>1751</v>
      </c>
      <c r="M276" s="68" t="s">
        <v>1751</v>
      </c>
      <c r="N276" s="68" t="s">
        <v>1751</v>
      </c>
      <c r="O276" s="68" t="s">
        <v>1751</v>
      </c>
      <c r="P276" s="68">
        <v>950</v>
      </c>
      <c r="Q276" s="68" t="s">
        <v>1751</v>
      </c>
      <c r="R276" s="68" t="s">
        <v>1751</v>
      </c>
      <c r="S276" s="68">
        <v>926.1</v>
      </c>
      <c r="T276" s="68" t="s">
        <v>1751</v>
      </c>
      <c r="U276" s="68">
        <v>892.3</v>
      </c>
      <c r="V276" s="68">
        <v>1014.9</v>
      </c>
      <c r="W276" s="68" t="s">
        <v>1751</v>
      </c>
      <c r="X276" s="68" t="s">
        <v>1751</v>
      </c>
      <c r="Y276" s="68" t="s">
        <v>1751</v>
      </c>
      <c r="Z276" s="68" t="s">
        <v>1751</v>
      </c>
      <c r="AA276" s="68">
        <v>994.5</v>
      </c>
      <c r="AB276" s="68" t="s">
        <v>1751</v>
      </c>
      <c r="AC276" s="68" t="s">
        <v>1751</v>
      </c>
      <c r="AD276" s="68" t="s">
        <v>1751</v>
      </c>
      <c r="AE276" s="68">
        <v>960</v>
      </c>
      <c r="AF276" s="68" t="s">
        <v>1751</v>
      </c>
      <c r="AG276" s="68">
        <v>891.4</v>
      </c>
      <c r="AH276" s="68" t="s">
        <v>1751</v>
      </c>
      <c r="AI276" s="68" t="s">
        <v>1751</v>
      </c>
      <c r="AJ276" s="68" t="s">
        <v>1751</v>
      </c>
      <c r="AK276" s="68" t="s">
        <v>1751</v>
      </c>
      <c r="AL276" s="68" t="s">
        <v>1751</v>
      </c>
      <c r="AM276" s="68" t="s">
        <v>1751</v>
      </c>
      <c r="AN276" s="68" t="s">
        <v>1751</v>
      </c>
      <c r="AO276" s="68" t="s">
        <v>1751</v>
      </c>
      <c r="AP276" s="68" t="s">
        <v>1751</v>
      </c>
      <c r="AQ276" s="68" t="s">
        <v>1751</v>
      </c>
      <c r="AR276" s="68">
        <v>780</v>
      </c>
      <c r="AS276" s="68" t="s">
        <v>1751</v>
      </c>
      <c r="AT276" s="68" t="s">
        <v>1751</v>
      </c>
      <c r="AU276" s="68" t="s">
        <v>1751</v>
      </c>
      <c r="AV276" s="68" t="s">
        <v>1751</v>
      </c>
      <c r="AW276" s="68" t="s">
        <v>1751</v>
      </c>
      <c r="AX276" s="68" t="s">
        <v>1751</v>
      </c>
      <c r="AY276" s="68" t="s">
        <v>1751</v>
      </c>
      <c r="AZ276" s="68" t="s">
        <v>1751</v>
      </c>
      <c r="BA276" s="68" t="s">
        <v>1751</v>
      </c>
      <c r="BB276" s="68" t="s">
        <v>1751</v>
      </c>
      <c r="BC276" s="68" t="s">
        <v>1751</v>
      </c>
      <c r="BD276" s="68" t="s">
        <v>1751</v>
      </c>
      <c r="BE276" s="68" t="s">
        <v>1751</v>
      </c>
      <c r="BF276" s="68" t="s">
        <v>1751</v>
      </c>
      <c r="BG276" s="68" t="s">
        <v>1751</v>
      </c>
      <c r="BH276" s="68" t="s">
        <v>1751</v>
      </c>
      <c r="BI276" s="68" t="s">
        <v>1751</v>
      </c>
      <c r="BJ276" s="68" t="s">
        <v>1751</v>
      </c>
      <c r="BK276" s="68" t="s">
        <v>1751</v>
      </c>
      <c r="BM276" s="68" t="s">
        <v>1751</v>
      </c>
    </row>
    <row r="277" spans="1:65">
      <c r="A277" s="132">
        <v>45177</v>
      </c>
      <c r="B277" s="68" t="s">
        <v>1751</v>
      </c>
      <c r="C277" s="68" t="s">
        <v>1751</v>
      </c>
      <c r="D277" s="68" t="s">
        <v>1751</v>
      </c>
      <c r="E277" s="68" t="s">
        <v>1751</v>
      </c>
      <c r="F277" s="68" t="s">
        <v>1751</v>
      </c>
      <c r="G277" s="68" t="s">
        <v>1751</v>
      </c>
      <c r="H277" s="68" t="s">
        <v>1751</v>
      </c>
      <c r="I277" s="68" t="s">
        <v>1751</v>
      </c>
      <c r="J277" s="68" t="s">
        <v>1751</v>
      </c>
      <c r="K277" s="68" t="s">
        <v>1751</v>
      </c>
      <c r="L277" s="68" t="s">
        <v>1751</v>
      </c>
      <c r="M277" s="68" t="s">
        <v>1751</v>
      </c>
      <c r="N277" s="68" t="s">
        <v>1751</v>
      </c>
      <c r="O277" s="68" t="s">
        <v>1751</v>
      </c>
      <c r="P277" s="68" t="s">
        <v>1751</v>
      </c>
      <c r="Q277" s="68" t="s">
        <v>1751</v>
      </c>
      <c r="R277" s="68" t="s">
        <v>1751</v>
      </c>
      <c r="S277" s="68" t="s">
        <v>1751</v>
      </c>
      <c r="T277" s="68" t="s">
        <v>1751</v>
      </c>
      <c r="U277" s="68" t="s">
        <v>1751</v>
      </c>
      <c r="V277" s="68" t="s">
        <v>1751</v>
      </c>
      <c r="W277" s="68" t="s">
        <v>1751</v>
      </c>
      <c r="X277" s="68" t="s">
        <v>1751</v>
      </c>
      <c r="Y277" s="68" t="s">
        <v>1751</v>
      </c>
      <c r="Z277" s="68" t="s">
        <v>1751</v>
      </c>
      <c r="AA277" s="68" t="s">
        <v>1751</v>
      </c>
      <c r="AB277" s="68" t="s">
        <v>1751</v>
      </c>
      <c r="AC277" s="68" t="s">
        <v>1751</v>
      </c>
      <c r="AD277" s="68" t="s">
        <v>1751</v>
      </c>
      <c r="AE277" s="68" t="s">
        <v>1751</v>
      </c>
      <c r="AF277" s="68" t="s">
        <v>1751</v>
      </c>
      <c r="AG277" s="68" t="s">
        <v>1751</v>
      </c>
      <c r="AH277" s="68" t="s">
        <v>1751</v>
      </c>
      <c r="AI277" s="68" t="s">
        <v>1751</v>
      </c>
      <c r="AJ277" s="68" t="s">
        <v>1751</v>
      </c>
      <c r="AK277" s="68" t="s">
        <v>1751</v>
      </c>
      <c r="AL277" s="68" t="s">
        <v>1751</v>
      </c>
      <c r="AM277" s="68" t="s">
        <v>1751</v>
      </c>
      <c r="AN277" s="68" t="s">
        <v>1751</v>
      </c>
      <c r="AO277" s="68" t="s">
        <v>1751</v>
      </c>
      <c r="AP277" s="68" t="s">
        <v>1751</v>
      </c>
      <c r="AQ277" s="68" t="s">
        <v>1751</v>
      </c>
      <c r="AR277" s="68" t="s">
        <v>1751</v>
      </c>
      <c r="AS277" s="68" t="s">
        <v>1751</v>
      </c>
      <c r="AT277" s="68" t="s">
        <v>1751</v>
      </c>
      <c r="AU277" s="68" t="s">
        <v>1751</v>
      </c>
      <c r="AV277" s="68" t="s">
        <v>1751</v>
      </c>
      <c r="AW277" s="68" t="s">
        <v>1751</v>
      </c>
      <c r="AX277" s="68" t="s">
        <v>1751</v>
      </c>
      <c r="AY277" s="68" t="s">
        <v>1751</v>
      </c>
      <c r="AZ277" s="68" t="s">
        <v>1751</v>
      </c>
      <c r="BA277" s="68" t="s">
        <v>1751</v>
      </c>
      <c r="BB277" s="68" t="s">
        <v>1751</v>
      </c>
      <c r="BC277" s="68" t="s">
        <v>1751</v>
      </c>
      <c r="BD277" s="68" t="s">
        <v>1751</v>
      </c>
      <c r="BE277" s="68" t="s">
        <v>1751</v>
      </c>
      <c r="BF277" s="68" t="s">
        <v>1751</v>
      </c>
      <c r="BG277" s="68" t="s">
        <v>1751</v>
      </c>
      <c r="BH277" s="68" t="s">
        <v>1751</v>
      </c>
      <c r="BI277" s="68" t="s">
        <v>1751</v>
      </c>
      <c r="BJ277" s="68" t="s">
        <v>1751</v>
      </c>
      <c r="BK277" s="68" t="s">
        <v>1751</v>
      </c>
      <c r="BM277" s="68" t="s">
        <v>1751</v>
      </c>
    </row>
    <row r="278" spans="1:65">
      <c r="A278" s="132">
        <v>45178</v>
      </c>
      <c r="B278" s="68" t="s">
        <v>1751</v>
      </c>
      <c r="C278" s="68" t="s">
        <v>1751</v>
      </c>
      <c r="D278" s="68" t="s">
        <v>1751</v>
      </c>
      <c r="E278" s="68" t="s">
        <v>1751</v>
      </c>
      <c r="F278" s="68" t="s">
        <v>1751</v>
      </c>
      <c r="G278" s="68" t="s">
        <v>1751</v>
      </c>
      <c r="H278" s="68" t="s">
        <v>1751</v>
      </c>
      <c r="I278" s="68" t="s">
        <v>1751</v>
      </c>
      <c r="J278" s="68" t="s">
        <v>1751</v>
      </c>
      <c r="K278" s="68" t="s">
        <v>1751</v>
      </c>
      <c r="L278" s="68" t="s">
        <v>1751</v>
      </c>
      <c r="M278" s="68" t="s">
        <v>1751</v>
      </c>
      <c r="N278" s="68" t="s">
        <v>1751</v>
      </c>
      <c r="O278" s="68" t="s">
        <v>1751</v>
      </c>
      <c r="P278" s="68" t="s">
        <v>1751</v>
      </c>
      <c r="Q278" s="68" t="s">
        <v>1751</v>
      </c>
      <c r="R278" s="68" t="s">
        <v>1751</v>
      </c>
      <c r="S278" s="68" t="s">
        <v>1751</v>
      </c>
      <c r="T278" s="68" t="s">
        <v>1751</v>
      </c>
      <c r="U278" s="68" t="s">
        <v>1751</v>
      </c>
      <c r="V278" s="68" t="s">
        <v>1751</v>
      </c>
      <c r="W278" s="68" t="s">
        <v>1751</v>
      </c>
      <c r="X278" s="68" t="s">
        <v>1751</v>
      </c>
      <c r="Y278" s="68" t="s">
        <v>1751</v>
      </c>
      <c r="Z278" s="68" t="s">
        <v>1751</v>
      </c>
      <c r="AA278" s="68" t="s">
        <v>1751</v>
      </c>
      <c r="AB278" s="68" t="s">
        <v>1751</v>
      </c>
      <c r="AC278" s="68" t="s">
        <v>1751</v>
      </c>
      <c r="AD278" s="68" t="s">
        <v>1751</v>
      </c>
      <c r="AE278" s="68" t="s">
        <v>1751</v>
      </c>
      <c r="AF278" s="68" t="s">
        <v>1751</v>
      </c>
      <c r="AG278" s="68" t="s">
        <v>1751</v>
      </c>
      <c r="AH278" s="68" t="s">
        <v>1751</v>
      </c>
      <c r="AI278" s="68" t="s">
        <v>1751</v>
      </c>
      <c r="AJ278" s="68" t="s">
        <v>1751</v>
      </c>
      <c r="AK278" s="68" t="s">
        <v>1751</v>
      </c>
      <c r="AL278" s="68" t="s">
        <v>1751</v>
      </c>
      <c r="AM278" s="68" t="s">
        <v>1751</v>
      </c>
      <c r="AN278" s="68" t="s">
        <v>1751</v>
      </c>
      <c r="AO278" s="68" t="s">
        <v>1751</v>
      </c>
      <c r="AP278" s="68" t="s">
        <v>1751</v>
      </c>
      <c r="AQ278" s="68" t="s">
        <v>1751</v>
      </c>
      <c r="AR278" s="68" t="s">
        <v>1751</v>
      </c>
      <c r="AS278" s="68" t="s">
        <v>1751</v>
      </c>
      <c r="AT278" s="68" t="s">
        <v>1751</v>
      </c>
      <c r="AU278" s="68" t="s">
        <v>1751</v>
      </c>
      <c r="AV278" s="68" t="s">
        <v>1751</v>
      </c>
      <c r="AW278" s="68" t="s">
        <v>1751</v>
      </c>
      <c r="AX278" s="68" t="s">
        <v>1751</v>
      </c>
      <c r="AY278" s="68" t="s">
        <v>1751</v>
      </c>
      <c r="AZ278" s="68" t="s">
        <v>1751</v>
      </c>
      <c r="BA278" s="68" t="s">
        <v>1751</v>
      </c>
      <c r="BB278" s="68" t="s">
        <v>1751</v>
      </c>
      <c r="BC278" s="68" t="s">
        <v>1751</v>
      </c>
      <c r="BD278" s="68" t="s">
        <v>1751</v>
      </c>
      <c r="BE278" s="68" t="s">
        <v>1751</v>
      </c>
      <c r="BF278" s="68" t="s">
        <v>1751</v>
      </c>
      <c r="BG278" s="68" t="s">
        <v>1751</v>
      </c>
      <c r="BH278" s="68" t="s">
        <v>1751</v>
      </c>
      <c r="BI278" s="68" t="s">
        <v>1751</v>
      </c>
      <c r="BJ278" s="68" t="s">
        <v>1751</v>
      </c>
      <c r="BK278" s="68" t="s">
        <v>1751</v>
      </c>
      <c r="BM278" s="68" t="s">
        <v>1751</v>
      </c>
    </row>
    <row r="279" spans="1:65">
      <c r="A279" s="132">
        <v>45179</v>
      </c>
      <c r="B279" s="68" t="s">
        <v>1751</v>
      </c>
      <c r="C279" s="68" t="s">
        <v>1751</v>
      </c>
      <c r="D279" s="68" t="s">
        <v>1751</v>
      </c>
      <c r="E279" s="68" t="s">
        <v>1751</v>
      </c>
      <c r="F279" s="68" t="s">
        <v>1751</v>
      </c>
      <c r="G279" s="68" t="s">
        <v>1751</v>
      </c>
      <c r="H279" s="68" t="s">
        <v>1751</v>
      </c>
      <c r="I279" s="68">
        <v>820</v>
      </c>
      <c r="J279" s="68" t="s">
        <v>1751</v>
      </c>
      <c r="K279" s="68" t="s">
        <v>1751</v>
      </c>
      <c r="L279" s="68">
        <v>912.9</v>
      </c>
      <c r="M279" s="68" t="s">
        <v>1751</v>
      </c>
      <c r="N279" s="68" t="s">
        <v>1751</v>
      </c>
      <c r="O279" s="68">
        <v>840</v>
      </c>
      <c r="P279" s="68">
        <v>894.2</v>
      </c>
      <c r="Q279" s="68" t="s">
        <v>1751</v>
      </c>
      <c r="R279" s="68" t="s">
        <v>1751</v>
      </c>
      <c r="S279" s="68" t="s">
        <v>1751</v>
      </c>
      <c r="T279" s="68" t="s">
        <v>1751</v>
      </c>
      <c r="U279" s="68">
        <v>892.6</v>
      </c>
      <c r="V279" s="68" t="s">
        <v>1751</v>
      </c>
      <c r="W279" s="68" t="s">
        <v>1751</v>
      </c>
      <c r="X279" s="68" t="s">
        <v>1751</v>
      </c>
      <c r="Y279" s="68" t="s">
        <v>1751</v>
      </c>
      <c r="Z279" s="68" t="s">
        <v>1751</v>
      </c>
      <c r="AA279" s="68" t="s">
        <v>1751</v>
      </c>
      <c r="AB279" s="68" t="s">
        <v>1751</v>
      </c>
      <c r="AC279" s="68" t="s">
        <v>1751</v>
      </c>
      <c r="AD279" s="68" t="s">
        <v>1751</v>
      </c>
      <c r="AE279" s="68">
        <v>960</v>
      </c>
      <c r="AF279" s="68" t="s">
        <v>1751</v>
      </c>
      <c r="AG279" s="68">
        <v>900</v>
      </c>
      <c r="AH279" s="68" t="s">
        <v>1751</v>
      </c>
      <c r="AI279" s="68" t="s">
        <v>1751</v>
      </c>
      <c r="AJ279" s="68" t="s">
        <v>1751</v>
      </c>
      <c r="AK279" s="68">
        <v>948.6</v>
      </c>
      <c r="AL279" s="68" t="s">
        <v>1751</v>
      </c>
      <c r="AM279" s="68" t="s">
        <v>1751</v>
      </c>
      <c r="AN279" s="68" t="s">
        <v>1751</v>
      </c>
      <c r="AO279" s="68" t="s">
        <v>1751</v>
      </c>
      <c r="AP279" s="68" t="s">
        <v>1751</v>
      </c>
      <c r="AQ279" s="68">
        <v>770.4</v>
      </c>
      <c r="AR279" s="68">
        <v>780</v>
      </c>
      <c r="AS279" s="68" t="s">
        <v>1751</v>
      </c>
      <c r="AT279" s="68" t="s">
        <v>1751</v>
      </c>
      <c r="AU279" s="68" t="s">
        <v>1751</v>
      </c>
      <c r="AV279" s="68" t="s">
        <v>1751</v>
      </c>
      <c r="AW279" s="68" t="s">
        <v>1751</v>
      </c>
      <c r="AX279" s="68" t="s">
        <v>1751</v>
      </c>
      <c r="AY279" s="68" t="s">
        <v>1751</v>
      </c>
      <c r="AZ279" s="68">
        <v>763.1</v>
      </c>
      <c r="BA279" s="68" t="s">
        <v>1751</v>
      </c>
      <c r="BB279" s="68" t="s">
        <v>1751</v>
      </c>
      <c r="BC279" s="68" t="s">
        <v>1751</v>
      </c>
      <c r="BD279" s="68" t="s">
        <v>1751</v>
      </c>
      <c r="BE279" s="68" t="s">
        <v>1751</v>
      </c>
      <c r="BF279" s="68" t="s">
        <v>1751</v>
      </c>
      <c r="BG279" s="68" t="s">
        <v>1751</v>
      </c>
      <c r="BH279" s="68" t="s">
        <v>1751</v>
      </c>
      <c r="BI279" s="68" t="s">
        <v>1751</v>
      </c>
      <c r="BJ279" s="68" t="s">
        <v>1751</v>
      </c>
      <c r="BK279" s="68" t="s">
        <v>1751</v>
      </c>
      <c r="BM279" s="68" t="s">
        <v>1751</v>
      </c>
    </row>
    <row r="280" spans="1:65">
      <c r="A280" s="132">
        <v>45180</v>
      </c>
      <c r="B280" s="68" t="s">
        <v>1751</v>
      </c>
      <c r="C280" s="68" t="s">
        <v>1751</v>
      </c>
      <c r="D280" s="68" t="s">
        <v>1751</v>
      </c>
      <c r="E280" s="68" t="s">
        <v>1751</v>
      </c>
      <c r="F280" s="68">
        <v>785</v>
      </c>
      <c r="G280" s="68" t="s">
        <v>1751</v>
      </c>
      <c r="H280" s="68">
        <v>786.1</v>
      </c>
      <c r="I280" s="68" t="s">
        <v>1751</v>
      </c>
      <c r="J280" s="68">
        <v>775</v>
      </c>
      <c r="K280" s="68" t="s">
        <v>1751</v>
      </c>
      <c r="L280" s="68">
        <v>905</v>
      </c>
      <c r="M280" s="68" t="s">
        <v>1751</v>
      </c>
      <c r="N280" s="68" t="s">
        <v>1751</v>
      </c>
      <c r="O280" s="68">
        <v>830</v>
      </c>
      <c r="P280" s="68" t="s">
        <v>1751</v>
      </c>
      <c r="Q280" s="68" t="s">
        <v>1751</v>
      </c>
      <c r="R280" s="68" t="s">
        <v>1751</v>
      </c>
      <c r="S280" s="68">
        <v>920</v>
      </c>
      <c r="T280" s="68" t="s">
        <v>1751</v>
      </c>
      <c r="U280" s="68" t="s">
        <v>1751</v>
      </c>
      <c r="V280" s="68" t="s">
        <v>1751</v>
      </c>
      <c r="W280" s="68" t="s">
        <v>1751</v>
      </c>
      <c r="X280" s="68" t="s">
        <v>1751</v>
      </c>
      <c r="Y280" s="68" t="s">
        <v>1751</v>
      </c>
      <c r="Z280" s="68" t="s">
        <v>1751</v>
      </c>
      <c r="AA280" s="68" t="s">
        <v>1751</v>
      </c>
      <c r="AB280" s="68" t="s">
        <v>1751</v>
      </c>
      <c r="AC280" s="68" t="s">
        <v>1751</v>
      </c>
      <c r="AD280" s="68" t="s">
        <v>1751</v>
      </c>
      <c r="AE280" s="68">
        <v>950</v>
      </c>
      <c r="AF280" s="68" t="s">
        <v>1751</v>
      </c>
      <c r="AG280" s="68">
        <v>891.3</v>
      </c>
      <c r="AH280" s="68" t="s">
        <v>1751</v>
      </c>
      <c r="AI280" s="68" t="s">
        <v>1751</v>
      </c>
      <c r="AJ280" s="68" t="s">
        <v>1751</v>
      </c>
      <c r="AK280" s="68" t="s">
        <v>1751</v>
      </c>
      <c r="AL280" s="68" t="s">
        <v>1751</v>
      </c>
      <c r="AM280" s="68" t="s">
        <v>1751</v>
      </c>
      <c r="AN280" s="68" t="s">
        <v>1751</v>
      </c>
      <c r="AO280" s="68" t="s">
        <v>1751</v>
      </c>
      <c r="AP280" s="68" t="s">
        <v>1751</v>
      </c>
      <c r="AQ280" s="68" t="s">
        <v>1751</v>
      </c>
      <c r="AR280" s="68">
        <v>785.1</v>
      </c>
      <c r="AS280" s="68" t="s">
        <v>1751</v>
      </c>
      <c r="AT280" s="68" t="s">
        <v>1751</v>
      </c>
      <c r="AU280" s="68" t="s">
        <v>1751</v>
      </c>
      <c r="AV280" s="68" t="s">
        <v>1751</v>
      </c>
      <c r="AW280" s="68" t="s">
        <v>1751</v>
      </c>
      <c r="AX280" s="68" t="s">
        <v>1751</v>
      </c>
      <c r="AY280" s="68">
        <v>768.7</v>
      </c>
      <c r="AZ280" s="68">
        <v>768.1</v>
      </c>
      <c r="BA280" s="68" t="s">
        <v>1751</v>
      </c>
      <c r="BB280" s="68" t="s">
        <v>1751</v>
      </c>
      <c r="BC280" s="68" t="s">
        <v>1751</v>
      </c>
      <c r="BD280" s="68" t="s">
        <v>1751</v>
      </c>
      <c r="BE280" s="68" t="s">
        <v>1751</v>
      </c>
      <c r="BF280" s="68" t="s">
        <v>1751</v>
      </c>
      <c r="BG280" s="68" t="s">
        <v>1751</v>
      </c>
      <c r="BH280" s="68" t="s">
        <v>1751</v>
      </c>
      <c r="BI280" s="68" t="s">
        <v>1751</v>
      </c>
      <c r="BJ280" s="68" t="s">
        <v>1751</v>
      </c>
      <c r="BK280" s="68" t="s">
        <v>1751</v>
      </c>
      <c r="BM280" s="68" t="s">
        <v>1751</v>
      </c>
    </row>
    <row r="281" spans="1:65">
      <c r="A281" s="132">
        <v>45181</v>
      </c>
      <c r="B281" s="68" t="s">
        <v>1751</v>
      </c>
      <c r="C281" s="68" t="s">
        <v>1751</v>
      </c>
      <c r="D281" s="68" t="s">
        <v>1751</v>
      </c>
      <c r="E281" s="68" t="s">
        <v>1751</v>
      </c>
      <c r="F281" s="68">
        <v>776</v>
      </c>
      <c r="G281" s="68">
        <v>786</v>
      </c>
      <c r="H281" s="68" t="s">
        <v>1751</v>
      </c>
      <c r="I281" s="68" t="s">
        <v>1751</v>
      </c>
      <c r="J281" s="68">
        <v>775</v>
      </c>
      <c r="K281" s="68" t="s">
        <v>1751</v>
      </c>
      <c r="L281" s="68">
        <v>904.6</v>
      </c>
      <c r="M281" s="68" t="s">
        <v>1751</v>
      </c>
      <c r="N281" s="68" t="s">
        <v>1751</v>
      </c>
      <c r="O281" s="68" t="s">
        <v>1751</v>
      </c>
      <c r="P281" s="68">
        <v>882.6</v>
      </c>
      <c r="Q281" s="68" t="s">
        <v>1751</v>
      </c>
      <c r="R281" s="68" t="s">
        <v>1751</v>
      </c>
      <c r="S281" s="68" t="s">
        <v>1751</v>
      </c>
      <c r="T281" s="68" t="s">
        <v>1751</v>
      </c>
      <c r="U281" s="68">
        <v>900.2</v>
      </c>
      <c r="V281" s="68" t="s">
        <v>1751</v>
      </c>
      <c r="W281" s="68" t="s">
        <v>1751</v>
      </c>
      <c r="X281" s="68" t="s">
        <v>1751</v>
      </c>
      <c r="Y281" s="68" t="s">
        <v>1751</v>
      </c>
      <c r="Z281" s="68" t="s">
        <v>1751</v>
      </c>
      <c r="AA281" s="68" t="s">
        <v>1751</v>
      </c>
      <c r="AB281" s="68" t="s">
        <v>1751</v>
      </c>
      <c r="AC281" s="68" t="s">
        <v>1751</v>
      </c>
      <c r="AD281" s="68" t="s">
        <v>1751</v>
      </c>
      <c r="AE281" s="68">
        <v>950</v>
      </c>
      <c r="AF281" s="68" t="s">
        <v>1751</v>
      </c>
      <c r="AG281" s="68">
        <v>900</v>
      </c>
      <c r="AH281" s="68" t="s">
        <v>1751</v>
      </c>
      <c r="AI281" s="68" t="s">
        <v>1751</v>
      </c>
      <c r="AJ281" s="68" t="s">
        <v>1751</v>
      </c>
      <c r="AK281" s="68">
        <v>930</v>
      </c>
      <c r="AL281" s="68" t="s">
        <v>1751</v>
      </c>
      <c r="AM281" s="68" t="s">
        <v>1751</v>
      </c>
      <c r="AN281" s="68" t="s">
        <v>1751</v>
      </c>
      <c r="AO281" s="68" t="s">
        <v>1751</v>
      </c>
      <c r="AP281" s="68" t="s">
        <v>1751</v>
      </c>
      <c r="AQ281" s="68" t="s">
        <v>1751</v>
      </c>
      <c r="AR281" s="68" t="s">
        <v>1751</v>
      </c>
      <c r="AS281" s="68" t="s">
        <v>1751</v>
      </c>
      <c r="AT281" s="68" t="s">
        <v>1751</v>
      </c>
      <c r="AU281" s="68" t="s">
        <v>1751</v>
      </c>
      <c r="AV281" s="68" t="s">
        <v>1751</v>
      </c>
      <c r="AW281" s="68" t="s">
        <v>1751</v>
      </c>
      <c r="AX281" s="68" t="s">
        <v>1751</v>
      </c>
      <c r="AY281" s="68" t="s">
        <v>1751</v>
      </c>
      <c r="AZ281" s="68">
        <v>783.4</v>
      </c>
      <c r="BA281" s="68" t="s">
        <v>1751</v>
      </c>
      <c r="BB281" s="68" t="s">
        <v>1751</v>
      </c>
      <c r="BC281" s="68" t="s">
        <v>1751</v>
      </c>
      <c r="BD281" s="68" t="s">
        <v>1751</v>
      </c>
      <c r="BE281" s="68" t="s">
        <v>1751</v>
      </c>
      <c r="BF281" s="68" t="s">
        <v>1751</v>
      </c>
      <c r="BG281" s="68" t="s">
        <v>1751</v>
      </c>
      <c r="BH281" s="68" t="s">
        <v>1751</v>
      </c>
      <c r="BI281" s="68" t="s">
        <v>1751</v>
      </c>
      <c r="BJ281" s="68" t="s">
        <v>1751</v>
      </c>
      <c r="BK281" s="68" t="s">
        <v>1751</v>
      </c>
      <c r="BM281" s="68" t="s">
        <v>1751</v>
      </c>
    </row>
    <row r="282" spans="1:65">
      <c r="A282" s="132">
        <v>45182</v>
      </c>
      <c r="B282" s="68" t="s">
        <v>1751</v>
      </c>
      <c r="C282" s="68" t="s">
        <v>1751</v>
      </c>
      <c r="D282" s="68" t="s">
        <v>1751</v>
      </c>
      <c r="E282" s="68" t="s">
        <v>1751</v>
      </c>
      <c r="F282" s="68">
        <v>776</v>
      </c>
      <c r="G282" s="68" t="s">
        <v>1751</v>
      </c>
      <c r="H282" s="68" t="s">
        <v>1751</v>
      </c>
      <c r="I282" s="68" t="s">
        <v>1751</v>
      </c>
      <c r="J282" s="68" t="s">
        <v>1751</v>
      </c>
      <c r="K282" s="68">
        <v>833</v>
      </c>
      <c r="L282" s="68" t="s">
        <v>1751</v>
      </c>
      <c r="M282" s="68" t="s">
        <v>1751</v>
      </c>
      <c r="N282" s="68" t="s">
        <v>1751</v>
      </c>
      <c r="O282" s="68" t="s">
        <v>1751</v>
      </c>
      <c r="P282" s="68" t="s">
        <v>1751</v>
      </c>
      <c r="Q282" s="68" t="s">
        <v>1751</v>
      </c>
      <c r="R282" s="68" t="s">
        <v>1751</v>
      </c>
      <c r="S282" s="68" t="s">
        <v>1751</v>
      </c>
      <c r="T282" s="68" t="s">
        <v>1751</v>
      </c>
      <c r="U282" s="68" t="s">
        <v>1751</v>
      </c>
      <c r="V282" s="68" t="s">
        <v>1751</v>
      </c>
      <c r="W282" s="68" t="s">
        <v>1751</v>
      </c>
      <c r="X282" s="68" t="s">
        <v>1751</v>
      </c>
      <c r="Y282" s="68" t="s">
        <v>1751</v>
      </c>
      <c r="Z282" s="68" t="s">
        <v>1751</v>
      </c>
      <c r="AA282" s="68" t="s">
        <v>1751</v>
      </c>
      <c r="AB282" s="68" t="s">
        <v>1751</v>
      </c>
      <c r="AC282" s="68" t="s">
        <v>1751</v>
      </c>
      <c r="AD282" s="68" t="s">
        <v>1751</v>
      </c>
      <c r="AE282" s="68" t="s">
        <v>1751</v>
      </c>
      <c r="AF282" s="68" t="s">
        <v>1751</v>
      </c>
      <c r="AG282" s="68">
        <v>900</v>
      </c>
      <c r="AH282" s="68" t="s">
        <v>1751</v>
      </c>
      <c r="AI282" s="68" t="s">
        <v>1751</v>
      </c>
      <c r="AJ282" s="68" t="s">
        <v>1751</v>
      </c>
      <c r="AK282" s="68">
        <v>901</v>
      </c>
      <c r="AL282" s="68" t="s">
        <v>1751</v>
      </c>
      <c r="AM282" s="68" t="s">
        <v>1751</v>
      </c>
      <c r="AN282" s="68" t="s">
        <v>1751</v>
      </c>
      <c r="AO282" s="68" t="s">
        <v>1751</v>
      </c>
      <c r="AP282" s="68" t="s">
        <v>1751</v>
      </c>
      <c r="AQ282" s="68" t="s">
        <v>1751</v>
      </c>
      <c r="AR282" s="68">
        <v>785.1</v>
      </c>
      <c r="AS282" s="68" t="s">
        <v>1751</v>
      </c>
      <c r="AT282" s="68" t="s">
        <v>1751</v>
      </c>
      <c r="AU282" s="68" t="s">
        <v>1751</v>
      </c>
      <c r="AV282" s="68" t="s">
        <v>1751</v>
      </c>
      <c r="AW282" s="68" t="s">
        <v>1751</v>
      </c>
      <c r="AX282" s="68" t="s">
        <v>1751</v>
      </c>
      <c r="AY282" s="68">
        <v>768.7</v>
      </c>
      <c r="AZ282" s="68" t="s">
        <v>1751</v>
      </c>
      <c r="BA282" s="68" t="s">
        <v>1751</v>
      </c>
      <c r="BB282" s="68" t="s">
        <v>1751</v>
      </c>
      <c r="BC282" s="68" t="s">
        <v>1751</v>
      </c>
      <c r="BD282" s="68" t="s">
        <v>1751</v>
      </c>
      <c r="BE282" s="68" t="s">
        <v>1751</v>
      </c>
      <c r="BF282" s="68" t="s">
        <v>1751</v>
      </c>
      <c r="BG282" s="68" t="s">
        <v>1751</v>
      </c>
      <c r="BH282" s="68" t="s">
        <v>1751</v>
      </c>
      <c r="BI282" s="68" t="s">
        <v>1751</v>
      </c>
      <c r="BJ282" s="68" t="s">
        <v>1751</v>
      </c>
      <c r="BK282" s="68" t="s">
        <v>1751</v>
      </c>
      <c r="BM282" s="68" t="s">
        <v>1751</v>
      </c>
    </row>
    <row r="283" spans="1:65">
      <c r="A283" s="132">
        <v>45183</v>
      </c>
      <c r="B283" s="68" t="s">
        <v>1751</v>
      </c>
      <c r="C283" s="68" t="s">
        <v>1751</v>
      </c>
      <c r="D283" s="68" t="s">
        <v>1751</v>
      </c>
      <c r="E283" s="68" t="s">
        <v>1751</v>
      </c>
      <c r="F283" s="68" t="s">
        <v>1751</v>
      </c>
      <c r="G283" s="68" t="s">
        <v>1751</v>
      </c>
      <c r="H283" s="68" t="s">
        <v>1751</v>
      </c>
      <c r="I283" s="68" t="s">
        <v>1751</v>
      </c>
      <c r="J283" s="68" t="s">
        <v>1751</v>
      </c>
      <c r="K283" s="68" t="s">
        <v>1751</v>
      </c>
      <c r="L283" s="68" t="s">
        <v>1751</v>
      </c>
      <c r="M283" s="68" t="s">
        <v>1751</v>
      </c>
      <c r="N283" s="68" t="s">
        <v>1751</v>
      </c>
      <c r="O283" s="68" t="s">
        <v>1751</v>
      </c>
      <c r="P283" s="68" t="s">
        <v>1751</v>
      </c>
      <c r="Q283" s="68" t="s">
        <v>1751</v>
      </c>
      <c r="R283" s="68" t="s">
        <v>1751</v>
      </c>
      <c r="S283" s="68" t="s">
        <v>1751</v>
      </c>
      <c r="T283" s="68" t="s">
        <v>1751</v>
      </c>
      <c r="U283" s="68" t="s">
        <v>1751</v>
      </c>
      <c r="V283" s="68" t="s">
        <v>1751</v>
      </c>
      <c r="W283" s="68" t="s">
        <v>1751</v>
      </c>
      <c r="X283" s="68" t="s">
        <v>1751</v>
      </c>
      <c r="Y283" s="68" t="s">
        <v>1751</v>
      </c>
      <c r="Z283" s="68" t="s">
        <v>1751</v>
      </c>
      <c r="AA283" s="68" t="s">
        <v>1751</v>
      </c>
      <c r="AB283" s="68" t="s">
        <v>1751</v>
      </c>
      <c r="AC283" s="68" t="s">
        <v>1751</v>
      </c>
      <c r="AD283" s="68" t="s">
        <v>1751</v>
      </c>
      <c r="AE283" s="68" t="s">
        <v>1751</v>
      </c>
      <c r="AF283" s="68" t="s">
        <v>1751</v>
      </c>
      <c r="AG283" s="68" t="s">
        <v>1751</v>
      </c>
      <c r="AH283" s="68" t="s">
        <v>1751</v>
      </c>
      <c r="AI283" s="68" t="s">
        <v>1751</v>
      </c>
      <c r="AJ283" s="68" t="s">
        <v>1751</v>
      </c>
      <c r="AK283" s="68" t="s">
        <v>1751</v>
      </c>
      <c r="AL283" s="68" t="s">
        <v>1751</v>
      </c>
      <c r="AM283" s="68" t="s">
        <v>1751</v>
      </c>
      <c r="AN283" s="68" t="s">
        <v>1751</v>
      </c>
      <c r="AO283" s="68" t="s">
        <v>1751</v>
      </c>
      <c r="AP283" s="68" t="s">
        <v>1751</v>
      </c>
      <c r="AQ283" s="68" t="s">
        <v>1751</v>
      </c>
      <c r="AR283" s="68" t="s">
        <v>1751</v>
      </c>
      <c r="AS283" s="68" t="s">
        <v>1751</v>
      </c>
      <c r="AT283" s="68" t="s">
        <v>1751</v>
      </c>
      <c r="AU283" s="68" t="s">
        <v>1751</v>
      </c>
      <c r="AV283" s="68" t="s">
        <v>1751</v>
      </c>
      <c r="AW283" s="68" t="s">
        <v>1751</v>
      </c>
      <c r="AX283" s="68" t="s">
        <v>1751</v>
      </c>
      <c r="AY283" s="68" t="s">
        <v>1751</v>
      </c>
      <c r="AZ283" s="68" t="s">
        <v>1751</v>
      </c>
      <c r="BA283" s="68" t="s">
        <v>1751</v>
      </c>
      <c r="BB283" s="68" t="s">
        <v>1751</v>
      </c>
      <c r="BC283" s="68" t="s">
        <v>1751</v>
      </c>
      <c r="BD283" s="68" t="s">
        <v>1751</v>
      </c>
      <c r="BE283" s="68" t="s">
        <v>1751</v>
      </c>
      <c r="BF283" s="68" t="s">
        <v>1751</v>
      </c>
      <c r="BG283" s="68" t="s">
        <v>1751</v>
      </c>
      <c r="BH283" s="68" t="s">
        <v>1751</v>
      </c>
      <c r="BI283" s="68" t="s">
        <v>1751</v>
      </c>
      <c r="BJ283" s="68" t="s">
        <v>1751</v>
      </c>
      <c r="BK283" s="68" t="s">
        <v>1751</v>
      </c>
      <c r="BM283" s="68" t="s">
        <v>1751</v>
      </c>
    </row>
    <row r="284" spans="1:65">
      <c r="A284" s="132">
        <v>45183</v>
      </c>
      <c r="B284" s="68" t="s">
        <v>1751</v>
      </c>
      <c r="C284" s="68" t="s">
        <v>1751</v>
      </c>
      <c r="D284" s="68" t="s">
        <v>1751</v>
      </c>
      <c r="E284" s="68" t="s">
        <v>1751</v>
      </c>
      <c r="F284" s="68" t="s">
        <v>1751</v>
      </c>
      <c r="G284" s="68" t="s">
        <v>1751</v>
      </c>
      <c r="H284" s="68" t="s">
        <v>1751</v>
      </c>
      <c r="I284" s="68" t="s">
        <v>1751</v>
      </c>
      <c r="J284" s="68" t="s">
        <v>1751</v>
      </c>
      <c r="K284" s="68" t="s">
        <v>1751</v>
      </c>
      <c r="L284" s="68" t="s">
        <v>1751</v>
      </c>
      <c r="M284" s="68" t="s">
        <v>1751</v>
      </c>
      <c r="N284" s="68" t="s">
        <v>1751</v>
      </c>
      <c r="O284" s="68" t="s">
        <v>1751</v>
      </c>
      <c r="P284" s="68" t="s">
        <v>1751</v>
      </c>
      <c r="Q284" s="68" t="s">
        <v>1751</v>
      </c>
      <c r="R284" s="68" t="s">
        <v>1751</v>
      </c>
      <c r="S284" s="68" t="s">
        <v>1751</v>
      </c>
      <c r="T284" s="68" t="s">
        <v>1751</v>
      </c>
      <c r="U284" s="68" t="s">
        <v>1751</v>
      </c>
      <c r="V284" s="68" t="s">
        <v>1751</v>
      </c>
      <c r="W284" s="68" t="s">
        <v>1751</v>
      </c>
      <c r="X284" s="68" t="s">
        <v>1751</v>
      </c>
      <c r="Y284" s="68" t="s">
        <v>1751</v>
      </c>
      <c r="Z284" s="68" t="s">
        <v>1751</v>
      </c>
      <c r="AA284" s="68" t="s">
        <v>1751</v>
      </c>
      <c r="AB284" s="68" t="s">
        <v>1751</v>
      </c>
      <c r="AC284" s="68" t="s">
        <v>1751</v>
      </c>
      <c r="AD284" s="68" t="s">
        <v>1751</v>
      </c>
      <c r="AE284" s="68" t="s">
        <v>1751</v>
      </c>
      <c r="AF284" s="68" t="s">
        <v>1751</v>
      </c>
      <c r="AG284" s="68" t="s">
        <v>1751</v>
      </c>
      <c r="AH284" s="68" t="s">
        <v>1751</v>
      </c>
      <c r="AI284" s="68" t="s">
        <v>1751</v>
      </c>
      <c r="AJ284" s="68" t="s">
        <v>1751</v>
      </c>
      <c r="AK284" s="68" t="s">
        <v>1751</v>
      </c>
      <c r="AL284" s="68" t="s">
        <v>1751</v>
      </c>
      <c r="AM284" s="68" t="s">
        <v>1751</v>
      </c>
      <c r="AN284" s="68" t="s">
        <v>1751</v>
      </c>
      <c r="AO284" s="68" t="s">
        <v>1751</v>
      </c>
      <c r="AP284" s="68" t="s">
        <v>1751</v>
      </c>
      <c r="AQ284" s="68" t="s">
        <v>1751</v>
      </c>
      <c r="AR284" s="68" t="s">
        <v>1751</v>
      </c>
      <c r="AS284" s="68" t="s">
        <v>1751</v>
      </c>
      <c r="AT284" s="68" t="s">
        <v>1751</v>
      </c>
      <c r="AU284" s="68" t="s">
        <v>1751</v>
      </c>
      <c r="AV284" s="68" t="s">
        <v>1751</v>
      </c>
      <c r="AW284" s="68" t="s">
        <v>1751</v>
      </c>
      <c r="AX284" s="68" t="s">
        <v>1751</v>
      </c>
      <c r="AY284" s="68" t="s">
        <v>1751</v>
      </c>
      <c r="AZ284" s="68" t="s">
        <v>1751</v>
      </c>
      <c r="BA284" s="68" t="s">
        <v>1751</v>
      </c>
      <c r="BB284" s="68" t="s">
        <v>1751</v>
      </c>
      <c r="BC284" s="68" t="s">
        <v>1751</v>
      </c>
      <c r="BD284" s="68" t="s">
        <v>1751</v>
      </c>
      <c r="BE284" s="68" t="s">
        <v>1751</v>
      </c>
      <c r="BF284" s="68" t="s">
        <v>1751</v>
      </c>
      <c r="BG284" s="68" t="s">
        <v>1751</v>
      </c>
      <c r="BH284" s="68" t="s">
        <v>1751</v>
      </c>
      <c r="BI284" s="68" t="s">
        <v>1751</v>
      </c>
      <c r="BJ284" s="68" t="s">
        <v>1751</v>
      </c>
      <c r="BK284" s="68" t="s">
        <v>1751</v>
      </c>
      <c r="BM284" s="68" t="s">
        <v>1751</v>
      </c>
    </row>
    <row r="285" spans="1:65">
      <c r="A285" s="132">
        <v>45184</v>
      </c>
      <c r="B285" s="68" t="s">
        <v>1751</v>
      </c>
      <c r="C285" s="68" t="s">
        <v>1751</v>
      </c>
      <c r="D285" s="68" t="s">
        <v>1751</v>
      </c>
      <c r="E285" s="68" t="s">
        <v>1751</v>
      </c>
      <c r="F285" s="68" t="s">
        <v>1751</v>
      </c>
      <c r="G285" s="68" t="s">
        <v>1751</v>
      </c>
      <c r="H285" s="68" t="s">
        <v>1751</v>
      </c>
      <c r="I285" s="68" t="s">
        <v>1751</v>
      </c>
      <c r="J285" s="68" t="s">
        <v>1751</v>
      </c>
      <c r="K285" s="68" t="s">
        <v>1751</v>
      </c>
      <c r="L285" s="68" t="s">
        <v>1751</v>
      </c>
      <c r="M285" s="68" t="s">
        <v>1751</v>
      </c>
      <c r="N285" s="68" t="s">
        <v>1751</v>
      </c>
      <c r="O285" s="68" t="s">
        <v>1751</v>
      </c>
      <c r="P285" s="68" t="s">
        <v>1751</v>
      </c>
      <c r="Q285" s="68" t="s">
        <v>1751</v>
      </c>
      <c r="R285" s="68" t="s">
        <v>1751</v>
      </c>
      <c r="S285" s="68" t="s">
        <v>1751</v>
      </c>
      <c r="T285" s="68" t="s">
        <v>1751</v>
      </c>
      <c r="U285" s="68" t="s">
        <v>1751</v>
      </c>
      <c r="V285" s="68" t="s">
        <v>1751</v>
      </c>
      <c r="W285" s="68" t="s">
        <v>1751</v>
      </c>
      <c r="X285" s="68" t="s">
        <v>1751</v>
      </c>
      <c r="Y285" s="68" t="s">
        <v>1751</v>
      </c>
      <c r="Z285" s="68" t="s">
        <v>1751</v>
      </c>
      <c r="AA285" s="68" t="s">
        <v>1751</v>
      </c>
      <c r="AB285" s="68" t="s">
        <v>1751</v>
      </c>
      <c r="AC285" s="68" t="s">
        <v>1751</v>
      </c>
      <c r="AD285" s="68" t="s">
        <v>1751</v>
      </c>
      <c r="AE285" s="68" t="s">
        <v>1751</v>
      </c>
      <c r="AF285" s="68" t="s">
        <v>1751</v>
      </c>
      <c r="AG285" s="68" t="s">
        <v>1751</v>
      </c>
      <c r="AH285" s="68" t="s">
        <v>1751</v>
      </c>
      <c r="AI285" s="68" t="s">
        <v>1751</v>
      </c>
      <c r="AJ285" s="68" t="s">
        <v>1751</v>
      </c>
      <c r="AK285" s="68" t="s">
        <v>1751</v>
      </c>
      <c r="AL285" s="68" t="s">
        <v>1751</v>
      </c>
      <c r="AM285" s="68" t="s">
        <v>1751</v>
      </c>
      <c r="AN285" s="68" t="s">
        <v>1751</v>
      </c>
      <c r="AO285" s="68" t="s">
        <v>1751</v>
      </c>
      <c r="AP285" s="68" t="s">
        <v>1751</v>
      </c>
      <c r="AQ285" s="68" t="s">
        <v>1751</v>
      </c>
      <c r="AR285" s="68" t="s">
        <v>1751</v>
      </c>
      <c r="AS285" s="68" t="s">
        <v>1751</v>
      </c>
      <c r="AT285" s="68" t="s">
        <v>1751</v>
      </c>
      <c r="AU285" s="68" t="s">
        <v>1751</v>
      </c>
      <c r="AV285" s="68" t="s">
        <v>1751</v>
      </c>
      <c r="AW285" s="68" t="s">
        <v>1751</v>
      </c>
      <c r="AX285" s="68" t="s">
        <v>1751</v>
      </c>
      <c r="AY285" s="68" t="s">
        <v>1751</v>
      </c>
      <c r="AZ285" s="68" t="s">
        <v>1751</v>
      </c>
      <c r="BA285" s="68" t="s">
        <v>1751</v>
      </c>
      <c r="BB285" s="68" t="s">
        <v>1751</v>
      </c>
      <c r="BC285" s="68" t="s">
        <v>1751</v>
      </c>
      <c r="BD285" s="68" t="s">
        <v>1751</v>
      </c>
      <c r="BE285" s="68" t="s">
        <v>1751</v>
      </c>
      <c r="BF285" s="68" t="s">
        <v>1751</v>
      </c>
      <c r="BG285" s="68" t="s">
        <v>1751</v>
      </c>
      <c r="BH285" s="68" t="s">
        <v>1751</v>
      </c>
      <c r="BI285" s="68" t="s">
        <v>1751</v>
      </c>
      <c r="BJ285" s="68" t="s">
        <v>1751</v>
      </c>
      <c r="BK285" s="68" t="s">
        <v>1751</v>
      </c>
      <c r="BM285" s="68" t="s">
        <v>1751</v>
      </c>
    </row>
    <row r="286" spans="1:65">
      <c r="A286" s="132">
        <v>45185</v>
      </c>
      <c r="B286" s="68" t="s">
        <v>1751</v>
      </c>
      <c r="C286" s="68" t="s">
        <v>1751</v>
      </c>
      <c r="D286" s="68" t="s">
        <v>1751</v>
      </c>
      <c r="E286" s="68" t="s">
        <v>1751</v>
      </c>
      <c r="F286" s="68" t="s">
        <v>1751</v>
      </c>
      <c r="G286" s="68" t="s">
        <v>1751</v>
      </c>
      <c r="H286" s="68" t="s">
        <v>1751</v>
      </c>
      <c r="I286" s="68" t="s">
        <v>1751</v>
      </c>
      <c r="J286" s="68" t="s">
        <v>1751</v>
      </c>
      <c r="K286" s="68" t="s">
        <v>1751</v>
      </c>
      <c r="L286" s="68" t="s">
        <v>1751</v>
      </c>
      <c r="M286" s="68" t="s">
        <v>1751</v>
      </c>
      <c r="N286" s="68" t="s">
        <v>1751</v>
      </c>
      <c r="O286" s="68" t="s">
        <v>1751</v>
      </c>
      <c r="P286" s="68" t="s">
        <v>1751</v>
      </c>
      <c r="Q286" s="68" t="s">
        <v>1751</v>
      </c>
      <c r="R286" s="68" t="s">
        <v>1751</v>
      </c>
      <c r="S286" s="68" t="s">
        <v>1751</v>
      </c>
      <c r="T286" s="68" t="s">
        <v>1751</v>
      </c>
      <c r="U286" s="68" t="s">
        <v>1751</v>
      </c>
      <c r="V286" s="68" t="s">
        <v>1751</v>
      </c>
      <c r="W286" s="68" t="s">
        <v>1751</v>
      </c>
      <c r="X286" s="68" t="s">
        <v>1751</v>
      </c>
      <c r="Y286" s="68" t="s">
        <v>1751</v>
      </c>
      <c r="Z286" s="68" t="s">
        <v>1751</v>
      </c>
      <c r="AA286" s="68" t="s">
        <v>1751</v>
      </c>
      <c r="AB286" s="68" t="s">
        <v>1751</v>
      </c>
      <c r="AC286" s="68" t="s">
        <v>1751</v>
      </c>
      <c r="AD286" s="68" t="s">
        <v>1751</v>
      </c>
      <c r="AE286" s="68" t="s">
        <v>1751</v>
      </c>
      <c r="AF286" s="68" t="s">
        <v>1751</v>
      </c>
      <c r="AG286" s="68" t="s">
        <v>1751</v>
      </c>
      <c r="AH286" s="68" t="s">
        <v>1751</v>
      </c>
      <c r="AI286" s="68" t="s">
        <v>1751</v>
      </c>
      <c r="AJ286" s="68" t="s">
        <v>1751</v>
      </c>
      <c r="AK286" s="68" t="s">
        <v>1751</v>
      </c>
      <c r="AL286" s="68" t="s">
        <v>1751</v>
      </c>
      <c r="AM286" s="68" t="s">
        <v>1751</v>
      </c>
      <c r="AN286" s="68" t="s">
        <v>1751</v>
      </c>
      <c r="AO286" s="68" t="s">
        <v>1751</v>
      </c>
      <c r="AP286" s="68" t="s">
        <v>1751</v>
      </c>
      <c r="AQ286" s="68" t="s">
        <v>1751</v>
      </c>
      <c r="AR286" s="68" t="s">
        <v>1751</v>
      </c>
      <c r="AS286" s="68" t="s">
        <v>1751</v>
      </c>
      <c r="AT286" s="68" t="s">
        <v>1751</v>
      </c>
      <c r="AU286" s="68" t="s">
        <v>1751</v>
      </c>
      <c r="AV286" s="68" t="s">
        <v>1751</v>
      </c>
      <c r="AW286" s="68" t="s">
        <v>1751</v>
      </c>
      <c r="AX286" s="68" t="s">
        <v>1751</v>
      </c>
      <c r="AY286" s="68" t="s">
        <v>1751</v>
      </c>
      <c r="AZ286" s="68" t="s">
        <v>1751</v>
      </c>
      <c r="BA286" s="68" t="s">
        <v>1751</v>
      </c>
      <c r="BB286" s="68" t="s">
        <v>1751</v>
      </c>
      <c r="BC286" s="68" t="s">
        <v>1751</v>
      </c>
      <c r="BD286" s="68" t="s">
        <v>1751</v>
      </c>
      <c r="BE286" s="68" t="s">
        <v>1751</v>
      </c>
      <c r="BF286" s="68" t="s">
        <v>1751</v>
      </c>
      <c r="BG286" s="68" t="s">
        <v>1751</v>
      </c>
      <c r="BH286" s="68" t="s">
        <v>1751</v>
      </c>
      <c r="BI286" s="68" t="s">
        <v>1751</v>
      </c>
      <c r="BJ286" s="68" t="s">
        <v>1751</v>
      </c>
      <c r="BK286" s="68" t="s">
        <v>1751</v>
      </c>
      <c r="BM286" s="68" t="s">
        <v>1751</v>
      </c>
    </row>
    <row r="287" spans="1:65">
      <c r="A287" s="132">
        <v>45186</v>
      </c>
      <c r="B287" s="68" t="s">
        <v>1751</v>
      </c>
      <c r="C287" s="68">
        <v>1017</v>
      </c>
      <c r="D287" s="68" t="s">
        <v>1751</v>
      </c>
      <c r="E287" s="68" t="s">
        <v>1751</v>
      </c>
      <c r="F287" s="68">
        <v>770.1</v>
      </c>
      <c r="G287" s="68">
        <v>780</v>
      </c>
      <c r="H287" s="68" t="s">
        <v>1751</v>
      </c>
      <c r="I287" s="68">
        <v>805</v>
      </c>
      <c r="J287" s="68" t="s">
        <v>1751</v>
      </c>
      <c r="K287" s="68" t="s">
        <v>1751</v>
      </c>
      <c r="L287" s="68">
        <v>922.6</v>
      </c>
      <c r="M287" s="68" t="s">
        <v>1751</v>
      </c>
      <c r="N287" s="68" t="s">
        <v>1751</v>
      </c>
      <c r="O287" s="68">
        <v>831.1</v>
      </c>
      <c r="P287" s="68">
        <v>869.1</v>
      </c>
      <c r="Q287" s="68" t="s">
        <v>1751</v>
      </c>
      <c r="R287" s="68" t="s">
        <v>1751</v>
      </c>
      <c r="S287" s="68" t="s">
        <v>1751</v>
      </c>
      <c r="T287" s="68" t="s">
        <v>1751</v>
      </c>
      <c r="U287" s="68">
        <v>903.5</v>
      </c>
      <c r="V287" s="68" t="s">
        <v>1751</v>
      </c>
      <c r="W287" s="68" t="s">
        <v>1751</v>
      </c>
      <c r="X287" s="68" t="s">
        <v>1751</v>
      </c>
      <c r="Y287" s="68" t="s">
        <v>1751</v>
      </c>
      <c r="Z287" s="68" t="s">
        <v>1751</v>
      </c>
      <c r="AA287" s="68" t="s">
        <v>1751</v>
      </c>
      <c r="AB287" s="68" t="s">
        <v>1751</v>
      </c>
      <c r="AC287" s="68" t="s">
        <v>1751</v>
      </c>
      <c r="AD287" s="68" t="s">
        <v>1751</v>
      </c>
      <c r="AE287" s="68" t="s">
        <v>1751</v>
      </c>
      <c r="AF287" s="68" t="s">
        <v>1751</v>
      </c>
      <c r="AG287" s="68">
        <v>891.4</v>
      </c>
      <c r="AH287" s="68" t="s">
        <v>1751</v>
      </c>
      <c r="AI287" s="68" t="s">
        <v>1751</v>
      </c>
      <c r="AJ287" s="68" t="s">
        <v>1751</v>
      </c>
      <c r="AK287" s="68" t="s">
        <v>1751</v>
      </c>
      <c r="AL287" s="68" t="s">
        <v>1751</v>
      </c>
      <c r="AM287" s="68" t="s">
        <v>1751</v>
      </c>
      <c r="AN287" s="68" t="s">
        <v>1751</v>
      </c>
      <c r="AO287" s="68" t="s">
        <v>1751</v>
      </c>
      <c r="AP287" s="68" t="s">
        <v>1751</v>
      </c>
      <c r="AQ287" s="68" t="s">
        <v>1751</v>
      </c>
      <c r="AR287" s="68">
        <v>801.7</v>
      </c>
      <c r="AS287" s="68" t="s">
        <v>1751</v>
      </c>
      <c r="AT287" s="68" t="s">
        <v>1751</v>
      </c>
      <c r="AU287" s="68" t="s">
        <v>1751</v>
      </c>
      <c r="AV287" s="68" t="s">
        <v>1751</v>
      </c>
      <c r="AW287" s="68" t="s">
        <v>1751</v>
      </c>
      <c r="AX287" s="68" t="s">
        <v>1751</v>
      </c>
      <c r="AY287" s="68">
        <v>765</v>
      </c>
      <c r="AZ287" s="68" t="s">
        <v>1751</v>
      </c>
      <c r="BA287" s="68" t="s">
        <v>1751</v>
      </c>
      <c r="BB287" s="68" t="s">
        <v>1751</v>
      </c>
      <c r="BC287" s="68" t="s">
        <v>1751</v>
      </c>
      <c r="BD287" s="68" t="s">
        <v>1751</v>
      </c>
      <c r="BE287" s="68" t="s">
        <v>1751</v>
      </c>
      <c r="BF287" s="68" t="s">
        <v>1751</v>
      </c>
      <c r="BG287" s="68" t="s">
        <v>1751</v>
      </c>
      <c r="BH287" s="68" t="s">
        <v>1751</v>
      </c>
      <c r="BI287" s="68" t="s">
        <v>1751</v>
      </c>
      <c r="BJ287" s="68" t="s">
        <v>1751</v>
      </c>
      <c r="BK287" s="68" t="s">
        <v>1751</v>
      </c>
      <c r="BM287" s="68" t="s">
        <v>1751</v>
      </c>
    </row>
    <row r="288" spans="1:65">
      <c r="A288" s="132">
        <v>45187</v>
      </c>
      <c r="B288" s="68" t="s">
        <v>1751</v>
      </c>
      <c r="C288" s="68" t="s">
        <v>1751</v>
      </c>
      <c r="D288" s="68" t="s">
        <v>1751</v>
      </c>
      <c r="E288" s="68" t="s">
        <v>1751</v>
      </c>
      <c r="F288" s="68" t="s">
        <v>1751</v>
      </c>
      <c r="G288" s="68">
        <v>780</v>
      </c>
      <c r="H288" s="68">
        <v>800</v>
      </c>
      <c r="I288" s="68" t="s">
        <v>1751</v>
      </c>
      <c r="J288" s="68" t="s">
        <v>1751</v>
      </c>
      <c r="K288" s="68" t="s">
        <v>1751</v>
      </c>
      <c r="L288" s="68">
        <v>904.2</v>
      </c>
      <c r="M288" s="68" t="s">
        <v>1751</v>
      </c>
      <c r="N288" s="68" t="s">
        <v>1751</v>
      </c>
      <c r="O288" s="68" t="s">
        <v>1751</v>
      </c>
      <c r="P288" s="68" t="s">
        <v>1751</v>
      </c>
      <c r="Q288" s="68" t="s">
        <v>1751</v>
      </c>
      <c r="R288" s="68" t="s">
        <v>1751</v>
      </c>
      <c r="S288" s="68" t="s">
        <v>1751</v>
      </c>
      <c r="T288" s="68" t="s">
        <v>1751</v>
      </c>
      <c r="U288" s="68">
        <v>920</v>
      </c>
      <c r="V288" s="68">
        <v>995</v>
      </c>
      <c r="W288" s="68" t="s">
        <v>1751</v>
      </c>
      <c r="X288" s="68" t="s">
        <v>1751</v>
      </c>
      <c r="Y288" s="68" t="s">
        <v>1751</v>
      </c>
      <c r="Z288" s="68" t="s">
        <v>1751</v>
      </c>
      <c r="AA288" s="68" t="s">
        <v>1751</v>
      </c>
      <c r="AB288" s="68" t="s">
        <v>1751</v>
      </c>
      <c r="AC288" s="68" t="s">
        <v>1751</v>
      </c>
      <c r="AD288" s="68" t="s">
        <v>1751</v>
      </c>
      <c r="AE288" s="68" t="s">
        <v>1751</v>
      </c>
      <c r="AF288" s="68" t="s">
        <v>1751</v>
      </c>
      <c r="AG288" s="68">
        <v>892.1</v>
      </c>
      <c r="AH288" s="68" t="s">
        <v>1751</v>
      </c>
      <c r="AI288" s="68" t="s">
        <v>1751</v>
      </c>
      <c r="AJ288" s="68" t="s">
        <v>1751</v>
      </c>
      <c r="AK288" s="68" t="s">
        <v>1751</v>
      </c>
      <c r="AL288" s="68" t="s">
        <v>1751</v>
      </c>
      <c r="AM288" s="68" t="s">
        <v>1751</v>
      </c>
      <c r="AN288" s="68" t="s">
        <v>1751</v>
      </c>
      <c r="AO288" s="68" t="s">
        <v>1751</v>
      </c>
      <c r="AP288" s="68" t="s">
        <v>1751</v>
      </c>
      <c r="AQ288" s="68">
        <v>770.1</v>
      </c>
      <c r="AR288" s="68" t="s">
        <v>1751</v>
      </c>
      <c r="AS288" s="68" t="s">
        <v>1751</v>
      </c>
      <c r="AT288" s="68" t="s">
        <v>1751</v>
      </c>
      <c r="AU288" s="68" t="s">
        <v>1751</v>
      </c>
      <c r="AV288" s="68" t="s">
        <v>1751</v>
      </c>
      <c r="AW288" s="68" t="s">
        <v>1751</v>
      </c>
      <c r="AX288" s="68" t="s">
        <v>1751</v>
      </c>
      <c r="AY288" s="68" t="s">
        <v>1751</v>
      </c>
      <c r="AZ288" s="68">
        <v>783.4</v>
      </c>
      <c r="BA288" s="68" t="s">
        <v>1751</v>
      </c>
      <c r="BB288" s="68" t="s">
        <v>1751</v>
      </c>
      <c r="BC288" s="68" t="s">
        <v>1751</v>
      </c>
      <c r="BD288" s="68" t="s">
        <v>1751</v>
      </c>
      <c r="BE288" s="68" t="s">
        <v>1751</v>
      </c>
      <c r="BF288" s="68" t="s">
        <v>1751</v>
      </c>
      <c r="BG288" s="68" t="s">
        <v>1751</v>
      </c>
      <c r="BH288" s="68" t="s">
        <v>1751</v>
      </c>
      <c r="BI288" s="68" t="s">
        <v>1751</v>
      </c>
      <c r="BJ288" s="68" t="s">
        <v>1751</v>
      </c>
      <c r="BK288" s="68" t="s">
        <v>1751</v>
      </c>
      <c r="BM288" s="68" t="s">
        <v>1751</v>
      </c>
    </row>
    <row r="289" spans="1:65">
      <c r="A289" s="132">
        <v>45188</v>
      </c>
      <c r="B289" s="68" t="s">
        <v>1751</v>
      </c>
      <c r="C289" s="68" t="s">
        <v>1751</v>
      </c>
      <c r="D289" s="68" t="s">
        <v>1751</v>
      </c>
      <c r="E289" s="68" t="s">
        <v>1751</v>
      </c>
      <c r="F289" s="68">
        <v>770.1</v>
      </c>
      <c r="G289" s="68" t="s">
        <v>1751</v>
      </c>
      <c r="H289" s="68" t="s">
        <v>1751</v>
      </c>
      <c r="I289" s="68" t="s">
        <v>1751</v>
      </c>
      <c r="J289" s="68">
        <v>770</v>
      </c>
      <c r="K289" s="68">
        <v>849.4</v>
      </c>
      <c r="L289" s="68" t="s">
        <v>1751</v>
      </c>
      <c r="M289" s="68" t="s">
        <v>1751</v>
      </c>
      <c r="N289" s="68" t="s">
        <v>1751</v>
      </c>
      <c r="O289" s="68" t="s">
        <v>1751</v>
      </c>
      <c r="P289" s="68" t="s">
        <v>1751</v>
      </c>
      <c r="Q289" s="68" t="s">
        <v>1751</v>
      </c>
      <c r="R289" s="68" t="s">
        <v>1751</v>
      </c>
      <c r="S289" s="68" t="s">
        <v>1751</v>
      </c>
      <c r="T289" s="68" t="s">
        <v>1751</v>
      </c>
      <c r="U289" s="68" t="s">
        <v>1751</v>
      </c>
      <c r="V289" s="68" t="s">
        <v>1751</v>
      </c>
      <c r="W289" s="68" t="s">
        <v>1751</v>
      </c>
      <c r="X289" s="68" t="s">
        <v>1751</v>
      </c>
      <c r="Y289" s="68" t="s">
        <v>1751</v>
      </c>
      <c r="Z289" s="68" t="s">
        <v>1751</v>
      </c>
      <c r="AA289" s="68" t="s">
        <v>1751</v>
      </c>
      <c r="AB289" s="68" t="s">
        <v>1751</v>
      </c>
      <c r="AC289" s="68" t="s">
        <v>1751</v>
      </c>
      <c r="AD289" s="68" t="s">
        <v>1751</v>
      </c>
      <c r="AE289" s="68" t="s">
        <v>1751</v>
      </c>
      <c r="AF289" s="68" t="s">
        <v>1751</v>
      </c>
      <c r="AG289" s="68">
        <v>900</v>
      </c>
      <c r="AH289" s="68" t="s">
        <v>1751</v>
      </c>
      <c r="AI289" s="68" t="s">
        <v>1751</v>
      </c>
      <c r="AJ289" s="68" t="s">
        <v>1751</v>
      </c>
      <c r="AK289" s="68" t="s">
        <v>1751</v>
      </c>
      <c r="AL289" s="68" t="s">
        <v>1751</v>
      </c>
      <c r="AM289" s="68" t="s">
        <v>1751</v>
      </c>
      <c r="AN289" s="68" t="s">
        <v>1751</v>
      </c>
      <c r="AO289" s="68" t="s">
        <v>1751</v>
      </c>
      <c r="AP289" s="68" t="s">
        <v>1751</v>
      </c>
      <c r="AQ289" s="68" t="s">
        <v>1751</v>
      </c>
      <c r="AR289" s="68">
        <v>815</v>
      </c>
      <c r="AS289" s="68" t="s">
        <v>1751</v>
      </c>
      <c r="AT289" s="68" t="s">
        <v>1751</v>
      </c>
      <c r="AU289" s="68" t="s">
        <v>1751</v>
      </c>
      <c r="AV289" s="68" t="s">
        <v>1751</v>
      </c>
      <c r="AW289" s="68" t="s">
        <v>1751</v>
      </c>
      <c r="AX289" s="68" t="s">
        <v>1751</v>
      </c>
      <c r="AY289" s="68" t="s">
        <v>1751</v>
      </c>
      <c r="AZ289" s="68" t="s">
        <v>1751</v>
      </c>
      <c r="BA289" s="68" t="s">
        <v>1751</v>
      </c>
      <c r="BB289" s="68" t="s">
        <v>1751</v>
      </c>
      <c r="BC289" s="68" t="s">
        <v>1751</v>
      </c>
      <c r="BD289" s="68" t="s">
        <v>1751</v>
      </c>
      <c r="BE289" s="68" t="s">
        <v>1751</v>
      </c>
      <c r="BF289" s="68" t="s">
        <v>1751</v>
      </c>
      <c r="BG289" s="68" t="s">
        <v>1751</v>
      </c>
      <c r="BH289" s="68" t="s">
        <v>1751</v>
      </c>
      <c r="BI289" s="68" t="s">
        <v>1751</v>
      </c>
      <c r="BJ289" s="68" t="s">
        <v>1751</v>
      </c>
      <c r="BK289" s="68" t="s">
        <v>1751</v>
      </c>
      <c r="BM289" s="68" t="s">
        <v>1751</v>
      </c>
    </row>
    <row r="290" spans="1:65">
      <c r="A290" s="132">
        <v>45189</v>
      </c>
      <c r="B290" s="68" t="s">
        <v>1751</v>
      </c>
      <c r="C290" s="68" t="s">
        <v>1751</v>
      </c>
      <c r="D290" s="68" t="s">
        <v>1751</v>
      </c>
      <c r="E290" s="68" t="s">
        <v>1751</v>
      </c>
      <c r="F290" s="68" t="s">
        <v>1751</v>
      </c>
      <c r="G290" s="68" t="s">
        <v>1751</v>
      </c>
      <c r="H290" s="68" t="s">
        <v>1751</v>
      </c>
      <c r="I290" s="68" t="s">
        <v>1751</v>
      </c>
      <c r="J290" s="68" t="s">
        <v>1751</v>
      </c>
      <c r="K290" s="68" t="s">
        <v>1751</v>
      </c>
      <c r="L290" s="68" t="s">
        <v>1751</v>
      </c>
      <c r="M290" s="68" t="s">
        <v>1751</v>
      </c>
      <c r="N290" s="68" t="s">
        <v>1751</v>
      </c>
      <c r="O290" s="68" t="s">
        <v>1751</v>
      </c>
      <c r="P290" s="68" t="s">
        <v>1751</v>
      </c>
      <c r="Q290" s="68" t="s">
        <v>1751</v>
      </c>
      <c r="R290" s="68" t="s">
        <v>1751</v>
      </c>
      <c r="S290" s="68" t="s">
        <v>1751</v>
      </c>
      <c r="T290" s="68" t="s">
        <v>1751</v>
      </c>
      <c r="U290" s="68" t="s">
        <v>1751</v>
      </c>
      <c r="V290" s="68" t="s">
        <v>1751</v>
      </c>
      <c r="W290" s="68" t="s">
        <v>1751</v>
      </c>
      <c r="X290" s="68" t="s">
        <v>1751</v>
      </c>
      <c r="Y290" s="68" t="s">
        <v>1751</v>
      </c>
      <c r="Z290" s="68" t="s">
        <v>1751</v>
      </c>
      <c r="AA290" s="68" t="s">
        <v>1751</v>
      </c>
      <c r="AB290" s="68" t="s">
        <v>1751</v>
      </c>
      <c r="AC290" s="68" t="s">
        <v>1751</v>
      </c>
      <c r="AD290" s="68" t="s">
        <v>1751</v>
      </c>
      <c r="AE290" s="68" t="s">
        <v>1751</v>
      </c>
      <c r="AF290" s="68" t="s">
        <v>1751</v>
      </c>
      <c r="AG290" s="68" t="s">
        <v>1751</v>
      </c>
      <c r="AH290" s="68" t="s">
        <v>1751</v>
      </c>
      <c r="AI290" s="68" t="s">
        <v>1751</v>
      </c>
      <c r="AJ290" s="68" t="s">
        <v>1751</v>
      </c>
      <c r="AK290" s="68" t="s">
        <v>1751</v>
      </c>
      <c r="AL290" s="68" t="s">
        <v>1751</v>
      </c>
      <c r="AM290" s="68" t="s">
        <v>1751</v>
      </c>
      <c r="AN290" s="68" t="s">
        <v>1751</v>
      </c>
      <c r="AO290" s="68" t="s">
        <v>1751</v>
      </c>
      <c r="AP290" s="68" t="s">
        <v>1751</v>
      </c>
      <c r="AQ290" s="68" t="s">
        <v>1751</v>
      </c>
      <c r="AR290" s="68" t="s">
        <v>1751</v>
      </c>
      <c r="AS290" s="68" t="s">
        <v>1751</v>
      </c>
      <c r="AT290" s="68" t="s">
        <v>1751</v>
      </c>
      <c r="AU290" s="68" t="s">
        <v>1751</v>
      </c>
      <c r="AV290" s="68" t="s">
        <v>1751</v>
      </c>
      <c r="AW290" s="68" t="s">
        <v>1751</v>
      </c>
      <c r="AX290" s="68" t="s">
        <v>1751</v>
      </c>
      <c r="AY290" s="68" t="s">
        <v>1751</v>
      </c>
      <c r="AZ290" s="68" t="s">
        <v>1751</v>
      </c>
      <c r="BA290" s="68" t="s">
        <v>1751</v>
      </c>
      <c r="BB290" s="68" t="s">
        <v>1751</v>
      </c>
      <c r="BC290" s="68" t="s">
        <v>1751</v>
      </c>
      <c r="BD290" s="68" t="s">
        <v>1751</v>
      </c>
      <c r="BE290" s="68" t="s">
        <v>1751</v>
      </c>
      <c r="BF290" s="68" t="s">
        <v>1751</v>
      </c>
      <c r="BG290" s="68" t="s">
        <v>1751</v>
      </c>
      <c r="BH290" s="68" t="s">
        <v>1751</v>
      </c>
      <c r="BI290" s="68" t="s">
        <v>1751</v>
      </c>
      <c r="BJ290" s="68" t="s">
        <v>1751</v>
      </c>
      <c r="BK290" s="68" t="s">
        <v>1751</v>
      </c>
      <c r="BM290" s="68" t="s">
        <v>1751</v>
      </c>
    </row>
    <row r="291" spans="1:65">
      <c r="A291" s="132">
        <v>45190</v>
      </c>
      <c r="B291" s="68" t="s">
        <v>1751</v>
      </c>
      <c r="C291" s="68" t="s">
        <v>1751</v>
      </c>
      <c r="D291" s="68" t="s">
        <v>1751</v>
      </c>
      <c r="E291" s="68" t="s">
        <v>1751</v>
      </c>
      <c r="F291" s="68" t="s">
        <v>1751</v>
      </c>
      <c r="G291" s="68" t="s">
        <v>1751</v>
      </c>
      <c r="H291" s="68" t="s">
        <v>1751</v>
      </c>
      <c r="I291" s="68" t="s">
        <v>1751</v>
      </c>
      <c r="J291" s="68" t="s">
        <v>1751</v>
      </c>
      <c r="K291" s="68" t="s">
        <v>1751</v>
      </c>
      <c r="L291" s="68">
        <v>892</v>
      </c>
      <c r="M291" s="68" t="s">
        <v>1751</v>
      </c>
      <c r="N291" s="68" t="s">
        <v>1751</v>
      </c>
      <c r="O291" s="68">
        <v>830</v>
      </c>
      <c r="P291" s="68">
        <v>870</v>
      </c>
      <c r="Q291" s="68" t="s">
        <v>1751</v>
      </c>
      <c r="R291" s="68" t="s">
        <v>1751</v>
      </c>
      <c r="S291" s="68" t="s">
        <v>1751</v>
      </c>
      <c r="T291" s="68" t="s">
        <v>1751</v>
      </c>
      <c r="U291" s="68">
        <v>901.6</v>
      </c>
      <c r="V291" s="68" t="s">
        <v>1751</v>
      </c>
      <c r="W291" s="68" t="s">
        <v>1751</v>
      </c>
      <c r="X291" s="68" t="s">
        <v>1751</v>
      </c>
      <c r="Y291" s="68" t="s">
        <v>1751</v>
      </c>
      <c r="Z291" s="68" t="s">
        <v>1751</v>
      </c>
      <c r="AA291" s="68" t="s">
        <v>1751</v>
      </c>
      <c r="AB291" s="68" t="s">
        <v>1751</v>
      </c>
      <c r="AC291" s="68" t="s">
        <v>1751</v>
      </c>
      <c r="AD291" s="68">
        <v>892</v>
      </c>
      <c r="AE291" s="68">
        <v>965</v>
      </c>
      <c r="AF291" s="68" t="s">
        <v>1751</v>
      </c>
      <c r="AG291" s="68" t="s">
        <v>1751</v>
      </c>
      <c r="AH291" s="68" t="s">
        <v>1751</v>
      </c>
      <c r="AI291" s="68" t="s">
        <v>1751</v>
      </c>
      <c r="AJ291" s="68" t="s">
        <v>1751</v>
      </c>
      <c r="AK291" s="68">
        <v>918</v>
      </c>
      <c r="AL291" s="68" t="s">
        <v>1751</v>
      </c>
      <c r="AM291" s="68" t="s">
        <v>1751</v>
      </c>
      <c r="AN291" s="68" t="s">
        <v>1751</v>
      </c>
      <c r="AO291" s="68" t="s">
        <v>1751</v>
      </c>
      <c r="AP291" s="68" t="s">
        <v>1751</v>
      </c>
      <c r="AQ291" s="68" t="s">
        <v>1751</v>
      </c>
      <c r="AR291" s="68">
        <v>806</v>
      </c>
      <c r="AS291" s="68" t="s">
        <v>1751</v>
      </c>
      <c r="AT291" s="68" t="s">
        <v>1751</v>
      </c>
      <c r="AU291" s="68" t="s">
        <v>1751</v>
      </c>
      <c r="AV291" s="68" t="s">
        <v>1751</v>
      </c>
      <c r="AW291" s="68" t="s">
        <v>1751</v>
      </c>
      <c r="AX291" s="68" t="s">
        <v>1751</v>
      </c>
      <c r="AY291" s="68" t="s">
        <v>1751</v>
      </c>
      <c r="AZ291" s="68" t="s">
        <v>1751</v>
      </c>
      <c r="BA291" s="68" t="s">
        <v>1751</v>
      </c>
      <c r="BB291" s="68" t="s">
        <v>1751</v>
      </c>
      <c r="BC291" s="68" t="s">
        <v>1751</v>
      </c>
      <c r="BD291" s="68" t="s">
        <v>1751</v>
      </c>
      <c r="BE291" s="68" t="s">
        <v>1751</v>
      </c>
      <c r="BF291" s="68" t="s">
        <v>1751</v>
      </c>
      <c r="BG291" s="68" t="s">
        <v>1751</v>
      </c>
      <c r="BH291" s="68" t="s">
        <v>1751</v>
      </c>
      <c r="BI291" s="68" t="s">
        <v>1751</v>
      </c>
      <c r="BJ291" s="68" t="s">
        <v>1751</v>
      </c>
      <c r="BK291" s="68" t="s">
        <v>1751</v>
      </c>
      <c r="BM291" s="68" t="s">
        <v>1751</v>
      </c>
    </row>
    <row r="292" spans="1:65">
      <c r="A292" s="132">
        <v>45191</v>
      </c>
      <c r="B292" s="68" t="s">
        <v>1751</v>
      </c>
      <c r="C292" s="68" t="s">
        <v>1751</v>
      </c>
      <c r="D292" s="68" t="s">
        <v>1751</v>
      </c>
      <c r="E292" s="68" t="s">
        <v>1751</v>
      </c>
      <c r="F292" s="68" t="s">
        <v>1751</v>
      </c>
      <c r="G292" s="68" t="s">
        <v>1751</v>
      </c>
      <c r="H292" s="68" t="s">
        <v>1751</v>
      </c>
      <c r="I292" s="68" t="s">
        <v>1751</v>
      </c>
      <c r="J292" s="68" t="s">
        <v>1751</v>
      </c>
      <c r="K292" s="68" t="s">
        <v>1751</v>
      </c>
      <c r="L292" s="68" t="s">
        <v>1751</v>
      </c>
      <c r="M292" s="68" t="s">
        <v>1751</v>
      </c>
      <c r="N292" s="68" t="s">
        <v>1751</v>
      </c>
      <c r="O292" s="68" t="s">
        <v>1751</v>
      </c>
      <c r="P292" s="68" t="s">
        <v>1751</v>
      </c>
      <c r="Q292" s="68" t="s">
        <v>1751</v>
      </c>
      <c r="R292" s="68" t="s">
        <v>1751</v>
      </c>
      <c r="S292" s="68" t="s">
        <v>1751</v>
      </c>
      <c r="T292" s="68" t="s">
        <v>1751</v>
      </c>
      <c r="U292" s="68" t="s">
        <v>1751</v>
      </c>
      <c r="V292" s="68" t="s">
        <v>1751</v>
      </c>
      <c r="W292" s="68" t="s">
        <v>1751</v>
      </c>
      <c r="X292" s="68" t="s">
        <v>1751</v>
      </c>
      <c r="Y292" s="68" t="s">
        <v>1751</v>
      </c>
      <c r="Z292" s="68" t="s">
        <v>1751</v>
      </c>
      <c r="AA292" s="68" t="s">
        <v>1751</v>
      </c>
      <c r="AB292" s="68" t="s">
        <v>1751</v>
      </c>
      <c r="AC292" s="68" t="s">
        <v>1751</v>
      </c>
      <c r="AD292" s="68" t="s">
        <v>1751</v>
      </c>
      <c r="AE292" s="68" t="s">
        <v>1751</v>
      </c>
      <c r="AF292" s="68" t="s">
        <v>1751</v>
      </c>
      <c r="AG292" s="68" t="s">
        <v>1751</v>
      </c>
      <c r="AH292" s="68" t="s">
        <v>1751</v>
      </c>
      <c r="AI292" s="68" t="s">
        <v>1751</v>
      </c>
      <c r="AJ292" s="68" t="s">
        <v>1751</v>
      </c>
      <c r="AK292" s="68" t="s">
        <v>1751</v>
      </c>
      <c r="AL292" s="68" t="s">
        <v>1751</v>
      </c>
      <c r="AM292" s="68" t="s">
        <v>1751</v>
      </c>
      <c r="AN292" s="68" t="s">
        <v>1751</v>
      </c>
      <c r="AO292" s="68" t="s">
        <v>1751</v>
      </c>
      <c r="AP292" s="68" t="s">
        <v>1751</v>
      </c>
      <c r="AQ292" s="68" t="s">
        <v>1751</v>
      </c>
      <c r="AR292" s="68" t="s">
        <v>1751</v>
      </c>
      <c r="AS292" s="68" t="s">
        <v>1751</v>
      </c>
      <c r="AT292" s="68" t="s">
        <v>1751</v>
      </c>
      <c r="AU292" s="68" t="s">
        <v>1751</v>
      </c>
      <c r="AV292" s="68" t="s">
        <v>1751</v>
      </c>
      <c r="AW292" s="68" t="s">
        <v>1751</v>
      </c>
      <c r="AX292" s="68" t="s">
        <v>1751</v>
      </c>
      <c r="AY292" s="68" t="s">
        <v>1751</v>
      </c>
      <c r="AZ292" s="68" t="s">
        <v>1751</v>
      </c>
      <c r="BA292" s="68" t="s">
        <v>1751</v>
      </c>
      <c r="BB292" s="68" t="s">
        <v>1751</v>
      </c>
      <c r="BC292" s="68" t="s">
        <v>1751</v>
      </c>
      <c r="BD292" s="68" t="s">
        <v>1751</v>
      </c>
      <c r="BE292" s="68" t="s">
        <v>1751</v>
      </c>
      <c r="BF292" s="68" t="s">
        <v>1751</v>
      </c>
      <c r="BG292" s="68" t="s">
        <v>1751</v>
      </c>
      <c r="BH292" s="68" t="s">
        <v>1751</v>
      </c>
      <c r="BI292" s="68" t="s">
        <v>1751</v>
      </c>
      <c r="BJ292" s="68" t="s">
        <v>1751</v>
      </c>
      <c r="BK292" s="68" t="s">
        <v>1751</v>
      </c>
      <c r="BM292" s="68" t="s">
        <v>1751</v>
      </c>
    </row>
    <row r="293" spans="1:65">
      <c r="A293" s="132">
        <v>45192</v>
      </c>
      <c r="B293" s="68" t="s">
        <v>1751</v>
      </c>
      <c r="C293" s="68" t="s">
        <v>1751</v>
      </c>
      <c r="D293" s="68" t="s">
        <v>1751</v>
      </c>
      <c r="E293" s="68" t="s">
        <v>1751</v>
      </c>
      <c r="F293" s="68" t="s">
        <v>1751</v>
      </c>
      <c r="G293" s="68" t="s">
        <v>1751</v>
      </c>
      <c r="H293" s="68" t="s">
        <v>1751</v>
      </c>
      <c r="I293" s="68" t="s">
        <v>1751</v>
      </c>
      <c r="J293" s="68" t="s">
        <v>1751</v>
      </c>
      <c r="K293" s="68" t="s">
        <v>1751</v>
      </c>
      <c r="L293" s="68" t="s">
        <v>1751</v>
      </c>
      <c r="M293" s="68" t="s">
        <v>1751</v>
      </c>
      <c r="N293" s="68" t="s">
        <v>1751</v>
      </c>
      <c r="O293" s="68" t="s">
        <v>1751</v>
      </c>
      <c r="P293" s="68" t="s">
        <v>1751</v>
      </c>
      <c r="Q293" s="68" t="s">
        <v>1751</v>
      </c>
      <c r="R293" s="68" t="s">
        <v>1751</v>
      </c>
      <c r="S293" s="68" t="s">
        <v>1751</v>
      </c>
      <c r="T293" s="68" t="s">
        <v>1751</v>
      </c>
      <c r="U293" s="68" t="s">
        <v>1751</v>
      </c>
      <c r="V293" s="68" t="s">
        <v>1751</v>
      </c>
      <c r="W293" s="68" t="s">
        <v>1751</v>
      </c>
      <c r="X293" s="68" t="s">
        <v>1751</v>
      </c>
      <c r="Y293" s="68" t="s">
        <v>1751</v>
      </c>
      <c r="Z293" s="68" t="s">
        <v>1751</v>
      </c>
      <c r="AA293" s="68" t="s">
        <v>1751</v>
      </c>
      <c r="AB293" s="68" t="s">
        <v>1751</v>
      </c>
      <c r="AC293" s="68" t="s">
        <v>1751</v>
      </c>
      <c r="AD293" s="68" t="s">
        <v>1751</v>
      </c>
      <c r="AE293" s="68" t="s">
        <v>1751</v>
      </c>
      <c r="AF293" s="68" t="s">
        <v>1751</v>
      </c>
      <c r="AG293" s="68" t="s">
        <v>1751</v>
      </c>
      <c r="AH293" s="68" t="s">
        <v>1751</v>
      </c>
      <c r="AI293" s="68" t="s">
        <v>1751</v>
      </c>
      <c r="AJ293" s="68" t="s">
        <v>1751</v>
      </c>
      <c r="AK293" s="68" t="s">
        <v>1751</v>
      </c>
      <c r="AL293" s="68" t="s">
        <v>1751</v>
      </c>
      <c r="AM293" s="68" t="s">
        <v>1751</v>
      </c>
      <c r="AN293" s="68" t="s">
        <v>1751</v>
      </c>
      <c r="AO293" s="68" t="s">
        <v>1751</v>
      </c>
      <c r="AP293" s="68" t="s">
        <v>1751</v>
      </c>
      <c r="AQ293" s="68" t="s">
        <v>1751</v>
      </c>
      <c r="AR293" s="68" t="s">
        <v>1751</v>
      </c>
      <c r="AS293" s="68" t="s">
        <v>1751</v>
      </c>
      <c r="AT293" s="68" t="s">
        <v>1751</v>
      </c>
      <c r="AU293" s="68" t="s">
        <v>1751</v>
      </c>
      <c r="AV293" s="68" t="s">
        <v>1751</v>
      </c>
      <c r="AW293" s="68" t="s">
        <v>1751</v>
      </c>
      <c r="AX293" s="68" t="s">
        <v>1751</v>
      </c>
      <c r="AY293" s="68" t="s">
        <v>1751</v>
      </c>
      <c r="AZ293" s="68" t="s">
        <v>1751</v>
      </c>
      <c r="BA293" s="68" t="s">
        <v>1751</v>
      </c>
      <c r="BB293" s="68" t="s">
        <v>1751</v>
      </c>
      <c r="BC293" s="68" t="s">
        <v>1751</v>
      </c>
      <c r="BD293" s="68" t="s">
        <v>1751</v>
      </c>
      <c r="BE293" s="68" t="s">
        <v>1751</v>
      </c>
      <c r="BF293" s="68" t="s">
        <v>1751</v>
      </c>
      <c r="BG293" s="68" t="s">
        <v>1751</v>
      </c>
      <c r="BH293" s="68" t="s">
        <v>1751</v>
      </c>
      <c r="BI293" s="68" t="s">
        <v>1751</v>
      </c>
      <c r="BJ293" s="68" t="s">
        <v>1751</v>
      </c>
      <c r="BK293" s="68" t="s">
        <v>1751</v>
      </c>
      <c r="BM293" s="68" t="s">
        <v>1751</v>
      </c>
    </row>
    <row r="294" spans="1:65">
      <c r="A294" s="132">
        <v>45193</v>
      </c>
      <c r="B294" s="68" t="s">
        <v>1751</v>
      </c>
      <c r="C294" s="68" t="s">
        <v>1751</v>
      </c>
      <c r="D294" s="68">
        <v>895</v>
      </c>
      <c r="E294" s="68">
        <v>813.4</v>
      </c>
      <c r="F294" s="68">
        <v>770</v>
      </c>
      <c r="G294" s="68">
        <v>790</v>
      </c>
      <c r="H294" s="68" t="s">
        <v>1751</v>
      </c>
      <c r="I294" s="68" t="s">
        <v>1751</v>
      </c>
      <c r="J294" s="68" t="s">
        <v>1751</v>
      </c>
      <c r="K294" s="68">
        <v>816.5</v>
      </c>
      <c r="L294" s="68" t="s">
        <v>1751</v>
      </c>
      <c r="M294" s="68" t="s">
        <v>1751</v>
      </c>
      <c r="N294" s="68" t="s">
        <v>1751</v>
      </c>
      <c r="O294" s="68">
        <v>825</v>
      </c>
      <c r="P294" s="68">
        <v>865.7</v>
      </c>
      <c r="Q294" s="68">
        <v>980</v>
      </c>
      <c r="R294" s="68" t="s">
        <v>1751</v>
      </c>
      <c r="S294" s="68" t="s">
        <v>1751</v>
      </c>
      <c r="T294" s="68" t="s">
        <v>1751</v>
      </c>
      <c r="U294" s="68">
        <v>910</v>
      </c>
      <c r="V294" s="68" t="s">
        <v>1751</v>
      </c>
      <c r="W294" s="68" t="s">
        <v>1751</v>
      </c>
      <c r="X294" s="68" t="s">
        <v>1751</v>
      </c>
      <c r="Y294" s="68" t="s">
        <v>1751</v>
      </c>
      <c r="Z294" s="68" t="s">
        <v>1751</v>
      </c>
      <c r="AA294" s="68" t="s">
        <v>1751</v>
      </c>
      <c r="AB294" s="68" t="s">
        <v>1751</v>
      </c>
      <c r="AC294" s="68" t="s">
        <v>1751</v>
      </c>
      <c r="AD294" s="68" t="s">
        <v>1751</v>
      </c>
      <c r="AE294" s="68">
        <v>980</v>
      </c>
      <c r="AF294" s="68" t="s">
        <v>1751</v>
      </c>
      <c r="AG294" s="68">
        <v>886.5</v>
      </c>
      <c r="AH294" s="68" t="s">
        <v>1751</v>
      </c>
      <c r="AI294" s="68" t="s">
        <v>1751</v>
      </c>
      <c r="AJ294" s="68" t="s">
        <v>1751</v>
      </c>
      <c r="AK294" s="68">
        <v>930</v>
      </c>
      <c r="AL294" s="68" t="s">
        <v>1751</v>
      </c>
      <c r="AM294" s="68" t="s">
        <v>1751</v>
      </c>
      <c r="AN294" s="68" t="s">
        <v>1751</v>
      </c>
      <c r="AO294" s="68" t="s">
        <v>1751</v>
      </c>
      <c r="AP294" s="68" t="s">
        <v>1751</v>
      </c>
      <c r="AQ294" s="68" t="s">
        <v>1751</v>
      </c>
      <c r="AR294" s="68">
        <v>790</v>
      </c>
      <c r="AS294" s="68" t="s">
        <v>1751</v>
      </c>
      <c r="AT294" s="68" t="s">
        <v>1751</v>
      </c>
      <c r="AU294" s="68" t="s">
        <v>1751</v>
      </c>
      <c r="AV294" s="68" t="s">
        <v>1751</v>
      </c>
      <c r="AW294" s="68" t="s">
        <v>1751</v>
      </c>
      <c r="AX294" s="68" t="s">
        <v>1751</v>
      </c>
      <c r="AY294" s="68">
        <v>770</v>
      </c>
      <c r="AZ294" s="68" t="s">
        <v>1751</v>
      </c>
      <c r="BA294" s="68" t="s">
        <v>1751</v>
      </c>
      <c r="BB294" s="68" t="s">
        <v>1751</v>
      </c>
      <c r="BC294" s="68" t="s">
        <v>1751</v>
      </c>
      <c r="BD294" s="68" t="s">
        <v>1751</v>
      </c>
      <c r="BE294" s="68" t="s">
        <v>1751</v>
      </c>
      <c r="BF294" s="68" t="s">
        <v>1751</v>
      </c>
      <c r="BG294" s="68" t="s">
        <v>1751</v>
      </c>
      <c r="BH294" s="68" t="s">
        <v>1751</v>
      </c>
      <c r="BI294" s="68" t="s">
        <v>1751</v>
      </c>
      <c r="BJ294" s="68" t="s">
        <v>1751</v>
      </c>
      <c r="BK294" s="68" t="s">
        <v>1751</v>
      </c>
      <c r="BM294" s="68" t="s">
        <v>1751</v>
      </c>
    </row>
    <row r="295" spans="1:65">
      <c r="A295" s="132">
        <v>45194</v>
      </c>
      <c r="B295" s="68" t="s">
        <v>1751</v>
      </c>
      <c r="C295" s="68">
        <v>1020</v>
      </c>
      <c r="D295" s="68" t="s">
        <v>1751</v>
      </c>
      <c r="E295" s="68" t="s">
        <v>1751</v>
      </c>
      <c r="F295" s="68">
        <v>785</v>
      </c>
      <c r="G295" s="68" t="s">
        <v>1751</v>
      </c>
      <c r="H295" s="68" t="s">
        <v>1751</v>
      </c>
      <c r="I295" s="68">
        <v>805</v>
      </c>
      <c r="J295" s="68">
        <v>771</v>
      </c>
      <c r="K295" s="68" t="s">
        <v>1751</v>
      </c>
      <c r="L295" s="68">
        <v>893</v>
      </c>
      <c r="M295" s="68" t="s">
        <v>1751</v>
      </c>
      <c r="N295" s="68" t="s">
        <v>1751</v>
      </c>
      <c r="O295" s="68">
        <v>825</v>
      </c>
      <c r="P295" s="68" t="s">
        <v>1751</v>
      </c>
      <c r="Q295" s="68" t="s">
        <v>1751</v>
      </c>
      <c r="R295" s="68" t="s">
        <v>1751</v>
      </c>
      <c r="S295" s="68" t="s">
        <v>1751</v>
      </c>
      <c r="T295" s="68" t="s">
        <v>1751</v>
      </c>
      <c r="U295" s="68">
        <v>903</v>
      </c>
      <c r="V295" s="68" t="s">
        <v>1751</v>
      </c>
      <c r="W295" s="68">
        <v>970</v>
      </c>
      <c r="X295" s="68" t="s">
        <v>1751</v>
      </c>
      <c r="Y295" s="68" t="s">
        <v>1751</v>
      </c>
      <c r="Z295" s="68" t="s">
        <v>1751</v>
      </c>
      <c r="AA295" s="68" t="s">
        <v>1751</v>
      </c>
      <c r="AB295" s="68" t="s">
        <v>1751</v>
      </c>
      <c r="AC295" s="68" t="s">
        <v>1751</v>
      </c>
      <c r="AD295" s="68" t="s">
        <v>1751</v>
      </c>
      <c r="AE295" s="68">
        <v>964</v>
      </c>
      <c r="AF295" s="68" t="s">
        <v>1751</v>
      </c>
      <c r="AG295" s="68" t="s">
        <v>1751</v>
      </c>
      <c r="AH295" s="68" t="s">
        <v>1751</v>
      </c>
      <c r="AI295" s="68" t="s">
        <v>1751</v>
      </c>
      <c r="AJ295" s="68" t="s">
        <v>1751</v>
      </c>
      <c r="AK295" s="68">
        <v>930</v>
      </c>
      <c r="AL295" s="68" t="s">
        <v>1751</v>
      </c>
      <c r="AM295" s="68" t="s">
        <v>1751</v>
      </c>
      <c r="AN295" s="68" t="s">
        <v>1751</v>
      </c>
      <c r="AO295" s="68" t="s">
        <v>1751</v>
      </c>
      <c r="AP295" s="68" t="s">
        <v>1751</v>
      </c>
      <c r="AQ295" s="68" t="s">
        <v>1751</v>
      </c>
      <c r="AR295" s="68" t="s">
        <v>1751</v>
      </c>
      <c r="AS295" s="68" t="s">
        <v>1751</v>
      </c>
      <c r="AT295" s="68" t="s">
        <v>1751</v>
      </c>
      <c r="AU295" s="68" t="s">
        <v>1751</v>
      </c>
      <c r="AV295" s="68" t="s">
        <v>1751</v>
      </c>
      <c r="AW295" s="68" t="s">
        <v>1751</v>
      </c>
      <c r="AX295" s="68" t="s">
        <v>1751</v>
      </c>
      <c r="AY295" s="68">
        <v>760.2</v>
      </c>
      <c r="AZ295" s="68" t="s">
        <v>1751</v>
      </c>
      <c r="BA295" s="68" t="s">
        <v>1751</v>
      </c>
      <c r="BB295" s="68" t="s">
        <v>1751</v>
      </c>
      <c r="BC295" s="68" t="s">
        <v>1751</v>
      </c>
      <c r="BD295" s="68" t="s">
        <v>1751</v>
      </c>
      <c r="BE295" s="68" t="s">
        <v>1751</v>
      </c>
      <c r="BF295" s="68" t="s">
        <v>1751</v>
      </c>
      <c r="BG295" s="68" t="s">
        <v>1751</v>
      </c>
      <c r="BH295" s="68" t="s">
        <v>1751</v>
      </c>
      <c r="BI295" s="68" t="s">
        <v>1751</v>
      </c>
      <c r="BJ295" s="68" t="s">
        <v>1751</v>
      </c>
      <c r="BK295" s="68" t="s">
        <v>1751</v>
      </c>
      <c r="BM295" s="68" t="s">
        <v>1751</v>
      </c>
    </row>
    <row r="296" spans="1:65">
      <c r="A296" s="132">
        <v>45195</v>
      </c>
      <c r="B296" s="68" t="s">
        <v>1751</v>
      </c>
      <c r="C296" s="68" t="s">
        <v>1751</v>
      </c>
      <c r="D296" s="68" t="s">
        <v>1751</v>
      </c>
      <c r="E296" s="68" t="s">
        <v>1751</v>
      </c>
      <c r="F296" s="68">
        <v>770.1</v>
      </c>
      <c r="G296" s="68">
        <v>781</v>
      </c>
      <c r="H296" s="68" t="s">
        <v>1751</v>
      </c>
      <c r="I296" s="68">
        <v>810</v>
      </c>
      <c r="J296" s="68" t="s">
        <v>1751</v>
      </c>
      <c r="K296" s="68" t="s">
        <v>1751</v>
      </c>
      <c r="L296" s="68">
        <v>890</v>
      </c>
      <c r="M296" s="68" t="s">
        <v>1751</v>
      </c>
      <c r="N296" s="68" t="s">
        <v>1751</v>
      </c>
      <c r="O296" s="68">
        <v>829</v>
      </c>
      <c r="P296" s="68">
        <v>869.3</v>
      </c>
      <c r="Q296" s="68" t="s">
        <v>1751</v>
      </c>
      <c r="R296" s="68" t="s">
        <v>1751</v>
      </c>
      <c r="S296" s="68" t="s">
        <v>1751</v>
      </c>
      <c r="T296" s="68" t="s">
        <v>1751</v>
      </c>
      <c r="U296" s="68">
        <v>902.5</v>
      </c>
      <c r="V296" s="68" t="s">
        <v>1751</v>
      </c>
      <c r="W296" s="68">
        <v>984</v>
      </c>
      <c r="X296" s="68" t="s">
        <v>1751</v>
      </c>
      <c r="Y296" s="68" t="s">
        <v>1751</v>
      </c>
      <c r="Z296" s="68" t="s">
        <v>1751</v>
      </c>
      <c r="AA296" s="68" t="s">
        <v>1751</v>
      </c>
      <c r="AB296" s="68" t="s">
        <v>1751</v>
      </c>
      <c r="AC296" s="68" t="s">
        <v>1751</v>
      </c>
      <c r="AD296" s="68" t="s">
        <v>1751</v>
      </c>
      <c r="AE296" s="68">
        <v>970</v>
      </c>
      <c r="AF296" s="68" t="s">
        <v>1751</v>
      </c>
      <c r="AG296" s="68">
        <v>900</v>
      </c>
      <c r="AH296" s="68" t="s">
        <v>1751</v>
      </c>
      <c r="AI296" s="68" t="s">
        <v>1751</v>
      </c>
      <c r="AJ296" s="68" t="s">
        <v>1751</v>
      </c>
      <c r="AK296" s="68">
        <v>933.5</v>
      </c>
      <c r="AL296" s="68" t="s">
        <v>1751</v>
      </c>
      <c r="AM296" s="68" t="s">
        <v>1751</v>
      </c>
      <c r="AN296" s="68" t="s">
        <v>1751</v>
      </c>
      <c r="AO296" s="68" t="s">
        <v>1751</v>
      </c>
      <c r="AP296" s="68" t="s">
        <v>1751</v>
      </c>
      <c r="AQ296" s="68">
        <v>785.5</v>
      </c>
      <c r="AR296" s="68">
        <v>805.8</v>
      </c>
      <c r="AS296" s="68" t="s">
        <v>1751</v>
      </c>
      <c r="AT296" s="68" t="s">
        <v>1751</v>
      </c>
      <c r="AU296" s="68" t="s">
        <v>1751</v>
      </c>
      <c r="AV296" s="68" t="s">
        <v>1751</v>
      </c>
      <c r="AW296" s="68" t="s">
        <v>1751</v>
      </c>
      <c r="AX296" s="68" t="s">
        <v>1751</v>
      </c>
      <c r="AY296" s="68" t="s">
        <v>1751</v>
      </c>
      <c r="AZ296" s="68" t="s">
        <v>1751</v>
      </c>
      <c r="BA296" s="68" t="s">
        <v>1751</v>
      </c>
      <c r="BB296" s="68" t="s">
        <v>1751</v>
      </c>
      <c r="BC296" s="68" t="s">
        <v>1751</v>
      </c>
      <c r="BD296" s="68" t="s">
        <v>1751</v>
      </c>
      <c r="BE296" s="68" t="s">
        <v>1751</v>
      </c>
      <c r="BF296" s="68" t="s">
        <v>1751</v>
      </c>
      <c r="BG296" s="68" t="s">
        <v>1751</v>
      </c>
      <c r="BH296" s="68" t="s">
        <v>1751</v>
      </c>
      <c r="BI296" s="68" t="s">
        <v>1751</v>
      </c>
      <c r="BJ296" s="68" t="s">
        <v>1751</v>
      </c>
      <c r="BK296" s="68" t="s">
        <v>1751</v>
      </c>
      <c r="BM296" s="68" t="s">
        <v>1751</v>
      </c>
    </row>
    <row r="297" spans="1:65">
      <c r="A297" s="132">
        <v>45196</v>
      </c>
      <c r="B297" s="68" t="s">
        <v>1751</v>
      </c>
      <c r="C297" s="68">
        <v>1040</v>
      </c>
      <c r="D297" s="68" t="s">
        <v>1751</v>
      </c>
      <c r="E297" s="68" t="s">
        <v>1751</v>
      </c>
      <c r="F297" s="68">
        <v>770.3</v>
      </c>
      <c r="G297" s="68" t="s">
        <v>1751</v>
      </c>
      <c r="H297" s="68" t="s">
        <v>1751</v>
      </c>
      <c r="I297" s="68">
        <v>810</v>
      </c>
      <c r="J297" s="68" t="s">
        <v>1751</v>
      </c>
      <c r="K297" s="68" t="s">
        <v>1751</v>
      </c>
      <c r="L297" s="68">
        <v>885.1</v>
      </c>
      <c r="M297" s="68" t="s">
        <v>1751</v>
      </c>
      <c r="N297" s="68" t="s">
        <v>1751</v>
      </c>
      <c r="O297" s="68">
        <v>830</v>
      </c>
      <c r="P297" s="68" t="s">
        <v>1751</v>
      </c>
      <c r="Q297" s="68" t="s">
        <v>1751</v>
      </c>
      <c r="R297" s="68" t="s">
        <v>1751</v>
      </c>
      <c r="S297" s="68" t="s">
        <v>1751</v>
      </c>
      <c r="T297" s="68" t="s">
        <v>1751</v>
      </c>
      <c r="U297" s="68" t="s">
        <v>1751</v>
      </c>
      <c r="V297" s="68" t="s">
        <v>1751</v>
      </c>
      <c r="W297" s="68" t="s">
        <v>1751</v>
      </c>
      <c r="X297" s="68" t="s">
        <v>1751</v>
      </c>
      <c r="Y297" s="68" t="s">
        <v>1751</v>
      </c>
      <c r="Z297" s="68" t="s">
        <v>1751</v>
      </c>
      <c r="AA297" s="68" t="s">
        <v>1751</v>
      </c>
      <c r="AB297" s="68" t="s">
        <v>1751</v>
      </c>
      <c r="AC297" s="68" t="s">
        <v>1751</v>
      </c>
      <c r="AD297" s="68" t="s">
        <v>1751</v>
      </c>
      <c r="AE297" s="68">
        <v>965</v>
      </c>
      <c r="AF297" s="68" t="s">
        <v>1751</v>
      </c>
      <c r="AG297" s="68">
        <v>900</v>
      </c>
      <c r="AH297" s="68" t="s">
        <v>1751</v>
      </c>
      <c r="AI297" s="68" t="s">
        <v>1751</v>
      </c>
      <c r="AJ297" s="68" t="s">
        <v>1751</v>
      </c>
      <c r="AK297" s="68">
        <v>926.2</v>
      </c>
      <c r="AL297" s="68" t="s">
        <v>1751</v>
      </c>
      <c r="AM297" s="68" t="s">
        <v>1751</v>
      </c>
      <c r="AN297" s="68" t="s">
        <v>1751</v>
      </c>
      <c r="AO297" s="68" t="s">
        <v>1751</v>
      </c>
      <c r="AP297" s="68" t="s">
        <v>1751</v>
      </c>
      <c r="AQ297" s="68">
        <v>772.1</v>
      </c>
      <c r="AR297" s="68">
        <v>790</v>
      </c>
      <c r="AS297" s="68" t="s">
        <v>1751</v>
      </c>
      <c r="AT297" s="68" t="s">
        <v>1751</v>
      </c>
      <c r="AU297" s="68" t="s">
        <v>1751</v>
      </c>
      <c r="AV297" s="68" t="s">
        <v>1751</v>
      </c>
      <c r="AW297" s="68" t="s">
        <v>1751</v>
      </c>
      <c r="AX297" s="68" t="s">
        <v>1751</v>
      </c>
      <c r="AY297" s="68" t="s">
        <v>1751</v>
      </c>
      <c r="AZ297" s="68">
        <v>799</v>
      </c>
      <c r="BA297" s="68" t="s">
        <v>1751</v>
      </c>
      <c r="BB297" s="68" t="s">
        <v>1751</v>
      </c>
      <c r="BC297" s="68" t="s">
        <v>1751</v>
      </c>
      <c r="BD297" s="68" t="s">
        <v>1751</v>
      </c>
      <c r="BE297" s="68" t="s">
        <v>1751</v>
      </c>
      <c r="BF297" s="68" t="s">
        <v>1751</v>
      </c>
      <c r="BG297" s="68" t="s">
        <v>1751</v>
      </c>
      <c r="BH297" s="68" t="s">
        <v>1751</v>
      </c>
      <c r="BI297" s="68" t="s">
        <v>1751</v>
      </c>
      <c r="BJ297" s="68" t="s">
        <v>1751</v>
      </c>
      <c r="BK297" s="68" t="s">
        <v>1751</v>
      </c>
      <c r="BM297" s="68" t="s">
        <v>1751</v>
      </c>
    </row>
    <row r="298" spans="1:65">
      <c r="A298" s="132">
        <v>45197</v>
      </c>
      <c r="B298" s="68" t="s">
        <v>1751</v>
      </c>
      <c r="C298" s="68" t="s">
        <v>1751</v>
      </c>
      <c r="D298" s="68" t="s">
        <v>1751</v>
      </c>
      <c r="E298" s="68" t="s">
        <v>1751</v>
      </c>
      <c r="F298" s="68" t="s">
        <v>1751</v>
      </c>
      <c r="G298" s="68" t="s">
        <v>1751</v>
      </c>
      <c r="H298" s="68" t="s">
        <v>1751</v>
      </c>
      <c r="I298" s="68" t="s">
        <v>1751</v>
      </c>
      <c r="J298" s="68" t="s">
        <v>1751</v>
      </c>
      <c r="K298" s="68" t="s">
        <v>1751</v>
      </c>
      <c r="L298" s="68" t="s">
        <v>1751</v>
      </c>
      <c r="M298" s="68" t="s">
        <v>1751</v>
      </c>
      <c r="N298" s="68" t="s">
        <v>1751</v>
      </c>
      <c r="O298" s="68" t="s">
        <v>1751</v>
      </c>
      <c r="P298" s="68" t="s">
        <v>1751</v>
      </c>
      <c r="Q298" s="68" t="s">
        <v>1751</v>
      </c>
      <c r="R298" s="68" t="s">
        <v>1751</v>
      </c>
      <c r="S298" s="68" t="s">
        <v>1751</v>
      </c>
      <c r="T298" s="68" t="s">
        <v>1751</v>
      </c>
      <c r="U298" s="68" t="s">
        <v>1751</v>
      </c>
      <c r="V298" s="68" t="s">
        <v>1751</v>
      </c>
      <c r="W298" s="68" t="s">
        <v>1751</v>
      </c>
      <c r="X298" s="68" t="s">
        <v>1751</v>
      </c>
      <c r="Y298" s="68" t="s">
        <v>1751</v>
      </c>
      <c r="Z298" s="68" t="s">
        <v>1751</v>
      </c>
      <c r="AA298" s="68" t="s">
        <v>1751</v>
      </c>
      <c r="AB298" s="68" t="s">
        <v>1751</v>
      </c>
      <c r="AC298" s="68" t="s">
        <v>1751</v>
      </c>
      <c r="AD298" s="68" t="s">
        <v>1751</v>
      </c>
      <c r="AE298" s="68" t="s">
        <v>1751</v>
      </c>
      <c r="AF298" s="68" t="s">
        <v>1751</v>
      </c>
      <c r="AG298" s="68" t="s">
        <v>1751</v>
      </c>
      <c r="AH298" s="68" t="s">
        <v>1751</v>
      </c>
      <c r="AI298" s="68" t="s">
        <v>1751</v>
      </c>
      <c r="AJ298" s="68" t="s">
        <v>1751</v>
      </c>
      <c r="AK298" s="68" t="s">
        <v>1751</v>
      </c>
      <c r="AL298" s="68" t="s">
        <v>1751</v>
      </c>
      <c r="AM298" s="68" t="s">
        <v>1751</v>
      </c>
      <c r="AN298" s="68" t="s">
        <v>1751</v>
      </c>
      <c r="AO298" s="68" t="s">
        <v>1751</v>
      </c>
      <c r="AP298" s="68" t="s">
        <v>1751</v>
      </c>
      <c r="AQ298" s="68" t="s">
        <v>1751</v>
      </c>
      <c r="AR298" s="68" t="s">
        <v>1751</v>
      </c>
      <c r="AS298" s="68" t="s">
        <v>1751</v>
      </c>
      <c r="AT298" s="68" t="s">
        <v>1751</v>
      </c>
      <c r="AU298" s="68" t="s">
        <v>1751</v>
      </c>
      <c r="AV298" s="68" t="s">
        <v>1751</v>
      </c>
      <c r="AW298" s="68" t="s">
        <v>1751</v>
      </c>
      <c r="AX298" s="68" t="s">
        <v>1751</v>
      </c>
      <c r="AY298" s="68" t="s">
        <v>1751</v>
      </c>
      <c r="AZ298" s="68" t="s">
        <v>1751</v>
      </c>
      <c r="BA298" s="68" t="s">
        <v>1751</v>
      </c>
      <c r="BB298" s="68" t="s">
        <v>1751</v>
      </c>
      <c r="BC298" s="68" t="s">
        <v>1751</v>
      </c>
      <c r="BD298" s="68" t="s">
        <v>1751</v>
      </c>
      <c r="BE298" s="68" t="s">
        <v>1751</v>
      </c>
      <c r="BF298" s="68" t="s">
        <v>1751</v>
      </c>
      <c r="BG298" s="68" t="s">
        <v>1751</v>
      </c>
      <c r="BH298" s="68" t="s">
        <v>1751</v>
      </c>
      <c r="BI298" s="68" t="s">
        <v>1751</v>
      </c>
      <c r="BJ298" s="68" t="s">
        <v>1751</v>
      </c>
      <c r="BK298" s="68" t="s">
        <v>1751</v>
      </c>
      <c r="BM298" s="68" t="s">
        <v>1751</v>
      </c>
    </row>
    <row r="299" spans="1:65">
      <c r="A299" s="132">
        <v>45198</v>
      </c>
      <c r="B299" s="68" t="s">
        <v>1751</v>
      </c>
      <c r="C299" s="68" t="s">
        <v>1751</v>
      </c>
      <c r="D299" s="68" t="s">
        <v>1751</v>
      </c>
      <c r="E299" s="68" t="s">
        <v>1751</v>
      </c>
      <c r="F299" s="68" t="s">
        <v>1751</v>
      </c>
      <c r="G299" s="68" t="s">
        <v>1751</v>
      </c>
      <c r="H299" s="68" t="s">
        <v>1751</v>
      </c>
      <c r="I299" s="68" t="s">
        <v>1751</v>
      </c>
      <c r="J299" s="68" t="s">
        <v>1751</v>
      </c>
      <c r="K299" s="68" t="s">
        <v>1751</v>
      </c>
      <c r="L299" s="68" t="s">
        <v>1751</v>
      </c>
      <c r="M299" s="68" t="s">
        <v>1751</v>
      </c>
      <c r="N299" s="68" t="s">
        <v>1751</v>
      </c>
      <c r="O299" s="68" t="s">
        <v>1751</v>
      </c>
      <c r="P299" s="68" t="s">
        <v>1751</v>
      </c>
      <c r="Q299" s="68" t="s">
        <v>1751</v>
      </c>
      <c r="R299" s="68" t="s">
        <v>1751</v>
      </c>
      <c r="S299" s="68" t="s">
        <v>1751</v>
      </c>
      <c r="T299" s="68" t="s">
        <v>1751</v>
      </c>
      <c r="U299" s="68" t="s">
        <v>1751</v>
      </c>
      <c r="V299" s="68" t="s">
        <v>1751</v>
      </c>
      <c r="W299" s="68" t="s">
        <v>1751</v>
      </c>
      <c r="X299" s="68" t="s">
        <v>1751</v>
      </c>
      <c r="Y299" s="68" t="s">
        <v>1751</v>
      </c>
      <c r="Z299" s="68" t="s">
        <v>1751</v>
      </c>
      <c r="AA299" s="68" t="s">
        <v>1751</v>
      </c>
      <c r="AB299" s="68" t="s">
        <v>1751</v>
      </c>
      <c r="AC299" s="68" t="s">
        <v>1751</v>
      </c>
      <c r="AD299" s="68" t="s">
        <v>1751</v>
      </c>
      <c r="AE299" s="68" t="s">
        <v>1751</v>
      </c>
      <c r="AF299" s="68" t="s">
        <v>1751</v>
      </c>
      <c r="AG299" s="68" t="s">
        <v>1751</v>
      </c>
      <c r="AH299" s="68" t="s">
        <v>1751</v>
      </c>
      <c r="AI299" s="68" t="s">
        <v>1751</v>
      </c>
      <c r="AJ299" s="68" t="s">
        <v>1751</v>
      </c>
      <c r="AK299" s="68" t="s">
        <v>1751</v>
      </c>
      <c r="AL299" s="68" t="s">
        <v>1751</v>
      </c>
      <c r="AM299" s="68" t="s">
        <v>1751</v>
      </c>
      <c r="AN299" s="68" t="s">
        <v>1751</v>
      </c>
      <c r="AO299" s="68" t="s">
        <v>1751</v>
      </c>
      <c r="AP299" s="68" t="s">
        <v>1751</v>
      </c>
      <c r="AQ299" s="68" t="s">
        <v>1751</v>
      </c>
      <c r="AR299" s="68" t="s">
        <v>1751</v>
      </c>
      <c r="AS299" s="68" t="s">
        <v>1751</v>
      </c>
      <c r="AT299" s="68" t="s">
        <v>1751</v>
      </c>
      <c r="AU299" s="68" t="s">
        <v>1751</v>
      </c>
      <c r="AV299" s="68" t="s">
        <v>1751</v>
      </c>
      <c r="AW299" s="68" t="s">
        <v>1751</v>
      </c>
      <c r="AX299" s="68" t="s">
        <v>1751</v>
      </c>
      <c r="AY299" s="68" t="s">
        <v>1751</v>
      </c>
      <c r="AZ299" s="68" t="s">
        <v>1751</v>
      </c>
      <c r="BA299" s="68" t="s">
        <v>1751</v>
      </c>
      <c r="BB299" s="68" t="s">
        <v>1751</v>
      </c>
      <c r="BC299" s="68" t="s">
        <v>1751</v>
      </c>
      <c r="BD299" s="68" t="s">
        <v>1751</v>
      </c>
      <c r="BE299" s="68" t="s">
        <v>1751</v>
      </c>
      <c r="BF299" s="68" t="s">
        <v>1751</v>
      </c>
      <c r="BG299" s="68" t="s">
        <v>1751</v>
      </c>
      <c r="BH299" s="68" t="s">
        <v>1751</v>
      </c>
      <c r="BI299" s="68" t="s">
        <v>1751</v>
      </c>
      <c r="BJ299" s="68" t="s">
        <v>1751</v>
      </c>
      <c r="BK299" s="68" t="s">
        <v>1751</v>
      </c>
      <c r="BM299" s="68" t="s">
        <v>1751</v>
      </c>
    </row>
    <row r="300" spans="1:65">
      <c r="A300" s="132">
        <v>45199</v>
      </c>
      <c r="B300" s="68" t="s">
        <v>1751</v>
      </c>
      <c r="C300" s="68" t="s">
        <v>1751</v>
      </c>
      <c r="D300" s="68" t="s">
        <v>1751</v>
      </c>
      <c r="E300" s="68" t="s">
        <v>1751</v>
      </c>
      <c r="F300" s="68" t="s">
        <v>1751</v>
      </c>
      <c r="G300" s="68" t="s">
        <v>1751</v>
      </c>
      <c r="H300" s="68" t="s">
        <v>1751</v>
      </c>
      <c r="I300" s="68" t="s">
        <v>1751</v>
      </c>
      <c r="J300" s="68" t="s">
        <v>1751</v>
      </c>
      <c r="K300" s="68" t="s">
        <v>1751</v>
      </c>
      <c r="L300" s="68" t="s">
        <v>1751</v>
      </c>
      <c r="M300" s="68" t="s">
        <v>1751</v>
      </c>
      <c r="N300" s="68" t="s">
        <v>1751</v>
      </c>
      <c r="O300" s="68" t="s">
        <v>1751</v>
      </c>
      <c r="P300" s="68" t="s">
        <v>1751</v>
      </c>
      <c r="Q300" s="68" t="s">
        <v>1751</v>
      </c>
      <c r="R300" s="68" t="s">
        <v>1751</v>
      </c>
      <c r="S300" s="68" t="s">
        <v>1751</v>
      </c>
      <c r="T300" s="68" t="s">
        <v>1751</v>
      </c>
      <c r="U300" s="68" t="s">
        <v>1751</v>
      </c>
      <c r="V300" s="68" t="s">
        <v>1751</v>
      </c>
      <c r="W300" s="68" t="s">
        <v>1751</v>
      </c>
      <c r="X300" s="68" t="s">
        <v>1751</v>
      </c>
      <c r="Y300" s="68" t="s">
        <v>1751</v>
      </c>
      <c r="Z300" s="68" t="s">
        <v>1751</v>
      </c>
      <c r="AA300" s="68" t="s">
        <v>1751</v>
      </c>
      <c r="AB300" s="68" t="s">
        <v>1751</v>
      </c>
      <c r="AC300" s="68" t="s">
        <v>1751</v>
      </c>
      <c r="AD300" s="68" t="s">
        <v>1751</v>
      </c>
      <c r="AE300" s="68" t="s">
        <v>1751</v>
      </c>
      <c r="AF300" s="68" t="s">
        <v>1751</v>
      </c>
      <c r="AG300" s="68" t="s">
        <v>1751</v>
      </c>
      <c r="AH300" s="68" t="s">
        <v>1751</v>
      </c>
      <c r="AI300" s="68" t="s">
        <v>1751</v>
      </c>
      <c r="AJ300" s="68" t="s">
        <v>1751</v>
      </c>
      <c r="AK300" s="68" t="s">
        <v>1751</v>
      </c>
      <c r="AL300" s="68" t="s">
        <v>1751</v>
      </c>
      <c r="AM300" s="68" t="s">
        <v>1751</v>
      </c>
      <c r="AN300" s="68" t="s">
        <v>1751</v>
      </c>
      <c r="AO300" s="68" t="s">
        <v>1751</v>
      </c>
      <c r="AP300" s="68" t="s">
        <v>1751</v>
      </c>
      <c r="AQ300" s="68" t="s">
        <v>1751</v>
      </c>
      <c r="AR300" s="68" t="s">
        <v>1751</v>
      </c>
      <c r="AS300" s="68" t="s">
        <v>1751</v>
      </c>
      <c r="AT300" s="68" t="s">
        <v>1751</v>
      </c>
      <c r="AU300" s="68" t="s">
        <v>1751</v>
      </c>
      <c r="AV300" s="68" t="s">
        <v>1751</v>
      </c>
      <c r="AW300" s="68" t="s">
        <v>1751</v>
      </c>
      <c r="AX300" s="68" t="s">
        <v>1751</v>
      </c>
      <c r="AY300" s="68" t="s">
        <v>1751</v>
      </c>
      <c r="AZ300" s="68" t="s">
        <v>1751</v>
      </c>
      <c r="BA300" s="68" t="s">
        <v>1751</v>
      </c>
      <c r="BB300" s="68" t="s">
        <v>1751</v>
      </c>
      <c r="BC300" s="68" t="s">
        <v>1751</v>
      </c>
      <c r="BD300" s="68" t="s">
        <v>1751</v>
      </c>
      <c r="BE300" s="68" t="s">
        <v>1751</v>
      </c>
      <c r="BF300" s="68" t="s">
        <v>1751</v>
      </c>
      <c r="BG300" s="68" t="s">
        <v>1751</v>
      </c>
      <c r="BH300" s="68" t="s">
        <v>1751</v>
      </c>
      <c r="BI300" s="68" t="s">
        <v>1751</v>
      </c>
      <c r="BJ300" s="68" t="s">
        <v>1751</v>
      </c>
      <c r="BK300" s="68" t="s">
        <v>1751</v>
      </c>
      <c r="BM300" s="68" t="s">
        <v>1751</v>
      </c>
    </row>
    <row r="301" spans="1:65">
      <c r="A301" s="132">
        <v>45200</v>
      </c>
      <c r="B301" s="68" t="s">
        <v>1751</v>
      </c>
      <c r="C301" s="68">
        <v>1021</v>
      </c>
      <c r="D301" s="68" t="s">
        <v>1751</v>
      </c>
      <c r="E301" s="68" t="s">
        <v>1751</v>
      </c>
      <c r="F301" s="68" t="s">
        <v>1751</v>
      </c>
      <c r="G301" s="68" t="s">
        <v>1751</v>
      </c>
      <c r="H301" s="68" t="s">
        <v>1751</v>
      </c>
      <c r="I301" s="68" t="s">
        <v>1751</v>
      </c>
      <c r="J301" s="68">
        <v>785</v>
      </c>
      <c r="K301" s="68" t="s">
        <v>1751</v>
      </c>
      <c r="L301" s="68">
        <v>896</v>
      </c>
      <c r="M301" s="68" t="s">
        <v>1751</v>
      </c>
      <c r="N301" s="68" t="s">
        <v>1751</v>
      </c>
      <c r="O301" s="68">
        <v>825</v>
      </c>
      <c r="P301" s="68">
        <v>866.5</v>
      </c>
      <c r="Q301" s="68" t="s">
        <v>1751</v>
      </c>
      <c r="R301" s="68" t="s">
        <v>1751</v>
      </c>
      <c r="S301" s="68" t="s">
        <v>1751</v>
      </c>
      <c r="T301" s="68" t="s">
        <v>1751</v>
      </c>
      <c r="U301" s="68">
        <v>902.8</v>
      </c>
      <c r="V301" s="68" t="s">
        <v>1751</v>
      </c>
      <c r="W301" s="68" t="s">
        <v>1751</v>
      </c>
      <c r="X301" s="68" t="s">
        <v>1751</v>
      </c>
      <c r="Y301" s="68" t="s">
        <v>1751</v>
      </c>
      <c r="Z301" s="68" t="s">
        <v>1751</v>
      </c>
      <c r="AA301" s="68" t="s">
        <v>1751</v>
      </c>
      <c r="AB301" s="68" t="s">
        <v>1751</v>
      </c>
      <c r="AC301" s="68" t="s">
        <v>1751</v>
      </c>
      <c r="AD301" s="68" t="s">
        <v>1751</v>
      </c>
      <c r="AE301" s="68" t="s">
        <v>1751</v>
      </c>
      <c r="AF301" s="68" t="s">
        <v>1751</v>
      </c>
      <c r="AG301" s="68" t="s">
        <v>1751</v>
      </c>
      <c r="AH301" s="68" t="s">
        <v>1751</v>
      </c>
      <c r="AI301" s="68" t="s">
        <v>1751</v>
      </c>
      <c r="AJ301" s="68" t="s">
        <v>1751</v>
      </c>
      <c r="AK301" s="68">
        <v>930</v>
      </c>
      <c r="AL301" s="68" t="s">
        <v>1751</v>
      </c>
      <c r="AM301" s="68" t="s">
        <v>1751</v>
      </c>
      <c r="AN301" s="68" t="s">
        <v>1751</v>
      </c>
      <c r="AO301" s="68" t="s">
        <v>1751</v>
      </c>
      <c r="AP301" s="68" t="s">
        <v>1751</v>
      </c>
      <c r="AQ301" s="68">
        <v>772.2</v>
      </c>
      <c r="AR301" s="68" t="s">
        <v>1751</v>
      </c>
      <c r="AS301" s="68" t="s">
        <v>1751</v>
      </c>
      <c r="AT301" s="68" t="s">
        <v>1751</v>
      </c>
      <c r="AU301" s="68" t="s">
        <v>1751</v>
      </c>
      <c r="AV301" s="68" t="s">
        <v>1751</v>
      </c>
      <c r="AW301" s="68" t="s">
        <v>1751</v>
      </c>
      <c r="AX301" s="68" t="s">
        <v>1751</v>
      </c>
      <c r="AY301" s="68" t="s">
        <v>1751</v>
      </c>
      <c r="AZ301" s="68" t="s">
        <v>1751</v>
      </c>
      <c r="BA301" s="68" t="s">
        <v>1751</v>
      </c>
      <c r="BB301" s="68" t="s">
        <v>1751</v>
      </c>
      <c r="BC301" s="68" t="s">
        <v>1751</v>
      </c>
      <c r="BD301" s="68" t="s">
        <v>1751</v>
      </c>
      <c r="BE301" s="68" t="s">
        <v>1751</v>
      </c>
      <c r="BF301" s="68" t="s">
        <v>1751</v>
      </c>
      <c r="BG301" s="68" t="s">
        <v>1751</v>
      </c>
      <c r="BH301" s="68" t="s">
        <v>1751</v>
      </c>
      <c r="BI301" s="68" t="s">
        <v>1751</v>
      </c>
      <c r="BJ301" s="68" t="s">
        <v>1751</v>
      </c>
      <c r="BK301" s="68" t="s">
        <v>1751</v>
      </c>
      <c r="BM301" s="68" t="s">
        <v>1751</v>
      </c>
    </row>
    <row r="302" spans="1:65">
      <c r="A302" s="132">
        <v>45201</v>
      </c>
      <c r="B302" s="68" t="s">
        <v>1751</v>
      </c>
      <c r="C302" s="68">
        <v>1020.1</v>
      </c>
      <c r="D302" s="68" t="s">
        <v>1751</v>
      </c>
      <c r="E302" s="68">
        <v>800</v>
      </c>
      <c r="F302" s="68">
        <v>780</v>
      </c>
      <c r="G302" s="68" t="s">
        <v>1751</v>
      </c>
      <c r="H302" s="68" t="s">
        <v>1751</v>
      </c>
      <c r="I302" s="68" t="s">
        <v>1751</v>
      </c>
      <c r="J302" s="68">
        <v>799</v>
      </c>
      <c r="K302" s="68" t="s">
        <v>1751</v>
      </c>
      <c r="L302" s="68">
        <v>899</v>
      </c>
      <c r="M302" s="68" t="s">
        <v>1751</v>
      </c>
      <c r="N302" s="68" t="s">
        <v>1751</v>
      </c>
      <c r="O302" s="68">
        <v>825.1</v>
      </c>
      <c r="P302" s="68">
        <v>866.5</v>
      </c>
      <c r="Q302" s="68" t="s">
        <v>1751</v>
      </c>
      <c r="R302" s="68" t="s">
        <v>1751</v>
      </c>
      <c r="S302" s="68" t="s">
        <v>1751</v>
      </c>
      <c r="T302" s="68" t="s">
        <v>1751</v>
      </c>
      <c r="U302" s="68">
        <v>912.3</v>
      </c>
      <c r="V302" s="68">
        <v>1000</v>
      </c>
      <c r="W302" s="68" t="s">
        <v>1751</v>
      </c>
      <c r="X302" s="68" t="s">
        <v>1751</v>
      </c>
      <c r="Y302" s="68" t="s">
        <v>1751</v>
      </c>
      <c r="Z302" s="68" t="s">
        <v>1751</v>
      </c>
      <c r="AA302" s="68" t="s">
        <v>1751</v>
      </c>
      <c r="AB302" s="68" t="s">
        <v>1751</v>
      </c>
      <c r="AC302" s="68" t="s">
        <v>1751</v>
      </c>
      <c r="AD302" s="68" t="s">
        <v>1751</v>
      </c>
      <c r="AE302" s="68">
        <v>965</v>
      </c>
      <c r="AF302" s="68" t="s">
        <v>1751</v>
      </c>
      <c r="AG302" s="68">
        <v>886.5</v>
      </c>
      <c r="AH302" s="68" t="s">
        <v>1751</v>
      </c>
      <c r="AI302" s="68" t="s">
        <v>1751</v>
      </c>
      <c r="AJ302" s="68" t="s">
        <v>1751</v>
      </c>
      <c r="AK302" s="68">
        <v>949.5</v>
      </c>
      <c r="AL302" s="68" t="s">
        <v>1751</v>
      </c>
      <c r="AM302" s="68" t="s">
        <v>1751</v>
      </c>
      <c r="AN302" s="68" t="s">
        <v>1751</v>
      </c>
      <c r="AO302" s="68" t="s">
        <v>1751</v>
      </c>
      <c r="AP302" s="68" t="s">
        <v>1751</v>
      </c>
      <c r="AQ302" s="68" t="s">
        <v>1751</v>
      </c>
      <c r="AR302" s="68" t="s">
        <v>1751</v>
      </c>
      <c r="AS302" s="68" t="s">
        <v>1751</v>
      </c>
      <c r="AT302" s="68" t="s">
        <v>1751</v>
      </c>
      <c r="AU302" s="68" t="s">
        <v>1751</v>
      </c>
      <c r="AV302" s="68" t="s">
        <v>1751</v>
      </c>
      <c r="AW302" s="68" t="s">
        <v>1751</v>
      </c>
      <c r="AX302" s="68" t="s">
        <v>1751</v>
      </c>
      <c r="AY302" s="68" t="s">
        <v>1751</v>
      </c>
      <c r="AZ302" s="68" t="s">
        <v>1751</v>
      </c>
      <c r="BA302" s="68" t="s">
        <v>1751</v>
      </c>
      <c r="BB302" s="68" t="s">
        <v>1751</v>
      </c>
      <c r="BC302" s="68" t="s">
        <v>1751</v>
      </c>
      <c r="BD302" s="68" t="s">
        <v>1751</v>
      </c>
      <c r="BE302" s="68" t="s">
        <v>1751</v>
      </c>
      <c r="BF302" s="68" t="s">
        <v>1751</v>
      </c>
      <c r="BG302" s="68" t="s">
        <v>1751</v>
      </c>
      <c r="BH302" s="68" t="s">
        <v>1751</v>
      </c>
      <c r="BI302" s="68" t="s">
        <v>1751</v>
      </c>
      <c r="BJ302" s="68" t="s">
        <v>1751</v>
      </c>
      <c r="BK302" s="68" t="s">
        <v>1751</v>
      </c>
      <c r="BM302" s="68" t="s">
        <v>1751</v>
      </c>
    </row>
    <row r="303" spans="1:65">
      <c r="A303" s="132">
        <v>45202</v>
      </c>
      <c r="B303" s="68" t="s">
        <v>1751</v>
      </c>
      <c r="C303" s="68" t="s">
        <v>1751</v>
      </c>
      <c r="D303" s="68" t="s">
        <v>1751</v>
      </c>
      <c r="E303" s="68">
        <v>786</v>
      </c>
      <c r="F303" s="68" t="s">
        <v>1751</v>
      </c>
      <c r="G303" s="68" t="s">
        <v>1751</v>
      </c>
      <c r="H303" s="68" t="s">
        <v>1751</v>
      </c>
      <c r="I303" s="68">
        <v>810</v>
      </c>
      <c r="J303" s="68" t="s">
        <v>1751</v>
      </c>
      <c r="K303" s="68" t="s">
        <v>1751</v>
      </c>
      <c r="L303" s="68">
        <v>895</v>
      </c>
      <c r="M303" s="68" t="s">
        <v>1751</v>
      </c>
      <c r="N303" s="68" t="s">
        <v>1751</v>
      </c>
      <c r="O303" s="68" t="s">
        <v>1751</v>
      </c>
      <c r="P303" s="68" t="s">
        <v>1751</v>
      </c>
      <c r="Q303" s="68" t="s">
        <v>1751</v>
      </c>
      <c r="R303" s="68" t="s">
        <v>1751</v>
      </c>
      <c r="S303" s="68" t="s">
        <v>1751</v>
      </c>
      <c r="T303" s="68" t="s">
        <v>1751</v>
      </c>
      <c r="U303" s="68" t="s">
        <v>1751</v>
      </c>
      <c r="V303" s="68" t="s">
        <v>1751</v>
      </c>
      <c r="W303" s="68">
        <v>965</v>
      </c>
      <c r="X303" s="68" t="s">
        <v>1751</v>
      </c>
      <c r="Y303" s="68" t="s">
        <v>1751</v>
      </c>
      <c r="Z303" s="68" t="s">
        <v>1751</v>
      </c>
      <c r="AA303" s="68" t="s">
        <v>1751</v>
      </c>
      <c r="AB303" s="68" t="s">
        <v>1751</v>
      </c>
      <c r="AC303" s="68" t="s">
        <v>1751</v>
      </c>
      <c r="AD303" s="68" t="s">
        <v>1751</v>
      </c>
      <c r="AE303" s="68" t="s">
        <v>1751</v>
      </c>
      <c r="AF303" s="68" t="s">
        <v>1751</v>
      </c>
      <c r="AG303" s="68" t="s">
        <v>1751</v>
      </c>
      <c r="AH303" s="68" t="s">
        <v>1751</v>
      </c>
      <c r="AI303" s="68" t="s">
        <v>1751</v>
      </c>
      <c r="AJ303" s="68" t="s">
        <v>1751</v>
      </c>
      <c r="AK303" s="68">
        <v>945.5</v>
      </c>
      <c r="AL303" s="68" t="s">
        <v>1751</v>
      </c>
      <c r="AM303" s="68" t="s">
        <v>1751</v>
      </c>
      <c r="AN303" s="68" t="s">
        <v>1751</v>
      </c>
      <c r="AO303" s="68" t="s">
        <v>1751</v>
      </c>
      <c r="AP303" s="68" t="s">
        <v>1751</v>
      </c>
      <c r="AQ303" s="68" t="s">
        <v>1751</v>
      </c>
      <c r="AR303" s="68" t="s">
        <v>1751</v>
      </c>
      <c r="AS303" s="68" t="s">
        <v>1751</v>
      </c>
      <c r="AT303" s="68" t="s">
        <v>1751</v>
      </c>
      <c r="AU303" s="68" t="s">
        <v>1751</v>
      </c>
      <c r="AV303" s="68" t="s">
        <v>1751</v>
      </c>
      <c r="AW303" s="68" t="s">
        <v>1751</v>
      </c>
      <c r="AX303" s="68" t="s">
        <v>1751</v>
      </c>
      <c r="AY303" s="68" t="s">
        <v>1751</v>
      </c>
      <c r="AZ303" s="68">
        <v>786</v>
      </c>
      <c r="BA303" s="68" t="s">
        <v>1751</v>
      </c>
      <c r="BB303" s="68" t="s">
        <v>1751</v>
      </c>
      <c r="BC303" s="68" t="s">
        <v>1751</v>
      </c>
      <c r="BD303" s="68" t="s">
        <v>1751</v>
      </c>
      <c r="BE303" s="68" t="s">
        <v>1751</v>
      </c>
      <c r="BF303" s="68" t="s">
        <v>1751</v>
      </c>
      <c r="BG303" s="68" t="s">
        <v>1751</v>
      </c>
      <c r="BH303" s="68" t="s">
        <v>1751</v>
      </c>
      <c r="BI303" s="68" t="s">
        <v>1751</v>
      </c>
      <c r="BJ303" s="68" t="s">
        <v>1751</v>
      </c>
      <c r="BK303" s="68" t="s">
        <v>1751</v>
      </c>
      <c r="BL303" s="68" t="s">
        <v>1751</v>
      </c>
      <c r="BM303" s="68" t="s">
        <v>1751</v>
      </c>
    </row>
    <row r="304" spans="1:65">
      <c r="A304" s="132">
        <v>45203</v>
      </c>
      <c r="B304" s="68" t="s">
        <v>1751</v>
      </c>
      <c r="C304" s="68">
        <v>1040</v>
      </c>
      <c r="D304" s="68" t="s">
        <v>1751</v>
      </c>
      <c r="E304" s="68" t="s">
        <v>1751</v>
      </c>
      <c r="F304" s="68">
        <v>804</v>
      </c>
      <c r="G304" s="68">
        <v>782</v>
      </c>
      <c r="H304" s="68" t="s">
        <v>1751</v>
      </c>
      <c r="I304" s="68" t="s">
        <v>1751</v>
      </c>
      <c r="J304" s="68">
        <v>805</v>
      </c>
      <c r="K304" s="68">
        <v>801</v>
      </c>
      <c r="L304" s="68">
        <v>912</v>
      </c>
      <c r="M304" s="68" t="s">
        <v>1751</v>
      </c>
      <c r="N304" s="68" t="s">
        <v>1751</v>
      </c>
      <c r="O304" s="68" t="s">
        <v>1751</v>
      </c>
      <c r="P304" s="68" t="s">
        <v>1751</v>
      </c>
      <c r="Q304" s="68" t="s">
        <v>1751</v>
      </c>
      <c r="R304" s="68">
        <v>984.6</v>
      </c>
      <c r="S304" s="68" t="s">
        <v>1751</v>
      </c>
      <c r="T304" s="68" t="s">
        <v>1751</v>
      </c>
      <c r="U304" s="68">
        <v>908</v>
      </c>
      <c r="V304" s="68" t="s">
        <v>1751</v>
      </c>
      <c r="W304" s="68">
        <v>950</v>
      </c>
      <c r="X304" s="68" t="s">
        <v>1751</v>
      </c>
      <c r="Y304" s="68" t="s">
        <v>1751</v>
      </c>
      <c r="Z304" s="68" t="s">
        <v>1751</v>
      </c>
      <c r="AA304" s="68" t="s">
        <v>1751</v>
      </c>
      <c r="AB304" s="68" t="s">
        <v>1751</v>
      </c>
      <c r="AC304" s="68" t="s">
        <v>1751</v>
      </c>
      <c r="AD304" s="68" t="s">
        <v>1751</v>
      </c>
      <c r="AE304" s="68">
        <v>965</v>
      </c>
      <c r="AF304" s="68" t="s">
        <v>1751</v>
      </c>
      <c r="AG304" s="68">
        <v>888.6</v>
      </c>
      <c r="AH304" s="68" t="s">
        <v>1751</v>
      </c>
      <c r="AI304" s="68" t="s">
        <v>1751</v>
      </c>
      <c r="AJ304" s="68" t="s">
        <v>1751</v>
      </c>
      <c r="AK304" s="68">
        <v>947.1</v>
      </c>
      <c r="AL304" s="68" t="s">
        <v>1751</v>
      </c>
      <c r="AM304" s="68" t="s">
        <v>1751</v>
      </c>
      <c r="AN304" s="68" t="s">
        <v>1751</v>
      </c>
      <c r="AO304" s="68" t="s">
        <v>1751</v>
      </c>
      <c r="AP304" s="68" t="s">
        <v>1751</v>
      </c>
      <c r="AQ304" s="68" t="s">
        <v>1751</v>
      </c>
      <c r="AR304" s="68" t="s">
        <v>1751</v>
      </c>
      <c r="AS304" s="68" t="s">
        <v>1751</v>
      </c>
      <c r="AT304" s="68" t="s">
        <v>1751</v>
      </c>
      <c r="AU304" s="68" t="s">
        <v>1751</v>
      </c>
      <c r="AV304" s="68" t="s">
        <v>1751</v>
      </c>
      <c r="AW304" s="68" t="s">
        <v>1751</v>
      </c>
      <c r="AX304" s="68" t="s">
        <v>1751</v>
      </c>
      <c r="AY304" s="68">
        <v>772</v>
      </c>
      <c r="AZ304" s="68" t="s">
        <v>1751</v>
      </c>
      <c r="BA304" s="68" t="s">
        <v>1751</v>
      </c>
      <c r="BB304" s="68" t="s">
        <v>1751</v>
      </c>
      <c r="BC304" s="68" t="s">
        <v>1751</v>
      </c>
      <c r="BD304" s="68" t="s">
        <v>1751</v>
      </c>
      <c r="BE304" s="68" t="s">
        <v>1751</v>
      </c>
      <c r="BF304" s="68" t="s">
        <v>1751</v>
      </c>
      <c r="BG304" s="68" t="s">
        <v>1751</v>
      </c>
      <c r="BH304" s="68" t="s">
        <v>1751</v>
      </c>
      <c r="BI304" s="68" t="s">
        <v>1751</v>
      </c>
      <c r="BJ304" s="68" t="s">
        <v>1751</v>
      </c>
      <c r="BK304" s="68" t="s">
        <v>1751</v>
      </c>
      <c r="BL304" s="68" t="s">
        <v>1751</v>
      </c>
      <c r="BM304" s="68" t="s">
        <v>1751</v>
      </c>
    </row>
    <row r="305" spans="1:65">
      <c r="A305" s="132">
        <v>45204</v>
      </c>
      <c r="B305" s="68" t="s">
        <v>1751</v>
      </c>
      <c r="C305" s="68" t="s">
        <v>1751</v>
      </c>
      <c r="D305" s="68" t="s">
        <v>1751</v>
      </c>
      <c r="E305" s="68">
        <v>772</v>
      </c>
      <c r="F305" s="68" t="s">
        <v>1751</v>
      </c>
      <c r="G305" s="68" t="s">
        <v>1751</v>
      </c>
      <c r="H305" s="68" t="s">
        <v>1751</v>
      </c>
      <c r="I305" s="68">
        <v>794</v>
      </c>
      <c r="J305" s="68" t="s">
        <v>1751</v>
      </c>
      <c r="K305" s="68">
        <v>796</v>
      </c>
      <c r="L305" s="68">
        <v>895</v>
      </c>
      <c r="M305" s="68" t="s">
        <v>1751</v>
      </c>
      <c r="N305" s="68" t="s">
        <v>1751</v>
      </c>
      <c r="O305" s="68" t="s">
        <v>1751</v>
      </c>
      <c r="P305" s="68" t="s">
        <v>1751</v>
      </c>
      <c r="Q305" s="68" t="s">
        <v>1751</v>
      </c>
      <c r="R305" s="68">
        <v>985.1</v>
      </c>
      <c r="S305" s="68" t="s">
        <v>1751</v>
      </c>
      <c r="T305" s="68" t="s">
        <v>1751</v>
      </c>
      <c r="U305" s="68" t="s">
        <v>1751</v>
      </c>
      <c r="V305" s="68">
        <v>990</v>
      </c>
      <c r="W305" s="68" t="s">
        <v>1751</v>
      </c>
      <c r="X305" s="68" t="s">
        <v>1751</v>
      </c>
      <c r="Y305" s="68" t="s">
        <v>1751</v>
      </c>
      <c r="Z305" s="68" t="s">
        <v>1751</v>
      </c>
      <c r="AA305" s="68" t="s">
        <v>1751</v>
      </c>
      <c r="AB305" s="68" t="s">
        <v>1751</v>
      </c>
      <c r="AC305" s="68" t="s">
        <v>1751</v>
      </c>
      <c r="AD305" s="68" t="s">
        <v>1751</v>
      </c>
      <c r="AE305" s="68" t="s">
        <v>1751</v>
      </c>
      <c r="AF305" s="68" t="s">
        <v>1751</v>
      </c>
      <c r="AG305" s="68">
        <v>890.2</v>
      </c>
      <c r="AH305" s="68" t="s">
        <v>1751</v>
      </c>
      <c r="AI305" s="68" t="s">
        <v>1751</v>
      </c>
      <c r="AJ305" s="68" t="s">
        <v>1751</v>
      </c>
      <c r="AK305" s="68">
        <v>950</v>
      </c>
      <c r="AL305" s="68" t="s">
        <v>1751</v>
      </c>
      <c r="AM305" s="68" t="s">
        <v>1751</v>
      </c>
      <c r="AN305" s="68" t="s">
        <v>1751</v>
      </c>
      <c r="AO305" s="68" t="s">
        <v>1751</v>
      </c>
      <c r="AP305" s="68" t="s">
        <v>1751</v>
      </c>
      <c r="AQ305" s="68" t="s">
        <v>1751</v>
      </c>
      <c r="AR305" s="68" t="s">
        <v>1751</v>
      </c>
      <c r="AS305" s="68" t="s">
        <v>1751</v>
      </c>
      <c r="AT305" s="68" t="s">
        <v>1751</v>
      </c>
      <c r="AU305" s="68" t="s">
        <v>1751</v>
      </c>
      <c r="AV305" s="68" t="s">
        <v>1751</v>
      </c>
      <c r="AW305" s="68" t="s">
        <v>1751</v>
      </c>
      <c r="AX305" s="68" t="s">
        <v>1751</v>
      </c>
      <c r="AY305" s="68" t="s">
        <v>1751</v>
      </c>
      <c r="AZ305" s="68" t="s">
        <v>1751</v>
      </c>
      <c r="BA305" s="68" t="s">
        <v>1751</v>
      </c>
      <c r="BB305" s="68" t="s">
        <v>1751</v>
      </c>
      <c r="BC305" s="68" t="s">
        <v>1751</v>
      </c>
      <c r="BD305" s="68" t="s">
        <v>1751</v>
      </c>
      <c r="BE305" s="68" t="s">
        <v>1751</v>
      </c>
      <c r="BF305" s="68" t="s">
        <v>1751</v>
      </c>
      <c r="BG305" s="68" t="s">
        <v>1751</v>
      </c>
      <c r="BH305" s="68" t="s">
        <v>1751</v>
      </c>
      <c r="BI305" s="68" t="s">
        <v>1751</v>
      </c>
      <c r="BJ305" s="68" t="s">
        <v>1751</v>
      </c>
      <c r="BK305" s="68" t="s">
        <v>1751</v>
      </c>
      <c r="BL305" s="68" t="s">
        <v>1751</v>
      </c>
      <c r="BM305" s="68" t="s">
        <v>1751</v>
      </c>
    </row>
    <row r="306" spans="1:65">
      <c r="A306" s="132">
        <v>45205</v>
      </c>
      <c r="B306" s="68" t="s">
        <v>1751</v>
      </c>
      <c r="C306" s="68" t="s">
        <v>1751</v>
      </c>
      <c r="D306" s="68" t="s">
        <v>1751</v>
      </c>
      <c r="E306" s="68" t="s">
        <v>1751</v>
      </c>
      <c r="F306" s="68" t="s">
        <v>1751</v>
      </c>
      <c r="G306" s="68" t="s">
        <v>1751</v>
      </c>
      <c r="H306" s="68" t="s">
        <v>1751</v>
      </c>
      <c r="I306" s="68" t="s">
        <v>1751</v>
      </c>
      <c r="J306" s="68" t="s">
        <v>1751</v>
      </c>
      <c r="K306" s="68" t="s">
        <v>1751</v>
      </c>
      <c r="L306" s="68" t="s">
        <v>1751</v>
      </c>
      <c r="M306" s="68" t="s">
        <v>1751</v>
      </c>
      <c r="N306" s="68" t="s">
        <v>1751</v>
      </c>
      <c r="O306" s="68" t="s">
        <v>1751</v>
      </c>
      <c r="P306" s="68" t="s">
        <v>1751</v>
      </c>
      <c r="Q306" s="68" t="s">
        <v>1751</v>
      </c>
      <c r="R306" s="68" t="s">
        <v>1751</v>
      </c>
      <c r="S306" s="68" t="s">
        <v>1751</v>
      </c>
      <c r="T306" s="68" t="s">
        <v>1751</v>
      </c>
      <c r="U306" s="68" t="s">
        <v>1751</v>
      </c>
      <c r="V306" s="68" t="s">
        <v>1751</v>
      </c>
      <c r="W306" s="68" t="s">
        <v>1751</v>
      </c>
      <c r="X306" s="68" t="s">
        <v>1751</v>
      </c>
      <c r="Y306" s="68" t="s">
        <v>1751</v>
      </c>
      <c r="Z306" s="68" t="s">
        <v>1751</v>
      </c>
      <c r="AA306" s="68" t="s">
        <v>1751</v>
      </c>
      <c r="AB306" s="68" t="s">
        <v>1751</v>
      </c>
      <c r="AC306" s="68" t="s">
        <v>1751</v>
      </c>
      <c r="AD306" s="68" t="s">
        <v>1751</v>
      </c>
      <c r="AE306" s="68" t="s">
        <v>1751</v>
      </c>
      <c r="AF306" s="68" t="s">
        <v>1751</v>
      </c>
      <c r="AG306" s="68" t="s">
        <v>1751</v>
      </c>
      <c r="AH306" s="68" t="s">
        <v>1751</v>
      </c>
      <c r="AI306" s="68" t="s">
        <v>1751</v>
      </c>
      <c r="AJ306" s="68" t="s">
        <v>1751</v>
      </c>
      <c r="AK306" s="68" t="s">
        <v>1751</v>
      </c>
      <c r="AL306" s="68" t="s">
        <v>1751</v>
      </c>
      <c r="AM306" s="68" t="s">
        <v>1751</v>
      </c>
      <c r="AN306" s="68" t="s">
        <v>1751</v>
      </c>
      <c r="AO306" s="68" t="s">
        <v>1751</v>
      </c>
      <c r="AP306" s="68" t="s">
        <v>1751</v>
      </c>
      <c r="AQ306" s="68" t="s">
        <v>1751</v>
      </c>
      <c r="AR306" s="68" t="s">
        <v>1751</v>
      </c>
      <c r="AS306" s="68" t="s">
        <v>1751</v>
      </c>
      <c r="AT306" s="68" t="s">
        <v>1751</v>
      </c>
      <c r="AU306" s="68" t="s">
        <v>1751</v>
      </c>
      <c r="AV306" s="68" t="s">
        <v>1751</v>
      </c>
      <c r="AW306" s="68" t="s">
        <v>1751</v>
      </c>
      <c r="AX306" s="68" t="s">
        <v>1751</v>
      </c>
      <c r="AY306" s="68" t="s">
        <v>1751</v>
      </c>
      <c r="AZ306" s="68" t="s">
        <v>1751</v>
      </c>
      <c r="BA306" s="68" t="s">
        <v>1751</v>
      </c>
      <c r="BB306" s="68" t="s">
        <v>1751</v>
      </c>
      <c r="BC306" s="68" t="s">
        <v>1751</v>
      </c>
      <c r="BD306" s="68" t="s">
        <v>1751</v>
      </c>
      <c r="BE306" s="68" t="s">
        <v>1751</v>
      </c>
      <c r="BF306" s="68" t="s">
        <v>1751</v>
      </c>
      <c r="BG306" s="68" t="s">
        <v>1751</v>
      </c>
      <c r="BH306" s="68" t="s">
        <v>1751</v>
      </c>
      <c r="BI306" s="68" t="s">
        <v>1751</v>
      </c>
      <c r="BJ306" s="68" t="s">
        <v>1751</v>
      </c>
      <c r="BK306" s="68" t="s">
        <v>1751</v>
      </c>
      <c r="BL306" s="68" t="s">
        <v>1751</v>
      </c>
      <c r="BM306" s="68" t="s">
        <v>1751</v>
      </c>
    </row>
    <row r="307" spans="1:65">
      <c r="A307" s="132">
        <v>45206</v>
      </c>
      <c r="B307" s="68" t="s">
        <v>1751</v>
      </c>
      <c r="C307" s="68" t="s">
        <v>1751</v>
      </c>
      <c r="D307" s="68" t="s">
        <v>1751</v>
      </c>
      <c r="E307" s="68" t="s">
        <v>1751</v>
      </c>
      <c r="F307" s="68" t="s">
        <v>1751</v>
      </c>
      <c r="G307" s="68" t="s">
        <v>1751</v>
      </c>
      <c r="H307" s="68" t="s">
        <v>1751</v>
      </c>
      <c r="I307" s="68" t="s">
        <v>1751</v>
      </c>
      <c r="J307" s="68" t="s">
        <v>1751</v>
      </c>
      <c r="K307" s="68" t="s">
        <v>1751</v>
      </c>
      <c r="L307" s="68" t="s">
        <v>1751</v>
      </c>
      <c r="M307" s="68" t="s">
        <v>1751</v>
      </c>
      <c r="N307" s="68" t="s">
        <v>1751</v>
      </c>
      <c r="O307" s="68" t="s">
        <v>1751</v>
      </c>
      <c r="P307" s="68" t="s">
        <v>1751</v>
      </c>
      <c r="Q307" s="68" t="s">
        <v>1751</v>
      </c>
      <c r="R307" s="68" t="s">
        <v>1751</v>
      </c>
      <c r="S307" s="68" t="s">
        <v>1751</v>
      </c>
      <c r="T307" s="68" t="s">
        <v>1751</v>
      </c>
      <c r="U307" s="68" t="s">
        <v>1751</v>
      </c>
      <c r="V307" s="68" t="s">
        <v>1751</v>
      </c>
      <c r="W307" s="68" t="s">
        <v>1751</v>
      </c>
      <c r="X307" s="68" t="s">
        <v>1751</v>
      </c>
      <c r="Y307" s="68" t="s">
        <v>1751</v>
      </c>
      <c r="Z307" s="68" t="s">
        <v>1751</v>
      </c>
      <c r="AA307" s="68" t="s">
        <v>1751</v>
      </c>
      <c r="AB307" s="68" t="s">
        <v>1751</v>
      </c>
      <c r="AC307" s="68" t="s">
        <v>1751</v>
      </c>
      <c r="AD307" s="68" t="s">
        <v>1751</v>
      </c>
      <c r="AE307" s="68" t="s">
        <v>1751</v>
      </c>
      <c r="AF307" s="68" t="s">
        <v>1751</v>
      </c>
      <c r="AG307" s="68" t="s">
        <v>1751</v>
      </c>
      <c r="AH307" s="68" t="s">
        <v>1751</v>
      </c>
      <c r="AI307" s="68" t="s">
        <v>1751</v>
      </c>
      <c r="AJ307" s="68" t="s">
        <v>1751</v>
      </c>
      <c r="AK307" s="68" t="s">
        <v>1751</v>
      </c>
      <c r="AL307" s="68" t="s">
        <v>1751</v>
      </c>
      <c r="AM307" s="68" t="s">
        <v>1751</v>
      </c>
      <c r="AN307" s="68" t="s">
        <v>1751</v>
      </c>
      <c r="AO307" s="68" t="s">
        <v>1751</v>
      </c>
      <c r="AP307" s="68" t="s">
        <v>1751</v>
      </c>
      <c r="AQ307" s="68" t="s">
        <v>1751</v>
      </c>
      <c r="AR307" s="68" t="s">
        <v>1751</v>
      </c>
      <c r="AS307" s="68" t="s">
        <v>1751</v>
      </c>
      <c r="AT307" s="68" t="s">
        <v>1751</v>
      </c>
      <c r="AU307" s="68" t="s">
        <v>1751</v>
      </c>
      <c r="AV307" s="68" t="s">
        <v>1751</v>
      </c>
      <c r="AW307" s="68" t="s">
        <v>1751</v>
      </c>
      <c r="AX307" s="68" t="s">
        <v>1751</v>
      </c>
      <c r="AY307" s="68" t="s">
        <v>1751</v>
      </c>
      <c r="AZ307" s="68" t="s">
        <v>1751</v>
      </c>
      <c r="BA307" s="68" t="s">
        <v>1751</v>
      </c>
      <c r="BB307" s="68" t="s">
        <v>1751</v>
      </c>
      <c r="BC307" s="68" t="s">
        <v>1751</v>
      </c>
      <c r="BD307" s="68" t="s">
        <v>1751</v>
      </c>
      <c r="BE307" s="68" t="s">
        <v>1751</v>
      </c>
      <c r="BF307" s="68" t="s">
        <v>1751</v>
      </c>
      <c r="BG307" s="68" t="s">
        <v>1751</v>
      </c>
      <c r="BH307" s="68" t="s">
        <v>1751</v>
      </c>
      <c r="BI307" s="68" t="s">
        <v>1751</v>
      </c>
      <c r="BJ307" s="68" t="s">
        <v>1751</v>
      </c>
      <c r="BK307" s="68" t="s">
        <v>1751</v>
      </c>
      <c r="BL307" s="68" t="s">
        <v>1751</v>
      </c>
      <c r="BM307" s="68" t="s">
        <v>1751</v>
      </c>
    </row>
    <row r="308" spans="1:65">
      <c r="A308" s="132">
        <v>45207</v>
      </c>
      <c r="B308" s="68">
        <v>1020</v>
      </c>
      <c r="C308" s="68">
        <v>1025</v>
      </c>
      <c r="D308" s="68">
        <v>878</v>
      </c>
      <c r="E308" s="68">
        <v>772</v>
      </c>
      <c r="F308" s="68">
        <v>788</v>
      </c>
      <c r="G308" s="68">
        <v>800</v>
      </c>
      <c r="H308" s="68">
        <v>816</v>
      </c>
      <c r="I308" s="68">
        <v>778.3</v>
      </c>
      <c r="J308" s="68">
        <v>789</v>
      </c>
      <c r="K308" s="68">
        <v>800</v>
      </c>
      <c r="L308" s="68">
        <v>897</v>
      </c>
      <c r="M308" s="68" t="s">
        <v>1751</v>
      </c>
      <c r="N308" s="68" t="s">
        <v>1751</v>
      </c>
      <c r="O308" s="68">
        <v>825</v>
      </c>
      <c r="P308" s="68" t="s">
        <v>1751</v>
      </c>
      <c r="Q308" s="68" t="s">
        <v>1751</v>
      </c>
      <c r="R308" s="68" t="s">
        <v>1751</v>
      </c>
      <c r="S308" s="68" t="s">
        <v>1751</v>
      </c>
      <c r="T308" s="68" t="s">
        <v>1751</v>
      </c>
      <c r="U308" s="68" t="s">
        <v>1751</v>
      </c>
      <c r="V308" s="68" t="s">
        <v>1751</v>
      </c>
      <c r="W308" s="68" t="s">
        <v>1751</v>
      </c>
      <c r="X308" s="68" t="s">
        <v>1751</v>
      </c>
      <c r="Y308" s="68" t="s">
        <v>1751</v>
      </c>
      <c r="Z308" s="68" t="s">
        <v>1751</v>
      </c>
      <c r="AA308" s="68" t="s">
        <v>1751</v>
      </c>
      <c r="AB308" s="68" t="s">
        <v>1751</v>
      </c>
      <c r="AC308" s="68" t="s">
        <v>1751</v>
      </c>
      <c r="AD308" s="68" t="s">
        <v>1751</v>
      </c>
      <c r="AE308" s="68">
        <v>980</v>
      </c>
      <c r="AF308" s="68" t="s">
        <v>1751</v>
      </c>
      <c r="AG308" s="68">
        <v>881.5</v>
      </c>
      <c r="AH308" s="68">
        <v>864.4</v>
      </c>
      <c r="AI308" s="68" t="s">
        <v>1751</v>
      </c>
      <c r="AJ308" s="68" t="s">
        <v>1751</v>
      </c>
      <c r="AK308" s="68" t="s">
        <v>1751</v>
      </c>
      <c r="AL308" s="68" t="s">
        <v>1751</v>
      </c>
      <c r="AM308" s="68" t="s">
        <v>1751</v>
      </c>
      <c r="AN308" s="68" t="s">
        <v>1751</v>
      </c>
      <c r="AO308" s="68" t="s">
        <v>1751</v>
      </c>
      <c r="AP308" s="68" t="s">
        <v>1751</v>
      </c>
      <c r="AQ308" s="68" t="s">
        <v>1751</v>
      </c>
      <c r="AR308" s="68">
        <v>805</v>
      </c>
      <c r="AS308" s="68" t="s">
        <v>1751</v>
      </c>
      <c r="AT308" s="68" t="s">
        <v>1751</v>
      </c>
      <c r="AU308" s="68" t="s">
        <v>1751</v>
      </c>
      <c r="AV308" s="68" t="s">
        <v>1751</v>
      </c>
      <c r="AW308" s="68" t="s">
        <v>1751</v>
      </c>
      <c r="AX308" s="68" t="s">
        <v>1751</v>
      </c>
      <c r="AY308" s="68" t="s">
        <v>1751</v>
      </c>
      <c r="AZ308" s="68" t="s">
        <v>1751</v>
      </c>
      <c r="BA308" s="68" t="s">
        <v>1751</v>
      </c>
      <c r="BB308" s="68" t="s">
        <v>1751</v>
      </c>
      <c r="BC308" s="68" t="s">
        <v>1751</v>
      </c>
      <c r="BD308" s="68" t="s">
        <v>1751</v>
      </c>
      <c r="BE308" s="68" t="s">
        <v>1751</v>
      </c>
      <c r="BF308" s="68" t="s">
        <v>1751</v>
      </c>
      <c r="BG308" s="68" t="s">
        <v>1751</v>
      </c>
      <c r="BH308" s="68" t="s">
        <v>1751</v>
      </c>
      <c r="BI308" s="68" t="s">
        <v>1751</v>
      </c>
      <c r="BJ308" s="68" t="s">
        <v>1751</v>
      </c>
      <c r="BK308" s="68" t="s">
        <v>1751</v>
      </c>
      <c r="BL308" s="68" t="s">
        <v>1751</v>
      </c>
      <c r="BM308" s="68" t="s">
        <v>1751</v>
      </c>
    </row>
    <row r="309" spans="1:65">
      <c r="A309" s="132">
        <v>45208</v>
      </c>
      <c r="B309" s="68">
        <v>1025</v>
      </c>
      <c r="C309" s="68">
        <v>1030</v>
      </c>
      <c r="D309" s="68" t="s">
        <v>1751</v>
      </c>
      <c r="E309" s="68">
        <v>777</v>
      </c>
      <c r="F309" s="68" t="s">
        <v>1751</v>
      </c>
      <c r="G309" s="68" t="s">
        <v>1751</v>
      </c>
      <c r="H309" s="68" t="s">
        <v>1751</v>
      </c>
      <c r="I309" s="68" t="s">
        <v>1751</v>
      </c>
      <c r="J309" s="68">
        <v>800</v>
      </c>
      <c r="K309" s="68">
        <v>816</v>
      </c>
      <c r="L309" s="68">
        <v>900</v>
      </c>
      <c r="M309" s="68" t="s">
        <v>1751</v>
      </c>
      <c r="N309" s="68" t="s">
        <v>1751</v>
      </c>
      <c r="O309" s="68">
        <v>825</v>
      </c>
      <c r="P309" s="68" t="s">
        <v>1751</v>
      </c>
      <c r="Q309" s="68">
        <v>999.6</v>
      </c>
      <c r="R309" s="68" t="s">
        <v>1751</v>
      </c>
      <c r="S309" s="68" t="s">
        <v>1751</v>
      </c>
      <c r="T309" s="68" t="s">
        <v>1751</v>
      </c>
      <c r="U309" s="68" t="s">
        <v>1751</v>
      </c>
      <c r="V309" s="68">
        <v>1009</v>
      </c>
      <c r="W309" s="68" t="s">
        <v>1751</v>
      </c>
      <c r="X309" s="68" t="s">
        <v>1751</v>
      </c>
      <c r="Y309" s="68" t="s">
        <v>1751</v>
      </c>
      <c r="Z309" s="68" t="s">
        <v>1751</v>
      </c>
      <c r="AA309" s="68" t="s">
        <v>1751</v>
      </c>
      <c r="AB309" s="68" t="s">
        <v>1751</v>
      </c>
      <c r="AC309" s="68" t="s">
        <v>1751</v>
      </c>
      <c r="AD309" s="68" t="s">
        <v>1751</v>
      </c>
      <c r="AE309" s="68" t="s">
        <v>1751</v>
      </c>
      <c r="AF309" s="68" t="s">
        <v>1751</v>
      </c>
      <c r="AG309" s="68">
        <v>890.7</v>
      </c>
      <c r="AH309" s="68" t="s">
        <v>1751</v>
      </c>
      <c r="AI309" s="68" t="s">
        <v>1751</v>
      </c>
      <c r="AJ309" s="68">
        <v>1123.68</v>
      </c>
      <c r="AK309" s="68" t="s">
        <v>1751</v>
      </c>
      <c r="AL309" s="68" t="s">
        <v>1751</v>
      </c>
      <c r="AM309" s="68" t="s">
        <v>1751</v>
      </c>
      <c r="AN309" s="68" t="s">
        <v>1751</v>
      </c>
      <c r="AO309" s="68" t="s">
        <v>1751</v>
      </c>
      <c r="AP309" s="68" t="s">
        <v>1751</v>
      </c>
      <c r="AQ309" s="68" t="s">
        <v>1751</v>
      </c>
      <c r="AR309" s="68">
        <v>800</v>
      </c>
      <c r="AS309" s="68" t="s">
        <v>1751</v>
      </c>
      <c r="AT309" s="68" t="s">
        <v>1751</v>
      </c>
      <c r="AU309" s="68" t="s">
        <v>1751</v>
      </c>
      <c r="AV309" s="68" t="s">
        <v>1751</v>
      </c>
      <c r="AW309" s="68" t="s">
        <v>1751</v>
      </c>
      <c r="AX309" s="68" t="s">
        <v>1751</v>
      </c>
      <c r="AY309" s="68" t="s">
        <v>1751</v>
      </c>
      <c r="AZ309" s="68" t="s">
        <v>1751</v>
      </c>
      <c r="BA309" s="68" t="s">
        <v>1751</v>
      </c>
      <c r="BB309" s="68" t="s">
        <v>1751</v>
      </c>
      <c r="BC309" s="68" t="s">
        <v>1751</v>
      </c>
      <c r="BD309" s="68" t="s">
        <v>1751</v>
      </c>
      <c r="BE309" s="68" t="s">
        <v>1751</v>
      </c>
      <c r="BF309" s="68" t="s">
        <v>1751</v>
      </c>
      <c r="BG309" s="68" t="s">
        <v>1751</v>
      </c>
      <c r="BH309" s="68" t="s">
        <v>1751</v>
      </c>
      <c r="BI309" s="68" t="s">
        <v>1751</v>
      </c>
      <c r="BJ309" s="68" t="s">
        <v>1751</v>
      </c>
      <c r="BK309" s="68" t="s">
        <v>1751</v>
      </c>
      <c r="BL309" s="68" t="s">
        <v>1751</v>
      </c>
      <c r="BM309" s="68" t="s">
        <v>1751</v>
      </c>
    </row>
    <row r="310" spans="1:65">
      <c r="A310" s="132">
        <v>45209</v>
      </c>
      <c r="B310" s="68">
        <v>1030</v>
      </c>
      <c r="C310" s="68">
        <v>1021</v>
      </c>
      <c r="D310" s="68" t="s">
        <v>1751</v>
      </c>
      <c r="E310" s="68">
        <v>777</v>
      </c>
      <c r="F310" s="68">
        <v>793</v>
      </c>
      <c r="G310" s="68" t="s">
        <v>1751</v>
      </c>
      <c r="H310" s="68">
        <v>810</v>
      </c>
      <c r="I310" s="68" t="s">
        <v>1751</v>
      </c>
      <c r="J310" s="68" t="s">
        <v>1751</v>
      </c>
      <c r="K310" s="68" t="s">
        <v>1751</v>
      </c>
      <c r="L310" s="68">
        <v>910</v>
      </c>
      <c r="M310" s="68" t="s">
        <v>1751</v>
      </c>
      <c r="N310" s="68" t="s">
        <v>1751</v>
      </c>
      <c r="O310" s="68" t="s">
        <v>1751</v>
      </c>
      <c r="P310" s="68" t="s">
        <v>1751</v>
      </c>
      <c r="Q310" s="68" t="s">
        <v>1751</v>
      </c>
      <c r="R310" s="68" t="s">
        <v>1751</v>
      </c>
      <c r="S310" s="68" t="s">
        <v>1751</v>
      </c>
      <c r="T310" s="68" t="s">
        <v>1751</v>
      </c>
      <c r="U310" s="68" t="s">
        <v>1751</v>
      </c>
      <c r="V310" s="68">
        <v>990.8</v>
      </c>
      <c r="W310" s="68" t="s">
        <v>1751</v>
      </c>
      <c r="X310" s="68" t="s">
        <v>1751</v>
      </c>
      <c r="Y310" s="68" t="s">
        <v>1751</v>
      </c>
      <c r="Z310" s="68" t="s">
        <v>1751</v>
      </c>
      <c r="AA310" s="68" t="s">
        <v>1751</v>
      </c>
      <c r="AB310" s="68" t="s">
        <v>1751</v>
      </c>
      <c r="AC310" s="68" t="s">
        <v>1751</v>
      </c>
      <c r="AD310" s="68" t="s">
        <v>1751</v>
      </c>
      <c r="AE310" s="68" t="s">
        <v>1751</v>
      </c>
      <c r="AF310" s="68" t="s">
        <v>1751</v>
      </c>
      <c r="AG310" s="68">
        <v>869</v>
      </c>
      <c r="AH310" s="68">
        <v>814</v>
      </c>
      <c r="AI310" s="68" t="s">
        <v>1751</v>
      </c>
      <c r="AJ310" s="68" t="s">
        <v>1751</v>
      </c>
      <c r="AK310" s="68" t="s">
        <v>1751</v>
      </c>
      <c r="AL310" s="68" t="s">
        <v>1751</v>
      </c>
      <c r="AM310" s="68" t="s">
        <v>1751</v>
      </c>
      <c r="AN310" s="68" t="s">
        <v>1751</v>
      </c>
      <c r="AO310" s="68" t="s">
        <v>1751</v>
      </c>
      <c r="AP310" s="68" t="s">
        <v>1751</v>
      </c>
      <c r="AQ310" s="68" t="s">
        <v>1751</v>
      </c>
      <c r="AR310" s="68" t="s">
        <v>1751</v>
      </c>
      <c r="AS310" s="68" t="s">
        <v>1751</v>
      </c>
      <c r="AT310" s="68" t="s">
        <v>1751</v>
      </c>
      <c r="AU310" s="68" t="s">
        <v>1751</v>
      </c>
      <c r="AV310" s="68" t="s">
        <v>1751</v>
      </c>
      <c r="AW310" s="68" t="s">
        <v>1751</v>
      </c>
      <c r="AX310" s="68" t="s">
        <v>1751</v>
      </c>
      <c r="AY310" s="68">
        <v>802</v>
      </c>
      <c r="AZ310" s="68" t="s">
        <v>1751</v>
      </c>
      <c r="BA310" s="68" t="s">
        <v>1751</v>
      </c>
      <c r="BB310" s="68" t="s">
        <v>1751</v>
      </c>
      <c r="BC310" s="68" t="s">
        <v>1751</v>
      </c>
      <c r="BD310" s="68" t="s">
        <v>1751</v>
      </c>
      <c r="BE310" s="68" t="s">
        <v>1751</v>
      </c>
      <c r="BF310" s="68" t="s">
        <v>1751</v>
      </c>
      <c r="BG310" s="68" t="s">
        <v>1751</v>
      </c>
      <c r="BH310" s="68" t="s">
        <v>1751</v>
      </c>
      <c r="BI310" s="68" t="s">
        <v>1751</v>
      </c>
      <c r="BJ310" s="68" t="s">
        <v>1751</v>
      </c>
      <c r="BK310" s="68" t="s">
        <v>1751</v>
      </c>
      <c r="BL310" s="68" t="s">
        <v>1751</v>
      </c>
      <c r="BM310" s="68" t="s">
        <v>1751</v>
      </c>
    </row>
    <row r="311" spans="1:65">
      <c r="A311" s="132">
        <v>45210</v>
      </c>
      <c r="B311" s="68" t="s">
        <v>1751</v>
      </c>
      <c r="C311" s="68" t="s">
        <v>1751</v>
      </c>
      <c r="D311" s="68" t="s">
        <v>1751</v>
      </c>
      <c r="E311" s="68" t="s">
        <v>1751</v>
      </c>
      <c r="F311" s="68" t="s">
        <v>1751</v>
      </c>
      <c r="G311" s="68">
        <v>790</v>
      </c>
      <c r="H311" s="68" t="s">
        <v>1751</v>
      </c>
      <c r="I311" s="68" t="s">
        <v>1751</v>
      </c>
      <c r="J311" s="68" t="s">
        <v>1751</v>
      </c>
      <c r="K311" s="68" t="s">
        <v>1751</v>
      </c>
      <c r="L311" s="68">
        <v>891.8</v>
      </c>
      <c r="M311" s="68" t="s">
        <v>1751</v>
      </c>
      <c r="N311" s="68" t="s">
        <v>1751</v>
      </c>
      <c r="O311" s="68">
        <v>825</v>
      </c>
      <c r="P311" s="68" t="s">
        <v>1751</v>
      </c>
      <c r="Q311" s="68" t="s">
        <v>1751</v>
      </c>
      <c r="R311" s="68" t="s">
        <v>1751</v>
      </c>
      <c r="S311" s="68" t="s">
        <v>1751</v>
      </c>
      <c r="T311" s="68" t="s">
        <v>1751</v>
      </c>
      <c r="U311" s="68">
        <v>891</v>
      </c>
      <c r="V311" s="68">
        <v>990.6</v>
      </c>
      <c r="W311" s="68" t="s">
        <v>1751</v>
      </c>
      <c r="X311" s="68" t="s">
        <v>1751</v>
      </c>
      <c r="Y311" s="68" t="s">
        <v>1751</v>
      </c>
      <c r="Z311" s="68" t="s">
        <v>1751</v>
      </c>
      <c r="AA311" s="68" t="s">
        <v>1751</v>
      </c>
      <c r="AB311" s="68" t="s">
        <v>1751</v>
      </c>
      <c r="AC311" s="68" t="s">
        <v>1751</v>
      </c>
      <c r="AD311" s="68">
        <v>900</v>
      </c>
      <c r="AE311" s="68" t="s">
        <v>1751</v>
      </c>
      <c r="AF311" s="68" t="s">
        <v>1751</v>
      </c>
      <c r="AG311" s="68">
        <v>887</v>
      </c>
      <c r="AH311" s="68">
        <v>815</v>
      </c>
      <c r="AI311" s="68" t="s">
        <v>1751</v>
      </c>
      <c r="AJ311" s="68" t="s">
        <v>1751</v>
      </c>
      <c r="AK311" s="68" t="s">
        <v>1751</v>
      </c>
      <c r="AL311" s="68" t="s">
        <v>1751</v>
      </c>
      <c r="AM311" s="68" t="s">
        <v>1751</v>
      </c>
      <c r="AN311" s="68" t="s">
        <v>1751</v>
      </c>
      <c r="AO311" s="68" t="s">
        <v>1751</v>
      </c>
      <c r="AP311" s="68" t="s">
        <v>1751</v>
      </c>
      <c r="AQ311" s="68" t="s">
        <v>1751</v>
      </c>
      <c r="AR311" s="68" t="s">
        <v>1751</v>
      </c>
      <c r="AS311" s="68" t="s">
        <v>1751</v>
      </c>
      <c r="AT311" s="68" t="s">
        <v>1751</v>
      </c>
      <c r="AU311" s="68" t="s">
        <v>1751</v>
      </c>
      <c r="AV311" s="68" t="s">
        <v>1751</v>
      </c>
      <c r="AW311" s="68" t="s">
        <v>1751</v>
      </c>
      <c r="AX311" s="68" t="s">
        <v>1751</v>
      </c>
      <c r="AY311" s="68" t="s">
        <v>1751</v>
      </c>
      <c r="AZ311" s="68" t="s">
        <v>1751</v>
      </c>
      <c r="BA311" s="68" t="s">
        <v>1751</v>
      </c>
      <c r="BB311" s="68" t="s">
        <v>1751</v>
      </c>
      <c r="BC311" s="68" t="s">
        <v>1751</v>
      </c>
      <c r="BD311" s="68" t="s">
        <v>1751</v>
      </c>
      <c r="BE311" s="68" t="s">
        <v>1751</v>
      </c>
      <c r="BF311" s="68" t="s">
        <v>1751</v>
      </c>
      <c r="BG311" s="68" t="s">
        <v>1751</v>
      </c>
      <c r="BH311" s="68" t="s">
        <v>1751</v>
      </c>
      <c r="BI311" s="68" t="s">
        <v>1751</v>
      </c>
      <c r="BJ311" s="68" t="s">
        <v>1751</v>
      </c>
      <c r="BK311" s="68" t="s">
        <v>1751</v>
      </c>
      <c r="BL311" s="68" t="s">
        <v>1751</v>
      </c>
      <c r="BM311" s="68" t="s">
        <v>1751</v>
      </c>
    </row>
    <row r="312" spans="1:65">
      <c r="A312" s="132">
        <v>45211</v>
      </c>
      <c r="B312" s="68" t="s">
        <v>1751</v>
      </c>
      <c r="C312" s="68" t="s">
        <v>1751</v>
      </c>
      <c r="D312" s="68" t="s">
        <v>1751</v>
      </c>
      <c r="E312" s="68" t="s">
        <v>1751</v>
      </c>
      <c r="F312" s="68" t="s">
        <v>1751</v>
      </c>
      <c r="G312" s="68">
        <v>785</v>
      </c>
      <c r="H312" s="68">
        <v>820</v>
      </c>
      <c r="I312" s="68" t="s">
        <v>1751</v>
      </c>
      <c r="J312" s="68" t="s">
        <v>1751</v>
      </c>
      <c r="K312" s="68" t="s">
        <v>1751</v>
      </c>
      <c r="L312" s="68">
        <v>885.1</v>
      </c>
      <c r="M312" s="68" t="s">
        <v>1751</v>
      </c>
      <c r="N312" s="68" t="s">
        <v>1751</v>
      </c>
      <c r="O312" s="68" t="s">
        <v>1751</v>
      </c>
      <c r="P312" s="68">
        <v>866</v>
      </c>
      <c r="Q312" s="68">
        <v>990</v>
      </c>
      <c r="R312" s="68" t="s">
        <v>1751</v>
      </c>
      <c r="S312" s="68" t="s">
        <v>1751</v>
      </c>
      <c r="T312" s="68" t="s">
        <v>1751</v>
      </c>
      <c r="U312" s="68" t="s">
        <v>1751</v>
      </c>
      <c r="V312" s="68">
        <v>992</v>
      </c>
      <c r="W312" s="68" t="s">
        <v>1751</v>
      </c>
      <c r="X312" s="68" t="s">
        <v>1751</v>
      </c>
      <c r="Y312" s="68" t="s">
        <v>1751</v>
      </c>
      <c r="Z312" s="68" t="s">
        <v>1751</v>
      </c>
      <c r="AA312" s="68" t="s">
        <v>1751</v>
      </c>
      <c r="AB312" s="68" t="s">
        <v>1751</v>
      </c>
      <c r="AC312" s="68" t="s">
        <v>1751</v>
      </c>
      <c r="AD312" s="68">
        <v>900</v>
      </c>
      <c r="AE312" s="68">
        <v>980.3</v>
      </c>
      <c r="AF312" s="68" t="s">
        <v>1751</v>
      </c>
      <c r="AG312" s="68">
        <v>888.4</v>
      </c>
      <c r="AH312" s="68">
        <v>815.1</v>
      </c>
      <c r="AI312" s="68" t="s">
        <v>1751</v>
      </c>
      <c r="AJ312" s="68">
        <v>1036.7</v>
      </c>
      <c r="AK312" s="68">
        <v>940</v>
      </c>
      <c r="AL312" s="68" t="s">
        <v>1751</v>
      </c>
      <c r="AM312" s="68" t="s">
        <v>1751</v>
      </c>
      <c r="AN312" s="68" t="s">
        <v>1751</v>
      </c>
      <c r="AO312" s="68" t="s">
        <v>1751</v>
      </c>
      <c r="AP312" s="68" t="s">
        <v>1751</v>
      </c>
      <c r="AQ312" s="68" t="s">
        <v>1751</v>
      </c>
      <c r="AR312" s="68" t="s">
        <v>1751</v>
      </c>
      <c r="AS312" s="68" t="s">
        <v>1751</v>
      </c>
      <c r="AT312" s="68" t="s">
        <v>1751</v>
      </c>
      <c r="AU312" s="68" t="s">
        <v>1751</v>
      </c>
      <c r="AV312" s="68" t="s">
        <v>1751</v>
      </c>
      <c r="AW312" s="68" t="s">
        <v>1751</v>
      </c>
      <c r="AX312" s="68" t="s">
        <v>1751</v>
      </c>
      <c r="AY312" s="68" t="s">
        <v>1751</v>
      </c>
      <c r="AZ312" s="68" t="s">
        <v>1751</v>
      </c>
      <c r="BA312" s="68" t="s">
        <v>1751</v>
      </c>
      <c r="BB312" s="68" t="s">
        <v>1751</v>
      </c>
      <c r="BC312" s="68" t="s">
        <v>1751</v>
      </c>
      <c r="BD312" s="68" t="s">
        <v>1751</v>
      </c>
      <c r="BE312" s="68" t="s">
        <v>1751</v>
      </c>
      <c r="BF312" s="68" t="s">
        <v>1751</v>
      </c>
      <c r="BG312" s="68" t="s">
        <v>1751</v>
      </c>
      <c r="BH312" s="68" t="s">
        <v>1751</v>
      </c>
      <c r="BI312" s="68" t="s">
        <v>1751</v>
      </c>
      <c r="BJ312" s="68" t="s">
        <v>1751</v>
      </c>
      <c r="BK312" s="68" t="s">
        <v>1751</v>
      </c>
      <c r="BL312" s="68" t="s">
        <v>1751</v>
      </c>
      <c r="BM312" s="68" t="s">
        <v>1751</v>
      </c>
    </row>
    <row r="313" spans="1:65">
      <c r="A313" s="132">
        <v>45212</v>
      </c>
      <c r="B313" s="68" t="s">
        <v>1751</v>
      </c>
      <c r="C313" s="68" t="s">
        <v>1751</v>
      </c>
      <c r="D313" s="68" t="s">
        <v>1751</v>
      </c>
      <c r="E313" s="68" t="s">
        <v>1751</v>
      </c>
      <c r="F313" s="68" t="s">
        <v>1751</v>
      </c>
      <c r="G313" s="68" t="s">
        <v>1751</v>
      </c>
      <c r="H313" s="68" t="s">
        <v>1751</v>
      </c>
      <c r="I313" s="68" t="s">
        <v>1751</v>
      </c>
      <c r="J313" s="68" t="s">
        <v>1751</v>
      </c>
      <c r="K313" s="68" t="s">
        <v>1751</v>
      </c>
      <c r="L313" s="68" t="s">
        <v>1751</v>
      </c>
      <c r="M313" s="68" t="s">
        <v>1751</v>
      </c>
      <c r="N313" s="68" t="s">
        <v>1751</v>
      </c>
      <c r="O313" s="68" t="s">
        <v>1751</v>
      </c>
      <c r="P313" s="68" t="s">
        <v>1751</v>
      </c>
      <c r="Q313" s="68" t="s">
        <v>1751</v>
      </c>
      <c r="R313" s="68" t="s">
        <v>1751</v>
      </c>
      <c r="S313" s="68" t="s">
        <v>1751</v>
      </c>
      <c r="T313" s="68" t="s">
        <v>1751</v>
      </c>
      <c r="U313" s="68" t="s">
        <v>1751</v>
      </c>
      <c r="V313" s="68" t="s">
        <v>1751</v>
      </c>
      <c r="W313" s="68" t="s">
        <v>1751</v>
      </c>
      <c r="X313" s="68" t="s">
        <v>1751</v>
      </c>
      <c r="Y313" s="68" t="s">
        <v>1751</v>
      </c>
      <c r="Z313" s="68" t="s">
        <v>1751</v>
      </c>
      <c r="AA313" s="68" t="s">
        <v>1751</v>
      </c>
      <c r="AB313" s="68" t="s">
        <v>1751</v>
      </c>
      <c r="AC313" s="68" t="s">
        <v>1751</v>
      </c>
      <c r="AD313" s="68" t="s">
        <v>1751</v>
      </c>
      <c r="AE313" s="68" t="s">
        <v>1751</v>
      </c>
      <c r="AF313" s="68" t="s">
        <v>1751</v>
      </c>
      <c r="AG313" s="68" t="s">
        <v>1751</v>
      </c>
      <c r="AH313" s="68" t="s">
        <v>1751</v>
      </c>
      <c r="AI313" s="68" t="s">
        <v>1751</v>
      </c>
      <c r="AJ313" s="68" t="s">
        <v>1751</v>
      </c>
      <c r="AK313" s="68" t="s">
        <v>1751</v>
      </c>
      <c r="AL313" s="68" t="s">
        <v>1751</v>
      </c>
      <c r="AM313" s="68" t="s">
        <v>1751</v>
      </c>
      <c r="AN313" s="68" t="s">
        <v>1751</v>
      </c>
      <c r="AO313" s="68" t="s">
        <v>1751</v>
      </c>
      <c r="AP313" s="68" t="s">
        <v>1751</v>
      </c>
      <c r="AQ313" s="68" t="s">
        <v>1751</v>
      </c>
      <c r="AR313" s="68" t="s">
        <v>1751</v>
      </c>
      <c r="AS313" s="68" t="s">
        <v>1751</v>
      </c>
      <c r="AT313" s="68" t="s">
        <v>1751</v>
      </c>
      <c r="AU313" s="68" t="s">
        <v>1751</v>
      </c>
      <c r="AV313" s="68" t="s">
        <v>1751</v>
      </c>
      <c r="AW313" s="68" t="s">
        <v>1751</v>
      </c>
      <c r="AX313" s="68" t="s">
        <v>1751</v>
      </c>
      <c r="AY313" s="68" t="s">
        <v>1751</v>
      </c>
      <c r="AZ313" s="68" t="s">
        <v>1751</v>
      </c>
      <c r="BA313" s="68" t="s">
        <v>1751</v>
      </c>
      <c r="BB313" s="68" t="s">
        <v>1751</v>
      </c>
      <c r="BC313" s="68" t="s">
        <v>1751</v>
      </c>
      <c r="BD313" s="68" t="s">
        <v>1751</v>
      </c>
      <c r="BE313" s="68" t="s">
        <v>1751</v>
      </c>
      <c r="BF313" s="68" t="s">
        <v>1751</v>
      </c>
      <c r="BG313" s="68" t="s">
        <v>1751</v>
      </c>
      <c r="BH313" s="68" t="s">
        <v>1751</v>
      </c>
      <c r="BI313" s="68" t="s">
        <v>1751</v>
      </c>
      <c r="BJ313" s="68" t="s">
        <v>1751</v>
      </c>
      <c r="BK313" s="68" t="s">
        <v>1751</v>
      </c>
      <c r="BL313" s="68" t="s">
        <v>1751</v>
      </c>
      <c r="BM313" s="68" t="s">
        <v>1751</v>
      </c>
    </row>
    <row r="314" spans="1:65">
      <c r="A314" s="132">
        <v>45213</v>
      </c>
      <c r="B314" s="68" t="s">
        <v>1751</v>
      </c>
      <c r="C314" s="68" t="s">
        <v>1751</v>
      </c>
      <c r="D314" s="68" t="s">
        <v>1751</v>
      </c>
      <c r="E314" s="68" t="s">
        <v>1751</v>
      </c>
      <c r="F314" s="68" t="s">
        <v>1751</v>
      </c>
      <c r="G314" s="68" t="s">
        <v>1751</v>
      </c>
      <c r="H314" s="68" t="s">
        <v>1751</v>
      </c>
      <c r="I314" s="68" t="s">
        <v>1751</v>
      </c>
      <c r="J314" s="68" t="s">
        <v>1751</v>
      </c>
      <c r="K314" s="68" t="s">
        <v>1751</v>
      </c>
      <c r="L314" s="68" t="s">
        <v>1751</v>
      </c>
      <c r="M314" s="68" t="s">
        <v>1751</v>
      </c>
      <c r="N314" s="68" t="s">
        <v>1751</v>
      </c>
      <c r="O314" s="68" t="s">
        <v>1751</v>
      </c>
      <c r="P314" s="68" t="s">
        <v>1751</v>
      </c>
      <c r="Q314" s="68" t="s">
        <v>1751</v>
      </c>
      <c r="R314" s="68" t="s">
        <v>1751</v>
      </c>
      <c r="S314" s="68" t="s">
        <v>1751</v>
      </c>
      <c r="T314" s="68" t="s">
        <v>1751</v>
      </c>
      <c r="U314" s="68" t="s">
        <v>1751</v>
      </c>
      <c r="V314" s="68" t="s">
        <v>1751</v>
      </c>
      <c r="W314" s="68" t="s">
        <v>1751</v>
      </c>
      <c r="X314" s="68" t="s">
        <v>1751</v>
      </c>
      <c r="Y314" s="68" t="s">
        <v>1751</v>
      </c>
      <c r="Z314" s="68" t="s">
        <v>1751</v>
      </c>
      <c r="AA314" s="68" t="s">
        <v>1751</v>
      </c>
      <c r="AB314" s="68" t="s">
        <v>1751</v>
      </c>
      <c r="AC314" s="68" t="s">
        <v>1751</v>
      </c>
      <c r="AD314" s="68" t="s">
        <v>1751</v>
      </c>
      <c r="AE314" s="68" t="s">
        <v>1751</v>
      </c>
      <c r="AF314" s="68" t="s">
        <v>1751</v>
      </c>
      <c r="AG314" s="68" t="s">
        <v>1751</v>
      </c>
      <c r="AH314" s="68" t="s">
        <v>1751</v>
      </c>
      <c r="AI314" s="68" t="s">
        <v>1751</v>
      </c>
      <c r="AJ314" s="68" t="s">
        <v>1751</v>
      </c>
      <c r="AK314" s="68" t="s">
        <v>1751</v>
      </c>
      <c r="AL314" s="68" t="s">
        <v>1751</v>
      </c>
      <c r="AM314" s="68" t="s">
        <v>1751</v>
      </c>
      <c r="AN314" s="68" t="s">
        <v>1751</v>
      </c>
      <c r="AO314" s="68" t="s">
        <v>1751</v>
      </c>
      <c r="AP314" s="68" t="s">
        <v>1751</v>
      </c>
      <c r="AQ314" s="68" t="s">
        <v>1751</v>
      </c>
      <c r="AR314" s="68" t="s">
        <v>1751</v>
      </c>
      <c r="AS314" s="68" t="s">
        <v>1751</v>
      </c>
      <c r="AT314" s="68" t="s">
        <v>1751</v>
      </c>
      <c r="AU314" s="68" t="s">
        <v>1751</v>
      </c>
      <c r="AV314" s="68" t="s">
        <v>1751</v>
      </c>
      <c r="AW314" s="68" t="s">
        <v>1751</v>
      </c>
      <c r="AX314" s="68" t="s">
        <v>1751</v>
      </c>
      <c r="AY314" s="68" t="s">
        <v>1751</v>
      </c>
      <c r="AZ314" s="68" t="s">
        <v>1751</v>
      </c>
      <c r="BA314" s="68" t="s">
        <v>1751</v>
      </c>
      <c r="BB314" s="68" t="s">
        <v>1751</v>
      </c>
      <c r="BC314" s="68" t="s">
        <v>1751</v>
      </c>
      <c r="BD314" s="68" t="s">
        <v>1751</v>
      </c>
      <c r="BE314" s="68" t="s">
        <v>1751</v>
      </c>
      <c r="BF314" s="68" t="s">
        <v>1751</v>
      </c>
      <c r="BG314" s="68" t="s">
        <v>1751</v>
      </c>
      <c r="BH314" s="68" t="s">
        <v>1751</v>
      </c>
      <c r="BI314" s="68" t="s">
        <v>1751</v>
      </c>
      <c r="BJ314" s="68" t="s">
        <v>1751</v>
      </c>
      <c r="BK314" s="68" t="s">
        <v>1751</v>
      </c>
      <c r="BL314" s="68" t="s">
        <v>1751</v>
      </c>
      <c r="BM314" s="68" t="s">
        <v>1751</v>
      </c>
    </row>
    <row r="315" spans="1:65">
      <c r="A315" s="132">
        <v>45214</v>
      </c>
      <c r="B315" s="68" t="s">
        <v>1751</v>
      </c>
      <c r="C315" s="68" t="s">
        <v>1751</v>
      </c>
      <c r="D315" s="68" t="s">
        <v>1751</v>
      </c>
      <c r="E315" s="68" t="s">
        <v>1751</v>
      </c>
      <c r="F315" s="68" t="s">
        <v>1751</v>
      </c>
      <c r="G315" s="68" t="s">
        <v>1751</v>
      </c>
      <c r="H315" s="68" t="s">
        <v>1751</v>
      </c>
      <c r="I315" s="68" t="s">
        <v>1751</v>
      </c>
      <c r="J315" s="68" t="s">
        <v>1751</v>
      </c>
      <c r="K315" s="68" t="s">
        <v>1751</v>
      </c>
      <c r="L315" s="68" t="s">
        <v>1751</v>
      </c>
      <c r="M315" s="68" t="s">
        <v>1751</v>
      </c>
      <c r="N315" s="68" t="s">
        <v>1751</v>
      </c>
      <c r="O315" s="68" t="s">
        <v>1751</v>
      </c>
      <c r="P315" s="68" t="s">
        <v>1751</v>
      </c>
      <c r="Q315" s="68" t="s">
        <v>1751</v>
      </c>
      <c r="R315" s="68" t="s">
        <v>1751</v>
      </c>
      <c r="S315" s="68" t="s">
        <v>1751</v>
      </c>
      <c r="T315" s="68" t="s">
        <v>1751</v>
      </c>
      <c r="U315" s="68" t="s">
        <v>1751</v>
      </c>
      <c r="V315" s="68" t="s">
        <v>1751</v>
      </c>
      <c r="W315" s="68" t="s">
        <v>1751</v>
      </c>
      <c r="X315" s="68" t="s">
        <v>1751</v>
      </c>
      <c r="Y315" s="68" t="s">
        <v>1751</v>
      </c>
      <c r="Z315" s="68" t="s">
        <v>1751</v>
      </c>
      <c r="AA315" s="68" t="s">
        <v>1751</v>
      </c>
      <c r="AB315" s="68" t="s">
        <v>1751</v>
      </c>
      <c r="AC315" s="68" t="s">
        <v>1751</v>
      </c>
      <c r="AD315" s="68" t="s">
        <v>1751</v>
      </c>
      <c r="AE315" s="68" t="s">
        <v>1751</v>
      </c>
      <c r="AF315" s="68" t="s">
        <v>1751</v>
      </c>
      <c r="AG315" s="68" t="s">
        <v>1751</v>
      </c>
      <c r="AH315" s="68" t="s">
        <v>1751</v>
      </c>
      <c r="AI315" s="68" t="s">
        <v>1751</v>
      </c>
      <c r="AJ315" s="68" t="s">
        <v>1751</v>
      </c>
      <c r="AK315" s="68" t="s">
        <v>1751</v>
      </c>
      <c r="AL315" s="68" t="s">
        <v>1751</v>
      </c>
      <c r="AM315" s="68" t="s">
        <v>1751</v>
      </c>
      <c r="AN315" s="68" t="s">
        <v>1751</v>
      </c>
      <c r="AO315" s="68" t="s">
        <v>1751</v>
      </c>
      <c r="AP315" s="68" t="s">
        <v>1751</v>
      </c>
      <c r="AQ315" s="68" t="s">
        <v>1751</v>
      </c>
      <c r="AR315" s="68" t="s">
        <v>1751</v>
      </c>
      <c r="AS315" s="68" t="s">
        <v>1751</v>
      </c>
      <c r="AT315" s="68" t="s">
        <v>1751</v>
      </c>
      <c r="AU315" s="68" t="s">
        <v>1751</v>
      </c>
      <c r="AV315" s="68" t="s">
        <v>1751</v>
      </c>
      <c r="AW315" s="68" t="s">
        <v>1751</v>
      </c>
      <c r="AX315" s="68" t="s">
        <v>1751</v>
      </c>
      <c r="AY315" s="68" t="s">
        <v>1751</v>
      </c>
      <c r="AZ315" s="68" t="s">
        <v>1751</v>
      </c>
      <c r="BA315" s="68" t="s">
        <v>1751</v>
      </c>
      <c r="BB315" s="68" t="s">
        <v>1751</v>
      </c>
      <c r="BC315" s="68" t="s">
        <v>1751</v>
      </c>
      <c r="BD315" s="68" t="s">
        <v>1751</v>
      </c>
      <c r="BE315" s="68" t="s">
        <v>1751</v>
      </c>
      <c r="BF315" s="68" t="s">
        <v>1751</v>
      </c>
      <c r="BG315" s="68" t="s">
        <v>1751</v>
      </c>
      <c r="BH315" s="68" t="s">
        <v>1751</v>
      </c>
      <c r="BI315" s="68" t="s">
        <v>1751</v>
      </c>
      <c r="BJ315" s="68" t="s">
        <v>1751</v>
      </c>
      <c r="BK315" s="68" t="s">
        <v>1751</v>
      </c>
      <c r="BL315" s="68" t="s">
        <v>1751</v>
      </c>
      <c r="BM315" s="68" t="s">
        <v>1751</v>
      </c>
    </row>
    <row r="316" spans="1:65">
      <c r="A316" s="132">
        <v>45215</v>
      </c>
      <c r="B316" s="68" t="s">
        <v>1751</v>
      </c>
      <c r="C316" s="68" t="s">
        <v>1751</v>
      </c>
      <c r="D316" s="68" t="s">
        <v>1751</v>
      </c>
      <c r="E316" s="68" t="s">
        <v>1751</v>
      </c>
      <c r="F316" s="68">
        <v>793</v>
      </c>
      <c r="G316" s="68">
        <v>772</v>
      </c>
      <c r="H316" s="68" t="s">
        <v>1751</v>
      </c>
      <c r="I316" s="68" t="s">
        <v>1751</v>
      </c>
      <c r="J316" s="68" t="s">
        <v>1751</v>
      </c>
      <c r="K316" s="68" t="s">
        <v>1751</v>
      </c>
      <c r="L316" s="68">
        <v>890</v>
      </c>
      <c r="M316" s="68" t="s">
        <v>1751</v>
      </c>
      <c r="N316" s="68" t="s">
        <v>1751</v>
      </c>
      <c r="O316" s="68" t="s">
        <v>1751</v>
      </c>
      <c r="P316" s="68" t="s">
        <v>1751</v>
      </c>
      <c r="Q316" s="68" t="s">
        <v>1751</v>
      </c>
      <c r="R316" s="68" t="s">
        <v>1751</v>
      </c>
      <c r="S316" s="68" t="s">
        <v>1751</v>
      </c>
      <c r="T316" s="68" t="s">
        <v>1751</v>
      </c>
      <c r="U316" s="68">
        <v>908.8</v>
      </c>
      <c r="V316" s="68" t="s">
        <v>1751</v>
      </c>
      <c r="W316" s="68" t="s">
        <v>1751</v>
      </c>
      <c r="X316" s="68" t="s">
        <v>1751</v>
      </c>
      <c r="Y316" s="68" t="s">
        <v>1751</v>
      </c>
      <c r="Z316" s="68" t="s">
        <v>1751</v>
      </c>
      <c r="AA316" s="68" t="s">
        <v>1751</v>
      </c>
      <c r="AB316" s="68" t="s">
        <v>1751</v>
      </c>
      <c r="AC316" s="68" t="s">
        <v>1751</v>
      </c>
      <c r="AD316" s="68" t="s">
        <v>1751</v>
      </c>
      <c r="AE316" s="68" t="s">
        <v>1751</v>
      </c>
      <c r="AF316" s="68" t="s">
        <v>1751</v>
      </c>
      <c r="AG316" s="68">
        <v>895.2</v>
      </c>
      <c r="AH316" s="68">
        <v>805.1</v>
      </c>
      <c r="AI316" s="68" t="s">
        <v>1751</v>
      </c>
      <c r="AJ316" s="68" t="s">
        <v>1751</v>
      </c>
      <c r="AK316" s="68">
        <v>925</v>
      </c>
      <c r="AL316" s="68" t="s">
        <v>1751</v>
      </c>
      <c r="AM316" s="68" t="s">
        <v>1751</v>
      </c>
      <c r="AN316" s="68" t="s">
        <v>1751</v>
      </c>
      <c r="AO316" s="68" t="s">
        <v>1751</v>
      </c>
      <c r="AP316" s="68" t="s">
        <v>1751</v>
      </c>
      <c r="AQ316" s="68" t="s">
        <v>1751</v>
      </c>
      <c r="AR316" s="68" t="s">
        <v>1751</v>
      </c>
      <c r="AS316" s="68" t="s">
        <v>1751</v>
      </c>
      <c r="AT316" s="68" t="s">
        <v>1751</v>
      </c>
      <c r="AU316" s="68" t="s">
        <v>1751</v>
      </c>
      <c r="AV316" s="68" t="s">
        <v>1751</v>
      </c>
      <c r="AW316" s="68" t="s">
        <v>1751</v>
      </c>
      <c r="AX316" s="68" t="s">
        <v>1751</v>
      </c>
      <c r="AY316" s="68" t="s">
        <v>1751</v>
      </c>
      <c r="AZ316" s="68">
        <v>770.5</v>
      </c>
      <c r="BA316" s="68" t="s">
        <v>1751</v>
      </c>
      <c r="BB316" s="68" t="s">
        <v>1751</v>
      </c>
      <c r="BC316" s="68" t="s">
        <v>1751</v>
      </c>
      <c r="BD316" s="68" t="s">
        <v>1751</v>
      </c>
      <c r="BE316" s="68" t="s">
        <v>1751</v>
      </c>
      <c r="BF316" s="68" t="s">
        <v>1751</v>
      </c>
      <c r="BG316" s="68" t="s">
        <v>1751</v>
      </c>
      <c r="BH316" s="68" t="s">
        <v>1751</v>
      </c>
      <c r="BI316" s="68" t="s">
        <v>1751</v>
      </c>
      <c r="BJ316" s="68" t="s">
        <v>1751</v>
      </c>
      <c r="BK316" s="68" t="s">
        <v>1751</v>
      </c>
      <c r="BL316" s="68" t="s">
        <v>1751</v>
      </c>
      <c r="BM316" s="68" t="s">
        <v>1751</v>
      </c>
    </row>
    <row r="317" spans="1:65">
      <c r="A317" s="132">
        <v>45216</v>
      </c>
      <c r="B317" s="68" t="s">
        <v>1751</v>
      </c>
      <c r="C317" s="68" t="s">
        <v>1751</v>
      </c>
      <c r="D317" s="68" t="s">
        <v>1751</v>
      </c>
      <c r="E317" s="68" t="s">
        <v>1751</v>
      </c>
      <c r="F317" s="68">
        <v>800</v>
      </c>
      <c r="G317" s="68">
        <v>783</v>
      </c>
      <c r="H317" s="68">
        <v>790.3</v>
      </c>
      <c r="I317" s="68" t="s">
        <v>1751</v>
      </c>
      <c r="J317" s="68" t="s">
        <v>1751</v>
      </c>
      <c r="K317" s="68" t="s">
        <v>1751</v>
      </c>
      <c r="L317" s="68">
        <v>885.5</v>
      </c>
      <c r="M317" s="68" t="s">
        <v>1751</v>
      </c>
      <c r="N317" s="68" t="s">
        <v>1751</v>
      </c>
      <c r="O317" s="68">
        <v>810.7</v>
      </c>
      <c r="P317" s="68" t="s">
        <v>1751</v>
      </c>
      <c r="Q317" s="68" t="s">
        <v>1751</v>
      </c>
      <c r="R317" s="68" t="s">
        <v>1751</v>
      </c>
      <c r="S317" s="68" t="s">
        <v>1751</v>
      </c>
      <c r="T317" s="68" t="s">
        <v>1751</v>
      </c>
      <c r="U317" s="68">
        <v>915</v>
      </c>
      <c r="V317" s="68" t="s">
        <v>1751</v>
      </c>
      <c r="W317" s="68">
        <v>931.2</v>
      </c>
      <c r="X317" s="68" t="s">
        <v>1751</v>
      </c>
      <c r="Y317" s="68" t="s">
        <v>1751</v>
      </c>
      <c r="Z317" s="68" t="s">
        <v>1751</v>
      </c>
      <c r="AA317" s="68" t="s">
        <v>1751</v>
      </c>
      <c r="AB317" s="68" t="s">
        <v>1751</v>
      </c>
      <c r="AC317" s="68">
        <v>1026.8</v>
      </c>
      <c r="AD317" s="68" t="s">
        <v>1751</v>
      </c>
      <c r="AE317" s="68" t="s">
        <v>1751</v>
      </c>
      <c r="AF317" s="68" t="s">
        <v>1751</v>
      </c>
      <c r="AG317" s="68" t="s">
        <v>1751</v>
      </c>
      <c r="AH317" s="68">
        <v>810</v>
      </c>
      <c r="AI317" s="68" t="s">
        <v>1751</v>
      </c>
      <c r="AJ317" s="68" t="s">
        <v>1751</v>
      </c>
      <c r="AK317" s="68">
        <v>961</v>
      </c>
      <c r="AL317" s="68" t="s">
        <v>1751</v>
      </c>
      <c r="AM317" s="68" t="s">
        <v>1751</v>
      </c>
      <c r="AN317" s="68" t="s">
        <v>1751</v>
      </c>
      <c r="AO317" s="68" t="s">
        <v>1751</v>
      </c>
      <c r="AP317" s="68" t="s">
        <v>1751</v>
      </c>
      <c r="AQ317" s="68" t="s">
        <v>1751</v>
      </c>
      <c r="AR317" s="68">
        <v>800</v>
      </c>
      <c r="AS317" s="68" t="s">
        <v>1751</v>
      </c>
      <c r="AT317" s="68" t="s">
        <v>1751</v>
      </c>
      <c r="AU317" s="68" t="s">
        <v>1751</v>
      </c>
      <c r="AV317" s="68" t="s">
        <v>1751</v>
      </c>
      <c r="AW317" s="68" t="s">
        <v>1751</v>
      </c>
      <c r="AX317" s="68" t="s">
        <v>1751</v>
      </c>
      <c r="AY317" s="68" t="s">
        <v>1751</v>
      </c>
      <c r="AZ317" s="68">
        <v>770.2</v>
      </c>
      <c r="BA317" s="68" t="s">
        <v>1751</v>
      </c>
      <c r="BB317" s="68" t="s">
        <v>1751</v>
      </c>
      <c r="BC317" s="68" t="s">
        <v>1751</v>
      </c>
      <c r="BD317" s="68" t="s">
        <v>1751</v>
      </c>
      <c r="BE317" s="68" t="s">
        <v>1751</v>
      </c>
      <c r="BF317" s="68" t="s">
        <v>1751</v>
      </c>
      <c r="BG317" s="68" t="s">
        <v>1751</v>
      </c>
      <c r="BH317" s="68" t="s">
        <v>1751</v>
      </c>
      <c r="BI317" s="68" t="s">
        <v>1751</v>
      </c>
      <c r="BJ317" s="68" t="s">
        <v>1751</v>
      </c>
      <c r="BK317" s="68" t="s">
        <v>1751</v>
      </c>
      <c r="BL317" s="68" t="s">
        <v>1751</v>
      </c>
      <c r="BM317" s="68" t="s">
        <v>1751</v>
      </c>
    </row>
    <row r="318" spans="1:65">
      <c r="A318" s="132">
        <v>45217</v>
      </c>
      <c r="B318" s="68" t="s">
        <v>1751</v>
      </c>
      <c r="C318" s="68" t="s">
        <v>1751</v>
      </c>
      <c r="D318" s="68" t="s">
        <v>1751</v>
      </c>
      <c r="E318" s="68" t="s">
        <v>1751</v>
      </c>
      <c r="F318" s="68">
        <v>785</v>
      </c>
      <c r="G318" s="68" t="s">
        <v>1751</v>
      </c>
      <c r="H318" s="68" t="s">
        <v>1751</v>
      </c>
      <c r="I318" s="68">
        <v>793.8</v>
      </c>
      <c r="J318" s="68" t="s">
        <v>1751</v>
      </c>
      <c r="K318" s="68" t="s">
        <v>1751</v>
      </c>
      <c r="L318" s="68" t="s">
        <v>1751</v>
      </c>
      <c r="M318" s="68" t="s">
        <v>1751</v>
      </c>
      <c r="N318" s="68" t="s">
        <v>1751</v>
      </c>
      <c r="O318" s="68" t="s">
        <v>1751</v>
      </c>
      <c r="P318" s="68" t="s">
        <v>1751</v>
      </c>
      <c r="Q318" s="68" t="s">
        <v>1751</v>
      </c>
      <c r="R318" s="68" t="s">
        <v>1751</v>
      </c>
      <c r="S318" s="68" t="s">
        <v>1751</v>
      </c>
      <c r="T318" s="68" t="s">
        <v>1751</v>
      </c>
      <c r="U318" s="68">
        <v>935</v>
      </c>
      <c r="V318" s="68" t="s">
        <v>1751</v>
      </c>
      <c r="W318" s="68" t="s">
        <v>1751</v>
      </c>
      <c r="X318" s="68" t="s">
        <v>1751</v>
      </c>
      <c r="Y318" s="68" t="s">
        <v>1751</v>
      </c>
      <c r="Z318" s="68" t="s">
        <v>1751</v>
      </c>
      <c r="AA318" s="68" t="s">
        <v>1751</v>
      </c>
      <c r="AB318" s="68" t="s">
        <v>1751</v>
      </c>
      <c r="AC318" s="68">
        <v>987</v>
      </c>
      <c r="AD318" s="68" t="s">
        <v>1751</v>
      </c>
      <c r="AE318" s="68" t="s">
        <v>1751</v>
      </c>
      <c r="AF318" s="68" t="s">
        <v>1751</v>
      </c>
      <c r="AG318" s="68" t="s">
        <v>1751</v>
      </c>
      <c r="AH318" s="68">
        <v>812.1</v>
      </c>
      <c r="AI318" s="68" t="s">
        <v>1751</v>
      </c>
      <c r="AJ318" s="68">
        <v>1016</v>
      </c>
      <c r="AK318" s="68" t="s">
        <v>1751</v>
      </c>
      <c r="AL318" s="68" t="s">
        <v>1751</v>
      </c>
      <c r="AM318" s="68" t="s">
        <v>1751</v>
      </c>
      <c r="AN318" s="68" t="s">
        <v>1751</v>
      </c>
      <c r="AO318" s="68" t="s">
        <v>1751</v>
      </c>
      <c r="AP318" s="68" t="s">
        <v>1751</v>
      </c>
      <c r="AQ318" s="68" t="s">
        <v>1751</v>
      </c>
      <c r="AR318" s="68">
        <v>790</v>
      </c>
      <c r="AS318" s="68" t="s">
        <v>1751</v>
      </c>
      <c r="AT318" s="68" t="s">
        <v>1751</v>
      </c>
      <c r="AU318" s="68" t="s">
        <v>1751</v>
      </c>
      <c r="AV318" s="68" t="s">
        <v>1751</v>
      </c>
      <c r="AW318" s="68" t="s">
        <v>1751</v>
      </c>
      <c r="AX318" s="68" t="s">
        <v>1751</v>
      </c>
      <c r="AY318" s="68">
        <v>786</v>
      </c>
      <c r="AZ318" s="68" t="s">
        <v>1751</v>
      </c>
      <c r="BA318" s="68" t="s">
        <v>1751</v>
      </c>
      <c r="BB318" s="68" t="s">
        <v>1751</v>
      </c>
      <c r="BC318" s="68" t="s">
        <v>1751</v>
      </c>
      <c r="BD318" s="68" t="s">
        <v>1751</v>
      </c>
      <c r="BE318" s="68" t="s">
        <v>1751</v>
      </c>
      <c r="BF318" s="68" t="s">
        <v>1751</v>
      </c>
      <c r="BG318" s="68" t="s">
        <v>1751</v>
      </c>
      <c r="BH318" s="68" t="s">
        <v>1751</v>
      </c>
      <c r="BI318" s="68" t="s">
        <v>1751</v>
      </c>
      <c r="BJ318" s="68" t="s">
        <v>1751</v>
      </c>
      <c r="BK318" s="68" t="s">
        <v>1751</v>
      </c>
      <c r="BL318" s="68" t="s">
        <v>1751</v>
      </c>
      <c r="BM318" s="68" t="s">
        <v>1751</v>
      </c>
    </row>
    <row r="319" spans="1:65">
      <c r="A319" s="132">
        <v>45218</v>
      </c>
      <c r="B319" s="68" t="s">
        <v>1751</v>
      </c>
      <c r="C319" s="68" t="s">
        <v>1751</v>
      </c>
      <c r="D319" s="68">
        <v>893</v>
      </c>
      <c r="E319" s="68" t="s">
        <v>1751</v>
      </c>
      <c r="F319" s="68">
        <v>800</v>
      </c>
      <c r="G319" s="68">
        <v>780</v>
      </c>
      <c r="H319" s="68" t="s">
        <v>1751</v>
      </c>
      <c r="I319" s="68" t="s">
        <v>1751</v>
      </c>
      <c r="J319" s="68" t="s">
        <v>1751</v>
      </c>
      <c r="K319" s="68" t="s">
        <v>1751</v>
      </c>
      <c r="L319" s="68" t="s">
        <v>1751</v>
      </c>
      <c r="M319" s="68" t="s">
        <v>1751</v>
      </c>
      <c r="N319" s="68" t="s">
        <v>1751</v>
      </c>
      <c r="O319" s="68" t="s">
        <v>1751</v>
      </c>
      <c r="P319" s="68" t="s">
        <v>1751</v>
      </c>
      <c r="Q319" s="68" t="s">
        <v>1751</v>
      </c>
      <c r="R319" s="68" t="s">
        <v>1751</v>
      </c>
      <c r="S319" s="68" t="s">
        <v>1751</v>
      </c>
      <c r="T319" s="68" t="s">
        <v>1751</v>
      </c>
      <c r="U319" s="68">
        <v>916.3</v>
      </c>
      <c r="V319" s="68" t="s">
        <v>1751</v>
      </c>
      <c r="W319" s="68">
        <v>949.8</v>
      </c>
      <c r="X319" s="68" t="s">
        <v>1751</v>
      </c>
      <c r="Y319" s="68" t="s">
        <v>1751</v>
      </c>
      <c r="Z319" s="68" t="s">
        <v>1751</v>
      </c>
      <c r="AA319" s="68" t="s">
        <v>1751</v>
      </c>
      <c r="AB319" s="68" t="s">
        <v>1751</v>
      </c>
      <c r="AC319" s="68">
        <v>970</v>
      </c>
      <c r="AD319" s="68" t="s">
        <v>1751</v>
      </c>
      <c r="AE319" s="68" t="s">
        <v>1751</v>
      </c>
      <c r="AF319" s="68" t="s">
        <v>1751</v>
      </c>
      <c r="AG319" s="68">
        <v>931</v>
      </c>
      <c r="AH319" s="68">
        <v>844.5</v>
      </c>
      <c r="AI319" s="68" t="s">
        <v>1751</v>
      </c>
      <c r="AJ319" s="68" t="s">
        <v>1751</v>
      </c>
      <c r="AK319" s="68" t="s">
        <v>1751</v>
      </c>
      <c r="AL319" s="68" t="s">
        <v>1751</v>
      </c>
      <c r="AM319" s="68" t="s">
        <v>1751</v>
      </c>
      <c r="AN319" s="68" t="s">
        <v>1751</v>
      </c>
      <c r="AO319" s="68" t="s">
        <v>1751</v>
      </c>
      <c r="AP319" s="68" t="s">
        <v>1751</v>
      </c>
      <c r="AQ319" s="68" t="s">
        <v>1751</v>
      </c>
      <c r="AR319" s="68" t="s">
        <v>1751</v>
      </c>
      <c r="AS319" s="68" t="s">
        <v>1751</v>
      </c>
      <c r="AT319" s="68" t="s">
        <v>1751</v>
      </c>
      <c r="AU319" s="68" t="s">
        <v>1751</v>
      </c>
      <c r="AV319" s="68" t="s">
        <v>1751</v>
      </c>
      <c r="AW319" s="68" t="s">
        <v>1751</v>
      </c>
      <c r="AX319" s="68" t="s">
        <v>1751</v>
      </c>
      <c r="AY319" s="68" t="s">
        <v>1751</v>
      </c>
      <c r="AZ319" s="68" t="s">
        <v>1751</v>
      </c>
      <c r="BA319" s="68" t="s">
        <v>1751</v>
      </c>
      <c r="BB319" s="68" t="s">
        <v>1751</v>
      </c>
      <c r="BC319" s="68" t="s">
        <v>1751</v>
      </c>
      <c r="BD319" s="68" t="s">
        <v>1751</v>
      </c>
      <c r="BE319" s="68" t="s">
        <v>1751</v>
      </c>
      <c r="BF319" s="68" t="s">
        <v>1751</v>
      </c>
      <c r="BG319" s="68" t="s">
        <v>1751</v>
      </c>
      <c r="BH319" s="68" t="s">
        <v>1751</v>
      </c>
      <c r="BI319" s="68" t="s">
        <v>1751</v>
      </c>
      <c r="BJ319" s="68" t="s">
        <v>1751</v>
      </c>
      <c r="BK319" s="68" t="s">
        <v>1751</v>
      </c>
      <c r="BL319" s="68" t="s">
        <v>1751</v>
      </c>
      <c r="BM319" s="68" t="s">
        <v>1751</v>
      </c>
    </row>
    <row r="320" spans="1:65">
      <c r="A320" s="132">
        <v>45219</v>
      </c>
      <c r="B320" s="68" t="s">
        <v>1751</v>
      </c>
      <c r="C320" s="68" t="s">
        <v>1751</v>
      </c>
      <c r="D320" s="68" t="s">
        <v>1751</v>
      </c>
      <c r="E320" s="68" t="s">
        <v>1751</v>
      </c>
      <c r="F320" s="68" t="s">
        <v>1751</v>
      </c>
      <c r="G320" s="68" t="s">
        <v>1751</v>
      </c>
      <c r="H320" s="68" t="s">
        <v>1751</v>
      </c>
      <c r="I320" s="68" t="s">
        <v>1751</v>
      </c>
      <c r="J320" s="68" t="s">
        <v>1751</v>
      </c>
      <c r="K320" s="68" t="s">
        <v>1751</v>
      </c>
      <c r="L320" s="68" t="s">
        <v>1751</v>
      </c>
      <c r="M320" s="68" t="s">
        <v>1751</v>
      </c>
      <c r="N320" s="68" t="s">
        <v>1751</v>
      </c>
      <c r="O320" s="68" t="s">
        <v>1751</v>
      </c>
      <c r="P320" s="68" t="s">
        <v>1751</v>
      </c>
      <c r="Q320" s="68" t="s">
        <v>1751</v>
      </c>
      <c r="R320" s="68" t="s">
        <v>1751</v>
      </c>
      <c r="S320" s="68" t="s">
        <v>1751</v>
      </c>
      <c r="T320" s="68" t="s">
        <v>1751</v>
      </c>
      <c r="U320" s="68" t="s">
        <v>1751</v>
      </c>
      <c r="V320" s="68" t="s">
        <v>1751</v>
      </c>
      <c r="W320" s="68" t="s">
        <v>1751</v>
      </c>
      <c r="X320" s="68" t="s">
        <v>1751</v>
      </c>
      <c r="Y320" s="68" t="s">
        <v>1751</v>
      </c>
      <c r="Z320" s="68" t="s">
        <v>1751</v>
      </c>
      <c r="AA320" s="68" t="s">
        <v>1751</v>
      </c>
      <c r="AB320" s="68" t="s">
        <v>1751</v>
      </c>
      <c r="AC320" s="68" t="s">
        <v>1751</v>
      </c>
      <c r="AD320" s="68" t="s">
        <v>1751</v>
      </c>
      <c r="AE320" s="68" t="s">
        <v>1751</v>
      </c>
      <c r="AF320" s="68" t="s">
        <v>1751</v>
      </c>
      <c r="AG320" s="68" t="s">
        <v>1751</v>
      </c>
      <c r="AH320" s="68" t="s">
        <v>1751</v>
      </c>
      <c r="AI320" s="68" t="s">
        <v>1751</v>
      </c>
      <c r="AJ320" s="68" t="s">
        <v>1751</v>
      </c>
      <c r="AK320" s="68" t="s">
        <v>1751</v>
      </c>
      <c r="AL320" s="68" t="s">
        <v>1751</v>
      </c>
      <c r="AM320" s="68" t="s">
        <v>1751</v>
      </c>
      <c r="AN320" s="68" t="s">
        <v>1751</v>
      </c>
      <c r="AO320" s="68" t="s">
        <v>1751</v>
      </c>
      <c r="AP320" s="68" t="s">
        <v>1751</v>
      </c>
      <c r="AQ320" s="68" t="s">
        <v>1751</v>
      </c>
      <c r="AR320" s="68" t="s">
        <v>1751</v>
      </c>
      <c r="AS320" s="68" t="s">
        <v>1751</v>
      </c>
      <c r="AT320" s="68" t="s">
        <v>1751</v>
      </c>
      <c r="AU320" s="68" t="s">
        <v>1751</v>
      </c>
      <c r="AV320" s="68" t="s">
        <v>1751</v>
      </c>
      <c r="AW320" s="68" t="s">
        <v>1751</v>
      </c>
      <c r="AX320" s="68" t="s">
        <v>1751</v>
      </c>
      <c r="AY320" s="68" t="s">
        <v>1751</v>
      </c>
      <c r="AZ320" s="68" t="s">
        <v>1751</v>
      </c>
      <c r="BA320" s="68" t="s">
        <v>1751</v>
      </c>
      <c r="BB320" s="68" t="s">
        <v>1751</v>
      </c>
      <c r="BC320" s="68" t="s">
        <v>1751</v>
      </c>
      <c r="BD320" s="68" t="s">
        <v>1751</v>
      </c>
      <c r="BE320" s="68" t="s">
        <v>1751</v>
      </c>
      <c r="BF320" s="68" t="s">
        <v>1751</v>
      </c>
      <c r="BG320" s="68" t="s">
        <v>1751</v>
      </c>
      <c r="BH320" s="68" t="s">
        <v>1751</v>
      </c>
      <c r="BI320" s="68" t="s">
        <v>1751</v>
      </c>
      <c r="BJ320" s="68" t="s">
        <v>1751</v>
      </c>
      <c r="BK320" s="68" t="s">
        <v>1751</v>
      </c>
      <c r="BL320" s="68" t="s">
        <v>1751</v>
      </c>
      <c r="BM320" s="68" t="s">
        <v>1751</v>
      </c>
    </row>
    <row r="321" spans="1:65">
      <c r="A321" s="132">
        <v>45220</v>
      </c>
      <c r="B321" s="68" t="s">
        <v>1751</v>
      </c>
      <c r="C321" s="68" t="s">
        <v>1751</v>
      </c>
      <c r="D321" s="68" t="s">
        <v>1751</v>
      </c>
      <c r="E321" s="68" t="s">
        <v>1751</v>
      </c>
      <c r="F321" s="68" t="s">
        <v>1751</v>
      </c>
      <c r="G321" s="68" t="s">
        <v>1751</v>
      </c>
      <c r="H321" s="68" t="s">
        <v>1751</v>
      </c>
      <c r="I321" s="68" t="s">
        <v>1751</v>
      </c>
      <c r="J321" s="68" t="s">
        <v>1751</v>
      </c>
      <c r="K321" s="68" t="s">
        <v>1751</v>
      </c>
      <c r="L321" s="68" t="s">
        <v>1751</v>
      </c>
      <c r="M321" s="68" t="s">
        <v>1751</v>
      </c>
      <c r="N321" s="68" t="s">
        <v>1751</v>
      </c>
      <c r="O321" s="68" t="s">
        <v>1751</v>
      </c>
      <c r="P321" s="68" t="s">
        <v>1751</v>
      </c>
      <c r="Q321" s="68" t="s">
        <v>1751</v>
      </c>
      <c r="R321" s="68" t="s">
        <v>1751</v>
      </c>
      <c r="S321" s="68" t="s">
        <v>1751</v>
      </c>
      <c r="T321" s="68" t="s">
        <v>1751</v>
      </c>
      <c r="U321" s="68" t="s">
        <v>1751</v>
      </c>
      <c r="V321" s="68" t="s">
        <v>1751</v>
      </c>
      <c r="W321" s="68" t="s">
        <v>1751</v>
      </c>
      <c r="X321" s="68" t="s">
        <v>1751</v>
      </c>
      <c r="Y321" s="68" t="s">
        <v>1751</v>
      </c>
      <c r="Z321" s="68" t="s">
        <v>1751</v>
      </c>
      <c r="AA321" s="68" t="s">
        <v>1751</v>
      </c>
      <c r="AB321" s="68" t="s">
        <v>1751</v>
      </c>
      <c r="AC321" s="68" t="s">
        <v>1751</v>
      </c>
      <c r="AD321" s="68" t="s">
        <v>1751</v>
      </c>
      <c r="AE321" s="68" t="s">
        <v>1751</v>
      </c>
      <c r="AF321" s="68" t="s">
        <v>1751</v>
      </c>
      <c r="AG321" s="68" t="s">
        <v>1751</v>
      </c>
      <c r="AH321" s="68" t="s">
        <v>1751</v>
      </c>
      <c r="AI321" s="68" t="s">
        <v>1751</v>
      </c>
      <c r="AJ321" s="68" t="s">
        <v>1751</v>
      </c>
      <c r="AK321" s="68" t="s">
        <v>1751</v>
      </c>
      <c r="AL321" s="68" t="s">
        <v>1751</v>
      </c>
      <c r="AM321" s="68" t="s">
        <v>1751</v>
      </c>
      <c r="AN321" s="68" t="s">
        <v>1751</v>
      </c>
      <c r="AO321" s="68" t="s">
        <v>1751</v>
      </c>
      <c r="AP321" s="68" t="s">
        <v>1751</v>
      </c>
      <c r="AQ321" s="68" t="s">
        <v>1751</v>
      </c>
      <c r="AR321" s="68" t="s">
        <v>1751</v>
      </c>
      <c r="AS321" s="68" t="s">
        <v>1751</v>
      </c>
      <c r="AT321" s="68" t="s">
        <v>1751</v>
      </c>
      <c r="AU321" s="68" t="s">
        <v>1751</v>
      </c>
      <c r="AV321" s="68" t="s">
        <v>1751</v>
      </c>
      <c r="AW321" s="68" t="s">
        <v>1751</v>
      </c>
      <c r="AX321" s="68" t="s">
        <v>1751</v>
      </c>
      <c r="AY321" s="68" t="s">
        <v>1751</v>
      </c>
      <c r="AZ321" s="68" t="s">
        <v>1751</v>
      </c>
      <c r="BA321" s="68" t="s">
        <v>1751</v>
      </c>
      <c r="BB321" s="68" t="s">
        <v>1751</v>
      </c>
      <c r="BC321" s="68" t="s">
        <v>1751</v>
      </c>
      <c r="BD321" s="68" t="s">
        <v>1751</v>
      </c>
      <c r="BE321" s="68" t="s">
        <v>1751</v>
      </c>
      <c r="BF321" s="68" t="s">
        <v>1751</v>
      </c>
      <c r="BG321" s="68" t="s">
        <v>1751</v>
      </c>
      <c r="BH321" s="68" t="s">
        <v>1751</v>
      </c>
      <c r="BI321" s="68" t="s">
        <v>1751</v>
      </c>
      <c r="BJ321" s="68" t="s">
        <v>1751</v>
      </c>
      <c r="BK321" s="68" t="s">
        <v>1751</v>
      </c>
      <c r="BL321" s="68" t="s">
        <v>1751</v>
      </c>
      <c r="BM321" s="68" t="s">
        <v>1751</v>
      </c>
    </row>
    <row r="322" spans="1:65">
      <c r="A322" s="132">
        <v>45221</v>
      </c>
      <c r="B322" s="68" t="s">
        <v>1751</v>
      </c>
      <c r="C322" s="68" t="s">
        <v>1751</v>
      </c>
      <c r="D322" s="68" t="s">
        <v>1751</v>
      </c>
      <c r="E322" s="68" t="s">
        <v>1751</v>
      </c>
      <c r="F322" s="68" t="s">
        <v>1751</v>
      </c>
      <c r="G322" s="68" t="s">
        <v>1751</v>
      </c>
      <c r="H322" s="68" t="s">
        <v>1751</v>
      </c>
      <c r="I322" s="68" t="s">
        <v>1751</v>
      </c>
      <c r="J322" s="68" t="s">
        <v>1751</v>
      </c>
      <c r="K322" s="68" t="s">
        <v>1751</v>
      </c>
      <c r="L322" s="68" t="s">
        <v>1751</v>
      </c>
      <c r="M322" s="68" t="s">
        <v>1751</v>
      </c>
      <c r="N322" s="68" t="s">
        <v>1751</v>
      </c>
      <c r="O322" s="68" t="s">
        <v>1751</v>
      </c>
      <c r="P322" s="68" t="s">
        <v>1751</v>
      </c>
      <c r="Q322" s="68" t="s">
        <v>1751</v>
      </c>
      <c r="R322" s="68" t="s">
        <v>1751</v>
      </c>
      <c r="S322" s="68" t="s">
        <v>1751</v>
      </c>
      <c r="T322" s="68" t="s">
        <v>1751</v>
      </c>
      <c r="U322" s="68" t="s">
        <v>1751</v>
      </c>
      <c r="V322" s="68" t="s">
        <v>1751</v>
      </c>
      <c r="W322" s="68" t="s">
        <v>1751</v>
      </c>
      <c r="X322" s="68" t="s">
        <v>1751</v>
      </c>
      <c r="Y322" s="68" t="s">
        <v>1751</v>
      </c>
      <c r="Z322" s="68" t="s">
        <v>1751</v>
      </c>
      <c r="AA322" s="68" t="s">
        <v>1751</v>
      </c>
      <c r="AB322" s="68" t="s">
        <v>1751</v>
      </c>
      <c r="AC322" s="68" t="s">
        <v>1751</v>
      </c>
      <c r="AD322" s="68" t="s">
        <v>1751</v>
      </c>
      <c r="AE322" s="68" t="s">
        <v>1751</v>
      </c>
      <c r="AF322" s="68" t="s">
        <v>1751</v>
      </c>
      <c r="AG322" s="68" t="s">
        <v>1751</v>
      </c>
      <c r="AH322" s="68" t="s">
        <v>1751</v>
      </c>
      <c r="AI322" s="68" t="s">
        <v>1751</v>
      </c>
      <c r="AJ322" s="68" t="s">
        <v>1751</v>
      </c>
      <c r="AK322" s="68" t="s">
        <v>1751</v>
      </c>
      <c r="AL322" s="68" t="s">
        <v>1751</v>
      </c>
      <c r="AM322" s="68" t="s">
        <v>1751</v>
      </c>
      <c r="AN322" s="68" t="s">
        <v>1751</v>
      </c>
      <c r="AO322" s="68" t="s">
        <v>1751</v>
      </c>
      <c r="AP322" s="68" t="s">
        <v>1751</v>
      </c>
      <c r="AQ322" s="68" t="s">
        <v>1751</v>
      </c>
      <c r="AR322" s="68" t="s">
        <v>1751</v>
      </c>
      <c r="AS322" s="68" t="s">
        <v>1751</v>
      </c>
      <c r="AT322" s="68" t="s">
        <v>1751</v>
      </c>
      <c r="AU322" s="68" t="s">
        <v>1751</v>
      </c>
      <c r="AV322" s="68" t="s">
        <v>1751</v>
      </c>
      <c r="AW322" s="68" t="s">
        <v>1751</v>
      </c>
      <c r="AX322" s="68" t="s">
        <v>1751</v>
      </c>
      <c r="AY322" s="68" t="s">
        <v>1751</v>
      </c>
      <c r="AZ322" s="68" t="s">
        <v>1751</v>
      </c>
      <c r="BA322" s="68" t="s">
        <v>1751</v>
      </c>
      <c r="BB322" s="68" t="s">
        <v>1751</v>
      </c>
      <c r="BC322" s="68" t="s">
        <v>1751</v>
      </c>
      <c r="BD322" s="68" t="s">
        <v>1751</v>
      </c>
      <c r="BE322" s="68" t="s">
        <v>1751</v>
      </c>
      <c r="BF322" s="68" t="s">
        <v>1751</v>
      </c>
      <c r="BG322" s="68" t="s">
        <v>1751</v>
      </c>
      <c r="BH322" s="68" t="s">
        <v>1751</v>
      </c>
      <c r="BI322" s="68" t="s">
        <v>1751</v>
      </c>
      <c r="BJ322" s="68" t="s">
        <v>1751</v>
      </c>
      <c r="BK322" s="68" t="s">
        <v>1751</v>
      </c>
      <c r="BL322" s="68" t="s">
        <v>1751</v>
      </c>
      <c r="BM322" s="68" t="s">
        <v>1751</v>
      </c>
    </row>
    <row r="323" spans="1:65">
      <c r="A323" s="132">
        <v>45222</v>
      </c>
      <c r="B323" s="68" t="s">
        <v>1751</v>
      </c>
      <c r="C323" s="68" t="s">
        <v>1751</v>
      </c>
      <c r="D323" s="68" t="s">
        <v>1751</v>
      </c>
      <c r="E323" s="68" t="s">
        <v>1751</v>
      </c>
      <c r="F323" s="68" t="s">
        <v>1751</v>
      </c>
      <c r="G323" s="68" t="s">
        <v>1751</v>
      </c>
      <c r="H323" s="68" t="s">
        <v>1751</v>
      </c>
      <c r="I323" s="68" t="s">
        <v>1751</v>
      </c>
      <c r="J323" s="68" t="s">
        <v>1751</v>
      </c>
      <c r="K323" s="68" t="s">
        <v>1751</v>
      </c>
      <c r="L323" s="68" t="s">
        <v>1751</v>
      </c>
      <c r="M323" s="68" t="s">
        <v>1751</v>
      </c>
      <c r="N323" s="68" t="s">
        <v>1751</v>
      </c>
      <c r="O323" s="68" t="s">
        <v>1751</v>
      </c>
      <c r="P323" s="68" t="s">
        <v>1751</v>
      </c>
      <c r="Q323" s="68" t="s">
        <v>1751</v>
      </c>
      <c r="R323" s="68" t="s">
        <v>1751</v>
      </c>
      <c r="S323" s="68" t="s">
        <v>1751</v>
      </c>
      <c r="T323" s="68" t="s">
        <v>1751</v>
      </c>
      <c r="U323" s="68" t="s">
        <v>1751</v>
      </c>
      <c r="V323" s="68" t="s">
        <v>1751</v>
      </c>
      <c r="W323" s="68" t="s">
        <v>1751</v>
      </c>
      <c r="X323" s="68" t="s">
        <v>1751</v>
      </c>
      <c r="Y323" s="68" t="s">
        <v>1751</v>
      </c>
      <c r="Z323" s="68" t="s">
        <v>1751</v>
      </c>
      <c r="AA323" s="68" t="s">
        <v>1751</v>
      </c>
      <c r="AB323" s="68" t="s">
        <v>1751</v>
      </c>
      <c r="AC323" s="68" t="s">
        <v>1751</v>
      </c>
      <c r="AD323" s="68" t="s">
        <v>1751</v>
      </c>
      <c r="AE323" s="68" t="s">
        <v>1751</v>
      </c>
      <c r="AF323" s="68" t="s">
        <v>1751</v>
      </c>
      <c r="AG323" s="68" t="s">
        <v>1751</v>
      </c>
      <c r="AH323" s="68" t="s">
        <v>1751</v>
      </c>
      <c r="AI323" s="68" t="s">
        <v>1751</v>
      </c>
      <c r="AJ323" s="68" t="s">
        <v>1751</v>
      </c>
      <c r="AK323" s="68" t="s">
        <v>1751</v>
      </c>
      <c r="AL323" s="68" t="s">
        <v>1751</v>
      </c>
      <c r="AM323" s="68" t="s">
        <v>1751</v>
      </c>
      <c r="AN323" s="68" t="s">
        <v>1751</v>
      </c>
      <c r="AO323" s="68" t="s">
        <v>1751</v>
      </c>
      <c r="AP323" s="68" t="s">
        <v>1751</v>
      </c>
      <c r="AQ323" s="68" t="s">
        <v>1751</v>
      </c>
      <c r="AR323" s="68" t="s">
        <v>1751</v>
      </c>
      <c r="AS323" s="68" t="s">
        <v>1751</v>
      </c>
      <c r="AT323" s="68" t="s">
        <v>1751</v>
      </c>
      <c r="AU323" s="68" t="s">
        <v>1751</v>
      </c>
      <c r="AV323" s="68" t="s">
        <v>1751</v>
      </c>
      <c r="AW323" s="68" t="s">
        <v>1751</v>
      </c>
      <c r="AX323" s="68" t="s">
        <v>1751</v>
      </c>
      <c r="AY323" s="68" t="s">
        <v>1751</v>
      </c>
      <c r="AZ323" s="68" t="s">
        <v>1751</v>
      </c>
      <c r="BA323" s="68" t="s">
        <v>1751</v>
      </c>
      <c r="BB323" s="68" t="s">
        <v>1751</v>
      </c>
      <c r="BC323" s="68" t="s">
        <v>1751</v>
      </c>
      <c r="BD323" s="68" t="s">
        <v>1751</v>
      </c>
      <c r="BE323" s="68" t="s">
        <v>1751</v>
      </c>
      <c r="BF323" s="68" t="s">
        <v>1751</v>
      </c>
      <c r="BG323" s="68" t="s">
        <v>1751</v>
      </c>
      <c r="BH323" s="68" t="s">
        <v>1751</v>
      </c>
      <c r="BI323" s="68" t="s">
        <v>1751</v>
      </c>
      <c r="BJ323" s="68" t="s">
        <v>1751</v>
      </c>
      <c r="BK323" s="68" t="s">
        <v>1751</v>
      </c>
      <c r="BL323" s="68" t="s">
        <v>1751</v>
      </c>
      <c r="BM323" s="68" t="s">
        <v>1751</v>
      </c>
    </row>
    <row r="324" spans="1:65">
      <c r="A324" s="132">
        <v>45223</v>
      </c>
      <c r="B324" s="68" t="s">
        <v>1751</v>
      </c>
      <c r="C324" s="68" t="s">
        <v>1751</v>
      </c>
      <c r="D324" s="68" t="s">
        <v>1751</v>
      </c>
      <c r="E324" s="68" t="s">
        <v>1751</v>
      </c>
      <c r="F324" s="68" t="s">
        <v>1751</v>
      </c>
      <c r="G324" s="68" t="s">
        <v>1751</v>
      </c>
      <c r="H324" s="68" t="s">
        <v>1751</v>
      </c>
      <c r="I324" s="68" t="s">
        <v>1751</v>
      </c>
      <c r="J324" s="68" t="s">
        <v>1751</v>
      </c>
      <c r="K324" s="68" t="s">
        <v>1751</v>
      </c>
      <c r="L324" s="68" t="s">
        <v>1751</v>
      </c>
      <c r="M324" s="68" t="s">
        <v>1751</v>
      </c>
      <c r="N324" s="68" t="s">
        <v>1751</v>
      </c>
      <c r="O324" s="68" t="s">
        <v>1751</v>
      </c>
      <c r="P324" s="68" t="s">
        <v>1751</v>
      </c>
      <c r="Q324" s="68" t="s">
        <v>1751</v>
      </c>
      <c r="R324" s="68" t="s">
        <v>1751</v>
      </c>
      <c r="S324" s="68" t="s">
        <v>1751</v>
      </c>
      <c r="T324" s="68" t="s">
        <v>1751</v>
      </c>
      <c r="U324" s="68" t="s">
        <v>1751</v>
      </c>
      <c r="V324" s="68" t="s">
        <v>1751</v>
      </c>
      <c r="W324" s="68" t="s">
        <v>1751</v>
      </c>
      <c r="X324" s="68" t="s">
        <v>1751</v>
      </c>
      <c r="Y324" s="68" t="s">
        <v>1751</v>
      </c>
      <c r="Z324" s="68" t="s">
        <v>1751</v>
      </c>
      <c r="AA324" s="68" t="s">
        <v>1751</v>
      </c>
      <c r="AB324" s="68" t="s">
        <v>1751</v>
      </c>
      <c r="AC324" s="68" t="s">
        <v>1751</v>
      </c>
      <c r="AD324" s="68" t="s">
        <v>1751</v>
      </c>
      <c r="AE324" s="68" t="s">
        <v>1751</v>
      </c>
      <c r="AF324" s="68" t="s">
        <v>1751</v>
      </c>
      <c r="AG324" s="68" t="s">
        <v>1751</v>
      </c>
      <c r="AH324" s="68" t="s">
        <v>1751</v>
      </c>
      <c r="AI324" s="68" t="s">
        <v>1751</v>
      </c>
      <c r="AJ324" s="68" t="s">
        <v>1751</v>
      </c>
      <c r="AK324" s="68" t="s">
        <v>1751</v>
      </c>
      <c r="AL324" s="68" t="s">
        <v>1751</v>
      </c>
      <c r="AM324" s="68" t="s">
        <v>1751</v>
      </c>
      <c r="AN324" s="68" t="s">
        <v>1751</v>
      </c>
      <c r="AO324" s="68" t="s">
        <v>1751</v>
      </c>
      <c r="AP324" s="68" t="s">
        <v>1751</v>
      </c>
      <c r="AQ324" s="68" t="s">
        <v>1751</v>
      </c>
      <c r="AR324" s="68" t="s">
        <v>1751</v>
      </c>
      <c r="AS324" s="68" t="s">
        <v>1751</v>
      </c>
      <c r="AT324" s="68" t="s">
        <v>1751</v>
      </c>
      <c r="AU324" s="68" t="s">
        <v>1751</v>
      </c>
      <c r="AV324" s="68" t="s">
        <v>1751</v>
      </c>
      <c r="AW324" s="68" t="s">
        <v>1751</v>
      </c>
      <c r="AX324" s="68" t="s">
        <v>1751</v>
      </c>
      <c r="AY324" s="68" t="s">
        <v>1751</v>
      </c>
      <c r="AZ324" s="68" t="s">
        <v>1751</v>
      </c>
      <c r="BA324" s="68" t="s">
        <v>1751</v>
      </c>
      <c r="BB324" s="68" t="s">
        <v>1751</v>
      </c>
      <c r="BC324" s="68" t="s">
        <v>1751</v>
      </c>
      <c r="BD324" s="68" t="s">
        <v>1751</v>
      </c>
      <c r="BE324" s="68" t="s">
        <v>1751</v>
      </c>
      <c r="BF324" s="68" t="s">
        <v>1751</v>
      </c>
      <c r="BG324" s="68" t="s">
        <v>1751</v>
      </c>
      <c r="BH324" s="68" t="s">
        <v>1751</v>
      </c>
      <c r="BI324" s="68" t="s">
        <v>1751</v>
      </c>
      <c r="BJ324" s="68" t="s">
        <v>1751</v>
      </c>
      <c r="BK324" s="68" t="s">
        <v>1751</v>
      </c>
      <c r="BL324" s="68" t="s">
        <v>1751</v>
      </c>
      <c r="BM324" s="68" t="s">
        <v>1751</v>
      </c>
    </row>
    <row r="325" spans="1:65">
      <c r="A325" s="132">
        <v>45224</v>
      </c>
      <c r="B325" s="68" t="s">
        <v>1751</v>
      </c>
      <c r="C325" s="68" t="s">
        <v>1751</v>
      </c>
      <c r="D325" s="68" t="s">
        <v>1751</v>
      </c>
      <c r="E325" s="68" t="s">
        <v>1751</v>
      </c>
      <c r="F325" s="68" t="s">
        <v>1751</v>
      </c>
      <c r="G325" s="68" t="s">
        <v>1751</v>
      </c>
      <c r="H325" s="68" t="s">
        <v>1751</v>
      </c>
      <c r="I325" s="68" t="s">
        <v>1751</v>
      </c>
      <c r="J325" s="68" t="s">
        <v>1751</v>
      </c>
      <c r="K325" s="68" t="s">
        <v>1751</v>
      </c>
      <c r="L325" s="68" t="s">
        <v>1751</v>
      </c>
      <c r="M325" s="68" t="s">
        <v>1751</v>
      </c>
      <c r="N325" s="68" t="s">
        <v>1751</v>
      </c>
      <c r="O325" s="68" t="s">
        <v>1751</v>
      </c>
      <c r="P325" s="68" t="s">
        <v>1751</v>
      </c>
      <c r="Q325" s="68" t="s">
        <v>1751</v>
      </c>
      <c r="R325" s="68" t="s">
        <v>1751</v>
      </c>
      <c r="S325" s="68" t="s">
        <v>1751</v>
      </c>
      <c r="T325" s="68" t="s">
        <v>1751</v>
      </c>
      <c r="U325" s="68" t="s">
        <v>1751</v>
      </c>
      <c r="V325" s="68" t="s">
        <v>1751</v>
      </c>
      <c r="W325" s="68" t="s">
        <v>1751</v>
      </c>
      <c r="X325" s="68" t="s">
        <v>1751</v>
      </c>
      <c r="Y325" s="68" t="s">
        <v>1751</v>
      </c>
      <c r="Z325" s="68" t="s">
        <v>1751</v>
      </c>
      <c r="AA325" s="68" t="s">
        <v>1751</v>
      </c>
      <c r="AB325" s="68" t="s">
        <v>1751</v>
      </c>
      <c r="AC325" s="68" t="s">
        <v>1751</v>
      </c>
      <c r="AD325" s="68" t="s">
        <v>1751</v>
      </c>
      <c r="AE325" s="68" t="s">
        <v>1751</v>
      </c>
      <c r="AF325" s="68" t="s">
        <v>1751</v>
      </c>
      <c r="AG325" s="68" t="s">
        <v>1751</v>
      </c>
      <c r="AH325" s="68" t="s">
        <v>1751</v>
      </c>
      <c r="AI325" s="68" t="s">
        <v>1751</v>
      </c>
      <c r="AJ325" s="68" t="s">
        <v>1751</v>
      </c>
      <c r="AK325" s="68" t="s">
        <v>1751</v>
      </c>
      <c r="AL325" s="68" t="s">
        <v>1751</v>
      </c>
      <c r="AM325" s="68" t="s">
        <v>1751</v>
      </c>
      <c r="AN325" s="68" t="s">
        <v>1751</v>
      </c>
      <c r="AO325" s="68" t="s">
        <v>1751</v>
      </c>
      <c r="AP325" s="68" t="s">
        <v>1751</v>
      </c>
      <c r="AQ325" s="68" t="s">
        <v>1751</v>
      </c>
      <c r="AR325" s="68" t="s">
        <v>1751</v>
      </c>
      <c r="AS325" s="68" t="s">
        <v>1751</v>
      </c>
      <c r="AT325" s="68" t="s">
        <v>1751</v>
      </c>
      <c r="AU325" s="68" t="s">
        <v>1751</v>
      </c>
      <c r="AV325" s="68" t="s">
        <v>1751</v>
      </c>
      <c r="AW325" s="68" t="s">
        <v>1751</v>
      </c>
      <c r="AX325" s="68" t="s">
        <v>1751</v>
      </c>
      <c r="AY325" s="68" t="s">
        <v>1751</v>
      </c>
      <c r="AZ325" s="68" t="s">
        <v>1751</v>
      </c>
      <c r="BA325" s="68" t="s">
        <v>1751</v>
      </c>
      <c r="BB325" s="68" t="s">
        <v>1751</v>
      </c>
      <c r="BC325" s="68" t="s">
        <v>1751</v>
      </c>
      <c r="BD325" s="68" t="s">
        <v>1751</v>
      </c>
      <c r="BE325" s="68" t="s">
        <v>1751</v>
      </c>
      <c r="BF325" s="68" t="s">
        <v>1751</v>
      </c>
      <c r="BG325" s="68" t="s">
        <v>1751</v>
      </c>
      <c r="BH325" s="68" t="s">
        <v>1751</v>
      </c>
      <c r="BI325" s="68" t="s">
        <v>1751</v>
      </c>
      <c r="BJ325" s="68" t="s">
        <v>1751</v>
      </c>
      <c r="BK325" s="68" t="s">
        <v>1751</v>
      </c>
      <c r="BL325" s="68" t="s">
        <v>1751</v>
      </c>
      <c r="BM325" s="68" t="s">
        <v>1751</v>
      </c>
    </row>
    <row r="326" spans="1:65">
      <c r="A326" s="132">
        <v>45225</v>
      </c>
      <c r="B326" s="68" t="s">
        <v>1751</v>
      </c>
      <c r="C326" s="68" t="s">
        <v>1751</v>
      </c>
      <c r="D326" s="68" t="s">
        <v>1751</v>
      </c>
      <c r="E326" s="68" t="s">
        <v>1751</v>
      </c>
      <c r="F326" s="68" t="s">
        <v>1751</v>
      </c>
      <c r="G326" s="68" t="s">
        <v>1751</v>
      </c>
      <c r="H326" s="68" t="s">
        <v>1751</v>
      </c>
      <c r="I326" s="68" t="s">
        <v>1751</v>
      </c>
      <c r="J326" s="68" t="s">
        <v>1751</v>
      </c>
      <c r="K326" s="68" t="s">
        <v>1751</v>
      </c>
      <c r="L326" s="68" t="s">
        <v>1751</v>
      </c>
      <c r="M326" s="68" t="s">
        <v>1751</v>
      </c>
      <c r="N326" s="68" t="s">
        <v>1751</v>
      </c>
      <c r="O326" s="68" t="s">
        <v>1751</v>
      </c>
      <c r="P326" s="68" t="s">
        <v>1751</v>
      </c>
      <c r="Q326" s="68" t="s">
        <v>1751</v>
      </c>
      <c r="R326" s="68" t="s">
        <v>1751</v>
      </c>
      <c r="S326" s="68" t="s">
        <v>1751</v>
      </c>
      <c r="T326" s="68" t="s">
        <v>1751</v>
      </c>
      <c r="U326" s="68" t="s">
        <v>1751</v>
      </c>
      <c r="V326" s="68" t="s">
        <v>1751</v>
      </c>
      <c r="W326" s="68" t="s">
        <v>1751</v>
      </c>
      <c r="X326" s="68" t="s">
        <v>1751</v>
      </c>
      <c r="Y326" s="68" t="s">
        <v>1751</v>
      </c>
      <c r="Z326" s="68" t="s">
        <v>1751</v>
      </c>
      <c r="AA326" s="68" t="s">
        <v>1751</v>
      </c>
      <c r="AB326" s="68" t="s">
        <v>1751</v>
      </c>
      <c r="AC326" s="68" t="s">
        <v>1751</v>
      </c>
      <c r="AD326" s="68" t="s">
        <v>1751</v>
      </c>
      <c r="AE326" s="68" t="s">
        <v>1751</v>
      </c>
      <c r="AF326" s="68" t="s">
        <v>1751</v>
      </c>
      <c r="AG326" s="68" t="s">
        <v>1751</v>
      </c>
      <c r="AH326" s="68" t="s">
        <v>1751</v>
      </c>
      <c r="AI326" s="68" t="s">
        <v>1751</v>
      </c>
      <c r="AJ326" s="68" t="s">
        <v>1751</v>
      </c>
      <c r="AK326" s="68" t="s">
        <v>1751</v>
      </c>
      <c r="AL326" s="68" t="s">
        <v>1751</v>
      </c>
      <c r="AM326" s="68" t="s">
        <v>1751</v>
      </c>
      <c r="AN326" s="68" t="s">
        <v>1751</v>
      </c>
      <c r="AO326" s="68" t="s">
        <v>1751</v>
      </c>
      <c r="AP326" s="68" t="s">
        <v>1751</v>
      </c>
      <c r="AQ326" s="68" t="s">
        <v>1751</v>
      </c>
      <c r="AR326" s="68" t="s">
        <v>1751</v>
      </c>
      <c r="AS326" s="68" t="s">
        <v>1751</v>
      </c>
      <c r="AT326" s="68" t="s">
        <v>1751</v>
      </c>
      <c r="AU326" s="68" t="s">
        <v>1751</v>
      </c>
      <c r="AV326" s="68" t="s">
        <v>1751</v>
      </c>
      <c r="AW326" s="68" t="s">
        <v>1751</v>
      </c>
      <c r="AX326" s="68" t="s">
        <v>1751</v>
      </c>
      <c r="AY326" s="68" t="s">
        <v>1751</v>
      </c>
      <c r="AZ326" s="68" t="s">
        <v>1751</v>
      </c>
      <c r="BA326" s="68" t="s">
        <v>1751</v>
      </c>
      <c r="BB326" s="68" t="s">
        <v>1751</v>
      </c>
      <c r="BC326" s="68" t="s">
        <v>1751</v>
      </c>
      <c r="BD326" s="68" t="s">
        <v>1751</v>
      </c>
      <c r="BE326" s="68" t="s">
        <v>1751</v>
      </c>
      <c r="BF326" s="68" t="s">
        <v>1751</v>
      </c>
      <c r="BG326" s="68" t="s">
        <v>1751</v>
      </c>
      <c r="BH326" s="68" t="s">
        <v>1751</v>
      </c>
      <c r="BI326" s="68" t="s">
        <v>1751</v>
      </c>
      <c r="BJ326" s="68" t="s">
        <v>1751</v>
      </c>
      <c r="BK326" s="68" t="s">
        <v>1751</v>
      </c>
      <c r="BL326" s="68" t="s">
        <v>1751</v>
      </c>
      <c r="BM326" s="68" t="s">
        <v>1751</v>
      </c>
    </row>
    <row r="327" spans="1:65">
      <c r="A327" s="132">
        <v>45226</v>
      </c>
      <c r="B327" s="68" t="s">
        <v>1751</v>
      </c>
      <c r="C327" s="68" t="s">
        <v>1751</v>
      </c>
      <c r="D327" s="68" t="s">
        <v>1751</v>
      </c>
      <c r="E327" s="68" t="s">
        <v>1751</v>
      </c>
      <c r="F327" s="68" t="s">
        <v>1751</v>
      </c>
      <c r="G327" s="68" t="s">
        <v>1751</v>
      </c>
      <c r="H327" s="68" t="s">
        <v>1751</v>
      </c>
      <c r="I327" s="68" t="s">
        <v>1751</v>
      </c>
      <c r="J327" s="68" t="s">
        <v>1751</v>
      </c>
      <c r="K327" s="68" t="s">
        <v>1751</v>
      </c>
      <c r="L327" s="68" t="s">
        <v>1751</v>
      </c>
      <c r="M327" s="68" t="s">
        <v>1751</v>
      </c>
      <c r="N327" s="68" t="s">
        <v>1751</v>
      </c>
      <c r="O327" s="68" t="s">
        <v>1751</v>
      </c>
      <c r="P327" s="68" t="s">
        <v>1751</v>
      </c>
      <c r="Q327" s="68" t="s">
        <v>1751</v>
      </c>
      <c r="R327" s="68" t="s">
        <v>1751</v>
      </c>
      <c r="S327" s="68" t="s">
        <v>1751</v>
      </c>
      <c r="T327" s="68" t="s">
        <v>1751</v>
      </c>
      <c r="U327" s="68" t="s">
        <v>1751</v>
      </c>
      <c r="V327" s="68" t="s">
        <v>1751</v>
      </c>
      <c r="W327" s="68" t="s">
        <v>1751</v>
      </c>
      <c r="X327" s="68" t="s">
        <v>1751</v>
      </c>
      <c r="Y327" s="68" t="s">
        <v>1751</v>
      </c>
      <c r="Z327" s="68" t="s">
        <v>1751</v>
      </c>
      <c r="AA327" s="68" t="s">
        <v>1751</v>
      </c>
      <c r="AB327" s="68" t="s">
        <v>1751</v>
      </c>
      <c r="AC327" s="68" t="s">
        <v>1751</v>
      </c>
      <c r="AD327" s="68" t="s">
        <v>1751</v>
      </c>
      <c r="AE327" s="68" t="s">
        <v>1751</v>
      </c>
      <c r="AF327" s="68" t="s">
        <v>1751</v>
      </c>
      <c r="AG327" s="68" t="s">
        <v>1751</v>
      </c>
      <c r="AH327" s="68" t="s">
        <v>1751</v>
      </c>
      <c r="AI327" s="68" t="s">
        <v>1751</v>
      </c>
      <c r="AJ327" s="68" t="s">
        <v>1751</v>
      </c>
      <c r="AK327" s="68" t="s">
        <v>1751</v>
      </c>
      <c r="AL327" s="68" t="s">
        <v>1751</v>
      </c>
      <c r="AM327" s="68" t="s">
        <v>1751</v>
      </c>
      <c r="AN327" s="68" t="s">
        <v>1751</v>
      </c>
      <c r="AO327" s="68" t="s">
        <v>1751</v>
      </c>
      <c r="AP327" s="68" t="s">
        <v>1751</v>
      </c>
      <c r="AQ327" s="68" t="s">
        <v>1751</v>
      </c>
      <c r="AR327" s="68" t="s">
        <v>1751</v>
      </c>
      <c r="AS327" s="68" t="s">
        <v>1751</v>
      </c>
      <c r="AT327" s="68" t="s">
        <v>1751</v>
      </c>
      <c r="AU327" s="68" t="s">
        <v>1751</v>
      </c>
      <c r="AV327" s="68" t="s">
        <v>1751</v>
      </c>
      <c r="AW327" s="68" t="s">
        <v>1751</v>
      </c>
      <c r="AX327" s="68" t="s">
        <v>1751</v>
      </c>
      <c r="AY327" s="68" t="s">
        <v>1751</v>
      </c>
      <c r="AZ327" s="68" t="s">
        <v>1751</v>
      </c>
      <c r="BA327" s="68" t="s">
        <v>1751</v>
      </c>
      <c r="BB327" s="68" t="s">
        <v>1751</v>
      </c>
      <c r="BC327" s="68" t="s">
        <v>1751</v>
      </c>
      <c r="BD327" s="68" t="s">
        <v>1751</v>
      </c>
      <c r="BE327" s="68" t="s">
        <v>1751</v>
      </c>
      <c r="BF327" s="68" t="s">
        <v>1751</v>
      </c>
      <c r="BG327" s="68" t="s">
        <v>1751</v>
      </c>
      <c r="BH327" s="68" t="s">
        <v>1751</v>
      </c>
      <c r="BI327" s="68" t="s">
        <v>1751</v>
      </c>
      <c r="BJ327" s="68" t="s">
        <v>1751</v>
      </c>
      <c r="BK327" s="68" t="s">
        <v>1751</v>
      </c>
      <c r="BL327" s="68" t="s">
        <v>1751</v>
      </c>
      <c r="BM327" s="68" t="s">
        <v>1751</v>
      </c>
    </row>
    <row r="328" spans="1:65">
      <c r="A328" s="132">
        <v>45227</v>
      </c>
      <c r="B328" s="68" t="s">
        <v>1751</v>
      </c>
      <c r="C328" s="68" t="s">
        <v>1751</v>
      </c>
      <c r="D328" s="68" t="s">
        <v>1751</v>
      </c>
      <c r="E328" s="68" t="s">
        <v>1751</v>
      </c>
      <c r="F328" s="68" t="s">
        <v>1751</v>
      </c>
      <c r="G328" s="68" t="s">
        <v>1751</v>
      </c>
      <c r="H328" s="68" t="s">
        <v>1751</v>
      </c>
      <c r="I328" s="68" t="s">
        <v>1751</v>
      </c>
      <c r="J328" s="68" t="s">
        <v>1751</v>
      </c>
      <c r="K328" s="68" t="s">
        <v>1751</v>
      </c>
      <c r="L328" s="68" t="s">
        <v>1751</v>
      </c>
      <c r="M328" s="68" t="s">
        <v>1751</v>
      </c>
      <c r="N328" s="68" t="s">
        <v>1751</v>
      </c>
      <c r="O328" s="68" t="s">
        <v>1751</v>
      </c>
      <c r="P328" s="68" t="s">
        <v>1751</v>
      </c>
      <c r="Q328" s="68" t="s">
        <v>1751</v>
      </c>
      <c r="R328" s="68" t="s">
        <v>1751</v>
      </c>
      <c r="S328" s="68" t="s">
        <v>1751</v>
      </c>
      <c r="T328" s="68" t="s">
        <v>1751</v>
      </c>
      <c r="U328" s="68" t="s">
        <v>1751</v>
      </c>
      <c r="V328" s="68" t="s">
        <v>1751</v>
      </c>
      <c r="W328" s="68" t="s">
        <v>1751</v>
      </c>
      <c r="X328" s="68" t="s">
        <v>1751</v>
      </c>
      <c r="Y328" s="68" t="s">
        <v>1751</v>
      </c>
      <c r="Z328" s="68" t="s">
        <v>1751</v>
      </c>
      <c r="AA328" s="68" t="s">
        <v>1751</v>
      </c>
      <c r="AB328" s="68" t="s">
        <v>1751</v>
      </c>
      <c r="AC328" s="68" t="s">
        <v>1751</v>
      </c>
      <c r="AD328" s="68" t="s">
        <v>1751</v>
      </c>
      <c r="AE328" s="68" t="s">
        <v>1751</v>
      </c>
      <c r="AF328" s="68" t="s">
        <v>1751</v>
      </c>
      <c r="AG328" s="68" t="s">
        <v>1751</v>
      </c>
      <c r="AH328" s="68" t="s">
        <v>1751</v>
      </c>
      <c r="AI328" s="68" t="s">
        <v>1751</v>
      </c>
      <c r="AJ328" s="68" t="s">
        <v>1751</v>
      </c>
      <c r="AK328" s="68" t="s">
        <v>1751</v>
      </c>
      <c r="AL328" s="68" t="s">
        <v>1751</v>
      </c>
      <c r="AM328" s="68" t="s">
        <v>1751</v>
      </c>
      <c r="AN328" s="68" t="s">
        <v>1751</v>
      </c>
      <c r="AO328" s="68" t="s">
        <v>1751</v>
      </c>
      <c r="AP328" s="68" t="s">
        <v>1751</v>
      </c>
      <c r="AQ328" s="68" t="s">
        <v>1751</v>
      </c>
      <c r="AR328" s="68" t="s">
        <v>1751</v>
      </c>
      <c r="AS328" s="68" t="s">
        <v>1751</v>
      </c>
      <c r="AT328" s="68" t="s">
        <v>1751</v>
      </c>
      <c r="AU328" s="68" t="s">
        <v>1751</v>
      </c>
      <c r="AV328" s="68" t="s">
        <v>1751</v>
      </c>
      <c r="AW328" s="68" t="s">
        <v>1751</v>
      </c>
      <c r="AX328" s="68" t="s">
        <v>1751</v>
      </c>
      <c r="AY328" s="68" t="s">
        <v>1751</v>
      </c>
      <c r="AZ328" s="68" t="s">
        <v>1751</v>
      </c>
      <c r="BA328" s="68" t="s">
        <v>1751</v>
      </c>
      <c r="BB328" s="68" t="s">
        <v>1751</v>
      </c>
      <c r="BC328" s="68" t="s">
        <v>1751</v>
      </c>
      <c r="BD328" s="68" t="s">
        <v>1751</v>
      </c>
      <c r="BE328" s="68" t="s">
        <v>1751</v>
      </c>
      <c r="BF328" s="68" t="s">
        <v>1751</v>
      </c>
      <c r="BG328" s="68" t="s">
        <v>1751</v>
      </c>
      <c r="BH328" s="68" t="s">
        <v>1751</v>
      </c>
      <c r="BI328" s="68" t="s">
        <v>1751</v>
      </c>
      <c r="BJ328" s="68" t="s">
        <v>1751</v>
      </c>
      <c r="BK328" s="68" t="s">
        <v>1751</v>
      </c>
      <c r="BL328" s="68" t="s">
        <v>1751</v>
      </c>
      <c r="BM328" s="68" t="s">
        <v>1751</v>
      </c>
    </row>
    <row r="329" spans="1:65">
      <c r="A329" s="132">
        <v>45228</v>
      </c>
      <c r="B329" s="68">
        <v>1020</v>
      </c>
      <c r="C329" s="68" t="s">
        <v>1751</v>
      </c>
      <c r="D329" s="68" t="s">
        <v>1751</v>
      </c>
      <c r="E329" s="68">
        <v>792.5</v>
      </c>
      <c r="F329" s="68" t="s">
        <v>1751</v>
      </c>
      <c r="G329" s="68">
        <v>795</v>
      </c>
      <c r="H329" s="68" t="s">
        <v>1751</v>
      </c>
      <c r="I329" s="68" t="s">
        <v>1751</v>
      </c>
      <c r="J329" s="68" t="s">
        <v>1751</v>
      </c>
      <c r="K329" s="68" t="s">
        <v>1751</v>
      </c>
      <c r="L329" s="68">
        <v>889.4</v>
      </c>
      <c r="M329" s="68" t="s">
        <v>1751</v>
      </c>
      <c r="N329" s="68" t="s">
        <v>1751</v>
      </c>
      <c r="O329" s="68">
        <v>815</v>
      </c>
      <c r="P329" s="68" t="s">
        <v>1751</v>
      </c>
      <c r="Q329" s="68" t="s">
        <v>1751</v>
      </c>
      <c r="R329" s="68" t="s">
        <v>1751</v>
      </c>
      <c r="S329" s="68" t="s">
        <v>1751</v>
      </c>
      <c r="T329" s="68" t="s">
        <v>1751</v>
      </c>
      <c r="U329" s="68">
        <v>910</v>
      </c>
      <c r="V329" s="68" t="s">
        <v>1751</v>
      </c>
      <c r="W329" s="68" t="s">
        <v>1751</v>
      </c>
      <c r="X329" s="68" t="s">
        <v>1751</v>
      </c>
      <c r="Y329" s="68" t="s">
        <v>1751</v>
      </c>
      <c r="Z329" s="68" t="s">
        <v>1751</v>
      </c>
      <c r="AA329" s="68" t="s">
        <v>1751</v>
      </c>
      <c r="AB329" s="68" t="s">
        <v>1751</v>
      </c>
      <c r="AC329" s="68" t="s">
        <v>1751</v>
      </c>
      <c r="AD329" s="68" t="s">
        <v>1751</v>
      </c>
      <c r="AE329" s="68" t="s">
        <v>1751</v>
      </c>
      <c r="AF329" s="68" t="s">
        <v>1751</v>
      </c>
      <c r="AG329" s="68" t="s">
        <v>1751</v>
      </c>
      <c r="AH329" s="68">
        <v>845</v>
      </c>
      <c r="AI329" s="68" t="s">
        <v>1751</v>
      </c>
      <c r="AJ329" s="68">
        <v>1000.3</v>
      </c>
      <c r="AK329" s="68" t="s">
        <v>1751</v>
      </c>
      <c r="AL329" s="68" t="s">
        <v>1751</v>
      </c>
      <c r="AM329" s="68" t="s">
        <v>1751</v>
      </c>
      <c r="AN329" s="68" t="s">
        <v>1751</v>
      </c>
      <c r="AO329" s="68" t="s">
        <v>1751</v>
      </c>
      <c r="AP329" s="68" t="s">
        <v>1751</v>
      </c>
      <c r="AQ329" s="68" t="s">
        <v>1751</v>
      </c>
      <c r="AR329" s="68">
        <v>791</v>
      </c>
      <c r="AS329" s="68" t="s">
        <v>1751</v>
      </c>
      <c r="AT329" s="68" t="s">
        <v>1751</v>
      </c>
      <c r="AU329" s="68" t="s">
        <v>1751</v>
      </c>
      <c r="AV329" s="68" t="s">
        <v>1751</v>
      </c>
      <c r="AW329" s="68" t="s">
        <v>1751</v>
      </c>
      <c r="AX329" s="68" t="s">
        <v>1751</v>
      </c>
      <c r="AY329" s="68">
        <v>786</v>
      </c>
      <c r="AZ329" s="68" t="s">
        <v>1751</v>
      </c>
      <c r="BA329" s="68" t="s">
        <v>1751</v>
      </c>
      <c r="BB329" s="68" t="s">
        <v>1751</v>
      </c>
      <c r="BC329" s="68" t="s">
        <v>1751</v>
      </c>
      <c r="BD329" s="68" t="s">
        <v>1751</v>
      </c>
      <c r="BE329" s="68" t="s">
        <v>1751</v>
      </c>
      <c r="BF329" s="68" t="s">
        <v>1751</v>
      </c>
      <c r="BG329" s="68" t="s">
        <v>1751</v>
      </c>
      <c r="BH329" s="68" t="s">
        <v>1751</v>
      </c>
      <c r="BI329" s="68" t="s">
        <v>1751</v>
      </c>
      <c r="BJ329" s="68" t="s">
        <v>1751</v>
      </c>
      <c r="BK329" s="68" t="s">
        <v>1751</v>
      </c>
      <c r="BL329" s="68" t="s">
        <v>1751</v>
      </c>
      <c r="BM329" s="68" t="s">
        <v>1751</v>
      </c>
    </row>
    <row r="330" spans="1:65">
      <c r="A330" s="132">
        <v>45229</v>
      </c>
      <c r="B330" s="68" t="s">
        <v>1751</v>
      </c>
      <c r="C330" s="68" t="s">
        <v>1751</v>
      </c>
      <c r="D330" s="68" t="s">
        <v>1751</v>
      </c>
      <c r="E330" s="68" t="s">
        <v>1751</v>
      </c>
      <c r="F330" s="68">
        <v>791</v>
      </c>
      <c r="G330" s="68" t="s">
        <v>1751</v>
      </c>
      <c r="H330" s="68" t="s">
        <v>1751</v>
      </c>
      <c r="I330" s="68" t="s">
        <v>1751</v>
      </c>
      <c r="J330" s="68" t="s">
        <v>1751</v>
      </c>
      <c r="K330" s="68" t="s">
        <v>1751</v>
      </c>
      <c r="L330" s="68">
        <v>889.8</v>
      </c>
      <c r="M330" s="68" t="s">
        <v>1751</v>
      </c>
      <c r="N330" s="68" t="s">
        <v>1751</v>
      </c>
      <c r="O330" s="68" t="s">
        <v>1751</v>
      </c>
      <c r="P330" s="68" t="s">
        <v>1751</v>
      </c>
      <c r="Q330" s="68" t="s">
        <v>1751</v>
      </c>
      <c r="R330" s="68" t="s">
        <v>1751</v>
      </c>
      <c r="S330" s="68" t="s">
        <v>1751</v>
      </c>
      <c r="T330" s="68" t="s">
        <v>1751</v>
      </c>
      <c r="U330" s="68">
        <v>895</v>
      </c>
      <c r="V330" s="68" t="s">
        <v>1751</v>
      </c>
      <c r="W330" s="68" t="s">
        <v>1751</v>
      </c>
      <c r="X330" s="68" t="s">
        <v>1751</v>
      </c>
      <c r="Y330" s="68" t="s">
        <v>1751</v>
      </c>
      <c r="Z330" s="68" t="s">
        <v>1751</v>
      </c>
      <c r="AA330" s="68" t="s">
        <v>1751</v>
      </c>
      <c r="AB330" s="68" t="s">
        <v>1751</v>
      </c>
      <c r="AC330" s="68" t="s">
        <v>1751</v>
      </c>
      <c r="AD330" s="68" t="s">
        <v>1751</v>
      </c>
      <c r="AE330" s="68" t="s">
        <v>1751</v>
      </c>
      <c r="AF330" s="68" t="s">
        <v>1751</v>
      </c>
      <c r="AG330" s="68">
        <v>940</v>
      </c>
      <c r="AH330" s="68">
        <v>840</v>
      </c>
      <c r="AI330" s="68" t="s">
        <v>1751</v>
      </c>
      <c r="AJ330" s="68">
        <v>1016</v>
      </c>
      <c r="AK330" s="68" t="s">
        <v>1751</v>
      </c>
      <c r="AL330" s="68" t="s">
        <v>1751</v>
      </c>
      <c r="AM330" s="68" t="s">
        <v>1751</v>
      </c>
      <c r="AN330" s="68" t="s">
        <v>1751</v>
      </c>
      <c r="AO330" s="68" t="s">
        <v>1751</v>
      </c>
      <c r="AP330" s="68" t="s">
        <v>1751</v>
      </c>
      <c r="AQ330" s="68" t="s">
        <v>1751</v>
      </c>
      <c r="AR330" s="68">
        <v>795</v>
      </c>
      <c r="AS330" s="68" t="s">
        <v>1751</v>
      </c>
      <c r="AT330" s="68" t="s">
        <v>1751</v>
      </c>
      <c r="AU330" s="68" t="s">
        <v>1751</v>
      </c>
      <c r="AV330" s="68" t="s">
        <v>1751</v>
      </c>
      <c r="AW330" s="68" t="s">
        <v>1751</v>
      </c>
      <c r="AX330" s="68" t="s">
        <v>1751</v>
      </c>
      <c r="AY330" s="68">
        <v>790</v>
      </c>
      <c r="AZ330" s="68">
        <v>780</v>
      </c>
      <c r="BA330" s="68" t="s">
        <v>1751</v>
      </c>
      <c r="BB330" s="68" t="s">
        <v>1751</v>
      </c>
      <c r="BC330" s="68" t="s">
        <v>1751</v>
      </c>
      <c r="BD330" s="68" t="s">
        <v>1751</v>
      </c>
      <c r="BE330" s="68" t="s">
        <v>1751</v>
      </c>
      <c r="BF330" s="68" t="s">
        <v>1751</v>
      </c>
      <c r="BG330" s="68" t="s">
        <v>1751</v>
      </c>
      <c r="BH330" s="68" t="s">
        <v>1751</v>
      </c>
      <c r="BI330" s="68" t="s">
        <v>1751</v>
      </c>
      <c r="BJ330" s="68" t="s">
        <v>1751</v>
      </c>
      <c r="BK330" s="68" t="s">
        <v>1751</v>
      </c>
      <c r="BL330" s="68" t="s">
        <v>1751</v>
      </c>
      <c r="BM330" s="68" t="s">
        <v>1751</v>
      </c>
    </row>
    <row r="331" spans="1:65">
      <c r="A331" s="132">
        <v>45230</v>
      </c>
      <c r="B331" s="68" t="s">
        <v>1751</v>
      </c>
      <c r="C331" s="68" t="s">
        <v>1751</v>
      </c>
      <c r="D331" s="68" t="s">
        <v>1751</v>
      </c>
      <c r="E331" s="68" t="s">
        <v>1751</v>
      </c>
      <c r="F331" s="68" t="s">
        <v>1751</v>
      </c>
      <c r="G331" s="68" t="s">
        <v>1751</v>
      </c>
      <c r="H331" s="68" t="s">
        <v>1751</v>
      </c>
      <c r="I331" s="68" t="s">
        <v>1751</v>
      </c>
      <c r="J331" s="68">
        <v>800</v>
      </c>
      <c r="K331" s="68">
        <v>815</v>
      </c>
      <c r="L331" s="68" t="s">
        <v>1751</v>
      </c>
      <c r="M331" s="68" t="s">
        <v>1751</v>
      </c>
      <c r="N331" s="68" t="s">
        <v>1751</v>
      </c>
      <c r="O331" s="68" t="s">
        <v>1751</v>
      </c>
      <c r="P331" s="68" t="s">
        <v>1751</v>
      </c>
      <c r="Q331" s="68" t="s">
        <v>1751</v>
      </c>
      <c r="R331" s="68" t="s">
        <v>1751</v>
      </c>
      <c r="S331" s="68" t="s">
        <v>1751</v>
      </c>
      <c r="T331" s="68" t="s">
        <v>1751</v>
      </c>
      <c r="U331" s="68">
        <v>912.9</v>
      </c>
      <c r="V331" s="68">
        <v>1000</v>
      </c>
      <c r="W331" s="68" t="s">
        <v>1751</v>
      </c>
      <c r="X331" s="68" t="s">
        <v>1751</v>
      </c>
      <c r="Y331" s="68" t="s">
        <v>1751</v>
      </c>
      <c r="Z331" s="68" t="s">
        <v>1751</v>
      </c>
      <c r="AA331" s="68" t="s">
        <v>1751</v>
      </c>
      <c r="AB331" s="68" t="s">
        <v>1751</v>
      </c>
      <c r="AC331" s="68" t="s">
        <v>1751</v>
      </c>
      <c r="AD331" s="68" t="s">
        <v>1751</v>
      </c>
      <c r="AE331" s="68" t="s">
        <v>1751</v>
      </c>
      <c r="AF331" s="68" t="s">
        <v>1751</v>
      </c>
      <c r="AG331" s="68">
        <v>930</v>
      </c>
      <c r="AH331" s="68">
        <v>840</v>
      </c>
      <c r="AI331" s="68" t="s">
        <v>1751</v>
      </c>
      <c r="AJ331" s="68" t="s">
        <v>1751</v>
      </c>
      <c r="AK331" s="68" t="s">
        <v>1751</v>
      </c>
      <c r="AL331" s="68" t="s">
        <v>1751</v>
      </c>
      <c r="AM331" s="68" t="s">
        <v>1751</v>
      </c>
      <c r="AN331" s="68" t="s">
        <v>1751</v>
      </c>
      <c r="AO331" s="68" t="s">
        <v>1751</v>
      </c>
      <c r="AP331" s="68" t="s">
        <v>1751</v>
      </c>
      <c r="AQ331" s="68">
        <v>770</v>
      </c>
      <c r="AR331" s="68">
        <v>826</v>
      </c>
      <c r="AS331" s="68" t="s">
        <v>1751</v>
      </c>
      <c r="AT331" s="68" t="s">
        <v>1751</v>
      </c>
      <c r="AU331" s="68" t="s">
        <v>1751</v>
      </c>
      <c r="AV331" s="68" t="s">
        <v>1751</v>
      </c>
      <c r="AW331" s="68" t="s">
        <v>1751</v>
      </c>
      <c r="AX331" s="68" t="s">
        <v>1751</v>
      </c>
      <c r="AY331" s="68">
        <v>790</v>
      </c>
      <c r="AZ331" s="68" t="s">
        <v>1751</v>
      </c>
      <c r="BA331" s="68" t="s">
        <v>1751</v>
      </c>
      <c r="BB331" s="68" t="s">
        <v>1751</v>
      </c>
      <c r="BC331" s="68" t="s">
        <v>1751</v>
      </c>
      <c r="BD331" s="68" t="s">
        <v>1751</v>
      </c>
      <c r="BE331" s="68" t="s">
        <v>1751</v>
      </c>
      <c r="BF331" s="68" t="s">
        <v>1751</v>
      </c>
      <c r="BG331" s="68" t="s">
        <v>1751</v>
      </c>
      <c r="BH331" s="68" t="s">
        <v>1751</v>
      </c>
      <c r="BI331" s="68" t="s">
        <v>1751</v>
      </c>
      <c r="BJ331" s="68" t="s">
        <v>1751</v>
      </c>
      <c r="BK331" s="68" t="s">
        <v>1751</v>
      </c>
      <c r="BL331" s="68" t="s">
        <v>1751</v>
      </c>
      <c r="BM331" s="68" t="s">
        <v>1751</v>
      </c>
    </row>
    <row r="332" spans="1:65">
      <c r="A332" s="132">
        <v>45231</v>
      </c>
      <c r="B332" s="68" t="s">
        <v>1751</v>
      </c>
      <c r="C332" s="68" t="s">
        <v>1751</v>
      </c>
      <c r="D332" s="68">
        <v>876</v>
      </c>
      <c r="E332" s="68" t="s">
        <v>1751</v>
      </c>
      <c r="F332" s="68" t="s">
        <v>1751</v>
      </c>
      <c r="G332" s="68">
        <v>801</v>
      </c>
      <c r="H332" s="68">
        <v>806.1</v>
      </c>
      <c r="I332" s="68" t="s">
        <v>1751</v>
      </c>
      <c r="J332" s="68">
        <v>800</v>
      </c>
      <c r="K332" s="68">
        <v>831</v>
      </c>
      <c r="L332" s="68">
        <v>910</v>
      </c>
      <c r="M332" s="68" t="s">
        <v>1751</v>
      </c>
      <c r="N332" s="68" t="s">
        <v>1751</v>
      </c>
      <c r="O332" s="68">
        <v>831</v>
      </c>
      <c r="P332" s="68">
        <v>880</v>
      </c>
      <c r="Q332" s="68" t="s">
        <v>1751</v>
      </c>
      <c r="R332" s="68" t="s">
        <v>1751</v>
      </c>
      <c r="S332" s="68" t="s">
        <v>1751</v>
      </c>
      <c r="T332" s="68" t="s">
        <v>1751</v>
      </c>
      <c r="U332" s="68" t="s">
        <v>1751</v>
      </c>
      <c r="V332" s="68">
        <v>995</v>
      </c>
      <c r="W332" s="68">
        <v>952</v>
      </c>
      <c r="X332" s="68" t="s">
        <v>1751</v>
      </c>
      <c r="Y332" s="68" t="s">
        <v>1751</v>
      </c>
      <c r="Z332" s="68" t="s">
        <v>1751</v>
      </c>
      <c r="AA332" s="68" t="s">
        <v>1751</v>
      </c>
      <c r="AB332" s="68" t="s">
        <v>1751</v>
      </c>
      <c r="AC332" s="68">
        <v>951</v>
      </c>
      <c r="AD332" s="68">
        <v>900</v>
      </c>
      <c r="AE332" s="68" t="s">
        <v>1751</v>
      </c>
      <c r="AF332" s="68" t="s">
        <v>1751</v>
      </c>
      <c r="AG332" s="68">
        <v>948.6</v>
      </c>
      <c r="AH332" s="68">
        <v>840</v>
      </c>
      <c r="AI332" s="68" t="s">
        <v>1751</v>
      </c>
      <c r="AJ332" s="68">
        <v>1010</v>
      </c>
      <c r="AK332" s="68" t="s">
        <v>1751</v>
      </c>
      <c r="AL332" s="68" t="s">
        <v>1751</v>
      </c>
      <c r="AM332" s="68" t="s">
        <v>1751</v>
      </c>
      <c r="AN332" s="68" t="s">
        <v>1751</v>
      </c>
      <c r="AO332" s="68" t="s">
        <v>1751</v>
      </c>
      <c r="AP332" s="68" t="s">
        <v>1751</v>
      </c>
      <c r="AQ332" s="68" t="s">
        <v>1751</v>
      </c>
      <c r="AR332" s="68">
        <v>811</v>
      </c>
      <c r="AS332" s="68" t="s">
        <v>1751</v>
      </c>
      <c r="AT332" s="68" t="s">
        <v>1751</v>
      </c>
      <c r="AU332" s="68" t="s">
        <v>1751</v>
      </c>
      <c r="AV332" s="68" t="s">
        <v>1751</v>
      </c>
      <c r="AW332" s="68" t="s">
        <v>1751</v>
      </c>
      <c r="AX332" s="68" t="s">
        <v>1751</v>
      </c>
      <c r="AY332" s="68" t="s">
        <v>1751</v>
      </c>
      <c r="AZ332" s="68">
        <v>795.6</v>
      </c>
      <c r="BA332" s="68" t="s">
        <v>1751</v>
      </c>
      <c r="BB332" s="68" t="s">
        <v>1751</v>
      </c>
      <c r="BC332" s="68" t="s">
        <v>1751</v>
      </c>
      <c r="BD332" s="68" t="s">
        <v>1751</v>
      </c>
      <c r="BE332" s="68" t="s">
        <v>1751</v>
      </c>
      <c r="BF332" s="68" t="s">
        <v>1751</v>
      </c>
      <c r="BG332" s="68" t="s">
        <v>1751</v>
      </c>
      <c r="BH332" s="68" t="s">
        <v>1751</v>
      </c>
      <c r="BI332" s="68" t="s">
        <v>1751</v>
      </c>
      <c r="BJ332" s="68" t="s">
        <v>1751</v>
      </c>
      <c r="BK332" s="68" t="s">
        <v>1751</v>
      </c>
      <c r="BL332" s="68" t="s">
        <v>1751</v>
      </c>
      <c r="BM332" s="68" t="s">
        <v>1751</v>
      </c>
    </row>
    <row r="333" spans="1:65">
      <c r="A333" s="132">
        <v>45232</v>
      </c>
      <c r="B333" s="68" t="s">
        <v>1751</v>
      </c>
      <c r="C333" s="68" t="s">
        <v>1751</v>
      </c>
      <c r="D333" s="68" t="s">
        <v>1751</v>
      </c>
      <c r="E333" s="68" t="s">
        <v>1751</v>
      </c>
      <c r="F333" s="68" t="s">
        <v>1751</v>
      </c>
      <c r="G333" s="68">
        <v>810</v>
      </c>
      <c r="H333" s="68" t="s">
        <v>1751</v>
      </c>
      <c r="I333" s="68" t="s">
        <v>1751</v>
      </c>
      <c r="J333" s="68" t="s">
        <v>1751</v>
      </c>
      <c r="K333" s="68" t="s">
        <v>1751</v>
      </c>
      <c r="L333" s="68">
        <v>910</v>
      </c>
      <c r="M333" s="68" t="s">
        <v>1751</v>
      </c>
      <c r="N333" s="68" t="s">
        <v>1751</v>
      </c>
      <c r="O333" s="68" t="s">
        <v>1751</v>
      </c>
      <c r="P333" s="68">
        <v>880.1</v>
      </c>
      <c r="Q333" s="68" t="s">
        <v>1751</v>
      </c>
      <c r="R333" s="68" t="s">
        <v>1751</v>
      </c>
      <c r="S333" s="68" t="s">
        <v>1751</v>
      </c>
      <c r="T333" s="68" t="s">
        <v>1751</v>
      </c>
      <c r="U333" s="68">
        <v>912.9</v>
      </c>
      <c r="V333" s="68" t="s">
        <v>1751</v>
      </c>
      <c r="W333" s="68" t="s">
        <v>1751</v>
      </c>
      <c r="X333" s="68" t="s">
        <v>1751</v>
      </c>
      <c r="Y333" s="68" t="s">
        <v>1751</v>
      </c>
      <c r="Z333" s="68" t="s">
        <v>1751</v>
      </c>
      <c r="AA333" s="68" t="s">
        <v>1751</v>
      </c>
      <c r="AB333" s="68" t="s">
        <v>1751</v>
      </c>
      <c r="AC333" s="68" t="s">
        <v>1751</v>
      </c>
      <c r="AD333" s="68" t="s">
        <v>1751</v>
      </c>
      <c r="AE333" s="68" t="s">
        <v>1751</v>
      </c>
      <c r="AF333" s="68" t="s">
        <v>1751</v>
      </c>
      <c r="AG333" s="68" t="s">
        <v>1751</v>
      </c>
      <c r="AH333" s="68">
        <v>840</v>
      </c>
      <c r="AI333" s="68" t="s">
        <v>1751</v>
      </c>
      <c r="AJ333" s="68">
        <v>1011.8</v>
      </c>
      <c r="AK333" s="68">
        <v>923</v>
      </c>
      <c r="AL333" s="68" t="s">
        <v>1751</v>
      </c>
      <c r="AM333" s="68" t="s">
        <v>1751</v>
      </c>
      <c r="AN333" s="68" t="s">
        <v>1751</v>
      </c>
      <c r="AO333" s="68" t="s">
        <v>1751</v>
      </c>
      <c r="AP333" s="68" t="s">
        <v>1751</v>
      </c>
      <c r="AQ333" s="68" t="s">
        <v>1751</v>
      </c>
      <c r="AR333" s="68">
        <v>811</v>
      </c>
      <c r="AS333" s="68" t="s">
        <v>1751</v>
      </c>
      <c r="AT333" s="68" t="s">
        <v>1751</v>
      </c>
      <c r="AU333" s="68" t="s">
        <v>1751</v>
      </c>
      <c r="AV333" s="68" t="s">
        <v>1751</v>
      </c>
      <c r="AW333" s="68" t="s">
        <v>1751</v>
      </c>
      <c r="AX333" s="68" t="s">
        <v>1751</v>
      </c>
      <c r="AY333" s="68" t="s">
        <v>1751</v>
      </c>
      <c r="AZ333" s="68" t="s">
        <v>1751</v>
      </c>
      <c r="BA333" s="68" t="s">
        <v>1751</v>
      </c>
      <c r="BB333" s="68" t="s">
        <v>1751</v>
      </c>
      <c r="BC333" s="68" t="s">
        <v>1751</v>
      </c>
      <c r="BD333" s="68" t="s">
        <v>1751</v>
      </c>
      <c r="BE333" s="68" t="s">
        <v>1751</v>
      </c>
      <c r="BF333" s="68" t="s">
        <v>1751</v>
      </c>
      <c r="BG333" s="68" t="s">
        <v>1751</v>
      </c>
      <c r="BH333" s="68" t="s">
        <v>1751</v>
      </c>
      <c r="BI333" s="68" t="s">
        <v>1751</v>
      </c>
      <c r="BJ333" s="68" t="s">
        <v>1751</v>
      </c>
      <c r="BK333" s="68" t="s">
        <v>1751</v>
      </c>
      <c r="BL333" s="68" t="s">
        <v>1751</v>
      </c>
      <c r="BM333" s="68" t="s">
        <v>1751</v>
      </c>
    </row>
    <row r="334" spans="1:65">
      <c r="A334" s="132">
        <v>45233</v>
      </c>
      <c r="B334" s="68" t="s">
        <v>1751</v>
      </c>
      <c r="C334" s="68" t="s">
        <v>1751</v>
      </c>
      <c r="D334" s="68" t="s">
        <v>1751</v>
      </c>
      <c r="E334" s="68" t="s">
        <v>1751</v>
      </c>
      <c r="F334" s="68" t="s">
        <v>1751</v>
      </c>
      <c r="G334" s="68" t="s">
        <v>1751</v>
      </c>
      <c r="H334" s="68" t="s">
        <v>1751</v>
      </c>
      <c r="I334" s="68" t="s">
        <v>1751</v>
      </c>
      <c r="J334" s="68" t="s">
        <v>1751</v>
      </c>
      <c r="K334" s="68" t="s">
        <v>1751</v>
      </c>
      <c r="L334" s="68" t="s">
        <v>1751</v>
      </c>
      <c r="M334" s="68" t="s">
        <v>1751</v>
      </c>
      <c r="N334" s="68" t="s">
        <v>1751</v>
      </c>
      <c r="O334" s="68" t="s">
        <v>1751</v>
      </c>
      <c r="P334" s="68" t="s">
        <v>1751</v>
      </c>
      <c r="Q334" s="68" t="s">
        <v>1751</v>
      </c>
      <c r="R334" s="68" t="s">
        <v>1751</v>
      </c>
      <c r="S334" s="68" t="s">
        <v>1751</v>
      </c>
      <c r="T334" s="68" t="s">
        <v>1751</v>
      </c>
      <c r="U334" s="68" t="s">
        <v>1751</v>
      </c>
      <c r="V334" s="68" t="s">
        <v>1751</v>
      </c>
      <c r="W334" s="68" t="s">
        <v>1751</v>
      </c>
      <c r="X334" s="68" t="s">
        <v>1751</v>
      </c>
      <c r="Y334" s="68" t="s">
        <v>1751</v>
      </c>
      <c r="Z334" s="68" t="s">
        <v>1751</v>
      </c>
      <c r="AA334" s="68" t="s">
        <v>1751</v>
      </c>
      <c r="AB334" s="68" t="s">
        <v>1751</v>
      </c>
      <c r="AC334" s="68" t="s">
        <v>1751</v>
      </c>
      <c r="AD334" s="68" t="s">
        <v>1751</v>
      </c>
      <c r="AE334" s="68" t="s">
        <v>1751</v>
      </c>
      <c r="AF334" s="68" t="s">
        <v>1751</v>
      </c>
      <c r="AG334" s="68" t="s">
        <v>1751</v>
      </c>
      <c r="AH334" s="68" t="s">
        <v>1751</v>
      </c>
      <c r="AI334" s="68" t="s">
        <v>1751</v>
      </c>
      <c r="AJ334" s="68" t="s">
        <v>1751</v>
      </c>
      <c r="AK334" s="68" t="s">
        <v>1751</v>
      </c>
      <c r="AL334" s="68" t="s">
        <v>1751</v>
      </c>
      <c r="AM334" s="68" t="s">
        <v>1751</v>
      </c>
      <c r="AN334" s="68" t="s">
        <v>1751</v>
      </c>
      <c r="AO334" s="68" t="s">
        <v>1751</v>
      </c>
      <c r="AP334" s="68" t="s">
        <v>1751</v>
      </c>
      <c r="AQ334" s="68" t="s">
        <v>1751</v>
      </c>
      <c r="AR334" s="68" t="s">
        <v>1751</v>
      </c>
      <c r="AS334" s="68" t="s">
        <v>1751</v>
      </c>
      <c r="AT334" s="68" t="s">
        <v>1751</v>
      </c>
      <c r="AU334" s="68" t="s">
        <v>1751</v>
      </c>
      <c r="AV334" s="68" t="s">
        <v>1751</v>
      </c>
      <c r="AW334" s="68" t="s">
        <v>1751</v>
      </c>
      <c r="AX334" s="68" t="s">
        <v>1751</v>
      </c>
      <c r="AY334" s="68" t="s">
        <v>1751</v>
      </c>
      <c r="AZ334" s="68" t="s">
        <v>1751</v>
      </c>
      <c r="BA334" s="68" t="s">
        <v>1751</v>
      </c>
      <c r="BB334" s="68" t="s">
        <v>1751</v>
      </c>
      <c r="BC334" s="68" t="s">
        <v>1751</v>
      </c>
      <c r="BD334" s="68" t="s">
        <v>1751</v>
      </c>
      <c r="BE334" s="68" t="s">
        <v>1751</v>
      </c>
      <c r="BF334" s="68" t="s">
        <v>1751</v>
      </c>
      <c r="BG334" s="68" t="s">
        <v>1751</v>
      </c>
      <c r="BH334" s="68" t="s">
        <v>1751</v>
      </c>
      <c r="BI334" s="68" t="s">
        <v>1751</v>
      </c>
      <c r="BJ334" s="68" t="s">
        <v>1751</v>
      </c>
      <c r="BK334" s="68" t="s">
        <v>1751</v>
      </c>
      <c r="BL334" s="68" t="s">
        <v>1751</v>
      </c>
      <c r="BM334" s="68" t="s">
        <v>1751</v>
      </c>
    </row>
    <row r="335" spans="1:65">
      <c r="A335" s="132">
        <v>45233</v>
      </c>
      <c r="B335" s="68" t="s">
        <v>1751</v>
      </c>
      <c r="C335" s="68" t="s">
        <v>1751</v>
      </c>
      <c r="D335" s="68" t="s">
        <v>1751</v>
      </c>
      <c r="E335" s="68" t="s">
        <v>1751</v>
      </c>
      <c r="F335" s="68" t="s">
        <v>1751</v>
      </c>
      <c r="G335" s="68" t="s">
        <v>1751</v>
      </c>
      <c r="H335" s="68" t="s">
        <v>1751</v>
      </c>
      <c r="I335" s="68" t="s">
        <v>1751</v>
      </c>
      <c r="J335" s="68" t="s">
        <v>1751</v>
      </c>
      <c r="K335" s="68" t="s">
        <v>1751</v>
      </c>
      <c r="L335" s="68" t="s">
        <v>1751</v>
      </c>
      <c r="M335" s="68" t="s">
        <v>1751</v>
      </c>
      <c r="N335" s="68" t="s">
        <v>1751</v>
      </c>
      <c r="O335" s="68" t="s">
        <v>1751</v>
      </c>
      <c r="P335" s="68" t="s">
        <v>1751</v>
      </c>
      <c r="Q335" s="68" t="s">
        <v>1751</v>
      </c>
      <c r="R335" s="68" t="s">
        <v>1751</v>
      </c>
      <c r="S335" s="68" t="s">
        <v>1751</v>
      </c>
      <c r="T335" s="68" t="s">
        <v>1751</v>
      </c>
      <c r="U335" s="68" t="s">
        <v>1751</v>
      </c>
      <c r="V335" s="68" t="s">
        <v>1751</v>
      </c>
      <c r="W335" s="68" t="s">
        <v>1751</v>
      </c>
      <c r="X335" s="68" t="s">
        <v>1751</v>
      </c>
      <c r="Y335" s="68" t="s">
        <v>1751</v>
      </c>
      <c r="Z335" s="68" t="s">
        <v>1751</v>
      </c>
      <c r="AA335" s="68" t="s">
        <v>1751</v>
      </c>
      <c r="AB335" s="68" t="s">
        <v>1751</v>
      </c>
      <c r="AC335" s="68" t="s">
        <v>1751</v>
      </c>
      <c r="AD335" s="68" t="s">
        <v>1751</v>
      </c>
      <c r="AE335" s="68" t="s">
        <v>1751</v>
      </c>
      <c r="AF335" s="68" t="s">
        <v>1751</v>
      </c>
      <c r="AG335" s="68" t="s">
        <v>1751</v>
      </c>
      <c r="AH335" s="68" t="s">
        <v>1751</v>
      </c>
      <c r="AI335" s="68" t="s">
        <v>1751</v>
      </c>
      <c r="AJ335" s="68" t="s">
        <v>1751</v>
      </c>
      <c r="AK335" s="68" t="s">
        <v>1751</v>
      </c>
      <c r="AL335" s="68" t="s">
        <v>1751</v>
      </c>
      <c r="AM335" s="68" t="s">
        <v>1751</v>
      </c>
      <c r="AN335" s="68" t="s">
        <v>1751</v>
      </c>
      <c r="AO335" s="68" t="s">
        <v>1751</v>
      </c>
      <c r="AP335" s="68" t="s">
        <v>1751</v>
      </c>
      <c r="AQ335" s="68" t="s">
        <v>1751</v>
      </c>
      <c r="AR335" s="68" t="s">
        <v>1751</v>
      </c>
      <c r="AS335" s="68" t="s">
        <v>1751</v>
      </c>
      <c r="AT335" s="68" t="s">
        <v>1751</v>
      </c>
      <c r="AU335" s="68" t="s">
        <v>1751</v>
      </c>
      <c r="AV335" s="68" t="s">
        <v>1751</v>
      </c>
      <c r="AW335" s="68" t="s">
        <v>1751</v>
      </c>
      <c r="AX335" s="68" t="s">
        <v>1751</v>
      </c>
      <c r="AY335" s="68" t="s">
        <v>1751</v>
      </c>
      <c r="AZ335" s="68" t="s">
        <v>1751</v>
      </c>
      <c r="BA335" s="68" t="s">
        <v>1751</v>
      </c>
      <c r="BB335" s="68" t="s">
        <v>1751</v>
      </c>
      <c r="BC335" s="68" t="s">
        <v>1751</v>
      </c>
      <c r="BD335" s="68" t="s">
        <v>1751</v>
      </c>
      <c r="BE335" s="68" t="s">
        <v>1751</v>
      </c>
      <c r="BF335" s="68" t="s">
        <v>1751</v>
      </c>
      <c r="BG335" s="68" t="s">
        <v>1751</v>
      </c>
      <c r="BH335" s="68" t="s">
        <v>1751</v>
      </c>
      <c r="BI335" s="68" t="s">
        <v>1751</v>
      </c>
      <c r="BJ335" s="68" t="s">
        <v>1751</v>
      </c>
      <c r="BK335" s="68" t="s">
        <v>1751</v>
      </c>
      <c r="BL335" s="68" t="s">
        <v>1751</v>
      </c>
      <c r="BM335" s="68" t="s">
        <v>1751</v>
      </c>
    </row>
    <row r="336" spans="1:65">
      <c r="A336" s="132">
        <v>45234</v>
      </c>
      <c r="B336" s="68" t="s">
        <v>1751</v>
      </c>
      <c r="C336" s="68" t="s">
        <v>1751</v>
      </c>
      <c r="D336" s="68" t="s">
        <v>1751</v>
      </c>
      <c r="E336" s="68" t="s">
        <v>1751</v>
      </c>
      <c r="F336" s="68" t="s">
        <v>1751</v>
      </c>
      <c r="G336" s="68" t="s">
        <v>1751</v>
      </c>
      <c r="H336" s="68" t="s">
        <v>1751</v>
      </c>
      <c r="I336" s="68" t="s">
        <v>1751</v>
      </c>
      <c r="J336" s="68" t="s">
        <v>1751</v>
      </c>
      <c r="K336" s="68" t="s">
        <v>1751</v>
      </c>
      <c r="L336" s="68" t="s">
        <v>1751</v>
      </c>
      <c r="M336" s="68" t="s">
        <v>1751</v>
      </c>
      <c r="N336" s="68" t="s">
        <v>1751</v>
      </c>
      <c r="O336" s="68" t="s">
        <v>1751</v>
      </c>
      <c r="P336" s="68" t="s">
        <v>1751</v>
      </c>
      <c r="Q336" s="68" t="s">
        <v>1751</v>
      </c>
      <c r="R336" s="68" t="s">
        <v>1751</v>
      </c>
      <c r="S336" s="68" t="s">
        <v>1751</v>
      </c>
      <c r="T336" s="68" t="s">
        <v>1751</v>
      </c>
      <c r="U336" s="68" t="s">
        <v>1751</v>
      </c>
      <c r="V336" s="68" t="s">
        <v>1751</v>
      </c>
      <c r="W336" s="68" t="s">
        <v>1751</v>
      </c>
      <c r="X336" s="68" t="s">
        <v>1751</v>
      </c>
      <c r="Y336" s="68" t="s">
        <v>1751</v>
      </c>
      <c r="Z336" s="68" t="s">
        <v>1751</v>
      </c>
      <c r="AA336" s="68" t="s">
        <v>1751</v>
      </c>
      <c r="AB336" s="68" t="s">
        <v>1751</v>
      </c>
      <c r="AC336" s="68" t="s">
        <v>1751</v>
      </c>
      <c r="AD336" s="68" t="s">
        <v>1751</v>
      </c>
      <c r="AE336" s="68" t="s">
        <v>1751</v>
      </c>
      <c r="AF336" s="68" t="s">
        <v>1751</v>
      </c>
      <c r="AG336" s="68" t="s">
        <v>1751</v>
      </c>
      <c r="AH336" s="68" t="s">
        <v>1751</v>
      </c>
      <c r="AI336" s="68" t="s">
        <v>1751</v>
      </c>
      <c r="AJ336" s="68" t="s">
        <v>1751</v>
      </c>
      <c r="AK336" s="68" t="s">
        <v>1751</v>
      </c>
      <c r="AL336" s="68" t="s">
        <v>1751</v>
      </c>
      <c r="AM336" s="68" t="s">
        <v>1751</v>
      </c>
      <c r="AN336" s="68" t="s">
        <v>1751</v>
      </c>
      <c r="AO336" s="68" t="s">
        <v>1751</v>
      </c>
      <c r="AP336" s="68" t="s">
        <v>1751</v>
      </c>
      <c r="AQ336" s="68" t="s">
        <v>1751</v>
      </c>
      <c r="AR336" s="68" t="s">
        <v>1751</v>
      </c>
      <c r="AS336" s="68" t="s">
        <v>1751</v>
      </c>
      <c r="AT336" s="68" t="s">
        <v>1751</v>
      </c>
      <c r="AU336" s="68" t="s">
        <v>1751</v>
      </c>
      <c r="AV336" s="68" t="s">
        <v>1751</v>
      </c>
      <c r="AW336" s="68" t="s">
        <v>1751</v>
      </c>
      <c r="AX336" s="68" t="s">
        <v>1751</v>
      </c>
      <c r="AY336" s="68" t="s">
        <v>1751</v>
      </c>
      <c r="AZ336" s="68" t="s">
        <v>1751</v>
      </c>
      <c r="BA336" s="68" t="s">
        <v>1751</v>
      </c>
      <c r="BB336" s="68" t="s">
        <v>1751</v>
      </c>
      <c r="BC336" s="68" t="s">
        <v>1751</v>
      </c>
      <c r="BD336" s="68" t="s">
        <v>1751</v>
      </c>
      <c r="BE336" s="68" t="s">
        <v>1751</v>
      </c>
      <c r="BF336" s="68" t="s">
        <v>1751</v>
      </c>
      <c r="BG336" s="68" t="s">
        <v>1751</v>
      </c>
      <c r="BH336" s="68" t="s">
        <v>1751</v>
      </c>
      <c r="BI336" s="68" t="s">
        <v>1751</v>
      </c>
      <c r="BJ336" s="68" t="s">
        <v>1751</v>
      </c>
      <c r="BK336" s="68" t="s">
        <v>1751</v>
      </c>
      <c r="BL336" s="68" t="s">
        <v>1751</v>
      </c>
      <c r="BM336" s="68" t="s">
        <v>1751</v>
      </c>
    </row>
    <row r="337" spans="1:65">
      <c r="A337" s="132">
        <v>45235</v>
      </c>
      <c r="B337" s="68">
        <v>1030.5</v>
      </c>
      <c r="C337" s="68" t="s">
        <v>1751</v>
      </c>
      <c r="D337" s="68">
        <v>860</v>
      </c>
      <c r="E337" s="68">
        <v>786</v>
      </c>
      <c r="F337" s="68">
        <v>800</v>
      </c>
      <c r="G337" s="68" t="s">
        <v>1751</v>
      </c>
      <c r="H337" s="68" t="s">
        <v>1751</v>
      </c>
      <c r="I337" s="68" t="s">
        <v>1751</v>
      </c>
      <c r="J337" s="68" t="s">
        <v>1751</v>
      </c>
      <c r="K337" s="68" t="s">
        <v>1751</v>
      </c>
      <c r="L337" s="68">
        <v>919</v>
      </c>
      <c r="M337" s="68">
        <v>961</v>
      </c>
      <c r="N337" s="68" t="s">
        <v>1751</v>
      </c>
      <c r="O337" s="68">
        <v>846.5</v>
      </c>
      <c r="P337" s="68" t="s">
        <v>1751</v>
      </c>
      <c r="Q337" s="68" t="s">
        <v>1751</v>
      </c>
      <c r="R337" s="68" t="s">
        <v>1751</v>
      </c>
      <c r="S337" s="68" t="s">
        <v>1751</v>
      </c>
      <c r="T337" s="68" t="s">
        <v>1751</v>
      </c>
      <c r="U337" s="68">
        <v>901.6</v>
      </c>
      <c r="V337" s="68">
        <v>990</v>
      </c>
      <c r="W337" s="68">
        <v>952</v>
      </c>
      <c r="X337" s="68" t="s">
        <v>1751</v>
      </c>
      <c r="Y337" s="68" t="s">
        <v>1751</v>
      </c>
      <c r="Z337" s="68" t="s">
        <v>1751</v>
      </c>
      <c r="AA337" s="68" t="s">
        <v>1751</v>
      </c>
      <c r="AB337" s="68" t="s">
        <v>1751</v>
      </c>
      <c r="AC337" s="68" t="s">
        <v>1751</v>
      </c>
      <c r="AD337" s="68" t="s">
        <v>1751</v>
      </c>
      <c r="AE337" s="68" t="s">
        <v>1751</v>
      </c>
      <c r="AF337" s="68" t="s">
        <v>1751</v>
      </c>
      <c r="AG337" s="68">
        <v>912</v>
      </c>
      <c r="AH337" s="68">
        <v>840</v>
      </c>
      <c r="AI337" s="68" t="s">
        <v>1751</v>
      </c>
      <c r="AJ337" s="68">
        <v>1005</v>
      </c>
      <c r="AK337" s="68" t="s">
        <v>1751</v>
      </c>
      <c r="AL337" s="68" t="s">
        <v>1751</v>
      </c>
      <c r="AM337" s="68" t="s">
        <v>1751</v>
      </c>
      <c r="AN337" s="68" t="s">
        <v>1751</v>
      </c>
      <c r="AO337" s="68" t="s">
        <v>1751</v>
      </c>
      <c r="AP337" s="68" t="s">
        <v>1751</v>
      </c>
      <c r="AQ337" s="68" t="s">
        <v>1751</v>
      </c>
      <c r="AR337" s="68">
        <v>820</v>
      </c>
      <c r="AS337" s="68" t="s">
        <v>1751</v>
      </c>
      <c r="AT337" s="68" t="s">
        <v>1751</v>
      </c>
      <c r="AU337" s="68" t="s">
        <v>1751</v>
      </c>
      <c r="AV337" s="68" t="s">
        <v>1751</v>
      </c>
      <c r="AW337" s="68" t="s">
        <v>1751</v>
      </c>
      <c r="AX337" s="68" t="s">
        <v>1751</v>
      </c>
      <c r="AY337" s="68">
        <v>790</v>
      </c>
      <c r="AZ337" s="68" t="s">
        <v>1751</v>
      </c>
      <c r="BA337" s="68" t="s">
        <v>1751</v>
      </c>
      <c r="BB337" s="68" t="s">
        <v>1751</v>
      </c>
      <c r="BC337" s="68" t="s">
        <v>1751</v>
      </c>
      <c r="BD337" s="68" t="s">
        <v>1751</v>
      </c>
      <c r="BE337" s="68" t="s">
        <v>1751</v>
      </c>
      <c r="BF337" s="68" t="s">
        <v>1751</v>
      </c>
      <c r="BG337" s="68" t="s">
        <v>1751</v>
      </c>
      <c r="BH337" s="68" t="s">
        <v>1751</v>
      </c>
      <c r="BI337" s="68" t="s">
        <v>1751</v>
      </c>
      <c r="BJ337" s="68" t="s">
        <v>1751</v>
      </c>
      <c r="BK337" s="68" t="s">
        <v>1751</v>
      </c>
      <c r="BL337" s="68" t="s">
        <v>1751</v>
      </c>
      <c r="BM337" s="68" t="s">
        <v>1751</v>
      </c>
    </row>
    <row r="338" spans="1:65">
      <c r="A338" s="132">
        <v>45236</v>
      </c>
      <c r="B338" s="68">
        <v>1045</v>
      </c>
      <c r="C338" s="68">
        <v>1041</v>
      </c>
      <c r="D338" s="68" t="s">
        <v>1751</v>
      </c>
      <c r="E338" s="68" t="s">
        <v>1751</v>
      </c>
      <c r="F338" s="68" t="s">
        <v>1751</v>
      </c>
      <c r="G338" s="68" t="s">
        <v>1751</v>
      </c>
      <c r="H338" s="68">
        <v>822.2</v>
      </c>
      <c r="I338" s="68">
        <v>800</v>
      </c>
      <c r="J338" s="68">
        <v>800</v>
      </c>
      <c r="K338" s="68">
        <v>818</v>
      </c>
      <c r="L338" s="68" t="s">
        <v>1751</v>
      </c>
      <c r="M338" s="68" t="s">
        <v>1751</v>
      </c>
      <c r="N338" s="68" t="s">
        <v>1751</v>
      </c>
      <c r="O338" s="68">
        <v>835</v>
      </c>
      <c r="P338" s="68" t="s">
        <v>1751</v>
      </c>
      <c r="Q338" s="68" t="s">
        <v>1751</v>
      </c>
      <c r="R338" s="68" t="s">
        <v>1751</v>
      </c>
      <c r="S338" s="68" t="s">
        <v>1751</v>
      </c>
      <c r="T338" s="68" t="s">
        <v>1751</v>
      </c>
      <c r="U338" s="68" t="s">
        <v>1751</v>
      </c>
      <c r="V338" s="68" t="s">
        <v>1751</v>
      </c>
      <c r="W338" s="68" t="s">
        <v>1751</v>
      </c>
      <c r="X338" s="68" t="s">
        <v>1751</v>
      </c>
      <c r="Y338" s="68" t="s">
        <v>1751</v>
      </c>
      <c r="Z338" s="68" t="s">
        <v>1751</v>
      </c>
      <c r="AA338" s="68" t="s">
        <v>1751</v>
      </c>
      <c r="AB338" s="68" t="s">
        <v>1751</v>
      </c>
      <c r="AC338" s="68" t="s">
        <v>1751</v>
      </c>
      <c r="AD338" s="68" t="s">
        <v>1751</v>
      </c>
      <c r="AE338" s="68" t="s">
        <v>1751</v>
      </c>
      <c r="AF338" s="68" t="s">
        <v>1751</v>
      </c>
      <c r="AG338" s="68">
        <v>906.1</v>
      </c>
      <c r="AH338" s="68" t="s">
        <v>1751</v>
      </c>
      <c r="AI338" s="68" t="s">
        <v>1751</v>
      </c>
      <c r="AJ338" s="68" t="s">
        <v>1751</v>
      </c>
      <c r="AK338" s="68">
        <v>920</v>
      </c>
      <c r="AL338" s="68" t="s">
        <v>1751</v>
      </c>
      <c r="AM338" s="68" t="s">
        <v>1751</v>
      </c>
      <c r="AN338" s="68" t="s">
        <v>1751</v>
      </c>
      <c r="AO338" s="68" t="s">
        <v>1751</v>
      </c>
      <c r="AP338" s="68" t="s">
        <v>1751</v>
      </c>
      <c r="AQ338" s="68" t="s">
        <v>1751</v>
      </c>
      <c r="AR338" s="68" t="s">
        <v>1751</v>
      </c>
      <c r="AS338" s="68" t="s">
        <v>1751</v>
      </c>
      <c r="AT338" s="68" t="s">
        <v>1751</v>
      </c>
      <c r="AU338" s="68" t="s">
        <v>1751</v>
      </c>
      <c r="AV338" s="68" t="s">
        <v>1751</v>
      </c>
      <c r="AW338" s="68" t="s">
        <v>1751</v>
      </c>
      <c r="AX338" s="68" t="s">
        <v>1751</v>
      </c>
      <c r="AY338" s="68" t="s">
        <v>1751</v>
      </c>
      <c r="AZ338" s="68" t="s">
        <v>1751</v>
      </c>
      <c r="BA338" s="68" t="s">
        <v>1751</v>
      </c>
      <c r="BB338" s="68" t="s">
        <v>1751</v>
      </c>
      <c r="BC338" s="68" t="s">
        <v>1751</v>
      </c>
      <c r="BD338" s="68" t="s">
        <v>1751</v>
      </c>
      <c r="BE338" s="68" t="s">
        <v>1751</v>
      </c>
      <c r="BF338" s="68" t="s">
        <v>1751</v>
      </c>
      <c r="BG338" s="68" t="s">
        <v>1751</v>
      </c>
      <c r="BH338" s="68" t="s">
        <v>1751</v>
      </c>
      <c r="BI338" s="68" t="s">
        <v>1751</v>
      </c>
      <c r="BJ338" s="68" t="s">
        <v>1751</v>
      </c>
      <c r="BK338" s="68" t="s">
        <v>1751</v>
      </c>
      <c r="BL338" s="68" t="s">
        <v>1751</v>
      </c>
      <c r="BM338" s="68" t="s">
        <v>1751</v>
      </c>
    </row>
    <row r="339" spans="1:65">
      <c r="A339" s="132">
        <v>45237</v>
      </c>
      <c r="B339" s="68">
        <v>1050</v>
      </c>
      <c r="C339" s="68">
        <v>1040</v>
      </c>
      <c r="D339" s="68" t="s">
        <v>1751</v>
      </c>
      <c r="E339" s="68" t="s">
        <v>1751</v>
      </c>
      <c r="F339" s="68" t="s">
        <v>1751</v>
      </c>
      <c r="G339" s="68">
        <v>800</v>
      </c>
      <c r="H339" s="68" t="s">
        <v>1751</v>
      </c>
      <c r="I339" s="68" t="s">
        <v>1751</v>
      </c>
      <c r="J339" s="68">
        <v>816</v>
      </c>
      <c r="K339" s="68">
        <v>825</v>
      </c>
      <c r="L339" s="68">
        <v>900</v>
      </c>
      <c r="M339" s="68" t="s">
        <v>1751</v>
      </c>
      <c r="N339" s="68" t="s">
        <v>1751</v>
      </c>
      <c r="O339" s="68" t="s">
        <v>1751</v>
      </c>
      <c r="P339" s="68" t="s">
        <v>1751</v>
      </c>
      <c r="Q339" s="68" t="s">
        <v>1751</v>
      </c>
      <c r="R339" s="68">
        <v>985</v>
      </c>
      <c r="S339" s="68" t="s">
        <v>1751</v>
      </c>
      <c r="T339" s="68" t="s">
        <v>1751</v>
      </c>
      <c r="U339" s="68">
        <v>906</v>
      </c>
      <c r="V339" s="68">
        <v>990</v>
      </c>
      <c r="W339" s="68" t="s">
        <v>1751</v>
      </c>
      <c r="X339" s="68" t="s">
        <v>1751</v>
      </c>
      <c r="Y339" s="68" t="s">
        <v>1751</v>
      </c>
      <c r="Z339" s="68" t="s">
        <v>1751</v>
      </c>
      <c r="AA339" s="68" t="s">
        <v>1751</v>
      </c>
      <c r="AB339" s="68" t="s">
        <v>1751</v>
      </c>
      <c r="AC339" s="68">
        <v>932</v>
      </c>
      <c r="AD339" s="68" t="s">
        <v>1751</v>
      </c>
      <c r="AE339" s="68" t="s">
        <v>1751</v>
      </c>
      <c r="AF339" s="68" t="s">
        <v>1751</v>
      </c>
      <c r="AG339" s="68">
        <v>924.2</v>
      </c>
      <c r="AH339" s="68" t="s">
        <v>1751</v>
      </c>
      <c r="AI339" s="68" t="s">
        <v>1751</v>
      </c>
      <c r="AJ339" s="68" t="s">
        <v>1751</v>
      </c>
      <c r="AK339" s="68" t="s">
        <v>1751</v>
      </c>
      <c r="AL339" s="68" t="s">
        <v>1751</v>
      </c>
      <c r="AM339" s="68" t="s">
        <v>1751</v>
      </c>
      <c r="AN339" s="68" t="s">
        <v>1751</v>
      </c>
      <c r="AO339" s="68" t="s">
        <v>1751</v>
      </c>
      <c r="AP339" s="68" t="s">
        <v>1751</v>
      </c>
      <c r="AQ339" s="68" t="s">
        <v>1751</v>
      </c>
      <c r="AR339" s="68" t="s">
        <v>1751</v>
      </c>
      <c r="AS339" s="68" t="s">
        <v>1751</v>
      </c>
      <c r="AT339" s="68" t="s">
        <v>1751</v>
      </c>
      <c r="AU339" s="68" t="s">
        <v>1751</v>
      </c>
      <c r="AV339" s="68" t="s">
        <v>1751</v>
      </c>
      <c r="AW339" s="68" t="s">
        <v>1751</v>
      </c>
      <c r="AX339" s="68" t="s">
        <v>1751</v>
      </c>
      <c r="AY339" s="68" t="s">
        <v>1751</v>
      </c>
      <c r="AZ339" s="68" t="s">
        <v>1751</v>
      </c>
      <c r="BA339" s="68" t="s">
        <v>1751</v>
      </c>
      <c r="BB339" s="68" t="s">
        <v>1751</v>
      </c>
      <c r="BC339" s="68" t="s">
        <v>1751</v>
      </c>
      <c r="BD339" s="68" t="s">
        <v>1751</v>
      </c>
      <c r="BE339" s="68" t="s">
        <v>1751</v>
      </c>
      <c r="BF339" s="68" t="s">
        <v>1751</v>
      </c>
      <c r="BG339" s="68" t="s">
        <v>1751</v>
      </c>
      <c r="BH339" s="68" t="s">
        <v>1751</v>
      </c>
      <c r="BI339" s="68" t="s">
        <v>1751</v>
      </c>
      <c r="BJ339" s="68" t="s">
        <v>1751</v>
      </c>
      <c r="BK339" s="68" t="s">
        <v>1751</v>
      </c>
      <c r="BL339" s="68" t="s">
        <v>1751</v>
      </c>
      <c r="BM339" s="68" t="s">
        <v>1751</v>
      </c>
    </row>
    <row r="340" spans="1:65">
      <c r="A340" s="132">
        <v>45238</v>
      </c>
      <c r="B340" s="68" t="s">
        <v>1751</v>
      </c>
      <c r="C340" s="68" t="s">
        <v>1751</v>
      </c>
      <c r="D340" s="68">
        <v>842.8</v>
      </c>
      <c r="E340" s="68" t="s">
        <v>1751</v>
      </c>
      <c r="F340" s="68" t="s">
        <v>1751</v>
      </c>
      <c r="G340" s="68">
        <v>800</v>
      </c>
      <c r="H340" s="68">
        <v>838.6</v>
      </c>
      <c r="I340" s="68">
        <v>816</v>
      </c>
      <c r="J340" s="68">
        <v>800.1</v>
      </c>
      <c r="K340" s="68" t="s">
        <v>1751</v>
      </c>
      <c r="L340" s="68">
        <v>900</v>
      </c>
      <c r="M340" s="68" t="s">
        <v>1751</v>
      </c>
      <c r="N340" s="68" t="s">
        <v>1751</v>
      </c>
      <c r="O340" s="68" t="s">
        <v>1751</v>
      </c>
      <c r="P340" s="68">
        <v>897.7</v>
      </c>
      <c r="Q340" s="68" t="s">
        <v>1751</v>
      </c>
      <c r="R340" s="68" t="s">
        <v>1751</v>
      </c>
      <c r="S340" s="68" t="s">
        <v>1751</v>
      </c>
      <c r="T340" s="68" t="s">
        <v>1751</v>
      </c>
      <c r="U340" s="68" t="s">
        <v>1751</v>
      </c>
      <c r="V340" s="68">
        <v>999</v>
      </c>
      <c r="W340" s="68" t="s">
        <v>1751</v>
      </c>
      <c r="X340" s="68" t="s">
        <v>1751</v>
      </c>
      <c r="Y340" s="68" t="s">
        <v>1751</v>
      </c>
      <c r="Z340" s="68" t="s">
        <v>1751</v>
      </c>
      <c r="AA340" s="68" t="s">
        <v>1751</v>
      </c>
      <c r="AB340" s="68" t="s">
        <v>1751</v>
      </c>
      <c r="AC340" s="68" t="s">
        <v>1751</v>
      </c>
      <c r="AD340" s="68">
        <v>883.5</v>
      </c>
      <c r="AE340" s="68" t="s">
        <v>1751</v>
      </c>
      <c r="AF340" s="68" t="s">
        <v>1751</v>
      </c>
      <c r="AG340" s="68" t="s">
        <v>1751</v>
      </c>
      <c r="AH340" s="68">
        <v>827</v>
      </c>
      <c r="AI340" s="68" t="s">
        <v>1751</v>
      </c>
      <c r="AJ340" s="68" t="s">
        <v>1751</v>
      </c>
      <c r="AK340" s="68" t="s">
        <v>1751</v>
      </c>
      <c r="AL340" s="68" t="s">
        <v>1751</v>
      </c>
      <c r="AM340" s="68" t="s">
        <v>1751</v>
      </c>
      <c r="AN340" s="68" t="s">
        <v>1751</v>
      </c>
      <c r="AO340" s="68" t="s">
        <v>1751</v>
      </c>
      <c r="AP340" s="68" t="s">
        <v>1751</v>
      </c>
      <c r="AQ340" s="68" t="s">
        <v>1751</v>
      </c>
      <c r="AR340" s="68">
        <v>795</v>
      </c>
      <c r="AS340" s="68" t="s">
        <v>1751</v>
      </c>
      <c r="AT340" s="68" t="s">
        <v>1751</v>
      </c>
      <c r="AU340" s="68">
        <v>1000</v>
      </c>
      <c r="AV340" s="68" t="s">
        <v>1751</v>
      </c>
      <c r="AW340" s="68" t="s">
        <v>1751</v>
      </c>
      <c r="AX340" s="68" t="s">
        <v>1751</v>
      </c>
      <c r="AY340" s="68" t="s">
        <v>1751</v>
      </c>
      <c r="AZ340" s="68" t="s">
        <v>1751</v>
      </c>
      <c r="BA340" s="68" t="s">
        <v>1751</v>
      </c>
      <c r="BB340" s="68" t="s">
        <v>1751</v>
      </c>
      <c r="BC340" s="68" t="s">
        <v>1751</v>
      </c>
      <c r="BD340" s="68" t="s">
        <v>1751</v>
      </c>
      <c r="BE340" s="68" t="s">
        <v>1751</v>
      </c>
      <c r="BF340" s="68" t="s">
        <v>1751</v>
      </c>
      <c r="BG340" s="68" t="s">
        <v>1751</v>
      </c>
      <c r="BH340" s="68" t="s">
        <v>1751</v>
      </c>
      <c r="BI340" s="68" t="s">
        <v>1751</v>
      </c>
      <c r="BJ340" s="68" t="s">
        <v>1751</v>
      </c>
      <c r="BK340" s="68" t="s">
        <v>1751</v>
      </c>
      <c r="BL340" s="68" t="s">
        <v>1751</v>
      </c>
      <c r="BM340" s="68" t="s">
        <v>1751</v>
      </c>
    </row>
    <row r="341" spans="1:65">
      <c r="A341" s="132">
        <v>45239</v>
      </c>
      <c r="B341" s="68">
        <v>1052</v>
      </c>
      <c r="C341" s="68" t="s">
        <v>1751</v>
      </c>
      <c r="D341" s="68">
        <v>827</v>
      </c>
      <c r="E341" s="68" t="s">
        <v>1751</v>
      </c>
      <c r="F341" s="68">
        <v>790</v>
      </c>
      <c r="G341" s="68" t="s">
        <v>1751</v>
      </c>
      <c r="H341" s="68" t="s">
        <v>1751</v>
      </c>
      <c r="I341" s="68">
        <v>802.2</v>
      </c>
      <c r="J341" s="68" t="s">
        <v>1751</v>
      </c>
      <c r="K341" s="68" t="s">
        <v>1751</v>
      </c>
      <c r="L341" s="68">
        <v>897</v>
      </c>
      <c r="M341" s="68" t="s">
        <v>1751</v>
      </c>
      <c r="N341" s="68" t="s">
        <v>1751</v>
      </c>
      <c r="O341" s="68" t="s">
        <v>1751</v>
      </c>
      <c r="P341" s="68">
        <v>915.6</v>
      </c>
      <c r="Q341" s="68" t="s">
        <v>1751</v>
      </c>
      <c r="R341" s="68" t="s">
        <v>1751</v>
      </c>
      <c r="S341" s="68" t="s">
        <v>1751</v>
      </c>
      <c r="T341" s="68" t="s">
        <v>1751</v>
      </c>
      <c r="U341" s="68">
        <v>924.1</v>
      </c>
      <c r="V341" s="68" t="s">
        <v>1751</v>
      </c>
      <c r="W341" s="68" t="s">
        <v>1751</v>
      </c>
      <c r="X341" s="68" t="s">
        <v>1751</v>
      </c>
      <c r="Y341" s="68" t="s">
        <v>1751</v>
      </c>
      <c r="Z341" s="68" t="s">
        <v>1751</v>
      </c>
      <c r="AA341" s="68" t="s">
        <v>1751</v>
      </c>
      <c r="AB341" s="68" t="s">
        <v>1751</v>
      </c>
      <c r="AC341" s="68">
        <v>950</v>
      </c>
      <c r="AD341" s="68" t="s">
        <v>1751</v>
      </c>
      <c r="AE341" s="68" t="s">
        <v>1751</v>
      </c>
      <c r="AF341" s="68" t="s">
        <v>1751</v>
      </c>
      <c r="AG341" s="68">
        <v>924.2</v>
      </c>
      <c r="AH341" s="68">
        <v>813.2</v>
      </c>
      <c r="AI341" s="68" t="s">
        <v>1751</v>
      </c>
      <c r="AJ341" s="68" t="s">
        <v>1751</v>
      </c>
      <c r="AK341" s="68" t="s">
        <v>1751</v>
      </c>
      <c r="AL341" s="68" t="s">
        <v>1751</v>
      </c>
      <c r="AM341" s="68" t="s">
        <v>1751</v>
      </c>
      <c r="AN341" s="68" t="s">
        <v>1751</v>
      </c>
      <c r="AO341" s="68" t="s">
        <v>1751</v>
      </c>
      <c r="AP341" s="68" t="s">
        <v>1751</v>
      </c>
      <c r="AQ341" s="68" t="s">
        <v>1751</v>
      </c>
      <c r="AR341" s="68" t="s">
        <v>1751</v>
      </c>
      <c r="AS341" s="68" t="s">
        <v>1751</v>
      </c>
      <c r="AT341" s="68" t="s">
        <v>1751</v>
      </c>
      <c r="AU341" s="68" t="s">
        <v>1751</v>
      </c>
      <c r="AV341" s="68" t="s">
        <v>1751</v>
      </c>
      <c r="AW341" s="68" t="s">
        <v>1751</v>
      </c>
      <c r="AX341" s="68" t="s">
        <v>1751</v>
      </c>
      <c r="AY341" s="68">
        <v>790</v>
      </c>
      <c r="AZ341" s="68" t="s">
        <v>1751</v>
      </c>
      <c r="BA341" s="68" t="s">
        <v>1751</v>
      </c>
      <c r="BB341" s="68" t="s">
        <v>1751</v>
      </c>
      <c r="BC341" s="68" t="s">
        <v>1751</v>
      </c>
      <c r="BD341" s="68" t="s">
        <v>1751</v>
      </c>
      <c r="BE341" s="68" t="s">
        <v>1751</v>
      </c>
      <c r="BF341" s="68" t="s">
        <v>1751</v>
      </c>
      <c r="BG341" s="68" t="s">
        <v>1751</v>
      </c>
      <c r="BH341" s="68" t="s">
        <v>1751</v>
      </c>
      <c r="BI341" s="68" t="s">
        <v>1751</v>
      </c>
      <c r="BJ341" s="68" t="s">
        <v>1751</v>
      </c>
      <c r="BK341" s="68" t="s">
        <v>1751</v>
      </c>
      <c r="BL341" s="68" t="s">
        <v>1751</v>
      </c>
      <c r="BM341" s="68" t="s">
        <v>1751</v>
      </c>
    </row>
    <row r="342" spans="1:65">
      <c r="A342" s="132">
        <v>45240</v>
      </c>
      <c r="B342" s="68" t="s">
        <v>1751</v>
      </c>
      <c r="C342" s="68" t="s">
        <v>1751</v>
      </c>
      <c r="D342" s="68" t="s">
        <v>1751</v>
      </c>
      <c r="E342" s="68" t="s">
        <v>1751</v>
      </c>
      <c r="F342" s="68" t="s">
        <v>1751</v>
      </c>
      <c r="G342" s="68" t="s">
        <v>1751</v>
      </c>
      <c r="H342" s="68" t="s">
        <v>1751</v>
      </c>
      <c r="I342" s="68" t="s">
        <v>1751</v>
      </c>
      <c r="J342" s="68" t="s">
        <v>1751</v>
      </c>
      <c r="K342" s="68" t="s">
        <v>1751</v>
      </c>
      <c r="L342" s="68" t="s">
        <v>1751</v>
      </c>
      <c r="M342" s="68" t="s">
        <v>1751</v>
      </c>
      <c r="N342" s="68" t="s">
        <v>1751</v>
      </c>
      <c r="O342" s="68" t="s">
        <v>1751</v>
      </c>
      <c r="P342" s="68" t="s">
        <v>1751</v>
      </c>
      <c r="Q342" s="68" t="s">
        <v>1751</v>
      </c>
      <c r="R342" s="68" t="s">
        <v>1751</v>
      </c>
      <c r="S342" s="68" t="s">
        <v>1751</v>
      </c>
      <c r="T342" s="68" t="s">
        <v>1751</v>
      </c>
      <c r="U342" s="68" t="s">
        <v>1751</v>
      </c>
      <c r="V342" s="68" t="s">
        <v>1751</v>
      </c>
      <c r="W342" s="68" t="s">
        <v>1751</v>
      </c>
      <c r="X342" s="68" t="s">
        <v>1751</v>
      </c>
      <c r="Y342" s="68" t="s">
        <v>1751</v>
      </c>
      <c r="Z342" s="68" t="s">
        <v>1751</v>
      </c>
      <c r="AA342" s="68" t="s">
        <v>1751</v>
      </c>
      <c r="AB342" s="68" t="s">
        <v>1751</v>
      </c>
      <c r="AC342" s="68" t="s">
        <v>1751</v>
      </c>
      <c r="AD342" s="68" t="s">
        <v>1751</v>
      </c>
      <c r="AE342" s="68" t="s">
        <v>1751</v>
      </c>
      <c r="AF342" s="68" t="s">
        <v>1751</v>
      </c>
      <c r="AG342" s="68" t="s">
        <v>1751</v>
      </c>
      <c r="AH342" s="68" t="s">
        <v>1751</v>
      </c>
      <c r="AI342" s="68" t="s">
        <v>1751</v>
      </c>
      <c r="AJ342" s="68" t="s">
        <v>1751</v>
      </c>
      <c r="AK342" s="68" t="s">
        <v>1751</v>
      </c>
      <c r="AL342" s="68" t="s">
        <v>1751</v>
      </c>
      <c r="AM342" s="68" t="s">
        <v>1751</v>
      </c>
      <c r="AN342" s="68" t="s">
        <v>1751</v>
      </c>
      <c r="AO342" s="68" t="s">
        <v>1751</v>
      </c>
      <c r="AP342" s="68" t="s">
        <v>1751</v>
      </c>
      <c r="AQ342" s="68" t="s">
        <v>1751</v>
      </c>
      <c r="AR342" s="68" t="s">
        <v>1751</v>
      </c>
      <c r="AS342" s="68" t="s">
        <v>1751</v>
      </c>
      <c r="AT342" s="68" t="s">
        <v>1751</v>
      </c>
      <c r="AU342" s="68" t="s">
        <v>1751</v>
      </c>
      <c r="AV342" s="68" t="s">
        <v>1751</v>
      </c>
      <c r="AW342" s="68" t="s">
        <v>1751</v>
      </c>
      <c r="AX342" s="68" t="s">
        <v>1751</v>
      </c>
      <c r="AY342" s="68" t="s">
        <v>1751</v>
      </c>
      <c r="AZ342" s="68" t="s">
        <v>1751</v>
      </c>
      <c r="BA342" s="68" t="s">
        <v>1751</v>
      </c>
      <c r="BB342" s="68" t="s">
        <v>1751</v>
      </c>
      <c r="BC342" s="68" t="s">
        <v>1751</v>
      </c>
      <c r="BD342" s="68" t="s">
        <v>1751</v>
      </c>
      <c r="BE342" s="68" t="s">
        <v>1751</v>
      </c>
      <c r="BF342" s="68" t="s">
        <v>1751</v>
      </c>
      <c r="BG342" s="68" t="s">
        <v>1751</v>
      </c>
      <c r="BH342" s="68" t="s">
        <v>1751</v>
      </c>
      <c r="BI342" s="68" t="s">
        <v>1751</v>
      </c>
      <c r="BJ342" s="68" t="s">
        <v>1751</v>
      </c>
      <c r="BK342" s="68" t="s">
        <v>1751</v>
      </c>
      <c r="BL342" s="68" t="s">
        <v>1751</v>
      </c>
      <c r="BM342" s="68" t="s">
        <v>1751</v>
      </c>
    </row>
    <row r="343" spans="1:65">
      <c r="A343" s="132">
        <v>45241</v>
      </c>
      <c r="B343" s="68" t="s">
        <v>1751</v>
      </c>
      <c r="C343" s="68" t="s">
        <v>1751</v>
      </c>
      <c r="D343" s="68" t="s">
        <v>1751</v>
      </c>
      <c r="E343" s="68" t="s">
        <v>1751</v>
      </c>
      <c r="F343" s="68" t="s">
        <v>1751</v>
      </c>
      <c r="G343" s="68" t="s">
        <v>1751</v>
      </c>
      <c r="H343" s="68" t="s">
        <v>1751</v>
      </c>
      <c r="I343" s="68" t="s">
        <v>1751</v>
      </c>
      <c r="J343" s="68" t="s">
        <v>1751</v>
      </c>
      <c r="K343" s="68" t="s">
        <v>1751</v>
      </c>
      <c r="L343" s="68" t="s">
        <v>1751</v>
      </c>
      <c r="M343" s="68" t="s">
        <v>1751</v>
      </c>
      <c r="N343" s="68" t="s">
        <v>1751</v>
      </c>
      <c r="O343" s="68" t="s">
        <v>1751</v>
      </c>
      <c r="P343" s="68" t="s">
        <v>1751</v>
      </c>
      <c r="Q343" s="68" t="s">
        <v>1751</v>
      </c>
      <c r="R343" s="68" t="s">
        <v>1751</v>
      </c>
      <c r="S343" s="68" t="s">
        <v>1751</v>
      </c>
      <c r="T343" s="68" t="s">
        <v>1751</v>
      </c>
      <c r="U343" s="68" t="s">
        <v>1751</v>
      </c>
      <c r="V343" s="68" t="s">
        <v>1751</v>
      </c>
      <c r="W343" s="68" t="s">
        <v>1751</v>
      </c>
      <c r="X343" s="68" t="s">
        <v>1751</v>
      </c>
      <c r="Y343" s="68" t="s">
        <v>1751</v>
      </c>
      <c r="Z343" s="68" t="s">
        <v>1751</v>
      </c>
      <c r="AA343" s="68" t="s">
        <v>1751</v>
      </c>
      <c r="AB343" s="68" t="s">
        <v>1751</v>
      </c>
      <c r="AC343" s="68" t="s">
        <v>1751</v>
      </c>
      <c r="AD343" s="68" t="s">
        <v>1751</v>
      </c>
      <c r="AE343" s="68" t="s">
        <v>1751</v>
      </c>
      <c r="AF343" s="68" t="s">
        <v>1751</v>
      </c>
      <c r="AG343" s="68" t="s">
        <v>1751</v>
      </c>
      <c r="AH343" s="68" t="s">
        <v>1751</v>
      </c>
      <c r="AI343" s="68" t="s">
        <v>1751</v>
      </c>
      <c r="AJ343" s="68" t="s">
        <v>1751</v>
      </c>
      <c r="AK343" s="68" t="s">
        <v>1751</v>
      </c>
      <c r="AL343" s="68" t="s">
        <v>1751</v>
      </c>
      <c r="AM343" s="68" t="s">
        <v>1751</v>
      </c>
      <c r="AN343" s="68" t="s">
        <v>1751</v>
      </c>
      <c r="AO343" s="68" t="s">
        <v>1751</v>
      </c>
      <c r="AP343" s="68" t="s">
        <v>1751</v>
      </c>
      <c r="AQ343" s="68" t="s">
        <v>1751</v>
      </c>
      <c r="AR343" s="68" t="s">
        <v>1751</v>
      </c>
      <c r="AS343" s="68" t="s">
        <v>1751</v>
      </c>
      <c r="AT343" s="68" t="s">
        <v>1751</v>
      </c>
      <c r="AU343" s="68" t="s">
        <v>1751</v>
      </c>
      <c r="AV343" s="68" t="s">
        <v>1751</v>
      </c>
      <c r="AW343" s="68" t="s">
        <v>1751</v>
      </c>
      <c r="AX343" s="68" t="s">
        <v>1751</v>
      </c>
      <c r="AY343" s="68" t="s">
        <v>1751</v>
      </c>
      <c r="AZ343" s="68" t="s">
        <v>1751</v>
      </c>
      <c r="BA343" s="68" t="s">
        <v>1751</v>
      </c>
      <c r="BB343" s="68" t="s">
        <v>1751</v>
      </c>
      <c r="BC343" s="68" t="s">
        <v>1751</v>
      </c>
      <c r="BD343" s="68" t="s">
        <v>1751</v>
      </c>
      <c r="BE343" s="68" t="s">
        <v>1751</v>
      </c>
      <c r="BF343" s="68" t="s">
        <v>1751</v>
      </c>
      <c r="BG343" s="68" t="s">
        <v>1751</v>
      </c>
      <c r="BH343" s="68" t="s">
        <v>1751</v>
      </c>
      <c r="BI343" s="68" t="s">
        <v>1751</v>
      </c>
      <c r="BJ343" s="68" t="s">
        <v>1751</v>
      </c>
      <c r="BK343" s="68" t="s">
        <v>1751</v>
      </c>
      <c r="BL343" s="68" t="s">
        <v>1751</v>
      </c>
      <c r="BM343" s="68" t="s">
        <v>1751</v>
      </c>
    </row>
    <row r="344" spans="1:65">
      <c r="A344" s="132">
        <v>45242</v>
      </c>
      <c r="B344" s="68" t="s">
        <v>1751</v>
      </c>
      <c r="C344" s="68" t="s">
        <v>1751</v>
      </c>
      <c r="D344" s="68" t="s">
        <v>1751</v>
      </c>
      <c r="E344" s="68" t="s">
        <v>1751</v>
      </c>
      <c r="F344" s="68" t="s">
        <v>1751</v>
      </c>
      <c r="G344" s="68" t="s">
        <v>1751</v>
      </c>
      <c r="H344" s="68" t="s">
        <v>1751</v>
      </c>
      <c r="I344" s="68" t="s">
        <v>1751</v>
      </c>
      <c r="J344" s="68" t="s">
        <v>1751</v>
      </c>
      <c r="K344" s="68" t="s">
        <v>1751</v>
      </c>
      <c r="L344" s="68" t="s">
        <v>1751</v>
      </c>
      <c r="M344" s="68" t="s">
        <v>1751</v>
      </c>
      <c r="N344" s="68" t="s">
        <v>1751</v>
      </c>
      <c r="O344" s="68" t="s">
        <v>1751</v>
      </c>
      <c r="P344" s="68" t="s">
        <v>1751</v>
      </c>
      <c r="Q344" s="68" t="s">
        <v>1751</v>
      </c>
      <c r="R344" s="68" t="s">
        <v>1751</v>
      </c>
      <c r="S344" s="68" t="s">
        <v>1751</v>
      </c>
      <c r="T344" s="68" t="s">
        <v>1751</v>
      </c>
      <c r="U344" s="68" t="s">
        <v>1751</v>
      </c>
      <c r="V344" s="68" t="s">
        <v>1751</v>
      </c>
      <c r="W344" s="68" t="s">
        <v>1751</v>
      </c>
      <c r="X344" s="68" t="s">
        <v>1751</v>
      </c>
      <c r="Y344" s="68" t="s">
        <v>1751</v>
      </c>
      <c r="Z344" s="68" t="s">
        <v>1751</v>
      </c>
      <c r="AA344" s="68" t="s">
        <v>1751</v>
      </c>
      <c r="AB344" s="68" t="s">
        <v>1751</v>
      </c>
      <c r="AC344" s="68" t="s">
        <v>1751</v>
      </c>
      <c r="AD344" s="68" t="s">
        <v>1751</v>
      </c>
      <c r="AE344" s="68" t="s">
        <v>1751</v>
      </c>
      <c r="AF344" s="68" t="s">
        <v>1751</v>
      </c>
      <c r="AG344" s="68" t="s">
        <v>1751</v>
      </c>
      <c r="AH344" s="68" t="s">
        <v>1751</v>
      </c>
      <c r="AI344" s="68" t="s">
        <v>1751</v>
      </c>
      <c r="AJ344" s="68" t="s">
        <v>1751</v>
      </c>
      <c r="AK344" s="68" t="s">
        <v>1751</v>
      </c>
      <c r="AL344" s="68" t="s">
        <v>1751</v>
      </c>
      <c r="AM344" s="68" t="s">
        <v>1751</v>
      </c>
      <c r="AN344" s="68" t="s">
        <v>1751</v>
      </c>
      <c r="AO344" s="68" t="s">
        <v>1751</v>
      </c>
      <c r="AP344" s="68" t="s">
        <v>1751</v>
      </c>
      <c r="AQ344" s="68" t="s">
        <v>1751</v>
      </c>
      <c r="AR344" s="68" t="s">
        <v>1751</v>
      </c>
      <c r="AS344" s="68" t="s">
        <v>1751</v>
      </c>
      <c r="AT344" s="68" t="s">
        <v>1751</v>
      </c>
      <c r="AU344" s="68" t="s">
        <v>1751</v>
      </c>
      <c r="AV344" s="68" t="s">
        <v>1751</v>
      </c>
      <c r="AW344" s="68" t="s">
        <v>1751</v>
      </c>
      <c r="AX344" s="68" t="s">
        <v>1751</v>
      </c>
      <c r="AY344" s="68" t="s">
        <v>1751</v>
      </c>
      <c r="AZ344" s="68" t="s">
        <v>1751</v>
      </c>
      <c r="BA344" s="68" t="s">
        <v>1751</v>
      </c>
      <c r="BB344" s="68" t="s">
        <v>1751</v>
      </c>
      <c r="BC344" s="68" t="s">
        <v>1751</v>
      </c>
      <c r="BD344" s="68" t="s">
        <v>1751</v>
      </c>
      <c r="BE344" s="68" t="s">
        <v>1751</v>
      </c>
      <c r="BF344" s="68" t="s">
        <v>1751</v>
      </c>
      <c r="BG344" s="68" t="s">
        <v>1751</v>
      </c>
      <c r="BH344" s="68" t="s">
        <v>1751</v>
      </c>
      <c r="BI344" s="68" t="s">
        <v>1751</v>
      </c>
      <c r="BJ344" s="68" t="s">
        <v>1751</v>
      </c>
      <c r="BK344" s="68" t="s">
        <v>1751</v>
      </c>
      <c r="BL344" s="68" t="s">
        <v>1751</v>
      </c>
      <c r="BM344" s="68" t="s">
        <v>1751</v>
      </c>
    </row>
    <row r="345" spans="1:65">
      <c r="A345" s="132">
        <v>45243</v>
      </c>
      <c r="B345" s="68" t="s">
        <v>1751</v>
      </c>
      <c r="C345" s="68" t="s">
        <v>1751</v>
      </c>
      <c r="D345" s="68" t="s">
        <v>1751</v>
      </c>
      <c r="E345" s="68" t="s">
        <v>1751</v>
      </c>
      <c r="F345" s="68" t="s">
        <v>1751</v>
      </c>
      <c r="G345" s="68" t="s">
        <v>1751</v>
      </c>
      <c r="H345" s="68" t="s">
        <v>1751</v>
      </c>
      <c r="I345" s="68" t="s">
        <v>1751</v>
      </c>
      <c r="J345" s="68" t="s">
        <v>1751</v>
      </c>
      <c r="K345" s="68" t="s">
        <v>1751</v>
      </c>
      <c r="L345" s="68" t="s">
        <v>1751</v>
      </c>
      <c r="M345" s="68" t="s">
        <v>1751</v>
      </c>
      <c r="N345" s="68" t="s">
        <v>1751</v>
      </c>
      <c r="O345" s="68" t="s">
        <v>1751</v>
      </c>
      <c r="P345" s="68" t="s">
        <v>1751</v>
      </c>
      <c r="Q345" s="68" t="s">
        <v>1751</v>
      </c>
      <c r="R345" s="68" t="s">
        <v>1751</v>
      </c>
      <c r="S345" s="68" t="s">
        <v>1751</v>
      </c>
      <c r="T345" s="68" t="s">
        <v>1751</v>
      </c>
      <c r="U345" s="68" t="s">
        <v>1751</v>
      </c>
      <c r="V345" s="68" t="s">
        <v>1751</v>
      </c>
      <c r="W345" s="68" t="s">
        <v>1751</v>
      </c>
      <c r="X345" s="68" t="s">
        <v>1751</v>
      </c>
      <c r="Y345" s="68" t="s">
        <v>1751</v>
      </c>
      <c r="Z345" s="68" t="s">
        <v>1751</v>
      </c>
      <c r="AA345" s="68" t="s">
        <v>1751</v>
      </c>
      <c r="AB345" s="68" t="s">
        <v>1751</v>
      </c>
      <c r="AC345" s="68" t="s">
        <v>1751</v>
      </c>
      <c r="AD345" s="68" t="s">
        <v>1751</v>
      </c>
      <c r="AE345" s="68" t="s">
        <v>1751</v>
      </c>
      <c r="AF345" s="68" t="s">
        <v>1751</v>
      </c>
      <c r="AG345" s="68" t="s">
        <v>1751</v>
      </c>
      <c r="AH345" s="68" t="s">
        <v>1751</v>
      </c>
      <c r="AI345" s="68" t="s">
        <v>1751</v>
      </c>
      <c r="AJ345" s="68" t="s">
        <v>1751</v>
      </c>
      <c r="AK345" s="68" t="s">
        <v>1751</v>
      </c>
      <c r="AL345" s="68" t="s">
        <v>1751</v>
      </c>
      <c r="AM345" s="68" t="s">
        <v>1751</v>
      </c>
      <c r="AN345" s="68" t="s">
        <v>1751</v>
      </c>
      <c r="AO345" s="68" t="s">
        <v>1751</v>
      </c>
      <c r="AP345" s="68" t="s">
        <v>1751</v>
      </c>
      <c r="AQ345" s="68" t="s">
        <v>1751</v>
      </c>
      <c r="AR345" s="68" t="s">
        <v>1751</v>
      </c>
      <c r="AS345" s="68" t="s">
        <v>1751</v>
      </c>
      <c r="AT345" s="68" t="s">
        <v>1751</v>
      </c>
      <c r="AU345" s="68" t="s">
        <v>1751</v>
      </c>
      <c r="AV345" s="68" t="s">
        <v>1751</v>
      </c>
      <c r="AW345" s="68" t="s">
        <v>1751</v>
      </c>
      <c r="AX345" s="68" t="s">
        <v>1751</v>
      </c>
      <c r="AY345" s="68" t="s">
        <v>1751</v>
      </c>
      <c r="AZ345" s="68" t="s">
        <v>1751</v>
      </c>
      <c r="BA345" s="68" t="s">
        <v>1751</v>
      </c>
      <c r="BB345" s="68" t="s">
        <v>1751</v>
      </c>
      <c r="BC345" s="68" t="s">
        <v>1751</v>
      </c>
      <c r="BD345" s="68" t="s">
        <v>1751</v>
      </c>
      <c r="BE345" s="68" t="s">
        <v>1751</v>
      </c>
      <c r="BF345" s="68" t="s">
        <v>1751</v>
      </c>
      <c r="BG345" s="68" t="s">
        <v>1751</v>
      </c>
      <c r="BH345" s="68" t="s">
        <v>1751</v>
      </c>
      <c r="BI345" s="68" t="s">
        <v>1751</v>
      </c>
      <c r="BJ345" s="68" t="s">
        <v>1751</v>
      </c>
      <c r="BK345" s="68" t="s">
        <v>1751</v>
      </c>
      <c r="BL345" s="68" t="s">
        <v>1751</v>
      </c>
      <c r="BM345" s="68" t="s">
        <v>1751</v>
      </c>
    </row>
    <row r="346" spans="1:65">
      <c r="A346" s="132">
        <v>45244</v>
      </c>
      <c r="B346" s="68" t="s">
        <v>1751</v>
      </c>
      <c r="C346" s="68" t="s">
        <v>1751</v>
      </c>
      <c r="D346" s="68" t="s">
        <v>1751</v>
      </c>
      <c r="E346" s="68" t="s">
        <v>1751</v>
      </c>
      <c r="F346" s="68" t="s">
        <v>1751</v>
      </c>
      <c r="G346" s="68" t="s">
        <v>1751</v>
      </c>
      <c r="H346" s="68" t="s">
        <v>1751</v>
      </c>
      <c r="I346" s="68" t="s">
        <v>1751</v>
      </c>
      <c r="J346" s="68" t="s">
        <v>1751</v>
      </c>
      <c r="K346" s="68" t="s">
        <v>1751</v>
      </c>
      <c r="L346" s="68" t="s">
        <v>1751</v>
      </c>
      <c r="M346" s="68" t="s">
        <v>1751</v>
      </c>
      <c r="N346" s="68" t="s">
        <v>1751</v>
      </c>
      <c r="O346" s="68" t="s">
        <v>1751</v>
      </c>
      <c r="P346" s="68" t="s">
        <v>1751</v>
      </c>
      <c r="Q346" s="68" t="s">
        <v>1751</v>
      </c>
      <c r="R346" s="68" t="s">
        <v>1751</v>
      </c>
      <c r="S346" s="68" t="s">
        <v>1751</v>
      </c>
      <c r="T346" s="68" t="s">
        <v>1751</v>
      </c>
      <c r="U346" s="68" t="s">
        <v>1751</v>
      </c>
      <c r="V346" s="68" t="s">
        <v>1751</v>
      </c>
      <c r="W346" s="68" t="s">
        <v>1751</v>
      </c>
      <c r="X346" s="68" t="s">
        <v>1751</v>
      </c>
      <c r="Y346" s="68" t="s">
        <v>1751</v>
      </c>
      <c r="Z346" s="68" t="s">
        <v>1751</v>
      </c>
      <c r="AA346" s="68" t="s">
        <v>1751</v>
      </c>
      <c r="AB346" s="68" t="s">
        <v>1751</v>
      </c>
      <c r="AC346" s="68" t="s">
        <v>1751</v>
      </c>
      <c r="AD346" s="68" t="s">
        <v>1751</v>
      </c>
      <c r="AE346" s="68" t="s">
        <v>1751</v>
      </c>
      <c r="AF346" s="68" t="s">
        <v>1751</v>
      </c>
      <c r="AG346" s="68" t="s">
        <v>1751</v>
      </c>
      <c r="AH346" s="68" t="s">
        <v>1751</v>
      </c>
      <c r="AI346" s="68" t="s">
        <v>1751</v>
      </c>
      <c r="AJ346" s="68" t="s">
        <v>1751</v>
      </c>
      <c r="AK346" s="68" t="s">
        <v>1751</v>
      </c>
      <c r="AL346" s="68" t="s">
        <v>1751</v>
      </c>
      <c r="AM346" s="68" t="s">
        <v>1751</v>
      </c>
      <c r="AN346" s="68" t="s">
        <v>1751</v>
      </c>
      <c r="AO346" s="68" t="s">
        <v>1751</v>
      </c>
      <c r="AP346" s="68" t="s">
        <v>1751</v>
      </c>
      <c r="AQ346" s="68" t="s">
        <v>1751</v>
      </c>
      <c r="AR346" s="68" t="s">
        <v>1751</v>
      </c>
      <c r="AS346" s="68" t="s">
        <v>1751</v>
      </c>
      <c r="AT346" s="68" t="s">
        <v>1751</v>
      </c>
      <c r="AU346" s="68" t="s">
        <v>1751</v>
      </c>
      <c r="AV346" s="68" t="s">
        <v>1751</v>
      </c>
      <c r="AW346" s="68" t="s">
        <v>1751</v>
      </c>
      <c r="AX346" s="68" t="s">
        <v>1751</v>
      </c>
      <c r="AY346" s="68" t="s">
        <v>1751</v>
      </c>
      <c r="AZ346" s="68" t="s">
        <v>1751</v>
      </c>
      <c r="BA346" s="68" t="s">
        <v>1751</v>
      </c>
      <c r="BB346" s="68" t="s">
        <v>1751</v>
      </c>
      <c r="BC346" s="68" t="s">
        <v>1751</v>
      </c>
      <c r="BD346" s="68" t="s">
        <v>1751</v>
      </c>
      <c r="BE346" s="68" t="s">
        <v>1751</v>
      </c>
      <c r="BF346" s="68" t="s">
        <v>1751</v>
      </c>
      <c r="BG346" s="68" t="s">
        <v>1751</v>
      </c>
      <c r="BH346" s="68" t="s">
        <v>1751</v>
      </c>
      <c r="BI346" s="68" t="s">
        <v>1751</v>
      </c>
      <c r="BJ346" s="68" t="s">
        <v>1751</v>
      </c>
      <c r="BK346" s="68" t="s">
        <v>1751</v>
      </c>
      <c r="BL346" s="68" t="s">
        <v>1751</v>
      </c>
      <c r="BM346" s="68" t="s">
        <v>1751</v>
      </c>
    </row>
    <row r="347" spans="1:65">
      <c r="A347" s="132">
        <v>45245</v>
      </c>
      <c r="B347" s="68" t="s">
        <v>1751</v>
      </c>
      <c r="C347" s="68" t="s">
        <v>1751</v>
      </c>
      <c r="D347" s="68" t="s">
        <v>1751</v>
      </c>
      <c r="E347" s="68" t="s">
        <v>1751</v>
      </c>
      <c r="F347" s="68" t="s">
        <v>1751</v>
      </c>
      <c r="G347" s="68" t="s">
        <v>1751</v>
      </c>
      <c r="H347" s="68" t="s">
        <v>1751</v>
      </c>
      <c r="I347" s="68" t="s">
        <v>1751</v>
      </c>
      <c r="J347" s="68" t="s">
        <v>1751</v>
      </c>
      <c r="K347" s="68" t="s">
        <v>1751</v>
      </c>
      <c r="L347" s="68" t="s">
        <v>1751</v>
      </c>
      <c r="M347" s="68" t="s">
        <v>1751</v>
      </c>
      <c r="N347" s="68" t="s">
        <v>1751</v>
      </c>
      <c r="O347" s="68" t="s">
        <v>1751</v>
      </c>
      <c r="P347" s="68" t="s">
        <v>1751</v>
      </c>
      <c r="Q347" s="68" t="s">
        <v>1751</v>
      </c>
      <c r="R347" s="68" t="s">
        <v>1751</v>
      </c>
      <c r="S347" s="68" t="s">
        <v>1751</v>
      </c>
      <c r="T347" s="68" t="s">
        <v>1751</v>
      </c>
      <c r="U347" s="68" t="s">
        <v>1751</v>
      </c>
      <c r="V347" s="68" t="s">
        <v>1751</v>
      </c>
      <c r="W347" s="68" t="s">
        <v>1751</v>
      </c>
      <c r="X347" s="68" t="s">
        <v>1751</v>
      </c>
      <c r="Y347" s="68" t="s">
        <v>1751</v>
      </c>
      <c r="Z347" s="68" t="s">
        <v>1751</v>
      </c>
      <c r="AA347" s="68" t="s">
        <v>1751</v>
      </c>
      <c r="AB347" s="68" t="s">
        <v>1751</v>
      </c>
      <c r="AC347" s="68" t="s">
        <v>1751</v>
      </c>
      <c r="AD347" s="68" t="s">
        <v>1751</v>
      </c>
      <c r="AE347" s="68" t="s">
        <v>1751</v>
      </c>
      <c r="AF347" s="68" t="s">
        <v>1751</v>
      </c>
      <c r="AG347" s="68" t="s">
        <v>1751</v>
      </c>
      <c r="AH347" s="68" t="s">
        <v>1751</v>
      </c>
      <c r="AI347" s="68" t="s">
        <v>1751</v>
      </c>
      <c r="AJ347" s="68" t="s">
        <v>1751</v>
      </c>
      <c r="AK347" s="68" t="s">
        <v>1751</v>
      </c>
      <c r="AL347" s="68" t="s">
        <v>1751</v>
      </c>
      <c r="AM347" s="68" t="s">
        <v>1751</v>
      </c>
      <c r="AN347" s="68" t="s">
        <v>1751</v>
      </c>
      <c r="AO347" s="68" t="s">
        <v>1751</v>
      </c>
      <c r="AP347" s="68" t="s">
        <v>1751</v>
      </c>
      <c r="AQ347" s="68" t="s">
        <v>1751</v>
      </c>
      <c r="AR347" s="68" t="s">
        <v>1751</v>
      </c>
      <c r="AS347" s="68" t="s">
        <v>1751</v>
      </c>
      <c r="AT347" s="68" t="s">
        <v>1751</v>
      </c>
      <c r="AU347" s="68" t="s">
        <v>1751</v>
      </c>
      <c r="AV347" s="68" t="s">
        <v>1751</v>
      </c>
      <c r="AW347" s="68" t="s">
        <v>1751</v>
      </c>
      <c r="AX347" s="68" t="s">
        <v>1751</v>
      </c>
      <c r="AY347" s="68" t="s">
        <v>1751</v>
      </c>
      <c r="AZ347" s="68" t="s">
        <v>1751</v>
      </c>
      <c r="BA347" s="68" t="s">
        <v>1751</v>
      </c>
      <c r="BB347" s="68" t="s">
        <v>1751</v>
      </c>
      <c r="BC347" s="68" t="s">
        <v>1751</v>
      </c>
      <c r="BD347" s="68" t="s">
        <v>1751</v>
      </c>
      <c r="BE347" s="68" t="s">
        <v>1751</v>
      </c>
      <c r="BF347" s="68" t="s">
        <v>1751</v>
      </c>
      <c r="BG347" s="68" t="s">
        <v>1751</v>
      </c>
      <c r="BH347" s="68" t="s">
        <v>1751</v>
      </c>
      <c r="BI347" s="68" t="s">
        <v>1751</v>
      </c>
      <c r="BJ347" s="68" t="s">
        <v>1751</v>
      </c>
      <c r="BK347" s="68" t="s">
        <v>1751</v>
      </c>
      <c r="BL347" s="68" t="s">
        <v>1751</v>
      </c>
      <c r="BM347" s="68" t="s">
        <v>1751</v>
      </c>
    </row>
    <row r="348" spans="1:65">
      <c r="A348" s="132">
        <v>45246</v>
      </c>
      <c r="B348" s="68" t="s">
        <v>1751</v>
      </c>
      <c r="C348" s="68" t="s">
        <v>1751</v>
      </c>
      <c r="D348" s="68" t="s">
        <v>1751</v>
      </c>
      <c r="E348" s="68" t="s">
        <v>1751</v>
      </c>
      <c r="F348" s="68" t="s">
        <v>1751</v>
      </c>
      <c r="G348" s="68" t="s">
        <v>1751</v>
      </c>
      <c r="H348" s="68" t="s">
        <v>1751</v>
      </c>
      <c r="I348" s="68" t="s">
        <v>1751</v>
      </c>
      <c r="J348" s="68" t="s">
        <v>1751</v>
      </c>
      <c r="K348" s="68" t="s">
        <v>1751</v>
      </c>
      <c r="L348" s="68" t="s">
        <v>1751</v>
      </c>
      <c r="M348" s="68" t="s">
        <v>1751</v>
      </c>
      <c r="N348" s="68" t="s">
        <v>1751</v>
      </c>
      <c r="O348" s="68" t="s">
        <v>1751</v>
      </c>
      <c r="P348" s="68" t="s">
        <v>1751</v>
      </c>
      <c r="Q348" s="68" t="s">
        <v>1751</v>
      </c>
      <c r="R348" s="68" t="s">
        <v>1751</v>
      </c>
      <c r="S348" s="68" t="s">
        <v>1751</v>
      </c>
      <c r="T348" s="68" t="s">
        <v>1751</v>
      </c>
      <c r="U348" s="68" t="s">
        <v>1751</v>
      </c>
      <c r="V348" s="68" t="s">
        <v>1751</v>
      </c>
      <c r="W348" s="68" t="s">
        <v>1751</v>
      </c>
      <c r="X348" s="68" t="s">
        <v>1751</v>
      </c>
      <c r="Y348" s="68" t="s">
        <v>1751</v>
      </c>
      <c r="Z348" s="68" t="s">
        <v>1751</v>
      </c>
      <c r="AA348" s="68" t="s">
        <v>1751</v>
      </c>
      <c r="AB348" s="68" t="s">
        <v>1751</v>
      </c>
      <c r="AC348" s="68" t="s">
        <v>1751</v>
      </c>
      <c r="AD348" s="68" t="s">
        <v>1751</v>
      </c>
      <c r="AE348" s="68" t="s">
        <v>1751</v>
      </c>
      <c r="AF348" s="68" t="s">
        <v>1751</v>
      </c>
      <c r="AG348" s="68" t="s">
        <v>1751</v>
      </c>
      <c r="AH348" s="68" t="s">
        <v>1751</v>
      </c>
      <c r="AI348" s="68" t="s">
        <v>1751</v>
      </c>
      <c r="AJ348" s="68" t="s">
        <v>1751</v>
      </c>
      <c r="AK348" s="68" t="s">
        <v>1751</v>
      </c>
      <c r="AL348" s="68" t="s">
        <v>1751</v>
      </c>
      <c r="AM348" s="68" t="s">
        <v>1751</v>
      </c>
      <c r="AN348" s="68" t="s">
        <v>1751</v>
      </c>
      <c r="AO348" s="68" t="s">
        <v>1751</v>
      </c>
      <c r="AP348" s="68" t="s">
        <v>1751</v>
      </c>
      <c r="AQ348" s="68" t="s">
        <v>1751</v>
      </c>
      <c r="AR348" s="68" t="s">
        <v>1751</v>
      </c>
      <c r="AS348" s="68" t="s">
        <v>1751</v>
      </c>
      <c r="AT348" s="68" t="s">
        <v>1751</v>
      </c>
      <c r="AU348" s="68" t="s">
        <v>1751</v>
      </c>
      <c r="AV348" s="68" t="s">
        <v>1751</v>
      </c>
      <c r="AW348" s="68" t="s">
        <v>1751</v>
      </c>
      <c r="AX348" s="68" t="s">
        <v>1751</v>
      </c>
      <c r="AY348" s="68" t="s">
        <v>1751</v>
      </c>
      <c r="AZ348" s="68" t="s">
        <v>1751</v>
      </c>
      <c r="BA348" s="68" t="s">
        <v>1751</v>
      </c>
      <c r="BB348" s="68" t="s">
        <v>1751</v>
      </c>
      <c r="BC348" s="68" t="s">
        <v>1751</v>
      </c>
      <c r="BD348" s="68" t="s">
        <v>1751</v>
      </c>
      <c r="BE348" s="68" t="s">
        <v>1751</v>
      </c>
      <c r="BF348" s="68" t="s">
        <v>1751</v>
      </c>
      <c r="BG348" s="68" t="s">
        <v>1751</v>
      </c>
      <c r="BH348" s="68" t="s">
        <v>1751</v>
      </c>
      <c r="BI348" s="68" t="s">
        <v>1751</v>
      </c>
      <c r="BJ348" s="68" t="s">
        <v>1751</v>
      </c>
      <c r="BK348" s="68" t="s">
        <v>1751</v>
      </c>
      <c r="BL348" s="68" t="s">
        <v>1751</v>
      </c>
      <c r="BM348" s="68" t="s">
        <v>1751</v>
      </c>
    </row>
    <row r="349" spans="1:65">
      <c r="A349" s="132">
        <v>45247</v>
      </c>
      <c r="B349" s="68" t="s">
        <v>1751</v>
      </c>
      <c r="C349" s="68" t="s">
        <v>1751</v>
      </c>
      <c r="D349" s="68" t="s">
        <v>1751</v>
      </c>
      <c r="E349" s="68" t="s">
        <v>1751</v>
      </c>
      <c r="F349" s="68" t="s">
        <v>1751</v>
      </c>
      <c r="G349" s="68" t="s">
        <v>1751</v>
      </c>
      <c r="H349" s="68" t="s">
        <v>1751</v>
      </c>
      <c r="I349" s="68" t="s">
        <v>1751</v>
      </c>
      <c r="J349" s="68" t="s">
        <v>1751</v>
      </c>
      <c r="K349" s="68" t="s">
        <v>1751</v>
      </c>
      <c r="L349" s="68" t="s">
        <v>1751</v>
      </c>
      <c r="M349" s="68" t="s">
        <v>1751</v>
      </c>
      <c r="N349" s="68" t="s">
        <v>1751</v>
      </c>
      <c r="O349" s="68" t="s">
        <v>1751</v>
      </c>
      <c r="P349" s="68" t="s">
        <v>1751</v>
      </c>
      <c r="Q349" s="68" t="s">
        <v>1751</v>
      </c>
      <c r="R349" s="68" t="s">
        <v>1751</v>
      </c>
      <c r="S349" s="68" t="s">
        <v>1751</v>
      </c>
      <c r="T349" s="68" t="s">
        <v>1751</v>
      </c>
      <c r="U349" s="68" t="s">
        <v>1751</v>
      </c>
      <c r="V349" s="68" t="s">
        <v>1751</v>
      </c>
      <c r="W349" s="68" t="s">
        <v>1751</v>
      </c>
      <c r="X349" s="68" t="s">
        <v>1751</v>
      </c>
      <c r="Y349" s="68" t="s">
        <v>1751</v>
      </c>
      <c r="Z349" s="68" t="s">
        <v>1751</v>
      </c>
      <c r="AA349" s="68" t="s">
        <v>1751</v>
      </c>
      <c r="AB349" s="68" t="s">
        <v>1751</v>
      </c>
      <c r="AC349" s="68" t="s">
        <v>1751</v>
      </c>
      <c r="AD349" s="68" t="s">
        <v>1751</v>
      </c>
      <c r="AE349" s="68" t="s">
        <v>1751</v>
      </c>
      <c r="AF349" s="68" t="s">
        <v>1751</v>
      </c>
      <c r="AG349" s="68" t="s">
        <v>1751</v>
      </c>
      <c r="AH349" s="68" t="s">
        <v>1751</v>
      </c>
      <c r="AI349" s="68" t="s">
        <v>1751</v>
      </c>
      <c r="AJ349" s="68" t="s">
        <v>1751</v>
      </c>
      <c r="AK349" s="68" t="s">
        <v>1751</v>
      </c>
      <c r="AL349" s="68" t="s">
        <v>1751</v>
      </c>
      <c r="AM349" s="68" t="s">
        <v>1751</v>
      </c>
      <c r="AN349" s="68" t="s">
        <v>1751</v>
      </c>
      <c r="AO349" s="68" t="s">
        <v>1751</v>
      </c>
      <c r="AP349" s="68" t="s">
        <v>1751</v>
      </c>
      <c r="AQ349" s="68" t="s">
        <v>1751</v>
      </c>
      <c r="AR349" s="68" t="s">
        <v>1751</v>
      </c>
      <c r="AS349" s="68" t="s">
        <v>1751</v>
      </c>
      <c r="AT349" s="68" t="s">
        <v>1751</v>
      </c>
      <c r="AU349" s="68" t="s">
        <v>1751</v>
      </c>
      <c r="AV349" s="68" t="s">
        <v>1751</v>
      </c>
      <c r="AW349" s="68" t="s">
        <v>1751</v>
      </c>
      <c r="AX349" s="68" t="s">
        <v>1751</v>
      </c>
      <c r="AY349" s="68" t="s">
        <v>1751</v>
      </c>
      <c r="AZ349" s="68" t="s">
        <v>1751</v>
      </c>
      <c r="BA349" s="68" t="s">
        <v>1751</v>
      </c>
      <c r="BB349" s="68" t="s">
        <v>1751</v>
      </c>
      <c r="BC349" s="68" t="s">
        <v>1751</v>
      </c>
      <c r="BD349" s="68" t="s">
        <v>1751</v>
      </c>
      <c r="BE349" s="68" t="s">
        <v>1751</v>
      </c>
      <c r="BF349" s="68" t="s">
        <v>1751</v>
      </c>
      <c r="BG349" s="68" t="s">
        <v>1751</v>
      </c>
      <c r="BH349" s="68" t="s">
        <v>1751</v>
      </c>
      <c r="BI349" s="68" t="s">
        <v>1751</v>
      </c>
      <c r="BJ349" s="68" t="s">
        <v>1751</v>
      </c>
      <c r="BK349" s="68" t="s">
        <v>1751</v>
      </c>
      <c r="BL349" s="68" t="s">
        <v>1751</v>
      </c>
      <c r="BM349" s="68" t="s">
        <v>1751</v>
      </c>
    </row>
    <row r="350" spans="1:65">
      <c r="A350" s="132">
        <v>45248</v>
      </c>
      <c r="B350" s="68" t="s">
        <v>1751</v>
      </c>
      <c r="C350" s="68" t="s">
        <v>1751</v>
      </c>
      <c r="D350" s="68" t="s">
        <v>1751</v>
      </c>
      <c r="E350" s="68" t="s">
        <v>1751</v>
      </c>
      <c r="F350" s="68" t="s">
        <v>1751</v>
      </c>
      <c r="G350" s="68" t="s">
        <v>1751</v>
      </c>
      <c r="H350" s="68" t="s">
        <v>1751</v>
      </c>
      <c r="I350" s="68" t="s">
        <v>1751</v>
      </c>
      <c r="J350" s="68" t="s">
        <v>1751</v>
      </c>
      <c r="K350" s="68" t="s">
        <v>1751</v>
      </c>
      <c r="L350" s="68" t="s">
        <v>1751</v>
      </c>
      <c r="M350" s="68" t="s">
        <v>1751</v>
      </c>
      <c r="N350" s="68" t="s">
        <v>1751</v>
      </c>
      <c r="O350" s="68" t="s">
        <v>1751</v>
      </c>
      <c r="P350" s="68" t="s">
        <v>1751</v>
      </c>
      <c r="Q350" s="68" t="s">
        <v>1751</v>
      </c>
      <c r="R350" s="68" t="s">
        <v>1751</v>
      </c>
      <c r="S350" s="68" t="s">
        <v>1751</v>
      </c>
      <c r="T350" s="68" t="s">
        <v>1751</v>
      </c>
      <c r="U350" s="68" t="s">
        <v>1751</v>
      </c>
      <c r="V350" s="68" t="s">
        <v>1751</v>
      </c>
      <c r="W350" s="68" t="s">
        <v>1751</v>
      </c>
      <c r="X350" s="68" t="s">
        <v>1751</v>
      </c>
      <c r="Y350" s="68" t="s">
        <v>1751</v>
      </c>
      <c r="Z350" s="68" t="s">
        <v>1751</v>
      </c>
      <c r="AA350" s="68" t="s">
        <v>1751</v>
      </c>
      <c r="AB350" s="68" t="s">
        <v>1751</v>
      </c>
      <c r="AC350" s="68" t="s">
        <v>1751</v>
      </c>
      <c r="AD350" s="68" t="s">
        <v>1751</v>
      </c>
      <c r="AE350" s="68" t="s">
        <v>1751</v>
      </c>
      <c r="AF350" s="68" t="s">
        <v>1751</v>
      </c>
      <c r="AG350" s="68" t="s">
        <v>1751</v>
      </c>
      <c r="AH350" s="68" t="s">
        <v>1751</v>
      </c>
      <c r="AI350" s="68" t="s">
        <v>1751</v>
      </c>
      <c r="AJ350" s="68" t="s">
        <v>1751</v>
      </c>
      <c r="AK350" s="68" t="s">
        <v>1751</v>
      </c>
      <c r="AL350" s="68" t="s">
        <v>1751</v>
      </c>
      <c r="AM350" s="68" t="s">
        <v>1751</v>
      </c>
      <c r="AN350" s="68" t="s">
        <v>1751</v>
      </c>
      <c r="AO350" s="68" t="s">
        <v>1751</v>
      </c>
      <c r="AP350" s="68" t="s">
        <v>1751</v>
      </c>
      <c r="AQ350" s="68" t="s">
        <v>1751</v>
      </c>
      <c r="AR350" s="68" t="s">
        <v>1751</v>
      </c>
      <c r="AS350" s="68" t="s">
        <v>1751</v>
      </c>
      <c r="AT350" s="68" t="s">
        <v>1751</v>
      </c>
      <c r="AU350" s="68" t="s">
        <v>1751</v>
      </c>
      <c r="AV350" s="68" t="s">
        <v>1751</v>
      </c>
      <c r="AW350" s="68" t="s">
        <v>1751</v>
      </c>
      <c r="AX350" s="68" t="s">
        <v>1751</v>
      </c>
      <c r="AY350" s="68" t="s">
        <v>1751</v>
      </c>
      <c r="AZ350" s="68" t="s">
        <v>1751</v>
      </c>
      <c r="BA350" s="68" t="s">
        <v>1751</v>
      </c>
      <c r="BB350" s="68" t="s">
        <v>1751</v>
      </c>
      <c r="BC350" s="68" t="s">
        <v>1751</v>
      </c>
      <c r="BD350" s="68" t="s">
        <v>1751</v>
      </c>
      <c r="BE350" s="68" t="s">
        <v>1751</v>
      </c>
      <c r="BF350" s="68" t="s">
        <v>1751</v>
      </c>
      <c r="BG350" s="68" t="s">
        <v>1751</v>
      </c>
      <c r="BH350" s="68" t="s">
        <v>1751</v>
      </c>
      <c r="BI350" s="68" t="s">
        <v>1751</v>
      </c>
      <c r="BJ350" s="68" t="s">
        <v>1751</v>
      </c>
      <c r="BK350" s="68" t="s">
        <v>1751</v>
      </c>
      <c r="BL350" s="68" t="s">
        <v>1751</v>
      </c>
      <c r="BM350" s="68" t="s">
        <v>1751</v>
      </c>
    </row>
    <row r="351" spans="1:65">
      <c r="A351" s="132">
        <v>45249</v>
      </c>
      <c r="B351" s="68" t="s">
        <v>1751</v>
      </c>
      <c r="C351" s="68" t="s">
        <v>1751</v>
      </c>
      <c r="D351" s="68" t="s">
        <v>1751</v>
      </c>
      <c r="E351" s="68" t="s">
        <v>1751</v>
      </c>
      <c r="F351" s="68" t="s">
        <v>1751</v>
      </c>
      <c r="G351" s="68" t="s">
        <v>1751</v>
      </c>
      <c r="H351" s="68" t="s">
        <v>1751</v>
      </c>
      <c r="I351" s="68" t="s">
        <v>1751</v>
      </c>
      <c r="J351" s="68" t="s">
        <v>1751</v>
      </c>
      <c r="K351" s="68" t="s">
        <v>1751</v>
      </c>
      <c r="L351" s="68" t="s">
        <v>1751</v>
      </c>
      <c r="M351" s="68" t="s">
        <v>1751</v>
      </c>
      <c r="N351" s="68" t="s">
        <v>1751</v>
      </c>
      <c r="O351" s="68" t="s">
        <v>1751</v>
      </c>
      <c r="P351" s="68" t="s">
        <v>1751</v>
      </c>
      <c r="Q351" s="68" t="s">
        <v>1751</v>
      </c>
      <c r="R351" s="68" t="s">
        <v>1751</v>
      </c>
      <c r="S351" s="68" t="s">
        <v>1751</v>
      </c>
      <c r="T351" s="68" t="s">
        <v>1751</v>
      </c>
      <c r="U351" s="68" t="s">
        <v>1751</v>
      </c>
      <c r="V351" s="68" t="s">
        <v>1751</v>
      </c>
      <c r="W351" s="68" t="s">
        <v>1751</v>
      </c>
      <c r="X351" s="68" t="s">
        <v>1751</v>
      </c>
      <c r="Y351" s="68" t="s">
        <v>1751</v>
      </c>
      <c r="Z351" s="68" t="s">
        <v>1751</v>
      </c>
      <c r="AA351" s="68" t="s">
        <v>1751</v>
      </c>
      <c r="AB351" s="68" t="s">
        <v>1751</v>
      </c>
      <c r="AC351" s="68" t="s">
        <v>1751</v>
      </c>
      <c r="AD351" s="68" t="s">
        <v>1751</v>
      </c>
      <c r="AE351" s="68" t="s">
        <v>1751</v>
      </c>
      <c r="AF351" s="68" t="s">
        <v>1751</v>
      </c>
      <c r="AG351" s="68" t="s">
        <v>1751</v>
      </c>
      <c r="AH351" s="68" t="s">
        <v>1751</v>
      </c>
      <c r="AI351" s="68" t="s">
        <v>1751</v>
      </c>
      <c r="AJ351" s="68" t="s">
        <v>1751</v>
      </c>
      <c r="AK351" s="68" t="s">
        <v>1751</v>
      </c>
      <c r="AL351" s="68" t="s">
        <v>1751</v>
      </c>
      <c r="AM351" s="68" t="s">
        <v>1751</v>
      </c>
      <c r="AN351" s="68" t="s">
        <v>1751</v>
      </c>
      <c r="AO351" s="68" t="s">
        <v>1751</v>
      </c>
      <c r="AP351" s="68" t="s">
        <v>1751</v>
      </c>
      <c r="AQ351" s="68" t="s">
        <v>1751</v>
      </c>
      <c r="AR351" s="68" t="s">
        <v>1751</v>
      </c>
      <c r="AS351" s="68" t="s">
        <v>1751</v>
      </c>
      <c r="AT351" s="68" t="s">
        <v>1751</v>
      </c>
      <c r="AU351" s="68" t="s">
        <v>1751</v>
      </c>
      <c r="AV351" s="68" t="s">
        <v>1751</v>
      </c>
      <c r="AW351" s="68" t="s">
        <v>1751</v>
      </c>
      <c r="AX351" s="68" t="s">
        <v>1751</v>
      </c>
      <c r="AY351" s="68" t="s">
        <v>1751</v>
      </c>
      <c r="AZ351" s="68" t="s">
        <v>1751</v>
      </c>
      <c r="BA351" s="68" t="s">
        <v>1751</v>
      </c>
      <c r="BB351" s="68" t="s">
        <v>1751</v>
      </c>
      <c r="BC351" s="68" t="s">
        <v>1751</v>
      </c>
      <c r="BD351" s="68" t="s">
        <v>1751</v>
      </c>
      <c r="BE351" s="68" t="s">
        <v>1751</v>
      </c>
      <c r="BF351" s="68" t="s">
        <v>1751</v>
      </c>
      <c r="BG351" s="68" t="s">
        <v>1751</v>
      </c>
      <c r="BH351" s="68" t="s">
        <v>1751</v>
      </c>
      <c r="BI351" s="68" t="s">
        <v>1751</v>
      </c>
      <c r="BJ351" s="68" t="s">
        <v>1751</v>
      </c>
      <c r="BK351" s="68" t="s">
        <v>1751</v>
      </c>
      <c r="BL351" s="68" t="s">
        <v>1751</v>
      </c>
      <c r="BM351" s="68" t="s">
        <v>1751</v>
      </c>
    </row>
    <row r="352" spans="1:65">
      <c r="A352" s="132">
        <v>45250</v>
      </c>
      <c r="B352" s="68">
        <v>1052</v>
      </c>
      <c r="C352" s="68" t="s">
        <v>1751</v>
      </c>
      <c r="D352" s="68" t="s">
        <v>1751</v>
      </c>
      <c r="E352" s="68" t="s">
        <v>1751</v>
      </c>
      <c r="F352" s="68" t="s">
        <v>1751</v>
      </c>
      <c r="G352" s="68">
        <v>791</v>
      </c>
      <c r="H352" s="68" t="s">
        <v>1751</v>
      </c>
      <c r="I352" s="68" t="s">
        <v>1751</v>
      </c>
      <c r="J352" s="68" t="s">
        <v>1751</v>
      </c>
      <c r="K352" s="68" t="s">
        <v>1751</v>
      </c>
      <c r="L352" s="68">
        <v>910</v>
      </c>
      <c r="M352" s="68" t="s">
        <v>1751</v>
      </c>
      <c r="N352" s="68" t="s">
        <v>1751</v>
      </c>
      <c r="O352" s="68" t="s">
        <v>1751</v>
      </c>
      <c r="P352" s="68" t="s">
        <v>1751</v>
      </c>
      <c r="Q352" s="68" t="s">
        <v>1751</v>
      </c>
      <c r="R352" s="68" t="s">
        <v>1751</v>
      </c>
      <c r="S352" s="68" t="s">
        <v>1751</v>
      </c>
      <c r="T352" s="68" t="s">
        <v>1751</v>
      </c>
      <c r="U352" s="68">
        <v>911</v>
      </c>
      <c r="V352" s="68" t="s">
        <v>1751</v>
      </c>
      <c r="W352" s="68" t="s">
        <v>1751</v>
      </c>
      <c r="X352" s="68" t="s">
        <v>1751</v>
      </c>
      <c r="Y352" s="68" t="s">
        <v>1751</v>
      </c>
      <c r="Z352" s="68" t="s">
        <v>1751</v>
      </c>
      <c r="AA352" s="68" t="s">
        <v>1751</v>
      </c>
      <c r="AB352" s="68" t="s">
        <v>1751</v>
      </c>
      <c r="AC352" s="68">
        <v>935</v>
      </c>
      <c r="AD352" s="68" t="s">
        <v>1751</v>
      </c>
      <c r="AE352" s="68" t="s">
        <v>1751</v>
      </c>
      <c r="AF352" s="68" t="s">
        <v>1751</v>
      </c>
      <c r="AG352" s="68">
        <v>926</v>
      </c>
      <c r="AH352" s="68">
        <v>816.2</v>
      </c>
      <c r="AI352" s="68" t="s">
        <v>1751</v>
      </c>
      <c r="AJ352" s="68">
        <v>1025.0999999999999</v>
      </c>
      <c r="AK352" s="68" t="s">
        <v>1751</v>
      </c>
      <c r="AL352" s="68" t="s">
        <v>1751</v>
      </c>
      <c r="AM352" s="68" t="s">
        <v>1751</v>
      </c>
      <c r="AN352" s="68" t="s">
        <v>1751</v>
      </c>
      <c r="AO352" s="68" t="s">
        <v>1751</v>
      </c>
      <c r="AP352" s="68" t="s">
        <v>1751</v>
      </c>
      <c r="AQ352" s="68" t="s">
        <v>1751</v>
      </c>
      <c r="AR352" s="68">
        <v>815</v>
      </c>
      <c r="AS352" s="68" t="s">
        <v>1751</v>
      </c>
      <c r="AT352" s="68" t="s">
        <v>1751</v>
      </c>
      <c r="AU352" s="68" t="s">
        <v>1751</v>
      </c>
      <c r="AV352" s="68" t="s">
        <v>1751</v>
      </c>
      <c r="AW352" s="68" t="s">
        <v>1751</v>
      </c>
      <c r="AX352" s="68" t="s">
        <v>1751</v>
      </c>
      <c r="AY352" s="68">
        <v>800</v>
      </c>
      <c r="AZ352" s="68" t="s">
        <v>1751</v>
      </c>
      <c r="BA352" s="68" t="s">
        <v>1751</v>
      </c>
      <c r="BB352" s="68" t="s">
        <v>1751</v>
      </c>
      <c r="BC352" s="68" t="s">
        <v>1751</v>
      </c>
      <c r="BD352" s="68" t="s">
        <v>1751</v>
      </c>
      <c r="BE352" s="68" t="s">
        <v>1751</v>
      </c>
      <c r="BF352" s="68" t="s">
        <v>1751</v>
      </c>
      <c r="BG352" s="68" t="s">
        <v>1751</v>
      </c>
      <c r="BH352" s="68" t="s">
        <v>1751</v>
      </c>
      <c r="BI352" s="68" t="s">
        <v>1751</v>
      </c>
      <c r="BJ352" s="68" t="s">
        <v>1751</v>
      </c>
      <c r="BK352" s="68" t="s">
        <v>1751</v>
      </c>
      <c r="BL352" s="68" t="s">
        <v>1751</v>
      </c>
      <c r="BM352" s="68" t="s">
        <v>1751</v>
      </c>
    </row>
    <row r="353" spans="1:65">
      <c r="A353" s="132">
        <v>45251</v>
      </c>
      <c r="B353" s="68" t="s">
        <v>1751</v>
      </c>
      <c r="C353" s="68" t="s">
        <v>1751</v>
      </c>
      <c r="D353" s="68" t="s">
        <v>1751</v>
      </c>
      <c r="E353" s="68" t="s">
        <v>1751</v>
      </c>
      <c r="F353" s="68">
        <v>805.8</v>
      </c>
      <c r="G353" s="68" t="s">
        <v>1751</v>
      </c>
      <c r="H353" s="68" t="s">
        <v>1751</v>
      </c>
      <c r="I353" s="68">
        <v>820</v>
      </c>
      <c r="J353" s="68">
        <v>843</v>
      </c>
      <c r="K353" s="68">
        <v>809</v>
      </c>
      <c r="L353" s="68">
        <v>901</v>
      </c>
      <c r="M353" s="68" t="s">
        <v>1751</v>
      </c>
      <c r="N353" s="68" t="s">
        <v>1751</v>
      </c>
      <c r="O353" s="68" t="s">
        <v>1751</v>
      </c>
      <c r="P353" s="68" t="s">
        <v>1751</v>
      </c>
      <c r="Q353" s="68" t="s">
        <v>1751</v>
      </c>
      <c r="R353" s="68" t="s">
        <v>1751</v>
      </c>
      <c r="S353" s="68" t="s">
        <v>1751</v>
      </c>
      <c r="T353" s="68" t="s">
        <v>1751</v>
      </c>
      <c r="U353" s="68">
        <v>906</v>
      </c>
      <c r="V353" s="68">
        <v>1000</v>
      </c>
      <c r="W353" s="68">
        <v>985</v>
      </c>
      <c r="X353" s="68" t="s">
        <v>1751</v>
      </c>
      <c r="Y353" s="68" t="s">
        <v>1751</v>
      </c>
      <c r="Z353" s="68" t="s">
        <v>1751</v>
      </c>
      <c r="AA353" s="68" t="s">
        <v>1751</v>
      </c>
      <c r="AB353" s="68" t="s">
        <v>1751</v>
      </c>
      <c r="AC353" s="68">
        <v>992.1</v>
      </c>
      <c r="AD353" s="68" t="s">
        <v>1751</v>
      </c>
      <c r="AE353" s="68">
        <v>980</v>
      </c>
      <c r="AF353" s="68" t="s">
        <v>1751</v>
      </c>
      <c r="AG353" s="68" t="s">
        <v>1751</v>
      </c>
      <c r="AH353" s="68">
        <v>849.1</v>
      </c>
      <c r="AI353" s="68" t="s">
        <v>1751</v>
      </c>
      <c r="AJ353" s="68" t="s">
        <v>1751</v>
      </c>
      <c r="AK353" s="68">
        <v>938.4</v>
      </c>
      <c r="AL353" s="68" t="s">
        <v>1751</v>
      </c>
      <c r="AM353" s="68" t="s">
        <v>1751</v>
      </c>
      <c r="AN353" s="68" t="s">
        <v>1751</v>
      </c>
      <c r="AO353" s="68" t="s">
        <v>1751</v>
      </c>
      <c r="AP353" s="68" t="s">
        <v>1751</v>
      </c>
      <c r="AQ353" s="68" t="s">
        <v>1751</v>
      </c>
      <c r="AR353" s="68" t="s">
        <v>1751</v>
      </c>
      <c r="AS353" s="68" t="s">
        <v>1751</v>
      </c>
      <c r="AT353" s="68" t="s">
        <v>1751</v>
      </c>
      <c r="AU353" s="68" t="s">
        <v>1751</v>
      </c>
      <c r="AV353" s="68" t="s">
        <v>1751</v>
      </c>
      <c r="AW353" s="68" t="s">
        <v>1751</v>
      </c>
      <c r="AX353" s="68" t="s">
        <v>1751</v>
      </c>
      <c r="AY353" s="68" t="s">
        <v>1751</v>
      </c>
      <c r="AZ353" s="68" t="s">
        <v>1751</v>
      </c>
      <c r="BA353" s="68" t="s">
        <v>1751</v>
      </c>
      <c r="BB353" s="68" t="s">
        <v>1751</v>
      </c>
      <c r="BC353" s="68" t="s">
        <v>1751</v>
      </c>
      <c r="BD353" s="68" t="s">
        <v>1751</v>
      </c>
      <c r="BE353" s="68" t="s">
        <v>1751</v>
      </c>
      <c r="BF353" s="68" t="s">
        <v>1751</v>
      </c>
      <c r="BG353" s="68" t="s">
        <v>1751</v>
      </c>
      <c r="BH353" s="68" t="s">
        <v>1751</v>
      </c>
      <c r="BI353" s="68" t="s">
        <v>1751</v>
      </c>
      <c r="BJ353" s="68" t="s">
        <v>1751</v>
      </c>
      <c r="BK353" s="68" t="s">
        <v>1751</v>
      </c>
      <c r="BL353" s="68" t="s">
        <v>1751</v>
      </c>
      <c r="BM353" s="68" t="s">
        <v>1751</v>
      </c>
    </row>
    <row r="354" spans="1:65">
      <c r="A354" s="132">
        <v>45252</v>
      </c>
      <c r="B354" s="68">
        <v>1080</v>
      </c>
      <c r="C354" s="68">
        <v>1071</v>
      </c>
      <c r="D354" s="68">
        <v>848.6</v>
      </c>
      <c r="E354" s="68" t="s">
        <v>1751</v>
      </c>
      <c r="F354" s="68">
        <v>806</v>
      </c>
      <c r="G354" s="68">
        <v>803</v>
      </c>
      <c r="H354" s="68" t="s">
        <v>1751</v>
      </c>
      <c r="I354" s="68" t="s">
        <v>1751</v>
      </c>
      <c r="J354" s="68" t="s">
        <v>1751</v>
      </c>
      <c r="K354" s="68" t="s">
        <v>1751</v>
      </c>
      <c r="L354" s="68">
        <v>906</v>
      </c>
      <c r="M354" s="68" t="s">
        <v>1751</v>
      </c>
      <c r="N354" s="68" t="s">
        <v>1751</v>
      </c>
      <c r="O354" s="68">
        <v>836</v>
      </c>
      <c r="P354" s="68" t="s">
        <v>1751</v>
      </c>
      <c r="Q354" s="68">
        <v>1029.9000000000001</v>
      </c>
      <c r="R354" s="68" t="s">
        <v>1751</v>
      </c>
      <c r="S354" s="68" t="s">
        <v>1751</v>
      </c>
      <c r="T354" s="68">
        <v>1027.7</v>
      </c>
      <c r="U354" s="68">
        <v>888.1</v>
      </c>
      <c r="V354" s="68">
        <v>1005</v>
      </c>
      <c r="W354" s="68">
        <v>1004.7</v>
      </c>
      <c r="X354" s="68" t="s">
        <v>1751</v>
      </c>
      <c r="Y354" s="68" t="s">
        <v>1751</v>
      </c>
      <c r="Z354" s="68" t="s">
        <v>1751</v>
      </c>
      <c r="AA354" s="68" t="s">
        <v>1751</v>
      </c>
      <c r="AB354" s="68" t="s">
        <v>1751</v>
      </c>
      <c r="AC354" s="68">
        <v>1011</v>
      </c>
      <c r="AD354" s="68" t="s">
        <v>1751</v>
      </c>
      <c r="AE354" s="68">
        <v>1019.5</v>
      </c>
      <c r="AF354" s="68" t="s">
        <v>1751</v>
      </c>
      <c r="AG354" s="68" t="s">
        <v>1751</v>
      </c>
      <c r="AH354" s="68">
        <v>863.9</v>
      </c>
      <c r="AI354" s="68" t="s">
        <v>1751</v>
      </c>
      <c r="AJ354" s="68">
        <v>1040</v>
      </c>
      <c r="AK354" s="68">
        <v>957</v>
      </c>
      <c r="AL354" s="68" t="s">
        <v>1751</v>
      </c>
      <c r="AM354" s="68" t="s">
        <v>1751</v>
      </c>
      <c r="AN354" s="68" t="s">
        <v>1751</v>
      </c>
      <c r="AO354" s="68" t="s">
        <v>1751</v>
      </c>
      <c r="AP354" s="68" t="s">
        <v>1751</v>
      </c>
      <c r="AQ354" s="68">
        <v>767</v>
      </c>
      <c r="AR354" s="68" t="s">
        <v>1751</v>
      </c>
      <c r="AS354" s="68" t="s">
        <v>1751</v>
      </c>
      <c r="AT354" s="68" t="s">
        <v>1751</v>
      </c>
      <c r="AU354" s="68" t="s">
        <v>1751</v>
      </c>
      <c r="AV354" s="68" t="s">
        <v>1751</v>
      </c>
      <c r="AW354" s="68" t="s">
        <v>1751</v>
      </c>
      <c r="AX354" s="68" t="s">
        <v>1751</v>
      </c>
      <c r="AY354" s="68">
        <v>816</v>
      </c>
      <c r="AZ354" s="68" t="s">
        <v>1751</v>
      </c>
      <c r="BA354" s="68" t="s">
        <v>1751</v>
      </c>
      <c r="BB354" s="68" t="s">
        <v>1751</v>
      </c>
      <c r="BC354" s="68" t="s">
        <v>1751</v>
      </c>
      <c r="BD354" s="68" t="s">
        <v>1751</v>
      </c>
      <c r="BE354" s="68" t="s">
        <v>1751</v>
      </c>
      <c r="BF354" s="68" t="s">
        <v>1751</v>
      </c>
      <c r="BG354" s="68" t="s">
        <v>1751</v>
      </c>
      <c r="BH354" s="68" t="s">
        <v>1751</v>
      </c>
      <c r="BI354" s="68" t="s">
        <v>1751</v>
      </c>
      <c r="BJ354" s="68" t="s">
        <v>1751</v>
      </c>
      <c r="BK354" s="68" t="s">
        <v>1751</v>
      </c>
      <c r="BL354" s="68" t="s">
        <v>1751</v>
      </c>
      <c r="BM354" s="68" t="s">
        <v>1751</v>
      </c>
    </row>
    <row r="355" spans="1:65">
      <c r="A355" s="132">
        <v>45253</v>
      </c>
      <c r="B355" s="68">
        <v>1080</v>
      </c>
      <c r="C355" s="68" t="s">
        <v>1751</v>
      </c>
      <c r="D355" s="68" t="s">
        <v>1751</v>
      </c>
      <c r="E355" s="68">
        <v>819</v>
      </c>
      <c r="F355" s="68" t="s">
        <v>1751</v>
      </c>
      <c r="G355" s="68" t="s">
        <v>1751</v>
      </c>
      <c r="H355" s="68" t="s">
        <v>1751</v>
      </c>
      <c r="I355" s="68" t="s">
        <v>1751</v>
      </c>
      <c r="J355" s="68">
        <v>826.2</v>
      </c>
      <c r="K355" s="68">
        <v>834</v>
      </c>
      <c r="L355" s="68">
        <v>940</v>
      </c>
      <c r="M355" s="68" t="s">
        <v>1751</v>
      </c>
      <c r="N355" s="68" t="s">
        <v>1751</v>
      </c>
      <c r="O355" s="68" t="s">
        <v>1751</v>
      </c>
      <c r="P355" s="68">
        <v>900</v>
      </c>
      <c r="Q355" s="68" t="s">
        <v>1751</v>
      </c>
      <c r="R355" s="68" t="s">
        <v>1751</v>
      </c>
      <c r="S355" s="68" t="s">
        <v>1751</v>
      </c>
      <c r="T355" s="68">
        <v>1025</v>
      </c>
      <c r="U355" s="68" t="s">
        <v>1751</v>
      </c>
      <c r="V355" s="68" t="s">
        <v>1751</v>
      </c>
      <c r="W355" s="68" t="s">
        <v>1751</v>
      </c>
      <c r="X355" s="68" t="s">
        <v>1751</v>
      </c>
      <c r="Y355" s="68" t="s">
        <v>1751</v>
      </c>
      <c r="Z355" s="68" t="s">
        <v>1751</v>
      </c>
      <c r="AA355" s="68">
        <v>974.8</v>
      </c>
      <c r="AB355" s="68" t="s">
        <v>1751</v>
      </c>
      <c r="AC355" s="68">
        <v>1001</v>
      </c>
      <c r="AD355" s="68" t="s">
        <v>1751</v>
      </c>
      <c r="AE355" s="68">
        <v>1030</v>
      </c>
      <c r="AF355" s="68" t="s">
        <v>1751</v>
      </c>
      <c r="AG355" s="68">
        <v>944.5</v>
      </c>
      <c r="AH355" s="68">
        <v>846.7</v>
      </c>
      <c r="AI355" s="68" t="s">
        <v>1751</v>
      </c>
      <c r="AJ355" s="68">
        <v>1050</v>
      </c>
      <c r="AK355" s="68">
        <v>991</v>
      </c>
      <c r="AL355" s="68">
        <v>954</v>
      </c>
      <c r="AM355" s="68" t="s">
        <v>1751</v>
      </c>
      <c r="AN355" s="68" t="s">
        <v>1751</v>
      </c>
      <c r="AO355" s="68" t="s">
        <v>1751</v>
      </c>
      <c r="AP355" s="68" t="s">
        <v>1751</v>
      </c>
      <c r="AQ355" s="68" t="s">
        <v>1751</v>
      </c>
      <c r="AR355" s="68">
        <v>809</v>
      </c>
      <c r="AS355" s="68" t="s">
        <v>1751</v>
      </c>
      <c r="AT355" s="68" t="s">
        <v>1751</v>
      </c>
      <c r="AU355" s="68" t="s">
        <v>1751</v>
      </c>
      <c r="AV355" s="68" t="s">
        <v>1751</v>
      </c>
      <c r="AW355" s="68" t="s">
        <v>1751</v>
      </c>
      <c r="AX355" s="68" t="s">
        <v>1751</v>
      </c>
      <c r="AY355" s="68" t="s">
        <v>1751</v>
      </c>
      <c r="AZ355" s="68" t="s">
        <v>1751</v>
      </c>
      <c r="BA355" s="68" t="s">
        <v>1751</v>
      </c>
      <c r="BB355" s="68" t="s">
        <v>1751</v>
      </c>
      <c r="BC355" s="68" t="s">
        <v>1751</v>
      </c>
      <c r="BD355" s="68" t="s">
        <v>1751</v>
      </c>
      <c r="BE355" s="68" t="s">
        <v>1751</v>
      </c>
      <c r="BF355" s="68" t="s">
        <v>1751</v>
      </c>
      <c r="BG355" s="68" t="s">
        <v>1751</v>
      </c>
      <c r="BH355" s="68" t="s">
        <v>1751</v>
      </c>
      <c r="BI355" s="68" t="s">
        <v>1751</v>
      </c>
      <c r="BJ355" s="68" t="s">
        <v>1751</v>
      </c>
      <c r="BK355" s="68" t="s">
        <v>1751</v>
      </c>
      <c r="BL355" s="68" t="s">
        <v>1751</v>
      </c>
      <c r="BM355" s="68" t="s">
        <v>1751</v>
      </c>
    </row>
    <row r="356" spans="1:65">
      <c r="A356" s="132">
        <v>45254</v>
      </c>
      <c r="B356" s="68" t="s">
        <v>1751</v>
      </c>
      <c r="C356" s="68" t="s">
        <v>1751</v>
      </c>
      <c r="D356" s="68" t="s">
        <v>1751</v>
      </c>
      <c r="E356" s="68" t="s">
        <v>1751</v>
      </c>
      <c r="F356" s="68" t="s">
        <v>1751</v>
      </c>
      <c r="G356" s="68" t="s">
        <v>1751</v>
      </c>
      <c r="H356" s="68" t="s">
        <v>1751</v>
      </c>
      <c r="I356" s="68" t="s">
        <v>1751</v>
      </c>
      <c r="J356" s="68" t="s">
        <v>1751</v>
      </c>
      <c r="K356" s="68" t="s">
        <v>1751</v>
      </c>
      <c r="L356" s="68" t="s">
        <v>1751</v>
      </c>
      <c r="M356" s="68" t="s">
        <v>1751</v>
      </c>
      <c r="N356" s="68" t="s">
        <v>1751</v>
      </c>
      <c r="O356" s="68" t="s">
        <v>1751</v>
      </c>
      <c r="P356" s="68" t="s">
        <v>1751</v>
      </c>
      <c r="Q356" s="68" t="s">
        <v>1751</v>
      </c>
      <c r="R356" s="68" t="s">
        <v>1751</v>
      </c>
      <c r="S356" s="68" t="s">
        <v>1751</v>
      </c>
      <c r="T356" s="68" t="s">
        <v>1751</v>
      </c>
      <c r="U356" s="68" t="s">
        <v>1751</v>
      </c>
      <c r="V356" s="68" t="s">
        <v>1751</v>
      </c>
      <c r="W356" s="68" t="s">
        <v>1751</v>
      </c>
      <c r="X356" s="68" t="s">
        <v>1751</v>
      </c>
      <c r="Y356" s="68" t="s">
        <v>1751</v>
      </c>
      <c r="Z356" s="68" t="s">
        <v>1751</v>
      </c>
      <c r="AA356" s="68" t="s">
        <v>1751</v>
      </c>
      <c r="AB356" s="68" t="s">
        <v>1751</v>
      </c>
      <c r="AC356" s="68" t="s">
        <v>1751</v>
      </c>
      <c r="AD356" s="68" t="s">
        <v>1751</v>
      </c>
      <c r="AE356" s="68" t="s">
        <v>1751</v>
      </c>
      <c r="AF356" s="68" t="s">
        <v>1751</v>
      </c>
      <c r="AG356" s="68" t="s">
        <v>1751</v>
      </c>
      <c r="AH356" s="68" t="s">
        <v>1751</v>
      </c>
      <c r="AI356" s="68" t="s">
        <v>1751</v>
      </c>
      <c r="AJ356" s="68" t="s">
        <v>1751</v>
      </c>
      <c r="AK356" s="68" t="s">
        <v>1751</v>
      </c>
      <c r="AL356" s="68" t="s">
        <v>1751</v>
      </c>
      <c r="AM356" s="68" t="s">
        <v>1751</v>
      </c>
      <c r="AN356" s="68" t="s">
        <v>1751</v>
      </c>
      <c r="AO356" s="68" t="s">
        <v>1751</v>
      </c>
      <c r="AP356" s="68" t="s">
        <v>1751</v>
      </c>
      <c r="AQ356" s="68" t="s">
        <v>1751</v>
      </c>
      <c r="AR356" s="68" t="s">
        <v>1751</v>
      </c>
      <c r="AS356" s="68" t="s">
        <v>1751</v>
      </c>
      <c r="AT356" s="68" t="s">
        <v>1751</v>
      </c>
      <c r="AU356" s="68" t="s">
        <v>1751</v>
      </c>
      <c r="AV356" s="68" t="s">
        <v>1751</v>
      </c>
      <c r="AW356" s="68" t="s">
        <v>1751</v>
      </c>
      <c r="AX356" s="68" t="s">
        <v>1751</v>
      </c>
      <c r="AY356" s="68" t="s">
        <v>1751</v>
      </c>
      <c r="AZ356" s="68" t="s">
        <v>1751</v>
      </c>
      <c r="BA356" s="68" t="s">
        <v>1751</v>
      </c>
      <c r="BB356" s="68" t="s">
        <v>1751</v>
      </c>
      <c r="BC356" s="68" t="s">
        <v>1751</v>
      </c>
      <c r="BD356" s="68" t="s">
        <v>1751</v>
      </c>
      <c r="BE356" s="68" t="s">
        <v>1751</v>
      </c>
      <c r="BF356" s="68" t="s">
        <v>1751</v>
      </c>
      <c r="BG356" s="68" t="s">
        <v>1751</v>
      </c>
      <c r="BH356" s="68" t="s">
        <v>1751</v>
      </c>
      <c r="BI356" s="68" t="s">
        <v>1751</v>
      </c>
      <c r="BJ356" s="68" t="s">
        <v>1751</v>
      </c>
      <c r="BK356" s="68" t="s">
        <v>1751</v>
      </c>
      <c r="BL356" s="68" t="s">
        <v>1751</v>
      </c>
      <c r="BM356" s="68" t="s">
        <v>1751</v>
      </c>
    </row>
    <row r="357" spans="1:65">
      <c r="A357" s="132">
        <v>45255</v>
      </c>
      <c r="B357" s="68" t="s">
        <v>1751</v>
      </c>
      <c r="C357" s="68" t="s">
        <v>1751</v>
      </c>
      <c r="D357" s="68" t="s">
        <v>1751</v>
      </c>
      <c r="E357" s="68" t="s">
        <v>1751</v>
      </c>
      <c r="F357" s="68" t="s">
        <v>1751</v>
      </c>
      <c r="G357" s="68" t="s">
        <v>1751</v>
      </c>
      <c r="H357" s="68" t="s">
        <v>1751</v>
      </c>
      <c r="I357" s="68" t="s">
        <v>1751</v>
      </c>
      <c r="J357" s="68" t="s">
        <v>1751</v>
      </c>
      <c r="K357" s="68" t="s">
        <v>1751</v>
      </c>
      <c r="L357" s="68" t="s">
        <v>1751</v>
      </c>
      <c r="M357" s="68" t="s">
        <v>1751</v>
      </c>
      <c r="N357" s="68" t="s">
        <v>1751</v>
      </c>
      <c r="O357" s="68" t="s">
        <v>1751</v>
      </c>
      <c r="P357" s="68" t="s">
        <v>1751</v>
      </c>
      <c r="Q357" s="68" t="s">
        <v>1751</v>
      </c>
      <c r="R357" s="68" t="s">
        <v>1751</v>
      </c>
      <c r="S357" s="68" t="s">
        <v>1751</v>
      </c>
      <c r="T357" s="68" t="s">
        <v>1751</v>
      </c>
      <c r="U357" s="68" t="s">
        <v>1751</v>
      </c>
      <c r="V357" s="68" t="s">
        <v>1751</v>
      </c>
      <c r="W357" s="68" t="s">
        <v>1751</v>
      </c>
      <c r="X357" s="68" t="s">
        <v>1751</v>
      </c>
      <c r="Y357" s="68" t="s">
        <v>1751</v>
      </c>
      <c r="Z357" s="68" t="s">
        <v>1751</v>
      </c>
      <c r="AA357" s="68" t="s">
        <v>1751</v>
      </c>
      <c r="AB357" s="68" t="s">
        <v>1751</v>
      </c>
      <c r="AC357" s="68" t="s">
        <v>1751</v>
      </c>
      <c r="AD357" s="68" t="s">
        <v>1751</v>
      </c>
      <c r="AE357" s="68" t="s">
        <v>1751</v>
      </c>
      <c r="AF357" s="68" t="s">
        <v>1751</v>
      </c>
      <c r="AG357" s="68" t="s">
        <v>1751</v>
      </c>
      <c r="AH357" s="68" t="s">
        <v>1751</v>
      </c>
      <c r="AI357" s="68" t="s">
        <v>1751</v>
      </c>
      <c r="AJ357" s="68" t="s">
        <v>1751</v>
      </c>
      <c r="AK357" s="68" t="s">
        <v>1751</v>
      </c>
      <c r="AL357" s="68" t="s">
        <v>1751</v>
      </c>
      <c r="AM357" s="68" t="s">
        <v>1751</v>
      </c>
      <c r="AN357" s="68" t="s">
        <v>1751</v>
      </c>
      <c r="AO357" s="68" t="s">
        <v>1751</v>
      </c>
      <c r="AP357" s="68" t="s">
        <v>1751</v>
      </c>
      <c r="AQ357" s="68" t="s">
        <v>1751</v>
      </c>
      <c r="AR357" s="68" t="s">
        <v>1751</v>
      </c>
      <c r="AS357" s="68" t="s">
        <v>1751</v>
      </c>
      <c r="AT357" s="68" t="s">
        <v>1751</v>
      </c>
      <c r="AU357" s="68" t="s">
        <v>1751</v>
      </c>
      <c r="AV357" s="68" t="s">
        <v>1751</v>
      </c>
      <c r="AW357" s="68" t="s">
        <v>1751</v>
      </c>
      <c r="AX357" s="68" t="s">
        <v>1751</v>
      </c>
      <c r="AY357" s="68" t="s">
        <v>1751</v>
      </c>
      <c r="AZ357" s="68" t="s">
        <v>1751</v>
      </c>
      <c r="BA357" s="68" t="s">
        <v>1751</v>
      </c>
      <c r="BB357" s="68" t="s">
        <v>1751</v>
      </c>
      <c r="BC357" s="68" t="s">
        <v>1751</v>
      </c>
      <c r="BD357" s="68" t="s">
        <v>1751</v>
      </c>
      <c r="BE357" s="68" t="s">
        <v>1751</v>
      </c>
      <c r="BF357" s="68" t="s">
        <v>1751</v>
      </c>
      <c r="BG357" s="68" t="s">
        <v>1751</v>
      </c>
      <c r="BH357" s="68" t="s">
        <v>1751</v>
      </c>
      <c r="BI357" s="68" t="s">
        <v>1751</v>
      </c>
      <c r="BJ357" s="68" t="s">
        <v>1751</v>
      </c>
      <c r="BK357" s="68" t="s">
        <v>1751</v>
      </c>
      <c r="BL357" s="68" t="s">
        <v>1751</v>
      </c>
      <c r="BM357" s="68" t="s">
        <v>1751</v>
      </c>
    </row>
    <row r="358" spans="1:65">
      <c r="A358" s="132">
        <v>45256</v>
      </c>
      <c r="B358" s="68" t="s">
        <v>1751</v>
      </c>
      <c r="C358" s="68" t="s">
        <v>1751</v>
      </c>
      <c r="D358" s="68" t="s">
        <v>1751</v>
      </c>
      <c r="E358" s="68" t="s">
        <v>1751</v>
      </c>
      <c r="F358" s="68" t="s">
        <v>1751</v>
      </c>
      <c r="G358" s="68" t="s">
        <v>1751</v>
      </c>
      <c r="H358" s="68">
        <v>825.1</v>
      </c>
      <c r="I358" s="68">
        <v>815.7</v>
      </c>
      <c r="J358" s="68">
        <v>826</v>
      </c>
      <c r="K358" s="68">
        <v>817.4</v>
      </c>
      <c r="L358" s="68">
        <v>940</v>
      </c>
      <c r="M358" s="68">
        <v>961.1</v>
      </c>
      <c r="N358" s="68" t="s">
        <v>1751</v>
      </c>
      <c r="O358" s="68" t="s">
        <v>1751</v>
      </c>
      <c r="P358" s="68">
        <v>901</v>
      </c>
      <c r="Q358" s="68" t="s">
        <v>1751</v>
      </c>
      <c r="R358" s="68">
        <v>1004.7</v>
      </c>
      <c r="S358" s="68" t="s">
        <v>1751</v>
      </c>
      <c r="T358" s="68" t="s">
        <v>1751</v>
      </c>
      <c r="U358" s="68">
        <v>907.1</v>
      </c>
      <c r="V358" s="68">
        <v>1000</v>
      </c>
      <c r="W358" s="68" t="s">
        <v>1751</v>
      </c>
      <c r="X358" s="68" t="s">
        <v>1751</v>
      </c>
      <c r="Y358" s="68" t="s">
        <v>1751</v>
      </c>
      <c r="Z358" s="68" t="s">
        <v>1751</v>
      </c>
      <c r="AA358" s="68" t="s">
        <v>1751</v>
      </c>
      <c r="AB358" s="68" t="s">
        <v>1751</v>
      </c>
      <c r="AC358" s="68" t="s">
        <v>1751</v>
      </c>
      <c r="AD358" s="68" t="s">
        <v>1751</v>
      </c>
      <c r="AE358" s="68" t="s">
        <v>1751</v>
      </c>
      <c r="AF358" s="68" t="s">
        <v>1751</v>
      </c>
      <c r="AG358" s="68">
        <v>940</v>
      </c>
      <c r="AH358" s="68">
        <v>840</v>
      </c>
      <c r="AI358" s="68">
        <v>1010</v>
      </c>
      <c r="AJ358" s="68">
        <v>1050</v>
      </c>
      <c r="AK358" s="68" t="s">
        <v>1751</v>
      </c>
      <c r="AL358" s="68" t="s">
        <v>1751</v>
      </c>
      <c r="AM358" s="68" t="s">
        <v>1751</v>
      </c>
      <c r="AN358" s="68" t="s">
        <v>1751</v>
      </c>
      <c r="AO358" s="68" t="s">
        <v>1751</v>
      </c>
      <c r="AP358" s="68" t="s">
        <v>1751</v>
      </c>
      <c r="AQ358" s="68" t="s">
        <v>1751</v>
      </c>
      <c r="AR358" s="68" t="s">
        <v>1751</v>
      </c>
      <c r="AS358" s="68" t="s">
        <v>1751</v>
      </c>
      <c r="AT358" s="68" t="s">
        <v>1751</v>
      </c>
      <c r="AU358" s="68" t="s">
        <v>1751</v>
      </c>
      <c r="AV358" s="68" t="s">
        <v>1751</v>
      </c>
      <c r="AW358" s="68" t="s">
        <v>1751</v>
      </c>
      <c r="AX358" s="68" t="s">
        <v>1751</v>
      </c>
      <c r="AY358" s="68" t="s">
        <v>1751</v>
      </c>
      <c r="AZ358" s="68">
        <v>795.8</v>
      </c>
      <c r="BA358" s="68" t="s">
        <v>1751</v>
      </c>
      <c r="BB358" s="68" t="s">
        <v>1751</v>
      </c>
      <c r="BC358" s="68" t="s">
        <v>1751</v>
      </c>
      <c r="BD358" s="68" t="s">
        <v>1751</v>
      </c>
      <c r="BE358" s="68" t="s">
        <v>1751</v>
      </c>
      <c r="BF358" s="68" t="s">
        <v>1751</v>
      </c>
      <c r="BG358" s="68" t="s">
        <v>1751</v>
      </c>
      <c r="BH358" s="68" t="s">
        <v>1751</v>
      </c>
      <c r="BI358" s="68" t="s">
        <v>1751</v>
      </c>
      <c r="BJ358" s="68" t="s">
        <v>1751</v>
      </c>
      <c r="BK358" s="68" t="s">
        <v>1751</v>
      </c>
      <c r="BL358" s="68" t="s">
        <v>1751</v>
      </c>
      <c r="BM358" s="68" t="s">
        <v>1751</v>
      </c>
    </row>
  </sheetData>
  <conditionalFormatting sqref="BN2:XFD2 A2:BF2">
    <cfRule type="duplicateValues" dxfId="24" priority="3"/>
  </conditionalFormatting>
  <conditionalFormatting sqref="BG2:BI2 BM2">
    <cfRule type="duplicateValues" dxfId="23" priority="78"/>
  </conditionalFormatting>
  <conditionalFormatting sqref="BJ2:BL2">
    <cfRule type="duplicateValues" dxfId="22" priority="1"/>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dimension ref="A1:BM358"/>
  <sheetViews>
    <sheetView showGridLines="0" zoomScale="80" zoomScaleNormal="80" workbookViewId="0">
      <pane xSplit="1" ySplit="2" topLeftCell="B346" activePane="bottomRight" state="frozen"/>
      <selection activeCell="Q251" sqref="Q251"/>
      <selection pane="topRight" activeCell="Q251" sqref="Q251"/>
      <selection pane="bottomLeft" activeCell="Q251" sqref="Q251"/>
      <selection pane="bottomRight" activeCell="B358" sqref="B358:BM358"/>
    </sheetView>
  </sheetViews>
  <sheetFormatPr defaultColWidth="8.85546875" defaultRowHeight="15"/>
  <cols>
    <col min="1" max="1" width="17.5703125" style="132" customWidth="1"/>
    <col min="2" max="2" width="8.85546875" style="133"/>
    <col min="3" max="3" width="11" style="133" bestFit="1" customWidth="1"/>
    <col min="4" max="5" width="8.42578125" style="133" bestFit="1" customWidth="1"/>
    <col min="6" max="6" width="7.85546875" style="133" bestFit="1" customWidth="1"/>
    <col min="7" max="7" width="6.5703125" style="133" bestFit="1" customWidth="1"/>
    <col min="8" max="9" width="9.5703125" style="133" bestFit="1" customWidth="1"/>
    <col min="10" max="10" width="11.140625" style="133" bestFit="1" customWidth="1"/>
    <col min="11" max="11" width="6.42578125" style="133" bestFit="1" customWidth="1"/>
    <col min="12" max="12" width="8.5703125" style="133" bestFit="1" customWidth="1"/>
    <col min="13" max="13" width="8" style="133" bestFit="1" customWidth="1"/>
    <col min="14" max="14" width="7.85546875" style="133" bestFit="1" customWidth="1"/>
    <col min="15" max="15" width="9.5703125" style="133" bestFit="1" customWidth="1"/>
    <col min="16" max="16" width="9.140625" style="133" bestFit="1" customWidth="1"/>
    <col min="17" max="17" width="10.85546875" style="133" bestFit="1" customWidth="1"/>
    <col min="18" max="18" width="7.5703125" style="133" bestFit="1" customWidth="1"/>
    <col min="19" max="19" width="8.5703125" style="133" bestFit="1" customWidth="1"/>
    <col min="20" max="20" width="10.42578125" style="133" bestFit="1" customWidth="1"/>
    <col min="21" max="21" width="8" style="133" bestFit="1" customWidth="1"/>
    <col min="22" max="22" width="8.5703125" style="133" bestFit="1" customWidth="1"/>
    <col min="23" max="23" width="7.85546875" style="133" bestFit="1" customWidth="1"/>
    <col min="24" max="24" width="7.5703125" style="133" bestFit="1" customWidth="1"/>
    <col min="25" max="25" width="10" style="133" bestFit="1" customWidth="1"/>
    <col min="26" max="26" width="10.85546875" style="133" bestFit="1" customWidth="1"/>
    <col min="27" max="27" width="8.5703125" style="133" bestFit="1" customWidth="1"/>
    <col min="28" max="28" width="8" style="133" bestFit="1" customWidth="1"/>
    <col min="29" max="29" width="10.42578125" style="133" bestFit="1" customWidth="1"/>
    <col min="30" max="30" width="9.42578125" style="133" bestFit="1" customWidth="1"/>
    <col min="31" max="31" width="8.42578125" style="133" bestFit="1" customWidth="1"/>
    <col min="32" max="32" width="7.85546875" style="133" bestFit="1" customWidth="1"/>
    <col min="33" max="35" width="8.42578125" style="133" bestFit="1" customWidth="1"/>
    <col min="36" max="36" width="10.5703125" style="133" bestFit="1" customWidth="1"/>
    <col min="37" max="37" width="8.5703125" style="133" bestFit="1" customWidth="1"/>
    <col min="38" max="38" width="7.5703125" style="133" bestFit="1" customWidth="1"/>
    <col min="39" max="39" width="8" style="133" bestFit="1" customWidth="1"/>
    <col min="40" max="40" width="8.42578125" style="133" bestFit="1" customWidth="1"/>
    <col min="41" max="41" width="7.85546875" style="133" bestFit="1" customWidth="1"/>
    <col min="42" max="42" width="12" style="133" bestFit="1" customWidth="1"/>
    <col min="43" max="43" width="8.42578125" style="133" bestFit="1" customWidth="1"/>
    <col min="44" max="44" width="11.5703125" style="133" bestFit="1" customWidth="1"/>
    <col min="45" max="45" width="10.42578125" style="133" bestFit="1" customWidth="1"/>
    <col min="46" max="46" width="8.85546875" style="133"/>
    <col min="47" max="47" width="12.85546875" style="133" bestFit="1" customWidth="1"/>
    <col min="48" max="16384" width="8.85546875" style="68"/>
  </cols>
  <sheetData>
    <row r="1" spans="1:65">
      <c r="A1" s="130" t="s">
        <v>1631</v>
      </c>
      <c r="B1" s="129">
        <f>VLOOKUP(B$2,DailyDetails!$C:$AU,6,0)</f>
        <v>0.10915686059905993</v>
      </c>
      <c r="C1" s="129">
        <f>VLOOKUP(C$2,DailyDetails!$C:$AU,6,0)</f>
        <v>0.11233120325698864</v>
      </c>
      <c r="D1" s="129">
        <f>VLOOKUP(D$2,DailyDetails!$C:$AU,6,0)</f>
        <v>0.15328802290219326</v>
      </c>
      <c r="E1" s="129">
        <f>VLOOKUP(E$2,DailyDetails!$C:$AU,6,0)</f>
        <v>0.13565275564063892</v>
      </c>
      <c r="F1" s="129">
        <f>VLOOKUP(F$2,DailyDetails!$C:$AU,6,0)</f>
        <v>0.13739024118756543</v>
      </c>
      <c r="G1" s="129">
        <f>VLOOKUP(G$2,DailyDetails!$C:$AU,6,0)</f>
        <v>0.14030900798363377</v>
      </c>
      <c r="H1" s="129">
        <f>VLOOKUP(H$2,DailyDetails!$C:$AU,6,0)</f>
        <v>0.1491425894583048</v>
      </c>
      <c r="I1" s="129">
        <f>VLOOKUP(I$2,DailyDetails!$C:$AU,6,0)</f>
        <v>0.14112308897134163</v>
      </c>
      <c r="J1" s="129">
        <f>VLOOKUP(J$2,DailyDetails!$C:$AU,6,0)</f>
        <v>0.13294499643107008</v>
      </c>
      <c r="K1" s="129">
        <f>VLOOKUP(K$2,DailyDetails!$C:$AU,6,0)</f>
        <v>0.14815981882556034</v>
      </c>
      <c r="L1" s="129">
        <f>VLOOKUP(L$2,DailyDetails!$C:$AU,6,0)</f>
        <v>0.12344588536350504</v>
      </c>
      <c r="M1" s="129">
        <f>VLOOKUP(M$2,DailyDetails!$C:$AU,6,0)</f>
        <v>0.12281059687142928</v>
      </c>
      <c r="N1" s="129">
        <f>VLOOKUP(N$2,DailyDetails!$C:$AU,6,0)</f>
        <v>8.696565844023145E-2</v>
      </c>
      <c r="O1" s="129">
        <f>VLOOKUP(O$2,DailyDetails!$C:$AU,6,0)</f>
        <v>0.15346870006733637</v>
      </c>
      <c r="P1" s="129">
        <f>VLOOKUP(P$2,DailyDetails!$C:$AU,6,0)</f>
        <v>0.1352443136658644</v>
      </c>
      <c r="Q1" s="129">
        <f>VLOOKUP(Q$2,DailyDetails!$C:$AU,6,0)</f>
        <v>0.11106722494081377</v>
      </c>
      <c r="R1" s="129">
        <f>VLOOKUP(R$2,DailyDetails!$C:$AU,6,0)</f>
        <v>0.18158726725436436</v>
      </c>
      <c r="S1" s="129">
        <f>VLOOKUP(S$2,DailyDetails!$C:$AU,6,0)</f>
        <v>0.12903797513267767</v>
      </c>
      <c r="T1" s="129">
        <f>VLOOKUP(T$2,DailyDetails!$C:$AU,6,0)</f>
        <v>0.10962513828990343</v>
      </c>
      <c r="U1" s="129">
        <f>VLOOKUP(U$2,DailyDetails!$C:$AU,6,0)</f>
        <v>0.12870570178084006</v>
      </c>
      <c r="V1" s="129">
        <f>VLOOKUP(V$2,DailyDetails!$C:$AU,6,0)</f>
        <v>0.22299335318840396</v>
      </c>
      <c r="W1" s="129">
        <f>VLOOKUP(W$2,DailyDetails!$C:$AU,6,0)</f>
        <v>0.11907815677796263</v>
      </c>
      <c r="X1" s="129">
        <f>VLOOKUP(X$2,DailyDetails!$C:$AU,6,0)</f>
        <v>8.9989942833559003E-2</v>
      </c>
      <c r="Y1" s="129">
        <f>VLOOKUP(Y$2,DailyDetails!$C:$AU,6,0)</f>
        <v>9.0660621491750693E-2</v>
      </c>
      <c r="Z1" s="129">
        <f>VLOOKUP(Z$2,DailyDetails!$C:$AU,6,0)</f>
        <v>9.0465086789534008E-2</v>
      </c>
      <c r="AA1" s="129">
        <f>VLOOKUP(AA$2,DailyDetails!$C:$AU,6,0)</f>
        <v>0.12577919632693016</v>
      </c>
      <c r="AB1" s="129">
        <f>VLOOKUP(AB$2,DailyDetails!$C:$AU,6,0)</f>
        <v>8.654008817733623E-2</v>
      </c>
      <c r="AC1" s="129">
        <f>VLOOKUP(AC$2,DailyDetails!$C:$AU,6,0)</f>
        <v>0.10647306981499774</v>
      </c>
      <c r="AD1" s="129">
        <f>VLOOKUP(AD$2,DailyDetails!$C:$AU,6,0)</f>
        <v>0.13985738583060434</v>
      </c>
      <c r="AE1" s="129">
        <f>VLOOKUP(AE$2,DailyDetails!$C:$AU,6,0)</f>
        <v>0.10875545890726616</v>
      </c>
      <c r="AF1" s="129">
        <f>VLOOKUP(AF$2,DailyDetails!$C:$AU,6,0)</f>
        <v>6.8398283825611569E-2</v>
      </c>
      <c r="AG1" s="129">
        <f>VLOOKUP(AG$2,DailyDetails!$C:$AU,6,0)</f>
        <v>0.12939279759963929</v>
      </c>
      <c r="AH1" s="129">
        <f>VLOOKUP(AH$2,DailyDetails!$C:$AU,6,0)</f>
        <v>0.14645982960201115</v>
      </c>
      <c r="AI1" s="129">
        <f>VLOOKUP(AI$2,DailyDetails!$C:$AU,6,0)</f>
        <v>0.12369713459208775</v>
      </c>
      <c r="AJ1" s="129">
        <f>VLOOKUP(AJ$2,DailyDetails!$C:$AU,6,0)</f>
        <v>0.10638100706921866</v>
      </c>
      <c r="AK1" s="129">
        <f>VLOOKUP(AK$2,DailyDetails!$C:$AU,6,0)</f>
        <v>0.12636974554309602</v>
      </c>
      <c r="AL1" s="129">
        <f>VLOOKUP(AL$2,DailyDetails!$C:$AU,6,0)</f>
        <v>0.12396978548391593</v>
      </c>
      <c r="AM1" s="129" t="str">
        <f>VLOOKUP(AM$2,DailyDetails!$C:$AU,6,0)</f>
        <v/>
      </c>
      <c r="AN1" s="129" t="str">
        <f>VLOOKUP(AN$2,DailyDetails!$C:$AU,6,0)</f>
        <v/>
      </c>
      <c r="AO1" s="129" t="str">
        <f>VLOOKUP(AO$2,DailyDetails!$C:$AU,6,0)</f>
        <v/>
      </c>
      <c r="AP1" s="129">
        <f>VLOOKUP(AP$2,DailyDetails!$C:$AU,6,0)</f>
        <v>6.2668379852301476E-2</v>
      </c>
      <c r="AQ1" s="129">
        <f>VLOOKUP(AQ$2,DailyDetails!$C:$AU,6,0)</f>
        <v>0.14830079516256386</v>
      </c>
      <c r="AR1" s="129">
        <f>VLOOKUP(AR$2,DailyDetails!$C:$AU,6,0)</f>
        <v>0.14393424598142868</v>
      </c>
      <c r="AS1" s="129">
        <f>VLOOKUP(AS$2,DailyDetails!$C:$AU,6,0)</f>
        <v>7.9470861050572661E-2</v>
      </c>
      <c r="AT1" s="129" t="str">
        <f>VLOOKUP(AT$2,DailyDetails!$C:$AU,6,0)</f>
        <v/>
      </c>
      <c r="AU1" s="129" t="str">
        <f>VLOOKUP(AU$2,DailyDetails!$C:$AU,6,0)</f>
        <v/>
      </c>
      <c r="AV1" s="129" t="str">
        <f>VLOOKUP(AV$2,DailyDetails!$C:$AU,6,0)</f>
        <v/>
      </c>
      <c r="AW1" s="129" t="str">
        <f>VLOOKUP(AW$2,DailyDetails!$C:$AU,6,0)</f>
        <v/>
      </c>
      <c r="AX1" s="129" t="str">
        <f>VLOOKUP(AX$2,DailyDetails!$C:$AU,6,0)</f>
        <v/>
      </c>
      <c r="AY1" s="129">
        <f>VLOOKUP(AY$2,DailyDetails!$C:$AU,6,0)</f>
        <v>0.13061362244924601</v>
      </c>
      <c r="AZ1" s="129">
        <f>VLOOKUP(AZ$2,DailyDetails!$C:$AU,6,0)</f>
        <v>0.1404607794618819</v>
      </c>
      <c r="BA1" s="129" t="str">
        <f>VLOOKUP(BA$2,DailyDetails!$C:$AU,6,0)</f>
        <v/>
      </c>
      <c r="BB1" s="129">
        <f>VLOOKUP(BB$2,DailyDetails!$C:$AU,6,0)</f>
        <v>0.10736416198575265</v>
      </c>
      <c r="BC1" s="129" t="str">
        <f>VLOOKUP(BC$2,DailyDetails!$C:$AU,6,0)</f>
        <v/>
      </c>
      <c r="BD1" s="129" t="str">
        <f>VLOOKUP(BD$2,DailyDetails!$C:$AU,6,0)</f>
        <v/>
      </c>
      <c r="BE1" s="129" t="str">
        <f>VLOOKUP(BE$2,DailyDetails!$C:$AU,6,0)</f>
        <v/>
      </c>
      <c r="BF1" s="129" t="str">
        <f>VLOOKUP(BF$2,DailyDetails!$C:$AU,6,0)</f>
        <v/>
      </c>
      <c r="BG1" s="129" t="str">
        <f>VLOOKUP(BG$2,DailyDetails!$C:$AU,6,0)</f>
        <v/>
      </c>
      <c r="BH1" s="129" t="str">
        <f>VLOOKUP(BH$2,DailyDetails!$C:$AU,6,0)</f>
        <v/>
      </c>
      <c r="BI1" s="129" t="str">
        <f>VLOOKUP(BI$2,DailyDetails!$C:$AU,6,0)</f>
        <v/>
      </c>
      <c r="BJ1" s="129" t="str">
        <f>VLOOKUP(BJ$2,DailyDetails!$C:$AU,6,0)</f>
        <v/>
      </c>
      <c r="BK1" s="129" t="str">
        <f>VLOOKUP(BK$2,DailyDetails!$C:$AU,6,0)</f>
        <v/>
      </c>
      <c r="BL1" s="129" t="str">
        <f>VLOOKUP(BL$2,DailyDetails!$C:$AU,6,0)</f>
        <v/>
      </c>
      <c r="BM1" s="129" t="str">
        <f>VLOOKUP(BM$2,DailyDetails!$C:$AU,6,0)</f>
        <v/>
      </c>
    </row>
    <row r="2" spans="1:65" ht="42" customHeight="1">
      <c r="A2" s="131" t="s">
        <v>205</v>
      </c>
      <c r="B2" s="123" t="s">
        <v>1480</v>
      </c>
      <c r="C2" s="123" t="s">
        <v>1409</v>
      </c>
      <c r="D2" s="123" t="s">
        <v>1386</v>
      </c>
      <c r="E2" s="123" t="s">
        <v>1421</v>
      </c>
      <c r="F2" s="123" t="s">
        <v>1484</v>
      </c>
      <c r="G2" s="123" t="s">
        <v>1489</v>
      </c>
      <c r="H2" s="123" t="s">
        <v>1525</v>
      </c>
      <c r="I2" s="123" t="s">
        <v>1526</v>
      </c>
      <c r="J2" s="123" t="s">
        <v>1544</v>
      </c>
      <c r="K2" s="123" t="s">
        <v>1581</v>
      </c>
      <c r="L2" s="123" t="s">
        <v>1649</v>
      </c>
      <c r="M2" s="123" t="s">
        <v>1274</v>
      </c>
      <c r="N2" s="123" t="s">
        <v>1278</v>
      </c>
      <c r="O2" s="123" t="s">
        <v>1576</v>
      </c>
      <c r="P2" s="123" t="s">
        <v>1445</v>
      </c>
      <c r="Q2" s="123" t="s">
        <v>1348</v>
      </c>
      <c r="R2" s="123" t="s">
        <v>1277</v>
      </c>
      <c r="S2" s="123" t="s">
        <v>1279</v>
      </c>
      <c r="T2" s="123" t="s">
        <v>1297</v>
      </c>
      <c r="U2" s="123" t="s">
        <v>1653</v>
      </c>
      <c r="V2" s="123" t="s">
        <v>1375</v>
      </c>
      <c r="W2" s="123" t="s">
        <v>1404</v>
      </c>
      <c r="X2" s="123" t="s">
        <v>1459</v>
      </c>
      <c r="Y2" s="123" t="s">
        <v>1355</v>
      </c>
      <c r="Z2" s="123" t="s">
        <v>1456</v>
      </c>
      <c r="AA2" s="123" t="s">
        <v>1463</v>
      </c>
      <c r="AB2" s="123" t="s">
        <v>1280</v>
      </c>
      <c r="AC2" s="123" t="s">
        <v>1377</v>
      </c>
      <c r="AD2" s="123" t="s">
        <v>1327</v>
      </c>
      <c r="AE2" s="123" t="s">
        <v>1449</v>
      </c>
      <c r="AF2" s="123" t="s">
        <v>112</v>
      </c>
      <c r="AG2" s="123" t="s">
        <v>1658</v>
      </c>
      <c r="AH2" s="123" t="s">
        <v>1595</v>
      </c>
      <c r="AI2" s="123" t="s">
        <v>319</v>
      </c>
      <c r="AJ2" s="123" t="s">
        <v>447</v>
      </c>
      <c r="AK2" s="123" t="s">
        <v>1663</v>
      </c>
      <c r="AL2" s="123" t="s">
        <v>1454</v>
      </c>
      <c r="AM2" s="123" t="s">
        <v>1666</v>
      </c>
      <c r="AN2" s="123" t="s">
        <v>1670</v>
      </c>
      <c r="AO2" s="123" t="s">
        <v>1674</v>
      </c>
      <c r="AP2" s="123" t="s">
        <v>1424</v>
      </c>
      <c r="AQ2" s="123" t="s">
        <v>1513</v>
      </c>
      <c r="AR2" s="123" t="s">
        <v>1679</v>
      </c>
      <c r="AS2" s="123" t="s">
        <v>1388</v>
      </c>
      <c r="AT2" s="123" t="s">
        <v>1518</v>
      </c>
      <c r="AU2" s="123" t="s">
        <v>1527</v>
      </c>
      <c r="AV2" s="123" t="s">
        <v>1562</v>
      </c>
      <c r="AW2" s="123" t="s">
        <v>1536</v>
      </c>
      <c r="AX2" s="123" t="s">
        <v>1538</v>
      </c>
      <c r="AY2" s="123" t="s">
        <v>1502</v>
      </c>
      <c r="AZ2" s="123" t="s">
        <v>1504</v>
      </c>
      <c r="BA2" s="123" t="s">
        <v>1472</v>
      </c>
      <c r="BB2" s="123" t="s">
        <v>1328</v>
      </c>
      <c r="BC2" s="123" t="s">
        <v>111</v>
      </c>
      <c r="BD2" s="123" t="s">
        <v>1785</v>
      </c>
      <c r="BE2" s="123" t="s">
        <v>1781</v>
      </c>
      <c r="BF2" s="123" t="s">
        <v>1804</v>
      </c>
      <c r="BG2" s="123" t="s">
        <v>1867</v>
      </c>
      <c r="BH2" s="123" t="s">
        <v>1815</v>
      </c>
      <c r="BI2" s="123" t="s">
        <v>1885</v>
      </c>
      <c r="BJ2" s="198" t="s">
        <v>2029</v>
      </c>
      <c r="BK2" s="198" t="s">
        <v>2027</v>
      </c>
      <c r="BL2" s="198" t="s">
        <v>2051</v>
      </c>
      <c r="BM2" s="123" t="s">
        <v>1897</v>
      </c>
    </row>
    <row r="3" spans="1:65">
      <c r="A3" s="132">
        <v>44865</v>
      </c>
      <c r="B3" s="133">
        <v>0.12222670920653</v>
      </c>
      <c r="C3" s="133">
        <v>0.11593389965823277</v>
      </c>
      <c r="D3" s="133">
        <v>0.14650832324386792</v>
      </c>
      <c r="E3" s="133">
        <v>0.13719402061481636</v>
      </c>
      <c r="F3" s="133">
        <v>0.10939327173731116</v>
      </c>
      <c r="G3" s="133">
        <v>0.14466162224337098</v>
      </c>
      <c r="H3" s="133">
        <v>0.14379829852875847</v>
      </c>
      <c r="I3" s="133">
        <v>0.13501464073391475</v>
      </c>
      <c r="J3" s="133">
        <v>0.14283501040179755</v>
      </c>
      <c r="K3" s="133">
        <v>0.13385129034453266</v>
      </c>
      <c r="L3" s="133">
        <v>0.13699787151496773</v>
      </c>
      <c r="M3" s="133">
        <v>0.11900802080399871</v>
      </c>
      <c r="N3" s="133">
        <v>0.13444160009491113</v>
      </c>
      <c r="O3" s="133">
        <v>0.15533935059709011</v>
      </c>
      <c r="P3" s="133">
        <v>0.14248852310819049</v>
      </c>
      <c r="Q3" s="133">
        <v>0.14221410794356246</v>
      </c>
      <c r="R3" s="133">
        <v>0.12972321551101315</v>
      </c>
      <c r="S3" s="133">
        <v>0.12171788135441779</v>
      </c>
      <c r="T3" s="133">
        <v>0.12823158670690274</v>
      </c>
      <c r="U3" s="133">
        <v>0.13886294912989122</v>
      </c>
      <c r="V3" s="133">
        <v>0.13361856471471412</v>
      </c>
      <c r="W3" s="133">
        <v>0.13398849267533999</v>
      </c>
      <c r="X3" s="133">
        <v>0.11797024437747447</v>
      </c>
      <c r="Y3" s="133">
        <v>0.12815899457310395</v>
      </c>
      <c r="Z3" s="133">
        <v>8.4895864605123064E-2</v>
      </c>
      <c r="AA3" s="133">
        <v>0.12420209885023842</v>
      </c>
      <c r="AB3" s="133">
        <v>0.12547424951782141</v>
      </c>
      <c r="AC3" s="133">
        <v>0.13892260244329624</v>
      </c>
      <c r="AD3" s="133">
        <v>0.12446986607696503</v>
      </c>
      <c r="AE3" s="133">
        <v>0.12225256689499765</v>
      </c>
      <c r="AF3" s="133">
        <v>0.10144926467181842</v>
      </c>
      <c r="AG3" s="133">
        <v>0.13968732836221354</v>
      </c>
      <c r="AH3" s="133">
        <v>0.14897515436529679</v>
      </c>
      <c r="AI3" s="133">
        <v>9.9915695595241716E-2</v>
      </c>
      <c r="AJ3" s="133">
        <v>9.4622531758210032E-2</v>
      </c>
      <c r="AK3" s="133">
        <v>0.11158040465884131</v>
      </c>
      <c r="AL3" s="133">
        <v>0.11277144644064693</v>
      </c>
      <c r="AM3" s="133" t="s">
        <v>1751</v>
      </c>
      <c r="AN3" s="133" t="s">
        <v>1751</v>
      </c>
      <c r="AO3" s="133" t="s">
        <v>1751</v>
      </c>
      <c r="AP3" s="133" t="s">
        <v>1751</v>
      </c>
      <c r="AQ3" s="133" t="s">
        <v>1751</v>
      </c>
      <c r="AR3" s="133" t="s">
        <v>1751</v>
      </c>
      <c r="AS3" s="133" t="s">
        <v>1751</v>
      </c>
      <c r="AT3" s="133" t="s">
        <v>1751</v>
      </c>
      <c r="AU3" s="133" t="s">
        <v>1751</v>
      </c>
      <c r="AV3" s="68" t="s">
        <v>1751</v>
      </c>
      <c r="AW3" s="68" t="s">
        <v>1751</v>
      </c>
      <c r="AX3" s="68" t="s">
        <v>1751</v>
      </c>
      <c r="AY3" s="68" t="s">
        <v>1751</v>
      </c>
      <c r="AZ3" s="68" t="s">
        <v>1751</v>
      </c>
      <c r="BA3" s="68" t="s">
        <v>1751</v>
      </c>
      <c r="BB3" s="68" t="s">
        <v>1751</v>
      </c>
      <c r="BC3" s="68" t="s">
        <v>1751</v>
      </c>
    </row>
    <row r="4" spans="1:65">
      <c r="A4" s="132">
        <v>44866</v>
      </c>
      <c r="B4" s="133">
        <v>0.12222670920653</v>
      </c>
      <c r="C4" s="133">
        <v>0.11593389965823277</v>
      </c>
      <c r="D4" s="133">
        <v>0.14188456533947055</v>
      </c>
      <c r="E4" s="133">
        <v>0.13864776486165131</v>
      </c>
      <c r="F4" s="133">
        <v>0.10939327165882909</v>
      </c>
      <c r="G4" s="133">
        <v>0.14466162224337098</v>
      </c>
      <c r="H4" s="133">
        <v>0.14862802064248073</v>
      </c>
      <c r="I4" s="133">
        <v>0.13501464064683269</v>
      </c>
      <c r="J4" s="133">
        <v>0.14283501040179752</v>
      </c>
      <c r="K4" s="133">
        <v>0.13453484730469706</v>
      </c>
      <c r="L4" s="133">
        <v>0.13700452444536226</v>
      </c>
      <c r="M4" s="133">
        <v>0.1190080208041569</v>
      </c>
      <c r="N4" s="133">
        <v>0.13444160009491102</v>
      </c>
      <c r="O4" s="133">
        <v>0.15533935059709023</v>
      </c>
      <c r="P4" s="133">
        <v>0.14516435837649561</v>
      </c>
      <c r="Q4" s="133">
        <v>0.14137954426036478</v>
      </c>
      <c r="R4" s="133">
        <v>0.12972321542053303</v>
      </c>
      <c r="S4" s="133">
        <v>0.12171788135441784</v>
      </c>
      <c r="T4" s="133">
        <v>0.12823158670690274</v>
      </c>
      <c r="U4" s="133">
        <v>0.1383498635135719</v>
      </c>
      <c r="V4" s="133">
        <v>0.13361856471471412</v>
      </c>
      <c r="W4" s="133">
        <v>0.13398849267533999</v>
      </c>
      <c r="X4" s="133">
        <v>0.12578161106313662</v>
      </c>
      <c r="Y4" s="133">
        <v>0.1281589944864214</v>
      </c>
      <c r="Z4" s="133">
        <v>8.48958646051233E-2</v>
      </c>
      <c r="AA4" s="133">
        <v>0.12420209885023842</v>
      </c>
      <c r="AB4" s="133">
        <v>0.12547424951782141</v>
      </c>
      <c r="AC4" s="133">
        <v>0.13892260253997371</v>
      </c>
      <c r="AD4" s="133">
        <v>0.12446986607696503</v>
      </c>
      <c r="AE4" s="133">
        <v>0.12225256689499765</v>
      </c>
      <c r="AF4" s="133">
        <v>0.10144926467181842</v>
      </c>
      <c r="AG4" s="133">
        <v>0.13797797176202947</v>
      </c>
      <c r="AH4" s="133">
        <v>0.15544281398014387</v>
      </c>
      <c r="AI4" s="133">
        <v>9.9915695481269398E-2</v>
      </c>
      <c r="AJ4" s="133">
        <v>9.4622531758209949E-2</v>
      </c>
      <c r="AK4" s="133">
        <v>0.11158040465884124</v>
      </c>
      <c r="AL4" s="133">
        <v>0.11277144644064688</v>
      </c>
      <c r="AM4" s="133" t="s">
        <v>1751</v>
      </c>
      <c r="AN4" s="133" t="s">
        <v>1751</v>
      </c>
      <c r="AO4" s="133" t="s">
        <v>1751</v>
      </c>
      <c r="AP4" s="133" t="s">
        <v>1751</v>
      </c>
      <c r="AQ4" s="133" t="s">
        <v>1751</v>
      </c>
      <c r="AR4" s="133" t="s">
        <v>1751</v>
      </c>
      <c r="AS4" s="133" t="s">
        <v>1751</v>
      </c>
      <c r="AT4" s="133" t="s">
        <v>1751</v>
      </c>
      <c r="AU4" s="133" t="s">
        <v>1751</v>
      </c>
      <c r="AV4" s="68" t="s">
        <v>1751</v>
      </c>
      <c r="AW4" s="68" t="s">
        <v>1751</v>
      </c>
      <c r="AX4" s="68" t="s">
        <v>1751</v>
      </c>
      <c r="AY4" s="68" t="s">
        <v>1751</v>
      </c>
      <c r="AZ4" s="68" t="s">
        <v>1751</v>
      </c>
      <c r="BA4" s="68" t="s">
        <v>1751</v>
      </c>
      <c r="BB4" s="68" t="s">
        <v>1751</v>
      </c>
      <c r="BC4" s="68" t="s">
        <v>1751</v>
      </c>
    </row>
    <row r="5" spans="1:65">
      <c r="A5" s="132">
        <v>44867</v>
      </c>
      <c r="B5" s="133">
        <v>0.12222670920652998</v>
      </c>
      <c r="C5" s="133">
        <v>0.11593389965823274</v>
      </c>
      <c r="D5" s="133">
        <v>0.14188456533947064</v>
      </c>
      <c r="E5" s="133">
        <v>0.13864776486165126</v>
      </c>
      <c r="F5" s="133">
        <v>0.10939327165882919</v>
      </c>
      <c r="G5" s="133">
        <v>0.14466162224337109</v>
      </c>
      <c r="H5" s="133">
        <v>0.14862802064248085</v>
      </c>
      <c r="I5" s="133">
        <v>0.13856863880824272</v>
      </c>
      <c r="J5" s="133">
        <v>0.14432795367308582</v>
      </c>
      <c r="K5" s="133">
        <v>0.13453484753823869</v>
      </c>
      <c r="L5" s="133">
        <v>0.13980853632493442</v>
      </c>
      <c r="M5" s="133">
        <v>0.11900802092897705</v>
      </c>
      <c r="N5" s="133">
        <v>0.13444160009491107</v>
      </c>
      <c r="O5" s="133">
        <v>0.1553393505970902</v>
      </c>
      <c r="P5" s="133">
        <v>0.14516435837649558</v>
      </c>
      <c r="Q5" s="133">
        <v>0.14137954426036473</v>
      </c>
      <c r="R5" s="133">
        <v>0.12972321542053303</v>
      </c>
      <c r="S5" s="133">
        <v>0.12171788135441784</v>
      </c>
      <c r="T5" s="133">
        <v>0.12823158670690274</v>
      </c>
      <c r="U5" s="133">
        <v>0.13839713989182487</v>
      </c>
      <c r="V5" s="133">
        <v>0.12204893183620012</v>
      </c>
      <c r="W5" s="133">
        <v>0.13398849267386123</v>
      </c>
      <c r="X5" s="133">
        <v>0.12238110453983883</v>
      </c>
      <c r="Y5" s="133">
        <v>0.12815899452985996</v>
      </c>
      <c r="Z5" s="133">
        <v>8.4895864605123161E-2</v>
      </c>
      <c r="AA5" s="133">
        <v>0.12420209885023843</v>
      </c>
      <c r="AB5" s="133">
        <v>0.12547424951782143</v>
      </c>
      <c r="AC5" s="133">
        <v>0.13892260251852998</v>
      </c>
      <c r="AD5" s="133">
        <v>0.12446986607696506</v>
      </c>
      <c r="AE5" s="133">
        <v>0.12225256689499768</v>
      </c>
      <c r="AF5" s="133">
        <v>0.10144926467181842</v>
      </c>
      <c r="AG5" s="133">
        <v>0.14133899840282643</v>
      </c>
      <c r="AH5" s="133">
        <v>0.1571145841695028</v>
      </c>
      <c r="AI5" s="133">
        <v>9.9915695700861118E-2</v>
      </c>
      <c r="AJ5" s="133">
        <v>0.10294536662769231</v>
      </c>
      <c r="AK5" s="133">
        <v>0.11877415823520648</v>
      </c>
      <c r="AL5" s="133">
        <v>0.11277144623657454</v>
      </c>
      <c r="AM5" s="133" t="s">
        <v>1751</v>
      </c>
      <c r="AN5" s="133" t="s">
        <v>1751</v>
      </c>
      <c r="AO5" s="133" t="s">
        <v>1751</v>
      </c>
      <c r="AP5" s="133" t="s">
        <v>1751</v>
      </c>
      <c r="AQ5" s="133" t="s">
        <v>1751</v>
      </c>
      <c r="AR5" s="133" t="s">
        <v>1751</v>
      </c>
      <c r="AS5" s="133" t="s">
        <v>1751</v>
      </c>
      <c r="AT5" s="133" t="s">
        <v>1751</v>
      </c>
      <c r="AU5" s="133" t="s">
        <v>1751</v>
      </c>
      <c r="AV5" s="68" t="s">
        <v>1751</v>
      </c>
      <c r="AW5" s="68" t="s">
        <v>1751</v>
      </c>
      <c r="AX5" s="68" t="s">
        <v>1751</v>
      </c>
      <c r="AY5" s="68" t="s">
        <v>1751</v>
      </c>
      <c r="AZ5" s="68" t="s">
        <v>1751</v>
      </c>
      <c r="BA5" s="68" t="s">
        <v>1751</v>
      </c>
      <c r="BB5" s="68" t="s">
        <v>1751</v>
      </c>
      <c r="BC5" s="68" t="s">
        <v>1751</v>
      </c>
    </row>
    <row r="6" spans="1:65">
      <c r="A6" s="132">
        <v>44868</v>
      </c>
      <c r="B6" s="133">
        <v>0.1222267092065311</v>
      </c>
      <c r="C6" s="133">
        <v>0.11593389965823274</v>
      </c>
      <c r="D6" s="133">
        <v>0.14188456533947064</v>
      </c>
      <c r="E6" s="133">
        <v>0.13864776486165126</v>
      </c>
      <c r="F6" s="133">
        <v>0.10939327165882919</v>
      </c>
      <c r="G6" s="133">
        <v>0.14466162224337109</v>
      </c>
      <c r="H6" s="133">
        <v>0.14862802064248085</v>
      </c>
      <c r="I6" s="133">
        <v>0.13856863880824272</v>
      </c>
      <c r="J6" s="133">
        <v>0.14432795367308582</v>
      </c>
      <c r="K6" s="133">
        <v>0.13453484753823869</v>
      </c>
      <c r="L6" s="133">
        <v>0.13890932861455063</v>
      </c>
      <c r="M6" s="133">
        <v>0.11900802087330535</v>
      </c>
      <c r="N6" s="133">
        <v>0.13444160009491105</v>
      </c>
      <c r="O6" s="133">
        <v>0.15533935059709023</v>
      </c>
      <c r="P6" s="133">
        <v>0.14516435837649561</v>
      </c>
      <c r="Q6" s="133">
        <v>0.14024214058796947</v>
      </c>
      <c r="R6" s="133">
        <v>0.12972321533007175</v>
      </c>
      <c r="S6" s="133">
        <v>0.12171788135441762</v>
      </c>
      <c r="T6" s="133">
        <v>0.12823158670690277</v>
      </c>
      <c r="U6" s="133">
        <v>0.13839713989181732</v>
      </c>
      <c r="V6" s="133">
        <v>0.12204893183620015</v>
      </c>
      <c r="W6" s="133">
        <v>0.13398849267386126</v>
      </c>
      <c r="X6" s="133">
        <v>0.12238110453983886</v>
      </c>
      <c r="Y6" s="133">
        <v>0.12815899452986007</v>
      </c>
      <c r="Z6" s="133">
        <v>8.4895864605123203E-2</v>
      </c>
      <c r="AA6" s="133">
        <v>0.12420209885023835</v>
      </c>
      <c r="AB6" s="133">
        <v>0.12547424951782135</v>
      </c>
      <c r="AC6" s="133">
        <v>0.13892260251852981</v>
      </c>
      <c r="AD6" s="133">
        <v>0.12446986607696495</v>
      </c>
      <c r="AE6" s="133">
        <v>0.12225256689499761</v>
      </c>
      <c r="AF6" s="133">
        <v>0.10144926467181842</v>
      </c>
      <c r="AG6" s="133">
        <v>0.13499012513308445</v>
      </c>
      <c r="AH6" s="133">
        <v>0.15713683218170646</v>
      </c>
      <c r="AI6" s="133">
        <v>9.9915695705455609E-2</v>
      </c>
      <c r="AJ6" s="133">
        <v>0.10294536662769223</v>
      </c>
      <c r="AK6" s="133">
        <v>0.1187741582352064</v>
      </c>
      <c r="AL6" s="133">
        <v>0.11277144623657469</v>
      </c>
      <c r="AM6" s="133" t="s">
        <v>1751</v>
      </c>
      <c r="AN6" s="133" t="s">
        <v>1751</v>
      </c>
      <c r="AO6" s="133" t="s">
        <v>1751</v>
      </c>
      <c r="AP6" s="133" t="s">
        <v>1751</v>
      </c>
      <c r="AQ6" s="133" t="s">
        <v>1751</v>
      </c>
      <c r="AR6" s="133" t="s">
        <v>1751</v>
      </c>
      <c r="AS6" s="133" t="s">
        <v>1751</v>
      </c>
      <c r="AT6" s="133" t="s">
        <v>1751</v>
      </c>
      <c r="AU6" s="133" t="s">
        <v>1751</v>
      </c>
      <c r="AV6" s="68" t="s">
        <v>1751</v>
      </c>
      <c r="AW6" s="68" t="s">
        <v>1751</v>
      </c>
      <c r="AX6" s="68" t="s">
        <v>1751</v>
      </c>
      <c r="AY6" s="68" t="s">
        <v>1751</v>
      </c>
      <c r="AZ6" s="68" t="s">
        <v>1751</v>
      </c>
      <c r="BA6" s="68" t="s">
        <v>1751</v>
      </c>
      <c r="BB6" s="68" t="s">
        <v>1751</v>
      </c>
      <c r="BC6" s="68" t="s">
        <v>1751</v>
      </c>
    </row>
    <row r="7" spans="1:65">
      <c r="A7" s="132">
        <v>44871</v>
      </c>
      <c r="B7" s="133">
        <v>0.12222670920653107</v>
      </c>
      <c r="C7" s="133">
        <v>0.11593389965823274</v>
      </c>
      <c r="D7" s="133">
        <v>0.14188456533947064</v>
      </c>
      <c r="E7" s="133">
        <v>0.13455892818174606</v>
      </c>
      <c r="F7" s="133">
        <v>0.10939327170398179</v>
      </c>
      <c r="G7" s="133">
        <v>0.14466162224337098</v>
      </c>
      <c r="H7" s="133">
        <v>0.14862802064248073</v>
      </c>
      <c r="I7" s="133">
        <v>0.14255389524534043</v>
      </c>
      <c r="J7" s="133">
        <v>0.14437643476086223</v>
      </c>
      <c r="K7" s="133">
        <v>0.1345348475392823</v>
      </c>
      <c r="L7" s="133">
        <v>0.14074987910020925</v>
      </c>
      <c r="M7" s="133">
        <v>0.11900802072015378</v>
      </c>
      <c r="N7" s="133">
        <v>0.13444160009491105</v>
      </c>
      <c r="O7" s="133">
        <v>0.15533935059709023</v>
      </c>
      <c r="P7" s="133">
        <v>0.14516435837649561</v>
      </c>
      <c r="Q7" s="133">
        <v>0.14030142850524752</v>
      </c>
      <c r="R7" s="133">
        <v>0.12972321533397846</v>
      </c>
      <c r="S7" s="133">
        <v>0.12171788135441773</v>
      </c>
      <c r="T7" s="133">
        <v>0.12823158670690271</v>
      </c>
      <c r="U7" s="133">
        <v>0.14242193506899686</v>
      </c>
      <c r="V7" s="133">
        <v>0.12204893183620004</v>
      </c>
      <c r="W7" s="133">
        <v>0.13398849267386118</v>
      </c>
      <c r="X7" s="133">
        <v>0.122381104539839</v>
      </c>
      <c r="Y7" s="133">
        <v>0.12408680097399921</v>
      </c>
      <c r="Z7" s="133">
        <v>8.4895864493615969E-2</v>
      </c>
      <c r="AA7" s="133">
        <v>0.12420209885023836</v>
      </c>
      <c r="AB7" s="133">
        <v>0.12547424951782135</v>
      </c>
      <c r="AC7" s="133">
        <v>0.13892260220110852</v>
      </c>
      <c r="AD7" s="133">
        <v>0.12446986607696495</v>
      </c>
      <c r="AE7" s="133">
        <v>0.12225256689499761</v>
      </c>
      <c r="AF7" s="133">
        <v>0.10144926467181842</v>
      </c>
      <c r="AG7" s="133">
        <v>0.13499012513308445</v>
      </c>
      <c r="AH7" s="133">
        <v>0.15883775745869674</v>
      </c>
      <c r="AI7" s="133">
        <v>9.991569536933706E-2</v>
      </c>
      <c r="AJ7" s="133">
        <v>0.10294536662769223</v>
      </c>
      <c r="AK7" s="133">
        <v>0.1187741582352064</v>
      </c>
      <c r="AL7" s="133">
        <v>0.11277144623657469</v>
      </c>
      <c r="AM7" s="133" t="s">
        <v>1751</v>
      </c>
      <c r="AN7" s="133" t="s">
        <v>1751</v>
      </c>
      <c r="AO7" s="133" t="s">
        <v>1751</v>
      </c>
      <c r="AP7" s="133" t="s">
        <v>1751</v>
      </c>
      <c r="AQ7" s="133" t="s">
        <v>1751</v>
      </c>
      <c r="AR7" s="133" t="s">
        <v>1751</v>
      </c>
      <c r="AS7" s="133" t="s">
        <v>1751</v>
      </c>
      <c r="AT7" s="133" t="s">
        <v>1751</v>
      </c>
      <c r="AU7" s="133" t="s">
        <v>1751</v>
      </c>
      <c r="AV7" s="68" t="s">
        <v>1751</v>
      </c>
      <c r="AW7" s="68" t="s">
        <v>1751</v>
      </c>
      <c r="AX7" s="68" t="s">
        <v>1751</v>
      </c>
      <c r="AY7" s="68" t="s">
        <v>1751</v>
      </c>
      <c r="AZ7" s="68" t="s">
        <v>1751</v>
      </c>
      <c r="BA7" s="68" t="s">
        <v>1751</v>
      </c>
      <c r="BB7" s="68" t="s">
        <v>1751</v>
      </c>
      <c r="BC7" s="68" t="s">
        <v>1751</v>
      </c>
    </row>
    <row r="8" spans="1:65">
      <c r="A8" s="132">
        <v>44872</v>
      </c>
      <c r="B8" s="133">
        <v>0.12222670920653107</v>
      </c>
      <c r="C8" s="133">
        <v>0.11593389965823274</v>
      </c>
      <c r="D8" s="133">
        <v>0.14188456533947064</v>
      </c>
      <c r="E8" s="133">
        <v>0.13455892818174606</v>
      </c>
      <c r="F8" s="133">
        <v>0.10939327170398179</v>
      </c>
      <c r="G8" s="133">
        <v>0.14466162224337098</v>
      </c>
      <c r="H8" s="133">
        <v>0.14862802064248073</v>
      </c>
      <c r="I8" s="133">
        <v>0.14255389524534043</v>
      </c>
      <c r="J8" s="133">
        <v>0.14437643476086223</v>
      </c>
      <c r="K8" s="133">
        <v>0.13966944340503878</v>
      </c>
      <c r="L8" s="133">
        <v>0.13972120753337067</v>
      </c>
      <c r="M8" s="133">
        <v>0.11900802092270973</v>
      </c>
      <c r="N8" s="133">
        <v>0.13444160009491099</v>
      </c>
      <c r="O8" s="133">
        <v>0.1553393505970902</v>
      </c>
      <c r="P8" s="133">
        <v>0.14516435837649558</v>
      </c>
      <c r="Q8" s="133">
        <v>0.14030142850524749</v>
      </c>
      <c r="R8" s="133">
        <v>0.12972321533397843</v>
      </c>
      <c r="S8" s="133">
        <v>0.1217178813544177</v>
      </c>
      <c r="T8" s="133">
        <v>0.12823158670690279</v>
      </c>
      <c r="U8" s="133">
        <v>0.13713941013232683</v>
      </c>
      <c r="V8" s="133">
        <v>0.12204893183620018</v>
      </c>
      <c r="W8" s="133">
        <v>0.13398849267386115</v>
      </c>
      <c r="X8" s="133">
        <v>0.1223811045398388</v>
      </c>
      <c r="Y8" s="133">
        <v>0.12408680097399929</v>
      </c>
      <c r="Z8" s="133">
        <v>8.4895864493615955E-2</v>
      </c>
      <c r="AA8" s="133">
        <v>0.12420209885023839</v>
      </c>
      <c r="AB8" s="133">
        <v>0.12547424951782138</v>
      </c>
      <c r="AC8" s="133">
        <v>0.13892260246556953</v>
      </c>
      <c r="AD8" s="133">
        <v>0.12446986607696497</v>
      </c>
      <c r="AE8" s="133">
        <v>0.12225256689499764</v>
      </c>
      <c r="AF8" s="133">
        <v>0.1014492646718184</v>
      </c>
      <c r="AG8" s="133">
        <v>0.13827185319468491</v>
      </c>
      <c r="AH8" s="133">
        <v>0.15953210113320349</v>
      </c>
      <c r="AI8" s="133">
        <v>9.9915695353325909E-2</v>
      </c>
      <c r="AJ8" s="133">
        <v>0.11147289802500633</v>
      </c>
      <c r="AK8" s="133">
        <v>0.11877415818306319</v>
      </c>
      <c r="AL8" s="133">
        <v>0.11277144623657463</v>
      </c>
      <c r="AM8" s="133" t="s">
        <v>1751</v>
      </c>
      <c r="AN8" s="133" t="s">
        <v>1751</v>
      </c>
      <c r="AO8" s="133" t="s">
        <v>1751</v>
      </c>
      <c r="AP8" s="133" t="s">
        <v>1751</v>
      </c>
      <c r="AQ8" s="133" t="s">
        <v>1751</v>
      </c>
      <c r="AR8" s="133" t="s">
        <v>1751</v>
      </c>
      <c r="AS8" s="133" t="s">
        <v>1751</v>
      </c>
      <c r="AT8" s="133" t="s">
        <v>1751</v>
      </c>
      <c r="AU8" s="133" t="s">
        <v>1751</v>
      </c>
      <c r="AV8" s="68" t="s">
        <v>1751</v>
      </c>
      <c r="AW8" s="68" t="s">
        <v>1751</v>
      </c>
      <c r="AX8" s="68" t="s">
        <v>1751</v>
      </c>
      <c r="AY8" s="68" t="s">
        <v>1751</v>
      </c>
      <c r="AZ8" s="68" t="s">
        <v>1751</v>
      </c>
      <c r="BA8" s="68" t="s">
        <v>1751</v>
      </c>
      <c r="BB8" s="68" t="s">
        <v>1751</v>
      </c>
      <c r="BC8" s="68" t="s">
        <v>1751</v>
      </c>
    </row>
    <row r="9" spans="1:65">
      <c r="A9" s="132">
        <v>44873</v>
      </c>
      <c r="B9" s="133">
        <v>0.11594982703595748</v>
      </c>
      <c r="C9" s="133">
        <v>0.11593389955054866</v>
      </c>
      <c r="D9" s="133">
        <v>0.14188456533947055</v>
      </c>
      <c r="E9" s="133">
        <v>0.13455892818174597</v>
      </c>
      <c r="F9" s="133">
        <v>0.10939327170398171</v>
      </c>
      <c r="G9" s="133">
        <v>0.14082784516877095</v>
      </c>
      <c r="H9" s="133">
        <v>0.14862802066956732</v>
      </c>
      <c r="I9" s="133">
        <v>0.14413408144107448</v>
      </c>
      <c r="J9" s="133">
        <v>0.14437643490084023</v>
      </c>
      <c r="K9" s="133">
        <v>0.13966944340503884</v>
      </c>
      <c r="L9" s="133">
        <v>0.1387485763867306</v>
      </c>
      <c r="M9" s="133">
        <v>0.11900802086521592</v>
      </c>
      <c r="N9" s="133">
        <v>0.1344416000949111</v>
      </c>
      <c r="O9" s="133">
        <v>0.15533935059709025</v>
      </c>
      <c r="P9" s="133">
        <v>0.14380526841671731</v>
      </c>
      <c r="Q9" s="133">
        <v>0.14030142846484778</v>
      </c>
      <c r="R9" s="133">
        <v>0.1297232153339784</v>
      </c>
      <c r="S9" s="133">
        <v>0.12171788135441768</v>
      </c>
      <c r="T9" s="133">
        <v>0.12823158670690279</v>
      </c>
      <c r="U9" s="133">
        <v>0.1371394101323278</v>
      </c>
      <c r="V9" s="133">
        <v>0.13510276917823141</v>
      </c>
      <c r="W9" s="133">
        <v>0.13398849264246876</v>
      </c>
      <c r="X9" s="133">
        <v>0.12238110453983893</v>
      </c>
      <c r="Y9" s="133">
        <v>0.1240868009739992</v>
      </c>
      <c r="Z9" s="133">
        <v>8.4895864493615802E-2</v>
      </c>
      <c r="AA9" s="133">
        <v>0.12420209885023839</v>
      </c>
      <c r="AB9" s="133">
        <v>0.12547424951782138</v>
      </c>
      <c r="AC9" s="133">
        <v>0.13892260246556959</v>
      </c>
      <c r="AD9" s="133">
        <v>0.12446986607696497</v>
      </c>
      <c r="AE9" s="133">
        <v>0.12225256689499764</v>
      </c>
      <c r="AF9" s="133">
        <v>0.1014492646718184</v>
      </c>
      <c r="AG9" s="133">
        <v>0.13815861184157596</v>
      </c>
      <c r="AH9" s="133">
        <v>0.15233360416807509</v>
      </c>
      <c r="AI9" s="133">
        <v>0.10767278941398203</v>
      </c>
      <c r="AJ9" s="133">
        <v>0.1293105181185783</v>
      </c>
      <c r="AK9" s="133">
        <v>0.11877415805034272</v>
      </c>
      <c r="AL9" s="133">
        <v>0.11277144623657454</v>
      </c>
      <c r="AM9" s="133" t="s">
        <v>1751</v>
      </c>
      <c r="AN9" s="133" t="s">
        <v>1751</v>
      </c>
      <c r="AO9" s="133" t="s">
        <v>1751</v>
      </c>
      <c r="AP9" s="133" t="s">
        <v>1751</v>
      </c>
      <c r="AQ9" s="133" t="s">
        <v>1751</v>
      </c>
      <c r="AR9" s="133" t="s">
        <v>1751</v>
      </c>
      <c r="AS9" s="133" t="s">
        <v>1751</v>
      </c>
      <c r="AT9" s="133" t="s">
        <v>1751</v>
      </c>
      <c r="AU9" s="133" t="s">
        <v>1751</v>
      </c>
      <c r="AV9" s="68" t="s">
        <v>1751</v>
      </c>
      <c r="AW9" s="68" t="s">
        <v>1751</v>
      </c>
      <c r="AX9" s="68" t="s">
        <v>1751</v>
      </c>
      <c r="AY9" s="68" t="s">
        <v>1751</v>
      </c>
      <c r="AZ9" s="68" t="s">
        <v>1751</v>
      </c>
      <c r="BA9" s="68" t="s">
        <v>1751</v>
      </c>
      <c r="BB9" s="68" t="s">
        <v>1751</v>
      </c>
      <c r="BC9" s="68" t="s">
        <v>1751</v>
      </c>
    </row>
    <row r="10" spans="1:65">
      <c r="A10" s="132">
        <v>44874</v>
      </c>
      <c r="B10" s="133">
        <v>0.11594982703595745</v>
      </c>
      <c r="C10" s="133">
        <v>0.11593389955054861</v>
      </c>
      <c r="D10" s="133">
        <v>0.14188456533947055</v>
      </c>
      <c r="E10" s="133">
        <v>0.13455892818174597</v>
      </c>
      <c r="F10" s="133">
        <v>0.10939327170398171</v>
      </c>
      <c r="G10" s="133">
        <v>0.14082784516877095</v>
      </c>
      <c r="H10" s="133">
        <v>0.14862802066956732</v>
      </c>
      <c r="I10" s="133">
        <v>0.14413408144107448</v>
      </c>
      <c r="J10" s="133">
        <v>0.14437643490084023</v>
      </c>
      <c r="K10" s="133">
        <v>0.14422286101667858</v>
      </c>
      <c r="L10" s="133">
        <v>0.13874857634838061</v>
      </c>
      <c r="M10" s="133">
        <v>0.11900802086521582</v>
      </c>
      <c r="N10" s="133">
        <v>0.13444160009491105</v>
      </c>
      <c r="O10" s="133">
        <v>0.15533935059709023</v>
      </c>
      <c r="P10" s="133">
        <v>0.14380526841671726</v>
      </c>
      <c r="Q10" s="133">
        <v>0.14030142846484772</v>
      </c>
      <c r="R10" s="133">
        <v>0.12972321533397829</v>
      </c>
      <c r="S10" s="133">
        <v>0.12171788135441773</v>
      </c>
      <c r="T10" s="133">
        <v>0.12823158670690271</v>
      </c>
      <c r="U10" s="133">
        <v>0.13713941013232783</v>
      </c>
      <c r="V10" s="133">
        <v>0.13953542072211203</v>
      </c>
      <c r="W10" s="133">
        <v>0.13398849266658222</v>
      </c>
      <c r="X10" s="133">
        <v>0.11598829208787145</v>
      </c>
      <c r="Y10" s="133">
        <v>0.12409998390778465</v>
      </c>
      <c r="Z10" s="133">
        <v>8.4895864493183537E-2</v>
      </c>
      <c r="AA10" s="133">
        <v>0.12420209885023838</v>
      </c>
      <c r="AB10" s="133">
        <v>0.12547424951782138</v>
      </c>
      <c r="AC10" s="133">
        <v>0.1412908504370182</v>
      </c>
      <c r="AD10" s="133">
        <v>0.12446986607696497</v>
      </c>
      <c r="AE10" s="133">
        <v>0.12225256689499764</v>
      </c>
      <c r="AF10" s="133">
        <v>0.1014492646718184</v>
      </c>
      <c r="AG10" s="133">
        <v>0.13783213670816968</v>
      </c>
      <c r="AH10" s="133">
        <v>0.15233360417283773</v>
      </c>
      <c r="AI10" s="133">
        <v>0.1076727894139819</v>
      </c>
      <c r="AJ10" s="133">
        <v>0.13090620314498086</v>
      </c>
      <c r="AK10" s="133">
        <v>0.11877415789931936</v>
      </c>
      <c r="AL10" s="133">
        <v>0.11277144623657469</v>
      </c>
      <c r="AM10" s="133" t="s">
        <v>1751</v>
      </c>
      <c r="AN10" s="133" t="s">
        <v>1751</v>
      </c>
      <c r="AO10" s="133" t="s">
        <v>1751</v>
      </c>
      <c r="AP10" s="133" t="s">
        <v>1751</v>
      </c>
      <c r="AQ10" s="133" t="s">
        <v>1751</v>
      </c>
      <c r="AR10" s="133" t="s">
        <v>1751</v>
      </c>
      <c r="AS10" s="133" t="s">
        <v>1751</v>
      </c>
      <c r="AT10" s="133" t="s">
        <v>1751</v>
      </c>
      <c r="AU10" s="133" t="s">
        <v>1751</v>
      </c>
      <c r="AV10" s="68" t="s">
        <v>1751</v>
      </c>
      <c r="AW10" s="68" t="s">
        <v>1751</v>
      </c>
      <c r="AX10" s="68" t="s">
        <v>1751</v>
      </c>
      <c r="AY10" s="68" t="s">
        <v>1751</v>
      </c>
      <c r="AZ10" s="68" t="s">
        <v>1751</v>
      </c>
      <c r="BA10" s="68" t="s">
        <v>1751</v>
      </c>
      <c r="BB10" s="68" t="s">
        <v>1751</v>
      </c>
      <c r="BC10" s="68" t="s">
        <v>1751</v>
      </c>
    </row>
    <row r="11" spans="1:65">
      <c r="A11" s="132">
        <v>44875</v>
      </c>
      <c r="B11" s="133">
        <v>0.11594982703595749</v>
      </c>
      <c r="C11" s="133">
        <v>0.11593389955054867</v>
      </c>
      <c r="D11" s="133">
        <v>0.14603763833128219</v>
      </c>
      <c r="E11" s="133">
        <v>0.13455892811146269</v>
      </c>
      <c r="F11" s="133">
        <v>0.10939327170398178</v>
      </c>
      <c r="G11" s="133">
        <v>0.14082784516877092</v>
      </c>
      <c r="H11" s="133">
        <v>0.14879262257770742</v>
      </c>
      <c r="I11" s="133">
        <v>0.1441340814343457</v>
      </c>
      <c r="J11" s="133">
        <v>0.14437643490084021</v>
      </c>
      <c r="K11" s="133">
        <v>0.14850493887413213</v>
      </c>
      <c r="L11" s="133">
        <v>0.13851828799258756</v>
      </c>
      <c r="M11" s="133">
        <v>0.11900802085447879</v>
      </c>
      <c r="N11" s="133">
        <v>0.13444160009491102</v>
      </c>
      <c r="O11" s="133">
        <v>0.15589045363578979</v>
      </c>
      <c r="P11" s="133">
        <v>0.14380526846307076</v>
      </c>
      <c r="Q11" s="133">
        <v>0.14030142846484772</v>
      </c>
      <c r="R11" s="133">
        <v>0.12972321533397829</v>
      </c>
      <c r="S11" s="133">
        <v>0.12171788135441773</v>
      </c>
      <c r="T11" s="133">
        <v>0.12823158670690271</v>
      </c>
      <c r="U11" s="133">
        <v>0.14012505053545815</v>
      </c>
      <c r="V11" s="133">
        <v>0.13766095890215693</v>
      </c>
      <c r="W11" s="133">
        <v>0.13398849237372326</v>
      </c>
      <c r="X11" s="133">
        <v>0.11598829208787131</v>
      </c>
      <c r="Y11" s="133">
        <v>0.12409998390778471</v>
      </c>
      <c r="Z11" s="133">
        <v>8.4895864493183537E-2</v>
      </c>
      <c r="AA11" s="133">
        <v>0.12420209885023838</v>
      </c>
      <c r="AB11" s="133">
        <v>0.12547424951782138</v>
      </c>
      <c r="AC11" s="133">
        <v>0.14138704323099341</v>
      </c>
      <c r="AD11" s="133">
        <v>0.12446986607696497</v>
      </c>
      <c r="AE11" s="133">
        <v>0.12225256689499764</v>
      </c>
      <c r="AF11" s="133">
        <v>0.1014492646718184</v>
      </c>
      <c r="AG11" s="133">
        <v>0.13893119330271891</v>
      </c>
      <c r="AH11" s="133">
        <v>0.15715936131467995</v>
      </c>
      <c r="AI11" s="133">
        <v>0.10767278916727852</v>
      </c>
      <c r="AJ11" s="133">
        <v>0.133736502728516</v>
      </c>
      <c r="AK11" s="133">
        <v>0.11877415822490743</v>
      </c>
      <c r="AL11" s="133">
        <v>0.11277144623657462</v>
      </c>
      <c r="AM11" s="133" t="s">
        <v>1751</v>
      </c>
      <c r="AN11" s="133" t="s">
        <v>1751</v>
      </c>
      <c r="AO11" s="133" t="s">
        <v>1751</v>
      </c>
      <c r="AP11" s="133" t="s">
        <v>1751</v>
      </c>
      <c r="AQ11" s="133" t="s">
        <v>1751</v>
      </c>
      <c r="AR11" s="133" t="s">
        <v>1751</v>
      </c>
      <c r="AS11" s="133" t="s">
        <v>1751</v>
      </c>
      <c r="AT11" s="133" t="s">
        <v>1751</v>
      </c>
      <c r="AU11" s="133" t="s">
        <v>1751</v>
      </c>
      <c r="AV11" s="68" t="s">
        <v>1751</v>
      </c>
      <c r="AW11" s="68" t="s">
        <v>1751</v>
      </c>
      <c r="AX11" s="68" t="s">
        <v>1751</v>
      </c>
      <c r="AY11" s="68" t="s">
        <v>1751</v>
      </c>
      <c r="AZ11" s="68" t="s">
        <v>1751</v>
      </c>
      <c r="BA11" s="68" t="s">
        <v>1751</v>
      </c>
      <c r="BB11" s="68" t="s">
        <v>1751</v>
      </c>
      <c r="BC11" s="68" t="s">
        <v>1751</v>
      </c>
    </row>
    <row r="12" spans="1:65">
      <c r="A12" s="132">
        <v>44878</v>
      </c>
      <c r="B12" s="133">
        <v>0.11594982703595746</v>
      </c>
      <c r="C12" s="133">
        <v>0.11587648675690976</v>
      </c>
      <c r="D12" s="133">
        <v>0.14603763833381739</v>
      </c>
      <c r="E12" s="133">
        <v>0.13865265944715108</v>
      </c>
      <c r="F12" s="133">
        <v>0.10939327165871827</v>
      </c>
      <c r="G12" s="133">
        <v>0.14082784516877084</v>
      </c>
      <c r="H12" s="133">
        <v>0.14879262257770745</v>
      </c>
      <c r="I12" s="133">
        <v>0.14413408143434572</v>
      </c>
      <c r="J12" s="133">
        <v>0.14052918165770897</v>
      </c>
      <c r="K12" s="133">
        <v>0.15267005568616909</v>
      </c>
      <c r="L12" s="133">
        <v>0.13868487511720165</v>
      </c>
      <c r="M12" s="133">
        <v>0.11900802086214779</v>
      </c>
      <c r="N12" s="133">
        <v>0.13444160009491107</v>
      </c>
      <c r="O12" s="133">
        <v>0.15589045363578985</v>
      </c>
      <c r="P12" s="133">
        <v>0.14833888180535629</v>
      </c>
      <c r="Q12" s="133">
        <v>0.14030142843636048</v>
      </c>
      <c r="R12" s="133">
        <v>0.12972321533397838</v>
      </c>
      <c r="S12" s="133">
        <v>0.12171788135441786</v>
      </c>
      <c r="T12" s="133">
        <v>0.12823158670690277</v>
      </c>
      <c r="U12" s="133">
        <v>0.14096248923803179</v>
      </c>
      <c r="V12" s="133">
        <v>0.1309970359651986</v>
      </c>
      <c r="W12" s="133">
        <v>0.13398849277377015</v>
      </c>
      <c r="X12" s="133">
        <v>0.11598829208787145</v>
      </c>
      <c r="Y12" s="133">
        <v>0.12409998390778465</v>
      </c>
      <c r="Z12" s="133">
        <v>8.4895864493183537E-2</v>
      </c>
      <c r="AA12" s="133">
        <v>0.12420209885023838</v>
      </c>
      <c r="AB12" s="133">
        <v>0.12547424951782138</v>
      </c>
      <c r="AC12" s="133">
        <v>0.14138704235518176</v>
      </c>
      <c r="AD12" s="133">
        <v>0.12446986607696497</v>
      </c>
      <c r="AE12" s="133">
        <v>0.12225256689499764</v>
      </c>
      <c r="AF12" s="133">
        <v>0.1014492646718184</v>
      </c>
      <c r="AG12" s="133">
        <v>0.13893119330271891</v>
      </c>
      <c r="AH12" s="133">
        <v>0.15735874554334134</v>
      </c>
      <c r="AI12" s="133">
        <v>0.10767278880100659</v>
      </c>
      <c r="AJ12" s="133">
        <v>0.13373650272851589</v>
      </c>
      <c r="AK12" s="133">
        <v>0.11877415822490744</v>
      </c>
      <c r="AL12" s="133">
        <v>0.11277144623657465</v>
      </c>
      <c r="AM12" s="133" t="s">
        <v>1751</v>
      </c>
      <c r="AN12" s="133" t="s">
        <v>1751</v>
      </c>
      <c r="AO12" s="133" t="s">
        <v>1751</v>
      </c>
      <c r="AP12" s="133" t="s">
        <v>1751</v>
      </c>
      <c r="AQ12" s="133" t="s">
        <v>1751</v>
      </c>
      <c r="AR12" s="133" t="s">
        <v>1751</v>
      </c>
      <c r="AS12" s="133" t="s">
        <v>1751</v>
      </c>
      <c r="AT12" s="133" t="s">
        <v>1751</v>
      </c>
      <c r="AU12" s="133" t="s">
        <v>1751</v>
      </c>
      <c r="AV12" s="68" t="s">
        <v>1751</v>
      </c>
      <c r="AW12" s="68" t="s">
        <v>1751</v>
      </c>
      <c r="AX12" s="68" t="s">
        <v>1751</v>
      </c>
      <c r="AY12" s="68" t="s">
        <v>1751</v>
      </c>
      <c r="AZ12" s="68" t="s">
        <v>1751</v>
      </c>
      <c r="BA12" s="68" t="s">
        <v>1751</v>
      </c>
      <c r="BB12" s="68" t="s">
        <v>1751</v>
      </c>
      <c r="BC12" s="68" t="s">
        <v>1751</v>
      </c>
    </row>
    <row r="13" spans="1:65">
      <c r="A13" s="132">
        <v>44879</v>
      </c>
      <c r="B13" s="133">
        <v>0.11594982703595745</v>
      </c>
      <c r="C13" s="133">
        <v>0.11587648675690986</v>
      </c>
      <c r="D13" s="133">
        <v>0.14472632503626115</v>
      </c>
      <c r="E13" s="133">
        <v>0.13865265928337817</v>
      </c>
      <c r="F13" s="133">
        <v>0.10939327165871832</v>
      </c>
      <c r="G13" s="133">
        <v>0.14082784516877087</v>
      </c>
      <c r="H13" s="133">
        <v>0.14879262257770748</v>
      </c>
      <c r="I13" s="133">
        <v>0.14413408143434567</v>
      </c>
      <c r="J13" s="133">
        <v>0.14052918165770908</v>
      </c>
      <c r="K13" s="133">
        <v>0.15267005568616901</v>
      </c>
      <c r="L13" s="133">
        <v>0.13861836649327458</v>
      </c>
      <c r="M13" s="133">
        <v>0.11900802085902565</v>
      </c>
      <c r="N13" s="133">
        <v>0.13444160009491099</v>
      </c>
      <c r="O13" s="133">
        <v>0.15532233194834177</v>
      </c>
      <c r="P13" s="133">
        <v>0.14833888185767932</v>
      </c>
      <c r="Q13" s="133">
        <v>0.13927778923099457</v>
      </c>
      <c r="R13" s="133">
        <v>0.12972321527705516</v>
      </c>
      <c r="S13" s="133">
        <v>0.12171788135441772</v>
      </c>
      <c r="T13" s="133">
        <v>0.12823158670690271</v>
      </c>
      <c r="U13" s="133">
        <v>0.14103535537230558</v>
      </c>
      <c r="V13" s="133">
        <v>0.12756747638892646</v>
      </c>
      <c r="W13" s="133">
        <v>0.13398849269043631</v>
      </c>
      <c r="X13" s="133">
        <v>0.11598829208787161</v>
      </c>
      <c r="Y13" s="133">
        <v>0.12409998390778472</v>
      </c>
      <c r="Z13" s="133">
        <v>8.4895864493183537E-2</v>
      </c>
      <c r="AA13" s="133">
        <v>0.12420209885023838</v>
      </c>
      <c r="AB13" s="133">
        <v>0.12547424951782138</v>
      </c>
      <c r="AC13" s="133">
        <v>0.14138704233800362</v>
      </c>
      <c r="AD13" s="133">
        <v>0.12446986607696497</v>
      </c>
      <c r="AE13" s="133">
        <v>0.12225256689499764</v>
      </c>
      <c r="AF13" s="133">
        <v>0.1014492646718184</v>
      </c>
      <c r="AG13" s="133">
        <v>0.13928799563365921</v>
      </c>
      <c r="AH13" s="133">
        <v>0.15738087931613251</v>
      </c>
      <c r="AI13" s="133">
        <v>0.10767278881982621</v>
      </c>
      <c r="AJ13" s="133">
        <v>0.13612748909784822</v>
      </c>
      <c r="AK13" s="133">
        <v>0.11877415831948698</v>
      </c>
      <c r="AL13" s="133">
        <v>0.11277144623657458</v>
      </c>
      <c r="AM13" s="133" t="s">
        <v>1751</v>
      </c>
      <c r="AN13" s="133" t="s">
        <v>1751</v>
      </c>
      <c r="AO13" s="133" t="s">
        <v>1751</v>
      </c>
      <c r="AP13" s="133" t="s">
        <v>1751</v>
      </c>
      <c r="AQ13" s="133" t="s">
        <v>1751</v>
      </c>
      <c r="AR13" s="133" t="s">
        <v>1751</v>
      </c>
      <c r="AS13" s="133" t="s">
        <v>1751</v>
      </c>
      <c r="AT13" s="133" t="s">
        <v>1751</v>
      </c>
      <c r="AU13" s="133" t="s">
        <v>1751</v>
      </c>
      <c r="AV13" s="68" t="s">
        <v>1751</v>
      </c>
      <c r="AW13" s="68" t="s">
        <v>1751</v>
      </c>
      <c r="AX13" s="68" t="s">
        <v>1751</v>
      </c>
      <c r="AY13" s="68" t="s">
        <v>1751</v>
      </c>
      <c r="AZ13" s="68" t="s">
        <v>1751</v>
      </c>
      <c r="BA13" s="68" t="s">
        <v>1751</v>
      </c>
      <c r="BB13" s="68" t="s">
        <v>1751</v>
      </c>
      <c r="BC13" s="68" t="s">
        <v>1751</v>
      </c>
    </row>
    <row r="14" spans="1:65">
      <c r="A14" s="132">
        <v>44880</v>
      </c>
      <c r="B14" s="133">
        <v>0.11594982703595749</v>
      </c>
      <c r="C14" s="133">
        <v>0.11587648675690992</v>
      </c>
      <c r="D14" s="133">
        <v>0.14472632503626112</v>
      </c>
      <c r="E14" s="133">
        <v>0.14273457614073479</v>
      </c>
      <c r="F14" s="133">
        <v>0.10939327173071541</v>
      </c>
      <c r="G14" s="133">
        <v>0.14082784516877089</v>
      </c>
      <c r="H14" s="133">
        <v>0.14879262257770751</v>
      </c>
      <c r="I14" s="133">
        <v>0.14413408143434567</v>
      </c>
      <c r="J14" s="133">
        <v>0.14052918165770908</v>
      </c>
      <c r="K14" s="133">
        <v>0.15267005568616901</v>
      </c>
      <c r="L14" s="133">
        <v>0.13828375785872474</v>
      </c>
      <c r="M14" s="133">
        <v>0.11900802084450619</v>
      </c>
      <c r="N14" s="133">
        <v>0.14229494447465757</v>
      </c>
      <c r="O14" s="133">
        <v>0.15532233186488323</v>
      </c>
      <c r="P14" s="133">
        <v>0.14833888185767924</v>
      </c>
      <c r="Q14" s="133">
        <v>0.13927778923099471</v>
      </c>
      <c r="R14" s="133">
        <v>0.12972321527705521</v>
      </c>
      <c r="S14" s="133">
        <v>0.12171788135441775</v>
      </c>
      <c r="T14" s="133">
        <v>0.12823158670690274</v>
      </c>
      <c r="U14" s="133">
        <v>0.13714338587403646</v>
      </c>
      <c r="V14" s="133">
        <v>0.12674026932317389</v>
      </c>
      <c r="W14" s="133">
        <v>0.13398849272647148</v>
      </c>
      <c r="X14" s="133">
        <v>0.11598829208787143</v>
      </c>
      <c r="Y14" s="133">
        <v>0.12409998390778462</v>
      </c>
      <c r="Z14" s="133">
        <v>8.4895864493183468E-2</v>
      </c>
      <c r="AA14" s="133">
        <v>0.12420209885023836</v>
      </c>
      <c r="AB14" s="133">
        <v>0.12547424951782135</v>
      </c>
      <c r="AC14" s="133">
        <v>0.1413870426678687</v>
      </c>
      <c r="AD14" s="133">
        <v>0.12446986607696495</v>
      </c>
      <c r="AE14" s="133">
        <v>0.12225256689499761</v>
      </c>
      <c r="AF14" s="133">
        <v>0.10144926467181842</v>
      </c>
      <c r="AG14" s="133">
        <v>0.14061700717540937</v>
      </c>
      <c r="AH14" s="133">
        <v>0.15840471416235902</v>
      </c>
      <c r="AI14" s="133">
        <v>0.10767278922737772</v>
      </c>
      <c r="AJ14" s="133">
        <v>0.13519240799700138</v>
      </c>
      <c r="AK14" s="133">
        <v>0.11877415827306101</v>
      </c>
      <c r="AL14" s="133">
        <v>0.11277144623657472</v>
      </c>
      <c r="AM14" s="133" t="s">
        <v>1751</v>
      </c>
      <c r="AN14" s="133" t="s">
        <v>1751</v>
      </c>
      <c r="AO14" s="133" t="s">
        <v>1751</v>
      </c>
      <c r="AP14" s="133" t="s">
        <v>1751</v>
      </c>
      <c r="AQ14" s="133" t="s">
        <v>1751</v>
      </c>
      <c r="AR14" s="133" t="s">
        <v>1751</v>
      </c>
      <c r="AS14" s="133" t="s">
        <v>1751</v>
      </c>
      <c r="AT14" s="133" t="s">
        <v>1751</v>
      </c>
      <c r="AU14" s="133" t="s">
        <v>1751</v>
      </c>
      <c r="AV14" s="68" t="s">
        <v>1751</v>
      </c>
      <c r="AW14" s="68" t="s">
        <v>1751</v>
      </c>
      <c r="AX14" s="68" t="s">
        <v>1751</v>
      </c>
      <c r="AY14" s="68" t="s">
        <v>1751</v>
      </c>
      <c r="AZ14" s="68" t="s">
        <v>1751</v>
      </c>
      <c r="BA14" s="68" t="s">
        <v>1751</v>
      </c>
      <c r="BB14" s="68" t="s">
        <v>1751</v>
      </c>
      <c r="BC14" s="68" t="s">
        <v>1751</v>
      </c>
    </row>
    <row r="15" spans="1:65">
      <c r="A15" s="132">
        <v>44881</v>
      </c>
      <c r="B15" s="133">
        <v>0.11594982703595758</v>
      </c>
      <c r="C15" s="133">
        <v>0.11586261114260513</v>
      </c>
      <c r="D15" s="133">
        <v>0.1447263250367429</v>
      </c>
      <c r="E15" s="133">
        <v>0.14273457614073459</v>
      </c>
      <c r="F15" s="133">
        <v>0.10939327173071553</v>
      </c>
      <c r="G15" s="133">
        <v>0.14092290378152725</v>
      </c>
      <c r="H15" s="133">
        <v>0.14879262256337983</v>
      </c>
      <c r="I15" s="133">
        <v>0.1441340814343457</v>
      </c>
      <c r="J15" s="133">
        <v>0.14314598858613223</v>
      </c>
      <c r="K15" s="133">
        <v>0.14935645992213323</v>
      </c>
      <c r="L15" s="133">
        <v>0.13829036349747814</v>
      </c>
      <c r="M15" s="133">
        <v>0.11900802084477444</v>
      </c>
      <c r="N15" s="133">
        <v>0.14229494447465751</v>
      </c>
      <c r="O15" s="133">
        <v>0.15532233186488317</v>
      </c>
      <c r="P15" s="133">
        <v>0.14833888185767916</v>
      </c>
      <c r="Q15" s="133">
        <v>0.14049835999110752</v>
      </c>
      <c r="R15" s="133">
        <v>0.12972321534754749</v>
      </c>
      <c r="S15" s="133">
        <v>0.12171788135441769</v>
      </c>
      <c r="T15" s="133">
        <v>0.12823158670690268</v>
      </c>
      <c r="U15" s="133">
        <v>0.13714338587403027</v>
      </c>
      <c r="V15" s="133">
        <v>0.126740269323174</v>
      </c>
      <c r="W15" s="133">
        <v>0.1339884927264714</v>
      </c>
      <c r="X15" s="133">
        <v>0.11598829208787143</v>
      </c>
      <c r="Y15" s="133">
        <v>0.12409998390778462</v>
      </c>
      <c r="Z15" s="133">
        <v>8.4895864493183468E-2</v>
      </c>
      <c r="AA15" s="133">
        <v>0.12420209885023836</v>
      </c>
      <c r="AB15" s="133">
        <v>0.12547424951782135</v>
      </c>
      <c r="AC15" s="133">
        <v>0.1413870426678687</v>
      </c>
      <c r="AD15" s="133">
        <v>0.12446986607696495</v>
      </c>
      <c r="AE15" s="133">
        <v>0.12225256689499761</v>
      </c>
      <c r="AF15" s="133">
        <v>0.10144926467181842</v>
      </c>
      <c r="AG15" s="133">
        <v>0.1405260336431505</v>
      </c>
      <c r="AH15" s="133">
        <v>0.15576748548224398</v>
      </c>
      <c r="AI15" s="133">
        <v>0.10767278932249477</v>
      </c>
      <c r="AJ15" s="133">
        <v>0.13378446225718343</v>
      </c>
      <c r="AK15" s="133">
        <v>0.11877415822612018</v>
      </c>
      <c r="AL15" s="133">
        <v>0.1127714462365746</v>
      </c>
      <c r="AM15" s="133" t="s">
        <v>1751</v>
      </c>
      <c r="AN15" s="133" t="s">
        <v>1751</v>
      </c>
      <c r="AO15" s="133" t="s">
        <v>1751</v>
      </c>
      <c r="AP15" s="133" t="s">
        <v>1751</v>
      </c>
      <c r="AQ15" s="133" t="s">
        <v>1751</v>
      </c>
      <c r="AR15" s="133" t="s">
        <v>1751</v>
      </c>
      <c r="AS15" s="133" t="s">
        <v>1751</v>
      </c>
      <c r="AT15" s="133" t="s">
        <v>1751</v>
      </c>
      <c r="AU15" s="133" t="s">
        <v>1751</v>
      </c>
      <c r="AV15" s="68" t="s">
        <v>1751</v>
      </c>
      <c r="AW15" s="68" t="s">
        <v>1751</v>
      </c>
      <c r="AX15" s="68" t="s">
        <v>1751</v>
      </c>
      <c r="AY15" s="68" t="s">
        <v>1751</v>
      </c>
      <c r="AZ15" s="68" t="s">
        <v>1751</v>
      </c>
      <c r="BA15" s="68" t="s">
        <v>1751</v>
      </c>
      <c r="BB15" s="68" t="s">
        <v>1751</v>
      </c>
      <c r="BC15" s="68" t="s">
        <v>1751</v>
      </c>
    </row>
    <row r="16" spans="1:65">
      <c r="A16" s="132">
        <v>44882</v>
      </c>
      <c r="B16" s="133">
        <v>0.11594982703595745</v>
      </c>
      <c r="C16" s="133">
        <v>0.11586261114260497</v>
      </c>
      <c r="D16" s="133">
        <v>0.14472632503674304</v>
      </c>
      <c r="E16" s="133">
        <v>0.14273457614073476</v>
      </c>
      <c r="F16" s="133">
        <v>0.1093932717307156</v>
      </c>
      <c r="G16" s="133">
        <v>0.141741836074396</v>
      </c>
      <c r="H16" s="133">
        <v>0.14879262246898431</v>
      </c>
      <c r="I16" s="133">
        <v>0.14413408143434578</v>
      </c>
      <c r="J16" s="133">
        <v>0.14314598858613231</v>
      </c>
      <c r="K16" s="133">
        <v>0.14935645992213326</v>
      </c>
      <c r="L16" s="133">
        <v>0.13829036349747817</v>
      </c>
      <c r="M16" s="133">
        <v>0.11900802084477419</v>
      </c>
      <c r="N16" s="133">
        <v>0.14229494447465754</v>
      </c>
      <c r="O16" s="133">
        <v>0.1553223318648832</v>
      </c>
      <c r="P16" s="133">
        <v>0.14833888185767918</v>
      </c>
      <c r="Q16" s="133">
        <v>0.13111822051792005</v>
      </c>
      <c r="R16" s="133">
        <v>0.12972321590604116</v>
      </c>
      <c r="S16" s="133">
        <v>0.1217178813544178</v>
      </c>
      <c r="T16" s="133">
        <v>0.12823158670690274</v>
      </c>
      <c r="U16" s="133">
        <v>0.13714338587403027</v>
      </c>
      <c r="V16" s="133">
        <v>0.12674026932317389</v>
      </c>
      <c r="W16" s="133">
        <v>0.13398849272647148</v>
      </c>
      <c r="X16" s="133">
        <v>0.11598829208787143</v>
      </c>
      <c r="Y16" s="133">
        <v>0.12409998390778462</v>
      </c>
      <c r="Z16" s="133">
        <v>8.4895864493183468E-2</v>
      </c>
      <c r="AA16" s="133">
        <v>0.12420209885023836</v>
      </c>
      <c r="AB16" s="133">
        <v>0.12547424951782135</v>
      </c>
      <c r="AC16" s="133">
        <v>0.1413870426678687</v>
      </c>
      <c r="AD16" s="133">
        <v>0.12446986607696495</v>
      </c>
      <c r="AE16" s="133">
        <v>0.12225256689499761</v>
      </c>
      <c r="AF16" s="133">
        <v>0.10144926467181842</v>
      </c>
      <c r="AG16" s="133">
        <v>0.13978444124333456</v>
      </c>
      <c r="AH16" s="133">
        <v>0.15741390156393689</v>
      </c>
      <c r="AI16" s="133">
        <v>0.10767278884817916</v>
      </c>
      <c r="AJ16" s="133">
        <v>0.1337844622571833</v>
      </c>
      <c r="AK16" s="133">
        <v>0.11877415822612002</v>
      </c>
      <c r="AL16" s="133">
        <v>0.11277144623657458</v>
      </c>
      <c r="AM16" s="133" t="s">
        <v>1751</v>
      </c>
      <c r="AN16" s="133" t="s">
        <v>1751</v>
      </c>
      <c r="AO16" s="133" t="s">
        <v>1751</v>
      </c>
      <c r="AP16" s="133" t="s">
        <v>1751</v>
      </c>
      <c r="AQ16" s="133" t="s">
        <v>1751</v>
      </c>
      <c r="AR16" s="133" t="s">
        <v>1751</v>
      </c>
      <c r="AS16" s="133" t="s">
        <v>1751</v>
      </c>
      <c r="AT16" s="133" t="s">
        <v>1751</v>
      </c>
      <c r="AU16" s="133" t="s">
        <v>1751</v>
      </c>
      <c r="AV16" s="68" t="s">
        <v>1751</v>
      </c>
      <c r="AW16" s="68" t="s">
        <v>1751</v>
      </c>
      <c r="AX16" s="68" t="s">
        <v>1751</v>
      </c>
      <c r="AY16" s="68" t="s">
        <v>1751</v>
      </c>
      <c r="AZ16" s="68" t="s">
        <v>1751</v>
      </c>
      <c r="BA16" s="68" t="s">
        <v>1751</v>
      </c>
      <c r="BB16" s="68" t="s">
        <v>1751</v>
      </c>
      <c r="BC16" s="68" t="s">
        <v>1751</v>
      </c>
    </row>
    <row r="17" spans="1:55">
      <c r="A17" s="132">
        <v>44883</v>
      </c>
      <c r="B17" s="133">
        <v>0.11594982703595749</v>
      </c>
      <c r="C17" s="133">
        <v>0.11586261114260497</v>
      </c>
      <c r="D17" s="133">
        <v>0.14422364175203883</v>
      </c>
      <c r="E17" s="133">
        <v>0.14273457586189142</v>
      </c>
      <c r="F17" s="133">
        <v>0.10939327173071546</v>
      </c>
      <c r="G17" s="133">
        <v>0.14174183607439589</v>
      </c>
      <c r="H17" s="133">
        <v>0.14879262246898439</v>
      </c>
      <c r="I17" s="133">
        <v>0.14413408143434564</v>
      </c>
      <c r="J17" s="133">
        <v>0.14055008218245985</v>
      </c>
      <c r="K17" s="133">
        <v>0.14935646013243836</v>
      </c>
      <c r="L17" s="133">
        <v>0.13835398809630078</v>
      </c>
      <c r="M17" s="133">
        <v>0.11900802084739523</v>
      </c>
      <c r="N17" s="133">
        <v>0.14229494447465754</v>
      </c>
      <c r="O17" s="133">
        <v>0.1553223318648832</v>
      </c>
      <c r="P17" s="133">
        <v>0.14833888185767918</v>
      </c>
      <c r="Q17" s="133">
        <v>0.12508502721383105</v>
      </c>
      <c r="R17" s="133">
        <v>0.12972321545539461</v>
      </c>
      <c r="S17" s="133">
        <v>0.12171788135441775</v>
      </c>
      <c r="T17" s="133">
        <v>0.12823158670690274</v>
      </c>
      <c r="U17" s="133">
        <v>0.13714338587403027</v>
      </c>
      <c r="V17" s="133">
        <v>0.12351065214352173</v>
      </c>
      <c r="W17" s="133">
        <v>0.13398849311353309</v>
      </c>
      <c r="X17" s="133">
        <v>0.11598829208787147</v>
      </c>
      <c r="Y17" s="133">
        <v>0.12409998390778468</v>
      </c>
      <c r="Z17" s="133">
        <v>8.4895864493183509E-2</v>
      </c>
      <c r="AA17" s="133">
        <v>0.12420209885023839</v>
      </c>
      <c r="AB17" s="133">
        <v>0.12547424951782138</v>
      </c>
      <c r="AC17" s="133">
        <v>0.1413870426678687</v>
      </c>
      <c r="AD17" s="133">
        <v>0.12446986607696497</v>
      </c>
      <c r="AE17" s="133">
        <v>0.12225256689499764</v>
      </c>
      <c r="AF17" s="133">
        <v>0.1014492646718184</v>
      </c>
      <c r="AG17" s="133">
        <v>0.13742611785259387</v>
      </c>
      <c r="AH17" s="133">
        <v>0.15689135739838408</v>
      </c>
      <c r="AI17" s="133">
        <v>0.10767278920514323</v>
      </c>
      <c r="AJ17" s="133">
        <v>0.12896581723373682</v>
      </c>
      <c r="AK17" s="133">
        <v>0.11877415807132327</v>
      </c>
      <c r="AL17" s="133">
        <v>0.11277144623657465</v>
      </c>
      <c r="AM17" s="133" t="s">
        <v>1751</v>
      </c>
      <c r="AN17" s="133" t="s">
        <v>1751</v>
      </c>
      <c r="AO17" s="133" t="s">
        <v>1751</v>
      </c>
      <c r="AP17" s="133" t="s">
        <v>1751</v>
      </c>
      <c r="AQ17" s="133" t="s">
        <v>1751</v>
      </c>
      <c r="AR17" s="133" t="s">
        <v>1751</v>
      </c>
      <c r="AS17" s="133" t="s">
        <v>1751</v>
      </c>
      <c r="AT17" s="133" t="s">
        <v>1751</v>
      </c>
      <c r="AU17" s="133" t="s">
        <v>1751</v>
      </c>
      <c r="AV17" s="68" t="s">
        <v>1751</v>
      </c>
      <c r="AW17" s="68" t="s">
        <v>1751</v>
      </c>
      <c r="AX17" s="68" t="s">
        <v>1751</v>
      </c>
      <c r="AY17" s="68" t="s">
        <v>1751</v>
      </c>
      <c r="AZ17" s="68" t="s">
        <v>1751</v>
      </c>
      <c r="BA17" s="68" t="s">
        <v>1751</v>
      </c>
      <c r="BB17" s="68" t="s">
        <v>1751</v>
      </c>
      <c r="BC17" s="68" t="s">
        <v>1751</v>
      </c>
    </row>
    <row r="18" spans="1:55">
      <c r="A18" s="132">
        <v>44888</v>
      </c>
      <c r="B18" s="133">
        <v>0.11594982696020861</v>
      </c>
      <c r="C18" s="133">
        <v>0.11586261114260507</v>
      </c>
      <c r="D18" s="133">
        <v>0.14422364175203872</v>
      </c>
      <c r="E18" s="133">
        <v>0.14273457586189148</v>
      </c>
      <c r="F18" s="133">
        <v>0.10939327173071549</v>
      </c>
      <c r="G18" s="133">
        <v>0.14174183607439592</v>
      </c>
      <c r="H18" s="133">
        <v>0.15059200031875997</v>
      </c>
      <c r="I18" s="133">
        <v>0.14413408122428872</v>
      </c>
      <c r="J18" s="133">
        <v>0.14055008218245973</v>
      </c>
      <c r="K18" s="133">
        <v>0.14935646013243833</v>
      </c>
      <c r="L18" s="133">
        <v>0.13835398809630087</v>
      </c>
      <c r="M18" s="133">
        <v>0.1190080208473953</v>
      </c>
      <c r="N18" s="133">
        <v>0.14229494447465751</v>
      </c>
      <c r="O18" s="133">
        <v>0.15532233186488317</v>
      </c>
      <c r="P18" s="133">
        <v>0.14833888185767916</v>
      </c>
      <c r="Q18" s="133">
        <v>0.12508502721383102</v>
      </c>
      <c r="R18" s="133">
        <v>0.12972321545539461</v>
      </c>
      <c r="S18" s="133">
        <v>0.12171788135441775</v>
      </c>
      <c r="T18" s="133">
        <v>0.12823158670690274</v>
      </c>
      <c r="U18" s="133">
        <v>0.13990062825626198</v>
      </c>
      <c r="V18" s="133">
        <v>0.12351065214352173</v>
      </c>
      <c r="W18" s="133">
        <v>0.13398849311353309</v>
      </c>
      <c r="X18" s="133">
        <v>0.11598829208787147</v>
      </c>
      <c r="Y18" s="133">
        <v>0.12409998390778468</v>
      </c>
      <c r="Z18" s="133">
        <v>8.4895864493183509E-2</v>
      </c>
      <c r="AA18" s="133">
        <v>0.12420209885023839</v>
      </c>
      <c r="AB18" s="133">
        <v>0.12547424951782138</v>
      </c>
      <c r="AC18" s="133">
        <v>0.14138704374831618</v>
      </c>
      <c r="AD18" s="133">
        <v>0.12446986607696497</v>
      </c>
      <c r="AE18" s="133">
        <v>0.12225256689499764</v>
      </c>
      <c r="AF18" s="133">
        <v>0.1014492646718184</v>
      </c>
      <c r="AG18" s="133">
        <v>0.13742611785259387</v>
      </c>
      <c r="AH18" s="133">
        <v>0.1568799216727223</v>
      </c>
      <c r="AI18" s="133">
        <v>0.10767278920666598</v>
      </c>
      <c r="AJ18" s="133">
        <v>0.12896581723373693</v>
      </c>
      <c r="AK18" s="133">
        <v>0.11877415807132338</v>
      </c>
      <c r="AL18" s="133">
        <v>0.11277144623657452</v>
      </c>
      <c r="AM18" s="133" t="s">
        <v>1751</v>
      </c>
      <c r="AN18" s="133" t="s">
        <v>1751</v>
      </c>
      <c r="AO18" s="133" t="s">
        <v>1751</v>
      </c>
      <c r="AP18" s="133" t="s">
        <v>1751</v>
      </c>
      <c r="AQ18" s="133" t="s">
        <v>1751</v>
      </c>
      <c r="AR18" s="133" t="s">
        <v>1751</v>
      </c>
      <c r="AS18" s="133" t="s">
        <v>1751</v>
      </c>
      <c r="AT18" s="133" t="s">
        <v>1751</v>
      </c>
      <c r="AU18" s="133" t="s">
        <v>1751</v>
      </c>
      <c r="AV18" s="68" t="s">
        <v>1751</v>
      </c>
      <c r="AW18" s="68" t="s">
        <v>1751</v>
      </c>
      <c r="AX18" s="68" t="s">
        <v>1751</v>
      </c>
      <c r="AY18" s="68" t="s">
        <v>1751</v>
      </c>
      <c r="AZ18" s="68" t="s">
        <v>1751</v>
      </c>
      <c r="BA18" s="68" t="s">
        <v>1751</v>
      </c>
      <c r="BB18" s="68" t="s">
        <v>1751</v>
      </c>
      <c r="BC18" s="68" t="s">
        <v>1751</v>
      </c>
    </row>
    <row r="19" spans="1:55">
      <c r="A19" s="132">
        <v>44889</v>
      </c>
      <c r="B19" s="133">
        <v>0.11594982703595744</v>
      </c>
      <c r="C19" s="133">
        <v>0.11426749305961931</v>
      </c>
      <c r="D19" s="133">
        <v>0.14422364180950922</v>
      </c>
      <c r="E19" s="133">
        <v>0.14273457586189139</v>
      </c>
      <c r="F19" s="133">
        <v>0.10939327173071543</v>
      </c>
      <c r="G19" s="133">
        <v>0.14174183607439589</v>
      </c>
      <c r="H19" s="133">
        <v>0.15059200031875994</v>
      </c>
      <c r="I19" s="133">
        <v>0.1441340812242887</v>
      </c>
      <c r="J19" s="133">
        <v>0.1405500821824599</v>
      </c>
      <c r="K19" s="133">
        <v>0.14935646013243839</v>
      </c>
      <c r="L19" s="133">
        <v>0.13880671664882621</v>
      </c>
      <c r="M19" s="133">
        <v>0.11900802086808321</v>
      </c>
      <c r="N19" s="133">
        <v>0.14229494447465751</v>
      </c>
      <c r="O19" s="133">
        <v>0.15015133731744473</v>
      </c>
      <c r="P19" s="133">
        <v>0.14833888168778828</v>
      </c>
      <c r="Q19" s="133">
        <v>0.12508502721383105</v>
      </c>
      <c r="R19" s="133">
        <v>0.12972321545539461</v>
      </c>
      <c r="S19" s="133">
        <v>0.12215801791589269</v>
      </c>
      <c r="T19" s="133">
        <v>0.12823158698642179</v>
      </c>
      <c r="U19" s="133">
        <v>0.13878942604348574</v>
      </c>
      <c r="V19" s="133">
        <v>0.12351065214352168</v>
      </c>
      <c r="W19" s="133">
        <v>0.13398849311353284</v>
      </c>
      <c r="X19" s="133">
        <v>0.11598829208787143</v>
      </c>
      <c r="Y19" s="133">
        <v>0.12409998390778462</v>
      </c>
      <c r="Z19" s="133">
        <v>8.4895864493183468E-2</v>
      </c>
      <c r="AA19" s="133">
        <v>0.12420209885023836</v>
      </c>
      <c r="AB19" s="133">
        <v>0.12547424951782135</v>
      </c>
      <c r="AC19" s="133">
        <v>0.14138704239832406</v>
      </c>
      <c r="AD19" s="133">
        <v>0.12468815672351166</v>
      </c>
      <c r="AE19" s="133">
        <v>0.12225256679728981</v>
      </c>
      <c r="AF19" s="133">
        <v>0.10144926467181825</v>
      </c>
      <c r="AG19" s="133">
        <v>0.14091016957758198</v>
      </c>
      <c r="AH19" s="133">
        <v>0.15687992149435942</v>
      </c>
      <c r="AI19" s="133">
        <v>0.1076727892066662</v>
      </c>
      <c r="AJ19" s="133">
        <v>0.13348129648263612</v>
      </c>
      <c r="AK19" s="133">
        <v>0.11877415821881455</v>
      </c>
      <c r="AL19" s="133">
        <v>0.1127714462365747</v>
      </c>
      <c r="AM19" s="133" t="s">
        <v>1751</v>
      </c>
      <c r="AN19" s="133" t="s">
        <v>1751</v>
      </c>
      <c r="AO19" s="133" t="s">
        <v>1751</v>
      </c>
      <c r="AP19" s="133" t="s">
        <v>1751</v>
      </c>
      <c r="AQ19" s="133" t="s">
        <v>1751</v>
      </c>
      <c r="AR19" s="133" t="s">
        <v>1751</v>
      </c>
      <c r="AS19" s="133" t="s">
        <v>1751</v>
      </c>
      <c r="AT19" s="133" t="s">
        <v>1751</v>
      </c>
      <c r="AU19" s="133" t="s">
        <v>1751</v>
      </c>
      <c r="AV19" s="68" t="s">
        <v>1751</v>
      </c>
      <c r="AW19" s="68" t="s">
        <v>1751</v>
      </c>
      <c r="AX19" s="68" t="s">
        <v>1751</v>
      </c>
      <c r="AY19" s="68" t="s">
        <v>1751</v>
      </c>
      <c r="AZ19" s="68" t="s">
        <v>1751</v>
      </c>
      <c r="BA19" s="68" t="s">
        <v>1751</v>
      </c>
      <c r="BB19" s="68" t="s">
        <v>1751</v>
      </c>
      <c r="BC19" s="68" t="s">
        <v>1751</v>
      </c>
    </row>
    <row r="20" spans="1:55">
      <c r="A20" s="132">
        <v>44892</v>
      </c>
      <c r="B20" s="133">
        <v>0.11594982703595758</v>
      </c>
      <c r="C20" s="133">
        <v>0.11426749305961927</v>
      </c>
      <c r="D20" s="133">
        <v>0.1442236418095092</v>
      </c>
      <c r="E20" s="133">
        <v>0.14273457586189156</v>
      </c>
      <c r="F20" s="133">
        <v>0.1093932717307155</v>
      </c>
      <c r="G20" s="133">
        <v>0.14174183607439592</v>
      </c>
      <c r="H20" s="133">
        <v>0.15059200031875997</v>
      </c>
      <c r="I20" s="133">
        <v>0.14413408122428872</v>
      </c>
      <c r="J20" s="133">
        <v>0.14327351064195018</v>
      </c>
      <c r="K20" s="133">
        <v>0.14935645991841315</v>
      </c>
      <c r="L20" s="133">
        <v>0.13804490064535443</v>
      </c>
      <c r="M20" s="133">
        <v>0.11900802083527004</v>
      </c>
      <c r="N20" s="133">
        <v>0.14229494447465751</v>
      </c>
      <c r="O20" s="133">
        <v>0.15015133731744473</v>
      </c>
      <c r="P20" s="133">
        <v>0.14833888168778828</v>
      </c>
      <c r="Q20" s="133">
        <v>0.12864735799936161</v>
      </c>
      <c r="R20" s="133">
        <v>0.12972321553863103</v>
      </c>
      <c r="S20" s="133">
        <v>0.12215801791589276</v>
      </c>
      <c r="T20" s="133">
        <v>0.12823158698642168</v>
      </c>
      <c r="U20" s="133">
        <v>0.1387894260434854</v>
      </c>
      <c r="V20" s="133">
        <v>0.1236694320803565</v>
      </c>
      <c r="W20" s="133">
        <v>0.1339884930811687</v>
      </c>
      <c r="X20" s="133">
        <v>0.11598829208787148</v>
      </c>
      <c r="Y20" s="133">
        <v>0.12860184987745063</v>
      </c>
      <c r="Z20" s="133">
        <v>8.489586461503193E-2</v>
      </c>
      <c r="AA20" s="133">
        <v>0.1242020988502385</v>
      </c>
      <c r="AB20" s="133">
        <v>0.12547424951782143</v>
      </c>
      <c r="AC20" s="133">
        <v>0.141387042398324</v>
      </c>
      <c r="AD20" s="133">
        <v>0.1246881567235115</v>
      </c>
      <c r="AE20" s="133">
        <v>0.12225256679728977</v>
      </c>
      <c r="AF20" s="133">
        <v>0.10144926467181842</v>
      </c>
      <c r="AG20" s="133">
        <v>0.14091016957758193</v>
      </c>
      <c r="AH20" s="133">
        <v>0.15600406572494593</v>
      </c>
      <c r="AI20" s="133">
        <v>0.10767278930278094</v>
      </c>
      <c r="AJ20" s="133">
        <v>0.12691342283057094</v>
      </c>
      <c r="AK20" s="133">
        <v>0.11877415814304726</v>
      </c>
      <c r="AL20" s="133">
        <v>0.11277144623657465</v>
      </c>
      <c r="AN20" s="133" t="s">
        <v>1751</v>
      </c>
      <c r="AO20" s="133" t="s">
        <v>1751</v>
      </c>
      <c r="AP20" s="133" t="s">
        <v>1751</v>
      </c>
      <c r="AQ20" s="133" t="s">
        <v>1751</v>
      </c>
      <c r="AR20" s="133" t="s">
        <v>1751</v>
      </c>
      <c r="AS20" s="133" t="s">
        <v>1751</v>
      </c>
      <c r="AT20" s="133" t="s">
        <v>1751</v>
      </c>
      <c r="AU20" s="133" t="s">
        <v>1751</v>
      </c>
      <c r="AV20" s="68" t="s">
        <v>1751</v>
      </c>
      <c r="AW20" s="68" t="s">
        <v>1751</v>
      </c>
      <c r="AX20" s="68" t="s">
        <v>1751</v>
      </c>
      <c r="AY20" s="68" t="s">
        <v>1751</v>
      </c>
      <c r="AZ20" s="68" t="s">
        <v>1751</v>
      </c>
      <c r="BA20" s="68" t="s">
        <v>1751</v>
      </c>
      <c r="BB20" s="68" t="s">
        <v>1751</v>
      </c>
      <c r="BC20" s="68" t="s">
        <v>1751</v>
      </c>
    </row>
    <row r="21" spans="1:55">
      <c r="A21" s="132">
        <v>44893</v>
      </c>
      <c r="B21" s="133">
        <v>0.11594982703595745</v>
      </c>
      <c r="C21" s="133">
        <v>0.11580383690962544</v>
      </c>
      <c r="D21" s="133">
        <v>0.1442236417538568</v>
      </c>
      <c r="E21" s="133">
        <v>0.1416195968432522</v>
      </c>
      <c r="F21" s="133">
        <v>0.10939327169596354</v>
      </c>
      <c r="G21" s="133">
        <v>0.14174183607439603</v>
      </c>
      <c r="H21" s="133">
        <v>0.15059200031876008</v>
      </c>
      <c r="I21" s="133">
        <v>0.14413408122428867</v>
      </c>
      <c r="J21" s="133">
        <v>0.14327351064195024</v>
      </c>
      <c r="K21" s="133">
        <v>0.1493564599184132</v>
      </c>
      <c r="L21" s="133">
        <v>0.13804490064535449</v>
      </c>
      <c r="M21" s="133">
        <v>0.11900802083527023</v>
      </c>
      <c r="N21" s="133">
        <v>0.14229494447465757</v>
      </c>
      <c r="O21" s="133">
        <v>0.15015133731744479</v>
      </c>
      <c r="P21" s="133">
        <v>0.14833888168778833</v>
      </c>
      <c r="Q21" s="133">
        <v>0.12865925435116976</v>
      </c>
      <c r="R21" s="133">
        <v>0.12972321552716551</v>
      </c>
      <c r="S21" s="133">
        <v>0.12215801791589286</v>
      </c>
      <c r="T21" s="133">
        <v>0.1282315869864217</v>
      </c>
      <c r="U21" s="133">
        <v>0.1383700200951862</v>
      </c>
      <c r="V21" s="133">
        <v>0.12366943208035622</v>
      </c>
      <c r="W21" s="133">
        <v>0.13398849308116864</v>
      </c>
      <c r="X21" s="133">
        <v>0.11598829208787148</v>
      </c>
      <c r="Y21" s="133">
        <v>0.12860184987745063</v>
      </c>
      <c r="Z21" s="133">
        <v>8.489586461503193E-2</v>
      </c>
      <c r="AA21" s="133">
        <v>0.1242020988502385</v>
      </c>
      <c r="AB21" s="133">
        <v>0.12547424951782143</v>
      </c>
      <c r="AC21" s="133">
        <v>0.14138704245090172</v>
      </c>
      <c r="AD21" s="133">
        <v>0.1246881567235115</v>
      </c>
      <c r="AE21" s="133">
        <v>0.12225256679728977</v>
      </c>
      <c r="AF21" s="133">
        <v>0.10144926467181842</v>
      </c>
      <c r="AG21" s="133">
        <v>0.14091016957758193</v>
      </c>
      <c r="AH21" s="133">
        <v>0.14137510983284732</v>
      </c>
      <c r="AI21" s="133">
        <v>0.10767278915259042</v>
      </c>
      <c r="AJ21" s="133">
        <v>0.12692320271085475</v>
      </c>
      <c r="AK21" s="133">
        <v>0.13367558811249494</v>
      </c>
      <c r="AL21" s="133">
        <v>0.11277144626042374</v>
      </c>
      <c r="AM21" s="133" t="s">
        <v>1751</v>
      </c>
      <c r="AN21" s="133" t="s">
        <v>1751</v>
      </c>
      <c r="AO21" s="133" t="s">
        <v>1751</v>
      </c>
      <c r="AP21" s="133" t="s">
        <v>1751</v>
      </c>
      <c r="AQ21" s="133" t="s">
        <v>1751</v>
      </c>
      <c r="AR21" s="133" t="s">
        <v>1751</v>
      </c>
      <c r="AS21" s="133" t="s">
        <v>1751</v>
      </c>
      <c r="AT21" s="133" t="s">
        <v>1751</v>
      </c>
      <c r="AU21" s="133" t="s">
        <v>1751</v>
      </c>
      <c r="AV21" s="68" t="s">
        <v>1751</v>
      </c>
      <c r="AW21" s="68" t="s">
        <v>1751</v>
      </c>
      <c r="AX21" s="68" t="s">
        <v>1751</v>
      </c>
      <c r="AY21" s="68" t="s">
        <v>1751</v>
      </c>
      <c r="AZ21" s="68" t="s">
        <v>1751</v>
      </c>
      <c r="BA21" s="68" t="s">
        <v>1751</v>
      </c>
      <c r="BB21" s="68" t="s">
        <v>1751</v>
      </c>
      <c r="BC21" s="68" t="s">
        <v>1751</v>
      </c>
    </row>
    <row r="22" spans="1:55">
      <c r="A22" s="132">
        <v>44894</v>
      </c>
      <c r="B22" s="133">
        <v>0.11594982703595741</v>
      </c>
      <c r="C22" s="133">
        <v>0.11268894374271761</v>
      </c>
      <c r="D22" s="133">
        <v>0.14422364188504264</v>
      </c>
      <c r="E22" s="133">
        <v>0.14161959684325218</v>
      </c>
      <c r="F22" s="133">
        <v>0.10939327169596351</v>
      </c>
      <c r="G22" s="133">
        <v>0.141741836074396</v>
      </c>
      <c r="H22" s="133">
        <v>0.15059200031876011</v>
      </c>
      <c r="I22" s="133">
        <v>0.1441340812242887</v>
      </c>
      <c r="J22" s="133">
        <v>0.14327351064195026</v>
      </c>
      <c r="K22" s="133">
        <v>0.14935645991841323</v>
      </c>
      <c r="L22" s="133">
        <v>0.13881465426436115</v>
      </c>
      <c r="M22" s="133">
        <v>0.11900802086847946</v>
      </c>
      <c r="N22" s="133">
        <v>0.14229494447465754</v>
      </c>
      <c r="O22" s="133">
        <v>0.14489824739218668</v>
      </c>
      <c r="P22" s="133">
        <v>0.14833888202022005</v>
      </c>
      <c r="Q22" s="133">
        <v>0.12867113213795356</v>
      </c>
      <c r="R22" s="133">
        <v>0.12972321551595517</v>
      </c>
      <c r="S22" s="133">
        <v>0.1221580179158928</v>
      </c>
      <c r="T22" s="133">
        <v>0.13637379373829675</v>
      </c>
      <c r="U22" s="133">
        <v>0.13844167346841982</v>
      </c>
      <c r="V22" s="133">
        <v>0.12366943250729688</v>
      </c>
      <c r="W22" s="133">
        <v>0.13398849308116872</v>
      </c>
      <c r="X22" s="133">
        <v>0.11598829208787148</v>
      </c>
      <c r="Y22" s="133">
        <v>0.12860184987745063</v>
      </c>
      <c r="Z22" s="133">
        <v>8.489586461503193E-2</v>
      </c>
      <c r="AA22" s="133">
        <v>0.1242020988502385</v>
      </c>
      <c r="AB22" s="133">
        <v>0.12547424951782143</v>
      </c>
      <c r="AC22" s="133">
        <v>0.14138704244088734</v>
      </c>
      <c r="AD22" s="133">
        <v>0.1246881567235115</v>
      </c>
      <c r="AE22" s="133">
        <v>0.12225256679728977</v>
      </c>
      <c r="AF22" s="133">
        <v>0.10144926467181842</v>
      </c>
      <c r="AG22" s="133">
        <v>0.14091016957758193</v>
      </c>
      <c r="AH22" s="133">
        <v>0.13660698819753006</v>
      </c>
      <c r="AI22" s="133">
        <v>0.10767278888244752</v>
      </c>
      <c r="AJ22" s="133">
        <v>0.12692320271085494</v>
      </c>
      <c r="AK22" s="133">
        <v>0.14268167704740897</v>
      </c>
      <c r="AL22" s="133">
        <v>0.11277144631347032</v>
      </c>
      <c r="AM22" s="133" t="s">
        <v>1751</v>
      </c>
      <c r="AN22" s="133" t="s">
        <v>1751</v>
      </c>
      <c r="AO22" s="133" t="s">
        <v>1751</v>
      </c>
      <c r="AP22" s="133" t="s">
        <v>1751</v>
      </c>
      <c r="AQ22" s="133" t="s">
        <v>1751</v>
      </c>
      <c r="AR22" s="133" t="s">
        <v>1751</v>
      </c>
      <c r="AS22" s="133" t="s">
        <v>1751</v>
      </c>
      <c r="AT22" s="133" t="s">
        <v>1751</v>
      </c>
      <c r="AU22" s="133" t="s">
        <v>1751</v>
      </c>
      <c r="AV22" s="68" t="s">
        <v>1751</v>
      </c>
      <c r="AW22" s="68" t="s">
        <v>1751</v>
      </c>
      <c r="AX22" s="68" t="s">
        <v>1751</v>
      </c>
      <c r="AY22" s="68" t="s">
        <v>1751</v>
      </c>
      <c r="AZ22" s="68" t="s">
        <v>1751</v>
      </c>
      <c r="BA22" s="68" t="s">
        <v>1751</v>
      </c>
      <c r="BB22" s="68" t="s">
        <v>1751</v>
      </c>
      <c r="BC22" s="68" t="s">
        <v>1751</v>
      </c>
    </row>
    <row r="23" spans="1:55">
      <c r="A23" s="132">
        <v>44895</v>
      </c>
      <c r="B23" s="133">
        <v>0.11594982703595755</v>
      </c>
      <c r="C23" s="133">
        <v>0.11705011747728288</v>
      </c>
      <c r="D23" s="133">
        <v>0.14871864902533385</v>
      </c>
      <c r="E23" s="133">
        <v>0.14161959681514005</v>
      </c>
      <c r="F23" s="133">
        <v>0.10939327169596369</v>
      </c>
      <c r="G23" s="133">
        <v>0.141741836074396</v>
      </c>
      <c r="H23" s="133">
        <v>0.15059200031876011</v>
      </c>
      <c r="I23" s="133">
        <v>0.1441340812242887</v>
      </c>
      <c r="J23" s="133">
        <v>0.14327351064195026</v>
      </c>
      <c r="K23" s="133">
        <v>0.14935645991841323</v>
      </c>
      <c r="L23" s="133">
        <v>0.1380881702721353</v>
      </c>
      <c r="M23" s="133">
        <v>0.11900802083687773</v>
      </c>
      <c r="N23" s="133">
        <v>0.14229494447465749</v>
      </c>
      <c r="O23" s="133">
        <v>0.14489824739218654</v>
      </c>
      <c r="P23" s="133">
        <v>0.14833888202022003</v>
      </c>
      <c r="Q23" s="133">
        <v>0.12867113213795353</v>
      </c>
      <c r="R23" s="133">
        <v>0.12972321551595495</v>
      </c>
      <c r="S23" s="133">
        <v>0.12215801791589284</v>
      </c>
      <c r="T23" s="133">
        <v>0.13637379373829678</v>
      </c>
      <c r="U23" s="133">
        <v>0.14233384289742659</v>
      </c>
      <c r="V23" s="133">
        <v>0.12366943250729691</v>
      </c>
      <c r="W23" s="133">
        <v>0.13398849308116875</v>
      </c>
      <c r="X23" s="133">
        <v>0.11598829208787151</v>
      </c>
      <c r="Y23" s="133">
        <v>0.1286018498774508</v>
      </c>
      <c r="Z23" s="133">
        <v>8.4895864615032179E-2</v>
      </c>
      <c r="AA23" s="133">
        <v>0.12420209885023835</v>
      </c>
      <c r="AB23" s="133">
        <v>0.12547424951782135</v>
      </c>
      <c r="AC23" s="133">
        <v>0.13801729728159301</v>
      </c>
      <c r="AD23" s="133">
        <v>0.12468815672351166</v>
      </c>
      <c r="AE23" s="133">
        <v>0.12225256679728981</v>
      </c>
      <c r="AF23" s="133">
        <v>0.10144926467181825</v>
      </c>
      <c r="AG23" s="133">
        <v>0.14167382462723457</v>
      </c>
      <c r="AH23" s="133">
        <v>0.1367111744963945</v>
      </c>
      <c r="AI23" s="133">
        <v>0.10767278887740805</v>
      </c>
      <c r="AJ23" s="133">
        <v>0.12692320271085486</v>
      </c>
      <c r="AK23" s="133">
        <v>0.14434907791521823</v>
      </c>
      <c r="AL23" s="133">
        <v>0.11277144624066146</v>
      </c>
      <c r="AM23" s="133" t="s">
        <v>1751</v>
      </c>
      <c r="AN23" s="133" t="s">
        <v>1751</v>
      </c>
      <c r="AO23" s="133" t="s">
        <v>1751</v>
      </c>
      <c r="AP23" s="133" t="s">
        <v>1751</v>
      </c>
      <c r="AQ23" s="133" t="s">
        <v>1751</v>
      </c>
      <c r="AR23" s="133" t="s">
        <v>1751</v>
      </c>
      <c r="AS23" s="133" t="s">
        <v>1751</v>
      </c>
      <c r="AT23" s="133" t="s">
        <v>1751</v>
      </c>
      <c r="AU23" s="133" t="s">
        <v>1751</v>
      </c>
      <c r="AV23" s="68" t="s">
        <v>1751</v>
      </c>
      <c r="AW23" s="68" t="s">
        <v>1751</v>
      </c>
      <c r="AX23" s="68" t="s">
        <v>1751</v>
      </c>
      <c r="AY23" s="68" t="s">
        <v>1751</v>
      </c>
      <c r="AZ23" s="68" t="s">
        <v>1751</v>
      </c>
      <c r="BA23" s="68" t="s">
        <v>1751</v>
      </c>
      <c r="BB23" s="68" t="s">
        <v>1751</v>
      </c>
      <c r="BC23" s="68" t="s">
        <v>1751</v>
      </c>
    </row>
    <row r="24" spans="1:55">
      <c r="A24" s="132">
        <v>44896</v>
      </c>
      <c r="B24" s="133">
        <v>0.11594982703595752</v>
      </c>
      <c r="C24" s="133">
        <v>0.11705011747728286</v>
      </c>
      <c r="D24" s="133">
        <v>0.14871864902533383</v>
      </c>
      <c r="E24" s="133">
        <v>0.14161959681514003</v>
      </c>
      <c r="F24" s="133">
        <v>0.10939327169596366</v>
      </c>
      <c r="G24" s="133">
        <v>0.14174183607439597</v>
      </c>
      <c r="H24" s="133">
        <v>0.15059200031876005</v>
      </c>
      <c r="I24" s="133">
        <v>0.14413408122428878</v>
      </c>
      <c r="J24" s="133">
        <v>0.14327351064195024</v>
      </c>
      <c r="K24" s="133">
        <v>0.1493564599184132</v>
      </c>
      <c r="L24" s="133">
        <v>0.13811881168141754</v>
      </c>
      <c r="M24" s="133">
        <v>0.1190080208380333</v>
      </c>
      <c r="N24" s="133">
        <v>0.14229494447465749</v>
      </c>
      <c r="O24" s="133">
        <v>0.14489824739218654</v>
      </c>
      <c r="P24" s="133">
        <v>0.14864743105859288</v>
      </c>
      <c r="Q24" s="133">
        <v>0.12867113216425397</v>
      </c>
      <c r="R24" s="133">
        <v>0.11913720983436701</v>
      </c>
      <c r="S24" s="133">
        <v>0.12215801796908325</v>
      </c>
      <c r="T24" s="133">
        <v>0.1341874190144666</v>
      </c>
      <c r="U24" s="133">
        <v>0.14045914363914169</v>
      </c>
      <c r="V24" s="133">
        <v>0.12114875300219764</v>
      </c>
      <c r="W24" s="133">
        <v>0.13398849268841795</v>
      </c>
      <c r="X24" s="133">
        <v>0.1159882920878714</v>
      </c>
      <c r="Y24" s="133">
        <v>0.12860184987745066</v>
      </c>
      <c r="Z24" s="133">
        <v>8.489586461503193E-2</v>
      </c>
      <c r="AA24" s="133">
        <v>0.1242020988502385</v>
      </c>
      <c r="AB24" s="133">
        <v>0.12547424951782143</v>
      </c>
      <c r="AC24" s="133">
        <v>0.1380172976322368</v>
      </c>
      <c r="AD24" s="133">
        <v>0.1246881567235115</v>
      </c>
      <c r="AE24" s="133">
        <v>0.12225256679728977</v>
      </c>
      <c r="AF24" s="133">
        <v>0.10144926467181842</v>
      </c>
      <c r="AG24" s="133">
        <v>0.14199719591449222</v>
      </c>
      <c r="AH24" s="133">
        <v>0.13671117449119566</v>
      </c>
      <c r="AI24" s="133">
        <v>0.1076727888774078</v>
      </c>
      <c r="AJ24" s="133">
        <v>0.12692320271085483</v>
      </c>
      <c r="AK24" s="133">
        <v>0.14644326310177153</v>
      </c>
      <c r="AL24" s="133">
        <v>0.11277144635570921</v>
      </c>
      <c r="AM24" s="133" t="s">
        <v>1751</v>
      </c>
      <c r="AN24" s="133" t="s">
        <v>1751</v>
      </c>
      <c r="AO24" s="133" t="s">
        <v>1751</v>
      </c>
      <c r="AP24" s="133" t="s">
        <v>1751</v>
      </c>
      <c r="AQ24" s="133" t="s">
        <v>1751</v>
      </c>
      <c r="AR24" s="133" t="s">
        <v>1751</v>
      </c>
      <c r="AS24" s="133" t="s">
        <v>1751</v>
      </c>
      <c r="AT24" s="133" t="s">
        <v>1751</v>
      </c>
      <c r="AU24" s="133" t="s">
        <v>1751</v>
      </c>
      <c r="AV24" s="68" t="s">
        <v>1751</v>
      </c>
      <c r="AW24" s="68" t="s">
        <v>1751</v>
      </c>
      <c r="AX24" s="68" t="s">
        <v>1751</v>
      </c>
      <c r="AY24" s="68" t="s">
        <v>1751</v>
      </c>
      <c r="AZ24" s="68" t="s">
        <v>1751</v>
      </c>
      <c r="BA24" s="68" t="s">
        <v>1751</v>
      </c>
      <c r="BB24" s="68" t="s">
        <v>1751</v>
      </c>
      <c r="BC24" s="68" t="s">
        <v>1751</v>
      </c>
    </row>
    <row r="25" spans="1:55">
      <c r="A25" s="132">
        <v>44899</v>
      </c>
      <c r="B25" s="133">
        <v>0.1159498270359576</v>
      </c>
      <c r="C25" s="133">
        <v>0.11068262887343465</v>
      </c>
      <c r="D25" s="133">
        <v>0.14871864890666456</v>
      </c>
      <c r="E25" s="133">
        <v>0.14271750824510521</v>
      </c>
      <c r="F25" s="133">
        <v>0.10939327172994509</v>
      </c>
      <c r="G25" s="133">
        <v>0.14174183607439597</v>
      </c>
      <c r="H25" s="133">
        <v>0.15059200031876005</v>
      </c>
      <c r="I25" s="133">
        <v>0.14413408122428878</v>
      </c>
      <c r="J25" s="133">
        <v>0.14327351064195024</v>
      </c>
      <c r="K25" s="133">
        <v>0.1493564599184132</v>
      </c>
      <c r="L25" s="133">
        <v>0.13887109821934682</v>
      </c>
      <c r="M25" s="133">
        <v>0.11900802087133516</v>
      </c>
      <c r="N25" s="133">
        <v>0.14229494447465746</v>
      </c>
      <c r="O25" s="133">
        <v>0.14489824739218651</v>
      </c>
      <c r="P25" s="133">
        <v>0.14864743105859285</v>
      </c>
      <c r="Q25" s="133">
        <v>0.12794185453038681</v>
      </c>
      <c r="R25" s="133">
        <v>0.1191372098105144</v>
      </c>
      <c r="S25" s="133">
        <v>0.1221580179690834</v>
      </c>
      <c r="T25" s="133">
        <v>0.13478439043263493</v>
      </c>
      <c r="U25" s="133">
        <v>0.14070283648140713</v>
      </c>
      <c r="V25" s="133">
        <v>0.1159465841870153</v>
      </c>
      <c r="W25" s="133">
        <v>0.12637328035015249</v>
      </c>
      <c r="X25" s="133">
        <v>0.11598829210399035</v>
      </c>
      <c r="Y25" s="133">
        <v>0.12860184987745063</v>
      </c>
      <c r="Z25" s="133">
        <v>8.489586461503193E-2</v>
      </c>
      <c r="AA25" s="133">
        <v>0.1242020988502385</v>
      </c>
      <c r="AB25" s="133">
        <v>0.12547424951782143</v>
      </c>
      <c r="AC25" s="133">
        <v>0.13801729760510678</v>
      </c>
      <c r="AD25" s="133">
        <v>0.1246881567235115</v>
      </c>
      <c r="AE25" s="133">
        <v>0.12225256679728977</v>
      </c>
      <c r="AF25" s="133">
        <v>0.10144926467181842</v>
      </c>
      <c r="AG25" s="133">
        <v>0.13987563265549707</v>
      </c>
      <c r="AH25" s="133">
        <v>0.13579250808933635</v>
      </c>
      <c r="AI25" s="133">
        <v>0.10767278891852311</v>
      </c>
      <c r="AJ25" s="133">
        <v>0.12692320271085478</v>
      </c>
      <c r="AK25" s="133">
        <v>0.14644326310177161</v>
      </c>
      <c r="AL25" s="133">
        <v>0.11277144635570921</v>
      </c>
      <c r="AM25" s="133" t="s">
        <v>1751</v>
      </c>
      <c r="AN25" s="133" t="s">
        <v>1751</v>
      </c>
      <c r="AO25" s="133" t="s">
        <v>1751</v>
      </c>
      <c r="AP25" s="133" t="s">
        <v>1751</v>
      </c>
      <c r="AQ25" s="133" t="s">
        <v>1751</v>
      </c>
      <c r="AR25" s="133" t="s">
        <v>1751</v>
      </c>
      <c r="AS25" s="133" t="s">
        <v>1751</v>
      </c>
      <c r="AT25" s="133" t="s">
        <v>1751</v>
      </c>
      <c r="AU25" s="133" t="s">
        <v>1751</v>
      </c>
      <c r="AV25" s="68" t="s">
        <v>1751</v>
      </c>
      <c r="AW25" s="68" t="s">
        <v>1751</v>
      </c>
      <c r="AX25" s="68" t="s">
        <v>1751</v>
      </c>
      <c r="AY25" s="68" t="s">
        <v>1751</v>
      </c>
      <c r="AZ25" s="68" t="s">
        <v>1751</v>
      </c>
      <c r="BA25" s="68" t="s">
        <v>1751</v>
      </c>
      <c r="BB25" s="68" t="s">
        <v>1751</v>
      </c>
      <c r="BC25" s="68" t="s">
        <v>1751</v>
      </c>
    </row>
    <row r="26" spans="1:55">
      <c r="A26" s="132">
        <v>44900</v>
      </c>
      <c r="B26" s="133">
        <v>0.1189636095967147</v>
      </c>
      <c r="C26" s="133">
        <v>0.10653749298565283</v>
      </c>
      <c r="D26" s="133">
        <v>0.14871864899455417</v>
      </c>
      <c r="E26" s="133">
        <v>0.14271750824510532</v>
      </c>
      <c r="F26" s="133">
        <v>0.10939327172994519</v>
      </c>
      <c r="G26" s="133">
        <v>0.14466219795731114</v>
      </c>
      <c r="H26" s="133">
        <v>0.15059200033794087</v>
      </c>
      <c r="I26" s="133">
        <v>0.14413408122428856</v>
      </c>
      <c r="J26" s="133">
        <v>0.14327351064195018</v>
      </c>
      <c r="K26" s="133">
        <v>0.15115113193164259</v>
      </c>
      <c r="L26" s="133">
        <v>0.13887109816355803</v>
      </c>
      <c r="M26" s="133">
        <v>0.11900802087133512</v>
      </c>
      <c r="N26" s="133">
        <v>0.14229494447465754</v>
      </c>
      <c r="O26" s="133">
        <v>0.14489824739218668</v>
      </c>
      <c r="P26" s="133">
        <v>0.14864743105859277</v>
      </c>
      <c r="Q26" s="133">
        <v>0.12794185453038673</v>
      </c>
      <c r="R26" s="133">
        <v>0.11913720981051432</v>
      </c>
      <c r="S26" s="133">
        <v>0.12215801796908332</v>
      </c>
      <c r="T26" s="133">
        <v>0.13478439043263507</v>
      </c>
      <c r="U26" s="133">
        <v>0.14077627509039056</v>
      </c>
      <c r="V26" s="133">
        <v>0.11594658418701545</v>
      </c>
      <c r="W26" s="133">
        <v>0.12637328035015252</v>
      </c>
      <c r="X26" s="133">
        <v>0.11598829210399038</v>
      </c>
      <c r="Y26" s="133">
        <v>0.12430315931260169</v>
      </c>
      <c r="Z26" s="133">
        <v>8.48958644861941E-2</v>
      </c>
      <c r="AA26" s="133">
        <v>0.12420209885023842</v>
      </c>
      <c r="AB26" s="133">
        <v>0.12547424951782141</v>
      </c>
      <c r="AC26" s="133">
        <v>0.13801729759578354</v>
      </c>
      <c r="AD26" s="133">
        <v>0.12049270871135968</v>
      </c>
      <c r="AE26" s="133">
        <v>0.12225256720958702</v>
      </c>
      <c r="AF26" s="133">
        <v>0.10144926467181825</v>
      </c>
      <c r="AG26" s="133">
        <v>0.13987563265549713</v>
      </c>
      <c r="AH26" s="133">
        <v>0.13171254124948287</v>
      </c>
      <c r="AI26" s="133">
        <v>0.10767278902913223</v>
      </c>
      <c r="AJ26" s="133">
        <v>0.13408141920325556</v>
      </c>
      <c r="AK26" s="133">
        <v>0.14573760181951306</v>
      </c>
      <c r="AL26" s="133">
        <v>0.11277144634426393</v>
      </c>
      <c r="AM26" s="133" t="s">
        <v>1751</v>
      </c>
      <c r="AN26" s="133" t="s">
        <v>1751</v>
      </c>
      <c r="AO26" s="133" t="s">
        <v>1751</v>
      </c>
      <c r="AP26" s="133" t="s">
        <v>1751</v>
      </c>
      <c r="AQ26" s="133" t="s">
        <v>1751</v>
      </c>
      <c r="AR26" s="133" t="s">
        <v>1751</v>
      </c>
      <c r="AS26" s="133" t="s">
        <v>1751</v>
      </c>
      <c r="AT26" s="133" t="s">
        <v>1751</v>
      </c>
      <c r="AU26" s="133" t="s">
        <v>1751</v>
      </c>
      <c r="AV26" s="68" t="s">
        <v>1751</v>
      </c>
      <c r="AW26" s="68" t="s">
        <v>1751</v>
      </c>
      <c r="AX26" s="68" t="s">
        <v>1751</v>
      </c>
      <c r="AY26" s="68" t="s">
        <v>1751</v>
      </c>
      <c r="AZ26" s="68" t="s">
        <v>1751</v>
      </c>
      <c r="BA26" s="68" t="s">
        <v>1751</v>
      </c>
      <c r="BB26" s="68" t="s">
        <v>1751</v>
      </c>
      <c r="BC26" s="68" t="s">
        <v>1751</v>
      </c>
    </row>
    <row r="27" spans="1:55">
      <c r="A27" s="132">
        <v>44901</v>
      </c>
      <c r="B27" s="133">
        <v>0.12214930494445947</v>
      </c>
      <c r="C27" s="133">
        <v>0.11733803788363673</v>
      </c>
      <c r="D27" s="133">
        <v>0.14871864901071011</v>
      </c>
      <c r="E27" s="133">
        <v>0.14438053899934888</v>
      </c>
      <c r="F27" s="133">
        <v>0.1093932718634007</v>
      </c>
      <c r="G27" s="133">
        <v>0.1419670863509129</v>
      </c>
      <c r="H27" s="133">
        <v>0.15059200031573616</v>
      </c>
      <c r="I27" s="133">
        <v>0.14413408122428856</v>
      </c>
      <c r="J27" s="133">
        <v>0.14327351064195018</v>
      </c>
      <c r="K27" s="133">
        <v>0.15115113193164259</v>
      </c>
      <c r="L27" s="133">
        <v>0.13967078407308395</v>
      </c>
      <c r="M27" s="133">
        <v>0.11900802091918322</v>
      </c>
      <c r="N27" s="133">
        <v>0.14229494447465743</v>
      </c>
      <c r="O27" s="133">
        <v>0.14489824739218649</v>
      </c>
      <c r="P27" s="133">
        <v>0.14864743105859282</v>
      </c>
      <c r="Q27" s="133">
        <v>0.12794185453038678</v>
      </c>
      <c r="R27" s="133">
        <v>0.11913720981051437</v>
      </c>
      <c r="S27" s="133">
        <v>0.12215801796908338</v>
      </c>
      <c r="T27" s="133">
        <v>0.13478439043263515</v>
      </c>
      <c r="U27" s="133">
        <v>0.14077627509039092</v>
      </c>
      <c r="V27" s="133">
        <v>0.11594658418701531</v>
      </c>
      <c r="W27" s="133">
        <v>0.12637328035015252</v>
      </c>
      <c r="X27" s="133">
        <v>0.11598829210399038</v>
      </c>
      <c r="Y27" s="133">
        <v>0.12430707826513406</v>
      </c>
      <c r="Z27" s="133">
        <v>8.4895864486053504E-2</v>
      </c>
      <c r="AA27" s="133">
        <v>0.12420209885023839</v>
      </c>
      <c r="AB27" s="133">
        <v>0.12547424951782138</v>
      </c>
      <c r="AC27" s="133">
        <v>0.13801729759578354</v>
      </c>
      <c r="AD27" s="133">
        <v>0.12049270871135966</v>
      </c>
      <c r="AE27" s="133">
        <v>0.12225256720958726</v>
      </c>
      <c r="AF27" s="133">
        <v>0.10144926467181846</v>
      </c>
      <c r="AG27" s="133">
        <v>0.13988596496948777</v>
      </c>
      <c r="AH27" s="133">
        <v>0.13171254124779638</v>
      </c>
      <c r="AI27" s="133">
        <v>0.10767278902913222</v>
      </c>
      <c r="AJ27" s="133">
        <v>0.13408141920325556</v>
      </c>
      <c r="AK27" s="133">
        <v>0.14407405372528229</v>
      </c>
      <c r="AL27" s="133">
        <v>0.11277144626024052</v>
      </c>
      <c r="AM27" s="133" t="s">
        <v>1751</v>
      </c>
      <c r="AN27" s="133" t="s">
        <v>1751</v>
      </c>
      <c r="AO27" s="133" t="s">
        <v>1751</v>
      </c>
      <c r="AP27" s="133" t="s">
        <v>1751</v>
      </c>
      <c r="AQ27" s="133" t="s">
        <v>1751</v>
      </c>
      <c r="AR27" s="133" t="s">
        <v>1751</v>
      </c>
      <c r="AS27" s="133" t="s">
        <v>1751</v>
      </c>
      <c r="AT27" s="133" t="s">
        <v>1751</v>
      </c>
      <c r="AU27" s="133" t="s">
        <v>1751</v>
      </c>
      <c r="AV27" s="68" t="s">
        <v>1751</v>
      </c>
      <c r="AW27" s="68" t="s">
        <v>1751</v>
      </c>
      <c r="AX27" s="68" t="s">
        <v>1751</v>
      </c>
      <c r="AY27" s="68" t="s">
        <v>1751</v>
      </c>
      <c r="AZ27" s="68" t="s">
        <v>1751</v>
      </c>
      <c r="BA27" s="68" t="s">
        <v>1751</v>
      </c>
      <c r="BB27" s="68" t="s">
        <v>1751</v>
      </c>
      <c r="BC27" s="68" t="s">
        <v>1751</v>
      </c>
    </row>
    <row r="28" spans="1:55">
      <c r="A28" s="132">
        <v>44902</v>
      </c>
      <c r="B28" s="133">
        <v>0.12182580343250624</v>
      </c>
      <c r="C28" s="133">
        <v>0.11575626834885448</v>
      </c>
      <c r="D28" s="133">
        <v>0.14871864909950133</v>
      </c>
      <c r="E28" s="133">
        <v>0.14438053899934888</v>
      </c>
      <c r="F28" s="133">
        <v>0.1134876219053154</v>
      </c>
      <c r="G28" s="133">
        <v>0.14196708633971536</v>
      </c>
      <c r="H28" s="133">
        <v>0.15059200031573614</v>
      </c>
      <c r="I28" s="133">
        <v>0.14413408122428856</v>
      </c>
      <c r="J28" s="133">
        <v>0.14327351064195018</v>
      </c>
      <c r="K28" s="133">
        <v>0.15115113193164259</v>
      </c>
      <c r="L28" s="133">
        <v>0.13798533717024733</v>
      </c>
      <c r="M28" s="133">
        <v>0.1190080208331028</v>
      </c>
      <c r="N28" s="133">
        <v>0.14229494447465757</v>
      </c>
      <c r="O28" s="133">
        <v>0.14489824739218649</v>
      </c>
      <c r="P28" s="133">
        <v>0.14864743105859282</v>
      </c>
      <c r="Q28" s="133">
        <v>0.12794185453038678</v>
      </c>
      <c r="R28" s="133">
        <v>0.11913720981051437</v>
      </c>
      <c r="S28" s="133">
        <v>0.12215801796908338</v>
      </c>
      <c r="T28" s="133">
        <v>0.13478439043263515</v>
      </c>
      <c r="U28" s="133">
        <v>0.14077627509039092</v>
      </c>
      <c r="V28" s="133">
        <v>0.11594658418701531</v>
      </c>
      <c r="W28" s="133">
        <v>0.12637328035015252</v>
      </c>
      <c r="X28" s="133">
        <v>0.11712883291832438</v>
      </c>
      <c r="Y28" s="133">
        <v>0.12431097918899717</v>
      </c>
      <c r="Z28" s="133">
        <v>8.4895864485913144E-2</v>
      </c>
      <c r="AA28" s="133">
        <v>0.12420209885023853</v>
      </c>
      <c r="AB28" s="133">
        <v>0.12547424951782149</v>
      </c>
      <c r="AC28" s="133">
        <v>0.13801729759578354</v>
      </c>
      <c r="AD28" s="133">
        <v>0.12049270871135975</v>
      </c>
      <c r="AE28" s="133">
        <v>0.1222525672095871</v>
      </c>
      <c r="AF28" s="133">
        <v>0.10144926467181836</v>
      </c>
      <c r="AG28" s="133">
        <v>0.13988596496948785</v>
      </c>
      <c r="AH28" s="133">
        <v>0.1317125412477963</v>
      </c>
      <c r="AI28" s="133">
        <v>0.10767278902913224</v>
      </c>
      <c r="AJ28" s="133">
        <v>0.13408141920325548</v>
      </c>
      <c r="AK28" s="133">
        <v>0.14455723574315443</v>
      </c>
      <c r="AL28" s="133">
        <v>0.11277144622300446</v>
      </c>
      <c r="AM28" s="133" t="s">
        <v>1751</v>
      </c>
      <c r="AN28" s="133" t="s">
        <v>1751</v>
      </c>
      <c r="AO28" s="133" t="s">
        <v>1751</v>
      </c>
      <c r="AP28" s="133" t="s">
        <v>1751</v>
      </c>
      <c r="AQ28" s="133" t="s">
        <v>1751</v>
      </c>
      <c r="AR28" s="133" t="s">
        <v>1751</v>
      </c>
      <c r="AS28" s="133" t="s">
        <v>1751</v>
      </c>
      <c r="AT28" s="133" t="s">
        <v>1751</v>
      </c>
      <c r="AU28" s="133" t="s">
        <v>1751</v>
      </c>
      <c r="AV28" s="68" t="s">
        <v>1751</v>
      </c>
      <c r="AW28" s="68" t="s">
        <v>1751</v>
      </c>
      <c r="AX28" s="68" t="s">
        <v>1751</v>
      </c>
      <c r="AY28" s="68" t="s">
        <v>1751</v>
      </c>
      <c r="AZ28" s="68" t="s">
        <v>1751</v>
      </c>
      <c r="BA28" s="68" t="s">
        <v>1751</v>
      </c>
      <c r="BB28" s="68" t="s">
        <v>1751</v>
      </c>
      <c r="BC28" s="68" t="s">
        <v>1751</v>
      </c>
    </row>
    <row r="29" spans="1:55">
      <c r="A29" s="132">
        <v>44906</v>
      </c>
      <c r="B29" s="133">
        <v>0.12059688526357831</v>
      </c>
      <c r="C29" s="133">
        <v>0.12212136054125558</v>
      </c>
      <c r="D29" s="133">
        <v>0.14871864885154595</v>
      </c>
      <c r="E29" s="133">
        <v>0.14123097227247586</v>
      </c>
      <c r="F29" s="133">
        <v>0.11726450650717188</v>
      </c>
      <c r="G29" s="133">
        <v>0.13801461129940218</v>
      </c>
      <c r="H29" s="133">
        <v>0.15059200049173666</v>
      </c>
      <c r="I29" s="133">
        <v>0.14413408122428867</v>
      </c>
      <c r="J29" s="133">
        <v>0.14327351064195024</v>
      </c>
      <c r="K29" s="133">
        <v>0.15115113193164262</v>
      </c>
      <c r="L29" s="133">
        <v>0.14017262247793433</v>
      </c>
      <c r="M29" s="133">
        <v>0.1190080209573799</v>
      </c>
      <c r="N29" s="133">
        <v>0.14229494447465757</v>
      </c>
      <c r="O29" s="133">
        <v>0.14489824739218649</v>
      </c>
      <c r="P29" s="133">
        <v>0.14864743105859282</v>
      </c>
      <c r="Q29" s="133">
        <v>0.12065327674328125</v>
      </c>
      <c r="R29" s="133">
        <v>0.11940389337684906</v>
      </c>
      <c r="S29" s="133">
        <v>0.12215801794495035</v>
      </c>
      <c r="T29" s="133">
        <v>0.13478439043263502</v>
      </c>
      <c r="U29" s="133">
        <v>0.14077627509039092</v>
      </c>
      <c r="V29" s="133">
        <v>0.11341180516940746</v>
      </c>
      <c r="W29" s="133">
        <v>0.12637328003625781</v>
      </c>
      <c r="X29" s="133">
        <v>0.11712883291832432</v>
      </c>
      <c r="Y29" s="133">
        <v>0.12431097918899717</v>
      </c>
      <c r="Z29" s="133">
        <v>8.4895864485913144E-2</v>
      </c>
      <c r="AA29" s="133">
        <v>0.12420209885023853</v>
      </c>
      <c r="AB29" s="133">
        <v>0.12547424951782149</v>
      </c>
      <c r="AC29" s="133">
        <v>0.13801729759578354</v>
      </c>
      <c r="AD29" s="133">
        <v>0.12049270871135975</v>
      </c>
      <c r="AE29" s="133">
        <v>0.1222525672095871</v>
      </c>
      <c r="AF29" s="133">
        <v>0.10144926467181836</v>
      </c>
      <c r="AG29" s="133">
        <v>0.14207694977012766</v>
      </c>
      <c r="AH29" s="133">
        <v>0.1317125415296847</v>
      </c>
      <c r="AI29" s="133">
        <v>0.10767278902913226</v>
      </c>
      <c r="AJ29" s="133">
        <v>0.1340814192032555</v>
      </c>
      <c r="AK29" s="133">
        <v>0.14302600904179122</v>
      </c>
      <c r="AL29" s="133">
        <v>0.1127714463056203</v>
      </c>
      <c r="AM29" s="133" t="s">
        <v>1751</v>
      </c>
      <c r="AN29" s="133" t="s">
        <v>1751</v>
      </c>
      <c r="AO29" s="133" t="s">
        <v>1751</v>
      </c>
      <c r="AP29" s="133" t="s">
        <v>1751</v>
      </c>
      <c r="AQ29" s="133" t="s">
        <v>1751</v>
      </c>
      <c r="AR29" s="133" t="s">
        <v>1751</v>
      </c>
      <c r="AS29" s="133" t="s">
        <v>1751</v>
      </c>
      <c r="AT29" s="133" t="s">
        <v>1751</v>
      </c>
      <c r="AU29" s="133" t="s">
        <v>1751</v>
      </c>
      <c r="AV29" s="68" t="s">
        <v>1751</v>
      </c>
      <c r="AW29" s="68" t="s">
        <v>1751</v>
      </c>
      <c r="AX29" s="68" t="s">
        <v>1751</v>
      </c>
      <c r="AY29" s="68" t="s">
        <v>1751</v>
      </c>
      <c r="AZ29" s="68" t="s">
        <v>1751</v>
      </c>
      <c r="BA29" s="68" t="s">
        <v>1751</v>
      </c>
      <c r="BB29" s="68" t="s">
        <v>1751</v>
      </c>
      <c r="BC29" s="68" t="s">
        <v>1751</v>
      </c>
    </row>
    <row r="30" spans="1:55">
      <c r="A30" s="132">
        <v>44907</v>
      </c>
      <c r="B30" s="133">
        <v>0.1205968852635783</v>
      </c>
      <c r="C30" s="133">
        <v>0.12212136054125557</v>
      </c>
      <c r="D30" s="133">
        <v>0.14871864885154579</v>
      </c>
      <c r="E30" s="133">
        <v>0.14123097227247591</v>
      </c>
      <c r="F30" s="133">
        <v>0.11726450650717196</v>
      </c>
      <c r="G30" s="133">
        <v>0.13801461129940215</v>
      </c>
      <c r="H30" s="133">
        <v>0.15059200049173682</v>
      </c>
      <c r="I30" s="133">
        <v>0.14413408122428861</v>
      </c>
      <c r="J30" s="133">
        <v>0.14327351064195018</v>
      </c>
      <c r="K30" s="133">
        <v>0.15115113193164259</v>
      </c>
      <c r="L30" s="133">
        <v>0.13870041429844021</v>
      </c>
      <c r="M30" s="133">
        <v>0.11900802086288897</v>
      </c>
      <c r="N30" s="133">
        <v>0.14229494447465754</v>
      </c>
      <c r="O30" s="133">
        <v>0.14489824739218668</v>
      </c>
      <c r="P30" s="133">
        <v>0.14864743105859277</v>
      </c>
      <c r="Q30" s="133">
        <v>0.12065327674328143</v>
      </c>
      <c r="R30" s="133">
        <v>0.11940389337684897</v>
      </c>
      <c r="S30" s="133">
        <v>0.12215801794495024</v>
      </c>
      <c r="T30" s="133">
        <v>0.13478439043263513</v>
      </c>
      <c r="U30" s="133">
        <v>0.14372182107214052</v>
      </c>
      <c r="V30" s="133">
        <v>0.11341180516940731</v>
      </c>
      <c r="W30" s="133">
        <v>0.12637328003625778</v>
      </c>
      <c r="X30" s="133">
        <v>0.11712883291832427</v>
      </c>
      <c r="Y30" s="133">
        <v>0.12431097918899708</v>
      </c>
      <c r="Z30" s="133">
        <v>8.489586448591302E-2</v>
      </c>
      <c r="AA30" s="133">
        <v>0.12420209885023845</v>
      </c>
      <c r="AB30" s="133">
        <v>0.12547424951782143</v>
      </c>
      <c r="AC30" s="133">
        <v>0.14453980063704905</v>
      </c>
      <c r="AD30" s="133">
        <v>0.12049270871135971</v>
      </c>
      <c r="AE30" s="133">
        <v>0.12225256720958705</v>
      </c>
      <c r="AF30" s="133">
        <v>0.10144926467181831</v>
      </c>
      <c r="AG30" s="133">
        <v>0.14207694977012758</v>
      </c>
      <c r="AH30" s="133">
        <v>0.13171254152968465</v>
      </c>
      <c r="AI30" s="133">
        <v>0.1076727890291322</v>
      </c>
      <c r="AJ30" s="133">
        <v>0.13418911657823729</v>
      </c>
      <c r="AK30" s="133">
        <v>0.14804061286632866</v>
      </c>
      <c r="AL30" s="133">
        <v>0.11277144641095171</v>
      </c>
      <c r="AM30" s="133" t="s">
        <v>1751</v>
      </c>
      <c r="AN30" s="133" t="s">
        <v>1751</v>
      </c>
      <c r="AO30" s="133" t="s">
        <v>1751</v>
      </c>
      <c r="AP30" s="133" t="s">
        <v>1751</v>
      </c>
      <c r="AQ30" s="133" t="s">
        <v>1751</v>
      </c>
      <c r="AR30" s="133" t="s">
        <v>1751</v>
      </c>
      <c r="AS30" s="133" t="s">
        <v>1751</v>
      </c>
      <c r="AT30" s="133" t="s">
        <v>1751</v>
      </c>
      <c r="AU30" s="133" t="s">
        <v>1751</v>
      </c>
      <c r="AV30" s="68" t="s">
        <v>1751</v>
      </c>
      <c r="AW30" s="68" t="s">
        <v>1751</v>
      </c>
      <c r="AX30" s="68" t="s">
        <v>1751</v>
      </c>
      <c r="AY30" s="68" t="s">
        <v>1751</v>
      </c>
      <c r="AZ30" s="68" t="s">
        <v>1751</v>
      </c>
      <c r="BA30" s="68" t="s">
        <v>1751</v>
      </c>
      <c r="BB30" s="68" t="s">
        <v>1751</v>
      </c>
      <c r="BC30" s="68" t="s">
        <v>1751</v>
      </c>
    </row>
    <row r="31" spans="1:55">
      <c r="A31" s="132">
        <v>44908</v>
      </c>
      <c r="B31" s="133">
        <v>0.12059688526357827</v>
      </c>
      <c r="C31" s="133">
        <v>0.12212136054125554</v>
      </c>
      <c r="D31" s="133">
        <v>0.14907126064196394</v>
      </c>
      <c r="E31" s="133">
        <v>0.14306809548119565</v>
      </c>
      <c r="F31" s="133">
        <v>0.11726450630436749</v>
      </c>
      <c r="G31" s="133">
        <v>0.13801461129940207</v>
      </c>
      <c r="H31" s="133">
        <v>0.15059200049173679</v>
      </c>
      <c r="I31" s="133">
        <v>0.14418626295286405</v>
      </c>
      <c r="J31" s="133">
        <v>0.14327351063349486</v>
      </c>
      <c r="K31" s="133">
        <v>0.15115113193164259</v>
      </c>
      <c r="L31" s="133">
        <v>0.13719455872660377</v>
      </c>
      <c r="M31" s="133">
        <v>0.11900802080886959</v>
      </c>
      <c r="N31" s="133">
        <v>0.14229494447465746</v>
      </c>
      <c r="O31" s="133">
        <v>0.14489824739218651</v>
      </c>
      <c r="P31" s="133">
        <v>0.14864743105859285</v>
      </c>
      <c r="Q31" s="133">
        <v>0.12065327674328127</v>
      </c>
      <c r="R31" s="133">
        <v>0.11940389337684909</v>
      </c>
      <c r="S31" s="133">
        <v>0.12215801794495038</v>
      </c>
      <c r="T31" s="133">
        <v>0.13478439043263504</v>
      </c>
      <c r="U31" s="133">
        <v>0.14478237416938458</v>
      </c>
      <c r="V31" s="133">
        <v>0.11341180516940733</v>
      </c>
      <c r="W31" s="133">
        <v>0.12637328003625778</v>
      </c>
      <c r="X31" s="133">
        <v>0.11714900611783256</v>
      </c>
      <c r="Y31" s="133">
        <v>0.12431097918556644</v>
      </c>
      <c r="Z31" s="133">
        <v>8.4895864485913103E-2</v>
      </c>
      <c r="AA31" s="133">
        <v>0.12420209885023853</v>
      </c>
      <c r="AB31" s="133">
        <v>0.12547424951782149</v>
      </c>
      <c r="AC31" s="133">
        <v>0.14453980037906114</v>
      </c>
      <c r="AD31" s="133">
        <v>0.12049270871135975</v>
      </c>
      <c r="AE31" s="133">
        <v>0.12930993374059635</v>
      </c>
      <c r="AF31" s="133">
        <v>0.10144926449603665</v>
      </c>
      <c r="AG31" s="133">
        <v>0.14207694977012758</v>
      </c>
      <c r="AH31" s="133">
        <v>0.13171254152968465</v>
      </c>
      <c r="AI31" s="133">
        <v>0.11590549774195658</v>
      </c>
      <c r="AJ31" s="133">
        <v>0.13418911629144428</v>
      </c>
      <c r="AK31" s="133">
        <v>0.14510914149293788</v>
      </c>
      <c r="AL31" s="133">
        <v>0.11277144616185383</v>
      </c>
      <c r="AM31" s="133" t="s">
        <v>1751</v>
      </c>
      <c r="AN31" s="133" t="s">
        <v>1751</v>
      </c>
      <c r="AO31" s="133" t="s">
        <v>1751</v>
      </c>
      <c r="AP31" s="133" t="s">
        <v>1751</v>
      </c>
      <c r="AQ31" s="133" t="s">
        <v>1751</v>
      </c>
      <c r="AR31" s="133" t="s">
        <v>1751</v>
      </c>
      <c r="AS31" s="133" t="s">
        <v>1751</v>
      </c>
      <c r="AT31" s="133" t="s">
        <v>1751</v>
      </c>
      <c r="AU31" s="133" t="s">
        <v>1751</v>
      </c>
      <c r="AV31" s="68" t="s">
        <v>1751</v>
      </c>
      <c r="AW31" s="68" t="s">
        <v>1751</v>
      </c>
      <c r="AX31" s="68" t="s">
        <v>1751</v>
      </c>
      <c r="AY31" s="68" t="s">
        <v>1751</v>
      </c>
      <c r="AZ31" s="68" t="s">
        <v>1751</v>
      </c>
      <c r="BA31" s="68" t="s">
        <v>1751</v>
      </c>
      <c r="BB31" s="68" t="s">
        <v>1751</v>
      </c>
      <c r="BC31" s="68" t="s">
        <v>1751</v>
      </c>
    </row>
    <row r="32" spans="1:55">
      <c r="A32" s="132">
        <v>44909</v>
      </c>
      <c r="B32" s="133">
        <v>0.12059688526357827</v>
      </c>
      <c r="C32" s="133">
        <v>0.11729952472239634</v>
      </c>
      <c r="D32" s="133">
        <v>0.14907126080559072</v>
      </c>
      <c r="E32" s="133">
        <v>0.14306809548119573</v>
      </c>
      <c r="F32" s="133">
        <v>0.11726450630436756</v>
      </c>
      <c r="G32" s="133">
        <v>0.1380146112994021</v>
      </c>
      <c r="H32" s="133">
        <v>0.15059200049173682</v>
      </c>
      <c r="I32" s="133">
        <v>0.14418626295286405</v>
      </c>
      <c r="J32" s="133">
        <v>0.14327351063349486</v>
      </c>
      <c r="K32" s="133">
        <v>0.15115113193164259</v>
      </c>
      <c r="L32" s="133">
        <v>0.13719455872660377</v>
      </c>
      <c r="M32" s="133">
        <v>0.11900802080886959</v>
      </c>
      <c r="N32" s="133">
        <v>0.14229494447465746</v>
      </c>
      <c r="O32" s="133">
        <v>0.14558788041567969</v>
      </c>
      <c r="P32" s="133">
        <v>0.14864743098998501</v>
      </c>
      <c r="Q32" s="133">
        <v>0.12065327674328133</v>
      </c>
      <c r="R32" s="133">
        <v>0.11108520680673592</v>
      </c>
      <c r="S32" s="133">
        <v>0.12215801805614758</v>
      </c>
      <c r="T32" s="133">
        <v>0.13478439043263507</v>
      </c>
      <c r="U32" s="133">
        <v>0.1443653213364651</v>
      </c>
      <c r="V32" s="133">
        <v>0.11341180516940746</v>
      </c>
      <c r="W32" s="133">
        <v>0.12637328003625781</v>
      </c>
      <c r="X32" s="133">
        <v>0.11714900611783241</v>
      </c>
      <c r="Y32" s="133">
        <v>0.12431097918556626</v>
      </c>
      <c r="Z32" s="133">
        <v>8.4895864485913117E-2</v>
      </c>
      <c r="AA32" s="133">
        <v>0.12420209885023836</v>
      </c>
      <c r="AB32" s="133">
        <v>0.12547424951782135</v>
      </c>
      <c r="AC32" s="133">
        <v>0.14453980037445141</v>
      </c>
      <c r="AD32" s="133">
        <v>0.12049270871135978</v>
      </c>
      <c r="AE32" s="133">
        <v>0.12932036533963626</v>
      </c>
      <c r="AF32" s="133">
        <v>0.10144926449643055</v>
      </c>
      <c r="AG32" s="133">
        <v>0.14207694977012755</v>
      </c>
      <c r="AH32" s="133">
        <v>0.13171254152968465</v>
      </c>
      <c r="AI32" s="133">
        <v>0.11590549774195658</v>
      </c>
      <c r="AJ32" s="133">
        <v>0.13418911629144428</v>
      </c>
      <c r="AK32" s="133">
        <v>0.14311220654583118</v>
      </c>
      <c r="AL32" s="133">
        <v>0.1127714463032258</v>
      </c>
      <c r="AM32" s="133" t="s">
        <v>1751</v>
      </c>
      <c r="AN32" s="133" t="s">
        <v>1751</v>
      </c>
      <c r="AO32" s="133" t="s">
        <v>1751</v>
      </c>
      <c r="AP32" s="133" t="s">
        <v>1751</v>
      </c>
      <c r="AQ32" s="133" t="s">
        <v>1751</v>
      </c>
      <c r="AR32" s="133" t="s">
        <v>1751</v>
      </c>
      <c r="AS32" s="133" t="s">
        <v>1751</v>
      </c>
      <c r="AT32" s="133" t="s">
        <v>1751</v>
      </c>
      <c r="AU32" s="133" t="s">
        <v>1751</v>
      </c>
      <c r="AV32" s="68" t="s">
        <v>1751</v>
      </c>
      <c r="AW32" s="68" t="s">
        <v>1751</v>
      </c>
      <c r="AX32" s="68" t="s">
        <v>1751</v>
      </c>
      <c r="AY32" s="68" t="s">
        <v>1751</v>
      </c>
      <c r="AZ32" s="68" t="s">
        <v>1751</v>
      </c>
      <c r="BA32" s="68" t="s">
        <v>1751</v>
      </c>
      <c r="BB32" s="68" t="s">
        <v>1751</v>
      </c>
      <c r="BC32" s="68" t="s">
        <v>1751</v>
      </c>
    </row>
    <row r="33" spans="1:55">
      <c r="A33" s="132">
        <v>44910</v>
      </c>
      <c r="B33" s="133">
        <v>0.12059688526357827</v>
      </c>
      <c r="C33" s="133">
        <v>0.11102714398663631</v>
      </c>
      <c r="D33" s="133">
        <v>0.14907126068715076</v>
      </c>
      <c r="E33" s="133">
        <v>0.14371997616395896</v>
      </c>
      <c r="F33" s="133">
        <v>0.11726450613227234</v>
      </c>
      <c r="G33" s="133">
        <v>0.13801461129940207</v>
      </c>
      <c r="H33" s="133">
        <v>0.15059200049173679</v>
      </c>
      <c r="I33" s="133">
        <v>0.14418626295286405</v>
      </c>
      <c r="J33" s="133">
        <v>0.14327351063349486</v>
      </c>
      <c r="K33" s="133">
        <v>0.15007349413396659</v>
      </c>
      <c r="L33" s="133">
        <v>0.13864520279024614</v>
      </c>
      <c r="M33" s="133">
        <v>0.11900802086027575</v>
      </c>
      <c r="N33" s="133">
        <v>0.14229494447465757</v>
      </c>
      <c r="O33" s="133">
        <v>0.14558788041567969</v>
      </c>
      <c r="P33" s="133">
        <v>0.14864743098998501</v>
      </c>
      <c r="Q33" s="133">
        <v>0.12065327674328133</v>
      </c>
      <c r="R33" s="133">
        <v>0.11108520680673592</v>
      </c>
      <c r="S33" s="133">
        <v>0.12215801805614758</v>
      </c>
      <c r="T33" s="133">
        <v>0.13478439043263507</v>
      </c>
      <c r="U33" s="133">
        <v>0.14436532133646529</v>
      </c>
      <c r="V33" s="133">
        <v>0.11613565474304818</v>
      </c>
      <c r="W33" s="133">
        <v>0.12637328032161224</v>
      </c>
      <c r="X33" s="133">
        <v>0.11714900611783252</v>
      </c>
      <c r="Y33" s="133">
        <v>0.12431097918556643</v>
      </c>
      <c r="Z33" s="133">
        <v>8.4895864485913075E-2</v>
      </c>
      <c r="AA33" s="133">
        <v>0.1242020988502385</v>
      </c>
      <c r="AB33" s="133">
        <v>0.12547424951782143</v>
      </c>
      <c r="AC33" s="133">
        <v>0.14453980037445138</v>
      </c>
      <c r="AD33" s="133">
        <v>0.12049270871135971</v>
      </c>
      <c r="AE33" s="133">
        <v>0.12968272880172224</v>
      </c>
      <c r="AF33" s="133">
        <v>0.10144926451404664</v>
      </c>
      <c r="AG33" s="133">
        <v>0.14207694977012755</v>
      </c>
      <c r="AH33" s="133">
        <v>0.13171254152968465</v>
      </c>
      <c r="AI33" s="133">
        <v>0.11590549774195658</v>
      </c>
      <c r="AJ33" s="133">
        <v>0.13418911629144428</v>
      </c>
      <c r="AK33" s="133">
        <v>0.14311220654583118</v>
      </c>
      <c r="AL33" s="133">
        <v>0.1127714463032258</v>
      </c>
      <c r="AM33" s="133" t="s">
        <v>1751</v>
      </c>
      <c r="AN33" s="133" t="s">
        <v>1751</v>
      </c>
      <c r="AO33" s="133" t="s">
        <v>1751</v>
      </c>
      <c r="AP33" s="133" t="s">
        <v>1751</v>
      </c>
      <c r="AQ33" s="133" t="s">
        <v>1751</v>
      </c>
      <c r="AR33" s="133" t="s">
        <v>1751</v>
      </c>
      <c r="AS33" s="133" t="s">
        <v>1751</v>
      </c>
      <c r="AT33" s="133" t="s">
        <v>1751</v>
      </c>
      <c r="AU33" s="133" t="s">
        <v>1751</v>
      </c>
      <c r="AV33" s="68" t="s">
        <v>1751</v>
      </c>
      <c r="AW33" s="68" t="s">
        <v>1751</v>
      </c>
      <c r="AX33" s="68" t="s">
        <v>1751</v>
      </c>
      <c r="AY33" s="68" t="s">
        <v>1751</v>
      </c>
      <c r="AZ33" s="68" t="s">
        <v>1751</v>
      </c>
      <c r="BA33" s="68" t="s">
        <v>1751</v>
      </c>
      <c r="BB33" s="68" t="s">
        <v>1751</v>
      </c>
      <c r="BC33" s="68" t="s">
        <v>1751</v>
      </c>
    </row>
    <row r="34" spans="1:55">
      <c r="A34" s="132">
        <v>44913</v>
      </c>
      <c r="B34" s="133">
        <v>0.12059688526357827</v>
      </c>
      <c r="C34" s="133">
        <v>0.11102714398663631</v>
      </c>
      <c r="D34" s="133">
        <v>0.14907126068715076</v>
      </c>
      <c r="E34" s="133">
        <v>0.14371997616395896</v>
      </c>
      <c r="F34" s="133">
        <v>0.11726450613227234</v>
      </c>
      <c r="G34" s="133">
        <v>0.13801461129940207</v>
      </c>
      <c r="H34" s="133">
        <v>0.15035749716481153</v>
      </c>
      <c r="I34" s="133">
        <v>0.14425937414950857</v>
      </c>
      <c r="J34" s="133">
        <v>0.1432735106189576</v>
      </c>
      <c r="K34" s="133">
        <v>0.15007349413396662</v>
      </c>
      <c r="L34" s="133">
        <v>0.13851624557816139</v>
      </c>
      <c r="M34" s="133">
        <v>0.11900802085438771</v>
      </c>
      <c r="N34" s="133">
        <v>0.14229494447465749</v>
      </c>
      <c r="O34" s="133">
        <v>0.1455878804156796</v>
      </c>
      <c r="P34" s="133">
        <v>0.14864743098998512</v>
      </c>
      <c r="Q34" s="133">
        <v>0.12065327674328145</v>
      </c>
      <c r="R34" s="133">
        <v>0.11108520680673595</v>
      </c>
      <c r="S34" s="133">
        <v>0.12215801805614761</v>
      </c>
      <c r="T34" s="133">
        <v>0.13478439043263504</v>
      </c>
      <c r="U34" s="133">
        <v>0.14467113896281031</v>
      </c>
      <c r="V34" s="133">
        <v>0.11613565474304816</v>
      </c>
      <c r="W34" s="133">
        <v>0.12637328032161221</v>
      </c>
      <c r="X34" s="133">
        <v>0.11714900611783249</v>
      </c>
      <c r="Y34" s="133">
        <v>0.1243109791855664</v>
      </c>
      <c r="Z34" s="133">
        <v>8.4895864485913047E-2</v>
      </c>
      <c r="AA34" s="133">
        <v>0.1242020988502385</v>
      </c>
      <c r="AB34" s="133">
        <v>0.12547424951782143</v>
      </c>
      <c r="AC34" s="133">
        <v>0.14453980037279682</v>
      </c>
      <c r="AD34" s="133">
        <v>0.12049270871135971</v>
      </c>
      <c r="AE34" s="133">
        <v>0.12968272880172224</v>
      </c>
      <c r="AF34" s="133">
        <v>0.10144926451404664</v>
      </c>
      <c r="AG34" s="133">
        <v>0.14211435653362428</v>
      </c>
      <c r="AH34" s="133">
        <v>0.13171254153109577</v>
      </c>
      <c r="AI34" s="133">
        <v>0.11590549774195665</v>
      </c>
      <c r="AJ34" s="133">
        <v>0.13418911629144425</v>
      </c>
      <c r="AK34" s="133">
        <v>0.14865377227061885</v>
      </c>
      <c r="AL34" s="133">
        <v>0.11277144644922885</v>
      </c>
      <c r="AM34" s="133" t="s">
        <v>1751</v>
      </c>
      <c r="AN34" s="133" t="s">
        <v>1751</v>
      </c>
      <c r="AO34" s="133" t="s">
        <v>1751</v>
      </c>
      <c r="AP34" s="133" t="s">
        <v>1751</v>
      </c>
      <c r="AQ34" s="133" t="s">
        <v>1751</v>
      </c>
      <c r="AR34" s="133" t="s">
        <v>1751</v>
      </c>
      <c r="AS34" s="133" t="s">
        <v>1751</v>
      </c>
      <c r="AT34" s="133" t="s">
        <v>1751</v>
      </c>
      <c r="AU34" s="133" t="s">
        <v>1751</v>
      </c>
      <c r="AV34" s="68" t="s">
        <v>1751</v>
      </c>
      <c r="AW34" s="68" t="s">
        <v>1751</v>
      </c>
      <c r="AX34" s="68" t="s">
        <v>1751</v>
      </c>
      <c r="AY34" s="68" t="s">
        <v>1751</v>
      </c>
      <c r="AZ34" s="68" t="s">
        <v>1751</v>
      </c>
      <c r="BA34" s="68" t="s">
        <v>1751</v>
      </c>
      <c r="BB34" s="68" t="s">
        <v>1751</v>
      </c>
      <c r="BC34" s="68" t="s">
        <v>1751</v>
      </c>
    </row>
    <row r="35" spans="1:55">
      <c r="A35" s="132">
        <v>44914</v>
      </c>
      <c r="B35" s="133">
        <v>0.12373734463850977</v>
      </c>
      <c r="C35" s="133">
        <v>0.11102714413921354</v>
      </c>
      <c r="D35" s="133">
        <v>0.14907126068715071</v>
      </c>
      <c r="E35" s="133">
        <v>0.14478483067427184</v>
      </c>
      <c r="F35" s="133">
        <v>0.11726450635401259</v>
      </c>
      <c r="G35" s="133">
        <v>0.13801461129940207</v>
      </c>
      <c r="H35" s="133">
        <v>0.15107058852915892</v>
      </c>
      <c r="I35" s="133">
        <v>0.14498085237611066</v>
      </c>
      <c r="J35" s="133">
        <v>0.14327351067991148</v>
      </c>
      <c r="K35" s="133">
        <v>0.15007349413396656</v>
      </c>
      <c r="L35" s="133">
        <v>0.13851624557816117</v>
      </c>
      <c r="M35" s="133">
        <v>0.11900802085438772</v>
      </c>
      <c r="N35" s="133">
        <v>0.14229494447465749</v>
      </c>
      <c r="O35" s="133">
        <v>0.1455878804156796</v>
      </c>
      <c r="P35" s="133">
        <v>0.14864743098998512</v>
      </c>
      <c r="Q35" s="133">
        <v>0.12065327674328145</v>
      </c>
      <c r="R35" s="133">
        <v>0.11108520680673595</v>
      </c>
      <c r="S35" s="133">
        <v>0.12215801805614761</v>
      </c>
      <c r="T35" s="133">
        <v>0.13478439043263504</v>
      </c>
      <c r="U35" s="133">
        <v>0.14450083294955315</v>
      </c>
      <c r="V35" s="133">
        <v>0.11613565474304816</v>
      </c>
      <c r="W35" s="133">
        <v>0.12637328032161221</v>
      </c>
      <c r="X35" s="133">
        <v>0.11714900611783249</v>
      </c>
      <c r="Y35" s="133">
        <v>0.1243109791855664</v>
      </c>
      <c r="Z35" s="133">
        <v>8.4895864485913047E-2</v>
      </c>
      <c r="AA35" s="133">
        <v>0.1242020988502385</v>
      </c>
      <c r="AB35" s="133">
        <v>0.12547424951782143</v>
      </c>
      <c r="AC35" s="133">
        <v>0.14453980037162575</v>
      </c>
      <c r="AD35" s="133">
        <v>0.12049270871135971</v>
      </c>
      <c r="AE35" s="133">
        <v>0.13508002081140366</v>
      </c>
      <c r="AF35" s="133">
        <v>0.10144926448776734</v>
      </c>
      <c r="AG35" s="133">
        <v>0.14211435653362431</v>
      </c>
      <c r="AH35" s="133">
        <v>0.13171254153109554</v>
      </c>
      <c r="AI35" s="133">
        <v>0.11590549774195667</v>
      </c>
      <c r="AJ35" s="133">
        <v>0.13177357468819142</v>
      </c>
      <c r="AK35" s="133">
        <v>0.14865377231361906</v>
      </c>
      <c r="AL35" s="133">
        <v>0.11277144644922875</v>
      </c>
      <c r="AM35" s="133" t="s">
        <v>1751</v>
      </c>
      <c r="AN35" s="133" t="s">
        <v>1751</v>
      </c>
      <c r="AO35" s="133" t="s">
        <v>1751</v>
      </c>
      <c r="AP35" s="133" t="s">
        <v>1751</v>
      </c>
      <c r="AQ35" s="133" t="s">
        <v>1751</v>
      </c>
      <c r="AR35" s="133" t="s">
        <v>1751</v>
      </c>
      <c r="AS35" s="133" t="s">
        <v>1751</v>
      </c>
      <c r="AT35" s="133" t="s">
        <v>1751</v>
      </c>
      <c r="AU35" s="133" t="s">
        <v>1751</v>
      </c>
      <c r="AV35" s="68" t="s">
        <v>1751</v>
      </c>
      <c r="AW35" s="68" t="s">
        <v>1751</v>
      </c>
      <c r="AX35" s="68" t="s">
        <v>1751</v>
      </c>
      <c r="AY35" s="68" t="s">
        <v>1751</v>
      </c>
      <c r="AZ35" s="68" t="s">
        <v>1751</v>
      </c>
      <c r="BA35" s="68" t="s">
        <v>1751</v>
      </c>
      <c r="BB35" s="68" t="s">
        <v>1751</v>
      </c>
      <c r="BC35" s="68" t="s">
        <v>1751</v>
      </c>
    </row>
    <row r="36" spans="1:55">
      <c r="A36" s="132">
        <v>44915</v>
      </c>
      <c r="B36" s="133">
        <v>0.12373734463850994</v>
      </c>
      <c r="C36" s="133">
        <v>0.11102714413921347</v>
      </c>
      <c r="D36" s="133">
        <v>0.15405691362263935</v>
      </c>
      <c r="E36" s="133">
        <v>0.14478483079447688</v>
      </c>
      <c r="F36" s="133">
        <v>0.11726450635401271</v>
      </c>
      <c r="G36" s="133">
        <v>0.1380146112994021</v>
      </c>
      <c r="H36" s="133">
        <v>0.15107058852915894</v>
      </c>
      <c r="I36" s="133">
        <v>0.14446229953689635</v>
      </c>
      <c r="J36" s="133">
        <v>0.14327351055797963</v>
      </c>
      <c r="K36" s="133">
        <v>0.15007349413396656</v>
      </c>
      <c r="L36" s="133">
        <v>0.13951209495685629</v>
      </c>
      <c r="M36" s="133">
        <v>0.11900802090850389</v>
      </c>
      <c r="N36" s="133">
        <v>0.1422949444746576</v>
      </c>
      <c r="O36" s="133">
        <v>0.14558788041567958</v>
      </c>
      <c r="P36" s="133">
        <v>0.14864743098998509</v>
      </c>
      <c r="Q36" s="133">
        <v>0.12065327674328133</v>
      </c>
      <c r="R36" s="133">
        <v>0.11108520680673592</v>
      </c>
      <c r="S36" s="133">
        <v>0.12215801805614758</v>
      </c>
      <c r="T36" s="133">
        <v>0.13478439043263507</v>
      </c>
      <c r="U36" s="133">
        <v>0.14188824432377953</v>
      </c>
      <c r="V36" s="133">
        <v>0.11613565474304818</v>
      </c>
      <c r="W36" s="133">
        <v>0.12637328032161224</v>
      </c>
      <c r="X36" s="133">
        <v>0.11714900611783252</v>
      </c>
      <c r="Y36" s="133">
        <v>0.12431097918556643</v>
      </c>
      <c r="Z36" s="133">
        <v>8.4895864485913075E-2</v>
      </c>
      <c r="AA36" s="133">
        <v>0.1242020988502385</v>
      </c>
      <c r="AB36" s="133">
        <v>0.12547424951782143</v>
      </c>
      <c r="AC36" s="133">
        <v>0.14453980045913498</v>
      </c>
      <c r="AD36" s="133">
        <v>0.12049270871135971</v>
      </c>
      <c r="AE36" s="133">
        <v>0.13508002081140366</v>
      </c>
      <c r="AF36" s="133">
        <v>0.10144926448776734</v>
      </c>
      <c r="AG36" s="133">
        <v>0.14173245445818922</v>
      </c>
      <c r="AH36" s="133">
        <v>0.14173902069076733</v>
      </c>
      <c r="AI36" s="133">
        <v>0.11590549764104668</v>
      </c>
      <c r="AJ36" s="133">
        <v>0.13290067706646697</v>
      </c>
      <c r="AK36" s="133">
        <v>0.14741230694703636</v>
      </c>
      <c r="AL36" s="133">
        <v>0.11277144638292513</v>
      </c>
      <c r="AM36" s="133" t="s">
        <v>1751</v>
      </c>
      <c r="AN36" s="133" t="s">
        <v>1751</v>
      </c>
      <c r="AO36" s="133" t="s">
        <v>1751</v>
      </c>
      <c r="AP36" s="133" t="s">
        <v>1751</v>
      </c>
      <c r="AQ36" s="133" t="s">
        <v>1751</v>
      </c>
      <c r="AR36" s="133" t="s">
        <v>1751</v>
      </c>
      <c r="AS36" s="133" t="s">
        <v>1751</v>
      </c>
      <c r="AT36" s="133" t="s">
        <v>1751</v>
      </c>
      <c r="AU36" s="133" t="s">
        <v>1751</v>
      </c>
      <c r="AV36" s="68" t="s">
        <v>1751</v>
      </c>
      <c r="AW36" s="68" t="s">
        <v>1751</v>
      </c>
      <c r="AX36" s="68" t="s">
        <v>1751</v>
      </c>
      <c r="AY36" s="68" t="s">
        <v>1751</v>
      </c>
      <c r="AZ36" s="68" t="s">
        <v>1751</v>
      </c>
      <c r="BA36" s="68" t="s">
        <v>1751</v>
      </c>
      <c r="BB36" s="68" t="s">
        <v>1751</v>
      </c>
      <c r="BC36" s="68" t="s">
        <v>1751</v>
      </c>
    </row>
    <row r="37" spans="1:55">
      <c r="A37" s="132">
        <v>44916</v>
      </c>
      <c r="B37" s="133">
        <v>0.12373734463850984</v>
      </c>
      <c r="C37" s="133">
        <v>0.11102714413921359</v>
      </c>
      <c r="D37" s="133">
        <v>0.15405691362263935</v>
      </c>
      <c r="E37" s="133">
        <v>0.14478483079447688</v>
      </c>
      <c r="F37" s="133">
        <v>0.11726450635401271</v>
      </c>
      <c r="G37" s="133">
        <v>0.1380146112994021</v>
      </c>
      <c r="H37" s="133">
        <v>0.15107058852915894</v>
      </c>
      <c r="I37" s="133">
        <v>0.14446229953689635</v>
      </c>
      <c r="J37" s="133">
        <v>0.14354551224202747</v>
      </c>
      <c r="K37" s="133">
        <v>0.15007349412309662</v>
      </c>
      <c r="L37" s="133">
        <v>0.13946884573469315</v>
      </c>
      <c r="M37" s="133">
        <v>0.11900802090570184</v>
      </c>
      <c r="N37" s="133">
        <v>0.14229494447465746</v>
      </c>
      <c r="O37" s="133">
        <v>0.15129429530755412</v>
      </c>
      <c r="P37" s="133">
        <v>0.14864743096690106</v>
      </c>
      <c r="Q37" s="133">
        <v>0.12065327674328148</v>
      </c>
      <c r="R37" s="133">
        <v>0.11108520680673588</v>
      </c>
      <c r="S37" s="133">
        <v>0.12215801805614754</v>
      </c>
      <c r="T37" s="133">
        <v>0.13478439043263515</v>
      </c>
      <c r="U37" s="133">
        <v>0.14196307612295131</v>
      </c>
      <c r="V37" s="133">
        <v>0.11613565474304838</v>
      </c>
      <c r="W37" s="133">
        <v>0.12637328032161219</v>
      </c>
      <c r="X37" s="133">
        <v>0.11714900611783242</v>
      </c>
      <c r="Y37" s="133">
        <v>0.12431097918556627</v>
      </c>
      <c r="Z37" s="133">
        <v>8.4895864485913144E-2</v>
      </c>
      <c r="AA37" s="133">
        <v>0.12420209885023853</v>
      </c>
      <c r="AB37" s="133">
        <v>0.12547424951782149</v>
      </c>
      <c r="AC37" s="133">
        <v>0.14513798815421086</v>
      </c>
      <c r="AD37" s="133">
        <v>0.12049270871135975</v>
      </c>
      <c r="AE37" s="133">
        <v>0.1349258185902148</v>
      </c>
      <c r="AF37" s="133">
        <v>0.10144926448622435</v>
      </c>
      <c r="AG37" s="133">
        <v>0.14166413437716993</v>
      </c>
      <c r="AH37" s="133">
        <v>0.13544750525568325</v>
      </c>
      <c r="AI37" s="133">
        <v>0.12425611661308289</v>
      </c>
      <c r="AJ37" s="133">
        <v>0.13290067700357797</v>
      </c>
      <c r="AK37" s="133">
        <v>0.14248698472890373</v>
      </c>
      <c r="AL37" s="133">
        <v>0.11277144631686987</v>
      </c>
      <c r="AM37" s="133" t="s">
        <v>1751</v>
      </c>
      <c r="AN37" s="133" t="s">
        <v>1751</v>
      </c>
      <c r="AO37" s="133" t="s">
        <v>1751</v>
      </c>
      <c r="AP37" s="133" t="s">
        <v>1751</v>
      </c>
      <c r="AQ37" s="133" t="s">
        <v>1751</v>
      </c>
      <c r="AR37" s="133" t="s">
        <v>1751</v>
      </c>
      <c r="AS37" s="133" t="s">
        <v>1751</v>
      </c>
      <c r="AT37" s="133" t="s">
        <v>1751</v>
      </c>
      <c r="AU37" s="133" t="s">
        <v>1751</v>
      </c>
      <c r="AV37" s="68" t="s">
        <v>1751</v>
      </c>
      <c r="AW37" s="68" t="s">
        <v>1751</v>
      </c>
      <c r="AX37" s="68" t="s">
        <v>1751</v>
      </c>
      <c r="AY37" s="68" t="s">
        <v>1751</v>
      </c>
      <c r="AZ37" s="68" t="s">
        <v>1751</v>
      </c>
      <c r="BA37" s="68" t="s">
        <v>1751</v>
      </c>
      <c r="BB37" s="68" t="s">
        <v>1751</v>
      </c>
      <c r="BC37" s="68" t="s">
        <v>1751</v>
      </c>
    </row>
    <row r="38" spans="1:55">
      <c r="A38" s="132">
        <v>44917</v>
      </c>
      <c r="B38" s="133">
        <v>0.1141561871026165</v>
      </c>
      <c r="C38" s="133">
        <v>0.11102714411522117</v>
      </c>
      <c r="D38" s="133">
        <v>0.15405691362263935</v>
      </c>
      <c r="E38" s="133">
        <v>0.14478483079447688</v>
      </c>
      <c r="F38" s="133">
        <v>0.11726450635401271</v>
      </c>
      <c r="G38" s="133">
        <v>0.1380146112994021</v>
      </c>
      <c r="H38" s="133">
        <v>0.15107058852915894</v>
      </c>
      <c r="I38" s="133">
        <v>0.14446229953689635</v>
      </c>
      <c r="J38" s="133">
        <v>0.14274673855370085</v>
      </c>
      <c r="K38" s="133">
        <v>0.15007349416172189</v>
      </c>
      <c r="L38" s="133">
        <v>0.13947493606502293</v>
      </c>
      <c r="M38" s="133">
        <v>0.11900802090609391</v>
      </c>
      <c r="N38" s="133">
        <v>0.14229494447465751</v>
      </c>
      <c r="O38" s="133">
        <v>0.1512942953075542</v>
      </c>
      <c r="P38" s="133">
        <v>0.14864743096690103</v>
      </c>
      <c r="Q38" s="133">
        <v>0.12065327674328145</v>
      </c>
      <c r="R38" s="133">
        <v>0.11108520680673595</v>
      </c>
      <c r="S38" s="133">
        <v>0.12215801805614761</v>
      </c>
      <c r="T38" s="133">
        <v>0.13478439043263504</v>
      </c>
      <c r="U38" s="133">
        <v>0.14196307579003839</v>
      </c>
      <c r="V38" s="133">
        <v>0.11613565474304816</v>
      </c>
      <c r="W38" s="133">
        <v>0.12637328032161221</v>
      </c>
      <c r="X38" s="133">
        <v>0.11714900611783249</v>
      </c>
      <c r="Y38" s="133">
        <v>0.1243109791855664</v>
      </c>
      <c r="Z38" s="133">
        <v>8.4895864485913047E-2</v>
      </c>
      <c r="AA38" s="133">
        <v>0.1242020988502385</v>
      </c>
      <c r="AB38" s="133">
        <v>0.12547424951782143</v>
      </c>
      <c r="AC38" s="133">
        <v>0.14242216928524346</v>
      </c>
      <c r="AD38" s="133">
        <v>0.12049270871135971</v>
      </c>
      <c r="AE38" s="133">
        <v>0.13511971110037108</v>
      </c>
      <c r="AF38" s="133">
        <v>0.10144926448819019</v>
      </c>
      <c r="AG38" s="133">
        <v>0.14166413437716993</v>
      </c>
      <c r="AH38" s="133">
        <v>0.13077957856447908</v>
      </c>
      <c r="AI38" s="133">
        <v>0.12425611681078687</v>
      </c>
      <c r="AJ38" s="133">
        <v>0.13290067700357788</v>
      </c>
      <c r="AK38" s="133">
        <v>0.1424869847289037</v>
      </c>
      <c r="AL38" s="133">
        <v>0.11277144631686987</v>
      </c>
      <c r="AM38" s="133" t="s">
        <v>1751</v>
      </c>
      <c r="AN38" s="133" t="s">
        <v>1751</v>
      </c>
      <c r="AO38" s="133" t="s">
        <v>1751</v>
      </c>
      <c r="AP38" s="133" t="s">
        <v>1751</v>
      </c>
      <c r="AQ38" s="133" t="s">
        <v>1751</v>
      </c>
      <c r="AR38" s="133" t="s">
        <v>1751</v>
      </c>
      <c r="AS38" s="133" t="s">
        <v>1751</v>
      </c>
      <c r="AT38" s="133" t="s">
        <v>1751</v>
      </c>
      <c r="AU38" s="133" t="s">
        <v>1751</v>
      </c>
      <c r="AV38" s="68" t="s">
        <v>1751</v>
      </c>
      <c r="AW38" s="68" t="s">
        <v>1751</v>
      </c>
      <c r="AX38" s="68" t="s">
        <v>1751</v>
      </c>
      <c r="AY38" s="68" t="s">
        <v>1751</v>
      </c>
      <c r="AZ38" s="68" t="s">
        <v>1751</v>
      </c>
      <c r="BA38" s="68" t="s">
        <v>1751</v>
      </c>
      <c r="BB38" s="68" t="s">
        <v>1751</v>
      </c>
      <c r="BC38" s="68" t="s">
        <v>1751</v>
      </c>
    </row>
    <row r="39" spans="1:55">
      <c r="A39" s="132">
        <v>44921</v>
      </c>
      <c r="B39" s="133">
        <v>0.10795143273778361</v>
      </c>
      <c r="C39" s="133">
        <v>0.11102714411534878</v>
      </c>
      <c r="D39" s="133">
        <v>0.15405691362263929</v>
      </c>
      <c r="E39" s="133">
        <v>0.14478483079447682</v>
      </c>
      <c r="F39" s="133">
        <v>0.1172645063540126</v>
      </c>
      <c r="G39" s="133">
        <v>0.13801461129940207</v>
      </c>
      <c r="H39" s="133">
        <v>0.14641110544706978</v>
      </c>
      <c r="I39" s="133">
        <v>0.14059166191563588</v>
      </c>
      <c r="J39" s="133">
        <v>0.14279052645394716</v>
      </c>
      <c r="K39" s="133">
        <v>0.15007349415903146</v>
      </c>
      <c r="L39" s="133">
        <v>0.13868627922843821</v>
      </c>
      <c r="M39" s="133">
        <v>0.11900802086221464</v>
      </c>
      <c r="N39" s="133">
        <v>0.14229494447465754</v>
      </c>
      <c r="O39" s="133">
        <v>0.15129429530755401</v>
      </c>
      <c r="P39" s="133">
        <v>0.14864743096690103</v>
      </c>
      <c r="Q39" s="133">
        <v>0.12065327674328145</v>
      </c>
      <c r="R39" s="133">
        <v>0.11108520680673595</v>
      </c>
      <c r="S39" s="133">
        <v>0.12215801805614761</v>
      </c>
      <c r="T39" s="133">
        <v>0.13478439043263504</v>
      </c>
      <c r="U39" s="133">
        <v>0.14196307657531318</v>
      </c>
      <c r="V39" s="133">
        <v>0.1330483705375082</v>
      </c>
      <c r="W39" s="133">
        <v>0.12637328004397291</v>
      </c>
      <c r="X39" s="133">
        <v>0.11714900611783254</v>
      </c>
      <c r="Y39" s="133">
        <v>0.12881693100420444</v>
      </c>
      <c r="Z39" s="133">
        <v>8.4895864620393002E-2</v>
      </c>
      <c r="AA39" s="133">
        <v>0.12492774341596662</v>
      </c>
      <c r="AB39" s="133">
        <v>0.12547424982468514</v>
      </c>
      <c r="AC39" s="133">
        <v>0.14242216928524562</v>
      </c>
      <c r="AD39" s="133">
        <v>0.12049270871135977</v>
      </c>
      <c r="AE39" s="133">
        <v>0.13511971110037105</v>
      </c>
      <c r="AF39" s="133">
        <v>0.10144926448819028</v>
      </c>
      <c r="AG39" s="133">
        <v>0.14166413437716996</v>
      </c>
      <c r="AH39" s="133">
        <v>0.12881831928075971</v>
      </c>
      <c r="AI39" s="133">
        <v>0.13281433203998774</v>
      </c>
      <c r="AJ39" s="133">
        <v>0.13290067667197078</v>
      </c>
      <c r="AK39" s="133">
        <v>0.14221464488963592</v>
      </c>
      <c r="AL39" s="133">
        <v>0.1127714463206093</v>
      </c>
      <c r="AM39" s="133" t="s">
        <v>1751</v>
      </c>
      <c r="AN39" s="133" t="s">
        <v>1751</v>
      </c>
      <c r="AO39" s="133" t="s">
        <v>1751</v>
      </c>
      <c r="AP39" s="133" t="s">
        <v>1751</v>
      </c>
      <c r="AQ39" s="133" t="s">
        <v>1751</v>
      </c>
      <c r="AR39" s="133" t="s">
        <v>1751</v>
      </c>
      <c r="AS39" s="133" t="s">
        <v>1751</v>
      </c>
      <c r="AT39" s="133" t="s">
        <v>1751</v>
      </c>
      <c r="AU39" s="133" t="s">
        <v>1751</v>
      </c>
      <c r="AV39" s="68" t="s">
        <v>1751</v>
      </c>
      <c r="AW39" s="68" t="s">
        <v>1751</v>
      </c>
      <c r="AX39" s="68" t="s">
        <v>1751</v>
      </c>
      <c r="AY39" s="68" t="s">
        <v>1751</v>
      </c>
      <c r="AZ39" s="68" t="s">
        <v>1751</v>
      </c>
      <c r="BA39" s="68" t="s">
        <v>1751</v>
      </c>
      <c r="BB39" s="68" t="s">
        <v>1751</v>
      </c>
      <c r="BC39" s="68" t="s">
        <v>1751</v>
      </c>
    </row>
    <row r="40" spans="1:55">
      <c r="A40" s="132">
        <v>44922</v>
      </c>
      <c r="B40" s="133">
        <v>0.10162898257611611</v>
      </c>
      <c r="C40" s="133">
        <v>0.10479470400972284</v>
      </c>
      <c r="D40" s="133">
        <v>0.15405691376649608</v>
      </c>
      <c r="E40" s="133">
        <v>0.13794501635047485</v>
      </c>
      <c r="F40" s="133">
        <v>0.11726450612638993</v>
      </c>
      <c r="G40" s="133">
        <v>0.13801461129940218</v>
      </c>
      <c r="H40" s="133">
        <v>0.14345946125058795</v>
      </c>
      <c r="I40" s="133">
        <v>0.14060016653597218</v>
      </c>
      <c r="J40" s="133">
        <v>0.13960477786158448</v>
      </c>
      <c r="K40" s="133">
        <v>0.15007349411523224</v>
      </c>
      <c r="L40" s="133">
        <v>0.13429110847753908</v>
      </c>
      <c r="M40" s="133">
        <v>0.11900802063806588</v>
      </c>
      <c r="N40" s="133">
        <v>0.14229494447465749</v>
      </c>
      <c r="O40" s="133">
        <v>0.14762064129898056</v>
      </c>
      <c r="P40" s="133">
        <v>0.14448594304560378</v>
      </c>
      <c r="Q40" s="133">
        <v>0.12835577681014515</v>
      </c>
      <c r="R40" s="133">
        <v>0.11108520668912666</v>
      </c>
      <c r="S40" s="133">
        <v>0.12215801805614766</v>
      </c>
      <c r="T40" s="133">
        <v>0.13478439043263502</v>
      </c>
      <c r="U40" s="133">
        <v>0.14241393219689705</v>
      </c>
      <c r="V40" s="133">
        <v>0.13304837053750818</v>
      </c>
      <c r="W40" s="133">
        <v>0.12637328004397289</v>
      </c>
      <c r="X40" s="133">
        <v>0.11714900611783248</v>
      </c>
      <c r="Y40" s="133">
        <v>0.12881693100420435</v>
      </c>
      <c r="Z40" s="133">
        <v>8.4895864620393099E-2</v>
      </c>
      <c r="AA40" s="133">
        <v>0.12492774341596671</v>
      </c>
      <c r="AB40" s="133">
        <v>0.12547424982468516</v>
      </c>
      <c r="AC40" s="133">
        <v>0.14292281962117159</v>
      </c>
      <c r="AD40" s="133">
        <v>0.12049270871135968</v>
      </c>
      <c r="AE40" s="133">
        <v>0.13511971110037105</v>
      </c>
      <c r="AF40" s="133">
        <v>0.10144926448819028</v>
      </c>
      <c r="AG40" s="133">
        <v>0.14277692388046284</v>
      </c>
      <c r="AH40" s="133">
        <v>0.13317284610856769</v>
      </c>
      <c r="AI40" s="133">
        <v>0.13281433207234988</v>
      </c>
      <c r="AJ40" s="133">
        <v>0.13290067667197059</v>
      </c>
      <c r="AK40" s="133">
        <v>0.14221464488963581</v>
      </c>
      <c r="AL40" s="133">
        <v>0.11277144632060901</v>
      </c>
      <c r="AM40" s="133" t="s">
        <v>1751</v>
      </c>
      <c r="AN40" s="133" t="s">
        <v>1751</v>
      </c>
      <c r="AO40" s="133" t="s">
        <v>1751</v>
      </c>
      <c r="AP40" s="133" t="s">
        <v>1751</v>
      </c>
      <c r="AQ40" s="133" t="s">
        <v>1751</v>
      </c>
      <c r="AR40" s="133" t="s">
        <v>1751</v>
      </c>
      <c r="AS40" s="133" t="s">
        <v>1751</v>
      </c>
      <c r="AT40" s="133" t="s">
        <v>1751</v>
      </c>
      <c r="AU40" s="133" t="s">
        <v>1751</v>
      </c>
      <c r="AV40" s="68" t="s">
        <v>1751</v>
      </c>
      <c r="AW40" s="68" t="s">
        <v>1751</v>
      </c>
      <c r="AX40" s="68" t="s">
        <v>1751</v>
      </c>
      <c r="AY40" s="68" t="s">
        <v>1751</v>
      </c>
      <c r="AZ40" s="68" t="s">
        <v>1751</v>
      </c>
      <c r="BA40" s="68" t="s">
        <v>1751</v>
      </c>
      <c r="BB40" s="68" t="s">
        <v>1751</v>
      </c>
      <c r="BC40" s="68" t="s">
        <v>1751</v>
      </c>
    </row>
    <row r="41" spans="1:55">
      <c r="A41" s="132">
        <v>44923</v>
      </c>
      <c r="B41" s="133">
        <v>0.10162898257611609</v>
      </c>
      <c r="C41" s="133">
        <v>0.11123114999822969</v>
      </c>
      <c r="D41" s="133">
        <v>0.15405691361967677</v>
      </c>
      <c r="E41" s="133">
        <v>0.13794501635047465</v>
      </c>
      <c r="F41" s="133">
        <v>0.11726450612638996</v>
      </c>
      <c r="G41" s="133">
        <v>0.13801461129940207</v>
      </c>
      <c r="H41" s="133">
        <v>0.14345946125058787</v>
      </c>
      <c r="I41" s="133">
        <v>0.14060016653597235</v>
      </c>
      <c r="J41" s="133">
        <v>0.14093837037275747</v>
      </c>
      <c r="K41" s="133">
        <v>0.15007349436185591</v>
      </c>
      <c r="L41" s="133">
        <v>0.13446290530592142</v>
      </c>
      <c r="M41" s="133">
        <v>0.11900802062725364</v>
      </c>
      <c r="N41" s="133">
        <v>0.14229494447465751</v>
      </c>
      <c r="O41" s="133">
        <v>0.14762064129898064</v>
      </c>
      <c r="P41" s="133">
        <v>0.1444859430456038</v>
      </c>
      <c r="Q41" s="133">
        <v>0.1270106511754866</v>
      </c>
      <c r="R41" s="133">
        <v>0.1110852075427291</v>
      </c>
      <c r="S41" s="133">
        <v>0.12215801805614768</v>
      </c>
      <c r="T41" s="133">
        <v>0.13478439043263504</v>
      </c>
      <c r="U41" s="133">
        <v>0.14248938742719161</v>
      </c>
      <c r="V41" s="133">
        <v>0.1330483705375082</v>
      </c>
      <c r="W41" s="133">
        <v>0.12637328004397291</v>
      </c>
      <c r="X41" s="133">
        <v>0.11714900611783254</v>
      </c>
      <c r="Y41" s="133">
        <v>0.12881693100420444</v>
      </c>
      <c r="Z41" s="133">
        <v>8.4895864620393002E-2</v>
      </c>
      <c r="AA41" s="133">
        <v>0.12492774341596662</v>
      </c>
      <c r="AB41" s="133">
        <v>0.13420271774303585</v>
      </c>
      <c r="AC41" s="133">
        <v>0.14302339572548547</v>
      </c>
      <c r="AD41" s="133">
        <v>0.12049270864097077</v>
      </c>
      <c r="AE41" s="133">
        <v>0.13339155842908149</v>
      </c>
      <c r="AF41" s="133">
        <v>0.10144926440332042</v>
      </c>
      <c r="AG41" s="133">
        <v>0.14277692388046251</v>
      </c>
      <c r="AH41" s="133">
        <v>0.13318635964177758</v>
      </c>
      <c r="AI41" s="133">
        <v>0.12917684617499456</v>
      </c>
      <c r="AJ41" s="133">
        <v>0.13290067715025555</v>
      </c>
      <c r="AK41" s="133">
        <v>0.13332191623561196</v>
      </c>
      <c r="AL41" s="133">
        <v>0.11277144627113098</v>
      </c>
      <c r="AM41" s="133" t="s">
        <v>1751</v>
      </c>
      <c r="AN41" s="133" t="s">
        <v>1751</v>
      </c>
      <c r="AO41" s="133" t="s">
        <v>1751</v>
      </c>
      <c r="AP41" s="133" t="s">
        <v>1751</v>
      </c>
      <c r="AQ41" s="133" t="s">
        <v>1751</v>
      </c>
      <c r="AR41" s="133" t="s">
        <v>1751</v>
      </c>
      <c r="AS41" s="133" t="s">
        <v>1751</v>
      </c>
      <c r="AT41" s="133" t="s">
        <v>1751</v>
      </c>
      <c r="AU41" s="133" t="s">
        <v>1751</v>
      </c>
      <c r="AV41" s="68" t="s">
        <v>1751</v>
      </c>
      <c r="AW41" s="68" t="s">
        <v>1751</v>
      </c>
      <c r="AX41" s="68" t="s">
        <v>1751</v>
      </c>
      <c r="AY41" s="68" t="s">
        <v>1751</v>
      </c>
      <c r="AZ41" s="68" t="s">
        <v>1751</v>
      </c>
      <c r="BA41" s="68" t="s">
        <v>1751</v>
      </c>
      <c r="BB41" s="68" t="s">
        <v>1751</v>
      </c>
      <c r="BC41" s="68" t="s">
        <v>1751</v>
      </c>
    </row>
    <row r="42" spans="1:55">
      <c r="A42" s="132">
        <v>44924</v>
      </c>
      <c r="B42" s="133">
        <v>0.1017131758853393</v>
      </c>
      <c r="C42" s="133">
        <v>0.11091140462068831</v>
      </c>
      <c r="D42" s="133">
        <v>0.15405691362424201</v>
      </c>
      <c r="E42" s="133">
        <v>0.13399059171540387</v>
      </c>
      <c r="F42" s="133">
        <v>0.1327279203984475</v>
      </c>
      <c r="G42" s="133">
        <v>0.13424282716156888</v>
      </c>
      <c r="H42" s="133">
        <v>0.14654207188459245</v>
      </c>
      <c r="I42" s="133">
        <v>0.14064243215178712</v>
      </c>
      <c r="J42" s="133">
        <v>0.13704436145966406</v>
      </c>
      <c r="K42" s="133">
        <v>0.15007349421996241</v>
      </c>
      <c r="L42" s="133">
        <v>0.1366465680387981</v>
      </c>
      <c r="M42" s="133">
        <v>0.11900802079626976</v>
      </c>
      <c r="N42" s="133">
        <v>0.14229494447465757</v>
      </c>
      <c r="O42" s="133">
        <v>0.15114839730773946</v>
      </c>
      <c r="P42" s="133">
        <v>0.13966603046287457</v>
      </c>
      <c r="Q42" s="133">
        <v>0.12701065083782689</v>
      </c>
      <c r="R42" s="133">
        <v>0.11108520754272927</v>
      </c>
      <c r="S42" s="133">
        <v>0.12215801805614768</v>
      </c>
      <c r="T42" s="133">
        <v>0.13478439043263504</v>
      </c>
      <c r="U42" s="133">
        <v>0.13846938448211335</v>
      </c>
      <c r="V42" s="133">
        <v>0.1330483705375082</v>
      </c>
      <c r="W42" s="133">
        <v>0.12637328004397291</v>
      </c>
      <c r="X42" s="133">
        <v>0.11714900611783254</v>
      </c>
      <c r="Y42" s="133">
        <v>0.12550207794313412</v>
      </c>
      <c r="Z42" s="133">
        <v>8.4895864430596032E-2</v>
      </c>
      <c r="AA42" s="133">
        <v>0.13130266411486435</v>
      </c>
      <c r="AB42" s="133">
        <v>0.13420271770007383</v>
      </c>
      <c r="AC42" s="133">
        <v>0.1431241216451741</v>
      </c>
      <c r="AD42" s="133">
        <v>0.12049270864097064</v>
      </c>
      <c r="AE42" s="133">
        <v>0.13325976009786969</v>
      </c>
      <c r="AF42" s="133">
        <v>0.1014492644107787</v>
      </c>
      <c r="AG42" s="133">
        <v>0.14304990090870251</v>
      </c>
      <c r="AH42" s="133">
        <v>0.13324029805540991</v>
      </c>
      <c r="AI42" s="133">
        <v>0.12917684617575922</v>
      </c>
      <c r="AJ42" s="133">
        <v>0.13290067715025569</v>
      </c>
      <c r="AK42" s="133">
        <v>0.13332191623561185</v>
      </c>
      <c r="AL42" s="133">
        <v>0.11277144627113092</v>
      </c>
      <c r="AM42" s="133" t="s">
        <v>1751</v>
      </c>
      <c r="AN42" s="133" t="s">
        <v>1751</v>
      </c>
      <c r="AO42" s="133" t="s">
        <v>1751</v>
      </c>
      <c r="AP42" s="133" t="s">
        <v>1751</v>
      </c>
      <c r="AQ42" s="133" t="s">
        <v>1751</v>
      </c>
      <c r="AR42" s="133" t="s">
        <v>1751</v>
      </c>
      <c r="AS42" s="133" t="s">
        <v>1751</v>
      </c>
      <c r="AT42" s="133" t="s">
        <v>1751</v>
      </c>
      <c r="AU42" s="133" t="s">
        <v>1751</v>
      </c>
      <c r="AV42" s="68" t="s">
        <v>1751</v>
      </c>
      <c r="AW42" s="68" t="s">
        <v>1751</v>
      </c>
      <c r="AX42" s="68" t="s">
        <v>1751</v>
      </c>
      <c r="AY42" s="68" t="s">
        <v>1751</v>
      </c>
      <c r="AZ42" s="68" t="s">
        <v>1751</v>
      </c>
      <c r="BA42" s="68" t="s">
        <v>1751</v>
      </c>
      <c r="BB42" s="68" t="s">
        <v>1751</v>
      </c>
      <c r="BC42" s="68" t="s">
        <v>1751</v>
      </c>
    </row>
    <row r="43" spans="1:55">
      <c r="A43" s="132">
        <v>44927</v>
      </c>
      <c r="B43" s="133">
        <v>0.10171317588533929</v>
      </c>
      <c r="C43" s="133">
        <v>0.11091140462068835</v>
      </c>
      <c r="D43" s="133">
        <v>0.1540569136242419</v>
      </c>
      <c r="E43" s="133">
        <v>0.13399059171540387</v>
      </c>
      <c r="F43" s="133">
        <v>0.1327279203984475</v>
      </c>
      <c r="G43" s="133">
        <v>0.13424282716156888</v>
      </c>
      <c r="H43" s="133">
        <v>0.14654207188459245</v>
      </c>
      <c r="I43" s="133">
        <v>0.14064243215178712</v>
      </c>
      <c r="J43" s="133">
        <v>0.13704436145966406</v>
      </c>
      <c r="K43" s="133">
        <v>0.15007349421996241</v>
      </c>
      <c r="L43" s="133">
        <v>0.1366465680387981</v>
      </c>
      <c r="M43" s="133">
        <v>0.11900802079626976</v>
      </c>
      <c r="N43" s="133">
        <v>0.14229494447465757</v>
      </c>
      <c r="O43" s="133">
        <v>0.15114839730773946</v>
      </c>
      <c r="P43" s="133">
        <v>0.13966603046287457</v>
      </c>
      <c r="Q43" s="133">
        <v>0.12701065083782689</v>
      </c>
      <c r="R43" s="133">
        <v>0.11108520754272927</v>
      </c>
      <c r="S43" s="133">
        <v>0.12215801805614768</v>
      </c>
      <c r="T43" s="133">
        <v>0.13478439043263504</v>
      </c>
      <c r="U43" s="133">
        <v>0.13846938438698264</v>
      </c>
      <c r="V43" s="133">
        <v>0.1330483705375082</v>
      </c>
      <c r="W43" s="133">
        <v>0.12637328004397291</v>
      </c>
      <c r="X43" s="133">
        <v>0.11714900611783254</v>
      </c>
      <c r="Y43" s="133">
        <v>0.12550207794313412</v>
      </c>
      <c r="Z43" s="133">
        <v>8.4895864430596032E-2</v>
      </c>
      <c r="AA43" s="133">
        <v>0.13130266411486435</v>
      </c>
      <c r="AB43" s="133">
        <v>0.13420271770007383</v>
      </c>
      <c r="AC43" s="133">
        <v>0.14312412164517199</v>
      </c>
      <c r="AD43" s="133">
        <v>0.12049270864097064</v>
      </c>
      <c r="AE43" s="133">
        <v>0.13325976009786969</v>
      </c>
      <c r="AF43" s="133">
        <v>0.1014492644107787</v>
      </c>
      <c r="AG43" s="133">
        <v>0.14304990090870251</v>
      </c>
      <c r="AH43" s="133">
        <v>0.13324029805540991</v>
      </c>
      <c r="AI43" s="133">
        <v>0.12917684617575922</v>
      </c>
      <c r="AJ43" s="133">
        <v>0.13290067715025569</v>
      </c>
      <c r="AK43" s="133">
        <v>0.13332191623561185</v>
      </c>
      <c r="AL43" s="133">
        <v>0.11277144627113092</v>
      </c>
      <c r="AM43" s="133" t="s">
        <v>1751</v>
      </c>
      <c r="AN43" s="133" t="s">
        <v>1751</v>
      </c>
      <c r="AO43" s="133" t="s">
        <v>1751</v>
      </c>
      <c r="AP43" s="133" t="s">
        <v>1751</v>
      </c>
      <c r="AQ43" s="133" t="s">
        <v>1751</v>
      </c>
      <c r="AR43" s="133" t="s">
        <v>1751</v>
      </c>
      <c r="AS43" s="133" t="s">
        <v>1751</v>
      </c>
      <c r="AT43" s="133" t="s">
        <v>1751</v>
      </c>
      <c r="AU43" s="133" t="s">
        <v>1751</v>
      </c>
      <c r="AV43" s="68" t="s">
        <v>1751</v>
      </c>
      <c r="AW43" s="68" t="s">
        <v>1751</v>
      </c>
      <c r="AX43" s="68" t="s">
        <v>1751</v>
      </c>
      <c r="AY43" s="68" t="s">
        <v>1751</v>
      </c>
      <c r="AZ43" s="68" t="s">
        <v>1751</v>
      </c>
      <c r="BA43" s="68" t="s">
        <v>1751</v>
      </c>
      <c r="BB43" s="68" t="s">
        <v>1751</v>
      </c>
      <c r="BC43" s="68" t="s">
        <v>1751</v>
      </c>
    </row>
    <row r="44" spans="1:55">
      <c r="A44" s="132">
        <v>44928</v>
      </c>
      <c r="B44" s="133">
        <v>0.10171317588533929</v>
      </c>
      <c r="C44" s="133">
        <v>0.11091140462068835</v>
      </c>
      <c r="D44" s="133">
        <v>0.1540569136242419</v>
      </c>
      <c r="E44" s="133">
        <v>0.13399059171540387</v>
      </c>
      <c r="F44" s="133">
        <v>0.13781272719205725</v>
      </c>
      <c r="G44" s="133">
        <v>0.13424282737215262</v>
      </c>
      <c r="H44" s="133">
        <v>0.14282614229989304</v>
      </c>
      <c r="I44" s="133">
        <v>0.14064243231000942</v>
      </c>
      <c r="J44" s="133">
        <v>0.13704436145966414</v>
      </c>
      <c r="K44" s="133">
        <v>0.15007349421996244</v>
      </c>
      <c r="L44" s="133">
        <v>0.13665192074819962</v>
      </c>
      <c r="M44" s="133">
        <v>0.11900802079637895</v>
      </c>
      <c r="N44" s="133">
        <v>0.14229494447465749</v>
      </c>
      <c r="O44" s="133">
        <v>0.15114839730773946</v>
      </c>
      <c r="P44" s="133">
        <v>0.13966603046287457</v>
      </c>
      <c r="Q44" s="133">
        <v>0.14250530677770054</v>
      </c>
      <c r="R44" s="133">
        <v>0.1110852067984338</v>
      </c>
      <c r="S44" s="133">
        <v>0.12215801805614757</v>
      </c>
      <c r="T44" s="133">
        <v>0.13478439043263493</v>
      </c>
      <c r="U44" s="133">
        <v>0.1384693843869827</v>
      </c>
      <c r="V44" s="133">
        <v>0.13304837053750809</v>
      </c>
      <c r="W44" s="133">
        <v>0.12637328004397294</v>
      </c>
      <c r="X44" s="133">
        <v>0.11714900611783256</v>
      </c>
      <c r="Y44" s="133">
        <v>0.12550207794313412</v>
      </c>
      <c r="Z44" s="133">
        <v>8.4895864430596032E-2</v>
      </c>
      <c r="AA44" s="133">
        <v>0.13130266411486435</v>
      </c>
      <c r="AB44" s="133">
        <v>0.13420271770007383</v>
      </c>
      <c r="AC44" s="133">
        <v>0.14312412164517205</v>
      </c>
      <c r="AD44" s="133">
        <v>0.12049270864097064</v>
      </c>
      <c r="AE44" s="133">
        <v>0.13325976009786969</v>
      </c>
      <c r="AF44" s="133">
        <v>0.1014492644107787</v>
      </c>
      <c r="AG44" s="133">
        <v>0.13897874941840266</v>
      </c>
      <c r="AH44" s="133">
        <v>0.12833077105965499</v>
      </c>
      <c r="AI44" s="133">
        <v>0.12917684616565728</v>
      </c>
      <c r="AJ44" s="133">
        <v>0.13290067715025566</v>
      </c>
      <c r="AK44" s="133">
        <v>0.13332191623561207</v>
      </c>
      <c r="AL44" s="133">
        <v>0.11277144627113093</v>
      </c>
      <c r="AM44" s="133" t="s">
        <v>1751</v>
      </c>
      <c r="AN44" s="133" t="s">
        <v>1751</v>
      </c>
      <c r="AO44" s="133" t="s">
        <v>1751</v>
      </c>
      <c r="AP44" s="133" t="s">
        <v>1751</v>
      </c>
      <c r="AQ44" s="133" t="s">
        <v>1751</v>
      </c>
      <c r="AR44" s="133" t="s">
        <v>1751</v>
      </c>
      <c r="AS44" s="133" t="s">
        <v>1751</v>
      </c>
      <c r="AT44" s="133" t="s">
        <v>1751</v>
      </c>
      <c r="AU44" s="133" t="s">
        <v>1751</v>
      </c>
      <c r="AV44" s="68" t="s">
        <v>1751</v>
      </c>
      <c r="AW44" s="68" t="s">
        <v>1751</v>
      </c>
      <c r="AX44" s="68" t="s">
        <v>1751</v>
      </c>
      <c r="AY44" s="68" t="s">
        <v>1751</v>
      </c>
      <c r="AZ44" s="68" t="s">
        <v>1751</v>
      </c>
      <c r="BA44" s="68" t="s">
        <v>1751</v>
      </c>
      <c r="BB44" s="68" t="s">
        <v>1751</v>
      </c>
      <c r="BC44" s="68" t="s">
        <v>1751</v>
      </c>
    </row>
    <row r="45" spans="1:55">
      <c r="A45" s="132">
        <v>44929</v>
      </c>
      <c r="B45" s="133">
        <v>0.1017131758853393</v>
      </c>
      <c r="C45" s="133">
        <v>0.11091140462068831</v>
      </c>
      <c r="D45" s="133">
        <v>0.15405691362424201</v>
      </c>
      <c r="E45" s="133">
        <v>0.13399059171540387</v>
      </c>
      <c r="F45" s="133">
        <v>0.13782229111990785</v>
      </c>
      <c r="G45" s="133">
        <v>0.13694066943636921</v>
      </c>
      <c r="H45" s="133">
        <v>0.13906865907007787</v>
      </c>
      <c r="I45" s="133">
        <v>0.14064243229321596</v>
      </c>
      <c r="J45" s="133">
        <v>0.13967633982430216</v>
      </c>
      <c r="K45" s="133">
        <v>0.14883916247951168</v>
      </c>
      <c r="L45" s="133">
        <v>0.13283222876124062</v>
      </c>
      <c r="M45" s="133">
        <v>0.1190080207023663</v>
      </c>
      <c r="N45" s="133">
        <v>0.1422949444746576</v>
      </c>
      <c r="O45" s="133">
        <v>0.15114839730773927</v>
      </c>
      <c r="P45" s="133">
        <v>0.14427791820788249</v>
      </c>
      <c r="Q45" s="133">
        <v>0.14250530642745141</v>
      </c>
      <c r="R45" s="133">
        <v>0.11108520679843405</v>
      </c>
      <c r="S45" s="133">
        <v>0.12215801805614759</v>
      </c>
      <c r="T45" s="133">
        <v>0.13478439043263502</v>
      </c>
      <c r="U45" s="133">
        <v>0.13814286563582298</v>
      </c>
      <c r="V45" s="133">
        <v>0.13304837053750818</v>
      </c>
      <c r="W45" s="133">
        <v>0.12637328004397289</v>
      </c>
      <c r="X45" s="133">
        <v>0.11714900611783248</v>
      </c>
      <c r="Y45" s="133">
        <v>0.12550207794313412</v>
      </c>
      <c r="Z45" s="133">
        <v>8.4895864430596032E-2</v>
      </c>
      <c r="AA45" s="133">
        <v>0.13130266411486435</v>
      </c>
      <c r="AB45" s="133">
        <v>0.13420271770007383</v>
      </c>
      <c r="AC45" s="133">
        <v>0.14132163254238098</v>
      </c>
      <c r="AD45" s="133">
        <v>0.12049270864097064</v>
      </c>
      <c r="AE45" s="133">
        <v>0.1267360070531578</v>
      </c>
      <c r="AF45" s="133">
        <v>0.10144926429607076</v>
      </c>
      <c r="AG45" s="133">
        <v>0.13897874941840252</v>
      </c>
      <c r="AH45" s="133">
        <v>0.13180442357514818</v>
      </c>
      <c r="AI45" s="133">
        <v>0.12917684601155077</v>
      </c>
      <c r="AJ45" s="133">
        <v>0.12390114489042423</v>
      </c>
      <c r="AK45" s="133">
        <v>0.13332191616842437</v>
      </c>
      <c r="AL45" s="133">
        <v>0.11277144627113102</v>
      </c>
      <c r="AM45" s="133" t="s">
        <v>1751</v>
      </c>
      <c r="AN45" s="133" t="s">
        <v>1751</v>
      </c>
      <c r="AO45" s="133" t="s">
        <v>1751</v>
      </c>
      <c r="AP45" s="133" t="s">
        <v>1751</v>
      </c>
      <c r="AQ45" s="133" t="s">
        <v>1751</v>
      </c>
      <c r="AR45" s="133" t="s">
        <v>1751</v>
      </c>
      <c r="AS45" s="133" t="s">
        <v>1751</v>
      </c>
      <c r="AT45" s="133" t="s">
        <v>1751</v>
      </c>
      <c r="AU45" s="133" t="s">
        <v>1751</v>
      </c>
      <c r="AV45" s="68" t="s">
        <v>1751</v>
      </c>
      <c r="AW45" s="68" t="s">
        <v>1751</v>
      </c>
      <c r="AX45" s="68" t="s">
        <v>1751</v>
      </c>
      <c r="AY45" s="68" t="s">
        <v>1751</v>
      </c>
      <c r="AZ45" s="68" t="s">
        <v>1751</v>
      </c>
      <c r="BA45" s="68" t="s">
        <v>1751</v>
      </c>
      <c r="BB45" s="68" t="s">
        <v>1751</v>
      </c>
      <c r="BC45" s="68" t="s">
        <v>1751</v>
      </c>
    </row>
    <row r="46" spans="1:55">
      <c r="A46" s="132">
        <v>44930</v>
      </c>
      <c r="B46" s="133">
        <v>0.10171317588533926</v>
      </c>
      <c r="C46" s="133">
        <v>0.10470224609272202</v>
      </c>
      <c r="D46" s="133">
        <v>0.15405691372785107</v>
      </c>
      <c r="E46" s="133">
        <v>0.1339905917154039</v>
      </c>
      <c r="F46" s="133">
        <v>0.1339554305605766</v>
      </c>
      <c r="G46" s="133">
        <v>0.13694066956950579</v>
      </c>
      <c r="H46" s="133">
        <v>0.13906865907007784</v>
      </c>
      <c r="I46" s="133">
        <v>0.13676967592353548</v>
      </c>
      <c r="J46" s="133">
        <v>0.13967633997360143</v>
      </c>
      <c r="K46" s="133">
        <v>0.15087429667143515</v>
      </c>
      <c r="L46" s="133">
        <v>0.12526257737990848</v>
      </c>
      <c r="M46" s="133">
        <v>0.11900802069049801</v>
      </c>
      <c r="N46" s="133">
        <v>0.14229494447465746</v>
      </c>
      <c r="O46" s="133">
        <v>0.15114839730773943</v>
      </c>
      <c r="P46" s="133">
        <v>0.13940784280777382</v>
      </c>
      <c r="Q46" s="133">
        <v>0.14250530647567444</v>
      </c>
      <c r="R46" s="133">
        <v>0.11108520679843387</v>
      </c>
      <c r="S46" s="133">
        <v>0.12215801805614764</v>
      </c>
      <c r="T46" s="133">
        <v>0.13478439043263507</v>
      </c>
      <c r="U46" s="133">
        <v>0.13814286718569518</v>
      </c>
      <c r="V46" s="133">
        <v>0.13304837053750823</v>
      </c>
      <c r="W46" s="133">
        <v>0.12637328004397289</v>
      </c>
      <c r="X46" s="133">
        <v>0.11714900611783248</v>
      </c>
      <c r="Y46" s="133">
        <v>0.12550207794313412</v>
      </c>
      <c r="Z46" s="133">
        <v>8.4895864430596032E-2</v>
      </c>
      <c r="AA46" s="133">
        <v>0.13130266411486435</v>
      </c>
      <c r="AB46" s="133">
        <v>0.13420271770007383</v>
      </c>
      <c r="AC46" s="133">
        <v>0.13600766213657126</v>
      </c>
      <c r="AD46" s="133">
        <v>0.12494473567135306</v>
      </c>
      <c r="AE46" s="133">
        <v>0.12677970494727772</v>
      </c>
      <c r="AF46" s="133">
        <v>0.1014492642930877</v>
      </c>
      <c r="AG46" s="133">
        <v>0.14119480684577806</v>
      </c>
      <c r="AH46" s="133">
        <v>0.13036618922539095</v>
      </c>
      <c r="AI46" s="133">
        <v>0.12917684615725578</v>
      </c>
      <c r="AJ46" s="133">
        <v>0.12726561983947013</v>
      </c>
      <c r="AK46" s="133">
        <v>0.13332191627776344</v>
      </c>
      <c r="AL46" s="133">
        <v>0.11277144627113106</v>
      </c>
      <c r="AM46" s="133" t="s">
        <v>1751</v>
      </c>
      <c r="AN46" s="133" t="s">
        <v>1751</v>
      </c>
      <c r="AO46" s="133" t="s">
        <v>1751</v>
      </c>
      <c r="AP46" s="133" t="s">
        <v>1751</v>
      </c>
      <c r="AQ46" s="133" t="s">
        <v>1751</v>
      </c>
      <c r="AR46" s="133" t="s">
        <v>1751</v>
      </c>
      <c r="AS46" s="133" t="s">
        <v>1751</v>
      </c>
      <c r="AT46" s="133" t="s">
        <v>1751</v>
      </c>
      <c r="AU46" s="133" t="s">
        <v>1751</v>
      </c>
      <c r="AV46" s="68" t="s">
        <v>1751</v>
      </c>
      <c r="AW46" s="68" t="s">
        <v>1751</v>
      </c>
      <c r="AX46" s="68" t="s">
        <v>1751</v>
      </c>
      <c r="AY46" s="68" t="s">
        <v>1751</v>
      </c>
      <c r="AZ46" s="68" t="s">
        <v>1751</v>
      </c>
      <c r="BA46" s="68" t="s">
        <v>1751</v>
      </c>
      <c r="BB46" s="68" t="s">
        <v>1751</v>
      </c>
      <c r="BC46" s="68" t="s">
        <v>1751</v>
      </c>
    </row>
    <row r="47" spans="1:55">
      <c r="A47" s="132">
        <v>44931</v>
      </c>
      <c r="B47" s="133">
        <v>0.1017131758853393</v>
      </c>
      <c r="C47" s="133">
        <v>0.10621499421733024</v>
      </c>
      <c r="D47" s="133">
        <v>0.15405691358544155</v>
      </c>
      <c r="E47" s="133">
        <v>0.13399059171540378</v>
      </c>
      <c r="F47" s="133">
        <v>0.13527835287964865</v>
      </c>
      <c r="G47" s="133">
        <v>0.13694066947377137</v>
      </c>
      <c r="H47" s="133">
        <v>0.13906865907007787</v>
      </c>
      <c r="I47" s="133">
        <v>0.13676967592353539</v>
      </c>
      <c r="J47" s="133">
        <v>0.13967633997360135</v>
      </c>
      <c r="K47" s="133">
        <v>0.14892101693803586</v>
      </c>
      <c r="L47" s="133">
        <v>0.12911690693652811</v>
      </c>
      <c r="M47" s="133">
        <v>0.12418163128961426</v>
      </c>
      <c r="N47" s="133">
        <v>0.14099218614111536</v>
      </c>
      <c r="O47" s="133">
        <v>0.15114839748036488</v>
      </c>
      <c r="P47" s="133">
        <v>0.1394078428077738</v>
      </c>
      <c r="Q47" s="133">
        <v>0.14250530647567441</v>
      </c>
      <c r="R47" s="133">
        <v>0.11108520679843384</v>
      </c>
      <c r="S47" s="133">
        <v>0.12215801805614761</v>
      </c>
      <c r="T47" s="133">
        <v>0.13478439043263504</v>
      </c>
      <c r="U47" s="133">
        <v>0.13424170010409084</v>
      </c>
      <c r="V47" s="133">
        <v>0.11519213515003204</v>
      </c>
      <c r="W47" s="133">
        <v>0.12637328048412486</v>
      </c>
      <c r="X47" s="133">
        <v>0.11714900611783259</v>
      </c>
      <c r="Y47" s="133">
        <v>0.12550207794313425</v>
      </c>
      <c r="Z47" s="133">
        <v>8.4895864430596074E-2</v>
      </c>
      <c r="AA47" s="133">
        <v>0.13130266411486446</v>
      </c>
      <c r="AB47" s="133">
        <v>0.13420271770007391</v>
      </c>
      <c r="AC47" s="133">
        <v>0.13600766219630922</v>
      </c>
      <c r="AD47" s="133">
        <v>0.12494473567135302</v>
      </c>
      <c r="AE47" s="133">
        <v>0.12677970494727769</v>
      </c>
      <c r="AF47" s="133">
        <v>0.10144926429308776</v>
      </c>
      <c r="AG47" s="133">
        <v>0.14119480684577812</v>
      </c>
      <c r="AH47" s="133">
        <v>0.13477001886483161</v>
      </c>
      <c r="AI47" s="133">
        <v>0.12839046089483522</v>
      </c>
      <c r="AJ47" s="133">
        <v>0.12726561986699692</v>
      </c>
      <c r="AK47" s="133">
        <v>0.14374563464737408</v>
      </c>
      <c r="AL47" s="133">
        <v>0.11277144627883111</v>
      </c>
      <c r="AM47" s="133" t="s">
        <v>1751</v>
      </c>
      <c r="AN47" s="133" t="s">
        <v>1751</v>
      </c>
      <c r="AO47" s="133" t="s">
        <v>1751</v>
      </c>
      <c r="AP47" s="133" t="s">
        <v>1751</v>
      </c>
      <c r="AQ47" s="133" t="s">
        <v>1751</v>
      </c>
      <c r="AR47" s="133" t="s">
        <v>1751</v>
      </c>
      <c r="AS47" s="133" t="s">
        <v>1751</v>
      </c>
      <c r="AT47" s="133" t="s">
        <v>1751</v>
      </c>
      <c r="AU47" s="133" t="s">
        <v>1751</v>
      </c>
      <c r="AV47" s="68" t="s">
        <v>1751</v>
      </c>
      <c r="AW47" s="68" t="s">
        <v>1751</v>
      </c>
      <c r="AX47" s="68" t="s">
        <v>1751</v>
      </c>
      <c r="AY47" s="68" t="s">
        <v>1751</v>
      </c>
      <c r="AZ47" s="68" t="s">
        <v>1751</v>
      </c>
      <c r="BA47" s="68" t="s">
        <v>1751</v>
      </c>
      <c r="BB47" s="68" t="s">
        <v>1751</v>
      </c>
      <c r="BC47" s="68" t="s">
        <v>1751</v>
      </c>
    </row>
    <row r="48" spans="1:55">
      <c r="A48" s="132">
        <v>44934</v>
      </c>
      <c r="B48" s="133">
        <v>0.1017131758853394</v>
      </c>
      <c r="C48" s="133">
        <v>9.9807562969883162E-2</v>
      </c>
      <c r="D48" s="133">
        <v>0.15405691345292788</v>
      </c>
      <c r="E48" s="133">
        <v>0.1339905917154039</v>
      </c>
      <c r="F48" s="133">
        <v>0.13940560277936037</v>
      </c>
      <c r="G48" s="133">
        <v>0.13694066950129913</v>
      </c>
      <c r="H48" s="133">
        <v>0.13906865907007787</v>
      </c>
      <c r="I48" s="133">
        <v>0.13676967592353539</v>
      </c>
      <c r="J48" s="133">
        <v>0.13582238958898954</v>
      </c>
      <c r="K48" s="133">
        <v>0.14892101678669195</v>
      </c>
      <c r="L48" s="133">
        <v>0.13309139868073055</v>
      </c>
      <c r="M48" s="133">
        <v>0.12418163132572532</v>
      </c>
      <c r="N48" s="133">
        <v>0.14099218614111536</v>
      </c>
      <c r="O48" s="133">
        <v>0.15114839748036488</v>
      </c>
      <c r="P48" s="133">
        <v>0.1394078428077738</v>
      </c>
      <c r="Q48" s="133">
        <v>0.13500691955980934</v>
      </c>
      <c r="R48" s="133">
        <v>0.11108520647992014</v>
      </c>
      <c r="S48" s="133">
        <v>0.1221580180561477</v>
      </c>
      <c r="T48" s="133">
        <v>0.13478439043263507</v>
      </c>
      <c r="U48" s="133">
        <v>0.13500458524294531</v>
      </c>
      <c r="V48" s="133">
        <v>0.11519213515003196</v>
      </c>
      <c r="W48" s="133">
        <v>0.12637328048412494</v>
      </c>
      <c r="X48" s="133">
        <v>0.11714900611783241</v>
      </c>
      <c r="Y48" s="133">
        <v>0.12550207794313431</v>
      </c>
      <c r="Z48" s="133">
        <v>8.4895864430596227E-2</v>
      </c>
      <c r="AA48" s="133">
        <v>0.13130266411486446</v>
      </c>
      <c r="AB48" s="133">
        <v>0.13420271770007391</v>
      </c>
      <c r="AC48" s="133">
        <v>0.14194627079126687</v>
      </c>
      <c r="AD48" s="133">
        <v>0.12494473567135302</v>
      </c>
      <c r="AE48" s="133">
        <v>0.12681390264243628</v>
      </c>
      <c r="AF48" s="133">
        <v>0.10144926429072226</v>
      </c>
      <c r="AG48" s="133">
        <v>0.13597882883647447</v>
      </c>
      <c r="AH48" s="133">
        <v>0.14238917202026116</v>
      </c>
      <c r="AI48" s="133">
        <v>0.1293237043042309</v>
      </c>
      <c r="AJ48" s="133">
        <v>0.12345189712203555</v>
      </c>
      <c r="AK48" s="133">
        <v>0.14720354709459202</v>
      </c>
      <c r="AL48" s="133">
        <v>0.11277144637563356</v>
      </c>
      <c r="AM48" s="133" t="s">
        <v>1751</v>
      </c>
      <c r="AN48" s="133" t="s">
        <v>1751</v>
      </c>
      <c r="AO48" s="133" t="s">
        <v>1751</v>
      </c>
      <c r="AP48" s="133" t="s">
        <v>1751</v>
      </c>
      <c r="AQ48" s="133" t="s">
        <v>1751</v>
      </c>
      <c r="AR48" s="133" t="s">
        <v>1751</v>
      </c>
      <c r="AS48" s="133" t="s">
        <v>1751</v>
      </c>
      <c r="AT48" s="133" t="s">
        <v>1751</v>
      </c>
      <c r="AU48" s="133" t="s">
        <v>1751</v>
      </c>
      <c r="AV48" s="68" t="s">
        <v>1751</v>
      </c>
      <c r="AW48" s="68" t="s">
        <v>1751</v>
      </c>
      <c r="AX48" s="68" t="s">
        <v>1751</v>
      </c>
      <c r="AY48" s="68" t="s">
        <v>1751</v>
      </c>
      <c r="AZ48" s="68" t="s">
        <v>1751</v>
      </c>
      <c r="BA48" s="68" t="s">
        <v>1751</v>
      </c>
      <c r="BB48" s="68" t="s">
        <v>1751</v>
      </c>
      <c r="BC48" s="68" t="s">
        <v>1751</v>
      </c>
    </row>
    <row r="49" spans="1:55">
      <c r="A49" s="132">
        <v>44935</v>
      </c>
      <c r="B49" s="133">
        <v>9.5149101192423396E-2</v>
      </c>
      <c r="C49" s="133">
        <v>9.3474629485532798E-2</v>
      </c>
      <c r="D49" s="133">
        <v>0.15405691346546502</v>
      </c>
      <c r="E49" s="133">
        <v>0.13399059171540384</v>
      </c>
      <c r="F49" s="133">
        <v>0.14045008283252694</v>
      </c>
      <c r="G49" s="133">
        <v>0.13694066966111371</v>
      </c>
      <c r="H49" s="133">
        <v>0.14395390456354684</v>
      </c>
      <c r="I49" s="133">
        <v>0.13701534331958456</v>
      </c>
      <c r="J49" s="133">
        <v>0.13817157621928602</v>
      </c>
      <c r="K49" s="133">
        <v>0.14892101668803223</v>
      </c>
      <c r="L49" s="133">
        <v>0.13307687120323453</v>
      </c>
      <c r="M49" s="133">
        <v>0.12418163132546481</v>
      </c>
      <c r="N49" s="133">
        <v>0.14099218614111533</v>
      </c>
      <c r="O49" s="133">
        <v>0.15110144980215867</v>
      </c>
      <c r="P49" s="133">
        <v>0.13462230354101948</v>
      </c>
      <c r="Q49" s="133">
        <v>0.1350069196113009</v>
      </c>
      <c r="R49" s="133">
        <v>0.11108520647992026</v>
      </c>
      <c r="S49" s="133">
        <v>0.12231611893292167</v>
      </c>
      <c r="T49" s="133">
        <v>0.13478439077167206</v>
      </c>
      <c r="U49" s="133">
        <v>0.13165978452154295</v>
      </c>
      <c r="V49" s="133">
        <v>0.11519213515003196</v>
      </c>
      <c r="W49" s="133">
        <v>0.12637328048412494</v>
      </c>
      <c r="X49" s="133">
        <v>0.11714900611783241</v>
      </c>
      <c r="Y49" s="133">
        <v>0.12118478901125404</v>
      </c>
      <c r="Z49" s="133">
        <v>8.4895864701757195E-2</v>
      </c>
      <c r="AA49" s="133">
        <v>0.13130266411486449</v>
      </c>
      <c r="AB49" s="133">
        <v>0.13420271770007394</v>
      </c>
      <c r="AC49" s="133">
        <v>0.1419462706818822</v>
      </c>
      <c r="AD49" s="133">
        <v>0.12934836866017638</v>
      </c>
      <c r="AE49" s="133">
        <v>0.1277485105825063</v>
      </c>
      <c r="AF49" s="133">
        <v>0.10144926441990192</v>
      </c>
      <c r="AG49" s="133">
        <v>0.13196231819976073</v>
      </c>
      <c r="AH49" s="133">
        <v>0.12465792836453575</v>
      </c>
      <c r="AI49" s="133">
        <v>0.12711338397471925</v>
      </c>
      <c r="AJ49" s="133">
        <v>0.12731738447709637</v>
      </c>
      <c r="AK49" s="133">
        <v>0.13970386040322136</v>
      </c>
      <c r="AL49" s="133">
        <v>0.11277144633438678</v>
      </c>
      <c r="AM49" s="133" t="s">
        <v>1751</v>
      </c>
      <c r="AN49" s="133" t="s">
        <v>1751</v>
      </c>
      <c r="AO49" s="133" t="s">
        <v>1751</v>
      </c>
      <c r="AP49" s="133" t="s">
        <v>1751</v>
      </c>
      <c r="AQ49" s="133" t="s">
        <v>1751</v>
      </c>
      <c r="AR49" s="133" t="s">
        <v>1751</v>
      </c>
      <c r="AS49" s="133" t="s">
        <v>1751</v>
      </c>
      <c r="AT49" s="133" t="s">
        <v>1751</v>
      </c>
      <c r="AU49" s="133" t="s">
        <v>1751</v>
      </c>
      <c r="AV49" s="68" t="s">
        <v>1751</v>
      </c>
      <c r="AW49" s="68" t="s">
        <v>1751</v>
      </c>
      <c r="AX49" s="68" t="s">
        <v>1751</v>
      </c>
      <c r="AY49" s="68" t="s">
        <v>1751</v>
      </c>
      <c r="AZ49" s="68" t="s">
        <v>1751</v>
      </c>
      <c r="BA49" s="68" t="s">
        <v>1751</v>
      </c>
      <c r="BB49" s="68" t="s">
        <v>1751</v>
      </c>
      <c r="BC49" s="68" t="s">
        <v>1751</v>
      </c>
    </row>
    <row r="50" spans="1:55">
      <c r="A50" s="132">
        <v>44936</v>
      </c>
      <c r="B50" s="133">
        <v>9.5149101192423424E-2</v>
      </c>
      <c r="C50" s="133">
        <v>9.3474629485532826E-2</v>
      </c>
      <c r="D50" s="133">
        <v>0.15405691346546505</v>
      </c>
      <c r="E50" s="133">
        <v>0.1339905917154039</v>
      </c>
      <c r="F50" s="133">
        <v>0.140450082832527</v>
      </c>
      <c r="G50" s="133">
        <v>0.13694066966111376</v>
      </c>
      <c r="H50" s="133">
        <v>0.1439539045635469</v>
      </c>
      <c r="I50" s="133">
        <v>0.13701534331958465</v>
      </c>
      <c r="J50" s="133">
        <v>0.13817157621928586</v>
      </c>
      <c r="K50" s="133">
        <v>0.14892101668803218</v>
      </c>
      <c r="L50" s="133">
        <v>0.13307687120323475</v>
      </c>
      <c r="M50" s="133">
        <v>0.12418163132546467</v>
      </c>
      <c r="N50" s="133">
        <v>0.14099218614111533</v>
      </c>
      <c r="O50" s="133">
        <v>0.15110144980215867</v>
      </c>
      <c r="P50" s="133">
        <v>0.13462230354101948</v>
      </c>
      <c r="Q50" s="133">
        <v>0.1350069196113009</v>
      </c>
      <c r="R50" s="133">
        <v>0.11108520647992026</v>
      </c>
      <c r="S50" s="133">
        <v>0.12231611893292167</v>
      </c>
      <c r="T50" s="133">
        <v>0.13478439077167206</v>
      </c>
      <c r="U50" s="133">
        <v>0.1316597845215437</v>
      </c>
      <c r="V50" s="133">
        <v>0.11519213515003196</v>
      </c>
      <c r="W50" s="133">
        <v>0.12637328048412494</v>
      </c>
      <c r="X50" s="133">
        <v>0.11714900611783241</v>
      </c>
      <c r="Y50" s="133">
        <v>0.12118478901125404</v>
      </c>
      <c r="Z50" s="133">
        <v>8.4895864701757195E-2</v>
      </c>
      <c r="AA50" s="133">
        <v>0.13130266411486449</v>
      </c>
      <c r="AB50" s="133">
        <v>0.13420271770007394</v>
      </c>
      <c r="AC50" s="133">
        <v>0.14194627068188234</v>
      </c>
      <c r="AD50" s="133">
        <v>0.12934836866017638</v>
      </c>
      <c r="AE50" s="133">
        <v>0.1277485105825063</v>
      </c>
      <c r="AF50" s="133">
        <v>0.10144926441990192</v>
      </c>
      <c r="AG50" s="133">
        <v>0.13196231819976073</v>
      </c>
      <c r="AH50" s="133">
        <v>0.12465792836453575</v>
      </c>
      <c r="AI50" s="133">
        <v>0.12711338397471925</v>
      </c>
      <c r="AJ50" s="133">
        <v>0.12731738447709637</v>
      </c>
      <c r="AK50" s="133">
        <v>0.13970386040322136</v>
      </c>
      <c r="AL50" s="133">
        <v>0.11277144633438678</v>
      </c>
      <c r="AM50" s="133" t="s">
        <v>1751</v>
      </c>
      <c r="AN50" s="133" t="s">
        <v>1751</v>
      </c>
      <c r="AO50" s="133" t="s">
        <v>1751</v>
      </c>
      <c r="AP50" s="133" t="s">
        <v>1751</v>
      </c>
      <c r="AQ50" s="133" t="s">
        <v>1751</v>
      </c>
      <c r="AR50" s="133" t="s">
        <v>1751</v>
      </c>
      <c r="AS50" s="133" t="s">
        <v>1751</v>
      </c>
      <c r="AT50" s="133" t="s">
        <v>1751</v>
      </c>
      <c r="AU50" s="133" t="s">
        <v>1751</v>
      </c>
      <c r="AV50" s="68" t="s">
        <v>1751</v>
      </c>
      <c r="AW50" s="68" t="s">
        <v>1751</v>
      </c>
      <c r="AX50" s="68" t="s">
        <v>1751</v>
      </c>
      <c r="AY50" s="68" t="s">
        <v>1751</v>
      </c>
      <c r="AZ50" s="68" t="s">
        <v>1751</v>
      </c>
      <c r="BA50" s="68" t="s">
        <v>1751</v>
      </c>
      <c r="BB50" s="68" t="s">
        <v>1751</v>
      </c>
      <c r="BC50" s="68" t="s">
        <v>1751</v>
      </c>
    </row>
    <row r="51" spans="1:55">
      <c r="A51" s="132">
        <v>44938</v>
      </c>
      <c r="B51" s="133">
        <v>8.8957188571499826E-2</v>
      </c>
      <c r="C51" s="133">
        <v>9.347462963085805E-2</v>
      </c>
      <c r="D51" s="133">
        <v>0.15472990848401122</v>
      </c>
      <c r="E51" s="133">
        <v>0.13399059168501265</v>
      </c>
      <c r="F51" s="133">
        <v>0.1418223098437158</v>
      </c>
      <c r="G51" s="133">
        <v>0.13694066943356914</v>
      </c>
      <c r="H51" s="133">
        <v>0.14395390456354684</v>
      </c>
      <c r="I51" s="133">
        <v>0.13315680485319881</v>
      </c>
      <c r="J51" s="133">
        <v>0.1381910647340425</v>
      </c>
      <c r="K51" s="133">
        <v>0.14892101668758648</v>
      </c>
      <c r="L51" s="133">
        <v>0.12983557949906191</v>
      </c>
      <c r="M51" s="133">
        <v>0.12418163127345078</v>
      </c>
      <c r="N51" s="133">
        <v>0.14099218614111547</v>
      </c>
      <c r="O51" s="133">
        <v>0.15110144980215875</v>
      </c>
      <c r="P51" s="133">
        <v>0.13462230354101956</v>
      </c>
      <c r="Q51" s="133">
        <v>0.13120544931306916</v>
      </c>
      <c r="R51" s="133">
        <v>0.11108520663178612</v>
      </c>
      <c r="S51" s="133">
        <v>0.1223161189329216</v>
      </c>
      <c r="T51" s="133">
        <v>0.13478439077167209</v>
      </c>
      <c r="U51" s="133">
        <v>0.13165978452154375</v>
      </c>
      <c r="V51" s="133">
        <v>9.7151081727204602E-2</v>
      </c>
      <c r="W51" s="133">
        <v>0.12637328017384286</v>
      </c>
      <c r="X51" s="133">
        <v>0.11714900611783235</v>
      </c>
      <c r="Y51" s="133">
        <v>0.121184789011254</v>
      </c>
      <c r="Z51" s="133">
        <v>8.4895864701757251E-2</v>
      </c>
      <c r="AA51" s="133">
        <v>0.13130266411486449</v>
      </c>
      <c r="AB51" s="133">
        <v>0.13420271770007394</v>
      </c>
      <c r="AC51" s="133">
        <v>0.14194627068188215</v>
      </c>
      <c r="AD51" s="133">
        <v>0.12934836866017638</v>
      </c>
      <c r="AE51" s="133">
        <v>0.13437144205305518</v>
      </c>
      <c r="AF51" s="133">
        <v>0.10144926432229148</v>
      </c>
      <c r="AG51" s="133">
        <v>0.13196231819976073</v>
      </c>
      <c r="AH51" s="133">
        <v>0.11600864876306083</v>
      </c>
      <c r="AI51" s="133">
        <v>0.12711338390794469</v>
      </c>
      <c r="AJ51" s="133">
        <v>0.12731738447709653</v>
      </c>
      <c r="AK51" s="133">
        <v>0.13970386040322133</v>
      </c>
      <c r="AL51" s="133">
        <v>0.11277144633438677</v>
      </c>
      <c r="AM51" s="133" t="s">
        <v>1751</v>
      </c>
      <c r="AN51" s="133" t="s">
        <v>1751</v>
      </c>
      <c r="AO51" s="133" t="s">
        <v>1751</v>
      </c>
      <c r="AP51" s="133" t="s">
        <v>1751</v>
      </c>
      <c r="AQ51" s="133" t="s">
        <v>1751</v>
      </c>
      <c r="AR51" s="133" t="s">
        <v>1751</v>
      </c>
      <c r="AS51" s="133" t="s">
        <v>1751</v>
      </c>
      <c r="AT51" s="133" t="s">
        <v>1751</v>
      </c>
      <c r="AU51" s="133" t="s">
        <v>1751</v>
      </c>
      <c r="AV51" s="68" t="s">
        <v>1751</v>
      </c>
      <c r="AW51" s="68" t="s">
        <v>1751</v>
      </c>
      <c r="AX51" s="68" t="s">
        <v>1751</v>
      </c>
      <c r="AY51" s="68" t="s">
        <v>1751</v>
      </c>
      <c r="AZ51" s="68" t="s">
        <v>1751</v>
      </c>
      <c r="BA51" s="68" t="s">
        <v>1751</v>
      </c>
      <c r="BB51" s="68" t="s">
        <v>1751</v>
      </c>
      <c r="BC51" s="68" t="s">
        <v>1751</v>
      </c>
    </row>
    <row r="52" spans="1:55">
      <c r="A52" s="132">
        <v>44943</v>
      </c>
      <c r="B52" s="133">
        <v>8.8957188571499812E-2</v>
      </c>
      <c r="C52" s="133">
        <v>9.3474629630858036E-2</v>
      </c>
      <c r="D52" s="133">
        <v>0.15472990848401122</v>
      </c>
      <c r="E52" s="133">
        <v>0.13399059168501265</v>
      </c>
      <c r="F52" s="133">
        <v>0.14729534363848021</v>
      </c>
      <c r="G52" s="133">
        <v>0.14112402628307202</v>
      </c>
      <c r="H52" s="133">
        <v>0.14878889984644061</v>
      </c>
      <c r="I52" s="133">
        <v>0.13315680496800036</v>
      </c>
      <c r="J52" s="133">
        <v>0.138275742205826</v>
      </c>
      <c r="K52" s="133">
        <v>0.15265797523269614</v>
      </c>
      <c r="L52" s="133">
        <v>0.13823516573486067</v>
      </c>
      <c r="M52" s="133">
        <v>0.12418163125671963</v>
      </c>
      <c r="N52" s="133">
        <v>0.14848444157964483</v>
      </c>
      <c r="O52" s="133">
        <v>0.15135211385504455</v>
      </c>
      <c r="P52" s="133">
        <v>0.13462230352506094</v>
      </c>
      <c r="Q52" s="133">
        <v>0.13334865041784671</v>
      </c>
      <c r="R52" s="133">
        <v>0.11108520655916154</v>
      </c>
      <c r="S52" s="133">
        <v>0.12231611893292157</v>
      </c>
      <c r="T52" s="133">
        <v>0.13478439077167209</v>
      </c>
      <c r="U52" s="133">
        <v>0.12603167746594801</v>
      </c>
      <c r="V52" s="133">
        <v>9.7151081727204602E-2</v>
      </c>
      <c r="W52" s="133">
        <v>0.14059072659571853</v>
      </c>
      <c r="X52" s="133">
        <v>0.11714900615983304</v>
      </c>
      <c r="Y52" s="133">
        <v>0.12118478901125401</v>
      </c>
      <c r="Z52" s="133">
        <v>8.4895864701757001E-2</v>
      </c>
      <c r="AA52" s="133">
        <v>0.13130266411486441</v>
      </c>
      <c r="AB52" s="133">
        <v>0.13420271770007386</v>
      </c>
      <c r="AC52" s="133">
        <v>0.13433258581535459</v>
      </c>
      <c r="AD52" s="133">
        <v>0.12934836866017652</v>
      </c>
      <c r="AE52" s="133">
        <v>0.14123319168015303</v>
      </c>
      <c r="AF52" s="133">
        <v>0.10144926443128005</v>
      </c>
      <c r="AG52" s="133">
        <v>0.1319623181997607</v>
      </c>
      <c r="AH52" s="133">
        <v>0.11600864876306104</v>
      </c>
      <c r="AI52" s="133">
        <v>0.12711338390794455</v>
      </c>
      <c r="AJ52" s="133">
        <v>0.13691994220345524</v>
      </c>
      <c r="AK52" s="133">
        <v>0.14762528573123798</v>
      </c>
      <c r="AL52" s="133">
        <v>0.11277144639133677</v>
      </c>
      <c r="AM52" s="133" t="s">
        <v>1751</v>
      </c>
      <c r="AN52" s="133" t="s">
        <v>1751</v>
      </c>
      <c r="AO52" s="133" t="s">
        <v>1751</v>
      </c>
      <c r="AP52" s="133" t="s">
        <v>1751</v>
      </c>
      <c r="AQ52" s="133" t="s">
        <v>1751</v>
      </c>
      <c r="AR52" s="133" t="s">
        <v>1751</v>
      </c>
      <c r="AS52" s="133" t="s">
        <v>1751</v>
      </c>
      <c r="AT52" s="133" t="s">
        <v>1751</v>
      </c>
      <c r="AU52" s="133" t="s">
        <v>1751</v>
      </c>
      <c r="AV52" s="68" t="s">
        <v>1751</v>
      </c>
      <c r="AW52" s="68" t="s">
        <v>1751</v>
      </c>
      <c r="AX52" s="68" t="s">
        <v>1751</v>
      </c>
      <c r="AY52" s="68" t="s">
        <v>1751</v>
      </c>
      <c r="AZ52" s="68" t="s">
        <v>1751</v>
      </c>
      <c r="BA52" s="68" t="s">
        <v>1751</v>
      </c>
      <c r="BB52" s="68" t="s">
        <v>1751</v>
      </c>
      <c r="BC52" s="68" t="s">
        <v>1751</v>
      </c>
    </row>
    <row r="53" spans="1:55">
      <c r="A53" s="132">
        <v>44944</v>
      </c>
      <c r="B53" s="133">
        <v>8.8957188571499687E-2</v>
      </c>
      <c r="C53" s="133">
        <v>9.347462963085805E-2</v>
      </c>
      <c r="D53" s="133">
        <v>0.15472990848401122</v>
      </c>
      <c r="E53" s="133">
        <v>0.13399059168501265</v>
      </c>
      <c r="F53" s="133">
        <v>0.14733846961507194</v>
      </c>
      <c r="G53" s="133">
        <v>0.13710596308367248</v>
      </c>
      <c r="H53" s="133">
        <v>0.15359120690173431</v>
      </c>
      <c r="I53" s="133">
        <v>0.13315680474857874</v>
      </c>
      <c r="J53" s="133">
        <v>0.1382757422058262</v>
      </c>
      <c r="K53" s="133">
        <v>0.15265797523269592</v>
      </c>
      <c r="L53" s="133">
        <v>0.14147443597040524</v>
      </c>
      <c r="M53" s="133">
        <v>0.12418163106917693</v>
      </c>
      <c r="N53" s="133">
        <v>0.1484844415796448</v>
      </c>
      <c r="O53" s="133">
        <v>0.15135211385504474</v>
      </c>
      <c r="P53" s="133">
        <v>0.13462230352506091</v>
      </c>
      <c r="Q53" s="133">
        <v>0.13334865041784669</v>
      </c>
      <c r="R53" s="133">
        <v>0.11108520655916151</v>
      </c>
      <c r="S53" s="133">
        <v>0.12231611893292155</v>
      </c>
      <c r="T53" s="133">
        <v>0.13478439077167204</v>
      </c>
      <c r="U53" s="133">
        <v>0.13056085126054556</v>
      </c>
      <c r="V53" s="133">
        <v>0.11602614639403824</v>
      </c>
      <c r="W53" s="133">
        <v>0.14059072608092679</v>
      </c>
      <c r="X53" s="133">
        <v>0.11714900615983323</v>
      </c>
      <c r="Y53" s="133">
        <v>0.12118478901125415</v>
      </c>
      <c r="Z53" s="133">
        <v>8.4895864701756987E-2</v>
      </c>
      <c r="AA53" s="133">
        <v>0.13130266411486438</v>
      </c>
      <c r="AB53" s="133">
        <v>0.13420271770007383</v>
      </c>
      <c r="AC53" s="133">
        <v>0.13433258414080426</v>
      </c>
      <c r="AD53" s="133">
        <v>0.13113991702252312</v>
      </c>
      <c r="AE53" s="133">
        <v>0.14123319151488409</v>
      </c>
      <c r="AF53" s="133">
        <v>0.10144926443128</v>
      </c>
      <c r="AG53" s="133">
        <v>0.13622516004891586</v>
      </c>
      <c r="AH53" s="133">
        <v>0.11600864895046829</v>
      </c>
      <c r="AI53" s="133">
        <v>0.12711338390794477</v>
      </c>
      <c r="AJ53" s="133">
        <v>0.13691994220345527</v>
      </c>
      <c r="AK53" s="133">
        <v>0.14762528573123801</v>
      </c>
      <c r="AL53" s="133">
        <v>0.1127714463913369</v>
      </c>
      <c r="AM53" s="133" t="s">
        <v>1751</v>
      </c>
      <c r="AN53" s="133" t="s">
        <v>1751</v>
      </c>
      <c r="AO53" s="133" t="s">
        <v>1751</v>
      </c>
      <c r="AP53" s="133" t="s">
        <v>1751</v>
      </c>
      <c r="AQ53" s="133" t="s">
        <v>1751</v>
      </c>
      <c r="AR53" s="133" t="s">
        <v>1751</v>
      </c>
      <c r="AS53" s="133" t="s">
        <v>1751</v>
      </c>
      <c r="AT53" s="133" t="s">
        <v>1751</v>
      </c>
      <c r="AU53" s="133" t="s">
        <v>1751</v>
      </c>
      <c r="AV53" s="68" t="s">
        <v>1751</v>
      </c>
      <c r="AW53" s="68" t="s">
        <v>1751</v>
      </c>
      <c r="AX53" s="68" t="s">
        <v>1751</v>
      </c>
      <c r="AY53" s="68" t="s">
        <v>1751</v>
      </c>
      <c r="AZ53" s="68" t="s">
        <v>1751</v>
      </c>
      <c r="BA53" s="68" t="s">
        <v>1751</v>
      </c>
      <c r="BB53" s="68" t="s">
        <v>1751</v>
      </c>
      <c r="BC53" s="68" t="s">
        <v>1751</v>
      </c>
    </row>
    <row r="54" spans="1:55">
      <c r="A54" s="132">
        <v>44945</v>
      </c>
      <c r="B54" s="133">
        <v>8.8957188571499632E-2</v>
      </c>
      <c r="C54" s="133">
        <v>9.3474629630858119E-2</v>
      </c>
      <c r="D54" s="133">
        <v>0.15472990848401108</v>
      </c>
      <c r="E54" s="133">
        <v>0.13399059168501268</v>
      </c>
      <c r="F54" s="133">
        <v>0.14733846961507197</v>
      </c>
      <c r="G54" s="133">
        <v>0.13583472692726961</v>
      </c>
      <c r="H54" s="133">
        <v>0.1500955337814725</v>
      </c>
      <c r="I54" s="133">
        <v>0.13315680505222138</v>
      </c>
      <c r="J54" s="133">
        <v>0.13827574220582603</v>
      </c>
      <c r="K54" s="133">
        <v>0.15800174911795128</v>
      </c>
      <c r="L54" s="133">
        <v>0.14678513357568154</v>
      </c>
      <c r="M54" s="133">
        <v>0.12418163156109652</v>
      </c>
      <c r="N54" s="133">
        <v>0.14848444157964477</v>
      </c>
      <c r="O54" s="133">
        <v>0.15135211385504455</v>
      </c>
      <c r="P54" s="133">
        <v>0.13462230352506094</v>
      </c>
      <c r="Q54" s="133">
        <v>0.13334865041784671</v>
      </c>
      <c r="R54" s="133">
        <v>0.11108520655916154</v>
      </c>
      <c r="S54" s="133">
        <v>0.12231611893292157</v>
      </c>
      <c r="T54" s="133">
        <v>0.13478439077167209</v>
      </c>
      <c r="U54" s="133">
        <v>0.13056085126054642</v>
      </c>
      <c r="V54" s="133">
        <v>0.13528222629950121</v>
      </c>
      <c r="W54" s="133">
        <v>0.14059072604661169</v>
      </c>
      <c r="X54" s="133">
        <v>0.11714900615983315</v>
      </c>
      <c r="Y54" s="133">
        <v>0.1211847890112541</v>
      </c>
      <c r="Z54" s="133">
        <v>8.4895864701757251E-2</v>
      </c>
      <c r="AA54" s="133">
        <v>0.13130266411486449</v>
      </c>
      <c r="AB54" s="133">
        <v>0.13420271770007394</v>
      </c>
      <c r="AC54" s="133">
        <v>0.13433258414080423</v>
      </c>
      <c r="AD54" s="133">
        <v>0.13113991702252309</v>
      </c>
      <c r="AE54" s="133">
        <v>0.14123319151488428</v>
      </c>
      <c r="AF54" s="133">
        <v>0.10144926443128004</v>
      </c>
      <c r="AG54" s="133">
        <v>0.14038554845115706</v>
      </c>
      <c r="AH54" s="133">
        <v>0.1160086488075544</v>
      </c>
      <c r="AI54" s="133">
        <v>0.13596202686087919</v>
      </c>
      <c r="AJ54" s="133">
        <v>0.13691994218927614</v>
      </c>
      <c r="AK54" s="133">
        <v>0.14762528573123807</v>
      </c>
      <c r="AL54" s="133">
        <v>0.11277144639133678</v>
      </c>
      <c r="AM54" s="133" t="s">
        <v>1751</v>
      </c>
      <c r="AN54" s="133" t="s">
        <v>1751</v>
      </c>
      <c r="AO54" s="133" t="s">
        <v>1751</v>
      </c>
      <c r="AP54" s="133" t="s">
        <v>1751</v>
      </c>
      <c r="AQ54" s="133" t="s">
        <v>1751</v>
      </c>
      <c r="AR54" s="133" t="s">
        <v>1751</v>
      </c>
      <c r="AS54" s="133" t="s">
        <v>1751</v>
      </c>
      <c r="AT54" s="133" t="s">
        <v>1751</v>
      </c>
      <c r="AU54" s="133" t="s">
        <v>1751</v>
      </c>
      <c r="AV54" s="68" t="s">
        <v>1751</v>
      </c>
      <c r="AW54" s="68" t="s">
        <v>1751</v>
      </c>
      <c r="AX54" s="68" t="s">
        <v>1751</v>
      </c>
      <c r="AY54" s="68" t="s">
        <v>1751</v>
      </c>
      <c r="AZ54" s="68" t="s">
        <v>1751</v>
      </c>
      <c r="BA54" s="68" t="s">
        <v>1751</v>
      </c>
      <c r="BB54" s="68" t="s">
        <v>1751</v>
      </c>
      <c r="BC54" s="68" t="s">
        <v>1751</v>
      </c>
    </row>
    <row r="55" spans="1:55">
      <c r="A55" s="132">
        <v>44949</v>
      </c>
      <c r="B55" s="133">
        <v>8.8957188571499701E-2</v>
      </c>
      <c r="C55" s="133">
        <v>9.3474629630858064E-2</v>
      </c>
      <c r="D55" s="133">
        <v>0.15472990848401122</v>
      </c>
      <c r="E55" s="133">
        <v>0.13961205735571552</v>
      </c>
      <c r="F55" s="133">
        <v>0.14747082835451347</v>
      </c>
      <c r="G55" s="133">
        <v>0.14230205797247422</v>
      </c>
      <c r="H55" s="133">
        <v>0.15338683292362509</v>
      </c>
      <c r="I55" s="133">
        <v>0.13868649441862546</v>
      </c>
      <c r="J55" s="133">
        <v>0.141267932983203</v>
      </c>
      <c r="K55" s="133">
        <v>0.15800174900744524</v>
      </c>
      <c r="L55" s="133">
        <v>0.14429473726325814</v>
      </c>
      <c r="M55" s="133">
        <v>0.12418163139602426</v>
      </c>
      <c r="N55" s="133">
        <v>0.14848444157964483</v>
      </c>
      <c r="O55" s="133">
        <v>0.1551420977480894</v>
      </c>
      <c r="P55" s="133">
        <v>0.13952692863778701</v>
      </c>
      <c r="Q55" s="133">
        <v>0.13975625546261211</v>
      </c>
      <c r="R55" s="133">
        <v>0.11108520610851297</v>
      </c>
      <c r="S55" s="133">
        <v>0.12231611893292159</v>
      </c>
      <c r="T55" s="133">
        <v>0.13478439077167209</v>
      </c>
      <c r="U55" s="133">
        <v>0.1305608512605464</v>
      </c>
      <c r="V55" s="133">
        <v>0.13528222629950121</v>
      </c>
      <c r="W55" s="133">
        <v>0.14059072604661169</v>
      </c>
      <c r="X55" s="133">
        <v>0.11714900615983315</v>
      </c>
      <c r="Y55" s="133">
        <v>0.13010357982472176</v>
      </c>
      <c r="Z55" s="133">
        <v>8.4895864660936515E-2</v>
      </c>
      <c r="AA55" s="133">
        <v>0.13130266411486438</v>
      </c>
      <c r="AB55" s="133">
        <v>0.13420271770007383</v>
      </c>
      <c r="AC55" s="133">
        <v>0.13433258414080423</v>
      </c>
      <c r="AD55" s="133">
        <v>0.13113991702252312</v>
      </c>
      <c r="AE55" s="133">
        <v>0.14654966495220798</v>
      </c>
      <c r="AF55" s="133">
        <v>0.1014492645198161</v>
      </c>
      <c r="AG55" s="133">
        <v>0.14110467242718877</v>
      </c>
      <c r="AH55" s="133">
        <v>0.11600864878777982</v>
      </c>
      <c r="AI55" s="133">
        <v>0.13596202686087933</v>
      </c>
      <c r="AJ55" s="133">
        <v>0.13691994218927619</v>
      </c>
      <c r="AK55" s="133">
        <v>0.15292188624493924</v>
      </c>
      <c r="AL55" s="133">
        <v>0.11277144622188273</v>
      </c>
      <c r="AM55" s="133" t="s">
        <v>1751</v>
      </c>
      <c r="AN55" s="133" t="s">
        <v>1751</v>
      </c>
      <c r="AO55" s="133" t="s">
        <v>1751</v>
      </c>
      <c r="AP55" s="133" t="s">
        <v>1751</v>
      </c>
      <c r="AQ55" s="133" t="s">
        <v>1751</v>
      </c>
      <c r="AR55" s="133" t="s">
        <v>1751</v>
      </c>
      <c r="AS55" s="133" t="s">
        <v>1751</v>
      </c>
      <c r="AT55" s="133" t="s">
        <v>1751</v>
      </c>
      <c r="AU55" s="133" t="s">
        <v>1751</v>
      </c>
      <c r="AV55" s="68" t="s">
        <v>1751</v>
      </c>
      <c r="AW55" s="68" t="s">
        <v>1751</v>
      </c>
      <c r="AX55" s="68" t="s">
        <v>1751</v>
      </c>
      <c r="AY55" s="68" t="s">
        <v>1751</v>
      </c>
      <c r="AZ55" s="68" t="s">
        <v>1751</v>
      </c>
      <c r="BA55" s="68" t="s">
        <v>1751</v>
      </c>
      <c r="BB55" s="68" t="s">
        <v>1751</v>
      </c>
      <c r="BC55" s="68" t="s">
        <v>1751</v>
      </c>
    </row>
    <row r="56" spans="1:55">
      <c r="A56" s="132">
        <v>44950</v>
      </c>
      <c r="B56" s="133">
        <v>8.895718857149984E-2</v>
      </c>
      <c r="C56" s="133">
        <v>9.3474629630858064E-2</v>
      </c>
      <c r="D56" s="133">
        <v>0.15472990848401122</v>
      </c>
      <c r="E56" s="133">
        <v>0.13961205735571552</v>
      </c>
      <c r="F56" s="133">
        <v>0.14747082835451347</v>
      </c>
      <c r="G56" s="133">
        <v>0.13854035660503569</v>
      </c>
      <c r="H56" s="133">
        <v>0.15338683289022881</v>
      </c>
      <c r="I56" s="133">
        <v>0.13868649441862557</v>
      </c>
      <c r="J56" s="133">
        <v>0.13732591666637586</v>
      </c>
      <c r="K56" s="133">
        <v>0.15800174918014792</v>
      </c>
      <c r="L56" s="133">
        <v>0.14429473726325814</v>
      </c>
      <c r="M56" s="133">
        <v>0.12418163139602426</v>
      </c>
      <c r="N56" s="133">
        <v>0.14848444157964483</v>
      </c>
      <c r="O56" s="133">
        <v>0.1551420977480894</v>
      </c>
      <c r="P56" s="133">
        <v>0.13952692863778701</v>
      </c>
      <c r="Q56" s="133">
        <v>0.13975625546261211</v>
      </c>
      <c r="R56" s="133">
        <v>0.11108520610851297</v>
      </c>
      <c r="S56" s="133">
        <v>0.12231611893292159</v>
      </c>
      <c r="T56" s="133">
        <v>0.13478439077167209</v>
      </c>
      <c r="U56" s="133">
        <v>0.13095939304159915</v>
      </c>
      <c r="V56" s="133">
        <v>0.13484457611847614</v>
      </c>
      <c r="W56" s="133">
        <v>0.14059072605158229</v>
      </c>
      <c r="X56" s="133">
        <v>0.11714900615983311</v>
      </c>
      <c r="Y56" s="133">
        <v>0.13010357982472187</v>
      </c>
      <c r="Z56" s="133">
        <v>8.4895864660936557E-2</v>
      </c>
      <c r="AA56" s="133">
        <v>0.13130266411486441</v>
      </c>
      <c r="AB56" s="133">
        <v>0.13420271770007386</v>
      </c>
      <c r="AC56" s="133">
        <v>0.13433258408314119</v>
      </c>
      <c r="AD56" s="133">
        <v>0.13113991702252314</v>
      </c>
      <c r="AE56" s="133">
        <v>0.14654966495220798</v>
      </c>
      <c r="AF56" s="133">
        <v>0.1014492645198161</v>
      </c>
      <c r="AG56" s="133">
        <v>0.14140784952373336</v>
      </c>
      <c r="AH56" s="133">
        <v>0.11600864877788961</v>
      </c>
      <c r="AI56" s="133">
        <v>0.13596202686087941</v>
      </c>
      <c r="AJ56" s="133">
        <v>0.13503388049552686</v>
      </c>
      <c r="AK56" s="133">
        <v>0.14647793535960674</v>
      </c>
      <c r="AL56" s="133">
        <v>0.11277144635642425</v>
      </c>
      <c r="AM56" s="133" t="s">
        <v>1751</v>
      </c>
      <c r="AN56" s="133" t="s">
        <v>1751</v>
      </c>
      <c r="AO56" s="133" t="s">
        <v>1751</v>
      </c>
      <c r="AP56" s="133" t="s">
        <v>1751</v>
      </c>
      <c r="AQ56" s="133" t="s">
        <v>1751</v>
      </c>
      <c r="AR56" s="133" t="s">
        <v>1751</v>
      </c>
      <c r="AS56" s="133" t="s">
        <v>1751</v>
      </c>
      <c r="AT56" s="133" t="s">
        <v>1751</v>
      </c>
      <c r="AU56" s="133" t="s">
        <v>1751</v>
      </c>
      <c r="AV56" s="68" t="s">
        <v>1751</v>
      </c>
      <c r="AW56" s="68" t="s">
        <v>1751</v>
      </c>
      <c r="AX56" s="68" t="s">
        <v>1751</v>
      </c>
      <c r="AY56" s="68" t="s">
        <v>1751</v>
      </c>
      <c r="AZ56" s="68" t="s">
        <v>1751</v>
      </c>
      <c r="BA56" s="68" t="s">
        <v>1751</v>
      </c>
      <c r="BB56" s="68" t="s">
        <v>1751</v>
      </c>
      <c r="BC56" s="68" t="s">
        <v>1751</v>
      </c>
    </row>
    <row r="57" spans="1:55">
      <c r="A57" s="132">
        <v>44951</v>
      </c>
      <c r="B57" s="133">
        <v>8.8957188571499812E-2</v>
      </c>
      <c r="C57" s="133">
        <v>9.3474629630858036E-2</v>
      </c>
      <c r="D57" s="133">
        <v>0.15472990848401122</v>
      </c>
      <c r="E57" s="133">
        <v>0.14234198120451108</v>
      </c>
      <c r="F57" s="133">
        <v>0.14822614931323871</v>
      </c>
      <c r="G57" s="133">
        <v>0.13854035666357375</v>
      </c>
      <c r="H57" s="133">
        <v>0.15182511521470959</v>
      </c>
      <c r="I57" s="133">
        <v>0.13870973361736716</v>
      </c>
      <c r="J57" s="133">
        <v>0.14129622698226968</v>
      </c>
      <c r="K57" s="133">
        <v>0.15800174900684244</v>
      </c>
      <c r="L57" s="133">
        <v>0.13659933055010398</v>
      </c>
      <c r="M57" s="133">
        <v>0.12418163153223027</v>
      </c>
      <c r="N57" s="133">
        <v>0.15599885791056975</v>
      </c>
      <c r="O57" s="133">
        <v>0.15514209771432086</v>
      </c>
      <c r="P57" s="133">
        <v>0.13952692863778698</v>
      </c>
      <c r="Q57" s="133">
        <v>0.14546708373070444</v>
      </c>
      <c r="R57" s="133">
        <v>0.11108520683766038</v>
      </c>
      <c r="S57" s="133">
        <v>0.12231611893292156</v>
      </c>
      <c r="T57" s="133">
        <v>0.13478439077167206</v>
      </c>
      <c r="U57" s="133">
        <v>0.13095939304159765</v>
      </c>
      <c r="V57" s="133">
        <v>0.15106513791482054</v>
      </c>
      <c r="W57" s="133">
        <v>0.14059072631367311</v>
      </c>
      <c r="X57" s="133">
        <v>0.11714900615983298</v>
      </c>
      <c r="Y57" s="133">
        <v>0.12812623263606859</v>
      </c>
      <c r="Z57" s="133">
        <v>8.4895864604448021E-2</v>
      </c>
      <c r="AA57" s="133">
        <v>0.13130266411486438</v>
      </c>
      <c r="AB57" s="133">
        <v>0.13420271770007383</v>
      </c>
      <c r="AC57" s="133">
        <v>0.1411369368681345</v>
      </c>
      <c r="AD57" s="133">
        <v>0.13555369405066553</v>
      </c>
      <c r="AE57" s="133">
        <v>0.14654966505388944</v>
      </c>
      <c r="AF57" s="133">
        <v>0.10144926451981602</v>
      </c>
      <c r="AG57" s="133">
        <v>0.14141670648012863</v>
      </c>
      <c r="AH57" s="133">
        <v>0.11600864877758572</v>
      </c>
      <c r="AI57" s="133">
        <v>0.13596202686087938</v>
      </c>
      <c r="AJ57" s="133">
        <v>0.1448132595908459</v>
      </c>
      <c r="AK57" s="133">
        <v>0.1529924982421651</v>
      </c>
      <c r="AL57" s="133">
        <v>0.11277144621818463</v>
      </c>
      <c r="AM57" s="133" t="s">
        <v>1751</v>
      </c>
      <c r="AN57" s="133" t="s">
        <v>1751</v>
      </c>
      <c r="AO57" s="133" t="s">
        <v>1751</v>
      </c>
      <c r="AP57" s="133" t="s">
        <v>1751</v>
      </c>
      <c r="AQ57" s="133" t="s">
        <v>1751</v>
      </c>
      <c r="AR57" s="133" t="s">
        <v>1751</v>
      </c>
      <c r="AS57" s="133" t="s">
        <v>1751</v>
      </c>
      <c r="AT57" s="133" t="s">
        <v>1751</v>
      </c>
      <c r="AU57" s="133" t="s">
        <v>1751</v>
      </c>
      <c r="AV57" s="68" t="s">
        <v>1751</v>
      </c>
      <c r="AW57" s="68" t="s">
        <v>1751</v>
      </c>
      <c r="AX57" s="68" t="s">
        <v>1751</v>
      </c>
      <c r="AY57" s="68" t="s">
        <v>1751</v>
      </c>
      <c r="AZ57" s="68" t="s">
        <v>1751</v>
      </c>
      <c r="BA57" s="68" t="s">
        <v>1751</v>
      </c>
      <c r="BB57" s="68" t="s">
        <v>1751</v>
      </c>
      <c r="BC57" s="68" t="s">
        <v>1751</v>
      </c>
    </row>
    <row r="58" spans="1:55">
      <c r="A58" s="132">
        <v>44952</v>
      </c>
      <c r="B58" s="133">
        <v>8.8957188571499826E-2</v>
      </c>
      <c r="C58" s="133">
        <v>9.347462963085805E-2</v>
      </c>
      <c r="D58" s="133">
        <v>0.15472990848401122</v>
      </c>
      <c r="E58" s="133">
        <v>0.1383226508605323</v>
      </c>
      <c r="F58" s="133">
        <v>0.14354184421476021</v>
      </c>
      <c r="G58" s="133">
        <v>0.1385403564898067</v>
      </c>
      <c r="H58" s="133">
        <v>0.15182511521470948</v>
      </c>
      <c r="I58" s="133">
        <v>0.13870973361736719</v>
      </c>
      <c r="J58" s="133">
        <v>0.14129622698226971</v>
      </c>
      <c r="K58" s="133">
        <v>0.15644783866962395</v>
      </c>
      <c r="L58" s="133">
        <v>0.13659933062868251</v>
      </c>
      <c r="M58" s="133">
        <v>0.12418163153223036</v>
      </c>
      <c r="N58" s="133">
        <v>0.15607897471710233</v>
      </c>
      <c r="O58" s="133">
        <v>0.15514209771127199</v>
      </c>
      <c r="P58" s="133">
        <v>0.13952692863778704</v>
      </c>
      <c r="Q58" s="133">
        <v>0.14828569499983174</v>
      </c>
      <c r="R58" s="133">
        <v>0.11108520688371154</v>
      </c>
      <c r="S58" s="133">
        <v>0.12231611893292164</v>
      </c>
      <c r="T58" s="133">
        <v>0.13478439077167206</v>
      </c>
      <c r="U58" s="133">
        <v>0.1309593955356603</v>
      </c>
      <c r="V58" s="133">
        <v>0.14517480067662877</v>
      </c>
      <c r="W58" s="133">
        <v>0.14059072561262331</v>
      </c>
      <c r="X58" s="133">
        <v>0.11714900615983249</v>
      </c>
      <c r="Y58" s="133">
        <v>0.12812623263606859</v>
      </c>
      <c r="Z58" s="133">
        <v>8.4895864604448021E-2</v>
      </c>
      <c r="AA58" s="133">
        <v>0.13130266411486438</v>
      </c>
      <c r="AB58" s="133">
        <v>0.13420271770007383</v>
      </c>
      <c r="AC58" s="133">
        <v>0.14113693686813919</v>
      </c>
      <c r="AD58" s="133">
        <v>0.13555369405066553</v>
      </c>
      <c r="AE58" s="133">
        <v>0.14654966505388944</v>
      </c>
      <c r="AF58" s="133">
        <v>0.10144926451981602</v>
      </c>
      <c r="AG58" s="133">
        <v>0.14141670648012863</v>
      </c>
      <c r="AH58" s="133">
        <v>0.11600864877758572</v>
      </c>
      <c r="AI58" s="133">
        <v>0.14367935340329244</v>
      </c>
      <c r="AJ58" s="133">
        <v>0.14531397357415421</v>
      </c>
      <c r="AK58" s="133">
        <v>0.15299249863225292</v>
      </c>
      <c r="AL58" s="133">
        <v>0.11277144621818451</v>
      </c>
      <c r="AM58" s="133" t="s">
        <v>1751</v>
      </c>
      <c r="AN58" s="133" t="s">
        <v>1751</v>
      </c>
      <c r="AO58" s="133" t="s">
        <v>1751</v>
      </c>
      <c r="AP58" s="133" t="s">
        <v>1751</v>
      </c>
      <c r="AQ58" s="133" t="s">
        <v>1751</v>
      </c>
      <c r="AR58" s="133" t="s">
        <v>1751</v>
      </c>
      <c r="AS58" s="133" t="s">
        <v>1751</v>
      </c>
      <c r="AT58" s="133" t="s">
        <v>1751</v>
      </c>
      <c r="AU58" s="133" t="s">
        <v>1751</v>
      </c>
      <c r="AV58" s="68" t="s">
        <v>1751</v>
      </c>
      <c r="AW58" s="68" t="s">
        <v>1751</v>
      </c>
      <c r="AX58" s="68" t="s">
        <v>1751</v>
      </c>
      <c r="AY58" s="68" t="s">
        <v>1751</v>
      </c>
      <c r="AZ58" s="68" t="s">
        <v>1751</v>
      </c>
      <c r="BA58" s="68" t="s">
        <v>1751</v>
      </c>
      <c r="BB58" s="68" t="s">
        <v>1751</v>
      </c>
      <c r="BC58" s="68" t="s">
        <v>1751</v>
      </c>
    </row>
    <row r="59" spans="1:55">
      <c r="A59" s="132">
        <v>44955</v>
      </c>
      <c r="B59" s="133">
        <v>8.8957188571499701E-2</v>
      </c>
      <c r="C59" s="133">
        <v>9.3474629630858064E-2</v>
      </c>
      <c r="D59" s="133">
        <v>0.1542176365138426</v>
      </c>
      <c r="E59" s="133">
        <v>0.13836433607218487</v>
      </c>
      <c r="F59" s="133">
        <v>0.14344971127482548</v>
      </c>
      <c r="G59" s="133">
        <v>0.1386108290805029</v>
      </c>
      <c r="H59" s="133">
        <v>0.15032072446288736</v>
      </c>
      <c r="I59" s="133">
        <v>0.13875606268536542</v>
      </c>
      <c r="J59" s="133">
        <v>0.14135268777182225</v>
      </c>
      <c r="K59" s="133">
        <v>0.15644783866235279</v>
      </c>
      <c r="L59" s="133">
        <v>0.14058254030000567</v>
      </c>
      <c r="M59" s="133">
        <v>0.1241816311482858</v>
      </c>
      <c r="N59" s="133">
        <v>0.15314749725305621</v>
      </c>
      <c r="O59" s="133">
        <v>0.15533712280609896</v>
      </c>
      <c r="P59" s="133">
        <v>0.13952692862992885</v>
      </c>
      <c r="Q59" s="133">
        <v>0.14632422895600311</v>
      </c>
      <c r="R59" s="133">
        <v>0.11108520685095874</v>
      </c>
      <c r="S59" s="133">
        <v>0.12231611893292152</v>
      </c>
      <c r="T59" s="133">
        <v>0.14132148673193878</v>
      </c>
      <c r="U59" s="133">
        <v>0.13095939553566022</v>
      </c>
      <c r="V59" s="133">
        <v>0.15234347487481467</v>
      </c>
      <c r="W59" s="133">
        <v>0.14059072651646165</v>
      </c>
      <c r="X59" s="133">
        <v>0.11714900615983304</v>
      </c>
      <c r="Y59" s="133">
        <v>0.13724313729739843</v>
      </c>
      <c r="Z59" s="133">
        <v>8.4895864577177085E-2</v>
      </c>
      <c r="AA59" s="133">
        <v>0.13130266411486435</v>
      </c>
      <c r="AB59" s="133">
        <v>0.13420271770007383</v>
      </c>
      <c r="AC59" s="133">
        <v>0.14278568619575846</v>
      </c>
      <c r="AD59" s="133">
        <v>0.13555369405066553</v>
      </c>
      <c r="AE59" s="133">
        <v>0.14516208887365928</v>
      </c>
      <c r="AF59" s="133">
        <v>0.10144926425249928</v>
      </c>
      <c r="AG59" s="133">
        <v>0.14145195999697999</v>
      </c>
      <c r="AH59" s="133">
        <v>0.1160086487763658</v>
      </c>
      <c r="AI59" s="133">
        <v>0.14377720135845704</v>
      </c>
      <c r="AJ59" s="133">
        <v>0.14887382608709496</v>
      </c>
      <c r="AK59" s="133">
        <v>0.15309001851261173</v>
      </c>
      <c r="AL59" s="133">
        <v>0.11277144621290495</v>
      </c>
      <c r="AM59" s="133" t="s">
        <v>1751</v>
      </c>
      <c r="AN59" s="133" t="s">
        <v>1751</v>
      </c>
      <c r="AO59" s="133" t="s">
        <v>1751</v>
      </c>
      <c r="AP59" s="133" t="s">
        <v>1751</v>
      </c>
      <c r="AQ59" s="133" t="s">
        <v>1751</v>
      </c>
      <c r="AR59" s="133" t="s">
        <v>1751</v>
      </c>
      <c r="AS59" s="133" t="s">
        <v>1751</v>
      </c>
      <c r="AT59" s="133" t="s">
        <v>1751</v>
      </c>
      <c r="AU59" s="133" t="s">
        <v>1751</v>
      </c>
      <c r="AV59" s="68" t="s">
        <v>1751</v>
      </c>
      <c r="AW59" s="68" t="s">
        <v>1751</v>
      </c>
      <c r="AX59" s="68" t="s">
        <v>1751</v>
      </c>
      <c r="AY59" s="68" t="s">
        <v>1751</v>
      </c>
      <c r="AZ59" s="68" t="s">
        <v>1751</v>
      </c>
      <c r="BA59" s="68" t="s">
        <v>1751</v>
      </c>
      <c r="BB59" s="68" t="s">
        <v>1751</v>
      </c>
      <c r="BC59" s="68" t="s">
        <v>1751</v>
      </c>
    </row>
    <row r="60" spans="1:55">
      <c r="A60" s="132">
        <v>44956</v>
      </c>
      <c r="B60" s="133">
        <v>8.8957188571499646E-2</v>
      </c>
      <c r="C60" s="133">
        <v>9.97246257901621E-2</v>
      </c>
      <c r="D60" s="133">
        <v>0.15421763627949331</v>
      </c>
      <c r="E60" s="133">
        <v>0.13971176515593881</v>
      </c>
      <c r="F60" s="133">
        <v>0.1453688254610615</v>
      </c>
      <c r="G60" s="133">
        <v>0.1399644850537293</v>
      </c>
      <c r="H60" s="133">
        <v>0.15032072440534722</v>
      </c>
      <c r="I60" s="133">
        <v>0.13875606268536556</v>
      </c>
      <c r="J60" s="133">
        <v>0.14135268777182231</v>
      </c>
      <c r="K60" s="133">
        <v>0.15644783866235282</v>
      </c>
      <c r="L60" s="133">
        <v>0.13934679899888197</v>
      </c>
      <c r="M60" s="133">
        <v>0.12418163121910705</v>
      </c>
      <c r="N60" s="133">
        <v>0.15314749725305621</v>
      </c>
      <c r="O60" s="133">
        <v>0.15536965023496949</v>
      </c>
      <c r="P60" s="133">
        <v>0.13952692862855237</v>
      </c>
      <c r="Q60" s="133">
        <v>0.14632422895600319</v>
      </c>
      <c r="R60" s="133">
        <v>0.1302017160519445</v>
      </c>
      <c r="S60" s="133">
        <v>0.1223161187963724</v>
      </c>
      <c r="T60" s="133">
        <v>0.14132148673193884</v>
      </c>
      <c r="U60" s="133">
        <v>0.13095939686663705</v>
      </c>
      <c r="V60" s="133">
        <v>0.14039594747888923</v>
      </c>
      <c r="W60" s="133">
        <v>0.14059072603922879</v>
      </c>
      <c r="X60" s="133">
        <v>0.11714900615983316</v>
      </c>
      <c r="Y60" s="133">
        <v>0.1372431372973984</v>
      </c>
      <c r="Z60" s="133">
        <v>8.4895864577177016E-2</v>
      </c>
      <c r="AA60" s="133">
        <v>0.13130266411486449</v>
      </c>
      <c r="AB60" s="133">
        <v>0.13420271770007394</v>
      </c>
      <c r="AC60" s="133">
        <v>0.14278568619575407</v>
      </c>
      <c r="AD60" s="133">
        <v>0.1355536940506657</v>
      </c>
      <c r="AE60" s="133">
        <v>0.14468774024709427</v>
      </c>
      <c r="AF60" s="133">
        <v>0.10144926428713019</v>
      </c>
      <c r="AG60" s="133">
        <v>0.14146072964598411</v>
      </c>
      <c r="AH60" s="133">
        <v>0.11600864877605999</v>
      </c>
      <c r="AI60" s="133">
        <v>0.14377720135845717</v>
      </c>
      <c r="AJ60" s="133">
        <v>0.13929847694568867</v>
      </c>
      <c r="AK60" s="133">
        <v>0.15316927403927086</v>
      </c>
      <c r="AL60" s="133">
        <v>0.11277144620846377</v>
      </c>
      <c r="AM60" s="133" t="s">
        <v>1751</v>
      </c>
      <c r="AN60" s="133" t="s">
        <v>1751</v>
      </c>
      <c r="AO60" s="133" t="s">
        <v>1751</v>
      </c>
      <c r="AP60" s="133" t="s">
        <v>1751</v>
      </c>
      <c r="AQ60" s="133" t="s">
        <v>1751</v>
      </c>
      <c r="AR60" s="133" t="s">
        <v>1751</v>
      </c>
      <c r="AS60" s="133" t="s">
        <v>1751</v>
      </c>
      <c r="AT60" s="133" t="s">
        <v>1751</v>
      </c>
      <c r="AU60" s="133" t="s">
        <v>1751</v>
      </c>
      <c r="AV60" s="68" t="s">
        <v>1751</v>
      </c>
      <c r="AW60" s="68" t="s">
        <v>1751</v>
      </c>
      <c r="AX60" s="68" t="s">
        <v>1751</v>
      </c>
      <c r="AY60" s="68" t="s">
        <v>1751</v>
      </c>
      <c r="AZ60" s="68" t="s">
        <v>1751</v>
      </c>
      <c r="BA60" s="68" t="s">
        <v>1751</v>
      </c>
      <c r="BB60" s="68" t="s">
        <v>1751</v>
      </c>
      <c r="BC60" s="68" t="s">
        <v>1751</v>
      </c>
    </row>
    <row r="61" spans="1:55">
      <c r="A61" s="132">
        <v>44957</v>
      </c>
      <c r="B61" s="133">
        <v>9.5122301512045107E-2</v>
      </c>
      <c r="C61" s="133">
        <v>9.9724625663083571E-2</v>
      </c>
      <c r="D61" s="133">
        <v>0.15421763627949325</v>
      </c>
      <c r="E61" s="133">
        <v>0.13971176515593892</v>
      </c>
      <c r="F61" s="133">
        <v>0.14843088454988082</v>
      </c>
      <c r="G61" s="133">
        <v>0.13996448516514431</v>
      </c>
      <c r="H61" s="133">
        <v>0.14565792475787231</v>
      </c>
      <c r="I61" s="133">
        <v>0.13875606275773303</v>
      </c>
      <c r="J61" s="133">
        <v>0.14545840876457605</v>
      </c>
      <c r="K61" s="133">
        <v>0.16019733357246313</v>
      </c>
      <c r="L61" s="133">
        <v>0.13714093177294642</v>
      </c>
      <c r="M61" s="133">
        <v>0.12418163127838186</v>
      </c>
      <c r="N61" s="133">
        <v>0.15314749725305632</v>
      </c>
      <c r="O61" s="133">
        <v>0.16106591980027257</v>
      </c>
      <c r="P61" s="133">
        <v>0.13952692883396173</v>
      </c>
      <c r="Q61" s="133">
        <v>0.14632422895600317</v>
      </c>
      <c r="R61" s="133">
        <v>0.13020171605194447</v>
      </c>
      <c r="S61" s="133">
        <v>0.12231611879637241</v>
      </c>
      <c r="T61" s="133">
        <v>0.14132148673193887</v>
      </c>
      <c r="U61" s="133">
        <v>0.13095939686663713</v>
      </c>
      <c r="V61" s="133">
        <v>0.14565801912117082</v>
      </c>
      <c r="W61" s="133">
        <v>0.14059072540953779</v>
      </c>
      <c r="X61" s="133">
        <v>0.1171490061598327</v>
      </c>
      <c r="Y61" s="133">
        <v>0.13724313729739834</v>
      </c>
      <c r="Z61" s="133">
        <v>8.4895864577176974E-2</v>
      </c>
      <c r="AA61" s="133">
        <v>0.13130266411486446</v>
      </c>
      <c r="AB61" s="133">
        <v>0.13420271770007391</v>
      </c>
      <c r="AC61" s="133">
        <v>0.14278568619575416</v>
      </c>
      <c r="AD61" s="133">
        <v>0.13555369405066567</v>
      </c>
      <c r="AE61" s="133">
        <v>0.14468774024709424</v>
      </c>
      <c r="AF61" s="133">
        <v>0.10144926428713023</v>
      </c>
      <c r="AG61" s="133">
        <v>0.14146072964598397</v>
      </c>
      <c r="AH61" s="133">
        <v>0.12108803923907592</v>
      </c>
      <c r="AI61" s="133">
        <v>0.13515834699190249</v>
      </c>
      <c r="AJ61" s="133">
        <v>0.13929847694250003</v>
      </c>
      <c r="AK61" s="133">
        <v>0.15316927403927097</v>
      </c>
      <c r="AL61" s="133">
        <v>0.1127714462084637</v>
      </c>
      <c r="AM61" s="133" t="s">
        <v>1751</v>
      </c>
      <c r="AN61" s="133" t="s">
        <v>1751</v>
      </c>
      <c r="AO61" s="133" t="s">
        <v>1751</v>
      </c>
      <c r="AP61" s="133" t="s">
        <v>1751</v>
      </c>
      <c r="AQ61" s="133" t="s">
        <v>1751</v>
      </c>
      <c r="AR61" s="133" t="s">
        <v>1751</v>
      </c>
      <c r="AS61" s="133" t="s">
        <v>1751</v>
      </c>
      <c r="AT61" s="133" t="s">
        <v>1751</v>
      </c>
      <c r="AU61" s="133" t="s">
        <v>1751</v>
      </c>
      <c r="AV61" s="68" t="s">
        <v>1751</v>
      </c>
      <c r="AW61" s="68" t="s">
        <v>1751</v>
      </c>
      <c r="AX61" s="68" t="s">
        <v>1751</v>
      </c>
      <c r="AY61" s="68" t="s">
        <v>1751</v>
      </c>
      <c r="AZ61" s="68" t="s">
        <v>1751</v>
      </c>
      <c r="BA61" s="68" t="s">
        <v>1751</v>
      </c>
      <c r="BB61" s="68" t="s">
        <v>1751</v>
      </c>
      <c r="BC61" s="68" t="s">
        <v>1751</v>
      </c>
    </row>
    <row r="62" spans="1:55">
      <c r="A62" s="132">
        <v>44958</v>
      </c>
      <c r="B62" s="133">
        <v>9.5122301512045121E-2</v>
      </c>
      <c r="C62" s="133">
        <v>9.9724625663083585E-2</v>
      </c>
      <c r="D62" s="133">
        <v>0.15421763627949325</v>
      </c>
      <c r="E62" s="133">
        <v>0.13971176515593892</v>
      </c>
      <c r="F62" s="133">
        <v>0.14649902086409577</v>
      </c>
      <c r="G62" s="133">
        <v>0.13996448492839308</v>
      </c>
      <c r="H62" s="133">
        <v>0.14565792475787212</v>
      </c>
      <c r="I62" s="133">
        <v>0.14281440664786807</v>
      </c>
      <c r="J62" s="133">
        <v>0.14545840857920975</v>
      </c>
      <c r="K62" s="133">
        <v>0.15943493882963747</v>
      </c>
      <c r="L62" s="133">
        <v>0.14111368847203648</v>
      </c>
      <c r="M62" s="133">
        <v>0.12418163110460703</v>
      </c>
      <c r="N62" s="133">
        <v>0.15320778310108513</v>
      </c>
      <c r="O62" s="133">
        <v>0.16106591979734908</v>
      </c>
      <c r="P62" s="133">
        <v>0.13937777587268554</v>
      </c>
      <c r="Q62" s="133">
        <v>0.1465013162493799</v>
      </c>
      <c r="R62" s="133">
        <v>0.13020171608262193</v>
      </c>
      <c r="S62" s="133">
        <v>0.12231611879637258</v>
      </c>
      <c r="T62" s="133">
        <v>0.14132148673193878</v>
      </c>
      <c r="U62" s="133">
        <v>0.13095939686663699</v>
      </c>
      <c r="V62" s="133">
        <v>0.14263649144810905</v>
      </c>
      <c r="W62" s="133">
        <v>0.1405907260184302</v>
      </c>
      <c r="X62" s="133">
        <v>0.11714900615983313</v>
      </c>
      <c r="Y62" s="133">
        <v>0.13724313729739832</v>
      </c>
      <c r="Z62" s="133">
        <v>8.4895864577176947E-2</v>
      </c>
      <c r="AA62" s="133">
        <v>0.13130266411486435</v>
      </c>
      <c r="AB62" s="133">
        <v>0.13420271770007383</v>
      </c>
      <c r="AC62" s="133">
        <v>0.1478790022593407</v>
      </c>
      <c r="AD62" s="133">
        <v>0.13745720719834426</v>
      </c>
      <c r="AE62" s="133">
        <v>0.14468774020355846</v>
      </c>
      <c r="AF62" s="133">
        <v>0.10144926428713022</v>
      </c>
      <c r="AG62" s="133">
        <v>0.14146072964598413</v>
      </c>
      <c r="AH62" s="133">
        <v>0.12108803923907586</v>
      </c>
      <c r="AI62" s="133">
        <v>0.13515834699190243</v>
      </c>
      <c r="AJ62" s="133">
        <v>0.14033040346594597</v>
      </c>
      <c r="AK62" s="133">
        <v>0.15105056883094356</v>
      </c>
      <c r="AL62" s="133">
        <v>0.11277144628881362</v>
      </c>
      <c r="AM62" s="133" t="s">
        <v>1751</v>
      </c>
      <c r="AN62" s="133" t="s">
        <v>1751</v>
      </c>
      <c r="AO62" s="133" t="s">
        <v>1751</v>
      </c>
      <c r="AP62" s="133" t="s">
        <v>1751</v>
      </c>
      <c r="AQ62" s="133" t="s">
        <v>1751</v>
      </c>
      <c r="AR62" s="133" t="s">
        <v>1751</v>
      </c>
      <c r="AS62" s="133" t="s">
        <v>1751</v>
      </c>
      <c r="AT62" s="133" t="s">
        <v>1751</v>
      </c>
      <c r="AU62" s="133" t="s">
        <v>1751</v>
      </c>
      <c r="AV62" s="68" t="s">
        <v>1751</v>
      </c>
      <c r="AW62" s="68" t="s">
        <v>1751</v>
      </c>
      <c r="AX62" s="68" t="s">
        <v>1751</v>
      </c>
      <c r="AY62" s="68" t="s">
        <v>1751</v>
      </c>
      <c r="AZ62" s="68" t="s">
        <v>1751</v>
      </c>
      <c r="BA62" s="68" t="s">
        <v>1751</v>
      </c>
      <c r="BB62" s="68" t="s">
        <v>1751</v>
      </c>
      <c r="BC62" s="68" t="s">
        <v>1751</v>
      </c>
    </row>
    <row r="63" spans="1:55">
      <c r="A63" s="132">
        <v>44959</v>
      </c>
      <c r="B63" s="133">
        <v>9.5122301512045121E-2</v>
      </c>
      <c r="C63" s="133">
        <v>9.9724625663083585E-2</v>
      </c>
      <c r="D63" s="133">
        <v>0.15421763627949325</v>
      </c>
      <c r="E63" s="133">
        <v>0.13971176515593892</v>
      </c>
      <c r="F63" s="133">
        <v>0.14623793106230049</v>
      </c>
      <c r="G63" s="133">
        <v>0.13996448496830166</v>
      </c>
      <c r="H63" s="133">
        <v>0.14565792475787223</v>
      </c>
      <c r="I63" s="133">
        <v>0.14281440664786793</v>
      </c>
      <c r="J63" s="133">
        <v>0.14275578631018596</v>
      </c>
      <c r="K63" s="133">
        <v>0.15990198718182877</v>
      </c>
      <c r="L63" s="133">
        <v>0.14312267545574175</v>
      </c>
      <c r="M63" s="133">
        <v>0.12418163135772513</v>
      </c>
      <c r="N63" s="133">
        <v>0.15328561327207302</v>
      </c>
      <c r="O63" s="133">
        <v>0.16389728238516788</v>
      </c>
      <c r="P63" s="133">
        <v>0.14419137987030647</v>
      </c>
      <c r="Q63" s="133">
        <v>0.14650131611958231</v>
      </c>
      <c r="R63" s="133">
        <v>0.13020171608262204</v>
      </c>
      <c r="S63" s="133">
        <v>0.12231611879637275</v>
      </c>
      <c r="T63" s="133">
        <v>0.14132148673193873</v>
      </c>
      <c r="U63" s="133">
        <v>0.13556645165154704</v>
      </c>
      <c r="V63" s="133">
        <v>0.142636491448109</v>
      </c>
      <c r="W63" s="133">
        <v>0.14059072601843015</v>
      </c>
      <c r="X63" s="133">
        <v>0.11714900615983308</v>
      </c>
      <c r="Y63" s="133">
        <v>0.13724313729739845</v>
      </c>
      <c r="Z63" s="133">
        <v>8.4895864577177113E-2</v>
      </c>
      <c r="AA63" s="133">
        <v>0.12551316375865754</v>
      </c>
      <c r="AB63" s="133">
        <v>0.13420271772821063</v>
      </c>
      <c r="AC63" s="133">
        <v>0.14787900176448274</v>
      </c>
      <c r="AD63" s="133">
        <v>0.13905408608435685</v>
      </c>
      <c r="AE63" s="133">
        <v>0.14917997727741283</v>
      </c>
      <c r="AF63" s="133">
        <v>0.10144926457710773</v>
      </c>
      <c r="AG63" s="133">
        <v>0.14146072964598405</v>
      </c>
      <c r="AH63" s="133">
        <v>0.12108803923907582</v>
      </c>
      <c r="AI63" s="133">
        <v>0.13515834699190241</v>
      </c>
      <c r="AJ63" s="133">
        <v>0.14033040346594594</v>
      </c>
      <c r="AK63" s="133">
        <v>0.15105056883094373</v>
      </c>
      <c r="AL63" s="133">
        <v>0.11277144628881383</v>
      </c>
      <c r="AM63" s="133" t="s">
        <v>1751</v>
      </c>
      <c r="AN63" s="133" t="s">
        <v>1751</v>
      </c>
      <c r="AO63" s="133" t="s">
        <v>1751</v>
      </c>
      <c r="AP63" s="133" t="s">
        <v>1751</v>
      </c>
      <c r="AQ63" s="133" t="s">
        <v>1751</v>
      </c>
      <c r="AR63" s="133" t="s">
        <v>1751</v>
      </c>
      <c r="AS63" s="133" t="s">
        <v>1751</v>
      </c>
      <c r="AT63" s="133" t="s">
        <v>1751</v>
      </c>
      <c r="AU63" s="133" t="s">
        <v>1751</v>
      </c>
      <c r="AV63" s="68" t="s">
        <v>1751</v>
      </c>
      <c r="AW63" s="68" t="s">
        <v>1751</v>
      </c>
      <c r="AX63" s="68" t="s">
        <v>1751</v>
      </c>
      <c r="AY63" s="68" t="s">
        <v>1751</v>
      </c>
      <c r="AZ63" s="68" t="s">
        <v>1751</v>
      </c>
      <c r="BA63" s="68" t="s">
        <v>1751</v>
      </c>
      <c r="BB63" s="68" t="s">
        <v>1751</v>
      </c>
      <c r="BC63" s="68" t="s">
        <v>1751</v>
      </c>
    </row>
    <row r="64" spans="1:55">
      <c r="A64" s="132">
        <v>44962</v>
      </c>
      <c r="B64" s="133">
        <v>9.5122301512045218E-2</v>
      </c>
      <c r="C64" s="133">
        <v>9.972462566308346E-2</v>
      </c>
      <c r="D64" s="133">
        <v>0.15421763627949334</v>
      </c>
      <c r="E64" s="133">
        <v>0.13971176515593883</v>
      </c>
      <c r="F64" s="133">
        <v>0.14600686439004604</v>
      </c>
      <c r="G64" s="133">
        <v>0.14277193684851197</v>
      </c>
      <c r="H64" s="133">
        <v>0.14565792476174172</v>
      </c>
      <c r="I64" s="133">
        <v>0.14666145938577554</v>
      </c>
      <c r="J64" s="133">
        <v>0.14275578629892507</v>
      </c>
      <c r="K64" s="133">
        <v>0.15990198718182885</v>
      </c>
      <c r="L64" s="133">
        <v>0.14386959531208682</v>
      </c>
      <c r="M64" s="133">
        <v>0.12418163138005636</v>
      </c>
      <c r="N64" s="133">
        <v>0.15328561327207305</v>
      </c>
      <c r="O64" s="133">
        <v>0.1638972823851679</v>
      </c>
      <c r="P64" s="133">
        <v>0.1441913798703065</v>
      </c>
      <c r="Q64" s="133">
        <v>0.14650131611958234</v>
      </c>
      <c r="R64" s="133">
        <v>0.13020171608262221</v>
      </c>
      <c r="S64" s="133">
        <v>0.1338884597532069</v>
      </c>
      <c r="T64" s="133">
        <v>0.14132148653549256</v>
      </c>
      <c r="U64" s="133">
        <v>0.13984024514818447</v>
      </c>
      <c r="V64" s="133">
        <v>0.1488941721454102</v>
      </c>
      <c r="W64" s="133">
        <v>0.14059072612686882</v>
      </c>
      <c r="X64" s="133">
        <v>0.1171490061598332</v>
      </c>
      <c r="Y64" s="133">
        <v>0.14169162402193847</v>
      </c>
      <c r="Z64" s="133">
        <v>8.4895864369558566E-2</v>
      </c>
      <c r="AA64" s="133">
        <v>0.1255131637586574</v>
      </c>
      <c r="AB64" s="133">
        <v>0.13420271772821057</v>
      </c>
      <c r="AC64" s="133">
        <v>0.14787899851500838</v>
      </c>
      <c r="AD64" s="133">
        <v>0.13905408608435699</v>
      </c>
      <c r="AE64" s="133">
        <v>0.14917997727741275</v>
      </c>
      <c r="AF64" s="133">
        <v>0.10144926457710768</v>
      </c>
      <c r="AG64" s="133">
        <v>0.14028714889152669</v>
      </c>
      <c r="AH64" s="133">
        <v>0.12108803920750255</v>
      </c>
      <c r="AI64" s="133">
        <v>0.13515834699190243</v>
      </c>
      <c r="AJ64" s="133">
        <v>0.1430385952389043</v>
      </c>
      <c r="AK64" s="133">
        <v>0.15105056876933654</v>
      </c>
      <c r="AL64" s="133">
        <v>0.11277144628881385</v>
      </c>
      <c r="AM64" s="133" t="s">
        <v>1751</v>
      </c>
      <c r="AN64" s="133" t="s">
        <v>1751</v>
      </c>
      <c r="AO64" s="133" t="s">
        <v>1751</v>
      </c>
      <c r="AP64" s="133" t="s">
        <v>1751</v>
      </c>
      <c r="AQ64" s="133" t="s">
        <v>1751</v>
      </c>
      <c r="AR64" s="133" t="s">
        <v>1751</v>
      </c>
      <c r="AS64" s="133" t="s">
        <v>1751</v>
      </c>
      <c r="AT64" s="133" t="s">
        <v>1751</v>
      </c>
      <c r="AU64" s="133" t="s">
        <v>1751</v>
      </c>
      <c r="AV64" s="68" t="s">
        <v>1751</v>
      </c>
      <c r="AW64" s="68" t="s">
        <v>1751</v>
      </c>
      <c r="AX64" s="68" t="s">
        <v>1751</v>
      </c>
      <c r="AY64" s="68" t="s">
        <v>1751</v>
      </c>
      <c r="AZ64" s="68" t="s">
        <v>1751</v>
      </c>
      <c r="BA64" s="68" t="s">
        <v>1751</v>
      </c>
      <c r="BB64" s="68" t="s">
        <v>1751</v>
      </c>
      <c r="BC64" s="68" t="s">
        <v>1751</v>
      </c>
    </row>
    <row r="65" spans="1:57">
      <c r="A65" s="132">
        <v>44963</v>
      </c>
      <c r="B65" s="133">
        <v>9.5122301512045093E-2</v>
      </c>
      <c r="C65" s="133">
        <v>9.9724625663083558E-2</v>
      </c>
      <c r="D65" s="133">
        <v>0.15421763627949345</v>
      </c>
      <c r="E65" s="133">
        <v>0.13971176515593892</v>
      </c>
      <c r="F65" s="133">
        <v>0.14629743984170149</v>
      </c>
      <c r="G65" s="133">
        <v>0.14277193691220832</v>
      </c>
      <c r="H65" s="133">
        <v>0.14565792476174094</v>
      </c>
      <c r="I65" s="133">
        <v>0.14666145938577538</v>
      </c>
      <c r="J65" s="133">
        <v>0.1427557862989251</v>
      </c>
      <c r="K65" s="133">
        <v>0.1599019871818288</v>
      </c>
      <c r="L65" s="133">
        <v>0.1444709010703242</v>
      </c>
      <c r="M65" s="133">
        <v>0.12418163140344286</v>
      </c>
      <c r="N65" s="133">
        <v>0.15328561327207305</v>
      </c>
      <c r="O65" s="133">
        <v>0.1638972823851679</v>
      </c>
      <c r="P65" s="133">
        <v>0.1441913798703065</v>
      </c>
      <c r="Q65" s="133">
        <v>0.14650131611958234</v>
      </c>
      <c r="R65" s="133">
        <v>0.13020171608262221</v>
      </c>
      <c r="S65" s="133">
        <v>0.13654222650690626</v>
      </c>
      <c r="T65" s="133">
        <v>0.1454645765129019</v>
      </c>
      <c r="U65" s="133">
        <v>0.13926666919546932</v>
      </c>
      <c r="V65" s="133">
        <v>0.14100081278853716</v>
      </c>
      <c r="W65" s="133">
        <v>0.14059072606375553</v>
      </c>
      <c r="X65" s="133">
        <v>0.11714900615983309</v>
      </c>
      <c r="Y65" s="133">
        <v>0.14169162402193838</v>
      </c>
      <c r="Z65" s="133">
        <v>8.4895864369558732E-2</v>
      </c>
      <c r="AA65" s="133">
        <v>0.12551316375865756</v>
      </c>
      <c r="AB65" s="133">
        <v>0.13420271772821057</v>
      </c>
      <c r="AC65" s="133">
        <v>0.14787899934057339</v>
      </c>
      <c r="AD65" s="133">
        <v>0.14043514274844174</v>
      </c>
      <c r="AE65" s="133">
        <v>0.14917997721962617</v>
      </c>
      <c r="AF65" s="133">
        <v>0.10144926457710779</v>
      </c>
      <c r="AG65" s="133">
        <v>0.14028714889152649</v>
      </c>
      <c r="AH65" s="133">
        <v>0.12108803920750248</v>
      </c>
      <c r="AI65" s="133">
        <v>0.13515834699190238</v>
      </c>
      <c r="AJ65" s="133">
        <v>0.14826998082654927</v>
      </c>
      <c r="AK65" s="133">
        <v>0.15105056903617162</v>
      </c>
      <c r="AL65" s="133">
        <v>0.11277144628881376</v>
      </c>
      <c r="AM65" s="133" t="s">
        <v>1751</v>
      </c>
      <c r="AN65" s="133" t="s">
        <v>1751</v>
      </c>
      <c r="AO65" s="133" t="s">
        <v>1751</v>
      </c>
      <c r="AP65" s="133" t="s">
        <v>1751</v>
      </c>
      <c r="AQ65" s="133" t="s">
        <v>1751</v>
      </c>
      <c r="AR65" s="133" t="s">
        <v>1751</v>
      </c>
      <c r="AS65" s="133" t="s">
        <v>1751</v>
      </c>
      <c r="AT65" s="133" t="s">
        <v>1751</v>
      </c>
      <c r="AU65" s="133" t="s">
        <v>1751</v>
      </c>
      <c r="AV65" s="68" t="s">
        <v>1751</v>
      </c>
      <c r="AW65" s="68" t="s">
        <v>1751</v>
      </c>
      <c r="AX65" s="68" t="s">
        <v>1751</v>
      </c>
      <c r="AY65" s="68" t="s">
        <v>1751</v>
      </c>
      <c r="AZ65" s="68" t="s">
        <v>1751</v>
      </c>
      <c r="BA65" s="68" t="s">
        <v>1751</v>
      </c>
      <c r="BB65" s="68" t="s">
        <v>1751</v>
      </c>
      <c r="BC65" s="68" t="s">
        <v>1751</v>
      </c>
    </row>
    <row r="66" spans="1:57">
      <c r="A66" s="132">
        <v>44964</v>
      </c>
      <c r="B66" s="133">
        <v>9.5122301512045079E-2</v>
      </c>
      <c r="C66" s="133">
        <v>0.11971400934340928</v>
      </c>
      <c r="D66" s="133">
        <v>0.15421763657017271</v>
      </c>
      <c r="E66" s="133">
        <v>0.13971176515593886</v>
      </c>
      <c r="F66" s="133">
        <v>0.14412055063685791</v>
      </c>
      <c r="G66" s="133">
        <v>0.142771936566501</v>
      </c>
      <c r="H66" s="133">
        <v>0.14565792476174155</v>
      </c>
      <c r="I66" s="133">
        <v>0.14666145938577549</v>
      </c>
      <c r="J66" s="133">
        <v>0.14282754118897795</v>
      </c>
      <c r="K66" s="133">
        <v>0.15990198718016313</v>
      </c>
      <c r="L66" s="133">
        <v>0.14319999242084572</v>
      </c>
      <c r="M66" s="133">
        <v>0.12418163135973824</v>
      </c>
      <c r="N66" s="133">
        <v>0.1532856132720728</v>
      </c>
      <c r="O66" s="133">
        <v>0.16389728238516785</v>
      </c>
      <c r="P66" s="133">
        <v>0.14397643034432311</v>
      </c>
      <c r="Q66" s="133">
        <v>0.1465013161721454</v>
      </c>
      <c r="R66" s="133">
        <v>0.13020171608262227</v>
      </c>
      <c r="S66" s="133">
        <v>0.13654222650690626</v>
      </c>
      <c r="T66" s="133">
        <v>0.1454645765129019</v>
      </c>
      <c r="U66" s="133">
        <v>0.13933924090471847</v>
      </c>
      <c r="V66" s="133">
        <v>0.13587868170289089</v>
      </c>
      <c r="W66" s="133">
        <v>0.14059072652925536</v>
      </c>
      <c r="X66" s="133">
        <v>0.11714900615983299</v>
      </c>
      <c r="Y66" s="133">
        <v>0.1411475946419477</v>
      </c>
      <c r="Z66" s="133">
        <v>8.4895864442838073E-2</v>
      </c>
      <c r="AA66" s="133">
        <v>0.12551316375865748</v>
      </c>
      <c r="AB66" s="133">
        <v>0.13420271772821057</v>
      </c>
      <c r="AC66" s="133">
        <v>0.1478789992311948</v>
      </c>
      <c r="AD66" s="133">
        <v>0.14043514274844174</v>
      </c>
      <c r="AE66" s="133">
        <v>0.14917997721962617</v>
      </c>
      <c r="AF66" s="133">
        <v>0.10144926457710779</v>
      </c>
      <c r="AG66" s="133">
        <v>0.14028714889152649</v>
      </c>
      <c r="AH66" s="133">
        <v>0.12108803920750248</v>
      </c>
      <c r="AI66" s="133">
        <v>0.13515834699190238</v>
      </c>
      <c r="AJ66" s="133">
        <v>0.14826998082654927</v>
      </c>
      <c r="AK66" s="133">
        <v>0.15745624974043593</v>
      </c>
      <c r="AL66" s="133">
        <v>0.11277144642136178</v>
      </c>
      <c r="AM66" s="133" t="s">
        <v>1751</v>
      </c>
      <c r="AN66" s="133" t="s">
        <v>1751</v>
      </c>
      <c r="AO66" s="133" t="s">
        <v>1751</v>
      </c>
      <c r="AP66" s="133" t="s">
        <v>1751</v>
      </c>
      <c r="AQ66" s="133" t="s">
        <v>1751</v>
      </c>
      <c r="AR66" s="133" t="s">
        <v>1751</v>
      </c>
      <c r="AS66" s="133" t="s">
        <v>1751</v>
      </c>
      <c r="AT66" s="133" t="s">
        <v>1751</v>
      </c>
      <c r="AU66" s="133" t="s">
        <v>1751</v>
      </c>
      <c r="AV66" s="68" t="s">
        <v>1751</v>
      </c>
      <c r="AW66" s="68" t="s">
        <v>1751</v>
      </c>
      <c r="AX66" s="68" t="s">
        <v>1751</v>
      </c>
      <c r="AY66" s="68" t="s">
        <v>1751</v>
      </c>
      <c r="AZ66" s="68" t="s">
        <v>1751</v>
      </c>
      <c r="BA66" s="68" t="s">
        <v>1751</v>
      </c>
      <c r="BB66" s="68" t="s">
        <v>1751</v>
      </c>
      <c r="BC66" s="68" t="s">
        <v>1751</v>
      </c>
    </row>
    <row r="67" spans="1:57">
      <c r="A67" s="132">
        <v>44965</v>
      </c>
      <c r="B67" s="133">
        <v>9.5122301512045176E-2</v>
      </c>
      <c r="C67" s="133">
        <v>0.11390616138736995</v>
      </c>
      <c r="D67" s="133">
        <v>0.15421763637362121</v>
      </c>
      <c r="E67" s="133">
        <v>0.13971176515593886</v>
      </c>
      <c r="F67" s="133">
        <v>0.14117545640970677</v>
      </c>
      <c r="G67" s="133">
        <v>0.14277193673360999</v>
      </c>
      <c r="H67" s="133">
        <v>0.14738380287382571</v>
      </c>
      <c r="I67" s="133">
        <v>0.14666145929645197</v>
      </c>
      <c r="J67" s="133">
        <v>0.14282754118897806</v>
      </c>
      <c r="K67" s="133">
        <v>0.15686356925719658</v>
      </c>
      <c r="L67" s="133">
        <v>0.14319999217592419</v>
      </c>
      <c r="M67" s="133">
        <v>0.12418163135973816</v>
      </c>
      <c r="N67" s="133">
        <v>0.15328561327207299</v>
      </c>
      <c r="O67" s="133">
        <v>0.16389728238516785</v>
      </c>
      <c r="P67" s="133">
        <v>0.14397643034432311</v>
      </c>
      <c r="Q67" s="133">
        <v>0.1465013161721454</v>
      </c>
      <c r="R67" s="133">
        <v>0.13020171608262227</v>
      </c>
      <c r="S67" s="133">
        <v>0.13654222650690626</v>
      </c>
      <c r="T67" s="133">
        <v>0.1454645765129019</v>
      </c>
      <c r="U67" s="133">
        <v>0.14351579395308875</v>
      </c>
      <c r="V67" s="133">
        <v>0.13587868170289089</v>
      </c>
      <c r="W67" s="133">
        <v>0.14059072652925536</v>
      </c>
      <c r="X67" s="133">
        <v>0.11714900615983299</v>
      </c>
      <c r="Y67" s="133">
        <v>0.1411475946419477</v>
      </c>
      <c r="Z67" s="133">
        <v>8.4895864442838073E-2</v>
      </c>
      <c r="AA67" s="133">
        <v>0.12551316375865748</v>
      </c>
      <c r="AB67" s="133">
        <v>0.13420271772821057</v>
      </c>
      <c r="AC67" s="133">
        <v>0.14787899774296084</v>
      </c>
      <c r="AD67" s="133">
        <v>0.14043514274844174</v>
      </c>
      <c r="AE67" s="133">
        <v>0.14917997721962617</v>
      </c>
      <c r="AF67" s="133">
        <v>0.10144926457710779</v>
      </c>
      <c r="AG67" s="133">
        <v>0.14031221246383965</v>
      </c>
      <c r="AH67" s="133">
        <v>0.12108803920803607</v>
      </c>
      <c r="AI67" s="133">
        <v>0.13515834699190252</v>
      </c>
      <c r="AJ67" s="133">
        <v>0.14826998082654935</v>
      </c>
      <c r="AK67" s="133">
        <v>0.15745624974043587</v>
      </c>
      <c r="AL67" s="133">
        <v>0.11277144642136183</v>
      </c>
      <c r="AM67" s="133" t="s">
        <v>1751</v>
      </c>
      <c r="AN67" s="133" t="s">
        <v>1751</v>
      </c>
      <c r="AO67" s="133" t="s">
        <v>1751</v>
      </c>
      <c r="AP67" s="133" t="s">
        <v>1751</v>
      </c>
      <c r="AQ67" s="133" t="s">
        <v>1751</v>
      </c>
      <c r="AR67" s="133" t="s">
        <v>1751</v>
      </c>
      <c r="AS67" s="133" t="s">
        <v>1751</v>
      </c>
      <c r="AT67" s="133" t="s">
        <v>1751</v>
      </c>
      <c r="AU67" s="133" t="s">
        <v>1751</v>
      </c>
      <c r="AV67" s="68" t="s">
        <v>1751</v>
      </c>
      <c r="AW67" s="68" t="s">
        <v>1751</v>
      </c>
      <c r="AX67" s="68" t="s">
        <v>1751</v>
      </c>
      <c r="AY67" s="68" t="s">
        <v>1751</v>
      </c>
      <c r="AZ67" s="68" t="s">
        <v>1751</v>
      </c>
      <c r="BA67" s="68" t="s">
        <v>1751</v>
      </c>
      <c r="BB67" s="68" t="s">
        <v>1751</v>
      </c>
      <c r="BC67" s="68" t="s">
        <v>1751</v>
      </c>
    </row>
    <row r="68" spans="1:57">
      <c r="A68" s="132">
        <v>44966</v>
      </c>
      <c r="B68" s="133">
        <v>9.5122301512045093E-2</v>
      </c>
      <c r="C68" s="133">
        <v>0.12064179235085214</v>
      </c>
      <c r="D68" s="133">
        <v>0.15421763651852341</v>
      </c>
      <c r="E68" s="133">
        <v>0.13971176515593886</v>
      </c>
      <c r="F68" s="133">
        <v>0.14360629629419469</v>
      </c>
      <c r="G68" s="133">
        <v>0.14255729016851373</v>
      </c>
      <c r="H68" s="133">
        <v>0.14738380258353792</v>
      </c>
      <c r="I68" s="133">
        <v>0.14666145929645202</v>
      </c>
      <c r="J68" s="133">
        <v>0.14282754118897806</v>
      </c>
      <c r="K68" s="133">
        <v>0.15686356925719658</v>
      </c>
      <c r="L68" s="133">
        <v>0.1449929661675842</v>
      </c>
      <c r="M68" s="133">
        <v>0.12418163142854718</v>
      </c>
      <c r="N68" s="133">
        <v>0.15328561327207299</v>
      </c>
      <c r="O68" s="133">
        <v>0.16389728238516785</v>
      </c>
      <c r="P68" s="133">
        <v>0.14397643034432311</v>
      </c>
      <c r="Q68" s="133">
        <v>0.1465013161721454</v>
      </c>
      <c r="R68" s="133">
        <v>0.11301538631008262</v>
      </c>
      <c r="S68" s="133">
        <v>0.13654222666248983</v>
      </c>
      <c r="T68" s="133">
        <v>0.14546457651290184</v>
      </c>
      <c r="U68" s="133">
        <v>0.1435157939530913</v>
      </c>
      <c r="V68" s="133">
        <v>0.13587868170289108</v>
      </c>
      <c r="W68" s="133">
        <v>0.14059072652925553</v>
      </c>
      <c r="X68" s="133">
        <v>0.12138556901982867</v>
      </c>
      <c r="Y68" s="133">
        <v>0.13672660785795587</v>
      </c>
      <c r="Z68" s="133">
        <v>8.4895864562540668E-2</v>
      </c>
      <c r="AA68" s="133">
        <v>0.12551316375865737</v>
      </c>
      <c r="AB68" s="133">
        <v>0.13420271772821052</v>
      </c>
      <c r="AC68" s="133">
        <v>0.14787899774296084</v>
      </c>
      <c r="AD68" s="133">
        <v>0.14043514274844165</v>
      </c>
      <c r="AE68" s="133">
        <v>0.14917997721962617</v>
      </c>
      <c r="AF68" s="133">
        <v>0.10144926457710779</v>
      </c>
      <c r="AG68" s="133">
        <v>0.14031221246383965</v>
      </c>
      <c r="AH68" s="133">
        <v>0.12108803920803607</v>
      </c>
      <c r="AI68" s="133">
        <v>0.13515834699190252</v>
      </c>
      <c r="AJ68" s="133">
        <v>0.14826998082654935</v>
      </c>
      <c r="AK68" s="133">
        <v>0.15745624974043587</v>
      </c>
      <c r="AL68" s="133">
        <v>0.11277144642136183</v>
      </c>
      <c r="AM68" s="133" t="s">
        <v>1751</v>
      </c>
      <c r="AN68" s="133" t="s">
        <v>1751</v>
      </c>
      <c r="AO68" s="133" t="s">
        <v>1751</v>
      </c>
      <c r="AP68" s="133" t="s">
        <v>1751</v>
      </c>
      <c r="AQ68" s="133" t="s">
        <v>1751</v>
      </c>
      <c r="AR68" s="133" t="s">
        <v>1751</v>
      </c>
      <c r="AS68" s="133" t="s">
        <v>1751</v>
      </c>
      <c r="AT68" s="133" t="s">
        <v>1751</v>
      </c>
      <c r="AU68" s="133" t="s">
        <v>1751</v>
      </c>
      <c r="AV68" s="68" t="s">
        <v>1751</v>
      </c>
      <c r="AW68" s="68" t="s">
        <v>1751</v>
      </c>
      <c r="AX68" s="68" t="s">
        <v>1751</v>
      </c>
      <c r="AY68" s="68" t="s">
        <v>1751</v>
      </c>
      <c r="AZ68" s="68" t="s">
        <v>1751</v>
      </c>
      <c r="BA68" s="68" t="s">
        <v>1751</v>
      </c>
      <c r="BB68" s="68" t="s">
        <v>1751</v>
      </c>
      <c r="BC68" s="68" t="s">
        <v>1751</v>
      </c>
    </row>
    <row r="69" spans="1:57">
      <c r="A69" s="132">
        <v>44969</v>
      </c>
      <c r="B69" s="133">
        <v>9.5122301512045093E-2</v>
      </c>
      <c r="C69" s="133">
        <v>0.12234510997443167</v>
      </c>
      <c r="D69" s="133">
        <v>0.15421763643874672</v>
      </c>
      <c r="E69" s="133">
        <v>0.13971176515593878</v>
      </c>
      <c r="F69" s="133">
        <v>0.13969282782637607</v>
      </c>
      <c r="G69" s="133">
        <v>0.14260201971121106</v>
      </c>
      <c r="H69" s="133">
        <v>0.1474689924123411</v>
      </c>
      <c r="I69" s="133">
        <v>0.14543884123002596</v>
      </c>
      <c r="J69" s="133">
        <v>0.14282754124400102</v>
      </c>
      <c r="K69" s="133">
        <v>0.15556731692657855</v>
      </c>
      <c r="L69" s="133">
        <v>0.14197981075472318</v>
      </c>
      <c r="M69" s="133">
        <v>0.12418163133442933</v>
      </c>
      <c r="N69" s="133">
        <v>0.15328561327207293</v>
      </c>
      <c r="O69" s="133">
        <v>0.16389728238516785</v>
      </c>
      <c r="P69" s="133">
        <v>0.14397643034432311</v>
      </c>
      <c r="Q69" s="133">
        <v>0.1465013161721454</v>
      </c>
      <c r="R69" s="133">
        <v>0.11301538631008262</v>
      </c>
      <c r="S69" s="133">
        <v>0.13654222666248983</v>
      </c>
      <c r="T69" s="133">
        <v>0.14546457651290184</v>
      </c>
      <c r="U69" s="133">
        <v>0.14384309515825422</v>
      </c>
      <c r="V69" s="133">
        <v>0.13587868170289108</v>
      </c>
      <c r="W69" s="133">
        <v>0.14059072652925553</v>
      </c>
      <c r="X69" s="133">
        <v>0.12138556901982867</v>
      </c>
      <c r="Y69" s="133">
        <v>0.13672660785795587</v>
      </c>
      <c r="Z69" s="133">
        <v>8.4895864562540668E-2</v>
      </c>
      <c r="AA69" s="133">
        <v>0.12551316375865737</v>
      </c>
      <c r="AB69" s="133">
        <v>0.13420271772821052</v>
      </c>
      <c r="AC69" s="133">
        <v>0.14787899767827437</v>
      </c>
      <c r="AD69" s="133">
        <v>0.14043514274844165</v>
      </c>
      <c r="AE69" s="133">
        <v>0.14917997721962617</v>
      </c>
      <c r="AF69" s="133">
        <v>0.10144926457710779</v>
      </c>
      <c r="AG69" s="133">
        <v>0.14031221246383965</v>
      </c>
      <c r="AH69" s="133">
        <v>0.12108803920803607</v>
      </c>
      <c r="AI69" s="133">
        <v>0.13515834699190252</v>
      </c>
      <c r="AJ69" s="133">
        <v>0.14826998082654935</v>
      </c>
      <c r="AK69" s="133">
        <v>0.15800815486303996</v>
      </c>
      <c r="AL69" s="133">
        <v>0.11277144644211397</v>
      </c>
      <c r="AM69" s="133" t="s">
        <v>1751</v>
      </c>
      <c r="AN69" s="133" t="s">
        <v>1751</v>
      </c>
      <c r="AO69" s="133" t="s">
        <v>1751</v>
      </c>
      <c r="AP69" s="133" t="s">
        <v>1751</v>
      </c>
      <c r="AQ69" s="133" t="s">
        <v>1751</v>
      </c>
      <c r="AR69" s="133" t="s">
        <v>1751</v>
      </c>
      <c r="AS69" s="133" t="s">
        <v>1751</v>
      </c>
      <c r="AT69" s="133" t="s">
        <v>1751</v>
      </c>
      <c r="AU69" s="133" t="s">
        <v>1751</v>
      </c>
      <c r="AV69" s="68" t="s">
        <v>1751</v>
      </c>
      <c r="AW69" s="68" t="s">
        <v>1751</v>
      </c>
      <c r="AX69" s="68" t="s">
        <v>1751</v>
      </c>
      <c r="AY69" s="68" t="s">
        <v>1751</v>
      </c>
      <c r="AZ69" s="68" t="s">
        <v>1751</v>
      </c>
      <c r="BA69" s="68" t="s">
        <v>1751</v>
      </c>
      <c r="BB69" s="68" t="s">
        <v>1751</v>
      </c>
      <c r="BC69" s="68" t="s">
        <v>1751</v>
      </c>
    </row>
    <row r="70" spans="1:57">
      <c r="A70" s="132">
        <v>44970</v>
      </c>
      <c r="B70" s="133">
        <v>9.5122301639106607E-2</v>
      </c>
      <c r="C70" s="133">
        <v>0.12234510978111694</v>
      </c>
      <c r="D70" s="133">
        <v>0.15421763626320245</v>
      </c>
      <c r="E70" s="133">
        <v>0.13971176530673352</v>
      </c>
      <c r="F70" s="133">
        <v>0.13969282792818033</v>
      </c>
      <c r="G70" s="133">
        <v>0.14260201971153469</v>
      </c>
      <c r="H70" s="133">
        <v>0.14746899255830093</v>
      </c>
      <c r="I70" s="133">
        <v>0.14543884132679383</v>
      </c>
      <c r="J70" s="133">
        <v>0.14282754110185594</v>
      </c>
      <c r="K70" s="133">
        <v>0.15556731707707702</v>
      </c>
      <c r="L70" s="133">
        <v>0.14197981094954917</v>
      </c>
      <c r="M70" s="133">
        <v>0.12418163153426894</v>
      </c>
      <c r="N70" s="133">
        <v>0.15328561341171609</v>
      </c>
      <c r="O70" s="133">
        <v>0.16389728217878335</v>
      </c>
      <c r="P70" s="133">
        <v>0.14397643029379062</v>
      </c>
      <c r="Q70" s="133">
        <v>0.1465013159994949</v>
      </c>
      <c r="R70" s="133">
        <v>0.11301538725150995</v>
      </c>
      <c r="S70" s="133">
        <v>0.13654222646359429</v>
      </c>
      <c r="T70" s="133">
        <v>0.14546457654807307</v>
      </c>
      <c r="U70" s="133">
        <v>0.1438431088839473</v>
      </c>
      <c r="V70" s="133">
        <v>0.13587868175325446</v>
      </c>
      <c r="W70" s="133">
        <v>0.1405907260619986</v>
      </c>
      <c r="X70" s="133">
        <v>0.12138556912420517</v>
      </c>
      <c r="Y70" s="133">
        <v>0.13672660787974728</v>
      </c>
      <c r="Z70" s="133">
        <v>8.4895864705278504E-2</v>
      </c>
      <c r="AA70" s="133">
        <v>0.1255131637853058</v>
      </c>
      <c r="AB70" s="133">
        <v>0.13420271776936055</v>
      </c>
      <c r="AC70" s="133">
        <v>0.14787899767827309</v>
      </c>
      <c r="AD70" s="133">
        <v>0.1404351427878183</v>
      </c>
      <c r="AE70" s="133">
        <v>0.14917997720577633</v>
      </c>
      <c r="AF70" s="133">
        <v>0.1014492646796526</v>
      </c>
      <c r="AG70" s="133">
        <v>0.14031221244395087</v>
      </c>
      <c r="AH70" s="133">
        <v>0.12108803922497838</v>
      </c>
      <c r="AI70" s="133">
        <v>0.13515834666522589</v>
      </c>
      <c r="AJ70" s="133">
        <v>0.14826998084689902</v>
      </c>
      <c r="AK70" s="133">
        <v>0.15800815505321061</v>
      </c>
      <c r="AL70" s="133">
        <v>0.11277144619392661</v>
      </c>
      <c r="AM70" s="133" t="s">
        <v>1751</v>
      </c>
      <c r="AN70" s="133" t="s">
        <v>1751</v>
      </c>
      <c r="AO70" s="133" t="s">
        <v>1751</v>
      </c>
      <c r="AP70" s="133">
        <v>9.1244704655865497E-2</v>
      </c>
      <c r="AQ70" s="133">
        <v>0.12535900065727151</v>
      </c>
      <c r="AR70" s="133">
        <v>0.15367473268977727</v>
      </c>
      <c r="AS70" s="133">
        <v>7.9761629942589327E-2</v>
      </c>
      <c r="AT70" s="133" t="s">
        <v>1751</v>
      </c>
      <c r="AU70" s="133" t="s">
        <v>1751</v>
      </c>
      <c r="AV70" s="68" t="s">
        <v>1751</v>
      </c>
      <c r="AW70" s="68" t="s">
        <v>1751</v>
      </c>
      <c r="AX70" s="68" t="s">
        <v>1751</v>
      </c>
      <c r="AY70" s="68">
        <v>8.5874057245559174E-2</v>
      </c>
      <c r="AZ70" s="68">
        <v>9.0392029102082383E-2</v>
      </c>
      <c r="BA70" s="68" t="s">
        <v>1751</v>
      </c>
      <c r="BB70" s="68" t="s">
        <v>1751</v>
      </c>
      <c r="BC70" s="68" t="s">
        <v>1751</v>
      </c>
      <c r="BD70" s="68" t="s">
        <v>1751</v>
      </c>
      <c r="BE70" s="68" t="s">
        <v>1751</v>
      </c>
    </row>
    <row r="71" spans="1:57">
      <c r="A71" s="132">
        <v>44971</v>
      </c>
      <c r="B71" s="133">
        <v>9.5122301639106635E-2</v>
      </c>
      <c r="C71" s="133">
        <v>0.11573794269124225</v>
      </c>
      <c r="D71" s="133">
        <v>0.1542176364174784</v>
      </c>
      <c r="E71" s="133">
        <v>0.1397117653067336</v>
      </c>
      <c r="F71" s="133">
        <v>0.13971921493709177</v>
      </c>
      <c r="G71" s="133">
        <v>0.1401793876725638</v>
      </c>
      <c r="H71" s="133">
        <v>0.1443994352926086</v>
      </c>
      <c r="I71" s="133">
        <v>0.14543884132388621</v>
      </c>
      <c r="J71" s="133">
        <v>0.14282754110185594</v>
      </c>
      <c r="K71" s="133">
        <v>0.15556731707173013</v>
      </c>
      <c r="L71" s="133">
        <v>0.14559066168369192</v>
      </c>
      <c r="M71" s="133">
        <v>0.12418163153426894</v>
      </c>
      <c r="N71" s="133">
        <v>0.15328561341171609</v>
      </c>
      <c r="O71" s="133">
        <v>0.16389728233640219</v>
      </c>
      <c r="P71" s="133">
        <v>0.14397643014070144</v>
      </c>
      <c r="Q71" s="133">
        <v>0.1465013159994949</v>
      </c>
      <c r="R71" s="133">
        <v>0.11301538725150981</v>
      </c>
      <c r="S71" s="133">
        <v>0.13654222646359432</v>
      </c>
      <c r="T71" s="133">
        <v>0.14546457654807307</v>
      </c>
      <c r="U71" s="133">
        <v>0.14227272761469253</v>
      </c>
      <c r="V71" s="133">
        <v>0.13852761011255066</v>
      </c>
      <c r="W71" s="133">
        <v>0.1405907260619986</v>
      </c>
      <c r="X71" s="133">
        <v>0.12138556912420517</v>
      </c>
      <c r="Y71" s="133">
        <v>0.13672660787974708</v>
      </c>
      <c r="Z71" s="133">
        <v>8.489586470527849E-2</v>
      </c>
      <c r="AA71" s="133">
        <v>0.1255131637853058</v>
      </c>
      <c r="AB71" s="133">
        <v>0.13420271776936055</v>
      </c>
      <c r="AC71" s="133">
        <v>0.14787899790646306</v>
      </c>
      <c r="AD71" s="133">
        <v>0.14043514278781838</v>
      </c>
      <c r="AE71" s="133">
        <v>0.14917997720577633</v>
      </c>
      <c r="AF71" s="133">
        <v>0.10144926439670685</v>
      </c>
      <c r="AG71" s="133">
        <v>0.14031221244395073</v>
      </c>
      <c r="AH71" s="133">
        <v>0.12108803922497838</v>
      </c>
      <c r="AI71" s="133">
        <v>0.13515834666522589</v>
      </c>
      <c r="AJ71" s="133">
        <v>0.14826998084689902</v>
      </c>
      <c r="AK71" s="133">
        <v>0.15800815505321061</v>
      </c>
      <c r="AL71" s="133">
        <v>0.11277144619392661</v>
      </c>
      <c r="AM71" s="133" t="s">
        <v>1751</v>
      </c>
      <c r="AN71" s="133" t="s">
        <v>1751</v>
      </c>
      <c r="AO71" s="133" t="s">
        <v>1751</v>
      </c>
      <c r="AP71" s="133">
        <v>9.1244704655865649E-2</v>
      </c>
      <c r="AQ71" s="133">
        <v>0.12535900065727137</v>
      </c>
      <c r="AR71" s="133">
        <v>0.15073051062346723</v>
      </c>
      <c r="AS71" s="133">
        <v>7.9761629942589299E-2</v>
      </c>
      <c r="AT71" s="133" t="s">
        <v>1751</v>
      </c>
      <c r="AU71" s="133" t="s">
        <v>1751</v>
      </c>
      <c r="AV71" s="68" t="s">
        <v>1751</v>
      </c>
      <c r="AW71" s="68" t="s">
        <v>1751</v>
      </c>
      <c r="AX71" s="68" t="s">
        <v>1751</v>
      </c>
      <c r="AY71" s="68">
        <v>8.5874057245556579E-2</v>
      </c>
      <c r="AZ71" s="68">
        <v>9.0392029198350585E-2</v>
      </c>
      <c r="BA71" s="68" t="s">
        <v>1751</v>
      </c>
      <c r="BB71" s="68" t="s">
        <v>1751</v>
      </c>
      <c r="BC71" s="68" t="s">
        <v>1751</v>
      </c>
      <c r="BD71" s="68" t="s">
        <v>1751</v>
      </c>
      <c r="BE71" s="68" t="s">
        <v>1751</v>
      </c>
    </row>
    <row r="72" spans="1:57">
      <c r="A72" s="132">
        <v>44972</v>
      </c>
      <c r="B72" s="133">
        <v>9.5122301639106635E-2</v>
      </c>
      <c r="C72" s="133">
        <v>0.11573794269124225</v>
      </c>
      <c r="D72" s="133">
        <v>0.15421763641747838</v>
      </c>
      <c r="E72" s="133">
        <v>0.1397117653067334</v>
      </c>
      <c r="F72" s="133">
        <v>0.14234115514446113</v>
      </c>
      <c r="G72" s="133">
        <v>0.14019363193088966</v>
      </c>
      <c r="H72" s="133">
        <v>0.14439943529260865</v>
      </c>
      <c r="I72" s="133">
        <v>0.14543884135323903</v>
      </c>
      <c r="J72" s="133">
        <v>0.14282754110185586</v>
      </c>
      <c r="K72" s="133">
        <v>0.15556731706693783</v>
      </c>
      <c r="L72" s="133">
        <v>0.14531589963930241</v>
      </c>
      <c r="M72" s="133">
        <v>0.12418163153426912</v>
      </c>
      <c r="N72" s="133">
        <v>0.15328561323515361</v>
      </c>
      <c r="O72" s="133">
        <v>0.16389728233518203</v>
      </c>
      <c r="P72" s="133">
        <v>0.14397643021861467</v>
      </c>
      <c r="Q72" s="133">
        <v>0.14650131556004173</v>
      </c>
      <c r="R72" s="133">
        <v>0.11301538725150981</v>
      </c>
      <c r="S72" s="133">
        <v>0.13654222646359424</v>
      </c>
      <c r="T72" s="133">
        <v>0.14974001235070375</v>
      </c>
      <c r="U72" s="133">
        <v>0.14504082310262673</v>
      </c>
      <c r="V72" s="133">
        <v>0.14287013980163712</v>
      </c>
      <c r="W72" s="133">
        <v>0.14059072606199857</v>
      </c>
      <c r="X72" s="133">
        <v>0.12138556912420517</v>
      </c>
      <c r="Y72" s="133">
        <v>0.13672660773861481</v>
      </c>
      <c r="Z72" s="133">
        <v>8.489586470527849E-2</v>
      </c>
      <c r="AA72" s="133">
        <v>0.12551316378530561</v>
      </c>
      <c r="AB72" s="133">
        <v>0.13420271776936052</v>
      </c>
      <c r="AC72" s="133">
        <v>0.14787899748034361</v>
      </c>
      <c r="AD72" s="133">
        <v>0.14043514278781846</v>
      </c>
      <c r="AE72" s="133">
        <v>0.14917997720577636</v>
      </c>
      <c r="AF72" s="133">
        <v>0.10144926439670685</v>
      </c>
      <c r="AG72" s="133">
        <v>0.14159863593339772</v>
      </c>
      <c r="AH72" s="133">
        <v>0.14731778553169467</v>
      </c>
      <c r="AI72" s="133">
        <v>0.13515834666522589</v>
      </c>
      <c r="AJ72" s="133">
        <v>0.14826998084689902</v>
      </c>
      <c r="AK72" s="133">
        <v>0.15636996194842193</v>
      </c>
      <c r="AL72" s="133">
        <v>0.11277144619392661</v>
      </c>
      <c r="AM72" s="133" t="s">
        <v>1751</v>
      </c>
      <c r="AN72" s="133" t="s">
        <v>1751</v>
      </c>
      <c r="AO72" s="133" t="s">
        <v>1751</v>
      </c>
      <c r="AP72" s="133">
        <v>9.1244704655865649E-2</v>
      </c>
      <c r="AQ72" s="133">
        <v>0.12926074839243784</v>
      </c>
      <c r="AR72" s="133">
        <v>0.15075028391452477</v>
      </c>
      <c r="AS72" s="133">
        <v>7.9761629942589299E-2</v>
      </c>
      <c r="AT72" s="133" t="s">
        <v>1751</v>
      </c>
      <c r="AU72" s="133" t="s">
        <v>1751</v>
      </c>
      <c r="AV72" s="68" t="s">
        <v>1751</v>
      </c>
      <c r="AW72" s="68" t="s">
        <v>1751</v>
      </c>
      <c r="AX72" s="68" t="s">
        <v>1751</v>
      </c>
      <c r="AY72" s="68">
        <v>8.5874057245561547E-2</v>
      </c>
      <c r="AZ72" s="68">
        <v>9.039202923347095E-2</v>
      </c>
      <c r="BA72" s="68" t="s">
        <v>1751</v>
      </c>
      <c r="BB72" s="68" t="s">
        <v>1751</v>
      </c>
      <c r="BC72" s="68" t="s">
        <v>1751</v>
      </c>
      <c r="BD72" s="68" t="s">
        <v>1751</v>
      </c>
      <c r="BE72" s="68" t="s">
        <v>1751</v>
      </c>
    </row>
    <row r="73" spans="1:57">
      <c r="A73" s="132">
        <v>44973</v>
      </c>
      <c r="B73" s="133">
        <v>9.5122301639106635E-2</v>
      </c>
      <c r="C73" s="133">
        <v>0.12044595986426249</v>
      </c>
      <c r="D73" s="133">
        <v>0.15421763643420566</v>
      </c>
      <c r="E73" s="133">
        <v>0.13971176530673352</v>
      </c>
      <c r="F73" s="133">
        <v>0.14222061936397501</v>
      </c>
      <c r="G73" s="133">
        <v>0.13993778148684682</v>
      </c>
      <c r="H73" s="133">
        <v>0.14900544106727276</v>
      </c>
      <c r="I73" s="133">
        <v>0.14543884138141763</v>
      </c>
      <c r="J73" s="133">
        <v>0.14282754110185586</v>
      </c>
      <c r="K73" s="133">
        <v>0.15556731706693783</v>
      </c>
      <c r="L73" s="133">
        <v>0.14531589963930236</v>
      </c>
      <c r="M73" s="133">
        <v>0.12418163153426895</v>
      </c>
      <c r="N73" s="133">
        <v>0.15328561317919212</v>
      </c>
      <c r="O73" s="133">
        <v>0.16185689457115876</v>
      </c>
      <c r="P73" s="133">
        <v>0.14397643021861456</v>
      </c>
      <c r="Q73" s="133">
        <v>0.1465013155600417</v>
      </c>
      <c r="R73" s="133">
        <v>0.11301538725150979</v>
      </c>
      <c r="S73" s="133">
        <v>0.13654222640118599</v>
      </c>
      <c r="T73" s="133">
        <v>0.14974001235070372</v>
      </c>
      <c r="U73" s="133">
        <v>0.1450408231026267</v>
      </c>
      <c r="V73" s="133">
        <v>0.14287013980163682</v>
      </c>
      <c r="W73" s="133">
        <v>0.14059072606199857</v>
      </c>
      <c r="X73" s="133">
        <v>0.1213855691242052</v>
      </c>
      <c r="Y73" s="133">
        <v>0.13753526461433638</v>
      </c>
      <c r="Z73" s="133">
        <v>8.489586470527849E-2</v>
      </c>
      <c r="AA73" s="133">
        <v>0.12551316378530561</v>
      </c>
      <c r="AB73" s="133">
        <v>0.13420271776936052</v>
      </c>
      <c r="AC73" s="133">
        <v>0.14787899748034214</v>
      </c>
      <c r="AD73" s="133">
        <v>0.14293679516178176</v>
      </c>
      <c r="AE73" s="133">
        <v>0.14917997720577639</v>
      </c>
      <c r="AF73" s="133">
        <v>0.10144926456313144</v>
      </c>
      <c r="AG73" s="133">
        <v>0.14159863564416997</v>
      </c>
      <c r="AH73" s="133">
        <v>0.14798422558069446</v>
      </c>
      <c r="AI73" s="133">
        <v>0.13515834667517543</v>
      </c>
      <c r="AJ73" s="133">
        <v>0.14810106367835915</v>
      </c>
      <c r="AK73" s="133">
        <v>0.15636996194842182</v>
      </c>
      <c r="AL73" s="133">
        <v>0.11277144619392676</v>
      </c>
      <c r="AM73" s="133" t="s">
        <v>1751</v>
      </c>
      <c r="AN73" s="133" t="s">
        <v>1751</v>
      </c>
      <c r="AO73" s="133" t="s">
        <v>1751</v>
      </c>
      <c r="AP73" s="133">
        <v>9.1244704655865594E-2</v>
      </c>
      <c r="AQ73" s="133">
        <v>0.12926074839243787</v>
      </c>
      <c r="AR73" s="133">
        <v>0.15075028391452477</v>
      </c>
      <c r="AS73" s="133">
        <v>7.9761629942589424E-2</v>
      </c>
      <c r="AT73" s="133" t="s">
        <v>1751</v>
      </c>
      <c r="AU73" s="133" t="s">
        <v>1751</v>
      </c>
      <c r="AV73" s="68" t="s">
        <v>1751</v>
      </c>
      <c r="AW73" s="68" t="s">
        <v>1751</v>
      </c>
      <c r="AX73" s="68" t="s">
        <v>1751</v>
      </c>
      <c r="AY73" s="68">
        <v>8.5874057245561339E-2</v>
      </c>
      <c r="AZ73" s="68">
        <v>9.0392029233470783E-2</v>
      </c>
      <c r="BA73" s="68" t="s">
        <v>1751</v>
      </c>
      <c r="BB73" s="68" t="s">
        <v>1751</v>
      </c>
      <c r="BC73" s="68" t="s">
        <v>1751</v>
      </c>
      <c r="BD73" s="68" t="s">
        <v>1751</v>
      </c>
      <c r="BE73" s="68" t="s">
        <v>1751</v>
      </c>
    </row>
    <row r="74" spans="1:57">
      <c r="A74" s="132">
        <v>44974</v>
      </c>
      <c r="B74" s="133">
        <v>9.5122301639106635E-2</v>
      </c>
      <c r="C74" s="133">
        <v>0.12044595986426249</v>
      </c>
      <c r="D74" s="133">
        <v>0.15421763643420566</v>
      </c>
      <c r="E74" s="133">
        <v>0.13971176530673352</v>
      </c>
      <c r="F74" s="133">
        <v>0.14222061936397501</v>
      </c>
      <c r="G74" s="133">
        <v>0.13993778148684682</v>
      </c>
      <c r="H74" s="133">
        <v>0.14900544106727276</v>
      </c>
      <c r="I74" s="133">
        <v>0.14543884138141763</v>
      </c>
      <c r="J74" s="133">
        <v>0.14282754110185586</v>
      </c>
      <c r="K74" s="133">
        <v>0.15556731706693783</v>
      </c>
      <c r="L74" s="133">
        <v>0.14531589963930236</v>
      </c>
      <c r="M74" s="133">
        <v>0.12418163153426895</v>
      </c>
      <c r="N74" s="133">
        <v>0.15328561317919212</v>
      </c>
      <c r="O74" s="133">
        <v>0.16185689457115876</v>
      </c>
      <c r="P74" s="133">
        <v>0.14397643021861456</v>
      </c>
      <c r="Q74" s="133">
        <v>0.1465013155600417</v>
      </c>
      <c r="R74" s="133">
        <v>0.11301538725150979</v>
      </c>
      <c r="S74" s="133">
        <v>0.13654222640118599</v>
      </c>
      <c r="T74" s="133">
        <v>0.14974001235070372</v>
      </c>
      <c r="U74" s="133">
        <v>0.14504082310262659</v>
      </c>
      <c r="V74" s="133">
        <v>0.14287013980163682</v>
      </c>
      <c r="W74" s="133">
        <v>0.14059072606199857</v>
      </c>
      <c r="X74" s="133">
        <v>0.1213855691242052</v>
      </c>
      <c r="Y74" s="133">
        <v>0.13753526461433638</v>
      </c>
      <c r="Z74" s="133">
        <v>8.489586470527849E-2</v>
      </c>
      <c r="AA74" s="133">
        <v>0.12551316378530561</v>
      </c>
      <c r="AB74" s="133">
        <v>0.13420271776936052</v>
      </c>
      <c r="AC74" s="133">
        <v>0.14787899748034383</v>
      </c>
      <c r="AD74" s="133">
        <v>0.14293679516178176</v>
      </c>
      <c r="AE74" s="133">
        <v>0.14917997720577639</v>
      </c>
      <c r="AF74" s="133">
        <v>0.10144926456313144</v>
      </c>
      <c r="AG74" s="133">
        <v>0.14159863564416997</v>
      </c>
      <c r="AH74" s="133">
        <v>0.14798422558069446</v>
      </c>
      <c r="AI74" s="133">
        <v>0.13515834667517543</v>
      </c>
      <c r="AJ74" s="133">
        <v>0.14810106367835915</v>
      </c>
      <c r="AK74" s="133">
        <v>0.15636996194842182</v>
      </c>
      <c r="AL74" s="133">
        <v>0.11277144619392676</v>
      </c>
      <c r="AM74" s="133" t="s">
        <v>1751</v>
      </c>
      <c r="AN74" s="133" t="s">
        <v>1751</v>
      </c>
      <c r="AO74" s="133" t="s">
        <v>1751</v>
      </c>
      <c r="AP74" s="133">
        <v>9.1244704655865594E-2</v>
      </c>
      <c r="AQ74" s="133">
        <v>0.12926074839243787</v>
      </c>
      <c r="AR74" s="133">
        <v>0.15075028391452477</v>
      </c>
      <c r="AS74" s="133">
        <v>7.9761629942589424E-2</v>
      </c>
      <c r="AT74" s="133" t="s">
        <v>1751</v>
      </c>
      <c r="AU74" s="133" t="s">
        <v>1751</v>
      </c>
      <c r="AV74" s="68" t="s">
        <v>1751</v>
      </c>
      <c r="AW74" s="68" t="s">
        <v>1751</v>
      </c>
      <c r="AX74" s="68" t="s">
        <v>1751</v>
      </c>
      <c r="AY74" s="68">
        <v>8.587405724556145E-2</v>
      </c>
      <c r="AZ74" s="68">
        <v>9.0392029233470783E-2</v>
      </c>
      <c r="BA74" s="68" t="s">
        <v>1751</v>
      </c>
      <c r="BB74" s="68" t="s">
        <v>1751</v>
      </c>
      <c r="BC74" s="68" t="s">
        <v>1751</v>
      </c>
      <c r="BD74" s="68" t="s">
        <v>1751</v>
      </c>
      <c r="BE74" s="68" t="s">
        <v>1751</v>
      </c>
    </row>
    <row r="75" spans="1:57">
      <c r="A75" s="132">
        <v>44975</v>
      </c>
      <c r="B75" s="133">
        <v>9.5122301639106635E-2</v>
      </c>
      <c r="C75" s="133">
        <v>0.12044595986426249</v>
      </c>
      <c r="D75" s="133">
        <v>0.15421763643420566</v>
      </c>
      <c r="E75" s="133">
        <v>0.13971176530673352</v>
      </c>
      <c r="F75" s="133">
        <v>0.14222061936397501</v>
      </c>
      <c r="G75" s="133">
        <v>0.13993778148684682</v>
      </c>
      <c r="H75" s="133">
        <v>0.14900544106727276</v>
      </c>
      <c r="I75" s="133">
        <v>0.14543884138141763</v>
      </c>
      <c r="J75" s="133">
        <v>0.14282754110185586</v>
      </c>
      <c r="K75" s="133">
        <v>0.15556731706693783</v>
      </c>
      <c r="L75" s="133">
        <v>0.14531589963930236</v>
      </c>
      <c r="M75" s="133">
        <v>0.12418163153426895</v>
      </c>
      <c r="N75" s="133">
        <v>0.15328561317919212</v>
      </c>
      <c r="O75" s="133">
        <v>0.16185689457115876</v>
      </c>
      <c r="P75" s="133">
        <v>0.14397643021861456</v>
      </c>
      <c r="Q75" s="133">
        <v>0.1465013155600417</v>
      </c>
      <c r="R75" s="133">
        <v>0.11301538725150979</v>
      </c>
      <c r="S75" s="133">
        <v>0.13654222640118599</v>
      </c>
      <c r="T75" s="133">
        <v>0.14974001235070372</v>
      </c>
      <c r="U75" s="133">
        <v>0.1450408231026267</v>
      </c>
      <c r="V75" s="133">
        <v>0.14287013980163682</v>
      </c>
      <c r="W75" s="133">
        <v>0.14059072606199857</v>
      </c>
      <c r="X75" s="133">
        <v>0.1213855691242052</v>
      </c>
      <c r="Y75" s="133">
        <v>0.13753526461433638</v>
      </c>
      <c r="Z75" s="133">
        <v>8.489586470527849E-2</v>
      </c>
      <c r="AA75" s="133">
        <v>0.12551316378530561</v>
      </c>
      <c r="AB75" s="133">
        <v>0.13420271776936052</v>
      </c>
      <c r="AC75" s="133">
        <v>0.14787899748034214</v>
      </c>
      <c r="AD75" s="133">
        <v>0.14293679516178176</v>
      </c>
      <c r="AE75" s="133">
        <v>0.14917997720577639</v>
      </c>
      <c r="AF75" s="133">
        <v>0.10144926456313144</v>
      </c>
      <c r="AG75" s="133">
        <v>0.14159863564416997</v>
      </c>
      <c r="AH75" s="133">
        <v>0.14798422558069446</v>
      </c>
      <c r="AI75" s="133">
        <v>0.13515834667517543</v>
      </c>
      <c r="AJ75" s="133">
        <v>0.14810106367835915</v>
      </c>
      <c r="AK75" s="133">
        <v>0.15636996194842182</v>
      </c>
      <c r="AL75" s="133">
        <v>0.11277144619392676</v>
      </c>
      <c r="AM75" s="133" t="s">
        <v>1751</v>
      </c>
      <c r="AN75" s="133" t="s">
        <v>1751</v>
      </c>
      <c r="AO75" s="133" t="s">
        <v>1751</v>
      </c>
      <c r="AP75" s="133">
        <v>9.1244704655865594E-2</v>
      </c>
      <c r="AQ75" s="133">
        <v>0.12926074839243787</v>
      </c>
      <c r="AR75" s="133">
        <v>0.15075028391452477</v>
      </c>
      <c r="AS75" s="133">
        <v>7.9761629942589424E-2</v>
      </c>
      <c r="AT75" s="133" t="s">
        <v>1751</v>
      </c>
      <c r="AU75" s="133" t="s">
        <v>1751</v>
      </c>
      <c r="AV75" s="68" t="s">
        <v>1751</v>
      </c>
      <c r="AW75" s="68" t="s">
        <v>1751</v>
      </c>
      <c r="AX75" s="68" t="s">
        <v>1751</v>
      </c>
      <c r="AY75" s="68">
        <v>8.5874057245561339E-2</v>
      </c>
      <c r="AZ75" s="68">
        <v>9.0392029233470783E-2</v>
      </c>
      <c r="BA75" s="68" t="s">
        <v>1751</v>
      </c>
      <c r="BB75" s="68" t="s">
        <v>1751</v>
      </c>
      <c r="BC75" s="68" t="s">
        <v>1751</v>
      </c>
      <c r="BD75" s="68" t="s">
        <v>1751</v>
      </c>
      <c r="BE75" s="68" t="s">
        <v>1751</v>
      </c>
    </row>
    <row r="76" spans="1:57">
      <c r="A76" s="132">
        <v>44976</v>
      </c>
      <c r="B76" s="133">
        <v>9.5122301639106635E-2</v>
      </c>
      <c r="C76" s="133">
        <v>0.12044595986426249</v>
      </c>
      <c r="D76" s="133">
        <v>0.15421763643420566</v>
      </c>
      <c r="E76" s="133">
        <v>0.13971176530673352</v>
      </c>
      <c r="F76" s="133">
        <v>0.14222061936397501</v>
      </c>
      <c r="G76" s="133">
        <v>0.13993778148684682</v>
      </c>
      <c r="H76" s="133">
        <v>0.14900544106727276</v>
      </c>
      <c r="I76" s="133">
        <v>0.14543884138141763</v>
      </c>
      <c r="J76" s="133">
        <v>0.14282754110185586</v>
      </c>
      <c r="K76" s="133">
        <v>0.15556731706693783</v>
      </c>
      <c r="L76" s="133">
        <v>0.14531589963930236</v>
      </c>
      <c r="M76" s="133">
        <v>0.12418163153426895</v>
      </c>
      <c r="N76" s="133">
        <v>0.15328561317919212</v>
      </c>
      <c r="O76" s="133">
        <v>0.16185689457115876</v>
      </c>
      <c r="P76" s="133">
        <v>0.14397643021861456</v>
      </c>
      <c r="Q76" s="133">
        <v>0.1465013155600417</v>
      </c>
      <c r="R76" s="133">
        <v>0.11301538725150979</v>
      </c>
      <c r="S76" s="133">
        <v>0.13654222640118599</v>
      </c>
      <c r="T76" s="133">
        <v>0.14974001235070372</v>
      </c>
      <c r="U76" s="133">
        <v>0.14504082310262659</v>
      </c>
      <c r="V76" s="133">
        <v>0.14287013980163682</v>
      </c>
      <c r="W76" s="133">
        <v>0.14059072606199857</v>
      </c>
      <c r="X76" s="133">
        <v>0.1213855691242052</v>
      </c>
      <c r="Y76" s="133">
        <v>0.13753526461433638</v>
      </c>
      <c r="Z76" s="133">
        <v>8.489586470527849E-2</v>
      </c>
      <c r="AA76" s="133">
        <v>0.12551316378530561</v>
      </c>
      <c r="AB76" s="133">
        <v>0.13420271776936052</v>
      </c>
      <c r="AC76" s="133">
        <v>0.14787899748034383</v>
      </c>
      <c r="AD76" s="133">
        <v>0.14293679516178176</v>
      </c>
      <c r="AE76" s="133">
        <v>0.14917997720577639</v>
      </c>
      <c r="AF76" s="133">
        <v>0.10144926456313144</v>
      </c>
      <c r="AG76" s="133">
        <v>0.14159863564416997</v>
      </c>
      <c r="AH76" s="133">
        <v>0.14798422558069446</v>
      </c>
      <c r="AI76" s="133">
        <v>0.13515834667517543</v>
      </c>
      <c r="AJ76" s="133">
        <v>0.14810106367835915</v>
      </c>
      <c r="AK76" s="133">
        <v>0.15636996194842182</v>
      </c>
      <c r="AL76" s="133">
        <v>0.11277144619392676</v>
      </c>
      <c r="AM76" s="133" t="s">
        <v>1751</v>
      </c>
      <c r="AN76" s="133" t="s">
        <v>1751</v>
      </c>
      <c r="AO76" s="133" t="s">
        <v>1751</v>
      </c>
      <c r="AP76" s="133">
        <v>9.1244704655865594E-2</v>
      </c>
      <c r="AQ76" s="133">
        <v>0.12926074839243787</v>
      </c>
      <c r="AR76" s="133">
        <v>0.15075028391452477</v>
      </c>
      <c r="AS76" s="133">
        <v>7.9761629942589424E-2</v>
      </c>
      <c r="AT76" s="133" t="s">
        <v>1751</v>
      </c>
      <c r="AU76" s="133" t="s">
        <v>1751</v>
      </c>
      <c r="AV76" s="68" t="s">
        <v>1751</v>
      </c>
      <c r="AW76" s="68" t="s">
        <v>1751</v>
      </c>
      <c r="AX76" s="68" t="s">
        <v>1751</v>
      </c>
      <c r="AY76" s="68">
        <v>8.587405724556145E-2</v>
      </c>
      <c r="AZ76" s="68">
        <v>9.0392029233470783E-2</v>
      </c>
      <c r="BA76" s="68" t="s">
        <v>1751</v>
      </c>
      <c r="BB76" s="68" t="s">
        <v>1751</v>
      </c>
      <c r="BC76" s="68" t="s">
        <v>1751</v>
      </c>
      <c r="BD76" s="68" t="s">
        <v>1751</v>
      </c>
      <c r="BE76" s="68" t="s">
        <v>1751</v>
      </c>
    </row>
    <row r="77" spans="1:57">
      <c r="A77" s="132">
        <v>44977</v>
      </c>
      <c r="B77" s="133">
        <v>9.5122301639106635E-2</v>
      </c>
      <c r="C77" s="133">
        <v>0.1204459598642625</v>
      </c>
      <c r="D77" s="133">
        <v>0.15421763643420566</v>
      </c>
      <c r="E77" s="133">
        <v>0.13971176530673357</v>
      </c>
      <c r="F77" s="133">
        <v>0.14115124537002022</v>
      </c>
      <c r="G77" s="133">
        <v>0.13993778148684693</v>
      </c>
      <c r="H77" s="133">
        <v>0.14900544106727276</v>
      </c>
      <c r="I77" s="133">
        <v>0.14543884123611214</v>
      </c>
      <c r="J77" s="133">
        <v>0.14282754098766362</v>
      </c>
      <c r="K77" s="133">
        <v>0.15688979802223812</v>
      </c>
      <c r="L77" s="133">
        <v>0.14482489323407624</v>
      </c>
      <c r="M77" s="133">
        <v>0.12418163153426912</v>
      </c>
      <c r="N77" s="133">
        <v>0.15328561318531136</v>
      </c>
      <c r="O77" s="133">
        <v>0.16090159608668925</v>
      </c>
      <c r="P77" s="133">
        <v>0.14420589807918735</v>
      </c>
      <c r="Q77" s="133">
        <v>0.14650131556004173</v>
      </c>
      <c r="R77" s="133">
        <v>0.11301538725150988</v>
      </c>
      <c r="S77" s="133">
        <v>0.13654222640118596</v>
      </c>
      <c r="T77" s="133">
        <v>0.14974001235070375</v>
      </c>
      <c r="U77" s="133">
        <v>0.1450408231026267</v>
      </c>
      <c r="V77" s="133">
        <v>0.1428701398016371</v>
      </c>
      <c r="W77" s="133">
        <v>0.14059072606199857</v>
      </c>
      <c r="X77" s="133">
        <v>0.12138556912420517</v>
      </c>
      <c r="Y77" s="133">
        <v>0.13753526461433635</v>
      </c>
      <c r="Z77" s="133">
        <v>8.489586470527849E-2</v>
      </c>
      <c r="AA77" s="133">
        <v>0.12551316378530561</v>
      </c>
      <c r="AB77" s="133">
        <v>0.13420271776936052</v>
      </c>
      <c r="AC77" s="133">
        <v>0.14787899748034214</v>
      </c>
      <c r="AD77" s="133">
        <v>0.14293679511256299</v>
      </c>
      <c r="AE77" s="133">
        <v>0.14917997720577636</v>
      </c>
      <c r="AF77" s="133">
        <v>0.10144926456313132</v>
      </c>
      <c r="AG77" s="133">
        <v>0.14159863564416994</v>
      </c>
      <c r="AH77" s="133">
        <v>0.15130154562171355</v>
      </c>
      <c r="AI77" s="133">
        <v>0.13515834647999272</v>
      </c>
      <c r="AJ77" s="133">
        <v>0.1384269553208427</v>
      </c>
      <c r="AK77" s="133">
        <v>0.15831812737262732</v>
      </c>
      <c r="AL77" s="133">
        <v>0.11277144619392671</v>
      </c>
      <c r="AM77" s="133" t="s">
        <v>1751</v>
      </c>
      <c r="AN77" s="133" t="s">
        <v>1751</v>
      </c>
      <c r="AO77" s="133" t="s">
        <v>1751</v>
      </c>
      <c r="AP77" s="133">
        <v>9.1244704655865649E-2</v>
      </c>
      <c r="AQ77" s="133">
        <v>0.13317402806679701</v>
      </c>
      <c r="AR77" s="133">
        <v>0.15075028391452477</v>
      </c>
      <c r="AS77" s="133">
        <v>7.9761629942589299E-2</v>
      </c>
      <c r="AT77" s="133" t="s">
        <v>1751</v>
      </c>
      <c r="AU77" s="133" t="s">
        <v>1751</v>
      </c>
      <c r="AV77" s="68" t="s">
        <v>1751</v>
      </c>
      <c r="AW77" s="68" t="s">
        <v>1751</v>
      </c>
      <c r="AX77" s="68" t="s">
        <v>1751</v>
      </c>
      <c r="AY77" s="68">
        <v>8.5874057245561339E-2</v>
      </c>
      <c r="AZ77" s="68">
        <v>9.0392029233470866E-2</v>
      </c>
      <c r="BA77" s="68" t="s">
        <v>1751</v>
      </c>
      <c r="BB77" s="68" t="s">
        <v>1751</v>
      </c>
      <c r="BC77" s="68" t="s">
        <v>1751</v>
      </c>
      <c r="BD77" s="68" t="s">
        <v>1751</v>
      </c>
      <c r="BE77" s="68" t="s">
        <v>1751</v>
      </c>
    </row>
    <row r="78" spans="1:57">
      <c r="A78" s="132">
        <v>44978</v>
      </c>
      <c r="B78" s="133">
        <v>9.5122301639106635E-2</v>
      </c>
      <c r="C78" s="133">
        <v>0.1204459598642625</v>
      </c>
      <c r="D78" s="133">
        <v>0.15421763643420566</v>
      </c>
      <c r="E78" s="133">
        <v>0.13971176530673357</v>
      </c>
      <c r="F78" s="133">
        <v>0.14115124537002022</v>
      </c>
      <c r="G78" s="133">
        <v>0.13993778148684693</v>
      </c>
      <c r="H78" s="133">
        <v>0.14900544106727276</v>
      </c>
      <c r="I78" s="133">
        <v>0.14543884123611214</v>
      </c>
      <c r="J78" s="133">
        <v>0.14282754098766362</v>
      </c>
      <c r="K78" s="133">
        <v>0.15688979802223812</v>
      </c>
      <c r="L78" s="133">
        <v>0.14482489323407624</v>
      </c>
      <c r="M78" s="133">
        <v>0.12418163153426912</v>
      </c>
      <c r="N78" s="133">
        <v>0.15328561318531136</v>
      </c>
      <c r="O78" s="133">
        <v>0.16090159608668925</v>
      </c>
      <c r="P78" s="133">
        <v>0.14420589807918735</v>
      </c>
      <c r="Q78" s="133">
        <v>0.14650131556004173</v>
      </c>
      <c r="R78" s="133">
        <v>0.11301538725150988</v>
      </c>
      <c r="S78" s="133">
        <v>0.13654222640118596</v>
      </c>
      <c r="T78" s="133">
        <v>0.14974001235070375</v>
      </c>
      <c r="U78" s="133">
        <v>0.14504082310262659</v>
      </c>
      <c r="V78" s="133">
        <v>0.1428701398016371</v>
      </c>
      <c r="W78" s="133">
        <v>0.14059072606199857</v>
      </c>
      <c r="X78" s="133">
        <v>0.12138556912420517</v>
      </c>
      <c r="Y78" s="133">
        <v>0.13753526461433635</v>
      </c>
      <c r="Z78" s="133">
        <v>8.489586470527849E-2</v>
      </c>
      <c r="AA78" s="133">
        <v>0.12551316378530561</v>
      </c>
      <c r="AB78" s="133">
        <v>0.13420271776936052</v>
      </c>
      <c r="AC78" s="133">
        <v>0.14787899748034383</v>
      </c>
      <c r="AD78" s="133">
        <v>0.14293679511256299</v>
      </c>
      <c r="AE78" s="133">
        <v>0.14917997720577636</v>
      </c>
      <c r="AF78" s="133">
        <v>0.10144926456313132</v>
      </c>
      <c r="AG78" s="133">
        <v>0.14159863564416994</v>
      </c>
      <c r="AH78" s="133">
        <v>0.15130154562171355</v>
      </c>
      <c r="AI78" s="133">
        <v>0.13515834647999272</v>
      </c>
      <c r="AJ78" s="133">
        <v>0.1384269553208427</v>
      </c>
      <c r="AK78" s="133">
        <v>0.15831812737262732</v>
      </c>
      <c r="AL78" s="133">
        <v>0.11277144619392671</v>
      </c>
      <c r="AM78" s="133" t="s">
        <v>1751</v>
      </c>
      <c r="AN78" s="133" t="s">
        <v>1751</v>
      </c>
      <c r="AO78" s="133" t="s">
        <v>1751</v>
      </c>
      <c r="AP78" s="133">
        <v>9.1244704655865649E-2</v>
      </c>
      <c r="AQ78" s="133">
        <v>0.13317402806679701</v>
      </c>
      <c r="AR78" s="133">
        <v>0.15075028391452477</v>
      </c>
      <c r="AS78" s="133">
        <v>7.9761629942589299E-2</v>
      </c>
      <c r="AT78" s="133" t="s">
        <v>1751</v>
      </c>
      <c r="AU78" s="133" t="s">
        <v>1751</v>
      </c>
      <c r="AV78" s="68" t="s">
        <v>1751</v>
      </c>
      <c r="AW78" s="68" t="s">
        <v>1751</v>
      </c>
      <c r="AX78" s="68" t="s">
        <v>1751</v>
      </c>
      <c r="AY78" s="68">
        <v>8.587405724556145E-2</v>
      </c>
      <c r="AZ78" s="68">
        <v>9.0392029233470866E-2</v>
      </c>
      <c r="BA78" s="68" t="s">
        <v>1751</v>
      </c>
      <c r="BB78" s="68" t="s">
        <v>1751</v>
      </c>
      <c r="BC78" s="68" t="s">
        <v>1751</v>
      </c>
      <c r="BD78" s="68" t="s">
        <v>1751</v>
      </c>
      <c r="BE78" s="68" t="s">
        <v>1751</v>
      </c>
    </row>
    <row r="79" spans="1:57">
      <c r="A79" s="132">
        <v>44979</v>
      </c>
      <c r="B79" s="133">
        <v>9.5122301639106635E-2</v>
      </c>
      <c r="C79" s="133">
        <v>0.11379603469652641</v>
      </c>
      <c r="D79" s="133">
        <v>0.15421763624467957</v>
      </c>
      <c r="E79" s="133">
        <v>0.1397117654022503</v>
      </c>
      <c r="F79" s="133">
        <v>0.14485338650827581</v>
      </c>
      <c r="G79" s="133">
        <v>0.14029304708855692</v>
      </c>
      <c r="H79" s="133">
        <v>0.1541269918935862</v>
      </c>
      <c r="I79" s="133">
        <v>0.14160777878705208</v>
      </c>
      <c r="J79" s="133">
        <v>0.14687252718942734</v>
      </c>
      <c r="K79" s="133">
        <v>0.15911528580046033</v>
      </c>
      <c r="L79" s="133">
        <v>0.14335301430523256</v>
      </c>
      <c r="M79" s="133">
        <v>0.12418163136918989</v>
      </c>
      <c r="N79" s="133">
        <v>0.15328561327316884</v>
      </c>
      <c r="O79" s="133">
        <v>0.162031558559629</v>
      </c>
      <c r="P79" s="133">
        <v>0.14420589809611459</v>
      </c>
      <c r="Q79" s="133">
        <v>0.15295943695926278</v>
      </c>
      <c r="R79" s="133">
        <v>0.11301538725150981</v>
      </c>
      <c r="S79" s="133">
        <v>0.13654222640118602</v>
      </c>
      <c r="T79" s="133">
        <v>0.15406394398080919</v>
      </c>
      <c r="U79" s="133">
        <v>0.14625913694605511</v>
      </c>
      <c r="V79" s="133">
        <v>0.14287013980163701</v>
      </c>
      <c r="W79" s="133">
        <v>0.14059072606199857</v>
      </c>
      <c r="X79" s="133">
        <v>0.12547114365319936</v>
      </c>
      <c r="Y79" s="133">
        <v>0.13753526438040961</v>
      </c>
      <c r="Z79" s="133">
        <v>8.489586470527849E-2</v>
      </c>
      <c r="AA79" s="133">
        <v>0.12551316378530561</v>
      </c>
      <c r="AB79" s="133">
        <v>0.13420271776936052</v>
      </c>
      <c r="AC79" s="133">
        <v>0.13912194967995437</v>
      </c>
      <c r="AD79" s="133">
        <v>0.14293679511256302</v>
      </c>
      <c r="AE79" s="133">
        <v>0.14917997720577636</v>
      </c>
      <c r="AF79" s="133">
        <v>0.10144926444984054</v>
      </c>
      <c r="AG79" s="133">
        <v>0.14173169035393446</v>
      </c>
      <c r="AH79" s="133">
        <v>0.15962826068281291</v>
      </c>
      <c r="AI79" s="133">
        <v>0.1351583466622728</v>
      </c>
      <c r="AJ79" s="133">
        <v>0.14831819675285063</v>
      </c>
      <c r="AK79" s="133">
        <v>0.16076432501816371</v>
      </c>
      <c r="AL79" s="133">
        <v>0.11277144619392662</v>
      </c>
      <c r="AM79" s="133" t="s">
        <v>1751</v>
      </c>
      <c r="AN79" s="133" t="s">
        <v>1751</v>
      </c>
      <c r="AO79" s="133" t="s">
        <v>1751</v>
      </c>
      <c r="AP79" s="133">
        <v>9.1244704655865524E-2</v>
      </c>
      <c r="AQ79" s="133">
        <v>0.13317402806679701</v>
      </c>
      <c r="AR79" s="133">
        <v>0.15082753182542447</v>
      </c>
      <c r="AS79" s="133">
        <v>7.9761629942589354E-2</v>
      </c>
      <c r="AT79" s="133" t="s">
        <v>1751</v>
      </c>
      <c r="AU79" s="133" t="s">
        <v>1751</v>
      </c>
      <c r="AV79" s="68" t="s">
        <v>1751</v>
      </c>
      <c r="AW79" s="68" t="s">
        <v>1751</v>
      </c>
      <c r="AX79" s="68" t="s">
        <v>1751</v>
      </c>
      <c r="AY79" s="68">
        <v>8.5874042908641673E-2</v>
      </c>
      <c r="AZ79" s="68">
        <v>9.0392029233470797E-2</v>
      </c>
      <c r="BA79" s="68" t="s">
        <v>1751</v>
      </c>
      <c r="BB79" s="68" t="s">
        <v>1751</v>
      </c>
      <c r="BC79" s="68" t="s">
        <v>1751</v>
      </c>
      <c r="BD79" s="68" t="s">
        <v>1751</v>
      </c>
      <c r="BE79" s="68" t="s">
        <v>1751</v>
      </c>
    </row>
    <row r="80" spans="1:57">
      <c r="A80" s="132">
        <v>44980</v>
      </c>
      <c r="B80" s="133">
        <v>9.5122301639106593E-2</v>
      </c>
      <c r="C80" s="133">
        <v>0.11379603469652644</v>
      </c>
      <c r="D80" s="133">
        <v>0.1542176362446796</v>
      </c>
      <c r="E80" s="133">
        <v>0.13971176540225033</v>
      </c>
      <c r="F80" s="133">
        <v>0.14111147713077721</v>
      </c>
      <c r="G80" s="133">
        <v>0.14029304708855692</v>
      </c>
      <c r="H80" s="133">
        <v>0.15412699189358622</v>
      </c>
      <c r="I80" s="133">
        <v>0.14160777864209748</v>
      </c>
      <c r="J80" s="133">
        <v>0.14687252718942734</v>
      </c>
      <c r="K80" s="133">
        <v>0.15911528580046033</v>
      </c>
      <c r="L80" s="133">
        <v>0.14649571234723582</v>
      </c>
      <c r="M80" s="133">
        <v>0.12418163149098387</v>
      </c>
      <c r="N80" s="133">
        <v>0.1532856133004058</v>
      </c>
      <c r="O80" s="133">
        <v>0.162031558559629</v>
      </c>
      <c r="P80" s="133">
        <v>0.14921746962419988</v>
      </c>
      <c r="Q80" s="133">
        <v>0.15385638838475091</v>
      </c>
      <c r="R80" s="133">
        <v>0.11301538725150984</v>
      </c>
      <c r="S80" s="133">
        <v>0.13654222640118602</v>
      </c>
      <c r="T80" s="133">
        <v>0.15406394398080914</v>
      </c>
      <c r="U80" s="133">
        <v>0.14893364646721408</v>
      </c>
      <c r="V80" s="133">
        <v>0.13712609289730282</v>
      </c>
      <c r="W80" s="133">
        <v>0.14059072606199874</v>
      </c>
      <c r="X80" s="133">
        <v>0.1254711436531995</v>
      </c>
      <c r="Y80" s="133">
        <v>0.13753526433517343</v>
      </c>
      <c r="Z80" s="133">
        <v>8.4895864705278531E-2</v>
      </c>
      <c r="AA80" s="133">
        <v>0.1255131637853058</v>
      </c>
      <c r="AB80" s="133">
        <v>0.13420271776936063</v>
      </c>
      <c r="AC80" s="133">
        <v>0.13381817488608919</v>
      </c>
      <c r="AD80" s="133">
        <v>0.14293679512014065</v>
      </c>
      <c r="AE80" s="133">
        <v>0.14917997720577625</v>
      </c>
      <c r="AF80" s="133">
        <v>0.10144926444984056</v>
      </c>
      <c r="AG80" s="133">
        <v>0.14340689179829474</v>
      </c>
      <c r="AH80" s="133">
        <v>0.15982753671057165</v>
      </c>
      <c r="AI80" s="133">
        <v>0.13515834666227292</v>
      </c>
      <c r="AJ80" s="133">
        <v>0.1483181967528506</v>
      </c>
      <c r="AK80" s="133">
        <v>0.1630110611836979</v>
      </c>
      <c r="AL80" s="133">
        <v>0.11277144619392673</v>
      </c>
      <c r="AM80" s="133" t="s">
        <v>1751</v>
      </c>
      <c r="AN80" s="133" t="s">
        <v>1751</v>
      </c>
      <c r="AO80" s="133" t="s">
        <v>1751</v>
      </c>
      <c r="AP80" s="133">
        <v>9.1244704655865552E-2</v>
      </c>
      <c r="AQ80" s="133">
        <v>0.13338247972765249</v>
      </c>
      <c r="AR80" s="133">
        <v>0.15082753182542447</v>
      </c>
      <c r="AS80" s="133">
        <v>7.9761629942589382E-2</v>
      </c>
      <c r="AT80" s="133" t="s">
        <v>1751</v>
      </c>
      <c r="AU80" s="133" t="s">
        <v>1751</v>
      </c>
      <c r="AV80" s="68" t="s">
        <v>1751</v>
      </c>
      <c r="AW80" s="68" t="s">
        <v>1751</v>
      </c>
      <c r="AX80" s="68" t="s">
        <v>1751</v>
      </c>
      <c r="AY80" s="68">
        <v>8.5874000459062863E-2</v>
      </c>
      <c r="AZ80" s="68">
        <v>9.0392029052634798E-2</v>
      </c>
      <c r="BA80" s="68" t="s">
        <v>1751</v>
      </c>
      <c r="BB80" s="68" t="s">
        <v>1751</v>
      </c>
      <c r="BC80" s="68" t="s">
        <v>1751</v>
      </c>
      <c r="BD80" s="68" t="s">
        <v>1751</v>
      </c>
      <c r="BE80" s="68" t="s">
        <v>1751</v>
      </c>
    </row>
    <row r="81" spans="1:58">
      <c r="A81" s="132">
        <v>44981</v>
      </c>
      <c r="B81" s="133">
        <v>9.5122301639106593E-2</v>
      </c>
      <c r="C81" s="133">
        <v>0.11379603469652644</v>
      </c>
      <c r="D81" s="133">
        <v>0.1542176362446796</v>
      </c>
      <c r="E81" s="133">
        <v>0.13971176540225033</v>
      </c>
      <c r="F81" s="133">
        <v>0.14111147713077721</v>
      </c>
      <c r="G81" s="133">
        <v>0.14029304708855692</v>
      </c>
      <c r="H81" s="133">
        <v>0.15412699189358622</v>
      </c>
      <c r="I81" s="133">
        <v>0.14160777864209748</v>
      </c>
      <c r="J81" s="133">
        <v>0.14687252718942734</v>
      </c>
      <c r="K81" s="133">
        <v>0.15911528580046033</v>
      </c>
      <c r="L81" s="133">
        <v>0.14649571234723582</v>
      </c>
      <c r="M81" s="133">
        <v>0.12418163149098387</v>
      </c>
      <c r="N81" s="133">
        <v>0.1532856133004058</v>
      </c>
      <c r="O81" s="133">
        <v>0.162031558559629</v>
      </c>
      <c r="P81" s="133">
        <v>0.14921746962419988</v>
      </c>
      <c r="Q81" s="133">
        <v>0.15385638838475091</v>
      </c>
      <c r="R81" s="133">
        <v>0.11301538725150984</v>
      </c>
      <c r="S81" s="133">
        <v>0.13654222640118602</v>
      </c>
      <c r="T81" s="133">
        <v>0.15406394398080914</v>
      </c>
      <c r="U81" s="133">
        <v>0.14893364646758497</v>
      </c>
      <c r="V81" s="133">
        <v>0.13712609289730282</v>
      </c>
      <c r="W81" s="133">
        <v>0.14059072606199874</v>
      </c>
      <c r="X81" s="133">
        <v>0.1254711436531995</v>
      </c>
      <c r="Y81" s="133">
        <v>0.13753526433517343</v>
      </c>
      <c r="Z81" s="133">
        <v>8.4895864705278531E-2</v>
      </c>
      <c r="AA81" s="133">
        <v>0.1255131637853058</v>
      </c>
      <c r="AB81" s="133">
        <v>0.13420271776936063</v>
      </c>
      <c r="AC81" s="133">
        <v>0.13381817488608913</v>
      </c>
      <c r="AD81" s="133">
        <v>0.14293679512014065</v>
      </c>
      <c r="AE81" s="133">
        <v>0.14917997720577625</v>
      </c>
      <c r="AF81" s="133">
        <v>0.10144926444984056</v>
      </c>
      <c r="AG81" s="133">
        <v>0.14340689179829474</v>
      </c>
      <c r="AH81" s="133">
        <v>0.15982753671057165</v>
      </c>
      <c r="AI81" s="133">
        <v>0.13515834666227292</v>
      </c>
      <c r="AJ81" s="133">
        <v>0.1483181967528506</v>
      </c>
      <c r="AK81" s="133">
        <v>0.1630110611836979</v>
      </c>
      <c r="AL81" s="133">
        <v>0.11277144619392673</v>
      </c>
      <c r="AM81" s="133" t="s">
        <v>1751</v>
      </c>
      <c r="AN81" s="133" t="s">
        <v>1751</v>
      </c>
      <c r="AO81" s="133" t="s">
        <v>1751</v>
      </c>
      <c r="AP81" s="133">
        <v>9.1244704655865552E-2</v>
      </c>
      <c r="AQ81" s="133">
        <v>0.13338247972765249</v>
      </c>
      <c r="AR81" s="133">
        <v>0.15082753182542447</v>
      </c>
      <c r="AS81" s="133">
        <v>7.9761629942589382E-2</v>
      </c>
      <c r="AT81" s="133" t="s">
        <v>1751</v>
      </c>
      <c r="AU81" s="133" t="s">
        <v>1751</v>
      </c>
      <c r="AV81" s="68" t="s">
        <v>1751</v>
      </c>
      <c r="AW81" s="68" t="s">
        <v>1751</v>
      </c>
      <c r="AX81" s="68" t="s">
        <v>1751</v>
      </c>
      <c r="AY81" s="68">
        <v>8.5874000459063141E-2</v>
      </c>
      <c r="AZ81" s="68">
        <v>9.0392029052634798E-2</v>
      </c>
      <c r="BA81" s="68" t="s">
        <v>1751</v>
      </c>
      <c r="BB81" s="68" t="s">
        <v>1751</v>
      </c>
      <c r="BC81" s="68" t="s">
        <v>1751</v>
      </c>
      <c r="BD81" s="68" t="s">
        <v>1751</v>
      </c>
      <c r="BE81" s="68" t="s">
        <v>1751</v>
      </c>
    </row>
    <row r="82" spans="1:58">
      <c r="A82" s="132">
        <v>44982</v>
      </c>
      <c r="B82" s="133">
        <v>9.5122301639106593E-2</v>
      </c>
      <c r="C82" s="133">
        <v>0.11379603469652644</v>
      </c>
      <c r="D82" s="133">
        <v>0.1542176362446796</v>
      </c>
      <c r="E82" s="133">
        <v>0.13971176540225033</v>
      </c>
      <c r="F82" s="133">
        <v>0.14111147713077721</v>
      </c>
      <c r="G82" s="133">
        <v>0.14029304708855692</v>
      </c>
      <c r="H82" s="133">
        <v>0.15412699189358622</v>
      </c>
      <c r="I82" s="133">
        <v>0.14160777864209748</v>
      </c>
      <c r="J82" s="133">
        <v>0.14687252718942734</v>
      </c>
      <c r="K82" s="133">
        <v>0.15911528580046033</v>
      </c>
      <c r="L82" s="133">
        <v>0.14649571234723582</v>
      </c>
      <c r="M82" s="133">
        <v>0.12418163149098387</v>
      </c>
      <c r="N82" s="133">
        <v>0.1532856133004058</v>
      </c>
      <c r="O82" s="133">
        <v>0.162031558559629</v>
      </c>
      <c r="P82" s="133">
        <v>0.14921746962419988</v>
      </c>
      <c r="Q82" s="133">
        <v>0.15385638838475091</v>
      </c>
      <c r="R82" s="133">
        <v>0.11301538725150984</v>
      </c>
      <c r="S82" s="133">
        <v>0.13654222640118602</v>
      </c>
      <c r="T82" s="133">
        <v>0.15406394398080914</v>
      </c>
      <c r="U82" s="133">
        <v>0.14893364646758503</v>
      </c>
      <c r="V82" s="133">
        <v>0.13712609289730282</v>
      </c>
      <c r="W82" s="133">
        <v>0.14059072606199874</v>
      </c>
      <c r="X82" s="133">
        <v>0.1254711436531995</v>
      </c>
      <c r="Y82" s="133">
        <v>0.13753526433517343</v>
      </c>
      <c r="Z82" s="133">
        <v>8.4895864705278531E-2</v>
      </c>
      <c r="AA82" s="133">
        <v>0.1255131637853058</v>
      </c>
      <c r="AB82" s="133">
        <v>0.13420271776936063</v>
      </c>
      <c r="AC82" s="133">
        <v>0.13381817488608913</v>
      </c>
      <c r="AD82" s="133">
        <v>0.14293679512014065</v>
      </c>
      <c r="AE82" s="133">
        <v>0.14917997720577625</v>
      </c>
      <c r="AF82" s="133">
        <v>0.10144926444984056</v>
      </c>
      <c r="AG82" s="133">
        <v>0.14340689179829474</v>
      </c>
      <c r="AH82" s="133">
        <v>0.15982753671057165</v>
      </c>
      <c r="AI82" s="133">
        <v>0.13515834666227292</v>
      </c>
      <c r="AJ82" s="133">
        <v>0.1483181967528506</v>
      </c>
      <c r="AK82" s="133">
        <v>0.1630110611836979</v>
      </c>
      <c r="AL82" s="133">
        <v>0.11277144619392673</v>
      </c>
      <c r="AM82" s="133" t="s">
        <v>1751</v>
      </c>
      <c r="AN82" s="133" t="s">
        <v>1751</v>
      </c>
      <c r="AO82" s="133" t="s">
        <v>1751</v>
      </c>
      <c r="AP82" s="133">
        <v>9.1244704655865552E-2</v>
      </c>
      <c r="AQ82" s="133">
        <v>0.13338247972765249</v>
      </c>
      <c r="AR82" s="133">
        <v>0.15082753182542447</v>
      </c>
      <c r="AS82" s="133">
        <v>7.9761629942589382E-2</v>
      </c>
      <c r="AT82" s="133" t="s">
        <v>1751</v>
      </c>
      <c r="AU82" s="133" t="s">
        <v>1751</v>
      </c>
      <c r="AV82" s="68" t="s">
        <v>1751</v>
      </c>
      <c r="AW82" s="68" t="s">
        <v>1751</v>
      </c>
      <c r="AX82" s="68" t="s">
        <v>1751</v>
      </c>
      <c r="AY82" s="68">
        <v>8.5874000459063141E-2</v>
      </c>
      <c r="AZ82" s="68">
        <v>9.0392029052634798E-2</v>
      </c>
      <c r="BA82" s="68" t="s">
        <v>1751</v>
      </c>
      <c r="BB82" s="68" t="s">
        <v>1751</v>
      </c>
      <c r="BC82" s="68" t="s">
        <v>1751</v>
      </c>
      <c r="BD82" s="68" t="s">
        <v>1751</v>
      </c>
      <c r="BE82" s="68" t="s">
        <v>1751</v>
      </c>
    </row>
    <row r="83" spans="1:58">
      <c r="A83" s="132">
        <v>44983</v>
      </c>
      <c r="B83" s="133">
        <v>9.5122301639106774E-2</v>
      </c>
      <c r="C83" s="133">
        <v>0.12054823434351547</v>
      </c>
      <c r="D83" s="133">
        <v>0.15421763624467968</v>
      </c>
      <c r="E83" s="133">
        <v>0.14278741006881823</v>
      </c>
      <c r="F83" s="133">
        <v>0.13850835908542747</v>
      </c>
      <c r="G83" s="133">
        <v>0.14034962224516756</v>
      </c>
      <c r="H83" s="133">
        <v>0.15412699194268709</v>
      </c>
      <c r="I83" s="133">
        <v>0.14160777877735856</v>
      </c>
      <c r="J83" s="133">
        <v>0.14724066769705427</v>
      </c>
      <c r="K83" s="133">
        <v>0.15911528580046028</v>
      </c>
      <c r="L83" s="133">
        <v>0.14834652805727919</v>
      </c>
      <c r="M83" s="133">
        <v>0.12418163149098387</v>
      </c>
      <c r="N83" s="133">
        <v>0.15328561309087607</v>
      </c>
      <c r="O83" s="133">
        <v>0.15295076048962755</v>
      </c>
      <c r="P83" s="133">
        <v>0.1492174696190687</v>
      </c>
      <c r="Q83" s="133">
        <v>0.15385638838475094</v>
      </c>
      <c r="R83" s="133">
        <v>0.11301538725150993</v>
      </c>
      <c r="S83" s="133">
        <v>0.13654222640118596</v>
      </c>
      <c r="T83" s="133">
        <v>0.15406394398080916</v>
      </c>
      <c r="U83" s="133">
        <v>0.14667253084329232</v>
      </c>
      <c r="V83" s="133">
        <v>0.13712609289730285</v>
      </c>
      <c r="W83" s="133">
        <v>0.14059072606199874</v>
      </c>
      <c r="X83" s="133">
        <v>0.12547114365319934</v>
      </c>
      <c r="Y83" s="133">
        <v>0.1375352644305535</v>
      </c>
      <c r="Z83" s="133">
        <v>8.4895864705278365E-2</v>
      </c>
      <c r="AA83" s="133">
        <v>0.1255131637853058</v>
      </c>
      <c r="AB83" s="133">
        <v>0.13420271776936063</v>
      </c>
      <c r="AC83" s="133">
        <v>0.12930771051289938</v>
      </c>
      <c r="AD83" s="133">
        <v>0.13932458353163754</v>
      </c>
      <c r="AE83" s="133">
        <v>0.14917997720577633</v>
      </c>
      <c r="AF83" s="133">
        <v>0.10144926456744086</v>
      </c>
      <c r="AG83" s="133">
        <v>0.1467000358244078</v>
      </c>
      <c r="AH83" s="133">
        <v>0.16129421890604245</v>
      </c>
      <c r="AI83" s="133">
        <v>0.13515834674772567</v>
      </c>
      <c r="AJ83" s="133">
        <v>0.14636807388371706</v>
      </c>
      <c r="AK83" s="133">
        <v>0.16092664120601069</v>
      </c>
      <c r="AL83" s="133">
        <v>0.11277144619392676</v>
      </c>
      <c r="AM83" s="133" t="s">
        <v>1751</v>
      </c>
      <c r="AN83" s="133" t="s">
        <v>1751</v>
      </c>
      <c r="AO83" s="133" t="s">
        <v>1751</v>
      </c>
      <c r="AP83" s="133">
        <v>9.1244704655865719E-2</v>
      </c>
      <c r="AQ83" s="133">
        <v>0.13338247972765233</v>
      </c>
      <c r="AR83" s="133">
        <v>0.15082753182542449</v>
      </c>
      <c r="AS83" s="133">
        <v>7.9761629942589368E-2</v>
      </c>
      <c r="AT83" s="133" t="s">
        <v>1751</v>
      </c>
      <c r="AU83" s="133" t="s">
        <v>1751</v>
      </c>
      <c r="AV83" s="68" t="s">
        <v>1751</v>
      </c>
      <c r="AW83" s="68" t="s">
        <v>1751</v>
      </c>
      <c r="AX83" s="68" t="s">
        <v>1751</v>
      </c>
      <c r="AY83" s="68">
        <v>8.5874021337171549E-2</v>
      </c>
      <c r="AZ83" s="68">
        <v>9.0392029052634687E-2</v>
      </c>
      <c r="BA83" s="68" t="s">
        <v>1751</v>
      </c>
      <c r="BB83" s="68" t="s">
        <v>1751</v>
      </c>
      <c r="BC83" s="68" t="s">
        <v>1751</v>
      </c>
      <c r="BD83" s="68" t="s">
        <v>1751</v>
      </c>
      <c r="BE83" s="68" t="s">
        <v>1751</v>
      </c>
      <c r="BF83" s="68" t="s">
        <v>1751</v>
      </c>
    </row>
    <row r="84" spans="1:58">
      <c r="A84" s="132">
        <v>44984</v>
      </c>
      <c r="B84" s="133">
        <v>9.5122301639106774E-2</v>
      </c>
      <c r="C84" s="133">
        <v>0.12054823434351537</v>
      </c>
      <c r="D84" s="133">
        <v>0.16138918035110694</v>
      </c>
      <c r="E84" s="133">
        <v>0.13876254243272321</v>
      </c>
      <c r="F84" s="133">
        <v>0.13850835914769072</v>
      </c>
      <c r="G84" s="133">
        <v>0.14034962224516756</v>
      </c>
      <c r="H84" s="133">
        <v>0.15412699191067325</v>
      </c>
      <c r="I84" s="133">
        <v>0.14160777877735853</v>
      </c>
      <c r="J84" s="133">
        <v>0.14724066769705421</v>
      </c>
      <c r="K84" s="133">
        <v>0.15911528568056485</v>
      </c>
      <c r="L84" s="133">
        <v>0.14886257461593125</v>
      </c>
      <c r="M84" s="133">
        <v>0.12418163149098371</v>
      </c>
      <c r="N84" s="133">
        <v>0.15328561309250432</v>
      </c>
      <c r="O84" s="133">
        <v>0.14741794502897057</v>
      </c>
      <c r="P84" s="133">
        <v>0.14921746981164674</v>
      </c>
      <c r="Q84" s="133">
        <v>0.15385638838475083</v>
      </c>
      <c r="R84" s="133">
        <v>0.11301538725150984</v>
      </c>
      <c r="S84" s="133">
        <v>0.13654222640118585</v>
      </c>
      <c r="T84" s="133">
        <v>0.15406394398080933</v>
      </c>
      <c r="U84" s="133">
        <v>0.15008073286539345</v>
      </c>
      <c r="V84" s="133">
        <v>0.13311748645986196</v>
      </c>
      <c r="W84" s="133">
        <v>0.14059072606199863</v>
      </c>
      <c r="X84" s="133">
        <v>0.12547114365319939</v>
      </c>
      <c r="Y84" s="133">
        <v>0.13753526449715198</v>
      </c>
      <c r="Z84" s="133">
        <v>8.4895864705278365E-2</v>
      </c>
      <c r="AA84" s="133">
        <v>0.12551316378530583</v>
      </c>
      <c r="AB84" s="133">
        <v>0.13420271776936057</v>
      </c>
      <c r="AC84" s="133">
        <v>0.12930770095589955</v>
      </c>
      <c r="AD84" s="133">
        <v>0.13932458353163765</v>
      </c>
      <c r="AE84" s="133">
        <v>0.14917997720577639</v>
      </c>
      <c r="AF84" s="133">
        <v>0.10144926456744086</v>
      </c>
      <c r="AG84" s="133">
        <v>0.14802207604022694</v>
      </c>
      <c r="AH84" s="133">
        <v>0.16114798829974988</v>
      </c>
      <c r="AI84" s="133">
        <v>0.13515834661162518</v>
      </c>
      <c r="AJ84" s="133">
        <v>0.14903968370547738</v>
      </c>
      <c r="AK84" s="133">
        <v>0.16327235360520623</v>
      </c>
      <c r="AL84" s="133">
        <v>0.11277144619392659</v>
      </c>
      <c r="AM84" s="133" t="s">
        <v>1751</v>
      </c>
      <c r="AN84" s="133" t="s">
        <v>1751</v>
      </c>
      <c r="AO84" s="133" t="s">
        <v>1751</v>
      </c>
      <c r="AP84" s="133">
        <v>9.1244704655865719E-2</v>
      </c>
      <c r="AQ84" s="133">
        <v>0.13338247996015376</v>
      </c>
      <c r="AR84" s="133">
        <v>0.153725582234679</v>
      </c>
      <c r="AS84" s="133">
        <v>7.9761629942589368E-2</v>
      </c>
      <c r="AT84" s="133" t="s">
        <v>1751</v>
      </c>
      <c r="AU84" s="133" t="s">
        <v>1751</v>
      </c>
      <c r="AV84" s="68" t="s">
        <v>1751</v>
      </c>
      <c r="AW84" s="68" t="s">
        <v>1751</v>
      </c>
      <c r="AX84" s="68" t="s">
        <v>1751</v>
      </c>
      <c r="AY84" s="68">
        <v>8.5874021337196599E-2</v>
      </c>
      <c r="AZ84" s="68">
        <v>9.0392029330954568E-2</v>
      </c>
      <c r="BA84" s="68" t="s">
        <v>1751</v>
      </c>
      <c r="BB84" s="68" t="s">
        <v>1751</v>
      </c>
      <c r="BC84" s="68" t="s">
        <v>1751</v>
      </c>
      <c r="BD84" s="68" t="s">
        <v>1751</v>
      </c>
      <c r="BE84" s="68" t="s">
        <v>1751</v>
      </c>
      <c r="BF84" s="68" t="s">
        <v>1751</v>
      </c>
    </row>
    <row r="85" spans="1:58">
      <c r="A85" s="132">
        <v>44985</v>
      </c>
      <c r="B85" s="133">
        <v>9.5122301639106635E-2</v>
      </c>
      <c r="C85" s="133">
        <v>0.12724545559115549</v>
      </c>
      <c r="D85" s="133">
        <v>0.1613891803511068</v>
      </c>
      <c r="E85" s="133">
        <v>0.13876254243272332</v>
      </c>
      <c r="F85" s="133">
        <v>0.14117823315245914</v>
      </c>
      <c r="G85" s="133">
        <v>0.14034962255492542</v>
      </c>
      <c r="H85" s="133">
        <v>0.15412699191067331</v>
      </c>
      <c r="I85" s="133">
        <v>0.14160777864011562</v>
      </c>
      <c r="J85" s="133">
        <v>0.14323484186436819</v>
      </c>
      <c r="K85" s="133">
        <v>0.15750481713651268</v>
      </c>
      <c r="L85" s="133">
        <v>0.14886257440704956</v>
      </c>
      <c r="M85" s="133">
        <v>0.12418163149098387</v>
      </c>
      <c r="N85" s="133">
        <v>0.15818659339918303</v>
      </c>
      <c r="O85" s="133">
        <v>0.15120089899059586</v>
      </c>
      <c r="P85" s="133">
        <v>0.14834073306582199</v>
      </c>
      <c r="Q85" s="133">
        <v>0.15385638838475094</v>
      </c>
      <c r="R85" s="133">
        <v>0.11301538725150989</v>
      </c>
      <c r="S85" s="133">
        <v>0.13654222639298885</v>
      </c>
      <c r="T85" s="133">
        <v>0.15406394398080916</v>
      </c>
      <c r="U85" s="133">
        <v>0.1460717472526695</v>
      </c>
      <c r="V85" s="133">
        <v>0.13311748645986188</v>
      </c>
      <c r="W85" s="133">
        <v>0.14059072606199874</v>
      </c>
      <c r="X85" s="133">
        <v>0.12547114348417679</v>
      </c>
      <c r="Y85" s="133">
        <v>0.14222780702357277</v>
      </c>
      <c r="Z85" s="133">
        <v>8.489586470527849E-2</v>
      </c>
      <c r="AA85" s="133">
        <v>0.1255131637853058</v>
      </c>
      <c r="AB85" s="133">
        <v>0.13420271776936063</v>
      </c>
      <c r="AC85" s="133">
        <v>0.12930770858970567</v>
      </c>
      <c r="AD85" s="133">
        <v>0.13932458349430374</v>
      </c>
      <c r="AE85" s="133">
        <v>0.1558318017709544</v>
      </c>
      <c r="AF85" s="133">
        <v>0.10144926425844973</v>
      </c>
      <c r="AG85" s="133">
        <v>0.14802207604022702</v>
      </c>
      <c r="AH85" s="133">
        <v>0.15606746397904389</v>
      </c>
      <c r="AI85" s="133">
        <v>0.13515834661162546</v>
      </c>
      <c r="AJ85" s="133">
        <v>0.14903968370547735</v>
      </c>
      <c r="AK85" s="133">
        <v>0.16327235360520623</v>
      </c>
      <c r="AL85" s="133">
        <v>0.11277144619392668</v>
      </c>
      <c r="AM85" s="133" t="s">
        <v>1751</v>
      </c>
      <c r="AN85" s="133" t="s">
        <v>1751</v>
      </c>
      <c r="AO85" s="133" t="s">
        <v>1751</v>
      </c>
      <c r="AP85" s="133">
        <v>9.1244704655865594E-2</v>
      </c>
      <c r="AQ85" s="133">
        <v>0.13737332466834726</v>
      </c>
      <c r="AR85" s="133">
        <v>0.153725582234679</v>
      </c>
      <c r="AS85" s="133">
        <v>7.9761629942589424E-2</v>
      </c>
      <c r="AT85" s="133" t="s">
        <v>1751</v>
      </c>
      <c r="AU85" s="133" t="s">
        <v>1751</v>
      </c>
      <c r="AV85" s="68" t="s">
        <v>1751</v>
      </c>
      <c r="AW85" s="68" t="s">
        <v>1751</v>
      </c>
      <c r="AX85" s="68" t="s">
        <v>1751</v>
      </c>
      <c r="AY85" s="68">
        <v>8.587402133716418E-2</v>
      </c>
      <c r="AZ85" s="68">
        <v>9.0392029330954624E-2</v>
      </c>
      <c r="BA85" s="68" t="s">
        <v>1751</v>
      </c>
      <c r="BB85" s="68" t="s">
        <v>1751</v>
      </c>
      <c r="BC85" s="68" t="s">
        <v>1751</v>
      </c>
      <c r="BD85" s="68" t="s">
        <v>1751</v>
      </c>
      <c r="BE85" s="68" t="s">
        <v>1751</v>
      </c>
      <c r="BF85" s="68" t="s">
        <v>1751</v>
      </c>
    </row>
    <row r="86" spans="1:58">
      <c r="A86" s="132">
        <v>44986</v>
      </c>
      <c r="B86" s="133">
        <v>9.5122301639106677E-2</v>
      </c>
      <c r="C86" s="133">
        <v>0.12724545559115547</v>
      </c>
      <c r="D86" s="133">
        <v>0.16138918035110683</v>
      </c>
      <c r="E86" s="133">
        <v>0.13876254243272315</v>
      </c>
      <c r="F86" s="133">
        <v>0.14117823315245906</v>
      </c>
      <c r="G86" s="133">
        <v>0.13637946888727065</v>
      </c>
      <c r="H86" s="133">
        <v>0.15412699191067336</v>
      </c>
      <c r="I86" s="133">
        <v>0.14160777864011551</v>
      </c>
      <c r="J86" s="133">
        <v>0.14323484186436825</v>
      </c>
      <c r="K86" s="133">
        <v>0.15750481713651276</v>
      </c>
      <c r="L86" s="133">
        <v>0.14936518033993029</v>
      </c>
      <c r="M86" s="133">
        <v>0.12418163149098385</v>
      </c>
      <c r="N86" s="133">
        <v>0.15818659330543564</v>
      </c>
      <c r="O86" s="133">
        <v>0.15120089912723961</v>
      </c>
      <c r="P86" s="133">
        <v>0.14834073304421208</v>
      </c>
      <c r="Q86" s="133">
        <v>0.15385638839069063</v>
      </c>
      <c r="R86" s="133">
        <v>0.11301538725150985</v>
      </c>
      <c r="S86" s="133">
        <v>0.14140826086323627</v>
      </c>
      <c r="T86" s="133">
        <v>0.15798420918253039</v>
      </c>
      <c r="U86" s="133">
        <v>0.14607174725266941</v>
      </c>
      <c r="V86" s="133">
        <v>0.14520593399891821</v>
      </c>
      <c r="W86" s="133">
        <v>0.14059072602939951</v>
      </c>
      <c r="X86" s="133">
        <v>0.12547114348417679</v>
      </c>
      <c r="Y86" s="133">
        <v>0.14496251600033327</v>
      </c>
      <c r="Z86" s="133">
        <v>8.489586470527849E-2</v>
      </c>
      <c r="AA86" s="133">
        <v>0.12551316378530583</v>
      </c>
      <c r="AB86" s="133">
        <v>0.14218956939801966</v>
      </c>
      <c r="AC86" s="133">
        <v>0.12930770858970553</v>
      </c>
      <c r="AD86" s="133">
        <v>0.13932458349430382</v>
      </c>
      <c r="AE86" s="133">
        <v>0.15583180177095465</v>
      </c>
      <c r="AF86" s="133">
        <v>0.10144926425844968</v>
      </c>
      <c r="AG86" s="133">
        <v>0.14827431303778876</v>
      </c>
      <c r="AH86" s="133">
        <v>0.15827063983332756</v>
      </c>
      <c r="AI86" s="133">
        <v>0.13515834661162518</v>
      </c>
      <c r="AJ86" s="133">
        <v>0.14903968370547738</v>
      </c>
      <c r="AK86" s="133">
        <v>0.16327235377022528</v>
      </c>
      <c r="AL86" s="133">
        <v>0.11277144619392659</v>
      </c>
      <c r="AM86" s="133" t="s">
        <v>1751</v>
      </c>
      <c r="AN86" s="133" t="s">
        <v>1751</v>
      </c>
      <c r="AO86" s="133" t="s">
        <v>1751</v>
      </c>
      <c r="AP86" s="133">
        <v>9.4566625677343863E-2</v>
      </c>
      <c r="AQ86" s="133">
        <v>0.13737332466834729</v>
      </c>
      <c r="AR86" s="133">
        <v>0.15372558223467914</v>
      </c>
      <c r="AS86" s="133">
        <v>7.9761630116586726E-2</v>
      </c>
      <c r="AT86" s="133" t="s">
        <v>1751</v>
      </c>
      <c r="AU86" s="133" t="s">
        <v>1751</v>
      </c>
      <c r="AV86" s="68" t="s">
        <v>1751</v>
      </c>
      <c r="AW86" s="68" t="s">
        <v>1751</v>
      </c>
      <c r="AX86" s="68" t="s">
        <v>1751</v>
      </c>
      <c r="AY86" s="68">
        <v>8.5874021337164333E-2</v>
      </c>
      <c r="AZ86" s="68">
        <v>9.0392029125600237E-2</v>
      </c>
      <c r="BA86" s="68" t="s">
        <v>1751</v>
      </c>
      <c r="BB86" s="68" t="s">
        <v>1751</v>
      </c>
      <c r="BC86" s="68" t="s">
        <v>1751</v>
      </c>
      <c r="BD86" s="68" t="s">
        <v>1751</v>
      </c>
      <c r="BE86" s="68" t="s">
        <v>1751</v>
      </c>
      <c r="BF86" s="68" t="s">
        <v>1751</v>
      </c>
    </row>
    <row r="87" spans="1:58">
      <c r="A87" s="132">
        <v>44987</v>
      </c>
      <c r="B87" s="133">
        <v>9.5122301639106663E-2</v>
      </c>
      <c r="C87" s="133">
        <v>0.12078330329033767</v>
      </c>
      <c r="D87" s="133">
        <v>0.1613891803419811</v>
      </c>
      <c r="E87" s="133">
        <v>0.13876254243272321</v>
      </c>
      <c r="F87" s="133">
        <v>0.14120485431919766</v>
      </c>
      <c r="G87" s="133">
        <v>0.14040602587727716</v>
      </c>
      <c r="H87" s="133">
        <v>0.15460984155855853</v>
      </c>
      <c r="I87" s="133">
        <v>0.14160777863954235</v>
      </c>
      <c r="J87" s="133">
        <v>0.13928347590851106</v>
      </c>
      <c r="K87" s="133">
        <v>0.15750481717087236</v>
      </c>
      <c r="L87" s="133">
        <v>0.14936518033993026</v>
      </c>
      <c r="M87" s="133">
        <v>0.12418163149098385</v>
      </c>
      <c r="N87" s="133">
        <v>0.15818659331822937</v>
      </c>
      <c r="O87" s="133">
        <v>0.1512008989898932</v>
      </c>
      <c r="P87" s="133">
        <v>0.14834073304421205</v>
      </c>
      <c r="Q87" s="133">
        <v>0.15385638839069063</v>
      </c>
      <c r="R87" s="133">
        <v>0.11301538725150985</v>
      </c>
      <c r="S87" s="133">
        <v>0.14140826086323632</v>
      </c>
      <c r="T87" s="133">
        <v>0.15798420918253039</v>
      </c>
      <c r="U87" s="133">
        <v>0.14607174725261932</v>
      </c>
      <c r="V87" s="133">
        <v>0.14520593399891821</v>
      </c>
      <c r="W87" s="133">
        <v>0.14059072602939951</v>
      </c>
      <c r="X87" s="133">
        <v>0.12547114348148977</v>
      </c>
      <c r="Y87" s="133">
        <v>0.1449625160003333</v>
      </c>
      <c r="Z87" s="133">
        <v>8.4895864705278518E-2</v>
      </c>
      <c r="AA87" s="133">
        <v>0.12551316378530583</v>
      </c>
      <c r="AB87" s="133">
        <v>0.14218956939801966</v>
      </c>
      <c r="AC87" s="133">
        <v>0.12930770858970553</v>
      </c>
      <c r="AD87" s="133">
        <v>0.13932458349430379</v>
      </c>
      <c r="AE87" s="133">
        <v>0.15589276944249525</v>
      </c>
      <c r="AF87" s="133">
        <v>0.10144926457804992</v>
      </c>
      <c r="AG87" s="133">
        <v>0.14827431303778874</v>
      </c>
      <c r="AH87" s="133">
        <v>0.16206728751486538</v>
      </c>
      <c r="AI87" s="133">
        <v>0.13515834661162518</v>
      </c>
      <c r="AJ87" s="133">
        <v>0.14903968370547738</v>
      </c>
      <c r="AK87" s="133">
        <v>0.16327235377022528</v>
      </c>
      <c r="AL87" s="133">
        <v>0.11277144619392659</v>
      </c>
      <c r="AM87" s="133" t="s">
        <v>1751</v>
      </c>
      <c r="AN87" s="133" t="s">
        <v>1751</v>
      </c>
      <c r="AO87" s="133" t="s">
        <v>1751</v>
      </c>
      <c r="AP87" s="133">
        <v>9.4566625677343905E-2</v>
      </c>
      <c r="AQ87" s="133">
        <v>0.13737332466834712</v>
      </c>
      <c r="AR87" s="133">
        <v>0.14952614085093416</v>
      </c>
      <c r="AS87" s="133">
        <v>7.9761630116586713E-2</v>
      </c>
      <c r="AT87" s="133" t="s">
        <v>1751</v>
      </c>
      <c r="AU87" s="133" t="s">
        <v>1751</v>
      </c>
      <c r="AV87" s="68" t="s">
        <v>1751</v>
      </c>
      <c r="AW87" s="68" t="s">
        <v>1751</v>
      </c>
      <c r="AX87" s="68" t="s">
        <v>1751</v>
      </c>
      <c r="AY87" s="68">
        <v>8.5874021337164333E-2</v>
      </c>
      <c r="AZ87" s="68">
        <v>9.0392029125600237E-2</v>
      </c>
      <c r="BA87" s="68" t="s">
        <v>1751</v>
      </c>
      <c r="BB87" s="68" t="s">
        <v>1751</v>
      </c>
      <c r="BC87" s="68" t="s">
        <v>1751</v>
      </c>
      <c r="BD87" s="68" t="s">
        <v>1751</v>
      </c>
      <c r="BE87" s="68" t="s">
        <v>1751</v>
      </c>
      <c r="BF87" s="68" t="s">
        <v>1751</v>
      </c>
    </row>
    <row r="88" spans="1:58">
      <c r="A88" s="132">
        <v>44988</v>
      </c>
      <c r="B88" s="133">
        <v>9.5122301639106663E-2</v>
      </c>
      <c r="C88" s="133">
        <v>0.12078330329033767</v>
      </c>
      <c r="D88" s="133">
        <v>0.1613891803419811</v>
      </c>
      <c r="E88" s="133">
        <v>0.13876254243272321</v>
      </c>
      <c r="F88" s="133">
        <v>0.14120485431919766</v>
      </c>
      <c r="G88" s="133">
        <v>0.14040602587727716</v>
      </c>
      <c r="H88" s="133">
        <v>0.15460984155855853</v>
      </c>
      <c r="I88" s="133">
        <v>0.14160777863954235</v>
      </c>
      <c r="J88" s="133">
        <v>0.13928347590851106</v>
      </c>
      <c r="K88" s="133">
        <v>0.15750481717087236</v>
      </c>
      <c r="L88" s="133">
        <v>0.14936518033993026</v>
      </c>
      <c r="M88" s="133">
        <v>0.12418163149098385</v>
      </c>
      <c r="N88" s="133">
        <v>0.15818659331822937</v>
      </c>
      <c r="O88" s="133">
        <v>0.1512008989898932</v>
      </c>
      <c r="P88" s="133">
        <v>0.14834073304421205</v>
      </c>
      <c r="Q88" s="133">
        <v>0.15385638839069063</v>
      </c>
      <c r="R88" s="133">
        <v>0.11301538725150985</v>
      </c>
      <c r="S88" s="133">
        <v>0.14140826086323632</v>
      </c>
      <c r="T88" s="133">
        <v>0.15798420918253039</v>
      </c>
      <c r="U88" s="133">
        <v>0.14607174725261932</v>
      </c>
      <c r="V88" s="133">
        <v>0.14520593399891821</v>
      </c>
      <c r="W88" s="133">
        <v>0.14059072602939951</v>
      </c>
      <c r="X88" s="133">
        <v>0.12547114348148977</v>
      </c>
      <c r="Y88" s="133">
        <v>0.1449625160003333</v>
      </c>
      <c r="Z88" s="133">
        <v>8.4895864705278518E-2</v>
      </c>
      <c r="AA88" s="133">
        <v>0.12551316378530583</v>
      </c>
      <c r="AB88" s="133">
        <v>0.14218956939801966</v>
      </c>
      <c r="AC88" s="133">
        <v>0.12930770858970553</v>
      </c>
      <c r="AD88" s="133">
        <v>0.13932458349430379</v>
      </c>
      <c r="AE88" s="133">
        <v>0.15589276944249525</v>
      </c>
      <c r="AF88" s="133">
        <v>0.10144926457804992</v>
      </c>
      <c r="AG88" s="133">
        <v>0.14827431303778874</v>
      </c>
      <c r="AH88" s="133">
        <v>0.16206728751486538</v>
      </c>
      <c r="AI88" s="133">
        <v>0.13515834661162518</v>
      </c>
      <c r="AJ88" s="133">
        <v>0.14903968370547738</v>
      </c>
      <c r="AK88" s="133">
        <v>0.16327235377022528</v>
      </c>
      <c r="AL88" s="133">
        <v>0.11277144619392659</v>
      </c>
      <c r="AM88" s="133" t="s">
        <v>1751</v>
      </c>
      <c r="AN88" s="133" t="s">
        <v>1751</v>
      </c>
      <c r="AO88" s="133" t="s">
        <v>1751</v>
      </c>
      <c r="AP88" s="133">
        <v>9.4566625677343905E-2</v>
      </c>
      <c r="AQ88" s="133">
        <v>0.13737332466834712</v>
      </c>
      <c r="AR88" s="133">
        <v>0.14952614085093416</v>
      </c>
      <c r="AS88" s="133">
        <v>7.9761630116586713E-2</v>
      </c>
      <c r="AT88" s="133" t="s">
        <v>1751</v>
      </c>
      <c r="AU88" s="133" t="s">
        <v>1751</v>
      </c>
      <c r="AV88" s="68" t="s">
        <v>1751</v>
      </c>
      <c r="AW88" s="68" t="s">
        <v>1751</v>
      </c>
      <c r="AX88" s="68" t="s">
        <v>1751</v>
      </c>
      <c r="AY88" s="68">
        <v>8.5874021337164333E-2</v>
      </c>
      <c r="AZ88" s="68">
        <v>9.0392029125600237E-2</v>
      </c>
      <c r="BA88" s="68" t="s">
        <v>1751</v>
      </c>
      <c r="BB88" s="68" t="s">
        <v>1751</v>
      </c>
      <c r="BC88" s="68" t="s">
        <v>1751</v>
      </c>
      <c r="BD88" s="68" t="s">
        <v>1751</v>
      </c>
      <c r="BE88" s="68" t="s">
        <v>1751</v>
      </c>
      <c r="BF88" s="68" t="s">
        <v>1751</v>
      </c>
    </row>
    <row r="89" spans="1:58">
      <c r="A89" s="132">
        <v>44989</v>
      </c>
      <c r="B89" s="133">
        <v>9.5122301639106663E-2</v>
      </c>
      <c r="C89" s="133">
        <v>0.12078330329033767</v>
      </c>
      <c r="D89" s="133">
        <v>0.1613891803419811</v>
      </c>
      <c r="E89" s="133">
        <v>0.13876254243272321</v>
      </c>
      <c r="F89" s="133">
        <v>0.14120485431919766</v>
      </c>
      <c r="G89" s="133">
        <v>0.14040602587727716</v>
      </c>
      <c r="H89" s="133">
        <v>0.15460984155855853</v>
      </c>
      <c r="I89" s="133">
        <v>0.14160777863954235</v>
      </c>
      <c r="J89" s="133">
        <v>0.13928347590851106</v>
      </c>
      <c r="K89" s="133">
        <v>0.15750481717087236</v>
      </c>
      <c r="L89" s="133">
        <v>0.14936518033993026</v>
      </c>
      <c r="M89" s="133">
        <v>0.12418163149098385</v>
      </c>
      <c r="N89" s="133">
        <v>0.15818659331822937</v>
      </c>
      <c r="O89" s="133">
        <v>0.1512008989898932</v>
      </c>
      <c r="P89" s="133">
        <v>0.14834073304421205</v>
      </c>
      <c r="Q89" s="133">
        <v>0.15385638839069063</v>
      </c>
      <c r="R89" s="133">
        <v>0.11301538725150985</v>
      </c>
      <c r="S89" s="133">
        <v>0.14140826086323632</v>
      </c>
      <c r="T89" s="133">
        <v>0.15798420918253039</v>
      </c>
      <c r="U89" s="133">
        <v>0.14607174725261932</v>
      </c>
      <c r="V89" s="133">
        <v>0.14520593399891821</v>
      </c>
      <c r="W89" s="133">
        <v>0.14059072602939951</v>
      </c>
      <c r="X89" s="133">
        <v>0.12547114348148977</v>
      </c>
      <c r="Y89" s="133">
        <v>0.1449625160003333</v>
      </c>
      <c r="Z89" s="133">
        <v>8.4895864705278518E-2</v>
      </c>
      <c r="AA89" s="133">
        <v>0.12551316378530583</v>
      </c>
      <c r="AB89" s="133">
        <v>0.14218956939801966</v>
      </c>
      <c r="AC89" s="133">
        <v>0.12930770858970553</v>
      </c>
      <c r="AD89" s="133">
        <v>0.13932458349430379</v>
      </c>
      <c r="AE89" s="133">
        <v>0.15589276944249525</v>
      </c>
      <c r="AF89" s="133">
        <v>0.10144926457804992</v>
      </c>
      <c r="AG89" s="133">
        <v>0.14827431303778874</v>
      </c>
      <c r="AH89" s="133">
        <v>0.16206728751486538</v>
      </c>
      <c r="AI89" s="133">
        <v>0.13515834661162518</v>
      </c>
      <c r="AJ89" s="133">
        <v>0.14903968370547738</v>
      </c>
      <c r="AK89" s="133">
        <v>0.16327235377022528</v>
      </c>
      <c r="AL89" s="133">
        <v>0.11277144619392659</v>
      </c>
      <c r="AM89" s="133" t="s">
        <v>1751</v>
      </c>
      <c r="AN89" s="133" t="s">
        <v>1751</v>
      </c>
      <c r="AO89" s="133" t="s">
        <v>1751</v>
      </c>
      <c r="AP89" s="133">
        <v>9.4566625677343905E-2</v>
      </c>
      <c r="AQ89" s="133">
        <v>0.13737332466834712</v>
      </c>
      <c r="AR89" s="133">
        <v>0.14952614085093416</v>
      </c>
      <c r="AS89" s="133">
        <v>7.9761630116586713E-2</v>
      </c>
      <c r="AT89" s="133" t="s">
        <v>1751</v>
      </c>
      <c r="AU89" s="133" t="s">
        <v>1751</v>
      </c>
      <c r="AV89" s="68" t="s">
        <v>1751</v>
      </c>
      <c r="AW89" s="68" t="s">
        <v>1751</v>
      </c>
      <c r="AX89" s="68" t="s">
        <v>1751</v>
      </c>
      <c r="AY89" s="68">
        <v>8.5874021337164333E-2</v>
      </c>
      <c r="AZ89" s="68">
        <v>9.0392029125600237E-2</v>
      </c>
      <c r="BA89" s="68" t="s">
        <v>1751</v>
      </c>
      <c r="BB89" s="68" t="s">
        <v>1751</v>
      </c>
      <c r="BC89" s="68" t="s">
        <v>1751</v>
      </c>
      <c r="BD89" s="68" t="s">
        <v>1751</v>
      </c>
      <c r="BE89" s="68" t="s">
        <v>1751</v>
      </c>
      <c r="BF89" s="68" t="s">
        <v>1751</v>
      </c>
    </row>
    <row r="90" spans="1:58">
      <c r="A90" s="132">
        <v>44990</v>
      </c>
      <c r="B90" s="133">
        <v>9.5122301639106677E-2</v>
      </c>
      <c r="C90" s="133">
        <v>0.11777427831435489</v>
      </c>
      <c r="D90" s="133">
        <v>0.16138918034375094</v>
      </c>
      <c r="E90" s="133">
        <v>0.13358565250341242</v>
      </c>
      <c r="F90" s="133">
        <v>0.1439430965564564</v>
      </c>
      <c r="G90" s="133">
        <v>0.14192173683149348</v>
      </c>
      <c r="H90" s="133">
        <v>0.14978952709966542</v>
      </c>
      <c r="I90" s="133">
        <v>0.1416077786665553</v>
      </c>
      <c r="J90" s="133">
        <v>0.13928347590851109</v>
      </c>
      <c r="K90" s="133">
        <v>0.15750481714317399</v>
      </c>
      <c r="L90" s="133">
        <v>0.14936518033993035</v>
      </c>
      <c r="M90" s="133">
        <v>0.12418163149098377</v>
      </c>
      <c r="N90" s="133">
        <v>0.15071399538385111</v>
      </c>
      <c r="O90" s="133">
        <v>0.15131641933353562</v>
      </c>
      <c r="P90" s="133">
        <v>0.14834073304421214</v>
      </c>
      <c r="Q90" s="133">
        <v>0.15385638839069055</v>
      </c>
      <c r="R90" s="133">
        <v>0.11376703826112861</v>
      </c>
      <c r="S90" s="133">
        <v>0.14140826086323621</v>
      </c>
      <c r="T90" s="133">
        <v>0.15798420918253048</v>
      </c>
      <c r="U90" s="133">
        <v>0.14646284502832538</v>
      </c>
      <c r="V90" s="133">
        <v>0.14520593399891824</v>
      </c>
      <c r="W90" s="133">
        <v>0.14059072602939957</v>
      </c>
      <c r="X90" s="133">
        <v>0.12547114348148969</v>
      </c>
      <c r="Y90" s="133">
        <v>0.14496251600033322</v>
      </c>
      <c r="Z90" s="133">
        <v>8.489586470527849E-2</v>
      </c>
      <c r="AA90" s="133">
        <v>0.1255131637853058</v>
      </c>
      <c r="AB90" s="133">
        <v>0.14218956939801958</v>
      </c>
      <c r="AC90" s="133">
        <v>0.12930770980680048</v>
      </c>
      <c r="AD90" s="133">
        <v>0.13932458349430374</v>
      </c>
      <c r="AE90" s="133">
        <v>0.15589276970100877</v>
      </c>
      <c r="AF90" s="133">
        <v>0.10144926425290821</v>
      </c>
      <c r="AG90" s="133">
        <v>0.14827431303778893</v>
      </c>
      <c r="AH90" s="133">
        <v>0.16180122846653858</v>
      </c>
      <c r="AI90" s="133">
        <v>0.13515834661162546</v>
      </c>
      <c r="AJ90" s="133">
        <v>0.14903968370547735</v>
      </c>
      <c r="AK90" s="133">
        <v>0.1632723537702252</v>
      </c>
      <c r="AL90" s="133">
        <v>0.11277144619392668</v>
      </c>
      <c r="AM90" s="133" t="s">
        <v>1751</v>
      </c>
      <c r="AN90" s="133" t="s">
        <v>1751</v>
      </c>
      <c r="AO90" s="133" t="s">
        <v>1751</v>
      </c>
      <c r="AP90" s="133">
        <v>9.4566625677343863E-2</v>
      </c>
      <c r="AQ90" s="133">
        <v>0.13737332466834715</v>
      </c>
      <c r="AR90" s="133">
        <v>0.14513481346291865</v>
      </c>
      <c r="AS90" s="133">
        <v>7.9761630116586726E-2</v>
      </c>
      <c r="AT90" s="133" t="s">
        <v>1751</v>
      </c>
      <c r="AU90" s="133" t="s">
        <v>1751</v>
      </c>
      <c r="AV90" s="68" t="s">
        <v>1751</v>
      </c>
      <c r="AW90" s="68" t="s">
        <v>1751</v>
      </c>
      <c r="AX90" s="68" t="s">
        <v>1751</v>
      </c>
      <c r="AY90" s="68">
        <v>8.587402133716901E-2</v>
      </c>
      <c r="AZ90" s="68">
        <v>9.0392029125600265E-2</v>
      </c>
      <c r="BA90" s="68" t="s">
        <v>1751</v>
      </c>
      <c r="BB90" s="68" t="s">
        <v>1751</v>
      </c>
      <c r="BC90" s="68" t="s">
        <v>1751</v>
      </c>
      <c r="BD90" s="68" t="s">
        <v>1751</v>
      </c>
      <c r="BE90" s="68" t="s">
        <v>1751</v>
      </c>
      <c r="BF90" s="68" t="s">
        <v>1751</v>
      </c>
    </row>
    <row r="91" spans="1:58">
      <c r="A91" s="132">
        <v>44991</v>
      </c>
      <c r="B91" s="133">
        <v>9.5122301639106677E-2</v>
      </c>
      <c r="C91" s="133">
        <v>0.11777427831435489</v>
      </c>
      <c r="D91" s="133">
        <v>0.16138918034375094</v>
      </c>
      <c r="E91" s="133">
        <v>0.13358565250341242</v>
      </c>
      <c r="F91" s="133">
        <v>0.1439430965564564</v>
      </c>
      <c r="G91" s="133">
        <v>0.14192173683149348</v>
      </c>
      <c r="H91" s="133">
        <v>0.14978952709966542</v>
      </c>
      <c r="I91" s="133">
        <v>0.1416077786665553</v>
      </c>
      <c r="J91" s="133">
        <v>0.13928347590851109</v>
      </c>
      <c r="K91" s="133">
        <v>0.15750481714317396</v>
      </c>
      <c r="L91" s="133">
        <v>0.14936518033993035</v>
      </c>
      <c r="M91" s="133">
        <v>0.12418163149098377</v>
      </c>
      <c r="N91" s="133">
        <v>0.15071399538385111</v>
      </c>
      <c r="O91" s="133">
        <v>0.15131641933353562</v>
      </c>
      <c r="P91" s="133">
        <v>0.14834073304421214</v>
      </c>
      <c r="Q91" s="133">
        <v>0.15385638839069055</v>
      </c>
      <c r="R91" s="133">
        <v>0.11376703826112861</v>
      </c>
      <c r="S91" s="133">
        <v>0.14140826086323621</v>
      </c>
      <c r="T91" s="133">
        <v>0.15798420918253048</v>
      </c>
      <c r="U91" s="133">
        <v>0.14646284502832535</v>
      </c>
      <c r="V91" s="133">
        <v>0.14520593399891824</v>
      </c>
      <c r="W91" s="133">
        <v>0.14059072602939957</v>
      </c>
      <c r="X91" s="133">
        <v>0.12547114348148969</v>
      </c>
      <c r="Y91" s="133">
        <v>0.14496251600033322</v>
      </c>
      <c r="Z91" s="133">
        <v>8.489586470527849E-2</v>
      </c>
      <c r="AA91" s="133">
        <v>0.1255131637853058</v>
      </c>
      <c r="AB91" s="133">
        <v>0.14218956939801958</v>
      </c>
      <c r="AC91" s="133">
        <v>0.12930770980680045</v>
      </c>
      <c r="AD91" s="133">
        <v>0.13932458349430374</v>
      </c>
      <c r="AE91" s="133">
        <v>0.15589276970100877</v>
      </c>
      <c r="AF91" s="133">
        <v>0.10144926425290821</v>
      </c>
      <c r="AG91" s="133">
        <v>0.14827431303778893</v>
      </c>
      <c r="AH91" s="133">
        <v>0.16180122846653858</v>
      </c>
      <c r="AI91" s="133">
        <v>0.13515834661162546</v>
      </c>
      <c r="AJ91" s="133">
        <v>0.14903968370547735</v>
      </c>
      <c r="AK91" s="133">
        <v>0.1632723537702252</v>
      </c>
      <c r="AL91" s="133">
        <v>0.11277144619392668</v>
      </c>
      <c r="AM91" s="133" t="s">
        <v>1751</v>
      </c>
      <c r="AN91" s="133" t="s">
        <v>1751</v>
      </c>
      <c r="AO91" s="133" t="s">
        <v>1751</v>
      </c>
      <c r="AP91" s="133">
        <v>9.4566625677343863E-2</v>
      </c>
      <c r="AQ91" s="133">
        <v>0.13737332466834715</v>
      </c>
      <c r="AR91" s="133">
        <v>0.14513481346291862</v>
      </c>
      <c r="AS91" s="133">
        <v>7.9761630116586726E-2</v>
      </c>
      <c r="AT91" s="133" t="s">
        <v>1751</v>
      </c>
      <c r="AU91" s="133" t="s">
        <v>1751</v>
      </c>
      <c r="AV91" s="68" t="s">
        <v>1751</v>
      </c>
      <c r="AW91" s="68" t="s">
        <v>1751</v>
      </c>
      <c r="AX91" s="68" t="s">
        <v>1751</v>
      </c>
      <c r="AY91" s="68">
        <v>8.5874021337168996E-2</v>
      </c>
      <c r="AZ91" s="68">
        <v>9.0392029125600265E-2</v>
      </c>
      <c r="BA91" s="68" t="s">
        <v>1751</v>
      </c>
      <c r="BB91" s="68" t="s">
        <v>1751</v>
      </c>
      <c r="BC91" s="68" t="s">
        <v>1751</v>
      </c>
      <c r="BD91" s="68" t="s">
        <v>1751</v>
      </c>
      <c r="BE91" s="68" t="s">
        <v>1751</v>
      </c>
      <c r="BF91" s="68" t="s">
        <v>1751</v>
      </c>
    </row>
    <row r="92" spans="1:58">
      <c r="A92" s="132">
        <v>44992</v>
      </c>
      <c r="B92" s="133">
        <v>9.5122301639106635E-2</v>
      </c>
      <c r="C92" s="133">
        <v>0.1177742783143549</v>
      </c>
      <c r="D92" s="133">
        <v>0.16138918051500006</v>
      </c>
      <c r="E92" s="133">
        <v>0.13358565250341251</v>
      </c>
      <c r="F92" s="133">
        <v>0.13734259829190773</v>
      </c>
      <c r="G92" s="133">
        <v>0.14192173654282406</v>
      </c>
      <c r="H92" s="133">
        <v>0.14497696984769956</v>
      </c>
      <c r="I92" s="133">
        <v>0.14160777865760171</v>
      </c>
      <c r="J92" s="133">
        <v>0.14341526765666773</v>
      </c>
      <c r="K92" s="133">
        <v>0.15736914670118327</v>
      </c>
      <c r="L92" s="133">
        <v>0.14936518033993024</v>
      </c>
      <c r="M92" s="133">
        <v>0.1241816314909838</v>
      </c>
      <c r="N92" s="133">
        <v>0.15800100120938632</v>
      </c>
      <c r="O92" s="133">
        <v>0.1457360382852407</v>
      </c>
      <c r="P92" s="133">
        <v>0.14508353752253542</v>
      </c>
      <c r="Q92" s="133">
        <v>0.15385638828554607</v>
      </c>
      <c r="R92" s="133">
        <v>0.11376703826112865</v>
      </c>
      <c r="S92" s="133">
        <v>0.14140826086323638</v>
      </c>
      <c r="T92" s="133">
        <v>0.15607264897037726</v>
      </c>
      <c r="U92" s="133">
        <v>0.14250664525259146</v>
      </c>
      <c r="V92" s="133">
        <v>0.13811209298608135</v>
      </c>
      <c r="W92" s="133">
        <v>0.14059072602939957</v>
      </c>
      <c r="X92" s="133">
        <v>0.12547114348148974</v>
      </c>
      <c r="Y92" s="133">
        <v>0.14496251600033319</v>
      </c>
      <c r="Z92" s="133">
        <v>8.489586470527849E-2</v>
      </c>
      <c r="AA92" s="133">
        <v>0.1255131637853058</v>
      </c>
      <c r="AB92" s="133">
        <v>0.14218956939801961</v>
      </c>
      <c r="AC92" s="133">
        <v>0.1355380167745539</v>
      </c>
      <c r="AD92" s="133">
        <v>0.13932458340355222</v>
      </c>
      <c r="AE92" s="133">
        <v>0.15589276948983438</v>
      </c>
      <c r="AF92" s="133">
        <v>0.10144926425290823</v>
      </c>
      <c r="AG92" s="133">
        <v>0.1482743130377889</v>
      </c>
      <c r="AH92" s="133">
        <v>0.16180122849302941</v>
      </c>
      <c r="AI92" s="133">
        <v>0.13515834661162546</v>
      </c>
      <c r="AJ92" s="133">
        <v>0.14903968370547735</v>
      </c>
      <c r="AK92" s="133">
        <v>0.16314609606216005</v>
      </c>
      <c r="AL92" s="133">
        <v>0.11277144619392668</v>
      </c>
      <c r="AM92" s="133" t="s">
        <v>1751</v>
      </c>
      <c r="AN92" s="133" t="s">
        <v>1751</v>
      </c>
      <c r="AO92" s="133" t="s">
        <v>1751</v>
      </c>
      <c r="AP92" s="133">
        <v>9.4566625677343891E-2</v>
      </c>
      <c r="AQ92" s="133">
        <v>0.13737332466834723</v>
      </c>
      <c r="AR92" s="133">
        <v>0.14109806513190395</v>
      </c>
      <c r="AS92" s="133">
        <v>7.9761630116586685E-2</v>
      </c>
      <c r="AT92" s="133" t="s">
        <v>1751</v>
      </c>
      <c r="AU92" s="133" t="s">
        <v>1751</v>
      </c>
      <c r="AV92" s="68" t="s">
        <v>1751</v>
      </c>
      <c r="AW92" s="68" t="s">
        <v>1751</v>
      </c>
      <c r="AX92" s="68" t="s">
        <v>1751</v>
      </c>
      <c r="AY92" s="68">
        <v>8.5873990504511721E-2</v>
      </c>
      <c r="AZ92" s="68">
        <v>9.0392028999522381E-2</v>
      </c>
      <c r="BA92" s="68" t="s">
        <v>1751</v>
      </c>
      <c r="BB92" s="68" t="s">
        <v>1751</v>
      </c>
      <c r="BC92" s="68" t="s">
        <v>1751</v>
      </c>
      <c r="BD92" s="68" t="s">
        <v>1751</v>
      </c>
      <c r="BE92" s="68" t="s">
        <v>1751</v>
      </c>
      <c r="BF92" s="68" t="s">
        <v>1751</v>
      </c>
    </row>
    <row r="93" spans="1:58">
      <c r="A93" s="132">
        <v>44993</v>
      </c>
      <c r="B93" s="133">
        <v>9.5122301639106635E-2</v>
      </c>
      <c r="C93" s="133">
        <v>0.1177742783143549</v>
      </c>
      <c r="D93" s="133">
        <v>0.16138918051500006</v>
      </c>
      <c r="E93" s="133">
        <v>0.13358565250341251</v>
      </c>
      <c r="F93" s="133">
        <v>0.13734259829190773</v>
      </c>
      <c r="G93" s="133">
        <v>0.14192173654282406</v>
      </c>
      <c r="H93" s="133">
        <v>0.14497696984769956</v>
      </c>
      <c r="I93" s="133">
        <v>0.14160777865760171</v>
      </c>
      <c r="J93" s="133">
        <v>0.14341526765666773</v>
      </c>
      <c r="K93" s="133">
        <v>0.15736914670118327</v>
      </c>
      <c r="L93" s="133">
        <v>0.14936518033993024</v>
      </c>
      <c r="M93" s="133">
        <v>0.1241816314909838</v>
      </c>
      <c r="N93" s="133">
        <v>0.15800100120938632</v>
      </c>
      <c r="O93" s="133">
        <v>0.1457360382852407</v>
      </c>
      <c r="P93" s="133">
        <v>0.14508353752253542</v>
      </c>
      <c r="Q93" s="133">
        <v>0.15385638828554607</v>
      </c>
      <c r="R93" s="133">
        <v>0.11376703826112865</v>
      </c>
      <c r="S93" s="133">
        <v>0.14140826086323638</v>
      </c>
      <c r="T93" s="133">
        <v>0.15607264897037726</v>
      </c>
      <c r="U93" s="133">
        <v>0.14250664525192261</v>
      </c>
      <c r="V93" s="133">
        <v>0.13811209298608135</v>
      </c>
      <c r="W93" s="133">
        <v>0.14059072602939957</v>
      </c>
      <c r="X93" s="133">
        <v>0.12547114348148974</v>
      </c>
      <c r="Y93" s="133">
        <v>0.14496251600033319</v>
      </c>
      <c r="Z93" s="133">
        <v>8.489586470527849E-2</v>
      </c>
      <c r="AA93" s="133">
        <v>0.1255131637853058</v>
      </c>
      <c r="AB93" s="133">
        <v>0.14218956939801961</v>
      </c>
      <c r="AC93" s="133">
        <v>0.13553801677455399</v>
      </c>
      <c r="AD93" s="133">
        <v>0.13932458340355222</v>
      </c>
      <c r="AE93" s="133">
        <v>0.15589276948983438</v>
      </c>
      <c r="AF93" s="133">
        <v>0.10144926425290823</v>
      </c>
      <c r="AG93" s="133">
        <v>0.1482743130377889</v>
      </c>
      <c r="AH93" s="133">
        <v>0.16180122849302941</v>
      </c>
      <c r="AI93" s="133">
        <v>0.13515834661162546</v>
      </c>
      <c r="AJ93" s="133">
        <v>0.14903968370547735</v>
      </c>
      <c r="AK93" s="133">
        <v>0.16314609606216005</v>
      </c>
      <c r="AL93" s="133">
        <v>0.11277144619392668</v>
      </c>
      <c r="AM93" s="133" t="s">
        <v>1751</v>
      </c>
      <c r="AN93" s="133" t="s">
        <v>1751</v>
      </c>
      <c r="AO93" s="133" t="s">
        <v>1751</v>
      </c>
      <c r="AP93" s="133">
        <v>9.4566625677343891E-2</v>
      </c>
      <c r="AQ93" s="133">
        <v>0.13737332466834723</v>
      </c>
      <c r="AR93" s="133">
        <v>0.14109806513190395</v>
      </c>
      <c r="AS93" s="133">
        <v>7.9761630116586685E-2</v>
      </c>
      <c r="AT93" s="133" t="s">
        <v>1751</v>
      </c>
      <c r="AU93" s="133" t="s">
        <v>1751</v>
      </c>
      <c r="AV93" s="68" t="s">
        <v>1751</v>
      </c>
      <c r="AW93" s="68" t="s">
        <v>1751</v>
      </c>
      <c r="AX93" s="68" t="s">
        <v>1751</v>
      </c>
      <c r="AY93" s="68">
        <v>8.5873990504511777E-2</v>
      </c>
      <c r="AZ93" s="68">
        <v>9.0392028999522381E-2</v>
      </c>
      <c r="BA93" s="68" t="s">
        <v>1751</v>
      </c>
      <c r="BB93" s="68" t="s">
        <v>1751</v>
      </c>
      <c r="BC93" s="68" t="s">
        <v>1751</v>
      </c>
      <c r="BD93" s="68" t="s">
        <v>1751</v>
      </c>
      <c r="BE93" s="68" t="s">
        <v>1751</v>
      </c>
      <c r="BF93" s="68" t="s">
        <v>1751</v>
      </c>
    </row>
    <row r="94" spans="1:58">
      <c r="A94" s="132">
        <v>44994</v>
      </c>
      <c r="B94" s="133">
        <v>9.5122301639106635E-2</v>
      </c>
      <c r="C94" s="133">
        <v>0.11777427831435493</v>
      </c>
      <c r="D94" s="133">
        <v>0.16138918068643493</v>
      </c>
      <c r="E94" s="133">
        <v>0.13358565250341245</v>
      </c>
      <c r="F94" s="133">
        <v>0.13996640755128961</v>
      </c>
      <c r="G94" s="133">
        <v>0.14192173681754947</v>
      </c>
      <c r="H94" s="133">
        <v>0.14997272221509944</v>
      </c>
      <c r="I94" s="133">
        <v>0.14160777864370361</v>
      </c>
      <c r="J94" s="133">
        <v>0.13945486701374704</v>
      </c>
      <c r="K94" s="133">
        <v>0.15421541133956473</v>
      </c>
      <c r="L94" s="133">
        <v>0.14936518036172425</v>
      </c>
      <c r="M94" s="133">
        <v>0.11995830979109061</v>
      </c>
      <c r="N94" s="133">
        <v>0.15800100121667437</v>
      </c>
      <c r="O94" s="133">
        <v>0.14573603828524062</v>
      </c>
      <c r="P94" s="133">
        <v>0.14508353752253528</v>
      </c>
      <c r="Q94" s="133">
        <v>0.15385638828554615</v>
      </c>
      <c r="R94" s="133">
        <v>0.11376703826112868</v>
      </c>
      <c r="S94" s="133">
        <v>0.14140826086323638</v>
      </c>
      <c r="T94" s="133">
        <v>0.15607264897037731</v>
      </c>
      <c r="U94" s="133">
        <v>0.13856453670157778</v>
      </c>
      <c r="V94" s="133">
        <v>0.13828092869343828</v>
      </c>
      <c r="W94" s="133">
        <v>0.14059072602939965</v>
      </c>
      <c r="X94" s="133">
        <v>0.12547114348148963</v>
      </c>
      <c r="Y94" s="133">
        <v>0.14496251600033319</v>
      </c>
      <c r="Z94" s="133">
        <v>8.489586470527849E-2</v>
      </c>
      <c r="AA94" s="133">
        <v>0.12551316378530561</v>
      </c>
      <c r="AB94" s="133">
        <v>0.14218956965221391</v>
      </c>
      <c r="AC94" s="133">
        <v>0.1355380127776129</v>
      </c>
      <c r="AD94" s="133">
        <v>0.13547168130298165</v>
      </c>
      <c r="AE94" s="133">
        <v>0.1558927694898343</v>
      </c>
      <c r="AF94" s="133">
        <v>0.10144926425290823</v>
      </c>
      <c r="AG94" s="133">
        <v>0.14827431302963645</v>
      </c>
      <c r="AH94" s="133">
        <v>0.14950327854596548</v>
      </c>
      <c r="AI94" s="133">
        <v>0.1351583466116254</v>
      </c>
      <c r="AJ94" s="133">
        <v>0.14903968370547746</v>
      </c>
      <c r="AK94" s="133">
        <v>0.16314609606216005</v>
      </c>
      <c r="AL94" s="133">
        <v>0.11277144619392668</v>
      </c>
      <c r="AM94" s="133" t="s">
        <v>1751</v>
      </c>
      <c r="AN94" s="133" t="s">
        <v>1751</v>
      </c>
      <c r="AO94" s="133" t="s">
        <v>1751</v>
      </c>
      <c r="AP94" s="133">
        <v>9.4566625677343891E-2</v>
      </c>
      <c r="AQ94" s="133">
        <v>0.13658109498916982</v>
      </c>
      <c r="AR94" s="133">
        <v>0.14109806513190395</v>
      </c>
      <c r="AS94" s="133">
        <v>7.9761630116586685E-2</v>
      </c>
      <c r="AT94" s="133" t="s">
        <v>1751</v>
      </c>
      <c r="AU94" s="133" t="s">
        <v>1751</v>
      </c>
      <c r="AV94" s="68" t="s">
        <v>1751</v>
      </c>
      <c r="AW94" s="68" t="s">
        <v>1751</v>
      </c>
      <c r="AX94" s="68" t="s">
        <v>1751</v>
      </c>
      <c r="AY94" s="68">
        <v>8.5873990504566469E-2</v>
      </c>
      <c r="AZ94" s="68">
        <v>9.0392029195149826E-2</v>
      </c>
      <c r="BA94" s="68" t="s">
        <v>1751</v>
      </c>
      <c r="BB94" s="68" t="s">
        <v>1751</v>
      </c>
      <c r="BC94" s="68" t="s">
        <v>1751</v>
      </c>
      <c r="BD94" s="68" t="s">
        <v>1751</v>
      </c>
      <c r="BE94" s="68" t="s">
        <v>1751</v>
      </c>
      <c r="BF94" s="68" t="s">
        <v>1751</v>
      </c>
    </row>
    <row r="95" spans="1:58">
      <c r="A95" s="132">
        <v>44995</v>
      </c>
      <c r="B95" s="133">
        <v>9.5122301639106635E-2</v>
      </c>
      <c r="C95" s="133">
        <v>0.11777427831435493</v>
      </c>
      <c r="D95" s="133">
        <v>0.16138918068643493</v>
      </c>
      <c r="E95" s="133">
        <v>0.13358565250341245</v>
      </c>
      <c r="F95" s="133">
        <v>0.13996640755128961</v>
      </c>
      <c r="G95" s="133">
        <v>0.14192173681754947</v>
      </c>
      <c r="H95" s="133">
        <v>0.14997272221509944</v>
      </c>
      <c r="I95" s="133">
        <v>0.14160777864370361</v>
      </c>
      <c r="J95" s="133">
        <v>0.13945486701374704</v>
      </c>
      <c r="K95" s="133">
        <v>0.15421541133956473</v>
      </c>
      <c r="L95" s="133">
        <v>0.14936518036172425</v>
      </c>
      <c r="M95" s="133">
        <v>0.11995830979109061</v>
      </c>
      <c r="N95" s="133">
        <v>0.15800100121667437</v>
      </c>
      <c r="O95" s="133">
        <v>0.14573603828524062</v>
      </c>
      <c r="P95" s="133">
        <v>0.14508353752253528</v>
      </c>
      <c r="Q95" s="133">
        <v>0.15385638828554615</v>
      </c>
      <c r="R95" s="133">
        <v>0.11376703826112868</v>
      </c>
      <c r="S95" s="133">
        <v>0.14140826086323638</v>
      </c>
      <c r="T95" s="133">
        <v>0.15607264897037731</v>
      </c>
      <c r="U95" s="133">
        <v>0.13856453670157792</v>
      </c>
      <c r="V95" s="133">
        <v>0.13828092869343828</v>
      </c>
      <c r="W95" s="133">
        <v>0.14059072602939965</v>
      </c>
      <c r="X95" s="133">
        <v>0.12547114348148963</v>
      </c>
      <c r="Y95" s="133">
        <v>0.14496251600033319</v>
      </c>
      <c r="Z95" s="133">
        <v>8.489586470527849E-2</v>
      </c>
      <c r="AA95" s="133">
        <v>0.12551316378530561</v>
      </c>
      <c r="AB95" s="133">
        <v>0.14218956965221391</v>
      </c>
      <c r="AC95" s="133">
        <v>0.13553801277761282</v>
      </c>
      <c r="AD95" s="133">
        <v>0.13547168130298165</v>
      </c>
      <c r="AE95" s="133">
        <v>0.1558927694898343</v>
      </c>
      <c r="AF95" s="133">
        <v>0.10144926425290823</v>
      </c>
      <c r="AG95" s="133">
        <v>0.14827431302963645</v>
      </c>
      <c r="AH95" s="133">
        <v>0.14950327854596548</v>
      </c>
      <c r="AI95" s="133">
        <v>0.1351583466116254</v>
      </c>
      <c r="AJ95" s="133">
        <v>0.14903968370547746</v>
      </c>
      <c r="AK95" s="133">
        <v>0.16314609606216005</v>
      </c>
      <c r="AL95" s="133">
        <v>0.11277144619392668</v>
      </c>
      <c r="AM95" s="133" t="s">
        <v>1751</v>
      </c>
      <c r="AN95" s="133" t="s">
        <v>1751</v>
      </c>
      <c r="AO95" s="133" t="s">
        <v>1751</v>
      </c>
      <c r="AP95" s="133">
        <v>9.4566625677343891E-2</v>
      </c>
      <c r="AQ95" s="133">
        <v>0.13658109498916982</v>
      </c>
      <c r="AR95" s="133">
        <v>0.14109806513190395</v>
      </c>
      <c r="AS95" s="133">
        <v>7.9761630116586685E-2</v>
      </c>
      <c r="AT95" s="133" t="s">
        <v>1751</v>
      </c>
      <c r="AU95" s="133" t="s">
        <v>1751</v>
      </c>
      <c r="AV95" s="68" t="s">
        <v>1751</v>
      </c>
      <c r="AW95" s="68" t="s">
        <v>1751</v>
      </c>
      <c r="AX95" s="68" t="s">
        <v>1751</v>
      </c>
      <c r="AY95" s="68">
        <v>8.5873990504566497E-2</v>
      </c>
      <c r="AZ95" s="68">
        <v>9.0392029195149826E-2</v>
      </c>
      <c r="BA95" s="68" t="s">
        <v>1751</v>
      </c>
      <c r="BB95" s="68" t="s">
        <v>1751</v>
      </c>
      <c r="BC95" s="68" t="s">
        <v>1751</v>
      </c>
      <c r="BD95" s="68" t="s">
        <v>1751</v>
      </c>
      <c r="BE95" s="68" t="s">
        <v>1751</v>
      </c>
      <c r="BF95" s="68" t="s">
        <v>1751</v>
      </c>
    </row>
    <row r="96" spans="1:58">
      <c r="A96" s="132">
        <v>44996</v>
      </c>
      <c r="B96" s="133">
        <v>9.5122301639106635E-2</v>
      </c>
      <c r="C96" s="133">
        <v>0.11777427831435493</v>
      </c>
      <c r="D96" s="133">
        <v>0.16138918068643493</v>
      </c>
      <c r="E96" s="133">
        <v>0.13358565250341245</v>
      </c>
      <c r="F96" s="133">
        <v>0.13996640755128961</v>
      </c>
      <c r="G96" s="133">
        <v>0.14192173681754947</v>
      </c>
      <c r="H96" s="133">
        <v>0.14997272221509944</v>
      </c>
      <c r="I96" s="133">
        <v>0.14160777864370361</v>
      </c>
      <c r="J96" s="133">
        <v>0.13945486701374704</v>
      </c>
      <c r="K96" s="133">
        <v>0.15421541133956473</v>
      </c>
      <c r="L96" s="133">
        <v>0.14936518036172425</v>
      </c>
      <c r="M96" s="133">
        <v>0.11995830979109061</v>
      </c>
      <c r="N96" s="133">
        <v>0.15800100121667437</v>
      </c>
      <c r="O96" s="133">
        <v>0.14573603828524062</v>
      </c>
      <c r="P96" s="133">
        <v>0.14508353752253528</v>
      </c>
      <c r="Q96" s="133">
        <v>0.15385638828554615</v>
      </c>
      <c r="R96" s="133">
        <v>0.11376703826112868</v>
      </c>
      <c r="S96" s="133">
        <v>0.14140826086323638</v>
      </c>
      <c r="T96" s="133">
        <v>0.15607264897037731</v>
      </c>
      <c r="U96" s="133">
        <v>0.13856453670157778</v>
      </c>
      <c r="V96" s="133">
        <v>0.13828092869343828</v>
      </c>
      <c r="W96" s="133">
        <v>0.14059072602939965</v>
      </c>
      <c r="X96" s="133">
        <v>0.12547114348148963</v>
      </c>
      <c r="Y96" s="133">
        <v>0.14496251600033319</v>
      </c>
      <c r="Z96" s="133">
        <v>8.489586470527849E-2</v>
      </c>
      <c r="AA96" s="133">
        <v>0.12551316378530561</v>
      </c>
      <c r="AB96" s="133">
        <v>0.14218956965221391</v>
      </c>
      <c r="AC96" s="133">
        <v>0.1355380127776129</v>
      </c>
      <c r="AD96" s="133">
        <v>0.13547168130298165</v>
      </c>
      <c r="AE96" s="133">
        <v>0.1558927694898343</v>
      </c>
      <c r="AF96" s="133">
        <v>0.10144926425290823</v>
      </c>
      <c r="AG96" s="133">
        <v>0.14827431302963645</v>
      </c>
      <c r="AH96" s="133">
        <v>0.14950327854596548</v>
      </c>
      <c r="AI96" s="133">
        <v>0.1351583466116254</v>
      </c>
      <c r="AJ96" s="133">
        <v>0.14903968370547746</v>
      </c>
      <c r="AK96" s="133">
        <v>0.16314609606216005</v>
      </c>
      <c r="AL96" s="133">
        <v>0.11277144619392668</v>
      </c>
      <c r="AM96" s="133" t="s">
        <v>1751</v>
      </c>
      <c r="AN96" s="133" t="s">
        <v>1751</v>
      </c>
      <c r="AO96" s="133" t="s">
        <v>1751</v>
      </c>
      <c r="AP96" s="133">
        <v>9.4566625677343891E-2</v>
      </c>
      <c r="AQ96" s="133">
        <v>0.13658109498916982</v>
      </c>
      <c r="AR96" s="133">
        <v>0.14109806513190395</v>
      </c>
      <c r="AS96" s="133">
        <v>7.9761630116586685E-2</v>
      </c>
      <c r="AT96" s="133" t="s">
        <v>1751</v>
      </c>
      <c r="AU96" s="133" t="s">
        <v>1751</v>
      </c>
      <c r="AV96" s="68" t="s">
        <v>1751</v>
      </c>
      <c r="AW96" s="68" t="s">
        <v>1751</v>
      </c>
      <c r="AX96" s="68" t="s">
        <v>1751</v>
      </c>
      <c r="AY96" s="68">
        <v>8.5873990504566469E-2</v>
      </c>
      <c r="AZ96" s="68">
        <v>9.0392029195149826E-2</v>
      </c>
      <c r="BA96" s="68" t="s">
        <v>1751</v>
      </c>
      <c r="BB96" s="68" t="s">
        <v>1751</v>
      </c>
      <c r="BC96" s="68" t="s">
        <v>1751</v>
      </c>
      <c r="BD96" s="68" t="s">
        <v>1751</v>
      </c>
      <c r="BE96" s="68" t="s">
        <v>1751</v>
      </c>
      <c r="BF96" s="68" t="s">
        <v>1751</v>
      </c>
    </row>
    <row r="97" spans="1:60">
      <c r="A97" s="132">
        <v>44997</v>
      </c>
      <c r="B97" s="133">
        <v>0.11707827270873042</v>
      </c>
      <c r="C97" s="133">
        <v>0.11777427831435486</v>
      </c>
      <c r="D97" s="133">
        <v>0.16138918068643493</v>
      </c>
      <c r="E97" s="133">
        <v>0.13358565250341237</v>
      </c>
      <c r="F97" s="133">
        <v>0.14404003940074356</v>
      </c>
      <c r="G97" s="133">
        <v>0.14192173681754941</v>
      </c>
      <c r="H97" s="133">
        <v>0.14997272221509939</v>
      </c>
      <c r="I97" s="133">
        <v>0.14160777867307273</v>
      </c>
      <c r="J97" s="133">
        <v>0.13945486696210505</v>
      </c>
      <c r="K97" s="133">
        <v>0.14384105781207171</v>
      </c>
      <c r="L97" s="133">
        <v>0.15007881954135435</v>
      </c>
      <c r="M97" s="133">
        <v>0.11995830979109062</v>
      </c>
      <c r="N97" s="133">
        <v>0.15800100155423058</v>
      </c>
      <c r="O97" s="133">
        <v>0.14573603828524057</v>
      </c>
      <c r="P97" s="133">
        <v>0.14508353734885043</v>
      </c>
      <c r="Q97" s="133">
        <v>0.15385638828554607</v>
      </c>
      <c r="R97" s="133">
        <v>0.11376703826112855</v>
      </c>
      <c r="S97" s="133">
        <v>0.14140826086323635</v>
      </c>
      <c r="T97" s="133">
        <v>0.15607264897037726</v>
      </c>
      <c r="U97" s="133">
        <v>0.13856453670154392</v>
      </c>
      <c r="V97" s="133">
        <v>0.13295035874419836</v>
      </c>
      <c r="W97" s="133">
        <v>0.14059072602939965</v>
      </c>
      <c r="X97" s="133">
        <v>0.12547114364324125</v>
      </c>
      <c r="Y97" s="133">
        <v>0.14496251600033316</v>
      </c>
      <c r="Z97" s="133">
        <v>8.489586441456401E-2</v>
      </c>
      <c r="AA97" s="133">
        <v>0.12551316378530561</v>
      </c>
      <c r="AB97" s="133">
        <v>0.14218956965221391</v>
      </c>
      <c r="AC97" s="133">
        <v>0.14164231775690511</v>
      </c>
      <c r="AD97" s="133">
        <v>0.13547168130298162</v>
      </c>
      <c r="AE97" s="133">
        <v>0.14936490689053</v>
      </c>
      <c r="AF97" s="133">
        <v>0.10144926425290818</v>
      </c>
      <c r="AG97" s="133">
        <v>0.14827431302963642</v>
      </c>
      <c r="AH97" s="133">
        <v>0.14370933186178628</v>
      </c>
      <c r="AI97" s="133">
        <v>0.13515834681822142</v>
      </c>
      <c r="AJ97" s="133">
        <v>0.13949247065778783</v>
      </c>
      <c r="AK97" s="133">
        <v>0.16314609606216002</v>
      </c>
      <c r="AL97" s="133">
        <v>0.11277144619392676</v>
      </c>
      <c r="AM97" s="133" t="s">
        <v>1751</v>
      </c>
      <c r="AN97" s="133" t="s">
        <v>1751</v>
      </c>
      <c r="AO97" s="133" t="s">
        <v>1751</v>
      </c>
      <c r="AP97" s="133">
        <v>9.4566625677343877E-2</v>
      </c>
      <c r="AQ97" s="133">
        <v>0.14025566678884438</v>
      </c>
      <c r="AR97" s="133">
        <v>0.14230669359803486</v>
      </c>
      <c r="AS97" s="133">
        <v>7.976163011658674E-2</v>
      </c>
      <c r="AT97" s="133" t="s">
        <v>1751</v>
      </c>
      <c r="AU97" s="133" t="s">
        <v>1751</v>
      </c>
      <c r="AV97" s="68" t="s">
        <v>1751</v>
      </c>
      <c r="AW97" s="68" t="s">
        <v>1751</v>
      </c>
      <c r="AX97" s="68" t="s">
        <v>1751</v>
      </c>
      <c r="AY97" s="68">
        <v>8.5873997122556167E-2</v>
      </c>
      <c r="AZ97" s="68">
        <v>9.0392029319841083E-2</v>
      </c>
      <c r="BA97" s="68" t="s">
        <v>1751</v>
      </c>
      <c r="BB97" s="68" t="s">
        <v>1751</v>
      </c>
      <c r="BC97" s="68" t="s">
        <v>1751</v>
      </c>
      <c r="BD97" s="68" t="s">
        <v>1751</v>
      </c>
      <c r="BE97" s="68" t="s">
        <v>1751</v>
      </c>
      <c r="BF97" s="68" t="s">
        <v>1751</v>
      </c>
      <c r="BH97" s="68" t="s">
        <v>1751</v>
      </c>
    </row>
    <row r="98" spans="1:60">
      <c r="A98" s="132">
        <v>44998</v>
      </c>
      <c r="B98" s="133">
        <v>0.12391739355700465</v>
      </c>
      <c r="C98" s="133">
        <v>0.1187629197527853</v>
      </c>
      <c r="D98" s="133">
        <v>0.16138918068643476</v>
      </c>
      <c r="E98" s="133">
        <v>0.13358565250341251</v>
      </c>
      <c r="F98" s="133">
        <v>0.14135043115823354</v>
      </c>
      <c r="G98" s="133">
        <v>0.14192173681754938</v>
      </c>
      <c r="H98" s="133">
        <v>0.1499727222150995</v>
      </c>
      <c r="I98" s="133">
        <v>0.14160777881590741</v>
      </c>
      <c r="J98" s="133">
        <v>0.13945486701748361</v>
      </c>
      <c r="K98" s="133">
        <v>0.14736290304613076</v>
      </c>
      <c r="L98" s="133">
        <v>0.14587430987646363</v>
      </c>
      <c r="M98" s="133">
        <v>0.11995830979109062</v>
      </c>
      <c r="N98" s="133">
        <v>0.1580010015513989</v>
      </c>
      <c r="O98" s="133">
        <v>0.14201924199223198</v>
      </c>
      <c r="P98" s="133">
        <v>0.14508353735040289</v>
      </c>
      <c r="Q98" s="133">
        <v>0.15385638828554607</v>
      </c>
      <c r="R98" s="133">
        <v>0.11376703826112849</v>
      </c>
      <c r="S98" s="133">
        <v>0.14140826086323635</v>
      </c>
      <c r="T98" s="133">
        <v>0.15607264897037743</v>
      </c>
      <c r="U98" s="133">
        <v>0.1430369835165288</v>
      </c>
      <c r="V98" s="133">
        <v>0.13295035874419819</v>
      </c>
      <c r="W98" s="133">
        <v>0.14059072603884076</v>
      </c>
      <c r="X98" s="133">
        <v>0.12547114364324116</v>
      </c>
      <c r="Y98" s="133">
        <v>0.14496251600033316</v>
      </c>
      <c r="Z98" s="133">
        <v>8.48958644989595E-2</v>
      </c>
      <c r="AA98" s="133">
        <v>0.1207633710551438</v>
      </c>
      <c r="AB98" s="133">
        <v>0.14040413727502715</v>
      </c>
      <c r="AC98" s="133">
        <v>0.14164231871107139</v>
      </c>
      <c r="AD98" s="133">
        <v>0.13547168130298162</v>
      </c>
      <c r="AE98" s="133">
        <v>0.14936490689053014</v>
      </c>
      <c r="AF98" s="133">
        <v>0.10144926451338478</v>
      </c>
      <c r="AG98" s="133">
        <v>0.14827431302963642</v>
      </c>
      <c r="AH98" s="133">
        <v>0.14373010125343047</v>
      </c>
      <c r="AI98" s="133">
        <v>0.1351583468417</v>
      </c>
      <c r="AJ98" s="133">
        <v>0.12992899238282912</v>
      </c>
      <c r="AK98" s="133">
        <v>0.16314609606216002</v>
      </c>
      <c r="AL98" s="133">
        <v>0.11277144619392661</v>
      </c>
      <c r="AM98" s="133" t="s">
        <v>1751</v>
      </c>
      <c r="AN98" s="133" t="s">
        <v>1751</v>
      </c>
      <c r="AO98" s="133" t="s">
        <v>1751</v>
      </c>
      <c r="AP98" s="133">
        <v>9.4566625677343877E-2</v>
      </c>
      <c r="AQ98" s="133">
        <v>0.14025566678884463</v>
      </c>
      <c r="AR98" s="133">
        <v>0.14232358742757212</v>
      </c>
      <c r="AS98" s="133">
        <v>7.976163011658674E-2</v>
      </c>
      <c r="AT98" s="133" t="s">
        <v>1751</v>
      </c>
      <c r="AU98" s="133" t="s">
        <v>1751</v>
      </c>
      <c r="AV98" s="68" t="s">
        <v>1751</v>
      </c>
      <c r="AW98" s="68" t="s">
        <v>1751</v>
      </c>
      <c r="AX98" s="68" t="s">
        <v>1751</v>
      </c>
      <c r="AY98" s="68">
        <v>8.5873997122498213E-2</v>
      </c>
      <c r="AZ98" s="68">
        <v>9.0392029319841138E-2</v>
      </c>
      <c r="BA98" s="68" t="s">
        <v>1751</v>
      </c>
      <c r="BB98" s="68" t="s">
        <v>1751</v>
      </c>
      <c r="BC98" s="68" t="s">
        <v>1751</v>
      </c>
      <c r="BD98" s="68" t="s">
        <v>1751</v>
      </c>
      <c r="BE98" s="68" t="s">
        <v>1751</v>
      </c>
      <c r="BF98" s="68" t="s">
        <v>1751</v>
      </c>
      <c r="BH98" s="68" t="s">
        <v>1751</v>
      </c>
    </row>
    <row r="99" spans="1:60">
      <c r="A99" s="132">
        <v>44999</v>
      </c>
      <c r="B99" s="133">
        <v>0.12381670688088224</v>
      </c>
      <c r="C99" s="133">
        <v>0.11876291975278525</v>
      </c>
      <c r="D99" s="133">
        <v>0.16138918068643476</v>
      </c>
      <c r="E99" s="133">
        <v>0.13358565250341251</v>
      </c>
      <c r="F99" s="133">
        <v>0.13766317858658117</v>
      </c>
      <c r="G99" s="133">
        <v>0.14192173681754938</v>
      </c>
      <c r="H99" s="133">
        <v>0.1499727222150995</v>
      </c>
      <c r="I99" s="133">
        <v>0.14160777865026447</v>
      </c>
      <c r="J99" s="133">
        <v>0.13945486701748361</v>
      </c>
      <c r="K99" s="133">
        <v>0.14736290275602171</v>
      </c>
      <c r="L99" s="133">
        <v>0.14587430987646363</v>
      </c>
      <c r="M99" s="133">
        <v>0.11995830979109062</v>
      </c>
      <c r="N99" s="133">
        <v>0.15800100154858499</v>
      </c>
      <c r="O99" s="133">
        <v>0.14201924199223198</v>
      </c>
      <c r="P99" s="133">
        <v>0.14551586263653879</v>
      </c>
      <c r="Q99" s="133">
        <v>0.15385638828554607</v>
      </c>
      <c r="R99" s="133">
        <v>0.11376703826112848</v>
      </c>
      <c r="S99" s="133">
        <v>0.14140826086323624</v>
      </c>
      <c r="T99" s="133">
        <v>0.15607264897037743</v>
      </c>
      <c r="U99" s="133">
        <v>0.1471727634852088</v>
      </c>
      <c r="V99" s="133">
        <v>0.13295035874419825</v>
      </c>
      <c r="W99" s="133">
        <v>0.14411686227259424</v>
      </c>
      <c r="X99" s="133">
        <v>0.12547114367209239</v>
      </c>
      <c r="Y99" s="133">
        <v>0.14496251600033325</v>
      </c>
      <c r="Z99" s="133">
        <v>8.4895864501951412E-2</v>
      </c>
      <c r="AA99" s="133">
        <v>0.12076337092153987</v>
      </c>
      <c r="AB99" s="133">
        <v>0.14040413727502715</v>
      </c>
      <c r="AC99" s="133">
        <v>0.14164231700243224</v>
      </c>
      <c r="AD99" s="133">
        <v>0.13547168132620779</v>
      </c>
      <c r="AE99" s="133">
        <v>0.14272189990794631</v>
      </c>
      <c r="AF99" s="133">
        <v>0.10144926451338475</v>
      </c>
      <c r="AG99" s="133">
        <v>0.14827431302963651</v>
      </c>
      <c r="AH99" s="133">
        <v>0.14375086492481748</v>
      </c>
      <c r="AI99" s="133">
        <v>0.13515834684170003</v>
      </c>
      <c r="AJ99" s="133">
        <v>0.12992899238282915</v>
      </c>
      <c r="AK99" s="133">
        <v>0.14799558884216257</v>
      </c>
      <c r="AL99" s="133">
        <v>0.11277144619392664</v>
      </c>
      <c r="AM99" s="133" t="s">
        <v>1751</v>
      </c>
      <c r="AN99" s="133" t="s">
        <v>1751</v>
      </c>
      <c r="AO99" s="133" t="s">
        <v>1751</v>
      </c>
      <c r="AP99" s="133">
        <v>9.4566625677343766E-2</v>
      </c>
      <c r="AQ99" s="133">
        <v>0.14025566678884463</v>
      </c>
      <c r="AR99" s="133">
        <v>0.14526544937606581</v>
      </c>
      <c r="AS99" s="133">
        <v>7.9761630116586754E-2</v>
      </c>
      <c r="AT99" s="133" t="s">
        <v>1751</v>
      </c>
      <c r="AU99" s="133" t="s">
        <v>1751</v>
      </c>
      <c r="AV99" s="68" t="s">
        <v>1751</v>
      </c>
      <c r="AW99" s="68" t="s">
        <v>1751</v>
      </c>
      <c r="AX99" s="68" t="s">
        <v>1751</v>
      </c>
      <c r="AY99" s="68">
        <v>8.5873997122535295E-2</v>
      </c>
      <c r="AZ99" s="68">
        <v>9.0392029319841125E-2</v>
      </c>
      <c r="BA99" s="68" t="s">
        <v>1751</v>
      </c>
      <c r="BB99" s="68" t="s">
        <v>1751</v>
      </c>
      <c r="BC99" s="68" t="s">
        <v>1751</v>
      </c>
      <c r="BD99" s="68" t="s">
        <v>1751</v>
      </c>
      <c r="BE99" s="68" t="s">
        <v>1751</v>
      </c>
      <c r="BF99" s="68" t="s">
        <v>1751</v>
      </c>
      <c r="BH99" s="68" t="s">
        <v>1751</v>
      </c>
    </row>
    <row r="100" spans="1:60">
      <c r="A100" s="132">
        <v>45000</v>
      </c>
      <c r="B100" s="133">
        <v>0.12378399341548849</v>
      </c>
      <c r="C100" s="133">
        <v>0.11876291975278523</v>
      </c>
      <c r="D100" s="133">
        <v>0.16138918068643487</v>
      </c>
      <c r="E100" s="133">
        <v>0.13358565250341248</v>
      </c>
      <c r="F100" s="133">
        <v>0.13975204700948382</v>
      </c>
      <c r="G100" s="133">
        <v>0.14610728061245071</v>
      </c>
      <c r="H100" s="133">
        <v>0.14997272221509941</v>
      </c>
      <c r="I100" s="133">
        <v>0.14160777864881541</v>
      </c>
      <c r="J100" s="133">
        <v>0.13557051004982068</v>
      </c>
      <c r="K100" s="133">
        <v>0.14736290275585573</v>
      </c>
      <c r="L100" s="133">
        <v>0.14744555366299364</v>
      </c>
      <c r="M100" s="133">
        <v>0.11995830979109064</v>
      </c>
      <c r="N100" s="133">
        <v>0.15800100154858496</v>
      </c>
      <c r="O100" s="133">
        <v>0.14201924205871905</v>
      </c>
      <c r="P100" s="133">
        <v>0.14551586217413245</v>
      </c>
      <c r="Q100" s="133">
        <v>0.15385638828554618</v>
      </c>
      <c r="R100" s="133">
        <v>0.11376703826112847</v>
      </c>
      <c r="S100" s="133">
        <v>0.14140826086323643</v>
      </c>
      <c r="T100" s="133">
        <v>0.15607264897037734</v>
      </c>
      <c r="U100" s="133">
        <v>0.14717276348520877</v>
      </c>
      <c r="V100" s="133">
        <v>0.1329503587441983</v>
      </c>
      <c r="W100" s="133">
        <v>0.1441168622725941</v>
      </c>
      <c r="X100" s="133">
        <v>0.12547114367209236</v>
      </c>
      <c r="Y100" s="133">
        <v>0.14496251593425052</v>
      </c>
      <c r="Z100" s="133">
        <v>8.4895864502894727E-2</v>
      </c>
      <c r="AA100" s="133">
        <v>0.1207633709215398</v>
      </c>
      <c r="AB100" s="133">
        <v>0.14040413727502718</v>
      </c>
      <c r="AC100" s="133">
        <v>0.14164231700243221</v>
      </c>
      <c r="AD100" s="133">
        <v>0.13547168132620774</v>
      </c>
      <c r="AE100" s="133">
        <v>0.14272189990794629</v>
      </c>
      <c r="AF100" s="133">
        <v>0.10144926451338473</v>
      </c>
      <c r="AG100" s="133">
        <v>0.14423234489623746</v>
      </c>
      <c r="AH100" s="133">
        <v>0.14375086492481745</v>
      </c>
      <c r="AI100" s="133">
        <v>0.13515834684169997</v>
      </c>
      <c r="AJ100" s="133">
        <v>0.12992899238282923</v>
      </c>
      <c r="AK100" s="133">
        <v>0.14799558884216255</v>
      </c>
      <c r="AL100" s="133">
        <v>0.11277144619392669</v>
      </c>
      <c r="AM100" s="133" t="s">
        <v>1751</v>
      </c>
      <c r="AN100" s="133" t="s">
        <v>1751</v>
      </c>
      <c r="AO100" s="133" t="s">
        <v>1751</v>
      </c>
      <c r="AP100" s="133">
        <v>9.4566625677343752E-2</v>
      </c>
      <c r="AQ100" s="133">
        <v>0.1402556667888446</v>
      </c>
      <c r="AR100" s="133">
        <v>0.14528319000631781</v>
      </c>
      <c r="AS100" s="133">
        <v>7.976163011658674E-2</v>
      </c>
      <c r="AT100" s="133" t="s">
        <v>1751</v>
      </c>
      <c r="AU100" s="133" t="s">
        <v>1751</v>
      </c>
      <c r="AV100" s="68" t="s">
        <v>1751</v>
      </c>
      <c r="AW100" s="68" t="s">
        <v>1751</v>
      </c>
      <c r="AX100" s="68" t="s">
        <v>1751</v>
      </c>
      <c r="AY100" s="68">
        <v>8.5873997122535239E-2</v>
      </c>
      <c r="AZ100" s="68">
        <v>9.0392029319841277E-2</v>
      </c>
      <c r="BA100" s="68" t="s">
        <v>1751</v>
      </c>
      <c r="BB100" s="68" t="s">
        <v>1751</v>
      </c>
      <c r="BC100" s="68" t="s">
        <v>1751</v>
      </c>
      <c r="BD100" s="68" t="s">
        <v>1751</v>
      </c>
      <c r="BE100" s="68" t="s">
        <v>1751</v>
      </c>
      <c r="BF100" s="68" t="s">
        <v>1751</v>
      </c>
      <c r="BH100" s="68" t="s">
        <v>1751</v>
      </c>
    </row>
    <row r="101" spans="1:60">
      <c r="A101" s="132">
        <v>45001</v>
      </c>
      <c r="B101" s="133">
        <v>0.12385340362314032</v>
      </c>
      <c r="C101" s="133">
        <v>0.11876291975278518</v>
      </c>
      <c r="D101" s="133">
        <v>0.16138918068643493</v>
      </c>
      <c r="E101" s="133">
        <v>0.13358565250341242</v>
      </c>
      <c r="F101" s="133">
        <v>0.14085500258075179</v>
      </c>
      <c r="G101" s="133">
        <v>0.14307306153229815</v>
      </c>
      <c r="H101" s="133">
        <v>0.14997272221509939</v>
      </c>
      <c r="I101" s="133">
        <v>0.14160777866134019</v>
      </c>
      <c r="J101" s="133">
        <v>0.13557051004982065</v>
      </c>
      <c r="K101" s="133">
        <v>0.14736290280423606</v>
      </c>
      <c r="L101" s="133">
        <v>0.14228975309917496</v>
      </c>
      <c r="M101" s="133">
        <v>0.11995830979109061</v>
      </c>
      <c r="N101" s="133">
        <v>0.15800100154301319</v>
      </c>
      <c r="O101" s="133">
        <v>0.14209702305643648</v>
      </c>
      <c r="P101" s="133">
        <v>0.14551586250590981</v>
      </c>
      <c r="Q101" s="133">
        <v>0.15385638828554615</v>
      </c>
      <c r="R101" s="133">
        <v>0.11376703826112865</v>
      </c>
      <c r="S101" s="133">
        <v>0.14140826086323632</v>
      </c>
      <c r="T101" s="133">
        <v>0.15607264897037731</v>
      </c>
      <c r="U101" s="133">
        <v>0.14830277979538739</v>
      </c>
      <c r="V101" s="133">
        <v>0.13099845327519041</v>
      </c>
      <c r="W101" s="133">
        <v>0.14411686227259424</v>
      </c>
      <c r="X101" s="133">
        <v>0.12547114367209228</v>
      </c>
      <c r="Y101" s="133">
        <v>0.1449625159342505</v>
      </c>
      <c r="Z101" s="133">
        <v>8.4895864500876453E-2</v>
      </c>
      <c r="AA101" s="133">
        <v>0.12076337092153987</v>
      </c>
      <c r="AB101" s="133">
        <v>0.14040413727502715</v>
      </c>
      <c r="AC101" s="133">
        <v>0.13983670425154457</v>
      </c>
      <c r="AD101" s="133">
        <v>0.13547168132620777</v>
      </c>
      <c r="AE101" s="133">
        <v>0.14272189990794615</v>
      </c>
      <c r="AF101" s="133">
        <v>0.10144926451338479</v>
      </c>
      <c r="AG101" s="133">
        <v>0.14423234489623743</v>
      </c>
      <c r="AH101" s="133">
        <v>0.14379237455983856</v>
      </c>
      <c r="AI101" s="133">
        <v>0.13515834684170003</v>
      </c>
      <c r="AJ101" s="133">
        <v>0.12992899238282915</v>
      </c>
      <c r="AK101" s="133">
        <v>0.14193267931842943</v>
      </c>
      <c r="AL101" s="133">
        <v>0.11277144619392664</v>
      </c>
      <c r="AM101" s="133" t="s">
        <v>1751</v>
      </c>
      <c r="AN101" s="133" t="s">
        <v>1751</v>
      </c>
      <c r="AO101" s="133" t="s">
        <v>1751</v>
      </c>
      <c r="AP101" s="133">
        <v>9.4566625677343891E-2</v>
      </c>
      <c r="AQ101" s="133">
        <v>0.14025566678884438</v>
      </c>
      <c r="AR101" s="133">
        <v>0.14383086525502392</v>
      </c>
      <c r="AS101" s="133">
        <v>7.9761630116586685E-2</v>
      </c>
      <c r="AT101" s="133" t="s">
        <v>1751</v>
      </c>
      <c r="AU101" s="133" t="s">
        <v>1751</v>
      </c>
      <c r="AV101" s="68" t="s">
        <v>1751</v>
      </c>
      <c r="AW101" s="68" t="s">
        <v>1751</v>
      </c>
      <c r="AX101" s="68" t="s">
        <v>1751</v>
      </c>
      <c r="AY101" s="68">
        <v>8.5874042811581425E-2</v>
      </c>
      <c r="AZ101" s="68">
        <v>9.0392029233053242E-2</v>
      </c>
      <c r="BA101" s="68" t="s">
        <v>1751</v>
      </c>
      <c r="BB101" s="68" t="s">
        <v>1751</v>
      </c>
      <c r="BC101" s="68" t="s">
        <v>1751</v>
      </c>
      <c r="BD101" s="68" t="s">
        <v>1751</v>
      </c>
      <c r="BE101" s="68" t="s">
        <v>1751</v>
      </c>
      <c r="BF101" s="68" t="s">
        <v>1751</v>
      </c>
      <c r="BH101" s="68" t="s">
        <v>1751</v>
      </c>
    </row>
    <row r="102" spans="1:60">
      <c r="A102" s="132">
        <v>45002</v>
      </c>
      <c r="B102" s="133">
        <v>0.12385340362314032</v>
      </c>
      <c r="C102" s="133">
        <v>0.11876291975278518</v>
      </c>
      <c r="D102" s="133">
        <v>0.16138918068643476</v>
      </c>
      <c r="E102" s="133">
        <v>0.13358565250341253</v>
      </c>
      <c r="F102" s="133">
        <v>0.14085500258075181</v>
      </c>
      <c r="G102" s="133">
        <v>0.14307306153229818</v>
      </c>
      <c r="H102" s="133">
        <v>0.1499727222150995</v>
      </c>
      <c r="I102" s="133">
        <v>0.14160777866134022</v>
      </c>
      <c r="J102" s="133">
        <v>0.13557051004982068</v>
      </c>
      <c r="K102" s="133">
        <v>0.14736290280423614</v>
      </c>
      <c r="L102" s="133">
        <v>0.14228975309917496</v>
      </c>
      <c r="M102" s="133">
        <v>0.11995830979109061</v>
      </c>
      <c r="N102" s="133">
        <v>0.15800100154301319</v>
      </c>
      <c r="O102" s="133">
        <v>0.14209702305643651</v>
      </c>
      <c r="P102" s="133">
        <v>0.14551586250590981</v>
      </c>
      <c r="Q102" s="133">
        <v>0.15385638828554615</v>
      </c>
      <c r="R102" s="133">
        <v>0.11376703826112865</v>
      </c>
      <c r="S102" s="133">
        <v>0.14140826086323632</v>
      </c>
      <c r="T102" s="133">
        <v>0.15607264897037731</v>
      </c>
      <c r="U102" s="133">
        <v>0.14830277979368367</v>
      </c>
      <c r="V102" s="133">
        <v>0.13099845327519041</v>
      </c>
      <c r="W102" s="133">
        <v>0.14411686227259424</v>
      </c>
      <c r="X102" s="133">
        <v>0.12547114367209228</v>
      </c>
      <c r="Y102" s="133">
        <v>0.1449625159342505</v>
      </c>
      <c r="Z102" s="133">
        <v>8.4895864500876453E-2</v>
      </c>
      <c r="AA102" s="133">
        <v>0.12076337092153987</v>
      </c>
      <c r="AB102" s="133">
        <v>0.14040413727502715</v>
      </c>
      <c r="AC102" s="133">
        <v>0.13983670425154462</v>
      </c>
      <c r="AD102" s="133">
        <v>0.13547168132620777</v>
      </c>
      <c r="AE102" s="133">
        <v>0.14272189990794615</v>
      </c>
      <c r="AF102" s="133">
        <v>0.10144926451338479</v>
      </c>
      <c r="AG102" s="133">
        <v>0.14423234489623743</v>
      </c>
      <c r="AH102" s="133">
        <v>0.14379237455983856</v>
      </c>
      <c r="AI102" s="133">
        <v>0.13515834684170003</v>
      </c>
      <c r="AJ102" s="133">
        <v>0.12992899238282915</v>
      </c>
      <c r="AK102" s="133">
        <v>0.14193267931842943</v>
      </c>
      <c r="AL102" s="133">
        <v>0.11277144619392664</v>
      </c>
      <c r="AM102" s="133" t="s">
        <v>1751</v>
      </c>
      <c r="AN102" s="133" t="s">
        <v>1751</v>
      </c>
      <c r="AO102" s="133" t="s">
        <v>1751</v>
      </c>
      <c r="AP102" s="133">
        <v>9.4566625677343891E-2</v>
      </c>
      <c r="AQ102" s="133">
        <v>0.14025566678884463</v>
      </c>
      <c r="AR102" s="133">
        <v>0.143830865255024</v>
      </c>
      <c r="AS102" s="133">
        <v>7.9761630116586685E-2</v>
      </c>
      <c r="AT102" s="133" t="s">
        <v>1751</v>
      </c>
      <c r="AU102" s="133" t="s">
        <v>1751</v>
      </c>
      <c r="AV102" s="68" t="s">
        <v>1751</v>
      </c>
      <c r="AW102" s="68" t="s">
        <v>1751</v>
      </c>
      <c r="AX102" s="68" t="s">
        <v>1751</v>
      </c>
      <c r="AY102" s="68">
        <v>8.5874042811581341E-2</v>
      </c>
      <c r="AZ102" s="68">
        <v>9.0392029233053242E-2</v>
      </c>
      <c r="BA102" s="68" t="s">
        <v>1751</v>
      </c>
      <c r="BB102" s="68" t="s">
        <v>1751</v>
      </c>
      <c r="BC102" s="68" t="s">
        <v>1751</v>
      </c>
      <c r="BD102" s="68" t="s">
        <v>1751</v>
      </c>
      <c r="BE102" s="68" t="s">
        <v>1751</v>
      </c>
      <c r="BF102" s="68" t="s">
        <v>1751</v>
      </c>
      <c r="BH102" s="68" t="s">
        <v>1751</v>
      </c>
    </row>
    <row r="103" spans="1:60">
      <c r="A103" s="132">
        <v>45003</v>
      </c>
      <c r="B103" s="133">
        <v>0.12385340362314032</v>
      </c>
      <c r="C103" s="133">
        <v>0.11876291975278518</v>
      </c>
      <c r="D103" s="133">
        <v>0.16138918068643476</v>
      </c>
      <c r="E103" s="133">
        <v>0.13358565250341253</v>
      </c>
      <c r="F103" s="133">
        <v>0.14085500258075181</v>
      </c>
      <c r="G103" s="133">
        <v>0.14307306153229818</v>
      </c>
      <c r="H103" s="133">
        <v>0.1499727222150995</v>
      </c>
      <c r="I103" s="133">
        <v>0.14160777866134022</v>
      </c>
      <c r="J103" s="133">
        <v>0.13557051004982068</v>
      </c>
      <c r="K103" s="133">
        <v>0.14736290280423614</v>
      </c>
      <c r="L103" s="133">
        <v>0.14228975309917496</v>
      </c>
      <c r="M103" s="133">
        <v>0.11995830979109061</v>
      </c>
      <c r="N103" s="133">
        <v>0.15800100154301319</v>
      </c>
      <c r="O103" s="133">
        <v>0.14209702305643651</v>
      </c>
      <c r="P103" s="133">
        <v>0.14551586250590981</v>
      </c>
      <c r="Q103" s="133">
        <v>0.15385638828554615</v>
      </c>
      <c r="R103" s="133">
        <v>0.11376703826112865</v>
      </c>
      <c r="S103" s="133">
        <v>0.14140826086323632</v>
      </c>
      <c r="T103" s="133">
        <v>0.15607264897037731</v>
      </c>
      <c r="U103" s="133">
        <v>0.1483027797936837</v>
      </c>
      <c r="V103" s="133">
        <v>0.13099845327519041</v>
      </c>
      <c r="W103" s="133">
        <v>0.14411686227259424</v>
      </c>
      <c r="X103" s="133">
        <v>0.12547114367209228</v>
      </c>
      <c r="Y103" s="133">
        <v>0.1449625159342505</v>
      </c>
      <c r="Z103" s="133">
        <v>8.4895864500876453E-2</v>
      </c>
      <c r="AA103" s="133">
        <v>0.12076337092153987</v>
      </c>
      <c r="AB103" s="133">
        <v>0.14040413727502715</v>
      </c>
      <c r="AC103" s="133">
        <v>0.13983670425154465</v>
      </c>
      <c r="AD103" s="133">
        <v>0.13547168132620777</v>
      </c>
      <c r="AE103" s="133">
        <v>0.14272189990794615</v>
      </c>
      <c r="AF103" s="133">
        <v>0.10144926451338479</v>
      </c>
      <c r="AG103" s="133">
        <v>0.14423234489623743</v>
      </c>
      <c r="AH103" s="133">
        <v>0.14379237455983856</v>
      </c>
      <c r="AI103" s="133">
        <v>0.13515834684170003</v>
      </c>
      <c r="AJ103" s="133">
        <v>0.12992899238282915</v>
      </c>
      <c r="AK103" s="133">
        <v>0.14193267931842943</v>
      </c>
      <c r="AL103" s="133">
        <v>0.11277144619392664</v>
      </c>
      <c r="AM103" s="133" t="s">
        <v>1751</v>
      </c>
      <c r="AN103" s="133" t="s">
        <v>1751</v>
      </c>
      <c r="AO103" s="133" t="s">
        <v>1751</v>
      </c>
      <c r="AP103" s="133">
        <v>9.4566625677343891E-2</v>
      </c>
      <c r="AQ103" s="133">
        <v>0.14025566678884463</v>
      </c>
      <c r="AR103" s="133">
        <v>0.143830865255024</v>
      </c>
      <c r="AS103" s="133">
        <v>7.9761630116586685E-2</v>
      </c>
      <c r="AT103" s="133" t="s">
        <v>1751</v>
      </c>
      <c r="AU103" s="133" t="s">
        <v>1751</v>
      </c>
      <c r="AV103" s="68" t="s">
        <v>1751</v>
      </c>
      <c r="AW103" s="68" t="s">
        <v>1751</v>
      </c>
      <c r="AX103" s="68" t="s">
        <v>1751</v>
      </c>
      <c r="AY103" s="68">
        <v>8.5874042811581369E-2</v>
      </c>
      <c r="AZ103" s="68">
        <v>9.0392029233053242E-2</v>
      </c>
      <c r="BA103" s="68" t="s">
        <v>1751</v>
      </c>
      <c r="BB103" s="68" t="s">
        <v>1751</v>
      </c>
      <c r="BC103" s="68" t="s">
        <v>1751</v>
      </c>
      <c r="BD103" s="68" t="s">
        <v>1751</v>
      </c>
      <c r="BE103" s="68" t="s">
        <v>1751</v>
      </c>
      <c r="BF103" s="68" t="s">
        <v>1751</v>
      </c>
      <c r="BH103" s="68" t="s">
        <v>1751</v>
      </c>
    </row>
    <row r="104" spans="1:60">
      <c r="A104" s="132">
        <v>45004</v>
      </c>
      <c r="B104" s="133">
        <v>0.12385715829475261</v>
      </c>
      <c r="C104" s="133">
        <v>0.11875384861625873</v>
      </c>
      <c r="D104" s="133">
        <v>0.16138918068643487</v>
      </c>
      <c r="E104" s="133">
        <v>0.13358565250341248</v>
      </c>
      <c r="F104" s="133">
        <v>0.14359078521172847</v>
      </c>
      <c r="G104" s="133">
        <v>0.14307306153229818</v>
      </c>
      <c r="H104" s="133">
        <v>0.14997272221509941</v>
      </c>
      <c r="I104" s="133">
        <v>0.14160777865039087</v>
      </c>
      <c r="J104" s="133">
        <v>0.13557051004982074</v>
      </c>
      <c r="K104" s="133">
        <v>0.14736290278291397</v>
      </c>
      <c r="L104" s="133">
        <v>0.14619750423729949</v>
      </c>
      <c r="M104" s="133">
        <v>0.11995830979109064</v>
      </c>
      <c r="N104" s="133">
        <v>0.15800100153479116</v>
      </c>
      <c r="O104" s="133">
        <v>0.14209702305643651</v>
      </c>
      <c r="P104" s="133">
        <v>0.14161953051088144</v>
      </c>
      <c r="Q104" s="133">
        <v>0.15385638828554618</v>
      </c>
      <c r="R104" s="133">
        <v>0.13377805741458138</v>
      </c>
      <c r="S104" s="133">
        <v>0.14140826081029947</v>
      </c>
      <c r="T104" s="133">
        <v>0.15607264897037734</v>
      </c>
      <c r="U104" s="133">
        <v>0.1483027797936837</v>
      </c>
      <c r="V104" s="133">
        <v>0.1309984532751905</v>
      </c>
      <c r="W104" s="133">
        <v>0.1444981186620114</v>
      </c>
      <c r="X104" s="133">
        <v>0.12547114339260079</v>
      </c>
      <c r="Y104" s="133">
        <v>0.14162000828853946</v>
      </c>
      <c r="Z104" s="133">
        <v>8.4895864500765222E-2</v>
      </c>
      <c r="AA104" s="133">
        <v>0.12076337089743404</v>
      </c>
      <c r="AB104" s="133">
        <v>0.14040413727502718</v>
      </c>
      <c r="AC104" s="133">
        <v>0.13983670425154465</v>
      </c>
      <c r="AD104" s="133">
        <v>0.13556899720217974</v>
      </c>
      <c r="AE104" s="133">
        <v>0.13858380844160925</v>
      </c>
      <c r="AF104" s="133">
        <v>0.10144926451320331</v>
      </c>
      <c r="AG104" s="133">
        <v>0.14423234489195219</v>
      </c>
      <c r="AH104" s="133">
        <v>0.14385459406504877</v>
      </c>
      <c r="AI104" s="133">
        <v>0.1351583468417</v>
      </c>
      <c r="AJ104" s="133">
        <v>0.12992899238282912</v>
      </c>
      <c r="AK104" s="133">
        <v>0.14157991341925502</v>
      </c>
      <c r="AL104" s="133">
        <v>0.11277144619392661</v>
      </c>
      <c r="AM104" s="133" t="s">
        <v>1751</v>
      </c>
      <c r="AN104" s="133" t="s">
        <v>1751</v>
      </c>
      <c r="AO104" s="133" t="s">
        <v>1751</v>
      </c>
      <c r="AP104" s="133">
        <v>9.456662567734371E-2</v>
      </c>
      <c r="AQ104" s="133">
        <v>0.1402556667888446</v>
      </c>
      <c r="AR104" s="133">
        <v>0.1462434082450112</v>
      </c>
      <c r="AS104" s="133">
        <v>7.9761630116586629E-2</v>
      </c>
      <c r="AT104" s="133" t="s">
        <v>1751</v>
      </c>
      <c r="AU104" s="133" t="s">
        <v>1751</v>
      </c>
      <c r="AV104" s="68" t="s">
        <v>1751</v>
      </c>
      <c r="AW104" s="68" t="s">
        <v>1751</v>
      </c>
      <c r="AX104" s="68" t="s">
        <v>1751</v>
      </c>
      <c r="AY104" s="68">
        <v>8.5874042811581369E-2</v>
      </c>
      <c r="AZ104" s="68">
        <v>9.0392029233052992E-2</v>
      </c>
      <c r="BA104" s="68" t="s">
        <v>1751</v>
      </c>
      <c r="BB104" s="68" t="s">
        <v>1751</v>
      </c>
      <c r="BC104" s="68" t="s">
        <v>1751</v>
      </c>
      <c r="BD104" s="68" t="s">
        <v>1751</v>
      </c>
      <c r="BE104" s="68" t="s">
        <v>1751</v>
      </c>
      <c r="BF104" s="68" t="s">
        <v>1751</v>
      </c>
      <c r="BH104" s="68" t="s">
        <v>1751</v>
      </c>
    </row>
    <row r="105" spans="1:60">
      <c r="A105" s="132">
        <v>45005</v>
      </c>
      <c r="B105" s="133">
        <v>0.12385715829475274</v>
      </c>
      <c r="C105" s="133">
        <v>0.11875384861625861</v>
      </c>
      <c r="D105" s="133">
        <v>0.16138918068643479</v>
      </c>
      <c r="E105" s="133">
        <v>0.13358565250341231</v>
      </c>
      <c r="F105" s="133">
        <v>0.14251920839309451</v>
      </c>
      <c r="G105" s="133">
        <v>0.14307306153229815</v>
      </c>
      <c r="H105" s="133">
        <v>0.14997272221509952</v>
      </c>
      <c r="I105" s="133">
        <v>0.14160777859733223</v>
      </c>
      <c r="J105" s="133">
        <v>0.13557051033354797</v>
      </c>
      <c r="K105" s="133">
        <v>0.14584723087189072</v>
      </c>
      <c r="L105" s="133">
        <v>0.1462077144202423</v>
      </c>
      <c r="M105" s="133">
        <v>0.11995830979109061</v>
      </c>
      <c r="N105" s="133">
        <v>0.15800100127728361</v>
      </c>
      <c r="O105" s="133">
        <v>0.14209702305643648</v>
      </c>
      <c r="P105" s="133">
        <v>0.14042675288355835</v>
      </c>
      <c r="Q105" s="133">
        <v>0.15385638828554624</v>
      </c>
      <c r="R105" s="133">
        <v>0.13377805741458135</v>
      </c>
      <c r="S105" s="133">
        <v>0.14140826077123539</v>
      </c>
      <c r="T105" s="133">
        <v>0.1560726489703774</v>
      </c>
      <c r="U105" s="133">
        <v>0.14734420143601598</v>
      </c>
      <c r="V105" s="133">
        <v>0.13099845327519047</v>
      </c>
      <c r="W105" s="133">
        <v>0.14449811866201137</v>
      </c>
      <c r="X105" s="133">
        <v>0.12547114339260085</v>
      </c>
      <c r="Y105" s="133">
        <v>0.13705703764858412</v>
      </c>
      <c r="Z105" s="133">
        <v>8.4895864500765167E-2</v>
      </c>
      <c r="AA105" s="133">
        <v>0.12076337089743401</v>
      </c>
      <c r="AB105" s="133">
        <v>0.14040413727502715</v>
      </c>
      <c r="AC105" s="133">
        <v>0.13983670983204882</v>
      </c>
      <c r="AD105" s="133">
        <v>0.13556899725024149</v>
      </c>
      <c r="AE105" s="133">
        <v>0.13858380844160914</v>
      </c>
      <c r="AF105" s="133">
        <v>0.10144926451320349</v>
      </c>
      <c r="AG105" s="133">
        <v>0.14423234489195219</v>
      </c>
      <c r="AH105" s="133">
        <v>0.14708304969848787</v>
      </c>
      <c r="AI105" s="133">
        <v>0.13515834684169997</v>
      </c>
      <c r="AJ105" s="133">
        <v>0.12992899238282909</v>
      </c>
      <c r="AK105" s="133">
        <v>0.13730825088440932</v>
      </c>
      <c r="AL105" s="133">
        <v>0.11277144619392669</v>
      </c>
      <c r="AM105" s="133" t="s">
        <v>1751</v>
      </c>
      <c r="AN105" s="133" t="s">
        <v>1751</v>
      </c>
      <c r="AO105" s="133" t="s">
        <v>1751</v>
      </c>
      <c r="AP105" s="133">
        <v>9.4566625677343905E-2</v>
      </c>
      <c r="AQ105" s="133">
        <v>0.14025566678884466</v>
      </c>
      <c r="AR105" s="133">
        <v>0.14186194592136528</v>
      </c>
      <c r="AS105" s="133">
        <v>7.9761630116586713E-2</v>
      </c>
      <c r="AT105" s="133" t="s">
        <v>1751</v>
      </c>
      <c r="AU105" s="133" t="s">
        <v>1751</v>
      </c>
      <c r="AV105" s="68" t="s">
        <v>1751</v>
      </c>
      <c r="AW105" s="68" t="s">
        <v>1751</v>
      </c>
      <c r="AX105" s="68" t="s">
        <v>1751</v>
      </c>
      <c r="AY105" s="68">
        <v>8.5874042811583784E-2</v>
      </c>
      <c r="AZ105" s="68">
        <v>9.0392029233053187E-2</v>
      </c>
      <c r="BA105" s="68" t="s">
        <v>1751</v>
      </c>
      <c r="BB105" s="68" t="s">
        <v>1751</v>
      </c>
      <c r="BC105" s="68" t="s">
        <v>1751</v>
      </c>
      <c r="BD105" s="68" t="s">
        <v>1751</v>
      </c>
      <c r="BE105" s="68" t="s">
        <v>1751</v>
      </c>
      <c r="BF105" s="68" t="s">
        <v>1751</v>
      </c>
      <c r="BH105" s="68" t="s">
        <v>1751</v>
      </c>
    </row>
    <row r="106" spans="1:60">
      <c r="A106" s="132">
        <v>45006</v>
      </c>
      <c r="B106" s="133">
        <v>0.12385715829475274</v>
      </c>
      <c r="C106" s="133">
        <v>0.11875384861625861</v>
      </c>
      <c r="D106" s="133">
        <v>0.16138918068643479</v>
      </c>
      <c r="E106" s="133">
        <v>0.13358565250341231</v>
      </c>
      <c r="F106" s="133">
        <v>0.14251920839309451</v>
      </c>
      <c r="G106" s="133">
        <v>0.14307306153229815</v>
      </c>
      <c r="H106" s="133">
        <v>0.14997272221509952</v>
      </c>
      <c r="I106" s="133">
        <v>0.14160777859733223</v>
      </c>
      <c r="J106" s="133">
        <v>0.135570510333548</v>
      </c>
      <c r="K106" s="133">
        <v>0.14584723087189075</v>
      </c>
      <c r="L106" s="133">
        <v>0.1462077144202423</v>
      </c>
      <c r="M106" s="133">
        <v>0.11995830979109061</v>
      </c>
      <c r="N106" s="133">
        <v>0.15800100127728361</v>
      </c>
      <c r="O106" s="133">
        <v>0.14209702305643648</v>
      </c>
      <c r="P106" s="133">
        <v>0.14042675288355835</v>
      </c>
      <c r="Q106" s="133">
        <v>0.15385638828554624</v>
      </c>
      <c r="R106" s="133">
        <v>0.13377805741458135</v>
      </c>
      <c r="S106" s="133">
        <v>0.14140826077123539</v>
      </c>
      <c r="T106" s="133">
        <v>0.1560726489703774</v>
      </c>
      <c r="U106" s="133">
        <v>0.14734420143601593</v>
      </c>
      <c r="V106" s="133">
        <v>0.13099845327519047</v>
      </c>
      <c r="W106" s="133">
        <v>0.14449811866201137</v>
      </c>
      <c r="X106" s="133">
        <v>0.12547114339260085</v>
      </c>
      <c r="Y106" s="133">
        <v>0.13705703764858412</v>
      </c>
      <c r="Z106" s="133">
        <v>8.4895864500765167E-2</v>
      </c>
      <c r="AA106" s="133">
        <v>0.12076337089743401</v>
      </c>
      <c r="AB106" s="133">
        <v>0.14040413727502715</v>
      </c>
      <c r="AC106" s="133">
        <v>0.13983670983204896</v>
      </c>
      <c r="AD106" s="133">
        <v>0.13556899725024149</v>
      </c>
      <c r="AE106" s="133">
        <v>0.13858380844160914</v>
      </c>
      <c r="AF106" s="133">
        <v>0.10144926451320349</v>
      </c>
      <c r="AG106" s="133">
        <v>0.14423234489195219</v>
      </c>
      <c r="AH106" s="133">
        <v>0.14708304969848787</v>
      </c>
      <c r="AI106" s="133">
        <v>0.13515834684169997</v>
      </c>
      <c r="AJ106" s="133">
        <v>0.12992899238282909</v>
      </c>
      <c r="AK106" s="133">
        <v>0.13730825088440932</v>
      </c>
      <c r="AL106" s="133">
        <v>0.11277144619392669</v>
      </c>
      <c r="AM106" s="133" t="s">
        <v>1751</v>
      </c>
      <c r="AN106" s="133" t="s">
        <v>1751</v>
      </c>
      <c r="AO106" s="133" t="s">
        <v>1751</v>
      </c>
      <c r="AP106" s="133">
        <v>9.4566625677343905E-2</v>
      </c>
      <c r="AQ106" s="133">
        <v>0.14025566678884466</v>
      </c>
      <c r="AR106" s="133">
        <v>0.14186194592136531</v>
      </c>
      <c r="AS106" s="133">
        <v>7.9761630116586713E-2</v>
      </c>
      <c r="AT106" s="133" t="s">
        <v>1751</v>
      </c>
      <c r="AU106" s="133" t="s">
        <v>1751</v>
      </c>
      <c r="AV106" s="68" t="s">
        <v>1751</v>
      </c>
      <c r="AW106" s="68" t="s">
        <v>1751</v>
      </c>
      <c r="AX106" s="68" t="s">
        <v>1751</v>
      </c>
      <c r="AY106" s="68">
        <v>8.5874042811583853E-2</v>
      </c>
      <c r="AZ106" s="68">
        <v>9.0392029233053187E-2</v>
      </c>
      <c r="BA106" s="68" t="s">
        <v>1751</v>
      </c>
      <c r="BB106" s="68" t="s">
        <v>1751</v>
      </c>
      <c r="BC106" s="68" t="s">
        <v>1751</v>
      </c>
      <c r="BD106" s="68" t="s">
        <v>1751</v>
      </c>
      <c r="BE106" s="68" t="s">
        <v>1751</v>
      </c>
      <c r="BF106" s="68" t="s">
        <v>1751</v>
      </c>
      <c r="BH106" s="68" t="s">
        <v>1751</v>
      </c>
    </row>
    <row r="107" spans="1:60">
      <c r="A107" s="132">
        <v>45007</v>
      </c>
      <c r="B107" s="133">
        <v>0.12385715829475274</v>
      </c>
      <c r="C107" s="133">
        <v>0.12568486817537475</v>
      </c>
      <c r="D107" s="133">
        <v>0.1562079608344128</v>
      </c>
      <c r="E107" s="133">
        <v>0.12982801529611263</v>
      </c>
      <c r="F107" s="133">
        <v>0.14251920839309457</v>
      </c>
      <c r="G107" s="133">
        <v>0.14399436891579206</v>
      </c>
      <c r="H107" s="133">
        <v>0.14997272245751464</v>
      </c>
      <c r="I107" s="133">
        <v>0.14562105804808209</v>
      </c>
      <c r="J107" s="133">
        <v>0.13557051033354808</v>
      </c>
      <c r="K107" s="133">
        <v>0.14584723081965054</v>
      </c>
      <c r="L107" s="133">
        <v>0.14206529186262457</v>
      </c>
      <c r="M107" s="133">
        <v>0.12466369167407276</v>
      </c>
      <c r="N107" s="133">
        <v>0.15800100152673702</v>
      </c>
      <c r="O107" s="133">
        <v>0.14209702290406412</v>
      </c>
      <c r="P107" s="133">
        <v>0.14042675275536715</v>
      </c>
      <c r="Q107" s="133">
        <v>0.14666884279941073</v>
      </c>
      <c r="R107" s="133">
        <v>0.13377805741458138</v>
      </c>
      <c r="S107" s="133">
        <v>0.1414082607881755</v>
      </c>
      <c r="T107" s="133">
        <v>0.15607264896684692</v>
      </c>
      <c r="U107" s="133">
        <v>0.14628420771988426</v>
      </c>
      <c r="V107" s="133">
        <v>0.1309984532751905</v>
      </c>
      <c r="W107" s="133">
        <v>0.14449811866201154</v>
      </c>
      <c r="X107" s="133">
        <v>0.12553071747838537</v>
      </c>
      <c r="Y107" s="133">
        <v>0.13254816033432681</v>
      </c>
      <c r="Z107" s="133">
        <v>8.4895864500765167E-2</v>
      </c>
      <c r="AA107" s="133">
        <v>0.12076337089743394</v>
      </c>
      <c r="AB107" s="133">
        <v>0.14040413711032365</v>
      </c>
      <c r="AC107" s="133">
        <v>0.14044137540410925</v>
      </c>
      <c r="AD107" s="133">
        <v>0.13556899725024146</v>
      </c>
      <c r="AE107" s="133">
        <v>0.13858380844160911</v>
      </c>
      <c r="AF107" s="133">
        <v>0.10634098008361001</v>
      </c>
      <c r="AG107" s="133">
        <v>0.14495012785984152</v>
      </c>
      <c r="AH107" s="133">
        <v>0.14391675979741503</v>
      </c>
      <c r="AI107" s="133">
        <v>0.13515834684578076</v>
      </c>
      <c r="AJ107" s="133">
        <v>0.12440596994594545</v>
      </c>
      <c r="AK107" s="133">
        <v>0.13730825088440937</v>
      </c>
      <c r="AL107" s="133">
        <v>0.11277144619392677</v>
      </c>
      <c r="AM107" s="133" t="s">
        <v>1751</v>
      </c>
      <c r="AN107" s="133" t="s">
        <v>1751</v>
      </c>
      <c r="AO107" s="133" t="s">
        <v>1751</v>
      </c>
      <c r="AP107" s="133">
        <v>9.4566626011182348E-2</v>
      </c>
      <c r="AQ107" s="133">
        <v>0.14025566703777467</v>
      </c>
      <c r="AR107" s="133">
        <v>0.14247521776141245</v>
      </c>
      <c r="AS107" s="133">
        <v>7.9761630116586713E-2</v>
      </c>
      <c r="AT107" s="133" t="s">
        <v>1751</v>
      </c>
      <c r="AU107" s="133" t="s">
        <v>1751</v>
      </c>
      <c r="AV107" s="68" t="s">
        <v>1751</v>
      </c>
      <c r="AW107" s="68" t="s">
        <v>1751</v>
      </c>
      <c r="AX107" s="68" t="s">
        <v>1751</v>
      </c>
      <c r="AY107" s="68">
        <v>8.587404228110726E-2</v>
      </c>
      <c r="AZ107" s="68">
        <v>9.0392029233052992E-2</v>
      </c>
      <c r="BA107" s="68" t="s">
        <v>1751</v>
      </c>
      <c r="BB107" s="68" t="s">
        <v>1751</v>
      </c>
      <c r="BC107" s="68" t="s">
        <v>1751</v>
      </c>
      <c r="BD107" s="68" t="s">
        <v>1751</v>
      </c>
      <c r="BE107" s="68" t="s">
        <v>1751</v>
      </c>
      <c r="BF107" s="68" t="s">
        <v>1751</v>
      </c>
      <c r="BH107" s="68" t="s">
        <v>1751</v>
      </c>
    </row>
    <row r="108" spans="1:60">
      <c r="A108" s="132">
        <v>45008</v>
      </c>
      <c r="B108" s="133">
        <v>0.12385715829475274</v>
      </c>
      <c r="C108" s="133">
        <v>0.12568486817537475</v>
      </c>
      <c r="D108" s="133">
        <v>0.15620796084653027</v>
      </c>
      <c r="E108" s="133">
        <v>0.12982801546703093</v>
      </c>
      <c r="F108" s="133">
        <v>0.14389054825152314</v>
      </c>
      <c r="G108" s="133">
        <v>0.14399436891579206</v>
      </c>
      <c r="H108" s="133">
        <v>0.15273921098812873</v>
      </c>
      <c r="I108" s="133">
        <v>0.14837531483678335</v>
      </c>
      <c r="J108" s="133">
        <v>0.13557051033354808</v>
      </c>
      <c r="K108" s="133">
        <v>0.14584723081865089</v>
      </c>
      <c r="L108" s="133">
        <v>0.14490628362708102</v>
      </c>
      <c r="M108" s="133">
        <v>0.12466369167407258</v>
      </c>
      <c r="N108" s="133">
        <v>0.15800100122246596</v>
      </c>
      <c r="O108" s="133">
        <v>0.14209702290406412</v>
      </c>
      <c r="P108" s="133">
        <v>0.14042675311279224</v>
      </c>
      <c r="Q108" s="133">
        <v>0.14666884279941075</v>
      </c>
      <c r="R108" s="133">
        <v>0.13377805741458138</v>
      </c>
      <c r="S108" s="133">
        <v>0.14140826078817548</v>
      </c>
      <c r="T108" s="133">
        <v>0.15607264890334052</v>
      </c>
      <c r="U108" s="133">
        <v>0.14628420771990605</v>
      </c>
      <c r="V108" s="133">
        <v>0.13099845327519041</v>
      </c>
      <c r="W108" s="133">
        <v>0.14449811866201154</v>
      </c>
      <c r="X108" s="133">
        <v>0.12670235030979821</v>
      </c>
      <c r="Y108" s="133">
        <v>0.1325481603251249</v>
      </c>
      <c r="Z108" s="133">
        <v>8.4895864500765167E-2</v>
      </c>
      <c r="AA108" s="133">
        <v>0.12076337089743394</v>
      </c>
      <c r="AB108" s="133">
        <v>0.14040413711032365</v>
      </c>
      <c r="AC108" s="133">
        <v>0.14044137540410917</v>
      </c>
      <c r="AD108" s="133">
        <v>0.13556899725024135</v>
      </c>
      <c r="AE108" s="133">
        <v>0.13858380844160925</v>
      </c>
      <c r="AF108" s="133">
        <v>0.10634098008361001</v>
      </c>
      <c r="AG108" s="133">
        <v>0.14541664182134753</v>
      </c>
      <c r="AH108" s="133">
        <v>0.14910289146371891</v>
      </c>
      <c r="AI108" s="133">
        <v>0.13515834686987252</v>
      </c>
      <c r="AJ108" s="133">
        <v>0.11581306877078862</v>
      </c>
      <c r="AK108" s="133">
        <v>0.13952386150165677</v>
      </c>
      <c r="AL108" s="133">
        <v>0.11277144619392655</v>
      </c>
      <c r="AM108" s="133" t="s">
        <v>1751</v>
      </c>
      <c r="AN108" s="133" t="s">
        <v>1751</v>
      </c>
      <c r="AO108" s="133" t="s">
        <v>1751</v>
      </c>
      <c r="AP108" s="133">
        <v>9.4566626011182348E-2</v>
      </c>
      <c r="AQ108" s="133">
        <v>0.14025566703777465</v>
      </c>
      <c r="AR108" s="133">
        <v>0.14249201905043507</v>
      </c>
      <c r="AS108" s="133">
        <v>7.9761630116586713E-2</v>
      </c>
      <c r="AT108" s="133" t="s">
        <v>1751</v>
      </c>
      <c r="AU108" s="133" t="s">
        <v>1751</v>
      </c>
      <c r="AV108" s="68" t="s">
        <v>1751</v>
      </c>
      <c r="AW108" s="68" t="s">
        <v>1751</v>
      </c>
      <c r="AX108" s="68" t="s">
        <v>1751</v>
      </c>
      <c r="AY108" s="68">
        <v>8.587404228110726E-2</v>
      </c>
      <c r="AZ108" s="68">
        <v>9.0392029233053242E-2</v>
      </c>
      <c r="BA108" s="68" t="s">
        <v>1751</v>
      </c>
      <c r="BB108" s="68" t="s">
        <v>1751</v>
      </c>
      <c r="BC108" s="68" t="s">
        <v>1751</v>
      </c>
      <c r="BD108" s="68" t="s">
        <v>1751</v>
      </c>
      <c r="BE108" s="68" t="s">
        <v>1751</v>
      </c>
      <c r="BF108" s="68" t="s">
        <v>1751</v>
      </c>
      <c r="BH108" s="68" t="s">
        <v>1751</v>
      </c>
    </row>
    <row r="109" spans="1:60">
      <c r="A109" s="132">
        <v>45009</v>
      </c>
      <c r="B109" s="133">
        <v>0.12385715829475274</v>
      </c>
      <c r="C109" s="133">
        <v>0.12568486817537475</v>
      </c>
      <c r="D109" s="133">
        <v>0.15620796084653027</v>
      </c>
      <c r="E109" s="133">
        <v>0.12982801546703093</v>
      </c>
      <c r="F109" s="133">
        <v>0.14389054825152314</v>
      </c>
      <c r="G109" s="133">
        <v>0.14399436891579206</v>
      </c>
      <c r="H109" s="133">
        <v>0.15273921098812873</v>
      </c>
      <c r="I109" s="133">
        <v>0.14837531483678335</v>
      </c>
      <c r="J109" s="133">
        <v>0.13557051033354808</v>
      </c>
      <c r="K109" s="133">
        <v>0.14584723081865089</v>
      </c>
      <c r="L109" s="133">
        <v>0.14490628362708102</v>
      </c>
      <c r="M109" s="133">
        <v>0.12466369167407258</v>
      </c>
      <c r="N109" s="133">
        <v>0.15800100122246596</v>
      </c>
      <c r="O109" s="133">
        <v>0.14209702290406412</v>
      </c>
      <c r="P109" s="133">
        <v>0.14042675311279224</v>
      </c>
      <c r="Q109" s="133">
        <v>0.14666884279941075</v>
      </c>
      <c r="R109" s="133">
        <v>0.13377805741458138</v>
      </c>
      <c r="S109" s="133">
        <v>0.14140826078817548</v>
      </c>
      <c r="T109" s="133">
        <v>0.15607264890334052</v>
      </c>
      <c r="U109" s="133">
        <v>0.14628420771990605</v>
      </c>
      <c r="V109" s="133">
        <v>0.13099845327519041</v>
      </c>
      <c r="W109" s="133">
        <v>0.14449811866201154</v>
      </c>
      <c r="X109" s="133">
        <v>0.12670235030979821</v>
      </c>
      <c r="Y109" s="133">
        <v>0.1325481603251249</v>
      </c>
      <c r="Z109" s="133">
        <v>8.4895864500765167E-2</v>
      </c>
      <c r="AA109" s="133">
        <v>0.12076337089743394</v>
      </c>
      <c r="AB109" s="133">
        <v>0.14040413711032365</v>
      </c>
      <c r="AC109" s="133">
        <v>0.14044137540410917</v>
      </c>
      <c r="AD109" s="133">
        <v>0.13556899725024135</v>
      </c>
      <c r="AE109" s="133">
        <v>0.13858380844160925</v>
      </c>
      <c r="AF109" s="133">
        <v>0.10634098008361001</v>
      </c>
      <c r="AG109" s="133">
        <v>0.14541664182134753</v>
      </c>
      <c r="AH109" s="133">
        <v>0.14910289146371891</v>
      </c>
      <c r="AI109" s="133">
        <v>0.13515834686987252</v>
      </c>
      <c r="AJ109" s="133">
        <v>0.11581306877078862</v>
      </c>
      <c r="AK109" s="133">
        <v>0.13952386150165677</v>
      </c>
      <c r="AL109" s="133">
        <v>0.11277144619392655</v>
      </c>
      <c r="AM109" s="133" t="s">
        <v>1751</v>
      </c>
      <c r="AN109" s="133" t="s">
        <v>1751</v>
      </c>
      <c r="AO109" s="133" t="s">
        <v>1751</v>
      </c>
      <c r="AP109" s="133">
        <v>9.4566626011182348E-2</v>
      </c>
      <c r="AQ109" s="133">
        <v>0.14025566703777465</v>
      </c>
      <c r="AR109" s="133">
        <v>0.14249201905043507</v>
      </c>
      <c r="AS109" s="133">
        <v>7.9761630116586713E-2</v>
      </c>
      <c r="AT109" s="133" t="s">
        <v>1751</v>
      </c>
      <c r="AU109" s="133" t="s">
        <v>1751</v>
      </c>
      <c r="AV109" s="68" t="s">
        <v>1751</v>
      </c>
      <c r="AW109" s="68" t="s">
        <v>1751</v>
      </c>
      <c r="AX109" s="68" t="s">
        <v>1751</v>
      </c>
      <c r="AY109" s="68">
        <v>8.587404228110726E-2</v>
      </c>
      <c r="AZ109" s="68">
        <v>9.0392029233053242E-2</v>
      </c>
      <c r="BA109" s="68" t="s">
        <v>1751</v>
      </c>
      <c r="BB109" s="68" t="s">
        <v>1751</v>
      </c>
      <c r="BC109" s="68" t="s">
        <v>1751</v>
      </c>
      <c r="BD109" s="68" t="s">
        <v>1751</v>
      </c>
      <c r="BE109" s="68" t="s">
        <v>1751</v>
      </c>
      <c r="BF109" s="68" t="s">
        <v>1751</v>
      </c>
      <c r="BH109" s="68" t="s">
        <v>1751</v>
      </c>
    </row>
    <row r="110" spans="1:60">
      <c r="A110" s="132">
        <v>45010</v>
      </c>
      <c r="B110" s="133">
        <v>0.12385715829475274</v>
      </c>
      <c r="C110" s="133">
        <v>0.12568486817537475</v>
      </c>
      <c r="D110" s="133">
        <v>0.15620796084653027</v>
      </c>
      <c r="E110" s="133">
        <v>0.12982801546703093</v>
      </c>
      <c r="F110" s="133">
        <v>0.14389054825152314</v>
      </c>
      <c r="G110" s="133">
        <v>0.14399436891579206</v>
      </c>
      <c r="H110" s="133">
        <v>0.15273921098812873</v>
      </c>
      <c r="I110" s="133">
        <v>0.14837531483678335</v>
      </c>
      <c r="J110" s="133">
        <v>0.13557051033354808</v>
      </c>
      <c r="K110" s="133">
        <v>0.14584723081865089</v>
      </c>
      <c r="L110" s="133">
        <v>0.14490628362708102</v>
      </c>
      <c r="M110" s="133">
        <v>0.12466369167407258</v>
      </c>
      <c r="N110" s="133">
        <v>0.15800100122246596</v>
      </c>
      <c r="O110" s="133">
        <v>0.14209702290406412</v>
      </c>
      <c r="P110" s="133">
        <v>0.14042675311279224</v>
      </c>
      <c r="Q110" s="133">
        <v>0.14666884279941075</v>
      </c>
      <c r="R110" s="133">
        <v>0.13377805741458138</v>
      </c>
      <c r="S110" s="133">
        <v>0.14140826078817548</v>
      </c>
      <c r="T110" s="133">
        <v>0.15607264890334052</v>
      </c>
      <c r="U110" s="133">
        <v>0.14628420771990605</v>
      </c>
      <c r="V110" s="133">
        <v>0.13099845327519041</v>
      </c>
      <c r="W110" s="133">
        <v>0.14449811866201154</v>
      </c>
      <c r="X110" s="133">
        <v>0.12670235030979821</v>
      </c>
      <c r="Y110" s="133">
        <v>0.1325481603251249</v>
      </c>
      <c r="Z110" s="133">
        <v>8.4895864500765167E-2</v>
      </c>
      <c r="AA110" s="133">
        <v>0.12076337089743394</v>
      </c>
      <c r="AB110" s="133">
        <v>0.14040413711032365</v>
      </c>
      <c r="AC110" s="133">
        <v>0.14044137540410917</v>
      </c>
      <c r="AD110" s="133">
        <v>0.13556899725024135</v>
      </c>
      <c r="AE110" s="133">
        <v>0.13858380844160925</v>
      </c>
      <c r="AF110" s="133">
        <v>0.10634098008361001</v>
      </c>
      <c r="AG110" s="133">
        <v>0.14541664182134753</v>
      </c>
      <c r="AH110" s="133">
        <v>0.14910289146371891</v>
      </c>
      <c r="AI110" s="133">
        <v>0.13515834686987252</v>
      </c>
      <c r="AJ110" s="133">
        <v>0.11581306877078862</v>
      </c>
      <c r="AK110" s="133">
        <v>0.13952386150165677</v>
      </c>
      <c r="AL110" s="133">
        <v>0.11277144619392655</v>
      </c>
      <c r="AM110" s="133" t="s">
        <v>1751</v>
      </c>
      <c r="AN110" s="133" t="s">
        <v>1751</v>
      </c>
      <c r="AO110" s="133" t="s">
        <v>1751</v>
      </c>
      <c r="AP110" s="133">
        <v>9.4566626011182348E-2</v>
      </c>
      <c r="AQ110" s="133">
        <v>0.14025566703777465</v>
      </c>
      <c r="AR110" s="133">
        <v>0.14249201905043507</v>
      </c>
      <c r="AS110" s="133">
        <v>7.9761630116586713E-2</v>
      </c>
      <c r="AT110" s="133" t="s">
        <v>1751</v>
      </c>
      <c r="AU110" s="133" t="s">
        <v>1751</v>
      </c>
      <c r="AV110" s="68" t="s">
        <v>1751</v>
      </c>
      <c r="AW110" s="68" t="s">
        <v>1751</v>
      </c>
      <c r="AX110" s="68" t="s">
        <v>1751</v>
      </c>
      <c r="AY110" s="68">
        <v>8.587404228110726E-2</v>
      </c>
      <c r="AZ110" s="68">
        <v>9.0392029233053242E-2</v>
      </c>
      <c r="BA110" s="68" t="s">
        <v>1751</v>
      </c>
      <c r="BB110" s="68" t="s">
        <v>1751</v>
      </c>
      <c r="BC110" s="68" t="s">
        <v>1751</v>
      </c>
      <c r="BD110" s="68" t="s">
        <v>1751</v>
      </c>
      <c r="BE110" s="68" t="s">
        <v>1751</v>
      </c>
      <c r="BF110" s="68" t="s">
        <v>1751</v>
      </c>
      <c r="BH110" s="68" t="s">
        <v>1751</v>
      </c>
    </row>
    <row r="111" spans="1:60">
      <c r="A111" s="132">
        <v>45011</v>
      </c>
      <c r="B111" s="133">
        <v>0.12215797892415796</v>
      </c>
      <c r="C111" s="133">
        <v>0.11891049392498625</v>
      </c>
      <c r="D111" s="133">
        <v>0.16159373439839103</v>
      </c>
      <c r="E111" s="133">
        <v>0.12982801546821549</v>
      </c>
      <c r="F111" s="133">
        <v>0.14389054825152314</v>
      </c>
      <c r="G111" s="133">
        <v>0.14399436891579206</v>
      </c>
      <c r="H111" s="133">
        <v>0.14835714044383527</v>
      </c>
      <c r="I111" s="133">
        <v>0.14838629986499052</v>
      </c>
      <c r="J111" s="133">
        <v>0.13557051033354808</v>
      </c>
      <c r="K111" s="133">
        <v>0.14584723081865089</v>
      </c>
      <c r="L111" s="133">
        <v>0.14522220193180932</v>
      </c>
      <c r="M111" s="133">
        <v>0.12466369167407276</v>
      </c>
      <c r="N111" s="133">
        <v>0.15800100122959945</v>
      </c>
      <c r="O111" s="133">
        <v>0.14209702290406412</v>
      </c>
      <c r="P111" s="133">
        <v>0.14042675319532644</v>
      </c>
      <c r="Q111" s="133">
        <v>0.14666884279941073</v>
      </c>
      <c r="R111" s="133">
        <v>0.13377805741458126</v>
      </c>
      <c r="S111" s="133">
        <v>0.14140826078817548</v>
      </c>
      <c r="T111" s="133">
        <v>0.15607264890334063</v>
      </c>
      <c r="U111" s="133">
        <v>0.14859387466152429</v>
      </c>
      <c r="V111" s="133">
        <v>0.11696644646041592</v>
      </c>
      <c r="W111" s="133">
        <v>0.14449811866201154</v>
      </c>
      <c r="X111" s="133">
        <v>0.12670235032008192</v>
      </c>
      <c r="Y111" s="133">
        <v>0.1325481603251249</v>
      </c>
      <c r="Z111" s="133">
        <v>8.4895864535437293E-2</v>
      </c>
      <c r="AA111" s="133">
        <v>0.12076337089743394</v>
      </c>
      <c r="AB111" s="133">
        <v>0.14040413711032365</v>
      </c>
      <c r="AC111" s="133">
        <v>0.14084754818269174</v>
      </c>
      <c r="AD111" s="133">
        <v>0.13556899725024135</v>
      </c>
      <c r="AE111" s="133">
        <v>0.14566615792505233</v>
      </c>
      <c r="AF111" s="133">
        <v>0.10634098022832048</v>
      </c>
      <c r="AG111" s="133">
        <v>0.14541664182134753</v>
      </c>
      <c r="AH111" s="133">
        <v>0.14241295772911802</v>
      </c>
      <c r="AI111" s="133">
        <v>0.13515834686987252</v>
      </c>
      <c r="AJ111" s="133">
        <v>0.11581306877078862</v>
      </c>
      <c r="AK111" s="133">
        <v>0.13952386150165677</v>
      </c>
      <c r="AL111" s="133">
        <v>0.11277144619392655</v>
      </c>
      <c r="AM111" s="133" t="s">
        <v>1751</v>
      </c>
      <c r="AN111" s="133" t="s">
        <v>1751</v>
      </c>
      <c r="AO111" s="133" t="s">
        <v>1751</v>
      </c>
      <c r="AP111" s="133">
        <v>9.4566626011182472E-2</v>
      </c>
      <c r="AQ111" s="133">
        <v>0.14048277597070491</v>
      </c>
      <c r="AR111" s="133">
        <v>0.14249201905043507</v>
      </c>
      <c r="AS111" s="133">
        <v>7.9761630116586768E-2</v>
      </c>
      <c r="AT111" s="133" t="s">
        <v>1751</v>
      </c>
      <c r="AU111" s="133" t="s">
        <v>1751</v>
      </c>
      <c r="AV111" s="68" t="s">
        <v>1751</v>
      </c>
      <c r="AW111" s="68" t="s">
        <v>1751</v>
      </c>
      <c r="AX111" s="68" t="s">
        <v>1751</v>
      </c>
      <c r="AY111" s="68">
        <v>8.5873987020242598E-2</v>
      </c>
      <c r="AZ111" s="68">
        <v>9.0392029183658434E-2</v>
      </c>
      <c r="BA111" s="68" t="s">
        <v>1751</v>
      </c>
      <c r="BB111" s="68" t="s">
        <v>1751</v>
      </c>
      <c r="BC111" s="68" t="s">
        <v>1751</v>
      </c>
      <c r="BD111" s="68" t="s">
        <v>1751</v>
      </c>
      <c r="BE111" s="68" t="s">
        <v>1751</v>
      </c>
      <c r="BF111" s="68" t="s">
        <v>1751</v>
      </c>
      <c r="BH111" s="68" t="s">
        <v>1751</v>
      </c>
    </row>
    <row r="112" spans="1:60">
      <c r="A112" s="132">
        <v>45012</v>
      </c>
      <c r="B112" s="133">
        <v>0.12215797892415796</v>
      </c>
      <c r="C112" s="133">
        <v>0.11891049392498625</v>
      </c>
      <c r="D112" s="133">
        <v>0.16159373439839098</v>
      </c>
      <c r="E112" s="133">
        <v>0.1298280154682156</v>
      </c>
      <c r="F112" s="133">
        <v>0.13995754146827322</v>
      </c>
      <c r="G112" s="133">
        <v>0.14399436891579204</v>
      </c>
      <c r="H112" s="133">
        <v>0.14835714044383544</v>
      </c>
      <c r="I112" s="133">
        <v>0.14838629989352939</v>
      </c>
      <c r="J112" s="133">
        <v>0.13557050991192376</v>
      </c>
      <c r="K112" s="133">
        <v>0.14944699322512284</v>
      </c>
      <c r="L112" s="133">
        <v>0.14497157598040752</v>
      </c>
      <c r="M112" s="133">
        <v>0.12466369167407276</v>
      </c>
      <c r="N112" s="133">
        <v>0.15800100122540586</v>
      </c>
      <c r="O112" s="133">
        <v>0.14209702290406409</v>
      </c>
      <c r="P112" s="133">
        <v>0.14042675312807226</v>
      </c>
      <c r="Q112" s="133">
        <v>0.14666884279941092</v>
      </c>
      <c r="R112" s="133">
        <v>0.13377805741458126</v>
      </c>
      <c r="S112" s="133">
        <v>0.14140826078817545</v>
      </c>
      <c r="T112" s="133">
        <v>0.15607264875766858</v>
      </c>
      <c r="U112" s="133">
        <v>0.14662965462359712</v>
      </c>
      <c r="V112" s="133">
        <v>0.11696644646041592</v>
      </c>
      <c r="W112" s="133">
        <v>0.14449811866201154</v>
      </c>
      <c r="X112" s="133">
        <v>0.13081614470087521</v>
      </c>
      <c r="Y112" s="133">
        <v>0.13254816033491154</v>
      </c>
      <c r="Z112" s="133">
        <v>8.4895864535437293E-2</v>
      </c>
      <c r="AA112" s="133">
        <v>0.12076337089743394</v>
      </c>
      <c r="AB112" s="133">
        <v>0.14040413711032365</v>
      </c>
      <c r="AC112" s="133">
        <v>0.14084754793591939</v>
      </c>
      <c r="AD112" s="133">
        <v>0.13556899725024144</v>
      </c>
      <c r="AE112" s="133">
        <v>0.14566615792505247</v>
      </c>
      <c r="AF112" s="133">
        <v>0.10634098022832048</v>
      </c>
      <c r="AG112" s="133">
        <v>0.1449160234237932</v>
      </c>
      <c r="AH112" s="133">
        <v>0.14274939093718167</v>
      </c>
      <c r="AI112" s="133">
        <v>0.13515834686987252</v>
      </c>
      <c r="AJ112" s="133">
        <v>0.11581306877078862</v>
      </c>
      <c r="AK112" s="133">
        <v>0.13833098764665985</v>
      </c>
      <c r="AL112" s="133">
        <v>0.11277144619392655</v>
      </c>
      <c r="AM112" s="133" t="s">
        <v>1751</v>
      </c>
      <c r="AN112" s="133" t="s">
        <v>1751</v>
      </c>
      <c r="AO112" s="133" t="s">
        <v>1751</v>
      </c>
      <c r="AP112" s="133">
        <v>9.4566626011182472E-2</v>
      </c>
      <c r="AQ112" s="133">
        <v>0.13658490961686776</v>
      </c>
      <c r="AR112" s="133">
        <v>0.14249201905043515</v>
      </c>
      <c r="AS112" s="133">
        <v>7.9761630116586768E-2</v>
      </c>
      <c r="AT112" s="133" t="s">
        <v>1751</v>
      </c>
      <c r="AU112" s="133" t="s">
        <v>1751</v>
      </c>
      <c r="AV112" s="68" t="s">
        <v>1751</v>
      </c>
      <c r="AW112" s="68" t="s">
        <v>1751</v>
      </c>
      <c r="AX112" s="68" t="s">
        <v>1751</v>
      </c>
      <c r="AY112" s="68">
        <v>8.5873987020236117E-2</v>
      </c>
      <c r="AZ112" s="68">
        <v>9.0392029183658434E-2</v>
      </c>
      <c r="BA112" s="68" t="s">
        <v>1751</v>
      </c>
      <c r="BB112" s="68" t="s">
        <v>1751</v>
      </c>
      <c r="BC112" s="68" t="s">
        <v>1751</v>
      </c>
      <c r="BD112" s="68" t="s">
        <v>1751</v>
      </c>
      <c r="BE112" s="68" t="s">
        <v>1751</v>
      </c>
      <c r="BF112" s="68" t="s">
        <v>1751</v>
      </c>
      <c r="BH112" s="68" t="s">
        <v>1751</v>
      </c>
    </row>
    <row r="113" spans="1:60">
      <c r="A113" s="132">
        <v>45013</v>
      </c>
      <c r="B113" s="133">
        <v>0.12215797892415796</v>
      </c>
      <c r="C113" s="133">
        <v>0.11891049392498625</v>
      </c>
      <c r="D113" s="133">
        <v>0.16159373439839098</v>
      </c>
      <c r="E113" s="133">
        <v>0.1298280154682156</v>
      </c>
      <c r="F113" s="133">
        <v>0.13997017344143667</v>
      </c>
      <c r="G113" s="133">
        <v>0.14492251232435882</v>
      </c>
      <c r="H113" s="133">
        <v>0.14835714044383544</v>
      </c>
      <c r="I113" s="133">
        <v>0.1483862998930032</v>
      </c>
      <c r="J113" s="133">
        <v>0.1355705100530287</v>
      </c>
      <c r="K113" s="133">
        <v>0.15469119193467715</v>
      </c>
      <c r="L113" s="133">
        <v>0.14626247824422636</v>
      </c>
      <c r="M113" s="133">
        <v>0.12466369167407258</v>
      </c>
      <c r="N113" s="133">
        <v>0.15800100122706895</v>
      </c>
      <c r="O113" s="133">
        <v>0.14209702307908986</v>
      </c>
      <c r="P113" s="133">
        <v>0.14042675288219789</v>
      </c>
      <c r="Q113" s="133">
        <v>0.14666884279941075</v>
      </c>
      <c r="R113" s="133">
        <v>0.13377805741458126</v>
      </c>
      <c r="S113" s="133">
        <v>0.14140826078748001</v>
      </c>
      <c r="T113" s="133">
        <v>0.15607264875766846</v>
      </c>
      <c r="U113" s="133">
        <v>0.1467599435019247</v>
      </c>
      <c r="V113" s="133">
        <v>0.11696644646041592</v>
      </c>
      <c r="W113" s="133">
        <v>0.14449811866201154</v>
      </c>
      <c r="X113" s="133">
        <v>0.13081614454189605</v>
      </c>
      <c r="Y113" s="133">
        <v>0.12833664859274521</v>
      </c>
      <c r="Z113" s="133">
        <v>8.4895864535437293E-2</v>
      </c>
      <c r="AA113" s="133">
        <v>0.12076337089743394</v>
      </c>
      <c r="AB113" s="133">
        <v>0.14040413711032365</v>
      </c>
      <c r="AC113" s="133">
        <v>0.14084754793153217</v>
      </c>
      <c r="AD113" s="133">
        <v>0.13556899725024149</v>
      </c>
      <c r="AE113" s="133">
        <v>0.13684418136788376</v>
      </c>
      <c r="AF113" s="133">
        <v>0.10634098022832048</v>
      </c>
      <c r="AG113" s="133">
        <v>0.14491602342379306</v>
      </c>
      <c r="AH113" s="133">
        <v>0.14261129481520998</v>
      </c>
      <c r="AI113" s="133">
        <v>0.13515834686987252</v>
      </c>
      <c r="AJ113" s="133">
        <v>0.11581306877078862</v>
      </c>
      <c r="AK113" s="133">
        <v>0.13964881937445342</v>
      </c>
      <c r="AL113" s="133">
        <v>0.11277144619392655</v>
      </c>
      <c r="AM113" s="133" t="s">
        <v>1751</v>
      </c>
      <c r="AN113" s="133" t="s">
        <v>1751</v>
      </c>
      <c r="AO113" s="133" t="s">
        <v>1751</v>
      </c>
      <c r="AP113" s="133">
        <v>9.4566626011182472E-2</v>
      </c>
      <c r="AQ113" s="133">
        <v>0.14071921855893621</v>
      </c>
      <c r="AR113" s="133">
        <v>0.14249201905043515</v>
      </c>
      <c r="AS113" s="133">
        <v>7.9761630116586768E-2</v>
      </c>
      <c r="AT113" s="133" t="s">
        <v>1751</v>
      </c>
      <c r="AU113" s="133" t="s">
        <v>1751</v>
      </c>
      <c r="AV113" s="68" t="s">
        <v>1751</v>
      </c>
      <c r="AW113" s="68" t="s">
        <v>1751</v>
      </c>
      <c r="AX113" s="68" t="s">
        <v>1751</v>
      </c>
      <c r="AY113" s="68">
        <v>8.5873987020235923E-2</v>
      </c>
      <c r="AZ113" s="68">
        <v>9.0392029183658434E-2</v>
      </c>
      <c r="BA113" s="68" t="s">
        <v>1751</v>
      </c>
      <c r="BB113" s="68" t="s">
        <v>1751</v>
      </c>
      <c r="BC113" s="68" t="s">
        <v>1751</v>
      </c>
      <c r="BD113" s="68" t="s">
        <v>1751</v>
      </c>
      <c r="BE113" s="68" t="s">
        <v>1751</v>
      </c>
      <c r="BF113" s="68" t="s">
        <v>1751</v>
      </c>
      <c r="BH113" s="68" t="s">
        <v>1751</v>
      </c>
    </row>
    <row r="114" spans="1:60">
      <c r="A114" s="132">
        <v>45014</v>
      </c>
      <c r="B114" s="133">
        <v>0.12215797892415796</v>
      </c>
      <c r="C114" s="133">
        <v>0.11891049392498625</v>
      </c>
      <c r="D114" s="133">
        <v>0.16159373439703265</v>
      </c>
      <c r="E114" s="133">
        <v>0.1298280154682156</v>
      </c>
      <c r="F114" s="133">
        <v>0.14386262335786226</v>
      </c>
      <c r="G114" s="133">
        <v>0.14492251231288822</v>
      </c>
      <c r="H114" s="133">
        <v>0.14842010207391493</v>
      </c>
      <c r="I114" s="133">
        <v>0.14838629986589619</v>
      </c>
      <c r="J114" s="133">
        <v>0.13579029454866812</v>
      </c>
      <c r="K114" s="133">
        <v>0.1582558387867819</v>
      </c>
      <c r="L114" s="133">
        <v>0.14603630876113882</v>
      </c>
      <c r="M114" s="133">
        <v>0.12466369167407258</v>
      </c>
      <c r="N114" s="133">
        <v>0.15800100150856028</v>
      </c>
      <c r="O114" s="133">
        <v>0.14209702307908978</v>
      </c>
      <c r="P114" s="133">
        <v>0.14042675288742484</v>
      </c>
      <c r="Q114" s="133">
        <v>0.14666884279941075</v>
      </c>
      <c r="R114" s="133">
        <v>0.13377805741458126</v>
      </c>
      <c r="S114" s="133">
        <v>0.14140826078748014</v>
      </c>
      <c r="T114" s="133">
        <v>0.15607264875766846</v>
      </c>
      <c r="U114" s="133">
        <v>0.1455743903355613</v>
      </c>
      <c r="V114" s="133">
        <v>0.11696644646041592</v>
      </c>
      <c r="W114" s="133">
        <v>0.14449811866201154</v>
      </c>
      <c r="X114" s="133">
        <v>0.13081614454189613</v>
      </c>
      <c r="Y114" s="133">
        <v>0.12833664836165179</v>
      </c>
      <c r="Z114" s="133">
        <v>8.4895864535437293E-2</v>
      </c>
      <c r="AA114" s="133">
        <v>0.12076337089743394</v>
      </c>
      <c r="AB114" s="133">
        <v>0.14040413711032365</v>
      </c>
      <c r="AC114" s="133">
        <v>0.14084754810669722</v>
      </c>
      <c r="AD114" s="133">
        <v>0.13556899725024135</v>
      </c>
      <c r="AE114" s="133">
        <v>0.13684418136788384</v>
      </c>
      <c r="AF114" s="133">
        <v>0.10634098022832048</v>
      </c>
      <c r="AG114" s="133">
        <v>0.14427315854499739</v>
      </c>
      <c r="AH114" s="133">
        <v>0.14406159818861872</v>
      </c>
      <c r="AI114" s="133">
        <v>0.13515834686987252</v>
      </c>
      <c r="AJ114" s="133">
        <v>0.11581306877078862</v>
      </c>
      <c r="AK114" s="133">
        <v>0.14624019443047906</v>
      </c>
      <c r="AL114" s="133">
        <v>0.11277144619392655</v>
      </c>
      <c r="AM114" s="133" t="s">
        <v>1751</v>
      </c>
      <c r="AN114" s="133" t="s">
        <v>1751</v>
      </c>
      <c r="AO114" s="133" t="s">
        <v>1751</v>
      </c>
      <c r="AP114" s="133">
        <v>9.4566626011182472E-2</v>
      </c>
      <c r="AQ114" s="133">
        <v>0.14071921855893624</v>
      </c>
      <c r="AR114" s="133">
        <v>0.14249201905043515</v>
      </c>
      <c r="AS114" s="133">
        <v>7.9761630116586768E-2</v>
      </c>
      <c r="AT114" s="133" t="s">
        <v>1751</v>
      </c>
      <c r="AU114" s="133" t="s">
        <v>1751</v>
      </c>
      <c r="AV114" s="68" t="s">
        <v>1751</v>
      </c>
      <c r="AW114" s="68" t="s">
        <v>1751</v>
      </c>
      <c r="AX114" s="68" t="s">
        <v>1751</v>
      </c>
      <c r="AY114" s="68">
        <v>8.5873987020240516E-2</v>
      </c>
      <c r="AZ114" s="68">
        <v>9.0392029183658434E-2</v>
      </c>
      <c r="BA114" s="68" t="s">
        <v>1751</v>
      </c>
      <c r="BB114" s="68" t="s">
        <v>1751</v>
      </c>
      <c r="BC114" s="68" t="s">
        <v>1751</v>
      </c>
      <c r="BD114" s="68" t="s">
        <v>1751</v>
      </c>
      <c r="BE114" s="68" t="s">
        <v>1751</v>
      </c>
      <c r="BF114" s="68" t="s">
        <v>1751</v>
      </c>
      <c r="BH114" s="68" t="s">
        <v>1751</v>
      </c>
    </row>
    <row r="115" spans="1:60">
      <c r="A115" s="132">
        <v>45015</v>
      </c>
      <c r="B115" s="133">
        <v>0.12215797892415796</v>
      </c>
      <c r="C115" s="133">
        <v>0.11891049392498625</v>
      </c>
      <c r="D115" s="133">
        <v>0.16159373439703265</v>
      </c>
      <c r="E115" s="133">
        <v>0.1298280154682156</v>
      </c>
      <c r="F115" s="133">
        <v>0.14386262335786226</v>
      </c>
      <c r="G115" s="133">
        <v>0.14492251231288822</v>
      </c>
      <c r="H115" s="133">
        <v>0.14842010207391493</v>
      </c>
      <c r="I115" s="133">
        <v>0.14838629986589619</v>
      </c>
      <c r="J115" s="133">
        <v>0.13579029454866812</v>
      </c>
      <c r="K115" s="133">
        <v>0.1582558387867819</v>
      </c>
      <c r="L115" s="133">
        <v>0.14526150622695536</v>
      </c>
      <c r="M115" s="133">
        <v>0.12466369167407276</v>
      </c>
      <c r="N115" s="133">
        <v>0.15800100122002608</v>
      </c>
      <c r="O115" s="133">
        <v>0.14209702307908978</v>
      </c>
      <c r="P115" s="133">
        <v>0.1404267532072076</v>
      </c>
      <c r="Q115" s="133">
        <v>0.14666884279941073</v>
      </c>
      <c r="R115" s="133">
        <v>0.13377805741458135</v>
      </c>
      <c r="S115" s="133">
        <v>0.14140826082881769</v>
      </c>
      <c r="T115" s="133">
        <v>0.15607264872121543</v>
      </c>
      <c r="U115" s="133">
        <v>0.14537623598632449</v>
      </c>
      <c r="V115" s="133">
        <v>0.11696644646041586</v>
      </c>
      <c r="W115" s="133">
        <v>0.14449811866201154</v>
      </c>
      <c r="X115" s="133">
        <v>0.13273351794513194</v>
      </c>
      <c r="Y115" s="133">
        <v>0.13114544017942337</v>
      </c>
      <c r="Z115" s="133">
        <v>8.4895864535437293E-2</v>
      </c>
      <c r="AA115" s="133">
        <v>0.11514654705915103</v>
      </c>
      <c r="AB115" s="133">
        <v>0.14040413711032365</v>
      </c>
      <c r="AC115" s="133">
        <v>0.14084754815120143</v>
      </c>
      <c r="AD115" s="133">
        <v>0.13556899725024132</v>
      </c>
      <c r="AE115" s="133">
        <v>0.13684418136788393</v>
      </c>
      <c r="AF115" s="133">
        <v>0.10634098022832048</v>
      </c>
      <c r="AG115" s="133">
        <v>0.14427315854499762</v>
      </c>
      <c r="AH115" s="133">
        <v>0.14926124894033396</v>
      </c>
      <c r="AI115" s="133">
        <v>0.13515834686987249</v>
      </c>
      <c r="AJ115" s="133">
        <v>0.11581306896826478</v>
      </c>
      <c r="AK115" s="133">
        <v>0.1384031933674344</v>
      </c>
      <c r="AL115" s="133">
        <v>0.11277144619392676</v>
      </c>
      <c r="AM115" s="133" t="s">
        <v>1751</v>
      </c>
      <c r="AN115" s="133" t="s">
        <v>1751</v>
      </c>
      <c r="AO115" s="133" t="s">
        <v>1751</v>
      </c>
      <c r="AP115" s="133">
        <v>9.4566626011182472E-2</v>
      </c>
      <c r="AQ115" s="133">
        <v>0.14071921855893624</v>
      </c>
      <c r="AR115" s="133">
        <v>0.14249201905043515</v>
      </c>
      <c r="AS115" s="133">
        <v>7.9761630116586768E-2</v>
      </c>
      <c r="AT115" s="133" t="s">
        <v>1751</v>
      </c>
      <c r="AU115" s="133" t="s">
        <v>1751</v>
      </c>
      <c r="AV115" s="68" t="s">
        <v>1751</v>
      </c>
      <c r="AW115" s="68" t="s">
        <v>1751</v>
      </c>
      <c r="AX115" s="68" t="s">
        <v>1751</v>
      </c>
      <c r="AY115" s="68">
        <v>8.5873987020241835E-2</v>
      </c>
      <c r="AZ115" s="68">
        <v>9.0392029183658407E-2</v>
      </c>
      <c r="BA115" s="68" t="s">
        <v>1751</v>
      </c>
      <c r="BB115" s="68" t="s">
        <v>1751</v>
      </c>
      <c r="BC115" s="68" t="s">
        <v>1751</v>
      </c>
      <c r="BD115" s="68" t="s">
        <v>1751</v>
      </c>
      <c r="BE115" s="68" t="s">
        <v>1751</v>
      </c>
      <c r="BF115" s="68" t="s">
        <v>1751</v>
      </c>
      <c r="BH115" s="68" t="s">
        <v>1751</v>
      </c>
    </row>
    <row r="116" spans="1:60">
      <c r="A116" s="132">
        <v>45016</v>
      </c>
      <c r="B116" s="133">
        <v>0.12215797892415796</v>
      </c>
      <c r="C116" s="133">
        <v>0.11891049392498625</v>
      </c>
      <c r="D116" s="133">
        <v>0.16159373439703265</v>
      </c>
      <c r="E116" s="133">
        <v>0.1298280154682156</v>
      </c>
      <c r="F116" s="133">
        <v>0.14386262335786226</v>
      </c>
      <c r="G116" s="133">
        <v>0.14492251231288822</v>
      </c>
      <c r="H116" s="133">
        <v>0.14842010207391493</v>
      </c>
      <c r="I116" s="133">
        <v>0.14838629986589619</v>
      </c>
      <c r="J116" s="133">
        <v>0.13579029454866812</v>
      </c>
      <c r="K116" s="133">
        <v>0.1582558387867819</v>
      </c>
      <c r="L116" s="133">
        <v>0.14526150622695536</v>
      </c>
      <c r="M116" s="133">
        <v>0.12466369167407276</v>
      </c>
      <c r="N116" s="133">
        <v>0.15800100122002608</v>
      </c>
      <c r="O116" s="133">
        <v>0.14209702307908978</v>
      </c>
      <c r="P116" s="133">
        <v>0.1404267532072076</v>
      </c>
      <c r="Q116" s="133">
        <v>0.14666884279941073</v>
      </c>
      <c r="R116" s="133">
        <v>0.13377805741458135</v>
      </c>
      <c r="S116" s="133">
        <v>0.14140826082881769</v>
      </c>
      <c r="T116" s="133">
        <v>0.15607264872121543</v>
      </c>
      <c r="U116" s="133">
        <v>0.14537623598632454</v>
      </c>
      <c r="V116" s="133">
        <v>0.11696644646041586</v>
      </c>
      <c r="W116" s="133">
        <v>0.14449811866201154</v>
      </c>
      <c r="X116" s="133">
        <v>0.13273351794513194</v>
      </c>
      <c r="Y116" s="133">
        <v>0.13114544017942337</v>
      </c>
      <c r="Z116" s="133">
        <v>8.4895864535437293E-2</v>
      </c>
      <c r="AA116" s="133">
        <v>0.11514654705915103</v>
      </c>
      <c r="AB116" s="133">
        <v>0.14040413711032365</v>
      </c>
      <c r="AC116" s="133">
        <v>0.14084754815120135</v>
      </c>
      <c r="AD116" s="133">
        <v>0.13556899725024132</v>
      </c>
      <c r="AE116" s="133">
        <v>0.13684418136788393</v>
      </c>
      <c r="AF116" s="133">
        <v>0.10634098022832048</v>
      </c>
      <c r="AG116" s="133">
        <v>0.14427315854499762</v>
      </c>
      <c r="AH116" s="133">
        <v>0.14926124894033396</v>
      </c>
      <c r="AI116" s="133">
        <v>0.13515834686987249</v>
      </c>
      <c r="AJ116" s="133">
        <v>0.11581306896826478</v>
      </c>
      <c r="AK116" s="133">
        <v>0.1384031933674344</v>
      </c>
      <c r="AL116" s="133">
        <v>0.11277144619392676</v>
      </c>
      <c r="AM116" s="133" t="s">
        <v>1751</v>
      </c>
      <c r="AN116" s="133" t="s">
        <v>1751</v>
      </c>
      <c r="AO116" s="133" t="s">
        <v>1751</v>
      </c>
      <c r="AP116" s="133">
        <v>9.4566626011182472E-2</v>
      </c>
      <c r="AQ116" s="133">
        <v>0.14071921855893624</v>
      </c>
      <c r="AR116" s="133">
        <v>0.14249201905043515</v>
      </c>
      <c r="AS116" s="133">
        <v>7.9761630116586768E-2</v>
      </c>
      <c r="AT116" s="133" t="s">
        <v>1751</v>
      </c>
      <c r="AU116" s="133" t="s">
        <v>1751</v>
      </c>
      <c r="AV116" s="68" t="s">
        <v>1751</v>
      </c>
      <c r="AW116" s="68" t="s">
        <v>1751</v>
      </c>
      <c r="AX116" s="68" t="s">
        <v>1751</v>
      </c>
      <c r="AY116" s="68">
        <v>8.5873987020241682E-2</v>
      </c>
      <c r="AZ116" s="68">
        <v>9.0392029183658407E-2</v>
      </c>
      <c r="BA116" s="68" t="s">
        <v>1751</v>
      </c>
      <c r="BB116" s="68" t="s">
        <v>1751</v>
      </c>
      <c r="BC116" s="68" t="s">
        <v>1751</v>
      </c>
      <c r="BD116" s="68" t="s">
        <v>1751</v>
      </c>
      <c r="BE116" s="68" t="s">
        <v>1751</v>
      </c>
      <c r="BF116" s="68" t="s">
        <v>1751</v>
      </c>
      <c r="BH116" s="68" t="s">
        <v>1751</v>
      </c>
    </row>
    <row r="117" spans="1:60">
      <c r="A117" s="132">
        <v>45017</v>
      </c>
      <c r="B117" s="133">
        <v>0.12215797892415796</v>
      </c>
      <c r="C117" s="133">
        <v>0.11891049392498625</v>
      </c>
      <c r="D117" s="133">
        <v>0.16159373439703265</v>
      </c>
      <c r="E117" s="133">
        <v>0.1298280154682156</v>
      </c>
      <c r="F117" s="133">
        <v>0.14386262335786226</v>
      </c>
      <c r="G117" s="133">
        <v>0.14492251231288822</v>
      </c>
      <c r="H117" s="133">
        <v>0.14842010207391493</v>
      </c>
      <c r="I117" s="133">
        <v>0.14838629986589619</v>
      </c>
      <c r="J117" s="133">
        <v>0.13579029454866812</v>
      </c>
      <c r="K117" s="133">
        <v>0.1582558387867819</v>
      </c>
      <c r="L117" s="133">
        <v>0.14526150622695536</v>
      </c>
      <c r="M117" s="133">
        <v>0.12466369167407276</v>
      </c>
      <c r="N117" s="133">
        <v>0.15800100122002608</v>
      </c>
      <c r="O117" s="133">
        <v>0.14209702307908978</v>
      </c>
      <c r="P117" s="133">
        <v>0.1404267532072076</v>
      </c>
      <c r="Q117" s="133">
        <v>0.14666884279941073</v>
      </c>
      <c r="R117" s="133">
        <v>0.13377805741458135</v>
      </c>
      <c r="S117" s="133">
        <v>0.14140826082881769</v>
      </c>
      <c r="T117" s="133">
        <v>0.15607264872121543</v>
      </c>
      <c r="U117" s="133">
        <v>0.1453762359863246</v>
      </c>
      <c r="V117" s="133">
        <v>0.11696644646041586</v>
      </c>
      <c r="W117" s="133">
        <v>0.14449811866201154</v>
      </c>
      <c r="X117" s="133">
        <v>0.13273351794513194</v>
      </c>
      <c r="Y117" s="133">
        <v>0.13114544017942337</v>
      </c>
      <c r="Z117" s="133">
        <v>8.4895864535437293E-2</v>
      </c>
      <c r="AA117" s="133">
        <v>0.11514654705915103</v>
      </c>
      <c r="AB117" s="133">
        <v>0.14040413711032365</v>
      </c>
      <c r="AC117" s="133">
        <v>0.14084754815120132</v>
      </c>
      <c r="AD117" s="133">
        <v>0.13556899725024132</v>
      </c>
      <c r="AE117" s="133">
        <v>0.13684418136788393</v>
      </c>
      <c r="AF117" s="133">
        <v>0.10634098022832048</v>
      </c>
      <c r="AG117" s="133">
        <v>0.14427315854499762</v>
      </c>
      <c r="AH117" s="133">
        <v>0.14926124894033396</v>
      </c>
      <c r="AI117" s="133">
        <v>0.13515834686987249</v>
      </c>
      <c r="AJ117" s="133">
        <v>0.11581306896826478</v>
      </c>
      <c r="AK117" s="133">
        <v>0.1384031933674344</v>
      </c>
      <c r="AL117" s="133">
        <v>0.11277144619392676</v>
      </c>
      <c r="AM117" s="133" t="s">
        <v>1751</v>
      </c>
      <c r="AN117" s="133" t="s">
        <v>1751</v>
      </c>
      <c r="AO117" s="133" t="s">
        <v>1751</v>
      </c>
      <c r="AP117" s="133">
        <v>9.4566626011182472E-2</v>
      </c>
      <c r="AQ117" s="133">
        <v>0.14071921855893624</v>
      </c>
      <c r="AR117" s="133">
        <v>0.14249201905043515</v>
      </c>
      <c r="AS117" s="133">
        <v>7.9761630116586768E-2</v>
      </c>
      <c r="AT117" s="133" t="s">
        <v>1751</v>
      </c>
      <c r="AU117" s="133" t="s">
        <v>1751</v>
      </c>
      <c r="AV117" s="68" t="s">
        <v>1751</v>
      </c>
      <c r="AW117" s="68" t="s">
        <v>1751</v>
      </c>
      <c r="AX117" s="68" t="s">
        <v>1751</v>
      </c>
      <c r="AY117" s="68">
        <v>8.5873987020241668E-2</v>
      </c>
      <c r="AZ117" s="68">
        <v>9.0392029183658407E-2</v>
      </c>
      <c r="BA117" s="68" t="s">
        <v>1751</v>
      </c>
      <c r="BB117" s="68" t="s">
        <v>1751</v>
      </c>
      <c r="BC117" s="68" t="s">
        <v>1751</v>
      </c>
      <c r="BD117" s="68" t="s">
        <v>1751</v>
      </c>
      <c r="BE117" s="68" t="s">
        <v>1751</v>
      </c>
      <c r="BF117" s="68" t="s">
        <v>1751</v>
      </c>
      <c r="BH117" s="68" t="s">
        <v>1751</v>
      </c>
    </row>
    <row r="118" spans="1:60">
      <c r="A118" s="132">
        <v>45018</v>
      </c>
      <c r="B118" s="133">
        <v>0.12215797892415796</v>
      </c>
      <c r="C118" s="133">
        <v>0.11891049392498625</v>
      </c>
      <c r="D118" s="133">
        <v>0.16159373439703245</v>
      </c>
      <c r="E118" s="133">
        <v>0.12982801546821546</v>
      </c>
      <c r="F118" s="133">
        <v>0.142420689831283</v>
      </c>
      <c r="G118" s="133">
        <v>0.14492251231288827</v>
      </c>
      <c r="H118" s="133">
        <v>0.14842010207391507</v>
      </c>
      <c r="I118" s="133">
        <v>0.14838629996738445</v>
      </c>
      <c r="J118" s="133">
        <v>0.13579029454866795</v>
      </c>
      <c r="K118" s="133">
        <v>0.15825583848586272</v>
      </c>
      <c r="L118" s="133">
        <v>0.14117296667015319</v>
      </c>
      <c r="M118" s="133">
        <v>0.12466369167407276</v>
      </c>
      <c r="N118" s="133">
        <v>0.15800100146221338</v>
      </c>
      <c r="O118" s="133">
        <v>0.14253813319362243</v>
      </c>
      <c r="P118" s="133">
        <v>0.14042675290054565</v>
      </c>
      <c r="Q118" s="133">
        <v>0.14666884279941092</v>
      </c>
      <c r="R118" s="133">
        <v>0.13377805741458135</v>
      </c>
      <c r="S118" s="133">
        <v>0.14140826082881763</v>
      </c>
      <c r="T118" s="133">
        <v>0.15607264880425431</v>
      </c>
      <c r="U118" s="133">
        <v>0.14892925754363887</v>
      </c>
      <c r="V118" s="133">
        <v>0.11696644646041586</v>
      </c>
      <c r="W118" s="133">
        <v>0.14449811866201154</v>
      </c>
      <c r="X118" s="133">
        <v>0.12913707645628236</v>
      </c>
      <c r="Y118" s="133">
        <v>0.13114544017942323</v>
      </c>
      <c r="Z118" s="133">
        <v>8.4895864535437293E-2</v>
      </c>
      <c r="AA118" s="133">
        <v>0.11514654705915103</v>
      </c>
      <c r="AB118" s="133">
        <v>0.14040413711032365</v>
      </c>
      <c r="AC118" s="133">
        <v>0.14156432148640063</v>
      </c>
      <c r="AD118" s="133">
        <v>0.14029813476648842</v>
      </c>
      <c r="AE118" s="133">
        <v>0.13684418136788376</v>
      </c>
      <c r="AF118" s="133">
        <v>0.10634098022832048</v>
      </c>
      <c r="AG118" s="133">
        <v>0.14427315849917377</v>
      </c>
      <c r="AH118" s="133">
        <v>0.14446403666188382</v>
      </c>
      <c r="AI118" s="133">
        <v>0.13515834686987249</v>
      </c>
      <c r="AJ118" s="133">
        <v>0.11581306896826478</v>
      </c>
      <c r="AK118" s="133">
        <v>0.13840319336743434</v>
      </c>
      <c r="AL118" s="133">
        <v>0.11277144619392676</v>
      </c>
      <c r="AM118" s="133" t="s">
        <v>1751</v>
      </c>
      <c r="AN118" s="133" t="s">
        <v>1751</v>
      </c>
      <c r="AO118" s="133" t="s">
        <v>1751</v>
      </c>
      <c r="AP118" s="133">
        <v>9.4566626011182472E-2</v>
      </c>
      <c r="AQ118" s="133">
        <v>0.14071921855893624</v>
      </c>
      <c r="AR118" s="133">
        <v>0.14709202991093134</v>
      </c>
      <c r="AS118" s="133">
        <v>7.9761630116586768E-2</v>
      </c>
      <c r="AT118" s="133" t="s">
        <v>1751</v>
      </c>
      <c r="AU118" s="133" t="s">
        <v>1751</v>
      </c>
      <c r="AV118" s="68" t="s">
        <v>1751</v>
      </c>
      <c r="AW118" s="68" t="s">
        <v>1751</v>
      </c>
      <c r="AX118" s="68" t="s">
        <v>1751</v>
      </c>
      <c r="AY118" s="68">
        <v>0.11020436195037046</v>
      </c>
      <c r="AZ118" s="68">
        <v>9.0392029183658407E-2</v>
      </c>
      <c r="BA118" s="68" t="s">
        <v>1751</v>
      </c>
      <c r="BB118" s="68" t="s">
        <v>1751</v>
      </c>
      <c r="BC118" s="68" t="s">
        <v>1751</v>
      </c>
      <c r="BD118" s="68" t="s">
        <v>1751</v>
      </c>
      <c r="BE118" s="68" t="s">
        <v>1751</v>
      </c>
      <c r="BF118" s="68" t="s">
        <v>1751</v>
      </c>
      <c r="BH118" s="68" t="s">
        <v>1751</v>
      </c>
    </row>
    <row r="119" spans="1:60">
      <c r="A119" s="132">
        <v>45019</v>
      </c>
      <c r="B119" s="133">
        <v>0.12045500158855582</v>
      </c>
      <c r="C119" s="133">
        <v>0.12213996860665649</v>
      </c>
      <c r="D119" s="133">
        <v>0.1557775891055691</v>
      </c>
      <c r="E119" s="133">
        <v>0.12770077419286396</v>
      </c>
      <c r="F119" s="133">
        <v>0.14028537549604109</v>
      </c>
      <c r="G119" s="133">
        <v>0.1449225123128883</v>
      </c>
      <c r="H119" s="133">
        <v>0.14842010194183269</v>
      </c>
      <c r="I119" s="133">
        <v>0.1483862998812156</v>
      </c>
      <c r="J119" s="133">
        <v>0.13579029454866798</v>
      </c>
      <c r="K119" s="133">
        <v>0.15825583847007441</v>
      </c>
      <c r="L119" s="133">
        <v>0.13747377574524278</v>
      </c>
      <c r="M119" s="133">
        <v>0.12466369167407276</v>
      </c>
      <c r="N119" s="133">
        <v>0.1580010012767141</v>
      </c>
      <c r="O119" s="133">
        <v>0.14502832919273123</v>
      </c>
      <c r="P119" s="133">
        <v>0.14042675293667187</v>
      </c>
      <c r="Q119" s="133">
        <v>0.14666884279941092</v>
      </c>
      <c r="R119" s="133">
        <v>0.13377805741458118</v>
      </c>
      <c r="S119" s="133">
        <v>0.14140826083886993</v>
      </c>
      <c r="T119" s="133">
        <v>0.15607264880425431</v>
      </c>
      <c r="U119" s="133">
        <v>0.14672987113535396</v>
      </c>
      <c r="V119" s="133">
        <v>0.12874740450760214</v>
      </c>
      <c r="W119" s="133">
        <v>0.14449811866201154</v>
      </c>
      <c r="X119" s="133">
        <v>0.12913707645628233</v>
      </c>
      <c r="Y119" s="133">
        <v>0.13091946236235497</v>
      </c>
      <c r="Z119" s="133">
        <v>8.4895864649857058E-2</v>
      </c>
      <c r="AA119" s="133">
        <v>0.11514654705915103</v>
      </c>
      <c r="AB119" s="133">
        <v>0.14040413711032365</v>
      </c>
      <c r="AC119" s="133">
        <v>0.14156431866842356</v>
      </c>
      <c r="AD119" s="133">
        <v>0.14029813476649033</v>
      </c>
      <c r="AE119" s="133">
        <v>0.13684418136788384</v>
      </c>
      <c r="AF119" s="133">
        <v>0.10634097995190911</v>
      </c>
      <c r="AG119" s="133">
        <v>0.14427315849917385</v>
      </c>
      <c r="AH119" s="133">
        <v>0.14709692479938685</v>
      </c>
      <c r="AI119" s="133">
        <v>0.13515834686987249</v>
      </c>
      <c r="AJ119" s="133">
        <v>0.11581306896826478</v>
      </c>
      <c r="AK119" s="133">
        <v>0.13849946067542887</v>
      </c>
      <c r="AL119" s="133">
        <v>0.11277144619392676</v>
      </c>
      <c r="AM119" s="133" t="s">
        <v>1751</v>
      </c>
      <c r="AN119" s="133" t="s">
        <v>1751</v>
      </c>
      <c r="AO119" s="133" t="s">
        <v>1751</v>
      </c>
      <c r="AP119" s="133">
        <v>9.4566626011182292E-2</v>
      </c>
      <c r="AQ119" s="133">
        <v>0.14071921874673599</v>
      </c>
      <c r="AR119" s="133">
        <v>0.14801163602098522</v>
      </c>
      <c r="AS119" s="133">
        <v>7.9761630116586657E-2</v>
      </c>
      <c r="AT119" s="133" t="s">
        <v>1751</v>
      </c>
      <c r="AU119" s="133" t="s">
        <v>1751</v>
      </c>
      <c r="AV119" s="68" t="s">
        <v>1751</v>
      </c>
      <c r="AW119" s="68" t="s">
        <v>1751</v>
      </c>
      <c r="AX119" s="68" t="s">
        <v>1751</v>
      </c>
      <c r="AY119" s="68">
        <v>0.13122874594615333</v>
      </c>
      <c r="AZ119" s="68">
        <v>9.0392029048355513E-2</v>
      </c>
      <c r="BA119" s="68" t="s">
        <v>1751</v>
      </c>
      <c r="BB119" s="68" t="s">
        <v>1751</v>
      </c>
      <c r="BC119" s="68" t="s">
        <v>1751</v>
      </c>
      <c r="BD119" s="68" t="s">
        <v>1751</v>
      </c>
      <c r="BE119" s="68" t="s">
        <v>1751</v>
      </c>
      <c r="BF119" s="68" t="s">
        <v>1751</v>
      </c>
      <c r="BH119" s="68" t="s">
        <v>1751</v>
      </c>
    </row>
    <row r="120" spans="1:60">
      <c r="A120" s="132">
        <v>45020</v>
      </c>
      <c r="B120" s="133">
        <v>0.12045500158855589</v>
      </c>
      <c r="C120" s="133">
        <v>0.12169283706205072</v>
      </c>
      <c r="D120" s="133">
        <v>0.15573496789111801</v>
      </c>
      <c r="E120" s="133">
        <v>0.12770077419286388</v>
      </c>
      <c r="F120" s="133">
        <v>0.14028537531369989</v>
      </c>
      <c r="G120" s="133">
        <v>0.14496967076992018</v>
      </c>
      <c r="H120" s="133">
        <v>0.14842010194183269</v>
      </c>
      <c r="I120" s="133">
        <v>0.14838629988121546</v>
      </c>
      <c r="J120" s="133">
        <v>0.13981769163472768</v>
      </c>
      <c r="K120" s="133">
        <v>0.15825583866466242</v>
      </c>
      <c r="L120" s="133">
        <v>0.13758076454209578</v>
      </c>
      <c r="M120" s="133">
        <v>0.12466369167407271</v>
      </c>
      <c r="N120" s="133">
        <v>0.15800100128756572</v>
      </c>
      <c r="O120" s="133">
        <v>0.14683455451339705</v>
      </c>
      <c r="P120" s="133">
        <v>0.14042675293178139</v>
      </c>
      <c r="Q120" s="133">
        <v>0.14666884279941064</v>
      </c>
      <c r="R120" s="133">
        <v>0.13377805741458138</v>
      </c>
      <c r="S120" s="133">
        <v>0.1414082608388697</v>
      </c>
      <c r="T120" s="133">
        <v>0.15607264880425453</v>
      </c>
      <c r="U120" s="133">
        <v>0.14834425417777122</v>
      </c>
      <c r="V120" s="133">
        <v>0.12874740450760211</v>
      </c>
      <c r="W120" s="133">
        <v>0.14449811866201151</v>
      </c>
      <c r="X120" s="133">
        <v>0.12913707644327979</v>
      </c>
      <c r="Y120" s="133">
        <v>0.13091946236235508</v>
      </c>
      <c r="Z120" s="133">
        <v>8.4895864649857017E-2</v>
      </c>
      <c r="AA120" s="133">
        <v>0.11514654705915091</v>
      </c>
      <c r="AB120" s="133">
        <v>0.14040413711032373</v>
      </c>
      <c r="AC120" s="133">
        <v>0.14156431873331857</v>
      </c>
      <c r="AD120" s="133">
        <v>0.14029813476649047</v>
      </c>
      <c r="AE120" s="133">
        <v>0.13128477022129537</v>
      </c>
      <c r="AF120" s="133">
        <v>0.11052825741070278</v>
      </c>
      <c r="AG120" s="133">
        <v>0.14427315849917371</v>
      </c>
      <c r="AH120" s="133">
        <v>0.15232466365292957</v>
      </c>
      <c r="AI120" s="133">
        <v>0.13515834683287195</v>
      </c>
      <c r="AJ120" s="133">
        <v>0.12508289629392513</v>
      </c>
      <c r="AK120" s="133">
        <v>0.14332139240891764</v>
      </c>
      <c r="AL120" s="133">
        <v>0.11277144619392673</v>
      </c>
      <c r="AM120" s="133" t="s">
        <v>1751</v>
      </c>
      <c r="AN120" s="133" t="s">
        <v>1751</v>
      </c>
      <c r="AO120" s="133" t="s">
        <v>1751</v>
      </c>
      <c r="AP120" s="133">
        <v>9.4566625622158729E-2</v>
      </c>
      <c r="AQ120" s="133">
        <v>0.14080566856770868</v>
      </c>
      <c r="AR120" s="133">
        <v>0.14357018088842213</v>
      </c>
      <c r="AS120" s="133">
        <v>7.9761630116586726E-2</v>
      </c>
      <c r="AT120" s="133" t="s">
        <v>1751</v>
      </c>
      <c r="AU120" s="133" t="s">
        <v>1751</v>
      </c>
      <c r="AV120" s="68" t="s">
        <v>1751</v>
      </c>
      <c r="AW120" s="68" t="s">
        <v>1751</v>
      </c>
      <c r="AX120" s="68" t="s">
        <v>1751</v>
      </c>
      <c r="AY120" s="68">
        <v>0.15165771555530391</v>
      </c>
      <c r="AZ120" s="68">
        <v>9.0392029048355485E-2</v>
      </c>
      <c r="BA120" s="68" t="s">
        <v>1751</v>
      </c>
      <c r="BB120" s="68" t="s">
        <v>1751</v>
      </c>
      <c r="BC120" s="68" t="s">
        <v>1751</v>
      </c>
      <c r="BD120" s="68" t="s">
        <v>1751</v>
      </c>
      <c r="BE120" s="68" t="s">
        <v>1751</v>
      </c>
      <c r="BF120" s="68" t="s">
        <v>1751</v>
      </c>
      <c r="BH120" s="68" t="s">
        <v>1751</v>
      </c>
    </row>
    <row r="121" spans="1:60">
      <c r="A121" s="132">
        <v>45021</v>
      </c>
      <c r="B121" s="133">
        <v>0.12045500158855588</v>
      </c>
      <c r="C121" s="133">
        <v>0.12042426076732166</v>
      </c>
      <c r="D121" s="133">
        <v>0.15573496808984991</v>
      </c>
      <c r="E121" s="133">
        <v>0.1277007743819894</v>
      </c>
      <c r="F121" s="133">
        <v>0.14028537547971112</v>
      </c>
      <c r="G121" s="133">
        <v>0.14496967076992015</v>
      </c>
      <c r="H121" s="133">
        <v>0.15017181452334288</v>
      </c>
      <c r="I121" s="133">
        <v>0.14463639396301603</v>
      </c>
      <c r="J121" s="133">
        <v>0.13981769163472765</v>
      </c>
      <c r="K121" s="133">
        <v>0.15825583875842503</v>
      </c>
      <c r="L121" s="133">
        <v>0.13758076454209578</v>
      </c>
      <c r="M121" s="133">
        <v>0.12466369167407276</v>
      </c>
      <c r="N121" s="133">
        <v>0.1580010012519821</v>
      </c>
      <c r="O121" s="133">
        <v>0.15192890405090193</v>
      </c>
      <c r="P121" s="133">
        <v>0.14042675293178139</v>
      </c>
      <c r="Q121" s="133">
        <v>0.14666884279941092</v>
      </c>
      <c r="R121" s="133">
        <v>0.13377805741458118</v>
      </c>
      <c r="S121" s="133">
        <v>0.14140826082867475</v>
      </c>
      <c r="T121" s="133">
        <v>0.15607264880425431</v>
      </c>
      <c r="U121" s="133">
        <v>0.1473996336101954</v>
      </c>
      <c r="V121" s="133">
        <v>0.12874740450760214</v>
      </c>
      <c r="W121" s="133">
        <v>0.14449811866201154</v>
      </c>
      <c r="X121" s="133">
        <v>0.12913707644327971</v>
      </c>
      <c r="Y121" s="133">
        <v>0.12643506970758467</v>
      </c>
      <c r="Z121" s="133">
        <v>8.4895864649857017E-2</v>
      </c>
      <c r="AA121" s="133">
        <v>0.11514654705915103</v>
      </c>
      <c r="AB121" s="133">
        <v>0.14040413711032365</v>
      </c>
      <c r="AC121" s="133">
        <v>0.1418738576360434</v>
      </c>
      <c r="AD121" s="133">
        <v>0.14029813476649047</v>
      </c>
      <c r="AE121" s="133">
        <v>0.13128477022129512</v>
      </c>
      <c r="AF121" s="133">
        <v>0.11052825736582901</v>
      </c>
      <c r="AG121" s="133">
        <v>0.14427315849917371</v>
      </c>
      <c r="AH121" s="133">
        <v>0.15288397130066411</v>
      </c>
      <c r="AI121" s="133">
        <v>0.13515834683266822</v>
      </c>
      <c r="AJ121" s="133">
        <v>0.12509538587324334</v>
      </c>
      <c r="AK121" s="133">
        <v>0.13980531084486381</v>
      </c>
      <c r="AL121" s="133">
        <v>0.11277144619392661</v>
      </c>
      <c r="AM121" s="133" t="s">
        <v>1751</v>
      </c>
      <c r="AN121" s="133" t="s">
        <v>1751</v>
      </c>
      <c r="AO121" s="133" t="s">
        <v>1751</v>
      </c>
      <c r="AP121" s="133">
        <v>9.4566625622158645E-2</v>
      </c>
      <c r="AQ121" s="133">
        <v>0.14080566856770868</v>
      </c>
      <c r="AR121" s="133">
        <v>0.14270956940859089</v>
      </c>
      <c r="AS121" s="133">
        <v>7.9761630116586713E-2</v>
      </c>
      <c r="AT121" s="133" t="s">
        <v>1751</v>
      </c>
      <c r="AU121" s="133" t="s">
        <v>1751</v>
      </c>
      <c r="AV121" s="68" t="s">
        <v>1751</v>
      </c>
      <c r="AW121" s="68" t="s">
        <v>1751</v>
      </c>
      <c r="AX121" s="68" t="s">
        <v>1751</v>
      </c>
      <c r="AY121" s="68">
        <v>0.15116194379925951</v>
      </c>
      <c r="AZ121" s="68">
        <v>9.0392029048355513E-2</v>
      </c>
      <c r="BA121" s="68" t="s">
        <v>1751</v>
      </c>
      <c r="BB121" s="68" t="s">
        <v>1751</v>
      </c>
      <c r="BC121" s="68" t="s">
        <v>1751</v>
      </c>
      <c r="BD121" s="68" t="s">
        <v>1751</v>
      </c>
      <c r="BE121" s="68" t="s">
        <v>1751</v>
      </c>
      <c r="BF121" s="68" t="s">
        <v>1751</v>
      </c>
      <c r="BH121" s="68" t="s">
        <v>1751</v>
      </c>
    </row>
    <row r="122" spans="1:60">
      <c r="A122" s="132">
        <v>45022</v>
      </c>
      <c r="B122" s="133">
        <v>0.1204550015885559</v>
      </c>
      <c r="C122" s="133">
        <v>0.12042426076732167</v>
      </c>
      <c r="D122" s="133">
        <v>0.15573496808984985</v>
      </c>
      <c r="E122" s="133">
        <v>0.13180111624345209</v>
      </c>
      <c r="F122" s="133">
        <v>0.14032314149314154</v>
      </c>
      <c r="G122" s="133">
        <v>0.14307002374362146</v>
      </c>
      <c r="H122" s="133">
        <v>0.15017181460287507</v>
      </c>
      <c r="I122" s="133">
        <v>0.14658729565996811</v>
      </c>
      <c r="J122" s="133">
        <v>0.13981769160525367</v>
      </c>
      <c r="K122" s="133">
        <v>0.15796630606117124</v>
      </c>
      <c r="L122" s="133">
        <v>0.1412081648850689</v>
      </c>
      <c r="M122" s="133">
        <v>0.12466369167407274</v>
      </c>
      <c r="N122" s="133">
        <v>0.15800100122048744</v>
      </c>
      <c r="O122" s="133">
        <v>0.15192890413875146</v>
      </c>
      <c r="P122" s="133">
        <v>0.14042675289921364</v>
      </c>
      <c r="Q122" s="133">
        <v>0.14666884279941067</v>
      </c>
      <c r="R122" s="133">
        <v>0.13377805741458132</v>
      </c>
      <c r="S122" s="133">
        <v>0.14140826083854383</v>
      </c>
      <c r="T122" s="133">
        <v>0.15607264874138937</v>
      </c>
      <c r="U122" s="133">
        <v>0.14739963408639081</v>
      </c>
      <c r="V122" s="133">
        <v>0.12874740450760216</v>
      </c>
      <c r="W122" s="133">
        <v>0.14449811866201151</v>
      </c>
      <c r="X122" s="133">
        <v>0.13157337399282723</v>
      </c>
      <c r="Y122" s="133">
        <v>0.12614234258532603</v>
      </c>
      <c r="Z122" s="133">
        <v>8.4895864649857058E-2</v>
      </c>
      <c r="AA122" s="133">
        <v>0.11514654705915091</v>
      </c>
      <c r="AB122" s="133">
        <v>0.14040413711032362</v>
      </c>
      <c r="AC122" s="133">
        <v>0.14187385763603935</v>
      </c>
      <c r="AD122" s="133">
        <v>0.14029813476648836</v>
      </c>
      <c r="AE122" s="133">
        <v>0.13319939815390514</v>
      </c>
      <c r="AF122" s="133">
        <v>0.11553647854638117</v>
      </c>
      <c r="AG122" s="133">
        <v>0.14325193688211052</v>
      </c>
      <c r="AH122" s="133">
        <v>0.15371449831397047</v>
      </c>
      <c r="AI122" s="133">
        <v>0.13553941724577054</v>
      </c>
      <c r="AJ122" s="133">
        <v>0.11840560132546753</v>
      </c>
      <c r="AK122" s="133">
        <v>0.13342384081360675</v>
      </c>
      <c r="AL122" s="133">
        <v>0.11277144616952696</v>
      </c>
      <c r="AM122" s="133" t="s">
        <v>1751</v>
      </c>
      <c r="AN122" s="133" t="s">
        <v>1751</v>
      </c>
      <c r="AO122" s="133" t="s">
        <v>1751</v>
      </c>
      <c r="AP122" s="133">
        <v>0.1028824376435358</v>
      </c>
      <c r="AQ122" s="133">
        <v>0.14080566856770868</v>
      </c>
      <c r="AR122" s="133">
        <v>0.145077782251814</v>
      </c>
      <c r="AS122" s="133">
        <v>7.9761629962949998E-2</v>
      </c>
      <c r="AT122" s="133" t="s">
        <v>1751</v>
      </c>
      <c r="AU122" s="133" t="s">
        <v>1751</v>
      </c>
      <c r="AV122" s="68" t="s">
        <v>1751</v>
      </c>
      <c r="AW122" s="68" t="s">
        <v>1751</v>
      </c>
      <c r="AX122" s="68" t="s">
        <v>1751</v>
      </c>
      <c r="AY122" s="68">
        <v>0.1538387535306778</v>
      </c>
      <c r="AZ122" s="68">
        <v>9.0392029048355541E-2</v>
      </c>
      <c r="BA122" s="68" t="s">
        <v>1751</v>
      </c>
      <c r="BB122" s="68" t="s">
        <v>1751</v>
      </c>
      <c r="BC122" s="68" t="s">
        <v>1751</v>
      </c>
      <c r="BD122" s="68" t="s">
        <v>1751</v>
      </c>
      <c r="BE122" s="68" t="s">
        <v>1751</v>
      </c>
      <c r="BF122" s="68" t="s">
        <v>1751</v>
      </c>
      <c r="BH122" s="68" t="s">
        <v>1751</v>
      </c>
    </row>
    <row r="123" spans="1:60">
      <c r="A123" s="132">
        <v>45023</v>
      </c>
      <c r="B123" s="133">
        <v>0.1204550015885559</v>
      </c>
      <c r="C123" s="133">
        <v>0.12042426076732167</v>
      </c>
      <c r="D123" s="133">
        <v>0.15573496808984985</v>
      </c>
      <c r="E123" s="133">
        <v>0.13180111624345209</v>
      </c>
      <c r="F123" s="133">
        <v>0.14032314149314154</v>
      </c>
      <c r="G123" s="133">
        <v>0.14307002374362146</v>
      </c>
      <c r="H123" s="133">
        <v>0.15017181460287507</v>
      </c>
      <c r="I123" s="133">
        <v>0.14658729565996811</v>
      </c>
      <c r="J123" s="133">
        <v>0.13981769160525373</v>
      </c>
      <c r="K123" s="133">
        <v>0.15796630606117126</v>
      </c>
      <c r="L123" s="133">
        <v>0.1412081648850689</v>
      </c>
      <c r="M123" s="133">
        <v>0.12466369167407274</v>
      </c>
      <c r="N123" s="133">
        <v>0.15800100122048744</v>
      </c>
      <c r="O123" s="133">
        <v>0.15192890413875146</v>
      </c>
      <c r="P123" s="133">
        <v>0.14042675289921364</v>
      </c>
      <c r="Q123" s="133">
        <v>0.14666884279941067</v>
      </c>
      <c r="R123" s="133">
        <v>0.13377805741458132</v>
      </c>
      <c r="S123" s="133">
        <v>0.14140826083854383</v>
      </c>
      <c r="T123" s="133">
        <v>0.15607264874138937</v>
      </c>
      <c r="U123" s="133">
        <v>0.14739963203149592</v>
      </c>
      <c r="V123" s="133">
        <v>0.12874740450760216</v>
      </c>
      <c r="W123" s="133">
        <v>0.14449811866201151</v>
      </c>
      <c r="X123" s="133">
        <v>0.13157337399282723</v>
      </c>
      <c r="Y123" s="133">
        <v>0.12614234258532603</v>
      </c>
      <c r="Z123" s="133">
        <v>8.4895864649857058E-2</v>
      </c>
      <c r="AA123" s="133">
        <v>0.11514654705915091</v>
      </c>
      <c r="AB123" s="133">
        <v>0.14040413711032362</v>
      </c>
      <c r="AC123" s="133">
        <v>0.14187385763603963</v>
      </c>
      <c r="AD123" s="133">
        <v>0.14029813476648836</v>
      </c>
      <c r="AE123" s="133">
        <v>0.13319939815390514</v>
      </c>
      <c r="AF123" s="133">
        <v>0.11553647854638117</v>
      </c>
      <c r="AG123" s="133">
        <v>0.14325193688211052</v>
      </c>
      <c r="AH123" s="133">
        <v>0.15371449831397047</v>
      </c>
      <c r="AI123" s="133">
        <v>0.13553941724577054</v>
      </c>
      <c r="AJ123" s="133">
        <v>0.11840560132546753</v>
      </c>
      <c r="AK123" s="133">
        <v>0.13342384081360675</v>
      </c>
      <c r="AL123" s="133">
        <v>0.11277144616952696</v>
      </c>
      <c r="AM123" s="133" t="s">
        <v>1751</v>
      </c>
      <c r="AN123" s="133" t="s">
        <v>1751</v>
      </c>
      <c r="AO123" s="133" t="s">
        <v>1751</v>
      </c>
      <c r="AP123" s="133">
        <v>0.1028824376435358</v>
      </c>
      <c r="AQ123" s="133">
        <v>0.14080566856770868</v>
      </c>
      <c r="AR123" s="133">
        <v>0.14507778225181403</v>
      </c>
      <c r="AS123" s="133">
        <v>7.9761629962949998E-2</v>
      </c>
      <c r="AT123" s="133" t="s">
        <v>1751</v>
      </c>
      <c r="AU123" s="133" t="s">
        <v>1751</v>
      </c>
      <c r="AV123" s="68" t="s">
        <v>1751</v>
      </c>
      <c r="AW123" s="68" t="s">
        <v>1751</v>
      </c>
      <c r="AX123" s="68" t="s">
        <v>1751</v>
      </c>
      <c r="AY123" s="68">
        <v>0.15383875353067769</v>
      </c>
      <c r="AZ123" s="68">
        <v>9.0392029048355541E-2</v>
      </c>
      <c r="BA123" s="68" t="s">
        <v>1751</v>
      </c>
      <c r="BB123" s="68" t="s">
        <v>1751</v>
      </c>
      <c r="BC123" s="68" t="s">
        <v>1751</v>
      </c>
      <c r="BD123" s="68" t="s">
        <v>1751</v>
      </c>
      <c r="BE123" s="68" t="s">
        <v>1751</v>
      </c>
      <c r="BF123" s="68" t="s">
        <v>1751</v>
      </c>
      <c r="BH123" s="68" t="s">
        <v>1751</v>
      </c>
    </row>
    <row r="124" spans="1:60">
      <c r="A124" s="132">
        <v>45024</v>
      </c>
      <c r="B124" s="133">
        <v>0.1204550015885559</v>
      </c>
      <c r="C124" s="133">
        <v>0.12042426076732167</v>
      </c>
      <c r="D124" s="133">
        <v>0.15573496808984985</v>
      </c>
      <c r="E124" s="133">
        <v>0.13180111624345209</v>
      </c>
      <c r="F124" s="133">
        <v>0.14032314149314154</v>
      </c>
      <c r="G124" s="133">
        <v>0.14307002374362146</v>
      </c>
      <c r="H124" s="133">
        <v>0.15017181460287507</v>
      </c>
      <c r="I124" s="133">
        <v>0.14658729565996811</v>
      </c>
      <c r="J124" s="133">
        <v>0.13981769160525373</v>
      </c>
      <c r="K124" s="133">
        <v>0.15796630606117126</v>
      </c>
      <c r="L124" s="133">
        <v>0.1412081648850689</v>
      </c>
      <c r="M124" s="133">
        <v>0.12466369167407274</v>
      </c>
      <c r="N124" s="133">
        <v>0.15800100122048744</v>
      </c>
      <c r="O124" s="133">
        <v>0.15192890413875146</v>
      </c>
      <c r="P124" s="133">
        <v>0.14042675289921364</v>
      </c>
      <c r="Q124" s="133">
        <v>0.14666884279941067</v>
      </c>
      <c r="R124" s="133">
        <v>0.13377805741458132</v>
      </c>
      <c r="S124" s="133">
        <v>0.14140826083854383</v>
      </c>
      <c r="T124" s="133">
        <v>0.15607264874138937</v>
      </c>
      <c r="U124" s="133">
        <v>0.1473996320314957</v>
      </c>
      <c r="V124" s="133">
        <v>0.12874740450760216</v>
      </c>
      <c r="W124" s="133">
        <v>0.14449811866201151</v>
      </c>
      <c r="X124" s="133">
        <v>0.13157337399282723</v>
      </c>
      <c r="Y124" s="133">
        <v>0.12614234258532603</v>
      </c>
      <c r="Z124" s="133">
        <v>8.4895864649857058E-2</v>
      </c>
      <c r="AA124" s="133">
        <v>0.11514654705915091</v>
      </c>
      <c r="AB124" s="133">
        <v>0.14040413711032362</v>
      </c>
      <c r="AC124" s="133">
        <v>0.14187385763603963</v>
      </c>
      <c r="AD124" s="133">
        <v>0.14029813476648836</v>
      </c>
      <c r="AE124" s="133">
        <v>0.13319939815390514</v>
      </c>
      <c r="AF124" s="133">
        <v>0.11553647854638117</v>
      </c>
      <c r="AG124" s="133">
        <v>0.14325193688211052</v>
      </c>
      <c r="AH124" s="133">
        <v>0.15371449831397047</v>
      </c>
      <c r="AI124" s="133">
        <v>0.13553941724577054</v>
      </c>
      <c r="AJ124" s="133">
        <v>0.11840560132546753</v>
      </c>
      <c r="AK124" s="133">
        <v>0.13342384081360675</v>
      </c>
      <c r="AL124" s="133">
        <v>0.11277144616952696</v>
      </c>
      <c r="AM124" s="133" t="s">
        <v>1751</v>
      </c>
      <c r="AN124" s="133" t="s">
        <v>1751</v>
      </c>
      <c r="AO124" s="133" t="s">
        <v>1751</v>
      </c>
      <c r="AP124" s="133">
        <v>0.1028824376435358</v>
      </c>
      <c r="AQ124" s="133">
        <v>0.14080566856770868</v>
      </c>
      <c r="AR124" s="133">
        <v>0.14507778225181403</v>
      </c>
      <c r="AS124" s="133">
        <v>7.9761629962949998E-2</v>
      </c>
      <c r="AT124" s="133" t="s">
        <v>1751</v>
      </c>
      <c r="AU124" s="133" t="s">
        <v>1751</v>
      </c>
      <c r="AV124" s="68" t="s">
        <v>1751</v>
      </c>
      <c r="AW124" s="68" t="s">
        <v>1751</v>
      </c>
      <c r="AX124" s="68" t="s">
        <v>1751</v>
      </c>
      <c r="AY124" s="68">
        <v>0.15383875353067769</v>
      </c>
      <c r="AZ124" s="68">
        <v>9.0392029048355541E-2</v>
      </c>
      <c r="BA124" s="68" t="s">
        <v>1751</v>
      </c>
      <c r="BB124" s="68" t="s">
        <v>1751</v>
      </c>
      <c r="BC124" s="68" t="s">
        <v>1751</v>
      </c>
      <c r="BD124" s="68" t="s">
        <v>1751</v>
      </c>
      <c r="BE124" s="68" t="s">
        <v>1751</v>
      </c>
      <c r="BF124" s="68" t="s">
        <v>1751</v>
      </c>
      <c r="BH124" s="68" t="s">
        <v>1751</v>
      </c>
    </row>
    <row r="125" spans="1:60">
      <c r="A125" s="132">
        <v>45025</v>
      </c>
      <c r="B125" s="133">
        <v>0.12044730857939435</v>
      </c>
      <c r="C125" s="133">
        <v>0.11366293256942298</v>
      </c>
      <c r="D125" s="133">
        <v>0.15573496808984988</v>
      </c>
      <c r="E125" s="133">
        <v>0.1318011162624034</v>
      </c>
      <c r="F125" s="133">
        <v>0.14442172225781244</v>
      </c>
      <c r="G125" s="133">
        <v>0.14093296460417776</v>
      </c>
      <c r="H125" s="133">
        <v>0.15017181460287513</v>
      </c>
      <c r="I125" s="133">
        <v>0.14746750477105006</v>
      </c>
      <c r="J125" s="133">
        <v>0.14398247669921274</v>
      </c>
      <c r="K125" s="133">
        <v>0.15273983920331211</v>
      </c>
      <c r="L125" s="133">
        <v>0.13946637114367519</v>
      </c>
      <c r="M125" s="133">
        <v>0.12466369167407278</v>
      </c>
      <c r="N125" s="133">
        <v>0.15800100123964067</v>
      </c>
      <c r="O125" s="133">
        <v>0.1575157612859846</v>
      </c>
      <c r="P125" s="133">
        <v>0.14042675292868714</v>
      </c>
      <c r="Q125" s="133">
        <v>0.14666884304211344</v>
      </c>
      <c r="R125" s="133">
        <v>0.13377805741458132</v>
      </c>
      <c r="S125" s="133">
        <v>0.1414082608378941</v>
      </c>
      <c r="T125" s="133">
        <v>0.15377838597581417</v>
      </c>
      <c r="U125" s="133">
        <v>0.14493200789173508</v>
      </c>
      <c r="V125" s="133">
        <v>0.12874740450760216</v>
      </c>
      <c r="W125" s="133">
        <v>0.14449811866201157</v>
      </c>
      <c r="X125" s="133">
        <v>0.13157337400618391</v>
      </c>
      <c r="Y125" s="133">
        <v>0.1261605802104532</v>
      </c>
      <c r="Z125" s="133">
        <v>0.10161883655395412</v>
      </c>
      <c r="AA125" s="133">
        <v>0.11514654705915106</v>
      </c>
      <c r="AB125" s="133">
        <v>0.14040413711032368</v>
      </c>
      <c r="AC125" s="133">
        <v>0.1418738581209697</v>
      </c>
      <c r="AD125" s="133">
        <v>0.14029813476649039</v>
      </c>
      <c r="AE125" s="133">
        <v>0.12948732449411532</v>
      </c>
      <c r="AF125" s="133">
        <v>0.11553647855853523</v>
      </c>
      <c r="AG125" s="133">
        <v>0.14177234234412517</v>
      </c>
      <c r="AH125" s="133">
        <v>0.15314735211729569</v>
      </c>
      <c r="AI125" s="133">
        <v>0.1355394170322746</v>
      </c>
      <c r="AJ125" s="133">
        <v>0.12771423052969966</v>
      </c>
      <c r="AK125" s="133">
        <v>0.13777729827744772</v>
      </c>
      <c r="AL125" s="133">
        <v>0.11277144616952692</v>
      </c>
      <c r="AM125" s="133" t="s">
        <v>1751</v>
      </c>
      <c r="AN125" s="133" t="s">
        <v>1751</v>
      </c>
      <c r="AO125" s="133" t="s">
        <v>1751</v>
      </c>
      <c r="AP125" s="133">
        <v>0.10288243764353588</v>
      </c>
      <c r="AQ125" s="133">
        <v>0.14080566856770871</v>
      </c>
      <c r="AR125" s="133">
        <v>0.14424314618543804</v>
      </c>
      <c r="AS125" s="133">
        <v>7.976162996294997E-2</v>
      </c>
      <c r="AT125" s="133" t="s">
        <v>1751</v>
      </c>
      <c r="AU125" s="133" t="s">
        <v>1751</v>
      </c>
      <c r="AV125" s="68" t="s">
        <v>1751</v>
      </c>
      <c r="AW125" s="68" t="s">
        <v>1751</v>
      </c>
      <c r="AX125" s="68" t="s">
        <v>1751</v>
      </c>
      <c r="AY125" s="68">
        <v>0.15149229045721077</v>
      </c>
      <c r="AZ125" s="68">
        <v>9.0392029048355541E-2</v>
      </c>
      <c r="BA125" s="68" t="s">
        <v>1751</v>
      </c>
      <c r="BB125" s="68" t="s">
        <v>1751</v>
      </c>
      <c r="BC125" s="68" t="s">
        <v>1751</v>
      </c>
      <c r="BD125" s="68" t="s">
        <v>1751</v>
      </c>
      <c r="BE125" s="68" t="s">
        <v>1751</v>
      </c>
      <c r="BF125" s="68" t="s">
        <v>1751</v>
      </c>
      <c r="BH125" s="68" t="s">
        <v>1751</v>
      </c>
    </row>
    <row r="126" spans="1:60">
      <c r="A126" s="132">
        <v>45026</v>
      </c>
      <c r="B126" s="133">
        <v>0.12044730857939435</v>
      </c>
      <c r="C126" s="133">
        <v>0.11366293256942298</v>
      </c>
      <c r="D126" s="133">
        <v>0.15573496808984996</v>
      </c>
      <c r="E126" s="133">
        <v>0.13180111626240346</v>
      </c>
      <c r="F126" s="133">
        <v>0.14171438768315883</v>
      </c>
      <c r="G126" s="133">
        <v>0.1409466067476797</v>
      </c>
      <c r="H126" s="133">
        <v>0.15017181460287518</v>
      </c>
      <c r="I126" s="133">
        <v>0.14746750475591536</v>
      </c>
      <c r="J126" s="133">
        <v>0.14398247681619206</v>
      </c>
      <c r="K126" s="133">
        <v>0.14748314870434778</v>
      </c>
      <c r="L126" s="133">
        <v>0.13872338548668658</v>
      </c>
      <c r="M126" s="133">
        <v>0.12466369171323066</v>
      </c>
      <c r="N126" s="133">
        <v>0.15800100125454045</v>
      </c>
      <c r="O126" s="133">
        <v>0.15751576128456865</v>
      </c>
      <c r="P126" s="133">
        <v>0.14042675311573685</v>
      </c>
      <c r="Q126" s="133">
        <v>0.14722722849774164</v>
      </c>
      <c r="R126" s="133">
        <v>0.13377805741458132</v>
      </c>
      <c r="S126" s="133">
        <v>0.1414082608378941</v>
      </c>
      <c r="T126" s="133">
        <v>0.15377838597581411</v>
      </c>
      <c r="U126" s="133">
        <v>0.14675545833691764</v>
      </c>
      <c r="V126" s="133">
        <v>0.12874740450760216</v>
      </c>
      <c r="W126" s="133">
        <v>0.14449811866201151</v>
      </c>
      <c r="X126" s="133">
        <v>0.13157337400618385</v>
      </c>
      <c r="Y126" s="133">
        <v>0.1261605802104532</v>
      </c>
      <c r="Z126" s="133">
        <v>0.10161883655395412</v>
      </c>
      <c r="AA126" s="133">
        <v>0.11514654705915091</v>
      </c>
      <c r="AB126" s="133">
        <v>0.14040413711032373</v>
      </c>
      <c r="AC126" s="133">
        <v>0.14187385775437647</v>
      </c>
      <c r="AD126" s="133">
        <v>0.14029813476649036</v>
      </c>
      <c r="AE126" s="133">
        <v>0.12948732449411521</v>
      </c>
      <c r="AF126" s="133">
        <v>0.11553647855853523</v>
      </c>
      <c r="AG126" s="133">
        <v>0.14177234234412536</v>
      </c>
      <c r="AH126" s="133">
        <v>0.15283537372482672</v>
      </c>
      <c r="AI126" s="133">
        <v>0.13553941692483473</v>
      </c>
      <c r="AJ126" s="133">
        <v>0.12878449156472341</v>
      </c>
      <c r="AK126" s="133">
        <v>0.13777729827744772</v>
      </c>
      <c r="AL126" s="133">
        <v>0.11277144616952706</v>
      </c>
      <c r="AM126" s="133" t="s">
        <v>1751</v>
      </c>
      <c r="AN126" s="133" t="s">
        <v>1751</v>
      </c>
      <c r="AO126" s="133" t="s">
        <v>1751</v>
      </c>
      <c r="AP126" s="133">
        <v>0.10288243764353588</v>
      </c>
      <c r="AQ126" s="133">
        <v>0.14080566856770871</v>
      </c>
      <c r="AR126" s="133">
        <v>0.1398976256233801</v>
      </c>
      <c r="AS126" s="133">
        <v>7.976162996294997E-2</v>
      </c>
      <c r="AT126" s="133" t="s">
        <v>1751</v>
      </c>
      <c r="AU126" s="133" t="s">
        <v>1751</v>
      </c>
      <c r="AV126" s="68" t="s">
        <v>1751</v>
      </c>
      <c r="AW126" s="68" t="s">
        <v>1751</v>
      </c>
      <c r="AX126" s="68" t="s">
        <v>1751</v>
      </c>
      <c r="AY126" s="68">
        <v>0.15099693444889828</v>
      </c>
      <c r="AZ126" s="68">
        <v>9.0392029048355541E-2</v>
      </c>
      <c r="BA126" s="68" t="s">
        <v>1751</v>
      </c>
      <c r="BB126" s="68" t="s">
        <v>1751</v>
      </c>
      <c r="BC126" s="68" t="s">
        <v>1751</v>
      </c>
      <c r="BD126" s="68" t="s">
        <v>1751</v>
      </c>
      <c r="BE126" s="68" t="s">
        <v>1751</v>
      </c>
      <c r="BF126" s="68" t="s">
        <v>1751</v>
      </c>
      <c r="BH126" s="68" t="s">
        <v>1751</v>
      </c>
    </row>
    <row r="127" spans="1:60">
      <c r="A127" s="132">
        <v>45027</v>
      </c>
      <c r="B127" s="133">
        <v>0.12044730857939435</v>
      </c>
      <c r="C127" s="133">
        <v>0.11366293256942298</v>
      </c>
      <c r="D127" s="133">
        <v>0.15573496808984985</v>
      </c>
      <c r="E127" s="133">
        <v>0.13180111626240332</v>
      </c>
      <c r="F127" s="133">
        <v>0.13905705959879847</v>
      </c>
      <c r="G127" s="133">
        <v>0.14094660674767978</v>
      </c>
      <c r="H127" s="133">
        <v>0.15017181460287521</v>
      </c>
      <c r="I127" s="133">
        <v>0.14746750470579956</v>
      </c>
      <c r="J127" s="133">
        <v>0.143982476816192</v>
      </c>
      <c r="K127" s="133">
        <v>0.14748314866778944</v>
      </c>
      <c r="L127" s="133">
        <v>0.14376492532050353</v>
      </c>
      <c r="M127" s="133">
        <v>0.12466369171323058</v>
      </c>
      <c r="N127" s="133">
        <v>0.15800100129845993</v>
      </c>
      <c r="O127" s="133">
        <v>0.15751576128456868</v>
      </c>
      <c r="P127" s="133">
        <v>0.14042675295495344</v>
      </c>
      <c r="Q127" s="133">
        <v>0.1472272284977417</v>
      </c>
      <c r="R127" s="133">
        <v>0.13377805741458132</v>
      </c>
      <c r="S127" s="133">
        <v>0.14140826083746671</v>
      </c>
      <c r="T127" s="133">
        <v>0.15377838569170837</v>
      </c>
      <c r="U127" s="133">
        <v>0.14559351649354885</v>
      </c>
      <c r="V127" s="133">
        <v>0.13487439806481955</v>
      </c>
      <c r="W127" s="133">
        <v>0.14449811866201151</v>
      </c>
      <c r="X127" s="133">
        <v>0.13575411300558607</v>
      </c>
      <c r="Y127" s="133">
        <v>0.12617265424160123</v>
      </c>
      <c r="Z127" s="133">
        <v>0.10541824678051995</v>
      </c>
      <c r="AA127" s="133">
        <v>0.11514654705915091</v>
      </c>
      <c r="AB127" s="133">
        <v>0.14040413711032373</v>
      </c>
      <c r="AC127" s="133">
        <v>0.14187385800958863</v>
      </c>
      <c r="AD127" s="133">
        <v>0.14029813476649042</v>
      </c>
      <c r="AE127" s="133">
        <v>0.12948732449411515</v>
      </c>
      <c r="AF127" s="133">
        <v>0.11553647855853523</v>
      </c>
      <c r="AG127" s="133">
        <v>0.1417723423441252</v>
      </c>
      <c r="AH127" s="133">
        <v>0.15218894407494399</v>
      </c>
      <c r="AI127" s="133">
        <v>0.13553941692483473</v>
      </c>
      <c r="AJ127" s="133">
        <v>0.12878449156472341</v>
      </c>
      <c r="AK127" s="133">
        <v>0.137824173782295</v>
      </c>
      <c r="AL127" s="133">
        <v>0.11277144616952706</v>
      </c>
      <c r="AM127" s="133" t="s">
        <v>1751</v>
      </c>
      <c r="AN127" s="133" t="s">
        <v>1751</v>
      </c>
      <c r="AO127" s="133" t="s">
        <v>1751</v>
      </c>
      <c r="AP127" s="133">
        <v>0.10288243764353588</v>
      </c>
      <c r="AQ127" s="133">
        <v>0.14482522020150976</v>
      </c>
      <c r="AR127" s="133">
        <v>0.13625322449547417</v>
      </c>
      <c r="AS127" s="133">
        <v>7.976162996294997E-2</v>
      </c>
      <c r="AT127" s="133" t="s">
        <v>1751</v>
      </c>
      <c r="AU127" s="133" t="s">
        <v>1751</v>
      </c>
      <c r="AV127" s="68" t="s">
        <v>1751</v>
      </c>
      <c r="AW127" s="68" t="s">
        <v>1751</v>
      </c>
      <c r="AX127" s="68" t="s">
        <v>1751</v>
      </c>
      <c r="AY127" s="68">
        <v>0.15099693444888546</v>
      </c>
      <c r="AZ127" s="68">
        <v>9.0392029129610696E-2</v>
      </c>
      <c r="BA127" s="68" t="s">
        <v>1751</v>
      </c>
      <c r="BB127" s="68" t="s">
        <v>1751</v>
      </c>
      <c r="BC127" s="68" t="s">
        <v>1751</v>
      </c>
      <c r="BD127" s="68" t="s">
        <v>1751</v>
      </c>
      <c r="BE127" s="68" t="s">
        <v>1751</v>
      </c>
      <c r="BF127" s="68" t="s">
        <v>1751</v>
      </c>
      <c r="BH127" s="68" t="s">
        <v>1751</v>
      </c>
    </row>
    <row r="128" spans="1:60">
      <c r="A128" s="132">
        <v>45028</v>
      </c>
      <c r="B128" s="133">
        <v>0.12044730857939435</v>
      </c>
      <c r="C128" s="133">
        <v>0.11366293256942298</v>
      </c>
      <c r="D128" s="133">
        <v>0.15573496808984985</v>
      </c>
      <c r="E128" s="133">
        <v>0.13180111626240337</v>
      </c>
      <c r="F128" s="133">
        <v>0.13515548278822659</v>
      </c>
      <c r="G128" s="133">
        <v>0.13691917268323914</v>
      </c>
      <c r="H128" s="133">
        <v>0.1501718146028751</v>
      </c>
      <c r="I128" s="133">
        <v>0.14746750470641426</v>
      </c>
      <c r="J128" s="133">
        <v>0.14398247677212117</v>
      </c>
      <c r="K128" s="133">
        <v>0.14729639926567473</v>
      </c>
      <c r="L128" s="133">
        <v>0.13024916767216485</v>
      </c>
      <c r="M128" s="133">
        <v>0.12466369146611284</v>
      </c>
      <c r="N128" s="133">
        <v>0.15800100129846009</v>
      </c>
      <c r="O128" s="133">
        <v>0.15751576110971344</v>
      </c>
      <c r="P128" s="133">
        <v>0.13613887938620076</v>
      </c>
      <c r="Q128" s="133">
        <v>0.13911753083960873</v>
      </c>
      <c r="R128" s="133">
        <v>0.13377805741458132</v>
      </c>
      <c r="S128" s="133">
        <v>0.14140826083746671</v>
      </c>
      <c r="T128" s="133">
        <v>0.1537783858064565</v>
      </c>
      <c r="U128" s="133">
        <v>0.14822154118717187</v>
      </c>
      <c r="V128" s="133">
        <v>0.13487439806481955</v>
      </c>
      <c r="W128" s="133">
        <v>0.14449811906546231</v>
      </c>
      <c r="X128" s="133">
        <v>0.12405002594784566</v>
      </c>
      <c r="Y128" s="133">
        <v>0.1261726542077049</v>
      </c>
      <c r="Z128" s="133">
        <v>0.10541824678051995</v>
      </c>
      <c r="AA128" s="133">
        <v>0.1151465470591511</v>
      </c>
      <c r="AB128" s="133">
        <v>0.1432898366636168</v>
      </c>
      <c r="AC128" s="133">
        <v>0.13534162487443827</v>
      </c>
      <c r="AD128" s="133">
        <v>0.14029813476226957</v>
      </c>
      <c r="AE128" s="133">
        <v>0.11050814109332044</v>
      </c>
      <c r="AF128" s="133">
        <v>0.11553647855853523</v>
      </c>
      <c r="AG128" s="133">
        <v>0.13355704343578431</v>
      </c>
      <c r="AH128" s="133">
        <v>0.15218894386709492</v>
      </c>
      <c r="AI128" s="133">
        <v>0.13553941716430962</v>
      </c>
      <c r="AJ128" s="133">
        <v>0.10872448238754739</v>
      </c>
      <c r="AK128" s="133">
        <v>0.12998386474574369</v>
      </c>
      <c r="AL128" s="133">
        <v>0.11277144616952704</v>
      </c>
      <c r="AM128" s="133" t="s">
        <v>1751</v>
      </c>
      <c r="AN128" s="133" t="s">
        <v>1751</v>
      </c>
      <c r="AO128" s="133" t="s">
        <v>1751</v>
      </c>
      <c r="AP128" s="133">
        <v>0.10288243764353588</v>
      </c>
      <c r="AQ128" s="133">
        <v>0.14482522020150976</v>
      </c>
      <c r="AR128" s="133">
        <v>0.14076388161807646</v>
      </c>
      <c r="AS128" s="133">
        <v>7.976162996294997E-2</v>
      </c>
      <c r="AT128" s="133" t="s">
        <v>1751</v>
      </c>
      <c r="AU128" s="133" t="s">
        <v>1751</v>
      </c>
      <c r="AV128" s="68" t="s">
        <v>1751</v>
      </c>
      <c r="AW128" s="68" t="s">
        <v>1751</v>
      </c>
      <c r="AX128" s="68" t="s">
        <v>1751</v>
      </c>
      <c r="AY128" s="68">
        <v>0.14935337619811986</v>
      </c>
      <c r="AZ128" s="68">
        <v>9.0392029129610696E-2</v>
      </c>
      <c r="BA128" s="68" t="s">
        <v>1751</v>
      </c>
      <c r="BB128" s="68" t="s">
        <v>1751</v>
      </c>
      <c r="BC128" s="68" t="s">
        <v>1751</v>
      </c>
      <c r="BD128" s="68" t="s">
        <v>1751</v>
      </c>
      <c r="BE128" s="68" t="s">
        <v>1751</v>
      </c>
      <c r="BF128" s="68" t="s">
        <v>1751</v>
      </c>
      <c r="BH128" s="68" t="s">
        <v>1751</v>
      </c>
    </row>
    <row r="129" spans="1:60">
      <c r="A129" s="132">
        <v>45029</v>
      </c>
      <c r="B129" s="133">
        <v>0.1204473085793944</v>
      </c>
      <c r="C129" s="133">
        <v>0.10064708408487152</v>
      </c>
      <c r="D129" s="133">
        <v>0.15573496808984985</v>
      </c>
      <c r="E129" s="133">
        <v>0.13146982044842578</v>
      </c>
      <c r="F129" s="133">
        <v>0.13123291102538379</v>
      </c>
      <c r="G129" s="133">
        <v>0.13691917268323914</v>
      </c>
      <c r="H129" s="133">
        <v>0.15017181462360316</v>
      </c>
      <c r="I129" s="133">
        <v>0.14746750469686812</v>
      </c>
      <c r="J129" s="133">
        <v>0.14398247677212117</v>
      </c>
      <c r="K129" s="133">
        <v>0.14729639926339602</v>
      </c>
      <c r="L129" s="133">
        <v>0.12789562434440505</v>
      </c>
      <c r="M129" s="133">
        <v>0.12466369157291687</v>
      </c>
      <c r="N129" s="133">
        <v>0.15800100126021127</v>
      </c>
      <c r="O129" s="133">
        <v>0.15751576110971344</v>
      </c>
      <c r="P129" s="133">
        <v>0.13144708178036926</v>
      </c>
      <c r="Q129" s="133">
        <v>0.11812722248816901</v>
      </c>
      <c r="R129" s="133">
        <v>0.13377805741458121</v>
      </c>
      <c r="S129" s="133">
        <v>0.13720484385579659</v>
      </c>
      <c r="T129" s="133">
        <v>0.15377838580645647</v>
      </c>
      <c r="U129" s="133">
        <v>0.1482215415623912</v>
      </c>
      <c r="V129" s="133">
        <v>0.11196374325912768</v>
      </c>
      <c r="W129" s="133">
        <v>0.14449811906546231</v>
      </c>
      <c r="X129" s="133">
        <v>0.12405002592777435</v>
      </c>
      <c r="Y129" s="133">
        <v>0.12321990286804305</v>
      </c>
      <c r="Z129" s="133">
        <v>0.10541824678051999</v>
      </c>
      <c r="AA129" s="133">
        <v>0.1151465470591511</v>
      </c>
      <c r="AB129" s="133">
        <v>0.14328983666361672</v>
      </c>
      <c r="AC129" s="133">
        <v>0.13534162487444965</v>
      </c>
      <c r="AD129" s="133">
        <v>0.1402981347854711</v>
      </c>
      <c r="AE129" s="133">
        <v>0.1063591126205837</v>
      </c>
      <c r="AF129" s="133">
        <v>0.11575456791893195</v>
      </c>
      <c r="AG129" s="133">
        <v>0.13363332990761709</v>
      </c>
      <c r="AH129" s="133">
        <v>0.13226507103056981</v>
      </c>
      <c r="AI129" s="133">
        <v>0.13553941719435994</v>
      </c>
      <c r="AJ129" s="133">
        <v>0.10832138887806453</v>
      </c>
      <c r="AK129" s="133">
        <v>0.12723290125017561</v>
      </c>
      <c r="AL129" s="133">
        <v>0.11277144616952695</v>
      </c>
      <c r="AM129" s="133" t="s">
        <v>1751</v>
      </c>
      <c r="AN129" s="133" t="s">
        <v>1751</v>
      </c>
      <c r="AO129" s="133" t="s">
        <v>1751</v>
      </c>
      <c r="AP129" s="133">
        <v>0.10287838138099922</v>
      </c>
      <c r="AQ129" s="133">
        <v>0.14482522020150976</v>
      </c>
      <c r="AR129" s="133">
        <v>0.13653539807139853</v>
      </c>
      <c r="AS129" s="133">
        <v>7.9761629962863637E-2</v>
      </c>
      <c r="AT129" s="133" t="s">
        <v>1751</v>
      </c>
      <c r="AU129" s="133" t="s">
        <v>1751</v>
      </c>
      <c r="AV129" s="68" t="s">
        <v>1751</v>
      </c>
      <c r="AW129" s="68" t="s">
        <v>1751</v>
      </c>
      <c r="AX129" s="68" t="s">
        <v>1751</v>
      </c>
      <c r="AY129" s="68">
        <v>0.15269779695604693</v>
      </c>
      <c r="AZ129" s="68">
        <v>9.0392029130896112E-2</v>
      </c>
      <c r="BA129" s="68" t="s">
        <v>1751</v>
      </c>
      <c r="BB129" s="68" t="s">
        <v>1751</v>
      </c>
      <c r="BC129" s="68" t="s">
        <v>1751</v>
      </c>
      <c r="BD129" s="68" t="s">
        <v>1751</v>
      </c>
      <c r="BE129" s="68" t="s">
        <v>1751</v>
      </c>
      <c r="BF129" s="68" t="s">
        <v>1751</v>
      </c>
      <c r="BH129" s="68" t="s">
        <v>1751</v>
      </c>
    </row>
    <row r="130" spans="1:60">
      <c r="A130" s="132">
        <v>45030</v>
      </c>
      <c r="B130" s="133">
        <v>0.1204473085793944</v>
      </c>
      <c r="C130" s="133">
        <v>0.10064708408487152</v>
      </c>
      <c r="D130" s="133">
        <v>0.15573496808984985</v>
      </c>
      <c r="E130" s="133">
        <v>0.13146982044842578</v>
      </c>
      <c r="F130" s="133">
        <v>0.13123291102538379</v>
      </c>
      <c r="G130" s="133">
        <v>0.13691917268323911</v>
      </c>
      <c r="H130" s="133">
        <v>0.15017181462360316</v>
      </c>
      <c r="I130" s="133">
        <v>0.14746750469686812</v>
      </c>
      <c r="J130" s="133">
        <v>0.14398247677212114</v>
      </c>
      <c r="K130" s="133">
        <v>0.14729639926339599</v>
      </c>
      <c r="L130" s="133">
        <v>0.12789562434440505</v>
      </c>
      <c r="M130" s="133">
        <v>0.12466369157291687</v>
      </c>
      <c r="N130" s="133">
        <v>0.15800100126021127</v>
      </c>
      <c r="O130" s="133">
        <v>0.15751576110971344</v>
      </c>
      <c r="P130" s="133">
        <v>0.13144708178036926</v>
      </c>
      <c r="Q130" s="133">
        <v>0.11812722248816901</v>
      </c>
      <c r="R130" s="133">
        <v>0.13377805741458121</v>
      </c>
      <c r="S130" s="133">
        <v>0.13720484385579659</v>
      </c>
      <c r="T130" s="133">
        <v>0.15377838580645647</v>
      </c>
      <c r="U130" s="133">
        <v>0.14178705480613624</v>
      </c>
      <c r="V130" s="133">
        <v>0.11196374325912768</v>
      </c>
      <c r="W130" s="133">
        <v>0.14449811906546231</v>
      </c>
      <c r="X130" s="133">
        <v>0.12405002592777435</v>
      </c>
      <c r="Y130" s="133">
        <v>0.12321990286804305</v>
      </c>
      <c r="Z130" s="133">
        <v>0.10541824678051999</v>
      </c>
      <c r="AA130" s="133">
        <v>0.1151465470591511</v>
      </c>
      <c r="AB130" s="133">
        <v>0.14328983666361672</v>
      </c>
      <c r="AC130" s="133">
        <v>0.12775125154782754</v>
      </c>
      <c r="AD130" s="133">
        <v>0.1402981347854711</v>
      </c>
      <c r="AE130" s="133">
        <v>0.1063591126205837</v>
      </c>
      <c r="AF130" s="133">
        <v>0.11575456791893195</v>
      </c>
      <c r="AG130" s="133">
        <v>0.13363332990761709</v>
      </c>
      <c r="AH130" s="133">
        <v>0.13226507103056981</v>
      </c>
      <c r="AI130" s="133">
        <v>0.13553941719435994</v>
      </c>
      <c r="AJ130" s="133">
        <v>0.10832138887806453</v>
      </c>
      <c r="AK130" s="133">
        <v>0.12723290125017561</v>
      </c>
      <c r="AL130" s="133">
        <v>0.11277144616952695</v>
      </c>
      <c r="AM130" s="133" t="s">
        <v>1751</v>
      </c>
      <c r="AN130" s="133" t="s">
        <v>1751</v>
      </c>
      <c r="AO130" s="133" t="s">
        <v>1751</v>
      </c>
      <c r="AP130" s="133">
        <v>0.10287838138099922</v>
      </c>
      <c r="AQ130" s="133">
        <v>0.14482522020150976</v>
      </c>
      <c r="AR130" s="133">
        <v>0.1365353980713985</v>
      </c>
      <c r="AS130" s="133">
        <v>7.9761629962863637E-2</v>
      </c>
      <c r="AT130" s="133" t="s">
        <v>1751</v>
      </c>
      <c r="AU130" s="133" t="s">
        <v>1751</v>
      </c>
      <c r="AV130" s="68" t="s">
        <v>1751</v>
      </c>
      <c r="AW130" s="68" t="s">
        <v>1751</v>
      </c>
      <c r="AX130" s="68" t="s">
        <v>1751</v>
      </c>
      <c r="AY130" s="68">
        <v>0.1466244146754084</v>
      </c>
      <c r="AZ130" s="68">
        <v>9.0392029130896112E-2</v>
      </c>
      <c r="BA130" s="68" t="s">
        <v>1751</v>
      </c>
      <c r="BB130" s="68" t="s">
        <v>1751</v>
      </c>
      <c r="BC130" s="68" t="s">
        <v>1751</v>
      </c>
      <c r="BD130" s="68" t="s">
        <v>1751</v>
      </c>
      <c r="BE130" s="68" t="s">
        <v>1751</v>
      </c>
      <c r="BF130" s="68" t="s">
        <v>1751</v>
      </c>
      <c r="BH130" s="68" t="s">
        <v>1751</v>
      </c>
    </row>
    <row r="131" spans="1:60">
      <c r="A131" s="132">
        <v>45031</v>
      </c>
      <c r="B131" s="133">
        <v>0.1204473085793944</v>
      </c>
      <c r="C131" s="133">
        <v>0.10064708408487152</v>
      </c>
      <c r="D131" s="133">
        <v>0.15573496808984985</v>
      </c>
      <c r="E131" s="133">
        <v>0.13146982044842578</v>
      </c>
      <c r="F131" s="133">
        <v>0.13123291102538379</v>
      </c>
      <c r="G131" s="133">
        <v>0.13691917268323911</v>
      </c>
      <c r="H131" s="133">
        <v>0.15017181462360316</v>
      </c>
      <c r="I131" s="133">
        <v>0.14746750469686812</v>
      </c>
      <c r="J131" s="133">
        <v>0.14398247677212114</v>
      </c>
      <c r="K131" s="133">
        <v>0.14729639926339599</v>
      </c>
      <c r="L131" s="133">
        <v>0.12789562434440505</v>
      </c>
      <c r="M131" s="133">
        <v>0.12466369157291687</v>
      </c>
      <c r="N131" s="133">
        <v>0.15800100126021127</v>
      </c>
      <c r="O131" s="133">
        <v>0.15751576110971344</v>
      </c>
      <c r="P131" s="133">
        <v>0.13144708178036926</v>
      </c>
      <c r="Q131" s="133">
        <v>0.11812722248816901</v>
      </c>
      <c r="R131" s="133">
        <v>0.13377805741458121</v>
      </c>
      <c r="S131" s="133">
        <v>0.13720484385579659</v>
      </c>
      <c r="T131" s="133">
        <v>0.15377838580645647</v>
      </c>
      <c r="U131" s="133">
        <v>0.14178705046685894</v>
      </c>
      <c r="V131" s="133">
        <v>0.11196374325912768</v>
      </c>
      <c r="W131" s="133">
        <v>0.14449811906546231</v>
      </c>
      <c r="X131" s="133">
        <v>0.12405002592777435</v>
      </c>
      <c r="Y131" s="133">
        <v>0.12321990286804305</v>
      </c>
      <c r="Z131" s="133">
        <v>0.10541824678051999</v>
      </c>
      <c r="AA131" s="133">
        <v>0.1151465470591511</v>
      </c>
      <c r="AB131" s="133">
        <v>0.14328983666361672</v>
      </c>
      <c r="AC131" s="133">
        <v>0.12775125154779968</v>
      </c>
      <c r="AD131" s="133">
        <v>0.1402981347854711</v>
      </c>
      <c r="AE131" s="133">
        <v>0.1063591126205837</v>
      </c>
      <c r="AF131" s="133">
        <v>0.11575456791893195</v>
      </c>
      <c r="AG131" s="133">
        <v>0.13363332990761709</v>
      </c>
      <c r="AH131" s="133">
        <v>0.13226507103056981</v>
      </c>
      <c r="AI131" s="133">
        <v>0.13553941719435994</v>
      </c>
      <c r="AJ131" s="133">
        <v>0.10832138887806453</v>
      </c>
      <c r="AK131" s="133">
        <v>0.12723290125017561</v>
      </c>
      <c r="AL131" s="133">
        <v>0.11277144616952695</v>
      </c>
      <c r="AM131" s="133" t="s">
        <v>1751</v>
      </c>
      <c r="AN131" s="133" t="s">
        <v>1751</v>
      </c>
      <c r="AO131" s="133" t="s">
        <v>1751</v>
      </c>
      <c r="AP131" s="133">
        <v>0.10287838138099922</v>
      </c>
      <c r="AQ131" s="133">
        <v>0.14482522020150976</v>
      </c>
      <c r="AR131" s="133">
        <v>0.1365353980713985</v>
      </c>
      <c r="AS131" s="133">
        <v>7.9761629962863637E-2</v>
      </c>
      <c r="AT131" s="133" t="s">
        <v>1751</v>
      </c>
      <c r="AU131" s="133" t="s">
        <v>1751</v>
      </c>
      <c r="AV131" s="68" t="s">
        <v>1751</v>
      </c>
      <c r="AW131" s="68" t="s">
        <v>1751</v>
      </c>
      <c r="AX131" s="68" t="s">
        <v>1751</v>
      </c>
      <c r="AY131" s="68">
        <v>0.14662441467540824</v>
      </c>
      <c r="AZ131" s="68">
        <v>9.0392029130896112E-2</v>
      </c>
      <c r="BA131" s="68" t="s">
        <v>1751</v>
      </c>
      <c r="BB131" s="68" t="s">
        <v>1751</v>
      </c>
      <c r="BC131" s="68" t="s">
        <v>1751</v>
      </c>
      <c r="BD131" s="68" t="s">
        <v>1751</v>
      </c>
      <c r="BE131" s="68" t="s">
        <v>1751</v>
      </c>
      <c r="BF131" s="68" t="s">
        <v>1751</v>
      </c>
      <c r="BH131" s="68" t="s">
        <v>1751</v>
      </c>
    </row>
    <row r="132" spans="1:60">
      <c r="A132" s="132">
        <v>45032</v>
      </c>
      <c r="B132" s="133">
        <v>0.11363231218459005</v>
      </c>
      <c r="C132" s="133">
        <v>0.10064708408487152</v>
      </c>
      <c r="D132" s="133">
        <v>0.15615939312444305</v>
      </c>
      <c r="E132" s="133">
        <v>0.13146982034868068</v>
      </c>
      <c r="F132" s="133">
        <v>0.13138931984365776</v>
      </c>
      <c r="G132" s="133">
        <v>0.13696954029215652</v>
      </c>
      <c r="H132" s="133">
        <v>0.1501718146236031</v>
      </c>
      <c r="I132" s="133">
        <v>0.14329846264546234</v>
      </c>
      <c r="J132" s="133">
        <v>0.14398247685307897</v>
      </c>
      <c r="K132" s="133">
        <v>0.14761372691887095</v>
      </c>
      <c r="L132" s="133">
        <v>0.12404712162081634</v>
      </c>
      <c r="M132" s="133">
        <v>0.12466369154600833</v>
      </c>
      <c r="N132" s="133">
        <v>0.15800100122827221</v>
      </c>
      <c r="O132" s="133">
        <v>0.15751576110804555</v>
      </c>
      <c r="P132" s="133">
        <v>0.13144708180933373</v>
      </c>
      <c r="Q132" s="133">
        <v>0.11019067324218343</v>
      </c>
      <c r="R132" s="133">
        <v>0.13377805741458121</v>
      </c>
      <c r="S132" s="133">
        <v>0.13720484385579657</v>
      </c>
      <c r="T132" s="133">
        <v>0.15377838580645647</v>
      </c>
      <c r="U132" s="133">
        <v>0.14203605121150609</v>
      </c>
      <c r="V132" s="133">
        <v>0.11196374325912768</v>
      </c>
      <c r="W132" s="133">
        <v>0.14449811906546231</v>
      </c>
      <c r="X132" s="133">
        <v>0.12405002592777435</v>
      </c>
      <c r="Y132" s="133">
        <v>0.12321990267810215</v>
      </c>
      <c r="Z132" s="133">
        <v>0.10983348598963162</v>
      </c>
      <c r="AA132" s="133">
        <v>0.1151465470591511</v>
      </c>
      <c r="AB132" s="133">
        <v>0.14328983666361664</v>
      </c>
      <c r="AC132" s="133">
        <v>0.127751251323098</v>
      </c>
      <c r="AD132" s="133">
        <v>0.14029813478547107</v>
      </c>
      <c r="AE132" s="133">
        <v>0.1063591126205837</v>
      </c>
      <c r="AF132" s="133">
        <v>0.11575456791893195</v>
      </c>
      <c r="AG132" s="133">
        <v>0.12958258208496726</v>
      </c>
      <c r="AH132" s="133">
        <v>0.14251531815062912</v>
      </c>
      <c r="AI132" s="133">
        <v>0.13553941719435994</v>
      </c>
      <c r="AJ132" s="133">
        <v>0.10832138887806453</v>
      </c>
      <c r="AK132" s="133">
        <v>0.12723290125017567</v>
      </c>
      <c r="AL132" s="133">
        <v>0.11277144616952695</v>
      </c>
      <c r="AM132" s="133" t="s">
        <v>1751</v>
      </c>
      <c r="AN132" s="133" t="s">
        <v>1751</v>
      </c>
      <c r="AO132" s="133" t="s">
        <v>1751</v>
      </c>
      <c r="AP132" s="133">
        <v>0.10287838138099922</v>
      </c>
      <c r="AQ132" s="133">
        <v>0.14092582141585727</v>
      </c>
      <c r="AR132" s="133">
        <v>0.13434438862164647</v>
      </c>
      <c r="AS132" s="133">
        <v>7.9761629962863637E-2</v>
      </c>
      <c r="AT132" s="133" t="s">
        <v>1751</v>
      </c>
      <c r="AU132" s="133" t="s">
        <v>1751</v>
      </c>
      <c r="AV132" s="68" t="s">
        <v>1751</v>
      </c>
      <c r="AW132" s="68" t="s">
        <v>1751</v>
      </c>
      <c r="AX132" s="68" t="s">
        <v>1751</v>
      </c>
      <c r="AY132" s="68">
        <v>0.14298348670390451</v>
      </c>
      <c r="AZ132" s="68">
        <v>9.0392029130896112E-2</v>
      </c>
      <c r="BA132" s="68" t="s">
        <v>1751</v>
      </c>
      <c r="BB132" s="68" t="s">
        <v>1751</v>
      </c>
      <c r="BC132" s="68" t="s">
        <v>1751</v>
      </c>
      <c r="BD132" s="68" t="s">
        <v>1751</v>
      </c>
      <c r="BE132" s="68" t="s">
        <v>1751</v>
      </c>
      <c r="BF132" s="68" t="s">
        <v>1751</v>
      </c>
      <c r="BH132" s="68" t="s">
        <v>1751</v>
      </c>
    </row>
    <row r="133" spans="1:60">
      <c r="A133" s="132">
        <v>45033</v>
      </c>
      <c r="B133" s="133">
        <v>0.11363231218459001</v>
      </c>
      <c r="C133" s="133">
        <v>0.10064708408487158</v>
      </c>
      <c r="D133" s="133">
        <v>0.15615939312444302</v>
      </c>
      <c r="E133" s="133">
        <v>0.13538452953696606</v>
      </c>
      <c r="F133" s="133">
        <v>0.13521185284196444</v>
      </c>
      <c r="G133" s="133">
        <v>0.13696954063942618</v>
      </c>
      <c r="H133" s="133">
        <v>0.15017181448125727</v>
      </c>
      <c r="I133" s="133">
        <v>0.14329846264424273</v>
      </c>
      <c r="J133" s="133">
        <v>0.14006327109588418</v>
      </c>
      <c r="K133" s="133">
        <v>0.14760662345710979</v>
      </c>
      <c r="L133" s="133">
        <v>0.12794156156754072</v>
      </c>
      <c r="M133" s="133">
        <v>0.12466369154600836</v>
      </c>
      <c r="N133" s="133">
        <v>0.15800100126123634</v>
      </c>
      <c r="O133" s="133">
        <v>0.15199842857088747</v>
      </c>
      <c r="P133" s="133">
        <v>0.13144708177584591</v>
      </c>
      <c r="Q133" s="133">
        <v>0.11019067324218353</v>
      </c>
      <c r="R133" s="133">
        <v>0.13377805741458126</v>
      </c>
      <c r="S133" s="133">
        <v>0.13720484385579657</v>
      </c>
      <c r="T133" s="133">
        <v>0.15377838580645645</v>
      </c>
      <c r="U133" s="133">
        <v>0.13011789859198869</v>
      </c>
      <c r="V133" s="133">
        <v>0.11196374325912764</v>
      </c>
      <c r="W133" s="133">
        <v>0.14695116413198775</v>
      </c>
      <c r="X133" s="133">
        <v>0.12405002592777434</v>
      </c>
      <c r="Y133" s="133">
        <v>0.12321990269132016</v>
      </c>
      <c r="Z133" s="133">
        <v>0.1155864222316763</v>
      </c>
      <c r="AA133" s="133">
        <v>0.11514654717279507</v>
      </c>
      <c r="AB133" s="133">
        <v>0.14328983666361667</v>
      </c>
      <c r="AC133" s="133">
        <v>0.1277512525830771</v>
      </c>
      <c r="AD133" s="133">
        <v>0.14029813478547107</v>
      </c>
      <c r="AE133" s="133">
        <v>0.10635911262058378</v>
      </c>
      <c r="AF133" s="133">
        <v>0.11575456791893197</v>
      </c>
      <c r="AG133" s="133">
        <v>0.1294040416169559</v>
      </c>
      <c r="AH133" s="133">
        <v>0.14063687981869488</v>
      </c>
      <c r="AI133" s="133">
        <v>0.12664534973851188</v>
      </c>
      <c r="AJ133" s="133">
        <v>0.10832138887806453</v>
      </c>
      <c r="AK133" s="133">
        <v>0.12314173338510806</v>
      </c>
      <c r="AL133" s="133">
        <v>0.11277144620482461</v>
      </c>
      <c r="AM133" s="133" t="s">
        <v>1751</v>
      </c>
      <c r="AN133" s="133" t="s">
        <v>1751</v>
      </c>
      <c r="AO133" s="133" t="s">
        <v>1751</v>
      </c>
      <c r="AP133" s="133">
        <v>0.10287838138099925</v>
      </c>
      <c r="AQ133" s="133">
        <v>0.133103773764532</v>
      </c>
      <c r="AR133" s="133">
        <v>0.13715819981257502</v>
      </c>
      <c r="AS133" s="133">
        <v>7.9761629962863664E-2</v>
      </c>
      <c r="AT133" s="133" t="s">
        <v>1751</v>
      </c>
      <c r="AU133" s="133" t="s">
        <v>1751</v>
      </c>
      <c r="AV133" s="68" t="s">
        <v>1751</v>
      </c>
      <c r="AW133" s="68" t="s">
        <v>1751</v>
      </c>
      <c r="AX133" s="68" t="s">
        <v>1751</v>
      </c>
      <c r="AY133" s="68">
        <v>0.14062173456320146</v>
      </c>
      <c r="AZ133" s="68">
        <v>9.0392029130896043E-2</v>
      </c>
      <c r="BA133" s="68" t="s">
        <v>1751</v>
      </c>
      <c r="BB133" s="68" t="s">
        <v>1751</v>
      </c>
      <c r="BC133" s="68" t="s">
        <v>1751</v>
      </c>
      <c r="BD133" s="68" t="s">
        <v>1751</v>
      </c>
      <c r="BE133" s="68" t="s">
        <v>1751</v>
      </c>
      <c r="BF133" s="68" t="s">
        <v>1751</v>
      </c>
      <c r="BH133" s="68" t="s">
        <v>1751</v>
      </c>
    </row>
    <row r="134" spans="1:60">
      <c r="A134" s="132">
        <v>45034</v>
      </c>
      <c r="B134" s="133">
        <v>0.11363231218459001</v>
      </c>
      <c r="C134" s="133">
        <v>0.10064708408487158</v>
      </c>
      <c r="D134" s="133">
        <v>0.15615939312444302</v>
      </c>
      <c r="E134" s="133">
        <v>0.13808042414344684</v>
      </c>
      <c r="F134" s="133">
        <v>0.13521185291060475</v>
      </c>
      <c r="G134" s="133">
        <v>0.13304337182422804</v>
      </c>
      <c r="H134" s="133">
        <v>0.15017181455980094</v>
      </c>
      <c r="I134" s="133">
        <v>0.14329846264424276</v>
      </c>
      <c r="J134" s="133">
        <v>0.14006327109588423</v>
      </c>
      <c r="K134" s="133">
        <v>0.1476066234615005</v>
      </c>
      <c r="L134" s="133">
        <v>0.12392134613713313</v>
      </c>
      <c r="M134" s="133">
        <v>0.12466369154600826</v>
      </c>
      <c r="N134" s="133">
        <v>0.15800100147219837</v>
      </c>
      <c r="O134" s="133">
        <v>0.14507897257066663</v>
      </c>
      <c r="P134" s="133">
        <v>0.13144708181970263</v>
      </c>
      <c r="Q134" s="133">
        <v>0.1101906732421835</v>
      </c>
      <c r="R134" s="133">
        <v>0.13377805741458126</v>
      </c>
      <c r="S134" s="133">
        <v>0.13720484385579662</v>
      </c>
      <c r="T134" s="133">
        <v>0.15377838580645642</v>
      </c>
      <c r="U134" s="133">
        <v>0.13134070253939278</v>
      </c>
      <c r="V134" s="133">
        <v>0.11196374325912763</v>
      </c>
      <c r="W134" s="133">
        <v>0.14695116413198778</v>
      </c>
      <c r="X134" s="133">
        <v>0.12405002586151544</v>
      </c>
      <c r="Y134" s="133">
        <v>0.12321990271738005</v>
      </c>
      <c r="Z134" s="133">
        <v>0.11953848308063142</v>
      </c>
      <c r="AA134" s="133">
        <v>0.1151465471727951</v>
      </c>
      <c r="AB134" s="133">
        <v>0.1432898366636168</v>
      </c>
      <c r="AC134" s="133">
        <v>0.1277512524480526</v>
      </c>
      <c r="AD134" s="133">
        <v>0.13595713131547565</v>
      </c>
      <c r="AE134" s="133">
        <v>0.11328172418225156</v>
      </c>
      <c r="AF134" s="133">
        <v>0.11575456791893197</v>
      </c>
      <c r="AG134" s="133">
        <v>0.12895151875985014</v>
      </c>
      <c r="AH134" s="133">
        <v>0.13599250645246452</v>
      </c>
      <c r="AI134" s="133">
        <v>0.12664534973851194</v>
      </c>
      <c r="AJ134" s="133">
        <v>0.10832138887806456</v>
      </c>
      <c r="AK134" s="133">
        <v>0.11703468530985971</v>
      </c>
      <c r="AL134" s="133">
        <v>0.1127714462048246</v>
      </c>
      <c r="AM134" s="133" t="s">
        <v>1751</v>
      </c>
      <c r="AN134" s="133" t="s">
        <v>1751</v>
      </c>
      <c r="AO134" s="133" t="s">
        <v>1751</v>
      </c>
      <c r="AP134" s="133">
        <v>0.10287838138099925</v>
      </c>
      <c r="AQ134" s="133">
        <v>0.133103773764532</v>
      </c>
      <c r="AR134" s="133">
        <v>0.13689079343053501</v>
      </c>
      <c r="AS134" s="133">
        <v>7.9761629962863664E-2</v>
      </c>
      <c r="AT134" s="133" t="s">
        <v>1751</v>
      </c>
      <c r="AU134" s="133" t="s">
        <v>1751</v>
      </c>
      <c r="AV134" s="68" t="s">
        <v>1751</v>
      </c>
      <c r="AW134" s="68" t="s">
        <v>1751</v>
      </c>
      <c r="AX134" s="68" t="s">
        <v>1751</v>
      </c>
      <c r="AY134" s="68">
        <v>0.13672257287340281</v>
      </c>
      <c r="AZ134" s="68">
        <v>9.0392029130896029E-2</v>
      </c>
      <c r="BA134" s="68" t="s">
        <v>1751</v>
      </c>
      <c r="BB134" s="68" t="s">
        <v>1751</v>
      </c>
      <c r="BC134" s="68" t="s">
        <v>1751</v>
      </c>
      <c r="BD134" s="68" t="s">
        <v>1751</v>
      </c>
      <c r="BE134" s="68" t="s">
        <v>1751</v>
      </c>
      <c r="BF134" s="68" t="s">
        <v>1751</v>
      </c>
      <c r="BH134" s="68" t="s">
        <v>1751</v>
      </c>
    </row>
    <row r="135" spans="1:60">
      <c r="A135" s="132">
        <v>45035</v>
      </c>
      <c r="B135" s="133">
        <v>0.11363231218459002</v>
      </c>
      <c r="C135" s="133">
        <v>0.10064708393989472</v>
      </c>
      <c r="D135" s="133">
        <v>0.15615939312444305</v>
      </c>
      <c r="E135" s="133">
        <v>0.13806627900364479</v>
      </c>
      <c r="F135" s="133">
        <v>0.135234316162306</v>
      </c>
      <c r="G135" s="133">
        <v>0.1330433719306095</v>
      </c>
      <c r="H135" s="133">
        <v>0.15017181456064441</v>
      </c>
      <c r="I135" s="133">
        <v>0.13932827527233155</v>
      </c>
      <c r="J135" s="133">
        <v>0.13629932132142356</v>
      </c>
      <c r="K135" s="133">
        <v>0.14760662350684789</v>
      </c>
      <c r="L135" s="133">
        <v>0.12392134592248742</v>
      </c>
      <c r="M135" s="133">
        <v>0.12466369156438335</v>
      </c>
      <c r="N135" s="133">
        <v>0.15800100137323408</v>
      </c>
      <c r="O135" s="133">
        <v>0.14017820008337559</v>
      </c>
      <c r="P135" s="133">
        <v>0.13659193829411803</v>
      </c>
      <c r="Q135" s="133">
        <v>0.11829802676726969</v>
      </c>
      <c r="R135" s="133">
        <v>0.15584048002040868</v>
      </c>
      <c r="S135" s="133">
        <v>0.13258972783596262</v>
      </c>
      <c r="T135" s="133">
        <v>0.14675178258017452</v>
      </c>
      <c r="U135" s="133">
        <v>0.13255205198601491</v>
      </c>
      <c r="V135" s="133">
        <v>0.11196374325912768</v>
      </c>
      <c r="W135" s="133">
        <v>0.14695116413198775</v>
      </c>
      <c r="X135" s="133">
        <v>0.10847002809751714</v>
      </c>
      <c r="Y135" s="133">
        <v>0.12321990271738015</v>
      </c>
      <c r="Z135" s="133">
        <v>0.11953848308063146</v>
      </c>
      <c r="AA135" s="133">
        <v>0.11514654717279507</v>
      </c>
      <c r="AB135" s="133">
        <v>0.14328983666361675</v>
      </c>
      <c r="AC135" s="133">
        <v>0.12775125226865142</v>
      </c>
      <c r="AD135" s="133">
        <v>0.13595713129829454</v>
      </c>
      <c r="AE135" s="133">
        <v>0.11328591488780994</v>
      </c>
      <c r="AF135" s="133">
        <v>0.11575456791893192</v>
      </c>
      <c r="AG135" s="133">
        <v>0.12895151875985031</v>
      </c>
      <c r="AH135" s="133">
        <v>0.14542912353597234</v>
      </c>
      <c r="AI135" s="133">
        <v>0.12664534973567379</v>
      </c>
      <c r="AJ135" s="133">
        <v>0.11590334627357259</v>
      </c>
      <c r="AK135" s="133">
        <v>0.12275472336030416</v>
      </c>
      <c r="AL135" s="133">
        <v>0.11277144620482465</v>
      </c>
      <c r="AM135" s="133" t="s">
        <v>1751</v>
      </c>
      <c r="AN135" s="133" t="s">
        <v>1751</v>
      </c>
      <c r="AO135" s="133" t="s">
        <v>1751</v>
      </c>
      <c r="AP135" s="133">
        <v>0.1028783813809992</v>
      </c>
      <c r="AQ135" s="133">
        <v>0.13692351383739573</v>
      </c>
      <c r="AR135" s="133">
        <v>0.14003920384602569</v>
      </c>
      <c r="AS135" s="133">
        <v>7.9761629962863539E-2</v>
      </c>
      <c r="AT135" s="133" t="s">
        <v>1751</v>
      </c>
      <c r="AU135" s="133" t="s">
        <v>1751</v>
      </c>
      <c r="AV135" s="68" t="s">
        <v>1751</v>
      </c>
      <c r="AW135" s="68" t="s">
        <v>1751</v>
      </c>
      <c r="AX135" s="68" t="s">
        <v>1751</v>
      </c>
      <c r="AY135" s="68">
        <v>0.13810635331616078</v>
      </c>
      <c r="AZ135" s="68">
        <v>9.0392029130896112E-2</v>
      </c>
      <c r="BA135" s="68" t="s">
        <v>1751</v>
      </c>
      <c r="BB135" s="68" t="s">
        <v>1751</v>
      </c>
      <c r="BC135" s="68" t="s">
        <v>1751</v>
      </c>
      <c r="BD135" s="68" t="s">
        <v>1751</v>
      </c>
      <c r="BE135" s="68" t="s">
        <v>1751</v>
      </c>
      <c r="BF135" s="68" t="s">
        <v>1751</v>
      </c>
      <c r="BH135" s="68" t="s">
        <v>1751</v>
      </c>
    </row>
    <row r="136" spans="1:60">
      <c r="A136" s="132">
        <v>45036</v>
      </c>
      <c r="B136" s="133">
        <v>0.11363231218459002</v>
      </c>
      <c r="C136" s="133">
        <v>0.10064708408102888</v>
      </c>
      <c r="D136" s="133">
        <v>0.15615939312444299</v>
      </c>
      <c r="E136" s="133">
        <v>0.13465866610970287</v>
      </c>
      <c r="F136" s="133">
        <v>0.13523431634049277</v>
      </c>
      <c r="G136" s="133">
        <v>0.13304337181799847</v>
      </c>
      <c r="H136" s="133">
        <v>0.15017181449473038</v>
      </c>
      <c r="I136" s="133">
        <v>0.1393282752723316</v>
      </c>
      <c r="J136" s="133">
        <v>0.13246613073276883</v>
      </c>
      <c r="K136" s="133">
        <v>0.14760662366770549</v>
      </c>
      <c r="L136" s="133">
        <v>0.12392134607293979</v>
      </c>
      <c r="M136" s="133">
        <v>0.12466369156438335</v>
      </c>
      <c r="N136" s="133">
        <v>0.158001001460219</v>
      </c>
      <c r="O136" s="133">
        <v>0.13847009968819374</v>
      </c>
      <c r="P136" s="133">
        <v>0.13659193829411803</v>
      </c>
      <c r="Q136" s="133">
        <v>0.11829802676726969</v>
      </c>
      <c r="R136" s="133">
        <v>0.15679903363139203</v>
      </c>
      <c r="S136" s="133">
        <v>0.13258972782066539</v>
      </c>
      <c r="T136" s="133">
        <v>0.14675178258017452</v>
      </c>
      <c r="U136" s="133">
        <v>0.13147629180787795</v>
      </c>
      <c r="V136" s="133">
        <v>0.11196374325912774</v>
      </c>
      <c r="W136" s="133">
        <v>0.14695116413198775</v>
      </c>
      <c r="X136" s="133">
        <v>0.10847002809751718</v>
      </c>
      <c r="Y136" s="133">
        <v>0.12748024537949623</v>
      </c>
      <c r="Z136" s="133">
        <v>0.12155841638679192</v>
      </c>
      <c r="AA136" s="133">
        <v>0.11514654717279507</v>
      </c>
      <c r="AB136" s="133">
        <v>0.14328983666361675</v>
      </c>
      <c r="AC136" s="133">
        <v>0.12775125242780447</v>
      </c>
      <c r="AD136" s="133">
        <v>0.13595713129829454</v>
      </c>
      <c r="AE136" s="133">
        <v>0.11328591488780998</v>
      </c>
      <c r="AF136" s="133">
        <v>0.11575456791893193</v>
      </c>
      <c r="AG136" s="133">
        <v>0.12895151875985031</v>
      </c>
      <c r="AH136" s="133">
        <v>0.14448257724871408</v>
      </c>
      <c r="AI136" s="133">
        <v>0.13528837347677911</v>
      </c>
      <c r="AJ136" s="133">
        <v>0.11590334627357259</v>
      </c>
      <c r="AK136" s="133">
        <v>0.12318006198500962</v>
      </c>
      <c r="AL136" s="133">
        <v>0.11277144618600128</v>
      </c>
      <c r="AM136" s="133" t="s">
        <v>1751</v>
      </c>
      <c r="AN136" s="133" t="s">
        <v>1751</v>
      </c>
      <c r="AO136" s="133" t="s">
        <v>1751</v>
      </c>
      <c r="AP136" s="133">
        <v>0.10287838138099921</v>
      </c>
      <c r="AQ136" s="133">
        <v>0.13899234879505706</v>
      </c>
      <c r="AR136" s="133">
        <v>0.13833754148180039</v>
      </c>
      <c r="AS136" s="133">
        <v>7.9761629962863553E-2</v>
      </c>
      <c r="AT136" s="133" t="s">
        <v>1751</v>
      </c>
      <c r="AU136" s="133" t="s">
        <v>1751</v>
      </c>
      <c r="AV136" s="68" t="s">
        <v>1751</v>
      </c>
      <c r="AW136" s="68" t="s">
        <v>1751</v>
      </c>
      <c r="AX136" s="68" t="s">
        <v>1751</v>
      </c>
      <c r="AY136" s="68">
        <v>0.13817837808325745</v>
      </c>
      <c r="AZ136" s="68">
        <v>9.0392029130896084E-2</v>
      </c>
      <c r="BA136" s="68" t="s">
        <v>1751</v>
      </c>
      <c r="BB136" s="68" t="s">
        <v>1751</v>
      </c>
      <c r="BC136" s="68" t="s">
        <v>1751</v>
      </c>
      <c r="BD136" s="68" t="s">
        <v>1751</v>
      </c>
      <c r="BE136" s="68" t="s">
        <v>1751</v>
      </c>
      <c r="BF136" s="68" t="s">
        <v>1751</v>
      </c>
      <c r="BH136" s="68" t="s">
        <v>1751</v>
      </c>
    </row>
    <row r="137" spans="1:60">
      <c r="A137" s="132">
        <v>45037</v>
      </c>
      <c r="B137" s="133">
        <v>0.11363231218459002</v>
      </c>
      <c r="C137" s="133">
        <v>0.10064708408102888</v>
      </c>
      <c r="D137" s="133">
        <v>0.15615939312444299</v>
      </c>
      <c r="E137" s="133">
        <v>0.13465866610970287</v>
      </c>
      <c r="F137" s="133">
        <v>0.13523431634049282</v>
      </c>
      <c r="G137" s="133">
        <v>0.1330433718179985</v>
      </c>
      <c r="H137" s="133">
        <v>0.15017181449473038</v>
      </c>
      <c r="I137" s="133">
        <v>0.1393282752723316</v>
      </c>
      <c r="J137" s="133">
        <v>0.13246613073276867</v>
      </c>
      <c r="K137" s="133">
        <v>0.14760662366770552</v>
      </c>
      <c r="L137" s="133">
        <v>0.12392134607293979</v>
      </c>
      <c r="M137" s="133">
        <v>0.12466369156438335</v>
      </c>
      <c r="N137" s="133">
        <v>0.158001001460219</v>
      </c>
      <c r="O137" s="133">
        <v>0.13847009968819396</v>
      </c>
      <c r="P137" s="133">
        <v>0.13659193829411803</v>
      </c>
      <c r="Q137" s="133">
        <v>0.11829802676726969</v>
      </c>
      <c r="R137" s="133">
        <v>0.15679903363139203</v>
      </c>
      <c r="S137" s="133">
        <v>0.13258972782066539</v>
      </c>
      <c r="T137" s="133">
        <v>0.14675178258017452</v>
      </c>
      <c r="U137" s="133">
        <v>0.13147629198756638</v>
      </c>
      <c r="V137" s="133">
        <v>0.11196374325912774</v>
      </c>
      <c r="W137" s="133">
        <v>0.14695116413198775</v>
      </c>
      <c r="X137" s="133">
        <v>0.10847002809751718</v>
      </c>
      <c r="Y137" s="133">
        <v>0.12748024537949623</v>
      </c>
      <c r="Z137" s="133">
        <v>0.12155841638679192</v>
      </c>
      <c r="AA137" s="133">
        <v>0.11514654717279507</v>
      </c>
      <c r="AB137" s="133">
        <v>0.14328983666361675</v>
      </c>
      <c r="AC137" s="133">
        <v>0.1277512524278025</v>
      </c>
      <c r="AD137" s="133">
        <v>0.13595713129829454</v>
      </c>
      <c r="AE137" s="133">
        <v>0.11328591488780998</v>
      </c>
      <c r="AF137" s="133">
        <v>0.11575456791893193</v>
      </c>
      <c r="AG137" s="133">
        <v>0.12895151875985031</v>
      </c>
      <c r="AH137" s="133">
        <v>0.14448257724871408</v>
      </c>
      <c r="AI137" s="133">
        <v>0.13528837347677911</v>
      </c>
      <c r="AJ137" s="133">
        <v>0.11590334627357259</v>
      </c>
      <c r="AK137" s="133">
        <v>0.12318006198500962</v>
      </c>
      <c r="AL137" s="133">
        <v>0.11277144618600128</v>
      </c>
      <c r="AM137" s="133" t="s">
        <v>1751</v>
      </c>
      <c r="AN137" s="133" t="s">
        <v>1751</v>
      </c>
      <c r="AO137" s="133" t="s">
        <v>1751</v>
      </c>
      <c r="AP137" s="133">
        <v>0.10287838138099921</v>
      </c>
      <c r="AQ137" s="133">
        <v>0.13899234879505706</v>
      </c>
      <c r="AR137" s="133">
        <v>0.13833754162303752</v>
      </c>
      <c r="AS137" s="133">
        <v>7.9761629962863553E-2</v>
      </c>
      <c r="AT137" s="133" t="s">
        <v>1751</v>
      </c>
      <c r="AU137" s="133" t="s">
        <v>1751</v>
      </c>
      <c r="AV137" s="68" t="s">
        <v>1751</v>
      </c>
      <c r="AW137" s="68" t="s">
        <v>1751</v>
      </c>
      <c r="AX137" s="68" t="s">
        <v>1751</v>
      </c>
      <c r="AY137" s="68">
        <v>0.13817837808325745</v>
      </c>
      <c r="AZ137" s="68">
        <v>9.0392029130896084E-2</v>
      </c>
      <c r="BA137" s="68" t="s">
        <v>1751</v>
      </c>
      <c r="BB137" s="68" t="s">
        <v>1751</v>
      </c>
      <c r="BC137" s="68" t="s">
        <v>1751</v>
      </c>
      <c r="BD137" s="68" t="s">
        <v>1751</v>
      </c>
      <c r="BE137" s="68" t="s">
        <v>1751</v>
      </c>
      <c r="BF137" s="68" t="s">
        <v>1751</v>
      </c>
      <c r="BH137" s="68" t="s">
        <v>1751</v>
      </c>
    </row>
    <row r="138" spans="1:60">
      <c r="A138" s="132">
        <v>45038</v>
      </c>
      <c r="B138" s="133">
        <v>0.11363231218459002</v>
      </c>
      <c r="C138" s="133">
        <v>0.10064708408102888</v>
      </c>
      <c r="D138" s="133">
        <v>0.15615939312444299</v>
      </c>
      <c r="E138" s="133">
        <v>0.13465866610970287</v>
      </c>
      <c r="F138" s="133">
        <v>0.13523431634049282</v>
      </c>
      <c r="G138" s="133">
        <v>0.1330433718179985</v>
      </c>
      <c r="H138" s="133">
        <v>0.15017181449473038</v>
      </c>
      <c r="I138" s="133">
        <v>0.1393282752723316</v>
      </c>
      <c r="J138" s="133">
        <v>0.13246613073276867</v>
      </c>
      <c r="K138" s="133">
        <v>0.14760662366770552</v>
      </c>
      <c r="L138" s="133">
        <v>0.12392134607293979</v>
      </c>
      <c r="M138" s="133">
        <v>0.12466369156438335</v>
      </c>
      <c r="N138" s="133">
        <v>0.158001001460219</v>
      </c>
      <c r="O138" s="133">
        <v>0.13847009968819396</v>
      </c>
      <c r="P138" s="133">
        <v>0.13659193829411803</v>
      </c>
      <c r="Q138" s="133">
        <v>0.11829802676726969</v>
      </c>
      <c r="R138" s="133">
        <v>0.15679903363139203</v>
      </c>
      <c r="S138" s="133">
        <v>0.13258972782066539</v>
      </c>
      <c r="T138" s="133">
        <v>0.14675178258017452</v>
      </c>
      <c r="U138" s="133">
        <v>0.13147629198756638</v>
      </c>
      <c r="V138" s="133">
        <v>0.11196374325912774</v>
      </c>
      <c r="W138" s="133">
        <v>0.14695116413198775</v>
      </c>
      <c r="X138" s="133">
        <v>0.10847002809751718</v>
      </c>
      <c r="Y138" s="133">
        <v>0.12748024537949623</v>
      </c>
      <c r="Z138" s="133">
        <v>0.12155841638679192</v>
      </c>
      <c r="AA138" s="133">
        <v>0.11514654717279507</v>
      </c>
      <c r="AB138" s="133">
        <v>0.14328983666361675</v>
      </c>
      <c r="AC138" s="133">
        <v>0.1277512524278025</v>
      </c>
      <c r="AD138" s="133">
        <v>0.13595713129829454</v>
      </c>
      <c r="AE138" s="133">
        <v>0.11328591488780998</v>
      </c>
      <c r="AF138" s="133">
        <v>0.11575456791893193</v>
      </c>
      <c r="AG138" s="133">
        <v>0.12895151875985031</v>
      </c>
      <c r="AH138" s="133">
        <v>0.14448257724871408</v>
      </c>
      <c r="AI138" s="133">
        <v>0.13528837347677911</v>
      </c>
      <c r="AJ138" s="133">
        <v>0.11590334627357259</v>
      </c>
      <c r="AK138" s="133">
        <v>0.12318006198500962</v>
      </c>
      <c r="AL138" s="133">
        <v>0.11277144618600128</v>
      </c>
      <c r="AM138" s="133" t="s">
        <v>1751</v>
      </c>
      <c r="AN138" s="133" t="s">
        <v>1751</v>
      </c>
      <c r="AO138" s="133" t="s">
        <v>1751</v>
      </c>
      <c r="AP138" s="133">
        <v>0.10287838138099921</v>
      </c>
      <c r="AQ138" s="133">
        <v>0.13899234879505706</v>
      </c>
      <c r="AR138" s="133">
        <v>0.13833754162303752</v>
      </c>
      <c r="AS138" s="133">
        <v>7.9761629962863553E-2</v>
      </c>
      <c r="AT138" s="133" t="s">
        <v>1751</v>
      </c>
      <c r="AU138" s="133" t="s">
        <v>1751</v>
      </c>
      <c r="AV138" s="68" t="s">
        <v>1751</v>
      </c>
      <c r="AW138" s="68" t="s">
        <v>1751</v>
      </c>
      <c r="AX138" s="68" t="s">
        <v>1751</v>
      </c>
      <c r="AY138" s="68">
        <v>0.13817837808325745</v>
      </c>
      <c r="AZ138" s="68">
        <v>9.0392029130896084E-2</v>
      </c>
      <c r="BA138" s="68" t="s">
        <v>1751</v>
      </c>
      <c r="BB138" s="68" t="s">
        <v>1751</v>
      </c>
      <c r="BC138" s="68" t="s">
        <v>1751</v>
      </c>
      <c r="BD138" s="68" t="s">
        <v>1751</v>
      </c>
      <c r="BE138" s="68" t="s">
        <v>1751</v>
      </c>
      <c r="BF138" s="68" t="s">
        <v>1751</v>
      </c>
      <c r="BH138" s="68" t="s">
        <v>1751</v>
      </c>
    </row>
    <row r="139" spans="1:60">
      <c r="A139" s="132">
        <v>45039</v>
      </c>
      <c r="B139" s="133">
        <v>0.11363231218459002</v>
      </c>
      <c r="C139" s="133">
        <v>0.10064708408102888</v>
      </c>
      <c r="D139" s="133">
        <v>0.15615939312444299</v>
      </c>
      <c r="E139" s="133">
        <v>0.13465866610970287</v>
      </c>
      <c r="F139" s="133">
        <v>0.13523431615723741</v>
      </c>
      <c r="G139" s="133">
        <v>0.13304337181799847</v>
      </c>
      <c r="H139" s="133">
        <v>0.15017181449473038</v>
      </c>
      <c r="I139" s="133">
        <v>0.1393282752723316</v>
      </c>
      <c r="J139" s="133">
        <v>0.13246613073690502</v>
      </c>
      <c r="K139" s="133">
        <v>0.14777172692731361</v>
      </c>
      <c r="L139" s="133">
        <v>0.12797522014687665</v>
      </c>
      <c r="M139" s="133">
        <v>0.12466369156438335</v>
      </c>
      <c r="N139" s="133">
        <v>0.15800100145369145</v>
      </c>
      <c r="O139" s="133">
        <v>0.14027694878908298</v>
      </c>
      <c r="P139" s="133">
        <v>0.13659193839047143</v>
      </c>
      <c r="Q139" s="133">
        <v>0.11829802676726969</v>
      </c>
      <c r="R139" s="133">
        <v>0.15679903363139203</v>
      </c>
      <c r="S139" s="133">
        <v>0.13258972782066522</v>
      </c>
      <c r="T139" s="133">
        <v>0.14675178258017452</v>
      </c>
      <c r="U139" s="133">
        <v>0.13981935935351464</v>
      </c>
      <c r="V139" s="133">
        <v>0.11196374325912747</v>
      </c>
      <c r="W139" s="133">
        <v>0.14695116413198775</v>
      </c>
      <c r="X139" s="133">
        <v>0.10847002809751714</v>
      </c>
      <c r="Y139" s="133">
        <v>0.12748024555690207</v>
      </c>
      <c r="Z139" s="133">
        <v>0.12155841638679192</v>
      </c>
      <c r="AA139" s="133">
        <v>0.11514654717279507</v>
      </c>
      <c r="AB139" s="133">
        <v>0.14328983666361675</v>
      </c>
      <c r="AC139" s="133">
        <v>0.12775124596153245</v>
      </c>
      <c r="AD139" s="133">
        <v>0.13595713129829445</v>
      </c>
      <c r="AE139" s="133">
        <v>0.11328591488781017</v>
      </c>
      <c r="AF139" s="133">
        <v>0.11575456791893193</v>
      </c>
      <c r="AG139" s="133">
        <v>0.13009782993381858</v>
      </c>
      <c r="AH139" s="133">
        <v>0.1445440791201211</v>
      </c>
      <c r="AI139" s="133">
        <v>0.12907060897576922</v>
      </c>
      <c r="AJ139" s="133">
        <v>0.11590334627357259</v>
      </c>
      <c r="AK139" s="133">
        <v>0.12321826244594225</v>
      </c>
      <c r="AL139" s="133">
        <v>0.11277144638055919</v>
      </c>
      <c r="AM139" s="133" t="s">
        <v>1751</v>
      </c>
      <c r="AN139" s="133" t="s">
        <v>1751</v>
      </c>
      <c r="AO139" s="133" t="s">
        <v>1751</v>
      </c>
      <c r="AP139" s="133">
        <v>0.10287838138099921</v>
      </c>
      <c r="AQ139" s="133">
        <v>0.13511797498630798</v>
      </c>
      <c r="AR139" s="133">
        <v>0.13833754162303752</v>
      </c>
      <c r="AS139" s="133">
        <v>7.9761629962863553E-2</v>
      </c>
      <c r="AT139" s="133" t="s">
        <v>1751</v>
      </c>
      <c r="AU139" s="133" t="s">
        <v>1751</v>
      </c>
      <c r="AV139" s="68" t="s">
        <v>1751</v>
      </c>
      <c r="AW139" s="68" t="s">
        <v>1751</v>
      </c>
      <c r="AX139" s="68" t="s">
        <v>1751</v>
      </c>
      <c r="AY139" s="68">
        <v>0.13839494381723305</v>
      </c>
      <c r="AZ139" s="68">
        <v>9.0392029130896084E-2</v>
      </c>
      <c r="BA139" s="68" t="s">
        <v>1751</v>
      </c>
      <c r="BB139" s="68" t="s">
        <v>1751</v>
      </c>
      <c r="BC139" s="68" t="s">
        <v>1751</v>
      </c>
      <c r="BD139" s="68" t="s">
        <v>1751</v>
      </c>
      <c r="BE139" s="68" t="s">
        <v>1751</v>
      </c>
      <c r="BF139" s="68" t="s">
        <v>1751</v>
      </c>
      <c r="BH139" s="68" t="s">
        <v>1751</v>
      </c>
    </row>
    <row r="140" spans="1:60">
      <c r="A140" s="132">
        <v>45040</v>
      </c>
      <c r="B140" s="133">
        <v>0.120079482284859</v>
      </c>
      <c r="C140" s="133">
        <v>0.10064708408102865</v>
      </c>
      <c r="D140" s="133">
        <v>0.15615939312444302</v>
      </c>
      <c r="E140" s="133">
        <v>0.13465866610970284</v>
      </c>
      <c r="F140" s="133">
        <v>0.13523431615589074</v>
      </c>
      <c r="G140" s="133">
        <v>0.13311261037280914</v>
      </c>
      <c r="H140" s="133">
        <v>0.15017181449473041</v>
      </c>
      <c r="I140" s="133">
        <v>0.13932827527233155</v>
      </c>
      <c r="J140" s="133">
        <v>0.13633166424774462</v>
      </c>
      <c r="K140" s="133">
        <v>0.14777172679171435</v>
      </c>
      <c r="L140" s="133">
        <v>0.13150867725465173</v>
      </c>
      <c r="M140" s="133">
        <v>0.12466369156438335</v>
      </c>
      <c r="N140" s="133">
        <v>0.15800100145154355</v>
      </c>
      <c r="O140" s="133">
        <v>0.14030163763455913</v>
      </c>
      <c r="P140" s="133">
        <v>0.13659193816866891</v>
      </c>
      <c r="Q140" s="133">
        <v>0.11829802676726969</v>
      </c>
      <c r="R140" s="133">
        <v>0.15679903363139183</v>
      </c>
      <c r="S140" s="133">
        <v>0.1280274967656132</v>
      </c>
      <c r="T140" s="133">
        <v>0.14675178258017452</v>
      </c>
      <c r="U140" s="133">
        <v>0.13981935933175943</v>
      </c>
      <c r="V140" s="133">
        <v>0.11793073119482143</v>
      </c>
      <c r="W140" s="133">
        <v>0.14695116413198775</v>
      </c>
      <c r="X140" s="133">
        <v>0.10847002809751714</v>
      </c>
      <c r="Y140" s="133">
        <v>0.12748024553648032</v>
      </c>
      <c r="Z140" s="133">
        <v>0.12155841631720468</v>
      </c>
      <c r="AA140" s="133">
        <v>0.11514654717279507</v>
      </c>
      <c r="AB140" s="133">
        <v>0.14328983666361675</v>
      </c>
      <c r="AC140" s="133">
        <v>0.12775124596153198</v>
      </c>
      <c r="AD140" s="133">
        <v>0.13595713129829465</v>
      </c>
      <c r="AE140" s="133">
        <v>0.11328591488781015</v>
      </c>
      <c r="AF140" s="133">
        <v>0.11575456791893196</v>
      </c>
      <c r="AG140" s="133">
        <v>0.12932157985781628</v>
      </c>
      <c r="AH140" s="133">
        <v>0.1445645656138935</v>
      </c>
      <c r="AI140" s="133">
        <v>0.12907060897576922</v>
      </c>
      <c r="AJ140" s="133">
        <v>0.11590334627357259</v>
      </c>
      <c r="AK140" s="133">
        <v>0.12323096733714275</v>
      </c>
      <c r="AL140" s="133">
        <v>0.11277144638055919</v>
      </c>
      <c r="AM140" s="133" t="s">
        <v>1751</v>
      </c>
      <c r="AN140" s="133" t="s">
        <v>1751</v>
      </c>
      <c r="AO140" s="133" t="s">
        <v>1751</v>
      </c>
      <c r="AP140" s="133">
        <v>0.10287027672149616</v>
      </c>
      <c r="AQ140" s="133">
        <v>0.13511797498630806</v>
      </c>
      <c r="AR140" s="133">
        <v>0.13951364269451341</v>
      </c>
      <c r="AS140" s="133">
        <v>7.976162996269115E-2</v>
      </c>
      <c r="AT140" s="133" t="s">
        <v>1751</v>
      </c>
      <c r="AU140" s="133" t="s">
        <v>1751</v>
      </c>
      <c r="AV140" s="68" t="s">
        <v>1751</v>
      </c>
      <c r="AW140" s="68" t="s">
        <v>1751</v>
      </c>
      <c r="AX140" s="68" t="s">
        <v>1751</v>
      </c>
      <c r="AY140" s="68">
        <v>0.13455288510941918</v>
      </c>
      <c r="AZ140" s="68">
        <v>9.0392029217223571E-2</v>
      </c>
      <c r="BA140" s="68" t="s">
        <v>1751</v>
      </c>
      <c r="BB140" s="68" t="s">
        <v>1751</v>
      </c>
      <c r="BC140" s="68" t="s">
        <v>1751</v>
      </c>
      <c r="BD140" s="68" t="s">
        <v>1751</v>
      </c>
      <c r="BE140" s="68" t="s">
        <v>1751</v>
      </c>
      <c r="BF140" s="68" t="s">
        <v>1751</v>
      </c>
      <c r="BH140" s="68" t="s">
        <v>1751</v>
      </c>
    </row>
    <row r="141" spans="1:60">
      <c r="A141" s="132">
        <v>45041</v>
      </c>
      <c r="B141" s="133">
        <v>0.11324877937213484</v>
      </c>
      <c r="C141" s="133">
        <v>0.10065305167422803</v>
      </c>
      <c r="D141" s="133">
        <v>0.15615939302076456</v>
      </c>
      <c r="E141" s="133">
        <v>0.13465866610970284</v>
      </c>
      <c r="F141" s="133">
        <v>0.13657173864058597</v>
      </c>
      <c r="G141" s="133">
        <v>0.13311261006192118</v>
      </c>
      <c r="H141" s="133">
        <v>0.14563587834236527</v>
      </c>
      <c r="I141" s="133">
        <v>0.13932827533231432</v>
      </c>
      <c r="J141" s="133">
        <v>0.13981484023992277</v>
      </c>
      <c r="K141" s="133">
        <v>0.14777172678809813</v>
      </c>
      <c r="L141" s="133">
        <v>0.13567100555539341</v>
      </c>
      <c r="M141" s="133">
        <v>0.12466369156438334</v>
      </c>
      <c r="N141" s="133">
        <v>0.1580010012133454</v>
      </c>
      <c r="O141" s="133">
        <v>0.13962985519834514</v>
      </c>
      <c r="P141" s="133">
        <v>0.13659193817527923</v>
      </c>
      <c r="Q141" s="133">
        <v>0.11829802676726968</v>
      </c>
      <c r="R141" s="133">
        <v>0.15679903363139183</v>
      </c>
      <c r="S141" s="133">
        <v>0.1280274967656132</v>
      </c>
      <c r="T141" s="133">
        <v>0.14675178258017441</v>
      </c>
      <c r="U141" s="133">
        <v>0.13981936080753957</v>
      </c>
      <c r="V141" s="133">
        <v>0.11793073119482143</v>
      </c>
      <c r="W141" s="133">
        <v>0.14695116413198772</v>
      </c>
      <c r="X141" s="133">
        <v>0.10847002809751724</v>
      </c>
      <c r="Y141" s="133">
        <v>0.12748024553648032</v>
      </c>
      <c r="Z141" s="133">
        <v>0.1215584161727931</v>
      </c>
      <c r="AA141" s="133">
        <v>0.10992775489775625</v>
      </c>
      <c r="AB141" s="133">
        <v>0.14328983666361672</v>
      </c>
      <c r="AC141" s="133">
        <v>0.12775124596154236</v>
      </c>
      <c r="AD141" s="133">
        <v>0.13595713129829456</v>
      </c>
      <c r="AE141" s="133">
        <v>0.11328591488781006</v>
      </c>
      <c r="AF141" s="133">
        <v>0.11575456791882782</v>
      </c>
      <c r="AG141" s="133">
        <v>0.12932157985781645</v>
      </c>
      <c r="AH141" s="133">
        <v>0.14978048604536826</v>
      </c>
      <c r="AI141" s="133">
        <v>0.12907060897576922</v>
      </c>
      <c r="AJ141" s="133">
        <v>0.1159033460188582</v>
      </c>
      <c r="AK141" s="133">
        <v>0.1232436577347992</v>
      </c>
      <c r="AL141" s="133">
        <v>0.11277144638055919</v>
      </c>
      <c r="AM141" s="133" t="s">
        <v>1751</v>
      </c>
      <c r="AN141" s="133" t="s">
        <v>1751</v>
      </c>
      <c r="AO141" s="133" t="s">
        <v>1751</v>
      </c>
      <c r="AP141" s="133">
        <v>0.10287027672149618</v>
      </c>
      <c r="AQ141" s="133">
        <v>0.13876185288135634</v>
      </c>
      <c r="AR141" s="133">
        <v>0.13955780981836563</v>
      </c>
      <c r="AS141" s="133">
        <v>7.9761629962691163E-2</v>
      </c>
      <c r="AT141" s="133" t="s">
        <v>1751</v>
      </c>
      <c r="AU141" s="133" t="s">
        <v>1751</v>
      </c>
      <c r="AV141" s="68" t="s">
        <v>1751</v>
      </c>
      <c r="AW141" s="68" t="s">
        <v>1751</v>
      </c>
      <c r="AX141" s="68" t="s">
        <v>1751</v>
      </c>
      <c r="AY141" s="68">
        <v>0.13455288510941918</v>
      </c>
      <c r="AZ141" s="68">
        <v>9.0392029217223571E-2</v>
      </c>
      <c r="BA141" s="68" t="s">
        <v>1751</v>
      </c>
      <c r="BB141" s="68" t="s">
        <v>1751</v>
      </c>
      <c r="BC141" s="68" t="s">
        <v>1751</v>
      </c>
      <c r="BD141" s="68" t="s">
        <v>1751</v>
      </c>
      <c r="BE141" s="68" t="s">
        <v>1751</v>
      </c>
      <c r="BF141" s="68" t="s">
        <v>1751</v>
      </c>
      <c r="BH141" s="68" t="s">
        <v>1751</v>
      </c>
    </row>
    <row r="142" spans="1:60">
      <c r="A142" s="132">
        <v>45042</v>
      </c>
      <c r="B142" s="133">
        <v>0.11324877937213486</v>
      </c>
      <c r="C142" s="133">
        <v>0.10065305167422783</v>
      </c>
      <c r="D142" s="133">
        <v>0.15615939292766703</v>
      </c>
      <c r="E142" s="133">
        <v>0.13465866610970278</v>
      </c>
      <c r="F142" s="133">
        <v>0.13789158516659231</v>
      </c>
      <c r="G142" s="133">
        <v>0.13311261014455575</v>
      </c>
      <c r="H142" s="133">
        <v>0.14073127248687001</v>
      </c>
      <c r="I142" s="133">
        <v>0.13932827526050698</v>
      </c>
      <c r="J142" s="133">
        <v>0.13923824768126977</v>
      </c>
      <c r="K142" s="133">
        <v>0.14777172678809822</v>
      </c>
      <c r="L142" s="133">
        <v>0.13822615698538668</v>
      </c>
      <c r="M142" s="133">
        <v>0.12466369156438335</v>
      </c>
      <c r="N142" s="133">
        <v>0.15800100144399493</v>
      </c>
      <c r="O142" s="133">
        <v>0.13962985519834512</v>
      </c>
      <c r="P142" s="133">
        <v>0.13169118460020438</v>
      </c>
      <c r="Q142" s="133">
        <v>0.11829802676726969</v>
      </c>
      <c r="R142" s="133">
        <v>0.15679903363139189</v>
      </c>
      <c r="S142" s="133">
        <v>0.12802749676561331</v>
      </c>
      <c r="T142" s="133">
        <v>0.14675178258017452</v>
      </c>
      <c r="U142" s="133">
        <v>0.13981936080753957</v>
      </c>
      <c r="V142" s="133">
        <v>0.11793073119482132</v>
      </c>
      <c r="W142" s="133">
        <v>0.14695116413198775</v>
      </c>
      <c r="X142" s="133">
        <v>0.1084700280975173</v>
      </c>
      <c r="Y142" s="133">
        <v>0.12748024554193912</v>
      </c>
      <c r="Z142" s="133">
        <v>0.12155841617279312</v>
      </c>
      <c r="AA142" s="133">
        <v>0.10992775489775634</v>
      </c>
      <c r="AB142" s="133">
        <v>0.14328983666361675</v>
      </c>
      <c r="AC142" s="133">
        <v>0.12775124596154236</v>
      </c>
      <c r="AD142" s="133">
        <v>0.13595713131222498</v>
      </c>
      <c r="AE142" s="133">
        <v>0.11328591488781013</v>
      </c>
      <c r="AF142" s="133">
        <v>0.11575456791882795</v>
      </c>
      <c r="AG142" s="133">
        <v>0.12965171845118872</v>
      </c>
      <c r="AH142" s="133">
        <v>0.14463775531824602</v>
      </c>
      <c r="AI142" s="133">
        <v>0.12907060898604839</v>
      </c>
      <c r="AJ142" s="133">
        <v>0.11566400536899125</v>
      </c>
      <c r="AK142" s="133">
        <v>0.12325633365181431</v>
      </c>
      <c r="AL142" s="133">
        <v>0.11277144638055922</v>
      </c>
      <c r="AM142" s="133" t="s">
        <v>1751</v>
      </c>
      <c r="AN142" s="133" t="s">
        <v>1751</v>
      </c>
      <c r="AO142" s="133" t="s">
        <v>1751</v>
      </c>
      <c r="AP142" s="133">
        <v>0.1028685736723586</v>
      </c>
      <c r="AQ142" s="133">
        <v>0.13974687424064275</v>
      </c>
      <c r="AR142" s="133">
        <v>0.13955780981836574</v>
      </c>
      <c r="AS142" s="133">
        <v>7.9761629962655234E-2</v>
      </c>
      <c r="AT142" s="133" t="s">
        <v>1751</v>
      </c>
      <c r="AU142" s="133" t="s">
        <v>1751</v>
      </c>
      <c r="AV142" s="68" t="s">
        <v>1751</v>
      </c>
      <c r="AW142" s="68" t="s">
        <v>1751</v>
      </c>
      <c r="AX142" s="68" t="s">
        <v>1751</v>
      </c>
      <c r="AY142" s="68">
        <v>0.13455288510941918</v>
      </c>
      <c r="AZ142" s="68">
        <v>9.0392029217223627E-2</v>
      </c>
      <c r="BA142" s="68" t="s">
        <v>1751</v>
      </c>
      <c r="BB142" s="68" t="s">
        <v>1751</v>
      </c>
      <c r="BC142" s="68" t="s">
        <v>1751</v>
      </c>
      <c r="BD142" s="68" t="s">
        <v>1751</v>
      </c>
      <c r="BE142" s="68" t="s">
        <v>1751</v>
      </c>
      <c r="BF142" s="68" t="s">
        <v>1751</v>
      </c>
      <c r="BH142" s="68" t="s">
        <v>1751</v>
      </c>
    </row>
    <row r="143" spans="1:60">
      <c r="A143" s="132">
        <v>45043</v>
      </c>
      <c r="B143" s="133">
        <v>0.11324877937213479</v>
      </c>
      <c r="C143" s="133">
        <v>0.10065305167422801</v>
      </c>
      <c r="D143" s="133">
        <v>0.15615939292766706</v>
      </c>
      <c r="E143" s="133">
        <v>0.13465866609504326</v>
      </c>
      <c r="F143" s="133">
        <v>0.1376405812648876</v>
      </c>
      <c r="G143" s="133">
        <v>0.13311261014455561</v>
      </c>
      <c r="H143" s="133">
        <v>0.14073127248687012</v>
      </c>
      <c r="I143" s="133">
        <v>0.13972151390895393</v>
      </c>
      <c r="J143" s="133">
        <v>0.13923824768126983</v>
      </c>
      <c r="K143" s="133">
        <v>0.14777172678562159</v>
      </c>
      <c r="L143" s="133">
        <v>0.13991607588356139</v>
      </c>
      <c r="M143" s="133">
        <v>0.1246636915643833</v>
      </c>
      <c r="N143" s="133">
        <v>0.15800100122202382</v>
      </c>
      <c r="O143" s="133">
        <v>0.14037570781323533</v>
      </c>
      <c r="P143" s="133">
        <v>0.12692298252430045</v>
      </c>
      <c r="Q143" s="133">
        <v>0.11829802676726961</v>
      </c>
      <c r="R143" s="133">
        <v>0.1567990329252637</v>
      </c>
      <c r="S143" s="133">
        <v>0.12804719089605818</v>
      </c>
      <c r="T143" s="133">
        <v>0.14675178258017454</v>
      </c>
      <c r="U143" s="133">
        <v>0.14254110439642043</v>
      </c>
      <c r="V143" s="133">
        <v>0.11793073119482139</v>
      </c>
      <c r="W143" s="133">
        <v>0.14695116413198778</v>
      </c>
      <c r="X143" s="133">
        <v>0.10847002794495757</v>
      </c>
      <c r="Y143" s="133">
        <v>0.1275233255694746</v>
      </c>
      <c r="Z143" s="133">
        <v>0.12155841617279306</v>
      </c>
      <c r="AA143" s="133">
        <v>0.10992775489775623</v>
      </c>
      <c r="AB143" s="133">
        <v>0.14328983666361669</v>
      </c>
      <c r="AC143" s="133">
        <v>0.12775124326621809</v>
      </c>
      <c r="AD143" s="133">
        <v>0.13595713133879489</v>
      </c>
      <c r="AE143" s="133">
        <v>0.10981446536647135</v>
      </c>
      <c r="AF143" s="133">
        <v>0.11575456791882791</v>
      </c>
      <c r="AG143" s="133">
        <v>0.12965171845118867</v>
      </c>
      <c r="AH143" s="133">
        <v>0.14305255347659246</v>
      </c>
      <c r="AI143" s="133">
        <v>0.11764116569094943</v>
      </c>
      <c r="AJ143" s="133">
        <v>0.12097922243676243</v>
      </c>
      <c r="AK143" s="133">
        <v>0.1232689950327589</v>
      </c>
      <c r="AL143" s="133">
        <v>0.11277144630285661</v>
      </c>
      <c r="AM143" s="133" t="s">
        <v>1751</v>
      </c>
      <c r="AN143" s="133" t="s">
        <v>1751</v>
      </c>
      <c r="AO143" s="133" t="s">
        <v>1751</v>
      </c>
      <c r="AP143" s="133">
        <v>0.10286857367235856</v>
      </c>
      <c r="AQ143" s="133">
        <v>0.13585255937949636</v>
      </c>
      <c r="AR143" s="133">
        <v>0.13958870519793642</v>
      </c>
      <c r="AS143" s="133">
        <v>7.976162996265522E-2</v>
      </c>
      <c r="AT143" s="133" t="s">
        <v>1751</v>
      </c>
      <c r="AU143" s="133" t="s">
        <v>1751</v>
      </c>
      <c r="AV143" s="68" t="s">
        <v>1751</v>
      </c>
      <c r="AW143" s="68" t="s">
        <v>1751</v>
      </c>
      <c r="AX143" s="68" t="s">
        <v>1751</v>
      </c>
      <c r="AY143" s="68">
        <v>0.1345528851094214</v>
      </c>
      <c r="AZ143" s="68">
        <v>0.10911605498990874</v>
      </c>
      <c r="BA143" s="68" t="s">
        <v>1751</v>
      </c>
      <c r="BB143" s="68" t="s">
        <v>1751</v>
      </c>
      <c r="BC143" s="68" t="s">
        <v>1751</v>
      </c>
      <c r="BD143" s="68" t="s">
        <v>1751</v>
      </c>
      <c r="BE143" s="68" t="s">
        <v>1751</v>
      </c>
      <c r="BF143" s="68" t="s">
        <v>1751</v>
      </c>
      <c r="BH143" s="68" t="s">
        <v>1751</v>
      </c>
    </row>
    <row r="144" spans="1:60">
      <c r="A144" s="132">
        <v>45044</v>
      </c>
      <c r="B144" s="133">
        <v>0.11324877937213479</v>
      </c>
      <c r="C144" s="133">
        <v>0.10065305167422801</v>
      </c>
      <c r="D144" s="133">
        <v>0.15615939292766706</v>
      </c>
      <c r="E144" s="133">
        <v>0.13465866609504326</v>
      </c>
      <c r="F144" s="133">
        <v>0.1376405812648876</v>
      </c>
      <c r="G144" s="133">
        <v>0.13311261014455561</v>
      </c>
      <c r="H144" s="133">
        <v>0.14073127248687012</v>
      </c>
      <c r="I144" s="133">
        <v>0.13972151390895393</v>
      </c>
      <c r="J144" s="133">
        <v>0.13923824768126983</v>
      </c>
      <c r="K144" s="133">
        <v>0.14777172678562159</v>
      </c>
      <c r="L144" s="133">
        <v>0.13991607588356139</v>
      </c>
      <c r="M144" s="133">
        <v>0.1246636915643833</v>
      </c>
      <c r="N144" s="133">
        <v>0.15800100122202382</v>
      </c>
      <c r="O144" s="133">
        <v>0.14037570781323533</v>
      </c>
      <c r="P144" s="133">
        <v>0.12692298252430045</v>
      </c>
      <c r="Q144" s="133">
        <v>0.11829802676726961</v>
      </c>
      <c r="R144" s="133">
        <v>0.1567990329252637</v>
      </c>
      <c r="S144" s="133">
        <v>0.12804719089605818</v>
      </c>
      <c r="T144" s="133">
        <v>0.14675178258017454</v>
      </c>
      <c r="U144" s="133">
        <v>0.14254110439642048</v>
      </c>
      <c r="V144" s="133">
        <v>0.11793073119482139</v>
      </c>
      <c r="W144" s="133">
        <v>0.14695116413198778</v>
      </c>
      <c r="X144" s="133">
        <v>0.10847002794495757</v>
      </c>
      <c r="Y144" s="133">
        <v>0.1275233255694746</v>
      </c>
      <c r="Z144" s="133">
        <v>0.12155841617279306</v>
      </c>
      <c r="AA144" s="133">
        <v>0.10992775489775623</v>
      </c>
      <c r="AB144" s="133">
        <v>0.14328983666361669</v>
      </c>
      <c r="AC144" s="133">
        <v>0.12775124326621815</v>
      </c>
      <c r="AD144" s="133">
        <v>0.13595713133879489</v>
      </c>
      <c r="AE144" s="133">
        <v>0.10981446536647135</v>
      </c>
      <c r="AF144" s="133">
        <v>0.11575456791882791</v>
      </c>
      <c r="AG144" s="133">
        <v>0.12965171845118867</v>
      </c>
      <c r="AH144" s="133">
        <v>0.14305255347659246</v>
      </c>
      <c r="AI144" s="133">
        <v>0.11764116569094943</v>
      </c>
      <c r="AJ144" s="133">
        <v>0.12097922243676243</v>
      </c>
      <c r="AK144" s="133">
        <v>0.1232689950327589</v>
      </c>
      <c r="AL144" s="133">
        <v>0.11277144630285661</v>
      </c>
      <c r="AM144" s="133" t="s">
        <v>1751</v>
      </c>
      <c r="AN144" s="133" t="s">
        <v>1751</v>
      </c>
      <c r="AO144" s="133" t="s">
        <v>1751</v>
      </c>
      <c r="AP144" s="133">
        <v>0.10286857367235856</v>
      </c>
      <c r="AQ144" s="133">
        <v>0.13585255937949636</v>
      </c>
      <c r="AR144" s="133">
        <v>0.13958870519793642</v>
      </c>
      <c r="AS144" s="133">
        <v>7.976162996265522E-2</v>
      </c>
      <c r="AT144" s="133" t="s">
        <v>1751</v>
      </c>
      <c r="AU144" s="133" t="s">
        <v>1751</v>
      </c>
      <c r="AV144" s="68" t="s">
        <v>1751</v>
      </c>
      <c r="AW144" s="68" t="s">
        <v>1751</v>
      </c>
      <c r="AX144" s="68" t="s">
        <v>1751</v>
      </c>
      <c r="AY144" s="68">
        <v>0.13455288510942126</v>
      </c>
      <c r="AZ144" s="68">
        <v>0.10911605498990874</v>
      </c>
      <c r="BA144" s="68" t="s">
        <v>1751</v>
      </c>
      <c r="BB144" s="68" t="s">
        <v>1751</v>
      </c>
      <c r="BC144" s="68" t="s">
        <v>1751</v>
      </c>
      <c r="BD144" s="68" t="s">
        <v>1751</v>
      </c>
      <c r="BE144" s="68" t="s">
        <v>1751</v>
      </c>
      <c r="BF144" s="68" t="s">
        <v>1751</v>
      </c>
      <c r="BH144" s="68" t="s">
        <v>1751</v>
      </c>
    </row>
    <row r="145" spans="1:60">
      <c r="A145" s="132">
        <v>45045</v>
      </c>
      <c r="B145" s="133">
        <v>0.11324877937213479</v>
      </c>
      <c r="C145" s="133">
        <v>0.10065305167422801</v>
      </c>
      <c r="D145" s="133">
        <v>0.15615939292766706</v>
      </c>
      <c r="E145" s="133">
        <v>0.13465866609504326</v>
      </c>
      <c r="F145" s="133">
        <v>0.1376405812648876</v>
      </c>
      <c r="G145" s="133">
        <v>0.13311261014455561</v>
      </c>
      <c r="H145" s="133">
        <v>0.14073127248687012</v>
      </c>
      <c r="I145" s="133">
        <v>0.13972151390895393</v>
      </c>
      <c r="J145" s="133">
        <v>0.13923824768126983</v>
      </c>
      <c r="K145" s="133">
        <v>0.14777172678562159</v>
      </c>
      <c r="L145" s="133">
        <v>0.13991607588356139</v>
      </c>
      <c r="M145" s="133">
        <v>0.1246636915643833</v>
      </c>
      <c r="N145" s="133">
        <v>0.15800100122202382</v>
      </c>
      <c r="O145" s="133">
        <v>0.14037570781323533</v>
      </c>
      <c r="P145" s="133">
        <v>0.12692298252430045</v>
      </c>
      <c r="Q145" s="133">
        <v>0.11829802676726961</v>
      </c>
      <c r="R145" s="133">
        <v>0.1567990329252637</v>
      </c>
      <c r="S145" s="133">
        <v>0.12804719089605818</v>
      </c>
      <c r="T145" s="133">
        <v>0.14675178258017454</v>
      </c>
      <c r="U145" s="133">
        <v>0.14254110439642037</v>
      </c>
      <c r="V145" s="133">
        <v>0.11793073119482139</v>
      </c>
      <c r="W145" s="133">
        <v>0.14695116413198778</v>
      </c>
      <c r="X145" s="133">
        <v>0.10847002794495757</v>
      </c>
      <c r="Y145" s="133">
        <v>0.1275233255694746</v>
      </c>
      <c r="Z145" s="133">
        <v>0.12155841617279306</v>
      </c>
      <c r="AA145" s="133">
        <v>0.10992775489775623</v>
      </c>
      <c r="AB145" s="133">
        <v>0.14328983666361669</v>
      </c>
      <c r="AC145" s="133">
        <v>0.12775124326621803</v>
      </c>
      <c r="AD145" s="133">
        <v>0.13595713133879489</v>
      </c>
      <c r="AE145" s="133">
        <v>0.10981446536647135</v>
      </c>
      <c r="AF145" s="133">
        <v>0.11575456791882791</v>
      </c>
      <c r="AG145" s="133">
        <v>0.12965171845118867</v>
      </c>
      <c r="AH145" s="133">
        <v>0.14305255347659246</v>
      </c>
      <c r="AI145" s="133">
        <v>0.11764116569094943</v>
      </c>
      <c r="AJ145" s="133">
        <v>0.12097922243676243</v>
      </c>
      <c r="AK145" s="133">
        <v>0.1232689950327589</v>
      </c>
      <c r="AL145" s="133">
        <v>0.11277144630285661</v>
      </c>
      <c r="AM145" s="133" t="s">
        <v>1751</v>
      </c>
      <c r="AN145" s="133" t="s">
        <v>1751</v>
      </c>
      <c r="AO145" s="133" t="s">
        <v>1751</v>
      </c>
      <c r="AP145" s="133">
        <v>0.10286857367235856</v>
      </c>
      <c r="AQ145" s="133">
        <v>0.13585255937949636</v>
      </c>
      <c r="AR145" s="133">
        <v>0.13958870519793642</v>
      </c>
      <c r="AS145" s="133">
        <v>7.976162996265522E-2</v>
      </c>
      <c r="AT145" s="133" t="s">
        <v>1751</v>
      </c>
      <c r="AU145" s="133" t="s">
        <v>1751</v>
      </c>
      <c r="AV145" s="68" t="s">
        <v>1751</v>
      </c>
      <c r="AW145" s="68" t="s">
        <v>1751</v>
      </c>
      <c r="AX145" s="68" t="s">
        <v>1751</v>
      </c>
      <c r="AY145" s="68">
        <v>0.13455288510942134</v>
      </c>
      <c r="AZ145" s="68">
        <v>0.10911605498990874</v>
      </c>
      <c r="BA145" s="68" t="s">
        <v>1751</v>
      </c>
      <c r="BB145" s="68" t="s">
        <v>1751</v>
      </c>
      <c r="BC145" s="68" t="s">
        <v>1751</v>
      </c>
      <c r="BD145" s="68" t="s">
        <v>1751</v>
      </c>
      <c r="BE145" s="68" t="s">
        <v>1751</v>
      </c>
      <c r="BF145" s="68" t="s">
        <v>1751</v>
      </c>
      <c r="BH145" s="68" t="s">
        <v>1751</v>
      </c>
    </row>
    <row r="146" spans="1:60">
      <c r="A146" s="132">
        <v>45046</v>
      </c>
      <c r="B146" s="133">
        <v>0.11324877937213486</v>
      </c>
      <c r="C146" s="133">
        <v>0.10065305167422775</v>
      </c>
      <c r="D146" s="133">
        <v>0.15615939292766709</v>
      </c>
      <c r="E146" s="133">
        <v>0.13820486885444302</v>
      </c>
      <c r="F146" s="133">
        <v>0.137701721225476</v>
      </c>
      <c r="G146" s="133">
        <v>0.1295770016551373</v>
      </c>
      <c r="H146" s="133">
        <v>0.14073127246669553</v>
      </c>
      <c r="I146" s="133">
        <v>0.13972151390641771</v>
      </c>
      <c r="J146" s="133">
        <v>0.1385404817599851</v>
      </c>
      <c r="K146" s="133">
        <v>0.1479992426140917</v>
      </c>
      <c r="L146" s="133">
        <v>0.14243800422552999</v>
      </c>
      <c r="M146" s="133">
        <v>0.12466369156438334</v>
      </c>
      <c r="N146" s="133">
        <v>0.15800100154823141</v>
      </c>
      <c r="O146" s="133">
        <v>0.14037570779346309</v>
      </c>
      <c r="P146" s="133">
        <v>0.1269229822504499</v>
      </c>
      <c r="Q146" s="133">
        <v>0.11829802676726968</v>
      </c>
      <c r="R146" s="133">
        <v>0.15679903292526354</v>
      </c>
      <c r="S146" s="133">
        <v>0.13278311636602161</v>
      </c>
      <c r="T146" s="133">
        <v>0.14675178258017441</v>
      </c>
      <c r="U146" s="133">
        <v>0.13873786089218593</v>
      </c>
      <c r="V146" s="133">
        <v>0.1179307311948212</v>
      </c>
      <c r="W146" s="133">
        <v>0.14695116413198772</v>
      </c>
      <c r="X146" s="133">
        <v>0.10847002816027661</v>
      </c>
      <c r="Y146" s="133">
        <v>0.12503606579800577</v>
      </c>
      <c r="Z146" s="133">
        <v>0.12155841617279312</v>
      </c>
      <c r="AA146" s="133">
        <v>0.10992775489775625</v>
      </c>
      <c r="AB146" s="133">
        <v>0.14328983666361672</v>
      </c>
      <c r="AC146" s="133">
        <v>0.13273919711987506</v>
      </c>
      <c r="AD146" s="133">
        <v>0.13595713133879495</v>
      </c>
      <c r="AE146" s="133">
        <v>0.11581810046379112</v>
      </c>
      <c r="AF146" s="133">
        <v>0.11575456791882775</v>
      </c>
      <c r="AG146" s="133">
        <v>0.1278652453186355</v>
      </c>
      <c r="AH146" s="133">
        <v>0.14375346820183649</v>
      </c>
      <c r="AI146" s="133">
        <v>0.11764116585541383</v>
      </c>
      <c r="AJ146" s="133">
        <v>0.1203705567778556</v>
      </c>
      <c r="AK146" s="133">
        <v>0.12326899496296052</v>
      </c>
      <c r="AL146" s="133">
        <v>0.11277144630285668</v>
      </c>
      <c r="AM146" s="133" t="s">
        <v>1751</v>
      </c>
      <c r="AN146" s="133" t="s">
        <v>1751</v>
      </c>
      <c r="AO146" s="133" t="s">
        <v>1751</v>
      </c>
      <c r="AP146" s="133">
        <v>0.10286857367235858</v>
      </c>
      <c r="AQ146" s="133">
        <v>0.13585255937949656</v>
      </c>
      <c r="AR146" s="133">
        <v>0.13521033643853367</v>
      </c>
      <c r="AS146" s="133">
        <v>7.9761629962655234E-2</v>
      </c>
      <c r="AT146" s="133" t="s">
        <v>1751</v>
      </c>
      <c r="AU146" s="133" t="s">
        <v>1751</v>
      </c>
      <c r="AV146" s="68" t="s">
        <v>1751</v>
      </c>
      <c r="AW146" s="68" t="s">
        <v>1751</v>
      </c>
      <c r="AX146" s="68" t="s">
        <v>1751</v>
      </c>
      <c r="AY146" s="68">
        <v>0.12865891463147028</v>
      </c>
      <c r="AZ146" s="68">
        <v>0.10911605498990859</v>
      </c>
      <c r="BA146" s="68" t="s">
        <v>1751</v>
      </c>
      <c r="BB146" s="68" t="s">
        <v>1751</v>
      </c>
      <c r="BC146" s="68" t="s">
        <v>1751</v>
      </c>
      <c r="BD146" s="68" t="s">
        <v>1751</v>
      </c>
      <c r="BE146" s="68" t="s">
        <v>1751</v>
      </c>
      <c r="BF146" s="68" t="s">
        <v>1751</v>
      </c>
      <c r="BH146" s="68" t="s">
        <v>1751</v>
      </c>
    </row>
    <row r="147" spans="1:60">
      <c r="A147" s="132">
        <v>45047</v>
      </c>
      <c r="B147" s="133">
        <v>0.11324877937213486</v>
      </c>
      <c r="C147" s="133">
        <v>0.10065305167422775</v>
      </c>
      <c r="D147" s="133">
        <v>0.15615939292766709</v>
      </c>
      <c r="E147" s="133">
        <v>0.13820486885444302</v>
      </c>
      <c r="F147" s="133">
        <v>0.137701721225476</v>
      </c>
      <c r="G147" s="133">
        <v>0.1295770016551373</v>
      </c>
      <c r="H147" s="133">
        <v>0.14073127246669553</v>
      </c>
      <c r="I147" s="133">
        <v>0.13972151390641771</v>
      </c>
      <c r="J147" s="133">
        <v>0.13854048175998507</v>
      </c>
      <c r="K147" s="133">
        <v>0.14799924261409175</v>
      </c>
      <c r="L147" s="133">
        <v>0.14243800422552999</v>
      </c>
      <c r="M147" s="133">
        <v>0.12466369156438334</v>
      </c>
      <c r="N147" s="133">
        <v>0.15800100154823141</v>
      </c>
      <c r="O147" s="133">
        <v>0.14037570779346309</v>
      </c>
      <c r="P147" s="133">
        <v>0.1269229822504499</v>
      </c>
      <c r="Q147" s="133">
        <v>0.11829802676726968</v>
      </c>
      <c r="R147" s="133">
        <v>0.15679903292526354</v>
      </c>
      <c r="S147" s="133">
        <v>0.13278311636602161</v>
      </c>
      <c r="T147" s="133">
        <v>0.14675178258017441</v>
      </c>
      <c r="U147" s="133">
        <v>0.13873786078625841</v>
      </c>
      <c r="V147" s="133">
        <v>0.1179307311948212</v>
      </c>
      <c r="W147" s="133">
        <v>0.14695116413198772</v>
      </c>
      <c r="X147" s="133">
        <v>0.10847002816027661</v>
      </c>
      <c r="Y147" s="133">
        <v>0.12503606579800577</v>
      </c>
      <c r="Z147" s="133">
        <v>0.12155841617279312</v>
      </c>
      <c r="AA147" s="133">
        <v>0.10992775489775625</v>
      </c>
      <c r="AB147" s="133">
        <v>0.14328983666361672</v>
      </c>
      <c r="AC147" s="133">
        <v>0.13273919711987786</v>
      </c>
      <c r="AD147" s="133">
        <v>0.13595713133879495</v>
      </c>
      <c r="AE147" s="133">
        <v>0.11581810046379112</v>
      </c>
      <c r="AF147" s="133">
        <v>0.11575456791882775</v>
      </c>
      <c r="AG147" s="133">
        <v>0.1278652453186355</v>
      </c>
      <c r="AH147" s="133">
        <v>0.14375346820183649</v>
      </c>
      <c r="AI147" s="133">
        <v>0.11764116585541383</v>
      </c>
      <c r="AJ147" s="133">
        <v>0.1203705567778556</v>
      </c>
      <c r="AK147" s="133">
        <v>0.12326899496296052</v>
      </c>
      <c r="AL147" s="133">
        <v>0.11277144630285668</v>
      </c>
      <c r="AM147" s="133" t="s">
        <v>1751</v>
      </c>
      <c r="AN147" s="133" t="s">
        <v>1751</v>
      </c>
      <c r="AO147" s="133" t="s">
        <v>1751</v>
      </c>
      <c r="AP147" s="133">
        <v>0.10286857367235858</v>
      </c>
      <c r="AQ147" s="133">
        <v>0.13585255937949656</v>
      </c>
      <c r="AR147" s="133">
        <v>0.13521033643853361</v>
      </c>
      <c r="AS147" s="133">
        <v>7.9761629962655234E-2</v>
      </c>
      <c r="AT147" s="133" t="s">
        <v>1751</v>
      </c>
      <c r="AU147" s="133" t="s">
        <v>1751</v>
      </c>
      <c r="AV147" s="68" t="s">
        <v>1751</v>
      </c>
      <c r="AW147" s="68" t="s">
        <v>1751</v>
      </c>
      <c r="AX147" s="68" t="s">
        <v>1751</v>
      </c>
      <c r="AY147" s="68">
        <v>0.12865891463147022</v>
      </c>
      <c r="AZ147" s="68">
        <v>0.10911605498990859</v>
      </c>
      <c r="BA147" s="68" t="s">
        <v>1751</v>
      </c>
      <c r="BB147" s="68" t="s">
        <v>1751</v>
      </c>
      <c r="BC147" s="68" t="s">
        <v>1751</v>
      </c>
      <c r="BD147" s="68" t="s">
        <v>1751</v>
      </c>
      <c r="BE147" s="68" t="s">
        <v>1751</v>
      </c>
      <c r="BF147" s="68" t="s">
        <v>1751</v>
      </c>
      <c r="BH147" s="68" t="s">
        <v>1751</v>
      </c>
    </row>
    <row r="148" spans="1:60">
      <c r="A148" s="132">
        <v>45048</v>
      </c>
      <c r="B148" s="133">
        <v>0.11324877937213491</v>
      </c>
      <c r="C148" s="133">
        <v>0.10065305144051244</v>
      </c>
      <c r="D148" s="133">
        <v>0.15056513817488382</v>
      </c>
      <c r="E148" s="133">
        <v>0.13820486885444314</v>
      </c>
      <c r="F148" s="133">
        <v>0.13770172123853744</v>
      </c>
      <c r="G148" s="133">
        <v>0.13294373044345745</v>
      </c>
      <c r="H148" s="133">
        <v>0.13970216842309197</v>
      </c>
      <c r="I148" s="133">
        <v>0.13972151390641777</v>
      </c>
      <c r="J148" s="133">
        <v>0.13454884747254867</v>
      </c>
      <c r="K148" s="133">
        <v>0.14799924264665015</v>
      </c>
      <c r="L148" s="133">
        <v>0.13655813185092344</v>
      </c>
      <c r="M148" s="133">
        <v>0.12466369156438328</v>
      </c>
      <c r="N148" s="133">
        <v>0.15800100124265226</v>
      </c>
      <c r="O148" s="133">
        <v>0.14049916881958957</v>
      </c>
      <c r="P148" s="133">
        <v>0.1320539563065975</v>
      </c>
      <c r="Q148" s="133">
        <v>0.1182980267672696</v>
      </c>
      <c r="R148" s="133">
        <v>0.10368119019626508</v>
      </c>
      <c r="S148" s="133">
        <v>0.13278311629827275</v>
      </c>
      <c r="T148" s="133">
        <v>0.14675178264090952</v>
      </c>
      <c r="U148" s="133">
        <v>0.13936691334931012</v>
      </c>
      <c r="V148" s="133">
        <v>0.1179307311948212</v>
      </c>
      <c r="W148" s="133">
        <v>0.14695116413198772</v>
      </c>
      <c r="X148" s="133">
        <v>0.10484414766608757</v>
      </c>
      <c r="Y148" s="133">
        <v>0.12554499102420758</v>
      </c>
      <c r="Z148" s="133">
        <v>0.12598832716579483</v>
      </c>
      <c r="AA148" s="133">
        <v>0.10992775489775625</v>
      </c>
      <c r="AB148" s="133">
        <v>0.14328983666361672</v>
      </c>
      <c r="AC148" s="133">
        <v>0.13277496861351643</v>
      </c>
      <c r="AD148" s="133">
        <v>0.13595713151271305</v>
      </c>
      <c r="AE148" s="133">
        <v>0.11581810046379129</v>
      </c>
      <c r="AF148" s="133">
        <v>0.11575456791882793</v>
      </c>
      <c r="AG148" s="133">
        <v>0.13127415369403445</v>
      </c>
      <c r="AH148" s="133">
        <v>0.1415569847074126</v>
      </c>
      <c r="AI148" s="133">
        <v>0.11764116585541383</v>
      </c>
      <c r="AJ148" s="133">
        <v>0.1203705567778556</v>
      </c>
      <c r="AK148" s="133">
        <v>0.12326899496296055</v>
      </c>
      <c r="AL148" s="133">
        <v>0.11277144630285668</v>
      </c>
      <c r="AM148" s="133" t="s">
        <v>1751</v>
      </c>
      <c r="AN148" s="133" t="s">
        <v>1751</v>
      </c>
      <c r="AO148" s="133" t="s">
        <v>1751</v>
      </c>
      <c r="AP148" s="133">
        <v>0.10286857367235859</v>
      </c>
      <c r="AQ148" s="133">
        <v>0.13585255952360936</v>
      </c>
      <c r="AR148" s="133">
        <v>0.13456815045549167</v>
      </c>
      <c r="AS148" s="133">
        <v>7.9761629962655206E-2</v>
      </c>
      <c r="AT148" s="133" t="s">
        <v>1751</v>
      </c>
      <c r="AU148" s="133" t="s">
        <v>1751</v>
      </c>
      <c r="AV148" s="68" t="s">
        <v>1751</v>
      </c>
      <c r="AW148" s="68" t="s">
        <v>1751</v>
      </c>
      <c r="AX148" s="68" t="s">
        <v>1751</v>
      </c>
      <c r="AY148" s="68">
        <v>0.12865891461005527</v>
      </c>
      <c r="AZ148" s="68">
        <v>0.10911605498990859</v>
      </c>
      <c r="BA148" s="68" t="s">
        <v>1751</v>
      </c>
      <c r="BB148" s="68" t="s">
        <v>1751</v>
      </c>
      <c r="BC148" s="68" t="s">
        <v>1751</v>
      </c>
      <c r="BD148" s="68" t="s">
        <v>1751</v>
      </c>
      <c r="BE148" s="68" t="s">
        <v>1751</v>
      </c>
      <c r="BF148" s="68" t="s">
        <v>1751</v>
      </c>
      <c r="BH148" s="68" t="s">
        <v>1751</v>
      </c>
    </row>
    <row r="149" spans="1:60">
      <c r="A149" s="132">
        <v>45049</v>
      </c>
      <c r="B149" s="133">
        <v>0.11324877937213491</v>
      </c>
      <c r="C149" s="133">
        <v>0.10065305144051244</v>
      </c>
      <c r="D149" s="133">
        <v>0.15056513817266809</v>
      </c>
      <c r="E149" s="133">
        <v>0.13820486896077236</v>
      </c>
      <c r="F149" s="133">
        <v>0.13770172124144026</v>
      </c>
      <c r="G149" s="133">
        <v>0.13294373044345742</v>
      </c>
      <c r="H149" s="133">
        <v>0.13971958329027367</v>
      </c>
      <c r="I149" s="133">
        <v>0.13952423492408164</v>
      </c>
      <c r="J149" s="133">
        <v>0.13454884747254864</v>
      </c>
      <c r="K149" s="133">
        <v>0.14799924258499148</v>
      </c>
      <c r="L149" s="133">
        <v>0.13614608064909128</v>
      </c>
      <c r="M149" s="133">
        <v>0.12466369156438331</v>
      </c>
      <c r="N149" s="133">
        <v>0.15800100124231742</v>
      </c>
      <c r="O149" s="133">
        <v>0.14052386241099882</v>
      </c>
      <c r="P149" s="133">
        <v>0.13205395622890001</v>
      </c>
      <c r="Q149" s="133">
        <v>0.11829802676726962</v>
      </c>
      <c r="R149" s="133">
        <v>0.10368119019626508</v>
      </c>
      <c r="S149" s="133">
        <v>0.13278311618094224</v>
      </c>
      <c r="T149" s="133">
        <v>0.1467517825750175</v>
      </c>
      <c r="U149" s="133">
        <v>0.13538633568541941</v>
      </c>
      <c r="V149" s="133">
        <v>0.1179307311948212</v>
      </c>
      <c r="W149" s="133">
        <v>0.14695116413198772</v>
      </c>
      <c r="X149" s="133">
        <v>0.10877412546122997</v>
      </c>
      <c r="Y149" s="133">
        <v>0.12381270493822812</v>
      </c>
      <c r="Z149" s="133">
        <v>0.12598832716579483</v>
      </c>
      <c r="AA149" s="133">
        <v>0.10992775489775625</v>
      </c>
      <c r="AB149" s="133">
        <v>0.14328983666361672</v>
      </c>
      <c r="AC149" s="133">
        <v>0.13277496880121165</v>
      </c>
      <c r="AD149" s="133">
        <v>0.13595713151271294</v>
      </c>
      <c r="AE149" s="133">
        <v>0.1158181004637911</v>
      </c>
      <c r="AF149" s="133">
        <v>0.11575456791882793</v>
      </c>
      <c r="AG149" s="133">
        <v>0.13127415369403433</v>
      </c>
      <c r="AH149" s="133">
        <v>0.1415762264708752</v>
      </c>
      <c r="AI149" s="133">
        <v>0.11764116585541383</v>
      </c>
      <c r="AJ149" s="133">
        <v>0.1203705567778556</v>
      </c>
      <c r="AK149" s="133">
        <v>0.12326899496296063</v>
      </c>
      <c r="AL149" s="133">
        <v>0.11277144630285668</v>
      </c>
      <c r="AM149" s="133" t="s">
        <v>1751</v>
      </c>
      <c r="AN149" s="133" t="s">
        <v>1751</v>
      </c>
      <c r="AO149" s="133" t="s">
        <v>1751</v>
      </c>
      <c r="AP149" s="133">
        <v>0.10286857367235859</v>
      </c>
      <c r="AQ149" s="133">
        <v>0.13927448972297754</v>
      </c>
      <c r="AR149" s="133">
        <v>0.13598231294319277</v>
      </c>
      <c r="AS149" s="133">
        <v>7.9761629962655206E-2</v>
      </c>
      <c r="AT149" s="133" t="s">
        <v>1751</v>
      </c>
      <c r="AU149" s="133" t="s">
        <v>1751</v>
      </c>
      <c r="AV149" s="68" t="s">
        <v>1751</v>
      </c>
      <c r="AW149" s="68" t="s">
        <v>1751</v>
      </c>
      <c r="AX149" s="68" t="s">
        <v>1751</v>
      </c>
      <c r="AY149" s="68">
        <v>0.1286589146100536</v>
      </c>
      <c r="AZ149" s="68">
        <v>0.10911605498990859</v>
      </c>
      <c r="BA149" s="68" t="s">
        <v>1751</v>
      </c>
      <c r="BB149" s="68" t="s">
        <v>1751</v>
      </c>
      <c r="BC149" s="68" t="s">
        <v>1751</v>
      </c>
      <c r="BD149" s="68" t="s">
        <v>1751</v>
      </c>
      <c r="BE149" s="68" t="s">
        <v>1751</v>
      </c>
      <c r="BF149" s="68" t="s">
        <v>1751</v>
      </c>
      <c r="BH149" s="68" t="s">
        <v>1751</v>
      </c>
    </row>
    <row r="150" spans="1:60">
      <c r="A150" s="132">
        <v>45050</v>
      </c>
      <c r="B150" s="133">
        <v>0.11324877937213491</v>
      </c>
      <c r="C150" s="133">
        <v>0.10359484048122654</v>
      </c>
      <c r="D150" s="133">
        <v>0.15056513817266809</v>
      </c>
      <c r="E150" s="133">
        <v>0.13820486910713944</v>
      </c>
      <c r="F150" s="133">
        <v>0.13880369982674495</v>
      </c>
      <c r="G150" s="133">
        <v>0.13064092102318156</v>
      </c>
      <c r="H150" s="133">
        <v>0.13971958329027376</v>
      </c>
      <c r="I150" s="133">
        <v>0.13979360552959053</v>
      </c>
      <c r="J150" s="133">
        <v>0.13058770783422055</v>
      </c>
      <c r="K150" s="133">
        <v>0.14877327638976073</v>
      </c>
      <c r="L150" s="133">
        <v>0.13204900747814707</v>
      </c>
      <c r="M150" s="133">
        <v>0.12466369156438344</v>
      </c>
      <c r="N150" s="133">
        <v>0.15800100124198468</v>
      </c>
      <c r="O150" s="133">
        <v>0.1405135309806877</v>
      </c>
      <c r="P150" s="133">
        <v>0.13685853451697655</v>
      </c>
      <c r="Q150" s="133">
        <v>0.11829802676726978</v>
      </c>
      <c r="R150" s="133">
        <v>0.10368494870422895</v>
      </c>
      <c r="S150" s="133">
        <v>0.13278311618094238</v>
      </c>
      <c r="T150" s="133">
        <v>0.1467517826348157</v>
      </c>
      <c r="U150" s="133">
        <v>0.13473024872343173</v>
      </c>
      <c r="V150" s="133">
        <v>0.11793073119482139</v>
      </c>
      <c r="W150" s="133">
        <v>0.14695116413198772</v>
      </c>
      <c r="X150" s="133">
        <v>0.10525140024217974</v>
      </c>
      <c r="Y150" s="133">
        <v>0.12381270493822806</v>
      </c>
      <c r="Z150" s="133">
        <v>0.12598832716579483</v>
      </c>
      <c r="AA150" s="133">
        <v>0.10992775489775625</v>
      </c>
      <c r="AB150" s="133">
        <v>0.14328983666361672</v>
      </c>
      <c r="AC150" s="133">
        <v>0.13342798363252159</v>
      </c>
      <c r="AD150" s="133">
        <v>0.13595713128161732</v>
      </c>
      <c r="AE150" s="133">
        <v>0.12414070653463841</v>
      </c>
      <c r="AF150" s="133">
        <v>0.11575456799354003</v>
      </c>
      <c r="AG150" s="133">
        <v>0.13127415369403445</v>
      </c>
      <c r="AH150" s="133">
        <v>0.14159546063808243</v>
      </c>
      <c r="AI150" s="133">
        <v>0.11764116600262613</v>
      </c>
      <c r="AJ150" s="133">
        <v>0.11334716784402855</v>
      </c>
      <c r="AK150" s="133">
        <v>0.14568079398632516</v>
      </c>
      <c r="AL150" s="133">
        <v>0.11277144630285661</v>
      </c>
      <c r="AM150" s="133" t="s">
        <v>1751</v>
      </c>
      <c r="AN150" s="133" t="s">
        <v>1751</v>
      </c>
      <c r="AO150" s="133" t="s">
        <v>1751</v>
      </c>
      <c r="AP150" s="133">
        <v>0.10286857367235859</v>
      </c>
      <c r="AQ150" s="133">
        <v>0.13927448972297754</v>
      </c>
      <c r="AR150" s="133">
        <v>0.13459593971637895</v>
      </c>
      <c r="AS150" s="133">
        <v>7.9761629962655206E-2</v>
      </c>
      <c r="AT150" s="133" t="s">
        <v>1751</v>
      </c>
      <c r="AU150" s="133" t="s">
        <v>1751</v>
      </c>
      <c r="AV150" s="68" t="s">
        <v>1751</v>
      </c>
      <c r="AW150" s="68" t="s">
        <v>1751</v>
      </c>
      <c r="AX150" s="68" t="s">
        <v>1751</v>
      </c>
      <c r="AY150" s="68">
        <v>0.12865891424553577</v>
      </c>
      <c r="AZ150" s="68">
        <v>0.12073613372219992</v>
      </c>
      <c r="BA150" s="68" t="s">
        <v>1751</v>
      </c>
      <c r="BB150" s="68" t="s">
        <v>1751</v>
      </c>
      <c r="BC150" s="68" t="s">
        <v>1751</v>
      </c>
      <c r="BD150" s="68" t="s">
        <v>1751</v>
      </c>
      <c r="BE150" s="68" t="s">
        <v>1751</v>
      </c>
      <c r="BF150" s="68" t="s">
        <v>1751</v>
      </c>
      <c r="BH150" s="68" t="s">
        <v>1751</v>
      </c>
    </row>
    <row r="151" spans="1:60">
      <c r="A151" s="132">
        <v>45051</v>
      </c>
      <c r="B151" s="133">
        <v>0.11324877937213491</v>
      </c>
      <c r="C151" s="133">
        <v>0.10359484048122654</v>
      </c>
      <c r="D151" s="133">
        <v>0.15056513817266809</v>
      </c>
      <c r="E151" s="133">
        <v>0.13820486910713944</v>
      </c>
      <c r="F151" s="133">
        <v>0.13880369982674495</v>
      </c>
      <c r="G151" s="133">
        <v>0.13064092102318156</v>
      </c>
      <c r="H151" s="133">
        <v>0.13971958329027376</v>
      </c>
      <c r="I151" s="133">
        <v>0.13979360552959053</v>
      </c>
      <c r="J151" s="133">
        <v>0.13058770783422055</v>
      </c>
      <c r="K151" s="133">
        <v>0.14877327638976073</v>
      </c>
      <c r="L151" s="133">
        <v>0.13204900747814707</v>
      </c>
      <c r="M151" s="133">
        <v>0.12466369156438344</v>
      </c>
      <c r="N151" s="133">
        <v>0.15800100124198468</v>
      </c>
      <c r="O151" s="133">
        <v>0.1405135309806877</v>
      </c>
      <c r="P151" s="133">
        <v>0.13685853451697655</v>
      </c>
      <c r="Q151" s="133">
        <v>0.11829802676726978</v>
      </c>
      <c r="R151" s="133">
        <v>0.10368494870422895</v>
      </c>
      <c r="S151" s="133">
        <v>0.13278311618094238</v>
      </c>
      <c r="T151" s="133">
        <v>0.1467517826348157</v>
      </c>
      <c r="U151" s="133">
        <v>0.13473024872343009</v>
      </c>
      <c r="V151" s="133">
        <v>0.11793073119482139</v>
      </c>
      <c r="W151" s="133">
        <v>0.14695116413198772</v>
      </c>
      <c r="X151" s="133">
        <v>0.10525140024217974</v>
      </c>
      <c r="Y151" s="133">
        <v>0.12381270493822806</v>
      </c>
      <c r="Z151" s="133">
        <v>0.12598832716579483</v>
      </c>
      <c r="AA151" s="133">
        <v>0.10992775489775625</v>
      </c>
      <c r="AB151" s="133">
        <v>0.14328983666361672</v>
      </c>
      <c r="AC151" s="133">
        <v>0.13342798363252154</v>
      </c>
      <c r="AD151" s="133">
        <v>0.13595713128161732</v>
      </c>
      <c r="AE151" s="133">
        <v>0.12414070653463841</v>
      </c>
      <c r="AF151" s="133">
        <v>0.11575456799354003</v>
      </c>
      <c r="AG151" s="133">
        <v>0.13127415369403445</v>
      </c>
      <c r="AH151" s="133">
        <v>0.14159546063808243</v>
      </c>
      <c r="AI151" s="133">
        <v>0.11764116600262613</v>
      </c>
      <c r="AJ151" s="133">
        <v>0.11334716784402855</v>
      </c>
      <c r="AK151" s="133">
        <v>0.14568079398632516</v>
      </c>
      <c r="AL151" s="133">
        <v>0.11277144630285661</v>
      </c>
      <c r="AM151" s="133" t="s">
        <v>1751</v>
      </c>
      <c r="AN151" s="133" t="s">
        <v>1751</v>
      </c>
      <c r="AO151" s="133" t="s">
        <v>1751</v>
      </c>
      <c r="AP151" s="133">
        <v>0.10286857367235859</v>
      </c>
      <c r="AQ151" s="133">
        <v>0.13927448972297754</v>
      </c>
      <c r="AR151" s="133">
        <v>0.13459593971637895</v>
      </c>
      <c r="AS151" s="133">
        <v>7.9761629962655206E-2</v>
      </c>
      <c r="AT151" s="133" t="s">
        <v>1751</v>
      </c>
      <c r="AU151" s="133" t="s">
        <v>1751</v>
      </c>
      <c r="AV151" s="68" t="s">
        <v>1751</v>
      </c>
      <c r="AW151" s="68" t="s">
        <v>1751</v>
      </c>
      <c r="AX151" s="68" t="s">
        <v>1751</v>
      </c>
      <c r="AY151" s="68">
        <v>0.12865891424553574</v>
      </c>
      <c r="AZ151" s="68">
        <v>0.12073613372219992</v>
      </c>
      <c r="BA151" s="68" t="s">
        <v>1751</v>
      </c>
      <c r="BB151" s="68" t="s">
        <v>1751</v>
      </c>
      <c r="BC151" s="68" t="s">
        <v>1751</v>
      </c>
      <c r="BD151" s="68" t="s">
        <v>1751</v>
      </c>
      <c r="BE151" s="68" t="s">
        <v>1751</v>
      </c>
      <c r="BF151" s="68" t="s">
        <v>1751</v>
      </c>
      <c r="BH151" s="68" t="s">
        <v>1751</v>
      </c>
    </row>
    <row r="152" spans="1:60">
      <c r="A152" s="132">
        <v>45052</v>
      </c>
      <c r="B152" s="133">
        <v>0.11324877937213491</v>
      </c>
      <c r="C152" s="133">
        <v>0.10359484048122654</v>
      </c>
      <c r="D152" s="133">
        <v>0.15056513817266809</v>
      </c>
      <c r="E152" s="133">
        <v>0.13820486910713944</v>
      </c>
      <c r="F152" s="133">
        <v>0.13880369982674495</v>
      </c>
      <c r="G152" s="133">
        <v>0.13064092102318156</v>
      </c>
      <c r="H152" s="133">
        <v>0.13971958329027376</v>
      </c>
      <c r="I152" s="133">
        <v>0.13979360552959053</v>
      </c>
      <c r="J152" s="133">
        <v>0.13058770783422055</v>
      </c>
      <c r="K152" s="133">
        <v>0.14877327638976073</v>
      </c>
      <c r="L152" s="133">
        <v>0.13204900747814707</v>
      </c>
      <c r="M152" s="133">
        <v>0.12466369156438344</v>
      </c>
      <c r="N152" s="133">
        <v>0.15800100124198468</v>
      </c>
      <c r="O152" s="133">
        <v>0.1405135309806877</v>
      </c>
      <c r="P152" s="133">
        <v>0.13685853451697655</v>
      </c>
      <c r="Q152" s="133">
        <v>0.11829802676726978</v>
      </c>
      <c r="R152" s="133">
        <v>0.10368494870422895</v>
      </c>
      <c r="S152" s="133">
        <v>0.13278311618094238</v>
      </c>
      <c r="T152" s="133">
        <v>0.1467517826348157</v>
      </c>
      <c r="U152" s="133">
        <v>0.13473024872343009</v>
      </c>
      <c r="V152" s="133">
        <v>0.11793073119482139</v>
      </c>
      <c r="W152" s="133">
        <v>0.14695116413198772</v>
      </c>
      <c r="X152" s="133">
        <v>0.10525140024217974</v>
      </c>
      <c r="Y152" s="133">
        <v>0.12381270493822806</v>
      </c>
      <c r="Z152" s="133">
        <v>0.12598832716579483</v>
      </c>
      <c r="AA152" s="133">
        <v>0.10992775489775625</v>
      </c>
      <c r="AB152" s="133">
        <v>0.14328983666361672</v>
      </c>
      <c r="AC152" s="133">
        <v>0.13342798363252154</v>
      </c>
      <c r="AD152" s="133">
        <v>0.13595713128161732</v>
      </c>
      <c r="AE152" s="133">
        <v>0.12414070653463841</v>
      </c>
      <c r="AF152" s="133">
        <v>0.11575456799354003</v>
      </c>
      <c r="AG152" s="133">
        <v>0.13127415369403445</v>
      </c>
      <c r="AH152" s="133">
        <v>0.14159546063808243</v>
      </c>
      <c r="AI152" s="133">
        <v>0.11764116600262613</v>
      </c>
      <c r="AJ152" s="133">
        <v>0.11334716784402855</v>
      </c>
      <c r="AK152" s="133">
        <v>0.14568079398632516</v>
      </c>
      <c r="AL152" s="133">
        <v>0.11277144630285661</v>
      </c>
      <c r="AM152" s="133" t="s">
        <v>1751</v>
      </c>
      <c r="AN152" s="133" t="s">
        <v>1751</v>
      </c>
      <c r="AO152" s="133" t="s">
        <v>1751</v>
      </c>
      <c r="AP152" s="133">
        <v>0.10286857367235859</v>
      </c>
      <c r="AQ152" s="133">
        <v>0.13927448972297754</v>
      </c>
      <c r="AR152" s="133">
        <v>0.13459593971637895</v>
      </c>
      <c r="AS152" s="133">
        <v>7.9761629962655206E-2</v>
      </c>
      <c r="AT152" s="133" t="s">
        <v>1751</v>
      </c>
      <c r="AU152" s="133" t="s">
        <v>1751</v>
      </c>
      <c r="AV152" s="68" t="s">
        <v>1751</v>
      </c>
      <c r="AW152" s="68" t="s">
        <v>1751</v>
      </c>
      <c r="AX152" s="68" t="s">
        <v>1751</v>
      </c>
      <c r="AY152" s="68">
        <v>0.12865891424553574</v>
      </c>
      <c r="AZ152" s="68">
        <v>0.12073613372219992</v>
      </c>
      <c r="BA152" s="68" t="s">
        <v>1751</v>
      </c>
      <c r="BB152" s="68" t="s">
        <v>1751</v>
      </c>
      <c r="BC152" s="68" t="s">
        <v>1751</v>
      </c>
      <c r="BD152" s="68" t="s">
        <v>1751</v>
      </c>
      <c r="BE152" s="68" t="s">
        <v>1751</v>
      </c>
      <c r="BF152" s="68" t="s">
        <v>1751</v>
      </c>
      <c r="BH152" s="68" t="s">
        <v>1751</v>
      </c>
    </row>
    <row r="153" spans="1:60">
      <c r="A153" s="132">
        <v>45053</v>
      </c>
      <c r="B153" s="133">
        <v>0.11685985998199241</v>
      </c>
      <c r="C153" s="133">
        <v>0.10359484048122652</v>
      </c>
      <c r="D153" s="133">
        <v>0.15056513817266806</v>
      </c>
      <c r="E153" s="133">
        <v>0.13820486910713933</v>
      </c>
      <c r="F153" s="133">
        <v>0.13880369956591249</v>
      </c>
      <c r="G153" s="133">
        <v>0.13064092102318162</v>
      </c>
      <c r="H153" s="133">
        <v>0.13971958329027362</v>
      </c>
      <c r="I153" s="133">
        <v>0.13979360552959044</v>
      </c>
      <c r="J153" s="133">
        <v>0.13058770783422061</v>
      </c>
      <c r="K153" s="133">
        <v>0.14877327654641201</v>
      </c>
      <c r="L153" s="133">
        <v>0.12922107124253918</v>
      </c>
      <c r="M153" s="133">
        <v>0.12466369156438332</v>
      </c>
      <c r="N153" s="133">
        <v>0.15800100124099942</v>
      </c>
      <c r="O153" s="133">
        <v>0.14559192044371758</v>
      </c>
      <c r="P153" s="133">
        <v>0.136858534622498</v>
      </c>
      <c r="Q153" s="133">
        <v>0.11829802676726967</v>
      </c>
      <c r="R153" s="133">
        <v>0.10368494764718769</v>
      </c>
      <c r="S153" s="133">
        <v>0.13278311618094224</v>
      </c>
      <c r="T153" s="133">
        <v>0.14675178263481564</v>
      </c>
      <c r="U153" s="133">
        <v>0.13473024872343009</v>
      </c>
      <c r="V153" s="133">
        <v>0.12848346402978938</v>
      </c>
      <c r="W153" s="133">
        <v>0.14695116413198772</v>
      </c>
      <c r="X153" s="133">
        <v>0.10525140024217977</v>
      </c>
      <c r="Y153" s="133">
        <v>0.12381270519373141</v>
      </c>
      <c r="Z153" s="133">
        <v>0.12598832696636666</v>
      </c>
      <c r="AA153" s="133">
        <v>0.10992775489775625</v>
      </c>
      <c r="AB153" s="133">
        <v>0.14328983666361672</v>
      </c>
      <c r="AC153" s="133">
        <v>0.13342798363252154</v>
      </c>
      <c r="AD153" s="133">
        <v>0.13595713128161727</v>
      </c>
      <c r="AE153" s="133">
        <v>0.12414070653463842</v>
      </c>
      <c r="AF153" s="133">
        <v>0.11575456799354013</v>
      </c>
      <c r="AG153" s="133">
        <v>0.13310137582273032</v>
      </c>
      <c r="AH153" s="133">
        <v>0.1416531172510154</v>
      </c>
      <c r="AI153" s="133">
        <v>0.11764116600264357</v>
      </c>
      <c r="AJ153" s="133">
        <v>0.1133458552060424</v>
      </c>
      <c r="AK153" s="133">
        <v>0.14568079398632505</v>
      </c>
      <c r="AL153" s="133">
        <v>0.11277144630285676</v>
      </c>
      <c r="AM153" s="133" t="s">
        <v>1751</v>
      </c>
      <c r="AN153" s="133" t="s">
        <v>1751</v>
      </c>
      <c r="AO153" s="133" t="s">
        <v>1751</v>
      </c>
      <c r="AP153" s="133">
        <v>0.10286857367235863</v>
      </c>
      <c r="AQ153" s="133">
        <v>0.13927448972297754</v>
      </c>
      <c r="AR153" s="133">
        <v>0.13888041253472666</v>
      </c>
      <c r="AS153" s="133">
        <v>7.9761629962655262E-2</v>
      </c>
      <c r="AT153" s="133" t="s">
        <v>1751</v>
      </c>
      <c r="AU153" s="133" t="s">
        <v>1751</v>
      </c>
      <c r="AV153" s="68" t="s">
        <v>1751</v>
      </c>
      <c r="AW153" s="68" t="s">
        <v>1751</v>
      </c>
      <c r="AX153" s="68" t="s">
        <v>1751</v>
      </c>
      <c r="AY153" s="68">
        <v>0.12865891424553574</v>
      </c>
      <c r="AZ153" s="68">
        <v>0.13907929409509207</v>
      </c>
      <c r="BA153" s="68" t="s">
        <v>1751</v>
      </c>
      <c r="BB153" s="68" t="s">
        <v>1751</v>
      </c>
      <c r="BC153" s="68" t="s">
        <v>1751</v>
      </c>
      <c r="BD153" s="68" t="s">
        <v>1751</v>
      </c>
      <c r="BE153" s="68" t="s">
        <v>1751</v>
      </c>
      <c r="BF153" s="68" t="s">
        <v>1751</v>
      </c>
      <c r="BH153" s="68" t="s">
        <v>1751</v>
      </c>
    </row>
    <row r="154" spans="1:60">
      <c r="A154" s="132">
        <v>45054</v>
      </c>
      <c r="B154" s="133">
        <v>0.11685985998199241</v>
      </c>
      <c r="C154" s="133">
        <v>0.11013471656779508</v>
      </c>
      <c r="D154" s="133">
        <v>0.15056513817266806</v>
      </c>
      <c r="E154" s="133">
        <v>0.13820486910713933</v>
      </c>
      <c r="F154" s="133">
        <v>0.13930221470109636</v>
      </c>
      <c r="G154" s="133">
        <v>0.13068385989723549</v>
      </c>
      <c r="H154" s="133">
        <v>0.13971958329027362</v>
      </c>
      <c r="I154" s="133">
        <v>0.13979360546717218</v>
      </c>
      <c r="J154" s="133">
        <v>0.12711825640476848</v>
      </c>
      <c r="K154" s="133">
        <v>0.14355911719704645</v>
      </c>
      <c r="L154" s="133">
        <v>0.13327701974462935</v>
      </c>
      <c r="M154" s="133">
        <v>0.12466369156438332</v>
      </c>
      <c r="N154" s="133">
        <v>0.15800100124067529</v>
      </c>
      <c r="O154" s="133">
        <v>0.14559192044112598</v>
      </c>
      <c r="P154" s="133">
        <v>0.13189288084094489</v>
      </c>
      <c r="Q154" s="133">
        <v>0.11829802676726967</v>
      </c>
      <c r="R154" s="133">
        <v>0.10368494757228419</v>
      </c>
      <c r="S154" s="133">
        <v>0.13278311626237577</v>
      </c>
      <c r="T154" s="133">
        <v>0.14675178263481564</v>
      </c>
      <c r="U154" s="133">
        <v>0.13410123286582024</v>
      </c>
      <c r="V154" s="133">
        <v>0.12848346402978944</v>
      </c>
      <c r="W154" s="133">
        <v>0.14695116413198772</v>
      </c>
      <c r="X154" s="133">
        <v>0.10525140024217967</v>
      </c>
      <c r="Y154" s="133">
        <v>0.12162714461580032</v>
      </c>
      <c r="Z154" s="133">
        <v>0.12598832696636666</v>
      </c>
      <c r="AA154" s="133">
        <v>0.10992775489775625</v>
      </c>
      <c r="AB154" s="133">
        <v>0.14328983666361672</v>
      </c>
      <c r="AC154" s="133">
        <v>0.12830884509235066</v>
      </c>
      <c r="AD154" s="133">
        <v>0.13595713155811975</v>
      </c>
      <c r="AE154" s="133">
        <v>0.12414070653463855</v>
      </c>
      <c r="AF154" s="133">
        <v>0.11575456790380129</v>
      </c>
      <c r="AG154" s="133">
        <v>0.13343685895760898</v>
      </c>
      <c r="AH154" s="133">
        <v>0.14167232069901678</v>
      </c>
      <c r="AI154" s="133">
        <v>0.11725633866043778</v>
      </c>
      <c r="AJ154" s="133">
        <v>0.1133458552060424</v>
      </c>
      <c r="AK154" s="133">
        <v>0.12975770600855643</v>
      </c>
      <c r="AL154" s="133">
        <v>0.11277144631321559</v>
      </c>
      <c r="AM154" s="133" t="s">
        <v>1751</v>
      </c>
      <c r="AN154" s="133" t="s">
        <v>1751</v>
      </c>
      <c r="AO154" s="133" t="s">
        <v>1751</v>
      </c>
      <c r="AP154" s="133">
        <v>0.10286857367235853</v>
      </c>
      <c r="AQ154" s="133">
        <v>0.13927448972297754</v>
      </c>
      <c r="AR154" s="133">
        <v>0.13465139529392878</v>
      </c>
      <c r="AS154" s="133">
        <v>7.9761629962655262E-2</v>
      </c>
      <c r="AT154" s="133" t="s">
        <v>1751</v>
      </c>
      <c r="AU154" s="133" t="s">
        <v>1751</v>
      </c>
      <c r="AV154" s="68" t="s">
        <v>1751</v>
      </c>
      <c r="AW154" s="68" t="s">
        <v>1751</v>
      </c>
      <c r="AX154" s="68" t="s">
        <v>1751</v>
      </c>
      <c r="AY154" s="68">
        <v>0.12865891564453791</v>
      </c>
      <c r="AZ154" s="68">
        <v>0.14034444719526623</v>
      </c>
      <c r="BA154" s="68" t="s">
        <v>1751</v>
      </c>
      <c r="BB154" s="68" t="s">
        <v>1751</v>
      </c>
      <c r="BC154" s="68" t="s">
        <v>1751</v>
      </c>
      <c r="BD154" s="68" t="s">
        <v>1751</v>
      </c>
      <c r="BE154" s="68" t="s">
        <v>1751</v>
      </c>
      <c r="BF154" s="68" t="s">
        <v>1751</v>
      </c>
      <c r="BH154" s="68" t="s">
        <v>1751</v>
      </c>
    </row>
    <row r="155" spans="1:60">
      <c r="A155" s="132">
        <v>45055</v>
      </c>
      <c r="B155" s="133">
        <v>0.11022415318335882</v>
      </c>
      <c r="C155" s="133">
        <v>0.10793174132088938</v>
      </c>
      <c r="D155" s="133">
        <v>0.15056513815972911</v>
      </c>
      <c r="E155" s="133">
        <v>0.13820486913155511</v>
      </c>
      <c r="F155" s="133">
        <v>0.13532685991738957</v>
      </c>
      <c r="G155" s="133">
        <v>0.13068385989723549</v>
      </c>
      <c r="H155" s="133">
        <v>0.13982388376935626</v>
      </c>
      <c r="I155" s="133">
        <v>0.13585069995303456</v>
      </c>
      <c r="J155" s="133">
        <v>0.12711825640476848</v>
      </c>
      <c r="K155" s="133">
        <v>0.14355911719704645</v>
      </c>
      <c r="L155" s="133">
        <v>0.13280086737263058</v>
      </c>
      <c r="M155" s="133">
        <v>0.12466369156438335</v>
      </c>
      <c r="N155" s="133">
        <v>0.15800100161529662</v>
      </c>
      <c r="O155" s="133">
        <v>0.14559192044112598</v>
      </c>
      <c r="P155" s="133">
        <v>0.13189288090214038</v>
      </c>
      <c r="Q155" s="133">
        <v>0.11829802676726969</v>
      </c>
      <c r="R155" s="133">
        <v>0.10368494780953648</v>
      </c>
      <c r="S155" s="133">
        <v>0.13278311626237579</v>
      </c>
      <c r="T155" s="133">
        <v>0.14675178263481561</v>
      </c>
      <c r="U155" s="133">
        <v>0.13790502775026414</v>
      </c>
      <c r="V155" s="133">
        <v>0.12848346402978944</v>
      </c>
      <c r="W155" s="133">
        <v>0.14695116413198775</v>
      </c>
      <c r="X155" s="133">
        <v>0.10525140024217976</v>
      </c>
      <c r="Y155" s="133">
        <v>0.12162714461580024</v>
      </c>
      <c r="Z155" s="133">
        <v>0.12598832701902532</v>
      </c>
      <c r="AA155" s="133">
        <v>0.10992775489775634</v>
      </c>
      <c r="AB155" s="133">
        <v>0.14328983666361675</v>
      </c>
      <c r="AC155" s="133">
        <v>0.12830884178622207</v>
      </c>
      <c r="AD155" s="133">
        <v>0.13595713155811986</v>
      </c>
      <c r="AE155" s="133">
        <v>0.12414070653463861</v>
      </c>
      <c r="AF155" s="133">
        <v>0.11575456802392228</v>
      </c>
      <c r="AG155" s="133">
        <v>0.13343685895760907</v>
      </c>
      <c r="AH155" s="133">
        <v>0.14329052667721817</v>
      </c>
      <c r="AI155" s="133">
        <v>0.1172639529011342</v>
      </c>
      <c r="AJ155" s="133">
        <v>0.11334585520604236</v>
      </c>
      <c r="AK155" s="133">
        <v>0.1234197770074382</v>
      </c>
      <c r="AL155" s="133">
        <v>0.11277144631304953</v>
      </c>
      <c r="AM155" s="133" t="s">
        <v>1751</v>
      </c>
      <c r="AN155" s="133" t="s">
        <v>1751</v>
      </c>
      <c r="AO155" s="133" t="s">
        <v>1751</v>
      </c>
      <c r="AP155" s="133">
        <v>0.1028685736723586</v>
      </c>
      <c r="AQ155" s="133">
        <v>0.13541686617222778</v>
      </c>
      <c r="AR155" s="133">
        <v>0.13465139529392878</v>
      </c>
      <c r="AS155" s="133">
        <v>7.9761629962655234E-2</v>
      </c>
      <c r="AT155" s="133" t="s">
        <v>1751</v>
      </c>
      <c r="AU155" s="133" t="s">
        <v>1751</v>
      </c>
      <c r="AV155" s="68" t="s">
        <v>1751</v>
      </c>
      <c r="AW155" s="68" t="s">
        <v>1751</v>
      </c>
      <c r="AX155" s="68" t="s">
        <v>1751</v>
      </c>
      <c r="AY155" s="68">
        <v>0.13303500814747743</v>
      </c>
      <c r="AZ155" s="68">
        <v>0.13621133123021997</v>
      </c>
      <c r="BA155" s="68" t="s">
        <v>1751</v>
      </c>
      <c r="BB155" s="68" t="s">
        <v>1751</v>
      </c>
      <c r="BC155" s="68" t="s">
        <v>1751</v>
      </c>
      <c r="BD155" s="68" t="s">
        <v>1751</v>
      </c>
      <c r="BE155" s="68" t="s">
        <v>1751</v>
      </c>
      <c r="BF155" s="68" t="s">
        <v>1751</v>
      </c>
      <c r="BH155" s="68" t="s">
        <v>1751</v>
      </c>
    </row>
    <row r="156" spans="1:60">
      <c r="A156" s="132">
        <v>45056</v>
      </c>
      <c r="B156" s="133">
        <v>0.11022415318335879</v>
      </c>
      <c r="C156" s="133">
        <v>0.1079317413208894</v>
      </c>
      <c r="D156" s="133">
        <v>0.15056513815972905</v>
      </c>
      <c r="E156" s="133">
        <v>0.13820486913155519</v>
      </c>
      <c r="F156" s="133">
        <v>0.13532685977505254</v>
      </c>
      <c r="G156" s="133">
        <v>0.13484498971610109</v>
      </c>
      <c r="H156" s="133">
        <v>0.13982388376935617</v>
      </c>
      <c r="I156" s="133">
        <v>0.1358506999530347</v>
      </c>
      <c r="J156" s="133">
        <v>0.12711825624014683</v>
      </c>
      <c r="K156" s="133">
        <v>0.14722860009179328</v>
      </c>
      <c r="L156" s="133">
        <v>0.12872159868909461</v>
      </c>
      <c r="M156" s="133">
        <v>0.12466369156438345</v>
      </c>
      <c r="N156" s="133">
        <v>0.15800100161223812</v>
      </c>
      <c r="O156" s="133">
        <v>0.1442391216602473</v>
      </c>
      <c r="P156" s="133">
        <v>0.13189288095641766</v>
      </c>
      <c r="Q156" s="133">
        <v>0.11829802676726955</v>
      </c>
      <c r="R156" s="133">
        <v>0.10368494786205328</v>
      </c>
      <c r="S156" s="133">
        <v>0.13278311626237563</v>
      </c>
      <c r="T156" s="133">
        <v>0.1467517825680707</v>
      </c>
      <c r="U156" s="133">
        <v>0.13790502841394736</v>
      </c>
      <c r="V156" s="133">
        <v>0.11849693854497</v>
      </c>
      <c r="W156" s="133">
        <v>0.14695116413198772</v>
      </c>
      <c r="X156" s="133">
        <v>0.12010511770265067</v>
      </c>
      <c r="Y156" s="133">
        <v>0.12162714461580015</v>
      </c>
      <c r="Z156" s="133">
        <v>0.12598832701902535</v>
      </c>
      <c r="AA156" s="133">
        <v>0.10992775489775625</v>
      </c>
      <c r="AB156" s="133">
        <v>0.14328983666361672</v>
      </c>
      <c r="AC156" s="133">
        <v>0.12879449613248778</v>
      </c>
      <c r="AD156" s="133">
        <v>0.13595713155811984</v>
      </c>
      <c r="AE156" s="133">
        <v>0.12414070653463846</v>
      </c>
      <c r="AF156" s="133">
        <v>0.1157545680239223</v>
      </c>
      <c r="AG156" s="133">
        <v>0.13343685895760904</v>
      </c>
      <c r="AH156" s="133">
        <v>0.1433103084025423</v>
      </c>
      <c r="AI156" s="133">
        <v>0.12206058672036658</v>
      </c>
      <c r="AJ156" s="133">
        <v>0.1133458552060424</v>
      </c>
      <c r="AK156" s="133">
        <v>0.12723053663714645</v>
      </c>
      <c r="AL156" s="133">
        <v>0.1127714464094792</v>
      </c>
      <c r="AM156" s="133" t="s">
        <v>1751</v>
      </c>
      <c r="AN156" s="133" t="s">
        <v>1751</v>
      </c>
      <c r="AO156" s="133" t="s">
        <v>1751</v>
      </c>
      <c r="AP156" s="133">
        <v>0.10286857367235856</v>
      </c>
      <c r="AQ156" s="133">
        <v>0.13819898417619655</v>
      </c>
      <c r="AR156" s="133">
        <v>0.13465139529392869</v>
      </c>
      <c r="AS156" s="133">
        <v>7.976162996265522E-2</v>
      </c>
      <c r="AT156" s="133" t="s">
        <v>1751</v>
      </c>
      <c r="AU156" s="133" t="s">
        <v>1751</v>
      </c>
      <c r="AV156" s="68" t="s">
        <v>1751</v>
      </c>
      <c r="AW156" s="68" t="s">
        <v>1751</v>
      </c>
      <c r="AX156" s="68" t="s">
        <v>1751</v>
      </c>
      <c r="AY156" s="68">
        <v>0.13310445979227037</v>
      </c>
      <c r="AZ156" s="68">
        <v>0.13518520360809125</v>
      </c>
      <c r="BA156" s="68" t="s">
        <v>1751</v>
      </c>
      <c r="BB156" s="68" t="s">
        <v>1751</v>
      </c>
      <c r="BC156" s="68" t="s">
        <v>1751</v>
      </c>
      <c r="BD156" s="68" t="s">
        <v>1751</v>
      </c>
      <c r="BE156" s="68" t="s">
        <v>1751</v>
      </c>
      <c r="BF156" s="68" t="s">
        <v>1751</v>
      </c>
      <c r="BH156" s="68" t="s">
        <v>1751</v>
      </c>
    </row>
    <row r="157" spans="1:60">
      <c r="A157" s="132">
        <v>45057</v>
      </c>
      <c r="B157" s="133">
        <v>0.11945062121784769</v>
      </c>
      <c r="C157" s="133">
        <v>0.11955365958450211</v>
      </c>
      <c r="D157" s="133">
        <v>0.15056513815972905</v>
      </c>
      <c r="E157" s="133">
        <v>0.13820486913155519</v>
      </c>
      <c r="F157" s="133">
        <v>0.13532685977505254</v>
      </c>
      <c r="G157" s="133">
        <v>0.13484498971610109</v>
      </c>
      <c r="H157" s="133">
        <v>0.13982388376935617</v>
      </c>
      <c r="I157" s="133">
        <v>0.1358506999530347</v>
      </c>
      <c r="J157" s="133">
        <v>0.12711825624014686</v>
      </c>
      <c r="K157" s="133">
        <v>0.14722860009179331</v>
      </c>
      <c r="L157" s="133">
        <v>0.12872159868909461</v>
      </c>
      <c r="M157" s="133">
        <v>0.12466369156438335</v>
      </c>
      <c r="N157" s="133">
        <v>0.15800100160919736</v>
      </c>
      <c r="O157" s="133">
        <v>0.1442391216602473</v>
      </c>
      <c r="P157" s="133">
        <v>0.13189288095641766</v>
      </c>
      <c r="Q157" s="133">
        <v>0.11829802676726969</v>
      </c>
      <c r="R157" s="133">
        <v>0.10368494786205337</v>
      </c>
      <c r="S157" s="133">
        <v>0.13278311626237563</v>
      </c>
      <c r="T157" s="133">
        <v>0.14675178271648021</v>
      </c>
      <c r="U157" s="133">
        <v>0.13400907696466619</v>
      </c>
      <c r="V157" s="133">
        <v>0.11849693854496995</v>
      </c>
      <c r="W157" s="133">
        <v>0.13578524143240547</v>
      </c>
      <c r="X157" s="133">
        <v>0.11633090523332891</v>
      </c>
      <c r="Y157" s="133">
        <v>0.12162714461580015</v>
      </c>
      <c r="Z157" s="133">
        <v>0.12598832701285009</v>
      </c>
      <c r="AA157" s="133">
        <v>0.10992775505537322</v>
      </c>
      <c r="AB157" s="133">
        <v>0.14328983666361675</v>
      </c>
      <c r="AC157" s="133">
        <v>0.1287944985948164</v>
      </c>
      <c r="AD157" s="133">
        <v>0.13595713155811984</v>
      </c>
      <c r="AE157" s="133">
        <v>0.1241407065346385</v>
      </c>
      <c r="AF157" s="133">
        <v>0.11575456797456721</v>
      </c>
      <c r="AG157" s="133">
        <v>0.13343685895760904</v>
      </c>
      <c r="AH157" s="133">
        <v>0.143330082711698</v>
      </c>
      <c r="AI157" s="133">
        <v>0.1220605867208046</v>
      </c>
      <c r="AJ157" s="133">
        <v>0.11334345770770543</v>
      </c>
      <c r="AK157" s="133">
        <v>0.12344469610382945</v>
      </c>
      <c r="AL157" s="133">
        <v>0.11277144640947916</v>
      </c>
      <c r="AM157" s="133" t="s">
        <v>1751</v>
      </c>
      <c r="AN157" s="133" t="s">
        <v>1751</v>
      </c>
      <c r="AO157" s="133" t="s">
        <v>1751</v>
      </c>
      <c r="AP157" s="133">
        <v>0.10286857367235849</v>
      </c>
      <c r="AQ157" s="133">
        <v>0.13819898417619655</v>
      </c>
      <c r="AR157" s="133">
        <v>0.13465139529392872</v>
      </c>
      <c r="AS157" s="133">
        <v>7.976162996265522E-2</v>
      </c>
      <c r="AT157" s="133" t="s">
        <v>1751</v>
      </c>
      <c r="AU157" s="133" t="s">
        <v>1751</v>
      </c>
      <c r="AV157" s="68" t="s">
        <v>1751</v>
      </c>
      <c r="AW157" s="68" t="s">
        <v>1751</v>
      </c>
      <c r="AX157" s="68" t="s">
        <v>1751</v>
      </c>
      <c r="AY157" s="68">
        <v>0.13445722441474636</v>
      </c>
      <c r="AZ157" s="68">
        <v>0.13518520360809139</v>
      </c>
      <c r="BA157" s="68" t="s">
        <v>1751</v>
      </c>
      <c r="BB157" s="68" t="s">
        <v>1751</v>
      </c>
      <c r="BC157" s="68" t="s">
        <v>1751</v>
      </c>
      <c r="BD157" s="68" t="s">
        <v>1751</v>
      </c>
      <c r="BE157" s="68" t="s">
        <v>1751</v>
      </c>
      <c r="BF157" s="68" t="s">
        <v>1751</v>
      </c>
      <c r="BH157" s="68" t="s">
        <v>1751</v>
      </c>
    </row>
    <row r="158" spans="1:60">
      <c r="A158" s="132">
        <v>45058</v>
      </c>
      <c r="B158" s="133">
        <v>0.11945062121784769</v>
      </c>
      <c r="C158" s="133">
        <v>0.11955365958450211</v>
      </c>
      <c r="D158" s="133">
        <v>0.15056513815972905</v>
      </c>
      <c r="E158" s="133">
        <v>0.13820486913155519</v>
      </c>
      <c r="F158" s="133">
        <v>0.13532685977505254</v>
      </c>
      <c r="G158" s="133">
        <v>0.13484498971610109</v>
      </c>
      <c r="H158" s="133">
        <v>0.13982388376935617</v>
      </c>
      <c r="I158" s="133">
        <v>0.1358506999530347</v>
      </c>
      <c r="J158" s="133">
        <v>0.12711825624014683</v>
      </c>
      <c r="K158" s="133">
        <v>0.14722860009179328</v>
      </c>
      <c r="L158" s="133">
        <v>0.12872159868909461</v>
      </c>
      <c r="M158" s="133">
        <v>0.12466369156438335</v>
      </c>
      <c r="N158" s="133">
        <v>0.15800100160919736</v>
      </c>
      <c r="O158" s="133">
        <v>0.1442391216602473</v>
      </c>
      <c r="P158" s="133">
        <v>0.13189288095641766</v>
      </c>
      <c r="Q158" s="133">
        <v>0.11829802676726969</v>
      </c>
      <c r="R158" s="133">
        <v>0.10368494786205337</v>
      </c>
      <c r="S158" s="133">
        <v>0.13278311626237563</v>
      </c>
      <c r="T158" s="133">
        <v>0.14675178271648021</v>
      </c>
      <c r="U158" s="133">
        <v>0.13400907623503311</v>
      </c>
      <c r="V158" s="133">
        <v>0.11849693854496995</v>
      </c>
      <c r="W158" s="133">
        <v>0.13578524143240547</v>
      </c>
      <c r="X158" s="133">
        <v>0.11633090523332891</v>
      </c>
      <c r="Y158" s="133">
        <v>0.12162714461580015</v>
      </c>
      <c r="Z158" s="133">
        <v>0.12598832701285009</v>
      </c>
      <c r="AA158" s="133">
        <v>0.10992775505537322</v>
      </c>
      <c r="AB158" s="133">
        <v>0.14328983666361675</v>
      </c>
      <c r="AC158" s="133">
        <v>0.12879449859481393</v>
      </c>
      <c r="AD158" s="133">
        <v>0.13595713155811984</v>
      </c>
      <c r="AE158" s="133">
        <v>0.1241407065346385</v>
      </c>
      <c r="AF158" s="133">
        <v>0.11575456797456721</v>
      </c>
      <c r="AG158" s="133">
        <v>0.13343685895760904</v>
      </c>
      <c r="AH158" s="133">
        <v>0.143330082711698</v>
      </c>
      <c r="AI158" s="133">
        <v>0.1220605867208046</v>
      </c>
      <c r="AJ158" s="133">
        <v>0.11334345770770543</v>
      </c>
      <c r="AK158" s="133">
        <v>0.12344469610382945</v>
      </c>
      <c r="AL158" s="133">
        <v>0.11277144640947916</v>
      </c>
      <c r="AM158" s="133" t="s">
        <v>1751</v>
      </c>
      <c r="AN158" s="133" t="s">
        <v>1751</v>
      </c>
      <c r="AO158" s="133" t="s">
        <v>1751</v>
      </c>
      <c r="AP158" s="133">
        <v>0.10286857367235849</v>
      </c>
      <c r="AQ158" s="133">
        <v>0.13819898417619655</v>
      </c>
      <c r="AR158" s="133">
        <v>0.13465139529392869</v>
      </c>
      <c r="AS158" s="133">
        <v>7.976162996265522E-2</v>
      </c>
      <c r="AT158" s="133" t="s">
        <v>1751</v>
      </c>
      <c r="AU158" s="133" t="s">
        <v>1751</v>
      </c>
      <c r="AV158" s="68" t="s">
        <v>1751</v>
      </c>
      <c r="AW158" s="68" t="s">
        <v>1751</v>
      </c>
      <c r="AX158" s="68" t="s">
        <v>1751</v>
      </c>
      <c r="AY158" s="68">
        <v>0.13445722441474639</v>
      </c>
      <c r="AZ158" s="68">
        <v>0.13518520360809139</v>
      </c>
      <c r="BA158" s="68" t="s">
        <v>1751</v>
      </c>
      <c r="BB158" s="68" t="s">
        <v>1751</v>
      </c>
      <c r="BC158" s="68" t="s">
        <v>1751</v>
      </c>
      <c r="BD158" s="68" t="s">
        <v>1751</v>
      </c>
      <c r="BE158" s="68" t="s">
        <v>1751</v>
      </c>
      <c r="BF158" s="68" t="s">
        <v>1751</v>
      </c>
      <c r="BH158" s="68" t="s">
        <v>1751</v>
      </c>
    </row>
    <row r="159" spans="1:60">
      <c r="A159" s="132">
        <v>45059</v>
      </c>
      <c r="B159" s="133">
        <v>0.11945062121784769</v>
      </c>
      <c r="C159" s="133">
        <v>0.11955365958450211</v>
      </c>
      <c r="D159" s="133">
        <v>0.15056513815972905</v>
      </c>
      <c r="E159" s="133">
        <v>0.13820486913155519</v>
      </c>
      <c r="F159" s="133">
        <v>0.13532685977505254</v>
      </c>
      <c r="G159" s="133">
        <v>0.13484498971610109</v>
      </c>
      <c r="H159" s="133">
        <v>0.13982388376935617</v>
      </c>
      <c r="I159" s="133">
        <v>0.1358506999530347</v>
      </c>
      <c r="J159" s="133">
        <v>0.12711825624014683</v>
      </c>
      <c r="K159" s="133">
        <v>0.14722860009179328</v>
      </c>
      <c r="L159" s="133">
        <v>0.12872159868909461</v>
      </c>
      <c r="M159" s="133">
        <v>0.12466369156438335</v>
      </c>
      <c r="N159" s="133">
        <v>0.15800100160919736</v>
      </c>
      <c r="O159" s="133">
        <v>0.1442391216602473</v>
      </c>
      <c r="P159" s="133">
        <v>0.13189288095641766</v>
      </c>
      <c r="Q159" s="133">
        <v>0.11829802676726969</v>
      </c>
      <c r="R159" s="133">
        <v>0.10368494786205337</v>
      </c>
      <c r="S159" s="133">
        <v>0.13278311626237563</v>
      </c>
      <c r="T159" s="133">
        <v>0.14675178271648021</v>
      </c>
      <c r="U159" s="133">
        <v>0.13400907623503314</v>
      </c>
      <c r="V159" s="133">
        <v>0.11849693854496995</v>
      </c>
      <c r="W159" s="133">
        <v>0.13578524143240547</v>
      </c>
      <c r="X159" s="133">
        <v>0.11633090523332891</v>
      </c>
      <c r="Y159" s="133">
        <v>0.12162714461580015</v>
      </c>
      <c r="Z159" s="133">
        <v>0.12598832701285009</v>
      </c>
      <c r="AA159" s="133">
        <v>0.10992775505537322</v>
      </c>
      <c r="AB159" s="133">
        <v>0.14328983666361675</v>
      </c>
      <c r="AC159" s="133">
        <v>0.12879449859481396</v>
      </c>
      <c r="AD159" s="133">
        <v>0.13595713155811984</v>
      </c>
      <c r="AE159" s="133">
        <v>0.1241407065346385</v>
      </c>
      <c r="AF159" s="133">
        <v>0.11575456797456721</v>
      </c>
      <c r="AG159" s="133">
        <v>0.13343685895760904</v>
      </c>
      <c r="AH159" s="133">
        <v>0.143330082711698</v>
      </c>
      <c r="AI159" s="133">
        <v>0.1220605867208046</v>
      </c>
      <c r="AJ159" s="133">
        <v>0.11334345770770543</v>
      </c>
      <c r="AK159" s="133">
        <v>0.12344469610382945</v>
      </c>
      <c r="AL159" s="133">
        <v>0.11277144640947916</v>
      </c>
      <c r="AM159" s="133" t="s">
        <v>1751</v>
      </c>
      <c r="AN159" s="133" t="s">
        <v>1751</v>
      </c>
      <c r="AO159" s="133" t="s">
        <v>1751</v>
      </c>
      <c r="AP159" s="133">
        <v>0.10286857367235849</v>
      </c>
      <c r="AQ159" s="133">
        <v>0.13819898417619655</v>
      </c>
      <c r="AR159" s="133">
        <v>0.13465139529392869</v>
      </c>
      <c r="AS159" s="133">
        <v>7.976162996265522E-2</v>
      </c>
      <c r="AT159" s="133" t="s">
        <v>1751</v>
      </c>
      <c r="AU159" s="133" t="s">
        <v>1751</v>
      </c>
      <c r="AV159" s="68" t="s">
        <v>1751</v>
      </c>
      <c r="AW159" s="68" t="s">
        <v>1751</v>
      </c>
      <c r="AX159" s="68" t="s">
        <v>1751</v>
      </c>
      <c r="AY159" s="68">
        <v>0.13445722441474642</v>
      </c>
      <c r="AZ159" s="68">
        <v>0.13518520360809139</v>
      </c>
      <c r="BA159" s="68" t="s">
        <v>1751</v>
      </c>
      <c r="BB159" s="68" t="s">
        <v>1751</v>
      </c>
      <c r="BC159" s="68" t="s">
        <v>1751</v>
      </c>
      <c r="BD159" s="68" t="s">
        <v>1751</v>
      </c>
      <c r="BE159" s="68" t="s">
        <v>1751</v>
      </c>
      <c r="BF159" s="68" t="s">
        <v>1751</v>
      </c>
      <c r="BH159" s="68" t="s">
        <v>1751</v>
      </c>
    </row>
    <row r="160" spans="1:60">
      <c r="A160" s="132">
        <v>45060</v>
      </c>
      <c r="B160" s="133">
        <v>0.11255719938703804</v>
      </c>
      <c r="C160" s="133">
        <v>0.1195536595845022</v>
      </c>
      <c r="D160" s="133">
        <v>0.15056513815972911</v>
      </c>
      <c r="E160" s="133">
        <v>0.13820486913155511</v>
      </c>
      <c r="F160" s="133">
        <v>0.13532685977505238</v>
      </c>
      <c r="G160" s="133">
        <v>0.13484498971610115</v>
      </c>
      <c r="H160" s="133">
        <v>0.13982388376935626</v>
      </c>
      <c r="I160" s="133">
        <v>0.13585069995303461</v>
      </c>
      <c r="J160" s="133">
        <v>0.12711825635776147</v>
      </c>
      <c r="K160" s="133">
        <v>0.14217985400673203</v>
      </c>
      <c r="L160" s="133">
        <v>0.12925972550470094</v>
      </c>
      <c r="M160" s="133">
        <v>0.12466369156438335</v>
      </c>
      <c r="N160" s="133">
        <v>0.15800100160018782</v>
      </c>
      <c r="O160" s="133">
        <v>0.14423912166024738</v>
      </c>
      <c r="P160" s="133">
        <v>0.13189288093231527</v>
      </c>
      <c r="Q160" s="133">
        <v>0.11829802676726969</v>
      </c>
      <c r="R160" s="133">
        <v>0.1036849476595748</v>
      </c>
      <c r="S160" s="133">
        <v>0.13278311618916561</v>
      </c>
      <c r="T160" s="133">
        <v>0.1467517825675316</v>
      </c>
      <c r="U160" s="133">
        <v>0.13037747095414859</v>
      </c>
      <c r="V160" s="133">
        <v>0.11849693854497005</v>
      </c>
      <c r="W160" s="133">
        <v>0.13578524143240547</v>
      </c>
      <c r="X160" s="133">
        <v>0.12012458359023151</v>
      </c>
      <c r="Y160" s="133">
        <v>0.11898725390087445</v>
      </c>
      <c r="Z160" s="133">
        <v>0.12598832696516737</v>
      </c>
      <c r="AA160" s="133">
        <v>0.10992775505537322</v>
      </c>
      <c r="AB160" s="133">
        <v>0.14328983666361675</v>
      </c>
      <c r="AC160" s="133">
        <v>0.12879450030348669</v>
      </c>
      <c r="AD160" s="133">
        <v>0.1359571315581197</v>
      </c>
      <c r="AE160" s="133">
        <v>0.12414070653463863</v>
      </c>
      <c r="AF160" s="133">
        <v>0.11575456797456724</v>
      </c>
      <c r="AG160" s="133">
        <v>0.13343685895760912</v>
      </c>
      <c r="AH160" s="133">
        <v>0.14338935852776349</v>
      </c>
      <c r="AI160" s="133">
        <v>0.12206058672122352</v>
      </c>
      <c r="AJ160" s="133">
        <v>0.11334116824608485</v>
      </c>
      <c r="AK160" s="133">
        <v>0.12344469610382952</v>
      </c>
      <c r="AL160" s="133">
        <v>0.11277144640947927</v>
      </c>
      <c r="AM160" s="133" t="s">
        <v>1751</v>
      </c>
      <c r="AN160" s="133" t="s">
        <v>1751</v>
      </c>
      <c r="AO160" s="133" t="s">
        <v>1751</v>
      </c>
      <c r="AP160" s="133">
        <v>0.10286857367235852</v>
      </c>
      <c r="AQ160" s="133">
        <v>0.13819898417619647</v>
      </c>
      <c r="AR160" s="133">
        <v>0.13473426811497541</v>
      </c>
      <c r="AS160" s="133">
        <v>7.9761629962655248E-2</v>
      </c>
      <c r="AT160" s="133" t="s">
        <v>1751</v>
      </c>
      <c r="AU160" s="133" t="s">
        <v>1751</v>
      </c>
      <c r="AV160" s="68" t="s">
        <v>1751</v>
      </c>
      <c r="AW160" s="68" t="s">
        <v>1751</v>
      </c>
      <c r="AX160" s="68" t="s">
        <v>1751</v>
      </c>
      <c r="AY160" s="68">
        <v>0.13722326126658169</v>
      </c>
      <c r="AZ160" s="68">
        <v>0.13886942283145437</v>
      </c>
      <c r="BA160" s="68" t="s">
        <v>1751</v>
      </c>
      <c r="BB160" s="68" t="s">
        <v>1751</v>
      </c>
      <c r="BC160" s="68" t="s">
        <v>1751</v>
      </c>
      <c r="BD160" s="68" t="s">
        <v>1751</v>
      </c>
      <c r="BE160" s="68" t="s">
        <v>1751</v>
      </c>
      <c r="BF160" s="68" t="s">
        <v>1751</v>
      </c>
      <c r="BH160" s="68" t="s">
        <v>1751</v>
      </c>
    </row>
    <row r="161" spans="1:60">
      <c r="A161" s="132">
        <v>45061</v>
      </c>
      <c r="B161" s="133">
        <v>0.11255719938703804</v>
      </c>
      <c r="C161" s="133">
        <v>0.1195536595845022</v>
      </c>
      <c r="D161" s="133">
        <v>0.15056513815972905</v>
      </c>
      <c r="E161" s="133">
        <v>0.13820486913155527</v>
      </c>
      <c r="F161" s="133">
        <v>0.13295282244219028</v>
      </c>
      <c r="G161" s="133">
        <v>0.1349033137575634</v>
      </c>
      <c r="H161" s="133">
        <v>0.13982388376935623</v>
      </c>
      <c r="I161" s="133">
        <v>0.13585070004308691</v>
      </c>
      <c r="J161" s="133">
        <v>0.12711825635776125</v>
      </c>
      <c r="K161" s="133">
        <v>0.14217985410429265</v>
      </c>
      <c r="L161" s="133">
        <v>0.12925972538450212</v>
      </c>
      <c r="M161" s="133">
        <v>0.13009964474052532</v>
      </c>
      <c r="N161" s="133">
        <v>0.15252918099265281</v>
      </c>
      <c r="O161" s="133">
        <v>0.14798235894849182</v>
      </c>
      <c r="P161" s="133">
        <v>0.13189288093231533</v>
      </c>
      <c r="Q161" s="133">
        <v>0.11829802676726969</v>
      </c>
      <c r="R161" s="133">
        <v>0.1036849476595748</v>
      </c>
      <c r="S161" s="133">
        <v>0.13278311618916555</v>
      </c>
      <c r="T161" s="133">
        <v>0.1467517825675316</v>
      </c>
      <c r="U161" s="133">
        <v>0.13433739379143095</v>
      </c>
      <c r="V161" s="133">
        <v>0.12511536607534821</v>
      </c>
      <c r="W161" s="133">
        <v>0.13578524143240525</v>
      </c>
      <c r="X161" s="133">
        <v>0.12012458359023151</v>
      </c>
      <c r="Y161" s="133">
        <v>0.11898725408692266</v>
      </c>
      <c r="Z161" s="133">
        <v>0.12737895372594552</v>
      </c>
      <c r="AA161" s="133">
        <v>0.10992775505537322</v>
      </c>
      <c r="AB161" s="133">
        <v>0.14328983679578772</v>
      </c>
      <c r="AC161" s="133">
        <v>0.12879449859037348</v>
      </c>
      <c r="AD161" s="133">
        <v>0.13595713155811975</v>
      </c>
      <c r="AE161" s="133">
        <v>0.12414070638594663</v>
      </c>
      <c r="AF161" s="133">
        <v>0.11575456797456724</v>
      </c>
      <c r="AG161" s="133">
        <v>0.12929706757357548</v>
      </c>
      <c r="AH161" s="133">
        <v>0.14337691468112965</v>
      </c>
      <c r="AI161" s="133">
        <v>0.12206058672138075</v>
      </c>
      <c r="AJ161" s="133">
        <v>0.11334031060274782</v>
      </c>
      <c r="AK161" s="133">
        <v>0.12344469610382955</v>
      </c>
      <c r="AL161" s="133">
        <v>0.1127714464094792</v>
      </c>
      <c r="AM161" s="133" t="s">
        <v>1751</v>
      </c>
      <c r="AN161" s="133" t="s">
        <v>1751</v>
      </c>
      <c r="AO161" s="133" t="s">
        <v>1751</v>
      </c>
      <c r="AP161" s="133">
        <v>0.10286857367235852</v>
      </c>
      <c r="AQ161" s="133">
        <v>0.13432963789833047</v>
      </c>
      <c r="AR161" s="133">
        <v>0.14044356338881706</v>
      </c>
      <c r="AS161" s="133">
        <v>7.9761629962655248E-2</v>
      </c>
      <c r="AT161" s="133" t="s">
        <v>1751</v>
      </c>
      <c r="AU161" s="133" t="s">
        <v>1751</v>
      </c>
      <c r="AV161" s="68" t="s">
        <v>1751</v>
      </c>
      <c r="AW161" s="68" t="s">
        <v>1751</v>
      </c>
      <c r="AX161" s="68" t="s">
        <v>1751</v>
      </c>
      <c r="AY161" s="68">
        <v>0.13722326126657883</v>
      </c>
      <c r="AZ161" s="68">
        <v>0.13886942269710795</v>
      </c>
      <c r="BA161" s="68" t="s">
        <v>1751</v>
      </c>
      <c r="BB161" s="68" t="s">
        <v>1751</v>
      </c>
      <c r="BC161" s="68" t="s">
        <v>1751</v>
      </c>
      <c r="BD161" s="68" t="s">
        <v>1751</v>
      </c>
      <c r="BE161" s="68" t="s">
        <v>1751</v>
      </c>
      <c r="BF161" s="68" t="s">
        <v>1751</v>
      </c>
      <c r="BH161" s="68" t="s">
        <v>1751</v>
      </c>
    </row>
    <row r="162" spans="1:60">
      <c r="A162" s="132">
        <v>45062</v>
      </c>
      <c r="B162" s="133">
        <v>0.11255719938703782</v>
      </c>
      <c r="C162" s="133">
        <v>0.11341051512388178</v>
      </c>
      <c r="D162" s="133">
        <v>0.15504657789064827</v>
      </c>
      <c r="E162" s="133">
        <v>0.13820486923704789</v>
      </c>
      <c r="F162" s="133">
        <v>0.13169562395777687</v>
      </c>
      <c r="G162" s="133">
        <v>0.13490331375756329</v>
      </c>
      <c r="H162" s="133">
        <v>0.13994515222623782</v>
      </c>
      <c r="I162" s="133">
        <v>0.13195258675922086</v>
      </c>
      <c r="J162" s="133">
        <v>0.12711825628331044</v>
      </c>
      <c r="K162" s="133">
        <v>0.13197704045222458</v>
      </c>
      <c r="L162" s="133">
        <v>0.13284462986836362</v>
      </c>
      <c r="M162" s="133">
        <v>0.1300996447305072</v>
      </c>
      <c r="N162" s="133">
        <v>0.15252918105659663</v>
      </c>
      <c r="O162" s="133">
        <v>0.14049295193998126</v>
      </c>
      <c r="P162" s="133">
        <v>0.1361235190578409</v>
      </c>
      <c r="Q162" s="133">
        <v>0.11849870065935603</v>
      </c>
      <c r="R162" s="133">
        <v>0.10368494765957456</v>
      </c>
      <c r="S162" s="133">
        <v>0.13278311618916552</v>
      </c>
      <c r="T162" s="133">
        <v>0.1467517825675316</v>
      </c>
      <c r="U162" s="133">
        <v>0.13273524938678563</v>
      </c>
      <c r="V162" s="133">
        <v>0.11730574761846442</v>
      </c>
      <c r="W162" s="133">
        <v>0.14468377966657622</v>
      </c>
      <c r="X162" s="133">
        <v>0.12012458368462824</v>
      </c>
      <c r="Y162" s="133">
        <v>0.11898725390155515</v>
      </c>
      <c r="Z162" s="133">
        <v>0.12737895372594552</v>
      </c>
      <c r="AA162" s="133">
        <v>0.10992775494367715</v>
      </c>
      <c r="AB162" s="133">
        <v>0.1432898367957878</v>
      </c>
      <c r="AC162" s="133">
        <v>0.12879449875708177</v>
      </c>
      <c r="AD162" s="133">
        <v>0.13595713132868048</v>
      </c>
      <c r="AE162" s="133">
        <v>0.11727584120668823</v>
      </c>
      <c r="AF162" s="133">
        <v>0.11575456789235804</v>
      </c>
      <c r="AG162" s="133">
        <v>0.12544484886359103</v>
      </c>
      <c r="AH162" s="133">
        <v>0.14667704330787204</v>
      </c>
      <c r="AI162" s="133">
        <v>0.12206058672154481</v>
      </c>
      <c r="AJ162" s="133">
        <v>0.11333940543056066</v>
      </c>
      <c r="AK162" s="133">
        <v>0.12344469610382947</v>
      </c>
      <c r="AL162" s="133">
        <v>0.11277144640947917</v>
      </c>
      <c r="AM162" s="133" t="s">
        <v>1751</v>
      </c>
      <c r="AN162" s="133" t="s">
        <v>1751</v>
      </c>
      <c r="AO162" s="133" t="s">
        <v>1751</v>
      </c>
      <c r="AP162" s="133">
        <v>0.10286857367235856</v>
      </c>
      <c r="AQ162" s="133">
        <v>0.13432963768192521</v>
      </c>
      <c r="AR162" s="133">
        <v>0.13758527010847793</v>
      </c>
      <c r="AS162" s="133">
        <v>7.976162996265522E-2</v>
      </c>
      <c r="AT162" s="133" t="s">
        <v>1751</v>
      </c>
      <c r="AU162" s="133" t="s">
        <v>1751</v>
      </c>
      <c r="AV162" s="68" t="s">
        <v>1751</v>
      </c>
      <c r="AW162" s="68" t="s">
        <v>1751</v>
      </c>
      <c r="AX162" s="68" t="s">
        <v>1751</v>
      </c>
      <c r="AY162" s="68">
        <v>0.13722326126659021</v>
      </c>
      <c r="AZ162" s="68">
        <v>0.13886942263876431</v>
      </c>
      <c r="BA162" s="68" t="s">
        <v>1751</v>
      </c>
      <c r="BB162" s="68" t="s">
        <v>1751</v>
      </c>
      <c r="BC162" s="68" t="s">
        <v>1751</v>
      </c>
      <c r="BD162" s="68" t="s">
        <v>1751</v>
      </c>
      <c r="BE162" s="68" t="s">
        <v>1751</v>
      </c>
      <c r="BF162" s="68" t="s">
        <v>1751</v>
      </c>
      <c r="BH162" s="68" t="s">
        <v>1751</v>
      </c>
    </row>
    <row r="163" spans="1:60">
      <c r="A163" s="132">
        <v>45063</v>
      </c>
      <c r="B163" s="133">
        <v>0.11255719938703779</v>
      </c>
      <c r="C163" s="133">
        <v>0.1134105151238817</v>
      </c>
      <c r="D163" s="133">
        <v>0.15504657789064827</v>
      </c>
      <c r="E163" s="133">
        <v>0.13844314195746904</v>
      </c>
      <c r="F163" s="133">
        <v>0.13684638526359916</v>
      </c>
      <c r="G163" s="133">
        <v>0.13490331375756329</v>
      </c>
      <c r="H163" s="133">
        <v>0.13994515212424252</v>
      </c>
      <c r="I163" s="133">
        <v>0.13195258654606318</v>
      </c>
      <c r="J163" s="133">
        <v>0.12711825628331044</v>
      </c>
      <c r="K163" s="133">
        <v>0.13197704045222458</v>
      </c>
      <c r="L163" s="133">
        <v>0.13141024429346604</v>
      </c>
      <c r="M163" s="133">
        <v>0.13009964473556651</v>
      </c>
      <c r="N163" s="133">
        <v>0.15252918105659663</v>
      </c>
      <c r="O163" s="133">
        <v>0.14051748486401272</v>
      </c>
      <c r="P163" s="133">
        <v>0.13612351927960839</v>
      </c>
      <c r="Q163" s="133">
        <v>0.12873373918351885</v>
      </c>
      <c r="R163" s="133">
        <v>0.10368494767932634</v>
      </c>
      <c r="S163" s="133">
        <v>0.13278311618916569</v>
      </c>
      <c r="T163" s="133">
        <v>0.1467517825675316</v>
      </c>
      <c r="U163" s="133">
        <v>0.13080920729898407</v>
      </c>
      <c r="V163" s="133">
        <v>0.11107732750396117</v>
      </c>
      <c r="W163" s="133">
        <v>0.14468377966657617</v>
      </c>
      <c r="X163" s="133">
        <v>0.12012458368462824</v>
      </c>
      <c r="Y163" s="133">
        <v>0.11898725393141121</v>
      </c>
      <c r="Z163" s="133">
        <v>0.12737895372594543</v>
      </c>
      <c r="AA163" s="133">
        <v>0.10992775494367715</v>
      </c>
      <c r="AB163" s="133">
        <v>0.14328983679578775</v>
      </c>
      <c r="AC163" s="133">
        <v>0.12879449896055692</v>
      </c>
      <c r="AD163" s="133">
        <v>0.13595713132868054</v>
      </c>
      <c r="AE163" s="133">
        <v>0.11727584120668823</v>
      </c>
      <c r="AF163" s="133">
        <v>0.11575456789235816</v>
      </c>
      <c r="AG163" s="133">
        <v>0.12502342342127573</v>
      </c>
      <c r="AH163" s="133">
        <v>0.14667704330787201</v>
      </c>
      <c r="AI163" s="133">
        <v>0.12206058639849335</v>
      </c>
      <c r="AJ163" s="133">
        <v>0.11755394625478047</v>
      </c>
      <c r="AK163" s="133">
        <v>0.12344469610382956</v>
      </c>
      <c r="AL163" s="133">
        <v>0.11277144640947921</v>
      </c>
      <c r="AM163" s="133" t="s">
        <v>1751</v>
      </c>
      <c r="AN163" s="133" t="s">
        <v>1751</v>
      </c>
      <c r="AO163" s="133" t="s">
        <v>1751</v>
      </c>
      <c r="AP163" s="133">
        <v>0.10286857367235859</v>
      </c>
      <c r="AQ163" s="133">
        <v>0.13432963768192521</v>
      </c>
      <c r="AR163" s="133">
        <v>0.13758527010847793</v>
      </c>
      <c r="AS163" s="133">
        <v>7.9761629962655206E-2</v>
      </c>
      <c r="AT163" s="133" t="s">
        <v>1751</v>
      </c>
      <c r="AU163" s="133" t="s">
        <v>1751</v>
      </c>
      <c r="AV163" s="68" t="s">
        <v>1751</v>
      </c>
      <c r="AW163" s="68" t="s">
        <v>1751</v>
      </c>
      <c r="AX163" s="68" t="s">
        <v>1751</v>
      </c>
      <c r="AY163" s="68">
        <v>0.14120601320182061</v>
      </c>
      <c r="AZ163" s="68">
        <v>0.13853309353038656</v>
      </c>
      <c r="BA163" s="68" t="s">
        <v>1751</v>
      </c>
      <c r="BB163" s="68" t="s">
        <v>1751</v>
      </c>
      <c r="BC163" s="68" t="s">
        <v>1751</v>
      </c>
      <c r="BD163" s="68" t="s">
        <v>1751</v>
      </c>
      <c r="BE163" s="68" t="s">
        <v>1751</v>
      </c>
      <c r="BF163" s="68" t="s">
        <v>1751</v>
      </c>
      <c r="BH163" s="68" t="s">
        <v>1751</v>
      </c>
    </row>
    <row r="164" spans="1:60">
      <c r="A164" s="132">
        <v>45064</v>
      </c>
      <c r="B164" s="133">
        <v>0.11255719938371077</v>
      </c>
      <c r="C164" s="133">
        <v>0.11341051512388162</v>
      </c>
      <c r="D164" s="133">
        <v>0.15504657789064827</v>
      </c>
      <c r="E164" s="133">
        <v>0.13844314195746904</v>
      </c>
      <c r="F164" s="133">
        <v>0.13684638501157195</v>
      </c>
      <c r="G164" s="133">
        <v>0.13490331375756326</v>
      </c>
      <c r="H164" s="133">
        <v>0.13994515212424252</v>
      </c>
      <c r="I164" s="133">
        <v>0.13195258654606318</v>
      </c>
      <c r="J164" s="133">
        <v>0.12711825628331047</v>
      </c>
      <c r="K164" s="133">
        <v>0.13197704031399868</v>
      </c>
      <c r="L164" s="133">
        <v>0.13141610190284628</v>
      </c>
      <c r="M164" s="133">
        <v>0.13009964473556651</v>
      </c>
      <c r="N164" s="133">
        <v>0.15252918105659663</v>
      </c>
      <c r="O164" s="133">
        <v>0.13739776155435432</v>
      </c>
      <c r="P164" s="133">
        <v>0.13612351927800362</v>
      </c>
      <c r="Q164" s="133">
        <v>0.12873373918351885</v>
      </c>
      <c r="R164" s="133">
        <v>0.10368494767932651</v>
      </c>
      <c r="S164" s="133">
        <v>0.13278311618916569</v>
      </c>
      <c r="T164" s="133">
        <v>0.1467517825675316</v>
      </c>
      <c r="U164" s="133">
        <v>0.13055894545414481</v>
      </c>
      <c r="V164" s="133">
        <v>0.12528319018304523</v>
      </c>
      <c r="W164" s="133">
        <v>0.14468377966657617</v>
      </c>
      <c r="X164" s="133">
        <v>0.12012458368462824</v>
      </c>
      <c r="Y164" s="133">
        <v>0.11898725393141121</v>
      </c>
      <c r="Z164" s="133">
        <v>0.12737895372594546</v>
      </c>
      <c r="AA164" s="133">
        <v>0.10992775494367715</v>
      </c>
      <c r="AB164" s="133">
        <v>0.14328983679578775</v>
      </c>
      <c r="AC164" s="133">
        <v>0.12879449897044959</v>
      </c>
      <c r="AD164" s="133">
        <v>0.13595713132868059</v>
      </c>
      <c r="AE164" s="133">
        <v>0.11727584120668823</v>
      </c>
      <c r="AF164" s="133">
        <v>0.11575456789235804</v>
      </c>
      <c r="AG164" s="133">
        <v>0.12502342342127576</v>
      </c>
      <c r="AH164" s="133">
        <v>0.14667704330787201</v>
      </c>
      <c r="AI164" s="133">
        <v>0.1220605867218994</v>
      </c>
      <c r="AJ164" s="133">
        <v>0.11333745181307711</v>
      </c>
      <c r="AK164" s="133">
        <v>0.12344469610382956</v>
      </c>
      <c r="AL164" s="133">
        <v>0.11277144640947923</v>
      </c>
      <c r="AM164" s="133" t="s">
        <v>1751</v>
      </c>
      <c r="AN164" s="133" t="s">
        <v>1751</v>
      </c>
      <c r="AO164" s="133" t="s">
        <v>1751</v>
      </c>
      <c r="AP164" s="133">
        <v>0.10286857367235856</v>
      </c>
      <c r="AQ164" s="133">
        <v>0.13432963768192521</v>
      </c>
      <c r="AR164" s="133">
        <v>0.14046075275833797</v>
      </c>
      <c r="AS164" s="133">
        <v>7.9955203015727935E-2</v>
      </c>
      <c r="AT164" s="133" t="s">
        <v>1751</v>
      </c>
      <c r="AU164" s="133" t="s">
        <v>1751</v>
      </c>
      <c r="AV164" s="68" t="s">
        <v>1751</v>
      </c>
      <c r="AW164" s="68" t="s">
        <v>1751</v>
      </c>
      <c r="AX164" s="68" t="s">
        <v>1751</v>
      </c>
      <c r="AY164" s="68">
        <v>0.13719700704534632</v>
      </c>
      <c r="AZ164" s="68">
        <v>0.13853309360430591</v>
      </c>
      <c r="BA164" s="68" t="s">
        <v>1751</v>
      </c>
      <c r="BB164" s="68" t="s">
        <v>1751</v>
      </c>
      <c r="BC164" s="68" t="s">
        <v>1751</v>
      </c>
      <c r="BD164" s="68" t="s">
        <v>1751</v>
      </c>
      <c r="BE164" s="68" t="s">
        <v>1751</v>
      </c>
      <c r="BF164" s="68" t="s">
        <v>1751</v>
      </c>
      <c r="BH164" s="68" t="s">
        <v>1751</v>
      </c>
    </row>
    <row r="165" spans="1:60">
      <c r="A165" s="132">
        <v>45065</v>
      </c>
      <c r="B165" s="133">
        <v>0.11255719938371077</v>
      </c>
      <c r="C165" s="133">
        <v>0.11341051512388162</v>
      </c>
      <c r="D165" s="133">
        <v>0.15504657789064827</v>
      </c>
      <c r="E165" s="133">
        <v>0.13844314195746904</v>
      </c>
      <c r="F165" s="133">
        <v>0.13684638501157195</v>
      </c>
      <c r="G165" s="133">
        <v>0.13490331375756326</v>
      </c>
      <c r="H165" s="133">
        <v>0.13994515212424252</v>
      </c>
      <c r="I165" s="133">
        <v>0.13195258654606318</v>
      </c>
      <c r="J165" s="133">
        <v>0.12711825628331047</v>
      </c>
      <c r="K165" s="133">
        <v>0.13197704031399868</v>
      </c>
      <c r="L165" s="133">
        <v>0.13141610190284628</v>
      </c>
      <c r="M165" s="133">
        <v>0.13009964473556651</v>
      </c>
      <c r="N165" s="133">
        <v>0.15252918105659663</v>
      </c>
      <c r="O165" s="133">
        <v>0.13739776155435432</v>
      </c>
      <c r="P165" s="133">
        <v>0.13612351927800362</v>
      </c>
      <c r="Q165" s="133">
        <v>0.12873373918351885</v>
      </c>
      <c r="R165" s="133">
        <v>0.10368494767932651</v>
      </c>
      <c r="S165" s="133">
        <v>0.13278311618916569</v>
      </c>
      <c r="T165" s="133">
        <v>0.1467517825675316</v>
      </c>
      <c r="U165" s="133">
        <v>0.13055894286899333</v>
      </c>
      <c r="V165" s="133">
        <v>0.12528319018304523</v>
      </c>
      <c r="W165" s="133">
        <v>0.14468377966657617</v>
      </c>
      <c r="X165" s="133">
        <v>0.12012458368462824</v>
      </c>
      <c r="Y165" s="133">
        <v>0.11898725393141121</v>
      </c>
      <c r="Z165" s="133">
        <v>0.12737895372594546</v>
      </c>
      <c r="AA165" s="133">
        <v>0.10992775494367715</v>
      </c>
      <c r="AB165" s="133">
        <v>0.14328983679578775</v>
      </c>
      <c r="AC165" s="133">
        <v>0.12879449897044984</v>
      </c>
      <c r="AD165" s="133">
        <v>0.13595713132868059</v>
      </c>
      <c r="AE165" s="133">
        <v>0.11727584120668823</v>
      </c>
      <c r="AF165" s="133">
        <v>0.11575456789235804</v>
      </c>
      <c r="AG165" s="133">
        <v>0.12502342342127576</v>
      </c>
      <c r="AH165" s="133">
        <v>0.14667704330787201</v>
      </c>
      <c r="AI165" s="133">
        <v>0.1220605867218994</v>
      </c>
      <c r="AJ165" s="133">
        <v>0.11333745181307711</v>
      </c>
      <c r="AK165" s="133">
        <v>0.12344469610382956</v>
      </c>
      <c r="AL165" s="133">
        <v>0.11277144640947923</v>
      </c>
      <c r="AM165" s="133" t="s">
        <v>1751</v>
      </c>
      <c r="AN165" s="133" t="s">
        <v>1751</v>
      </c>
      <c r="AO165" s="133" t="s">
        <v>1751</v>
      </c>
      <c r="AP165" s="133">
        <v>0.10286857367235856</v>
      </c>
      <c r="AQ165" s="133">
        <v>0.13432963768192521</v>
      </c>
      <c r="AR165" s="133">
        <v>0.14046075275833797</v>
      </c>
      <c r="AS165" s="133">
        <v>7.9955203015727935E-2</v>
      </c>
      <c r="AT165" s="133" t="s">
        <v>1751</v>
      </c>
      <c r="AU165" s="133" t="s">
        <v>1751</v>
      </c>
      <c r="AV165" s="68" t="s">
        <v>1751</v>
      </c>
      <c r="AW165" s="68" t="s">
        <v>1751</v>
      </c>
      <c r="AX165" s="68" t="s">
        <v>1751</v>
      </c>
      <c r="AY165" s="68">
        <v>0.13719700704534635</v>
      </c>
      <c r="AZ165" s="68">
        <v>0.13853309360430591</v>
      </c>
      <c r="BA165" s="68" t="s">
        <v>1751</v>
      </c>
      <c r="BB165" s="68" t="s">
        <v>1751</v>
      </c>
      <c r="BC165" s="68" t="s">
        <v>1751</v>
      </c>
      <c r="BD165" s="68" t="s">
        <v>1751</v>
      </c>
      <c r="BE165" s="68" t="s">
        <v>1751</v>
      </c>
      <c r="BF165" s="68" t="s">
        <v>1751</v>
      </c>
      <c r="BH165" s="68" t="s">
        <v>1751</v>
      </c>
    </row>
    <row r="166" spans="1:60">
      <c r="A166" s="132">
        <v>45066</v>
      </c>
      <c r="B166" s="133">
        <v>0.11255719938371077</v>
      </c>
      <c r="C166" s="133">
        <v>0.11341051512388162</v>
      </c>
      <c r="D166" s="133">
        <v>0.15504657789064827</v>
      </c>
      <c r="E166" s="133">
        <v>0.13844314195746904</v>
      </c>
      <c r="F166" s="133">
        <v>0.13684638501157195</v>
      </c>
      <c r="G166" s="133">
        <v>0.13490331375756326</v>
      </c>
      <c r="H166" s="133">
        <v>0.13994515212424252</v>
      </c>
      <c r="I166" s="133">
        <v>0.13195258654606318</v>
      </c>
      <c r="J166" s="133">
        <v>0.12711825628331047</v>
      </c>
      <c r="K166" s="133">
        <v>0.13197704031399868</v>
      </c>
      <c r="L166" s="133">
        <v>0.13141610190284628</v>
      </c>
      <c r="M166" s="133">
        <v>0.13009964473556651</v>
      </c>
      <c r="N166" s="133">
        <v>0.15252918105659663</v>
      </c>
      <c r="O166" s="133">
        <v>0.13739776155435432</v>
      </c>
      <c r="P166" s="133">
        <v>0.13612351927800362</v>
      </c>
      <c r="Q166" s="133">
        <v>0.12873373918351885</v>
      </c>
      <c r="R166" s="133">
        <v>0.10368494767932651</v>
      </c>
      <c r="S166" s="133">
        <v>0.13278311618916569</v>
      </c>
      <c r="T166" s="133">
        <v>0.1467517825675316</v>
      </c>
      <c r="U166" s="133">
        <v>0.13055894286899333</v>
      </c>
      <c r="V166" s="133">
        <v>0.12528319018304523</v>
      </c>
      <c r="W166" s="133">
        <v>0.14468377966657617</v>
      </c>
      <c r="X166" s="133">
        <v>0.12012458368462824</v>
      </c>
      <c r="Y166" s="133">
        <v>0.11898725393141121</v>
      </c>
      <c r="Z166" s="133">
        <v>0.12737895372594546</v>
      </c>
      <c r="AA166" s="133">
        <v>0.10992775494367715</v>
      </c>
      <c r="AB166" s="133">
        <v>0.14328983679578775</v>
      </c>
      <c r="AC166" s="133">
        <v>0.12879449897044984</v>
      </c>
      <c r="AD166" s="133">
        <v>0.13595713132868059</v>
      </c>
      <c r="AE166" s="133">
        <v>0.11727584120668823</v>
      </c>
      <c r="AF166" s="133">
        <v>0.11575456789235804</v>
      </c>
      <c r="AG166" s="133">
        <v>0.12502342342127576</v>
      </c>
      <c r="AH166" s="133">
        <v>0.14667704330787201</v>
      </c>
      <c r="AI166" s="133">
        <v>0.1220605867218994</v>
      </c>
      <c r="AJ166" s="133">
        <v>0.11333745181307711</v>
      </c>
      <c r="AK166" s="133">
        <v>0.12344469610382956</v>
      </c>
      <c r="AL166" s="133">
        <v>0.11277144640947923</v>
      </c>
      <c r="AM166" s="133" t="s">
        <v>1751</v>
      </c>
      <c r="AN166" s="133" t="s">
        <v>1751</v>
      </c>
      <c r="AO166" s="133" t="s">
        <v>1751</v>
      </c>
      <c r="AP166" s="133">
        <v>0.10286857367235856</v>
      </c>
      <c r="AQ166" s="133">
        <v>0.13432963768192521</v>
      </c>
      <c r="AR166" s="133">
        <v>0.14046075275833797</v>
      </c>
      <c r="AS166" s="133">
        <v>7.9955203015727935E-2</v>
      </c>
      <c r="AT166" s="133" t="s">
        <v>1751</v>
      </c>
      <c r="AU166" s="133" t="s">
        <v>1751</v>
      </c>
      <c r="AV166" s="68" t="s">
        <v>1751</v>
      </c>
      <c r="AW166" s="68" t="s">
        <v>1751</v>
      </c>
      <c r="AX166" s="68" t="s">
        <v>1751</v>
      </c>
      <c r="AY166" s="68">
        <v>0.13719700704534635</v>
      </c>
      <c r="AZ166" s="68">
        <v>0.13853309360430591</v>
      </c>
      <c r="BA166" s="68" t="s">
        <v>1751</v>
      </c>
      <c r="BB166" s="68" t="s">
        <v>1751</v>
      </c>
      <c r="BC166" s="68" t="s">
        <v>1751</v>
      </c>
      <c r="BD166" s="68" t="s">
        <v>1751</v>
      </c>
      <c r="BE166" s="68" t="s">
        <v>1751</v>
      </c>
      <c r="BF166" s="68" t="s">
        <v>1751</v>
      </c>
      <c r="BH166" s="68" t="s">
        <v>1751</v>
      </c>
    </row>
    <row r="167" spans="1:60">
      <c r="A167" s="132">
        <v>45067</v>
      </c>
      <c r="B167" s="133">
        <v>0.11255719938371064</v>
      </c>
      <c r="C167" s="133">
        <v>0.11341051512388171</v>
      </c>
      <c r="D167" s="133">
        <v>0.15504657789064827</v>
      </c>
      <c r="E167" s="133">
        <v>0.13844314195746907</v>
      </c>
      <c r="F167" s="133">
        <v>0.13684638501157192</v>
      </c>
      <c r="G167" s="133">
        <v>0.13089936414215053</v>
      </c>
      <c r="H167" s="133">
        <v>0.13994515212424255</v>
      </c>
      <c r="I167" s="133">
        <v>0.13195258654606315</v>
      </c>
      <c r="J167" s="133">
        <v>0.12711825653340178</v>
      </c>
      <c r="K167" s="133">
        <v>0.13731553819831149</v>
      </c>
      <c r="L167" s="133">
        <v>0.13287536021754875</v>
      </c>
      <c r="M167" s="133">
        <v>0.13009964473556665</v>
      </c>
      <c r="N167" s="133">
        <v>0.15252918104926563</v>
      </c>
      <c r="O167" s="133">
        <v>0.13739776156778233</v>
      </c>
      <c r="P167" s="133">
        <v>0.13612351905578399</v>
      </c>
      <c r="Q167" s="133">
        <v>0.12873373918351871</v>
      </c>
      <c r="R167" s="133">
        <v>0.10368494767932646</v>
      </c>
      <c r="S167" s="133">
        <v>0.13278311636947246</v>
      </c>
      <c r="T167" s="133">
        <v>0.14675178256911037</v>
      </c>
      <c r="U167" s="133">
        <v>0.13443448624306684</v>
      </c>
      <c r="V167" s="133">
        <v>9.3401721306958368E-2</v>
      </c>
      <c r="W167" s="133">
        <v>0.14468377966657631</v>
      </c>
      <c r="X167" s="133">
        <v>0.12006780505665771</v>
      </c>
      <c r="Y167" s="133">
        <v>0.11496911133508064</v>
      </c>
      <c r="Z167" s="133">
        <v>0.1273789537259456</v>
      </c>
      <c r="AA167" s="133">
        <v>0.10992775494367724</v>
      </c>
      <c r="AB167" s="133">
        <v>0.14328983679578769</v>
      </c>
      <c r="AC167" s="133">
        <v>0.12879449859493924</v>
      </c>
      <c r="AD167" s="133">
        <v>0.13595713132868054</v>
      </c>
      <c r="AE167" s="133">
        <v>0.11727584120668823</v>
      </c>
      <c r="AF167" s="133">
        <v>0.11575456789235818</v>
      </c>
      <c r="AG167" s="133">
        <v>0.12568520389534099</v>
      </c>
      <c r="AH167" s="133">
        <v>0.1467816207203359</v>
      </c>
      <c r="AI167" s="133">
        <v>0.12206058646934405</v>
      </c>
      <c r="AJ167" s="133">
        <v>0.10915302545700256</v>
      </c>
      <c r="AK167" s="133">
        <v>0.12356835816016618</v>
      </c>
      <c r="AL167" s="133">
        <v>0.11277144640947924</v>
      </c>
      <c r="AM167" s="133" t="s">
        <v>1751</v>
      </c>
      <c r="AN167" s="133" t="s">
        <v>1751</v>
      </c>
      <c r="AO167" s="133" t="s">
        <v>1751</v>
      </c>
      <c r="AP167" s="133">
        <v>0.11235174063779084</v>
      </c>
      <c r="AQ167" s="133">
        <v>0.13432963768192521</v>
      </c>
      <c r="AR167" s="133">
        <v>0.14047779938990057</v>
      </c>
      <c r="AS167" s="133">
        <v>7.9955203153353027E-2</v>
      </c>
      <c r="AT167" s="133" t="s">
        <v>1751</v>
      </c>
      <c r="AU167" s="133" t="s">
        <v>1751</v>
      </c>
      <c r="AV167" s="68" t="s">
        <v>1751</v>
      </c>
      <c r="AW167" s="68" t="s">
        <v>1751</v>
      </c>
      <c r="AX167" s="68" t="s">
        <v>1751</v>
      </c>
      <c r="AY167" s="68">
        <v>0.13719700704534346</v>
      </c>
      <c r="AZ167" s="68">
        <v>0.13853309364489449</v>
      </c>
      <c r="BA167" s="68" t="s">
        <v>1751</v>
      </c>
      <c r="BB167" s="68" t="s">
        <v>1751</v>
      </c>
      <c r="BC167" s="68" t="s">
        <v>1751</v>
      </c>
      <c r="BD167" s="68" t="s">
        <v>1751</v>
      </c>
      <c r="BE167" s="68" t="s">
        <v>1751</v>
      </c>
      <c r="BF167" s="68" t="s">
        <v>1751</v>
      </c>
      <c r="BH167" s="68" t="s">
        <v>1751</v>
      </c>
    </row>
    <row r="168" spans="1:60">
      <c r="A168" s="132">
        <v>45068</v>
      </c>
      <c r="B168" s="133">
        <v>0.11931013153233602</v>
      </c>
      <c r="C168" s="133">
        <v>0.1199375905907125</v>
      </c>
      <c r="D168" s="133">
        <v>0.15504657789064827</v>
      </c>
      <c r="E168" s="133">
        <v>0.13844314195746907</v>
      </c>
      <c r="F168" s="133">
        <v>0.13816539850318618</v>
      </c>
      <c r="G168" s="133">
        <v>0.13089936414215053</v>
      </c>
      <c r="H168" s="133">
        <v>0.13994515212424255</v>
      </c>
      <c r="I168" s="133">
        <v>0.13195258642131022</v>
      </c>
      <c r="J168" s="133">
        <v>0.12711825653677911</v>
      </c>
      <c r="K168" s="133">
        <v>0.13733840862344324</v>
      </c>
      <c r="L168" s="133">
        <v>0.13264010251773742</v>
      </c>
      <c r="M168" s="133">
        <v>0.13009964466934862</v>
      </c>
      <c r="N168" s="133">
        <v>0.15252918104786192</v>
      </c>
      <c r="O168" s="133">
        <v>0.13739776156778233</v>
      </c>
      <c r="P168" s="133">
        <v>0.13612351907356926</v>
      </c>
      <c r="Q168" s="133">
        <v>0.12054789294405627</v>
      </c>
      <c r="R168" s="133">
        <v>0.10368494767932646</v>
      </c>
      <c r="S168" s="133">
        <v>0.13278311636947251</v>
      </c>
      <c r="T168" s="133">
        <v>0.14675178256911026</v>
      </c>
      <c r="U168" s="133">
        <v>0.13117471885646156</v>
      </c>
      <c r="V168" s="133">
        <v>9.340172130695841E-2</v>
      </c>
      <c r="W168" s="133">
        <v>0.1326529262948552</v>
      </c>
      <c r="X168" s="133">
        <v>0.12006780505665776</v>
      </c>
      <c r="Y168" s="133">
        <v>0.11496911116864954</v>
      </c>
      <c r="Z168" s="133">
        <v>0.12737895390991869</v>
      </c>
      <c r="AA168" s="133">
        <v>0.10992775487174596</v>
      </c>
      <c r="AB168" s="133">
        <v>0.14328983679578783</v>
      </c>
      <c r="AC168" s="133">
        <v>0.12879449893973896</v>
      </c>
      <c r="AD168" s="133">
        <v>0.13175481402283676</v>
      </c>
      <c r="AE168" s="133">
        <v>0.11727584120668806</v>
      </c>
      <c r="AF168" s="133">
        <v>0.11575456803074682</v>
      </c>
      <c r="AG168" s="133">
        <v>0.12795059479591026</v>
      </c>
      <c r="AH168" s="133">
        <v>0.14680251256771076</v>
      </c>
      <c r="AI168" s="133">
        <v>0.12206058671442394</v>
      </c>
      <c r="AJ168" s="133">
        <v>0.10552688281290344</v>
      </c>
      <c r="AK168" s="133">
        <v>0.12358063738068714</v>
      </c>
      <c r="AL168" s="133">
        <v>0.11277144640947914</v>
      </c>
      <c r="AM168" s="133" t="s">
        <v>1751</v>
      </c>
      <c r="AN168" s="133" t="s">
        <v>1751</v>
      </c>
      <c r="AO168" s="133" t="s">
        <v>1751</v>
      </c>
      <c r="AP168" s="133">
        <v>0.11235174063779071</v>
      </c>
      <c r="AQ168" s="133">
        <v>0.13432963768192521</v>
      </c>
      <c r="AR168" s="133">
        <v>0.13602605938624632</v>
      </c>
      <c r="AS168" s="133">
        <v>7.9955203153353083E-2</v>
      </c>
      <c r="AT168" s="133" t="s">
        <v>1751</v>
      </c>
      <c r="AU168" s="133" t="s">
        <v>1751</v>
      </c>
      <c r="AV168" s="68" t="s">
        <v>1751</v>
      </c>
      <c r="AW168" s="68" t="s">
        <v>1751</v>
      </c>
      <c r="AX168" s="68" t="s">
        <v>1751</v>
      </c>
      <c r="AY168" s="68">
        <v>0.13719700704534749</v>
      </c>
      <c r="AZ168" s="68">
        <v>0.13853309364489441</v>
      </c>
      <c r="BA168" s="68" t="s">
        <v>1751</v>
      </c>
      <c r="BB168" s="68" t="s">
        <v>1751</v>
      </c>
      <c r="BC168" s="68" t="s">
        <v>1751</v>
      </c>
      <c r="BD168" s="68" t="s">
        <v>1751</v>
      </c>
      <c r="BE168" s="68" t="s">
        <v>1751</v>
      </c>
      <c r="BF168" s="68" t="s">
        <v>1751</v>
      </c>
      <c r="BH168" s="68" t="s">
        <v>1751</v>
      </c>
    </row>
    <row r="169" spans="1:60">
      <c r="A169" s="132">
        <v>45069</v>
      </c>
      <c r="B169" s="133">
        <v>0.11245871529577084</v>
      </c>
      <c r="C169" s="133">
        <v>0.11993759059071248</v>
      </c>
      <c r="D169" s="133">
        <v>0.15504657789064827</v>
      </c>
      <c r="E169" s="133">
        <v>0.13844314195746907</v>
      </c>
      <c r="F169" s="133">
        <v>0.13816539850318629</v>
      </c>
      <c r="G169" s="133">
        <v>0.13089936413424419</v>
      </c>
      <c r="H169" s="133">
        <v>0.13994515212424255</v>
      </c>
      <c r="I169" s="133">
        <v>0.13195258642131039</v>
      </c>
      <c r="J169" s="133">
        <v>0.1312605706397757</v>
      </c>
      <c r="K169" s="133">
        <v>0.1374940902066272</v>
      </c>
      <c r="L169" s="133">
        <v>0.1304914677762487</v>
      </c>
      <c r="M169" s="133">
        <v>0.13009964466934856</v>
      </c>
      <c r="N169" s="133">
        <v>0.15252918104647573</v>
      </c>
      <c r="O169" s="133">
        <v>0.13739776156778222</v>
      </c>
      <c r="P169" s="133">
        <v>0.13612351903136677</v>
      </c>
      <c r="Q169" s="133">
        <v>0.12054789294405621</v>
      </c>
      <c r="R169" s="133">
        <v>0.10368494768150055</v>
      </c>
      <c r="S169" s="133">
        <v>0.13278311636947251</v>
      </c>
      <c r="T169" s="133">
        <v>0.1467517825691102</v>
      </c>
      <c r="U169" s="133">
        <v>0.13144944793226226</v>
      </c>
      <c r="V169" s="133">
        <v>9.3401721306958438E-2</v>
      </c>
      <c r="W169" s="133">
        <v>0.11835294312616203</v>
      </c>
      <c r="X169" s="133">
        <v>0.12006780505665772</v>
      </c>
      <c r="Y169" s="133">
        <v>0.11496911116864954</v>
      </c>
      <c r="Z169" s="133">
        <v>0.1273789537283051</v>
      </c>
      <c r="AA169" s="133">
        <v>0.1099277549658208</v>
      </c>
      <c r="AB169" s="133">
        <v>0.14328983679578775</v>
      </c>
      <c r="AC169" s="133">
        <v>0.1287944989185075</v>
      </c>
      <c r="AD169" s="133">
        <v>0.13175481402283676</v>
      </c>
      <c r="AE169" s="133">
        <v>0.11727584120668821</v>
      </c>
      <c r="AF169" s="133">
        <v>0.1157545680307468</v>
      </c>
      <c r="AG169" s="133">
        <v>0.12795059479591026</v>
      </c>
      <c r="AH169" s="133">
        <v>0.14682339667251812</v>
      </c>
      <c r="AI169" s="133">
        <v>0.12206058646060572</v>
      </c>
      <c r="AJ169" s="133">
        <v>0.1094024287130478</v>
      </c>
      <c r="AK169" s="133">
        <v>0.12571654133434623</v>
      </c>
      <c r="AL169" s="133">
        <v>0.11277144640947917</v>
      </c>
      <c r="AM169" s="133" t="s">
        <v>1751</v>
      </c>
      <c r="AN169" s="133" t="s">
        <v>1751</v>
      </c>
      <c r="AO169" s="133" t="s">
        <v>1751</v>
      </c>
      <c r="AP169" s="133">
        <v>0.11235174063779069</v>
      </c>
      <c r="AQ169" s="133">
        <v>0.13771501275421552</v>
      </c>
      <c r="AR169" s="133">
        <v>0.13602605938624637</v>
      </c>
      <c r="AS169" s="133">
        <v>7.9955203153353069E-2</v>
      </c>
      <c r="AT169" s="133" t="s">
        <v>1751</v>
      </c>
      <c r="AU169" s="133" t="s">
        <v>1751</v>
      </c>
      <c r="AV169" s="68" t="s">
        <v>1751</v>
      </c>
      <c r="AW169" s="68" t="s">
        <v>1751</v>
      </c>
      <c r="AX169" s="68" t="s">
        <v>1751</v>
      </c>
      <c r="AY169" s="68">
        <v>0.13719700704534846</v>
      </c>
      <c r="AZ169" s="68">
        <v>0.13849595974060408</v>
      </c>
      <c r="BA169" s="68" t="s">
        <v>1751</v>
      </c>
      <c r="BB169" s="68" t="s">
        <v>1751</v>
      </c>
      <c r="BC169" s="68" t="s">
        <v>1751</v>
      </c>
      <c r="BD169" s="68" t="s">
        <v>1751</v>
      </c>
      <c r="BE169" s="68" t="s">
        <v>1751</v>
      </c>
      <c r="BF169" s="68" t="s">
        <v>1751</v>
      </c>
      <c r="BH169" s="68" t="s">
        <v>1751</v>
      </c>
    </row>
    <row r="170" spans="1:60">
      <c r="A170" s="132">
        <v>45070</v>
      </c>
      <c r="B170" s="133">
        <v>0.11616162993505121</v>
      </c>
      <c r="C170" s="133">
        <v>0.1129463086161744</v>
      </c>
      <c r="D170" s="133">
        <v>0.15504657788535295</v>
      </c>
      <c r="E170" s="133">
        <v>0.13844314195746907</v>
      </c>
      <c r="F170" s="133">
        <v>0.13816539849053258</v>
      </c>
      <c r="G170" s="133">
        <v>0.13089936411850653</v>
      </c>
      <c r="H170" s="133">
        <v>0.14008318374714629</v>
      </c>
      <c r="I170" s="133">
        <v>0.13195258642131039</v>
      </c>
      <c r="J170" s="133">
        <v>0.13533818669116177</v>
      </c>
      <c r="K170" s="133">
        <v>0.13738414740543806</v>
      </c>
      <c r="L170" s="133">
        <v>0.13049146777624876</v>
      </c>
      <c r="M170" s="133">
        <v>0.13009964466934854</v>
      </c>
      <c r="N170" s="133">
        <v>0.15252918104511054</v>
      </c>
      <c r="O170" s="133">
        <v>0.13753614777655787</v>
      </c>
      <c r="P170" s="133">
        <v>0.13612351903136663</v>
      </c>
      <c r="Q170" s="133">
        <v>0.12054789294405613</v>
      </c>
      <c r="R170" s="133">
        <v>0.10368494769780125</v>
      </c>
      <c r="S170" s="133">
        <v>0.13278311636892484</v>
      </c>
      <c r="T170" s="133">
        <v>0.14675178260130567</v>
      </c>
      <c r="U170" s="133">
        <v>0.13547048038708207</v>
      </c>
      <c r="V170" s="133">
        <v>9.340172130695841E-2</v>
      </c>
      <c r="W170" s="133">
        <v>0.118352943126162</v>
      </c>
      <c r="X170" s="133">
        <v>0.11902455847874029</v>
      </c>
      <c r="Y170" s="133">
        <v>0.11497554370336512</v>
      </c>
      <c r="Z170" s="133">
        <v>0.12737895377292935</v>
      </c>
      <c r="AA170" s="133">
        <v>0.10992775496582077</v>
      </c>
      <c r="AB170" s="133">
        <v>0.14328983679578772</v>
      </c>
      <c r="AC170" s="133">
        <v>0.1287945009939436</v>
      </c>
      <c r="AD170" s="133">
        <v>0.13175481402283679</v>
      </c>
      <c r="AE170" s="133">
        <v>0.11727584120668819</v>
      </c>
      <c r="AF170" s="133">
        <v>0.11575456790608712</v>
      </c>
      <c r="AG170" s="133">
        <v>0.12795059479591028</v>
      </c>
      <c r="AH170" s="133">
        <v>0.14684427235284594</v>
      </c>
      <c r="AI170" s="133">
        <v>0.12206058645567076</v>
      </c>
      <c r="AJ170" s="133">
        <v>0.10955360053878349</v>
      </c>
      <c r="AK170" s="133">
        <v>0.1236051475914399</v>
      </c>
      <c r="AL170" s="133">
        <v>0.11277144640947914</v>
      </c>
      <c r="AM170" s="133" t="s">
        <v>1751</v>
      </c>
      <c r="AN170" s="133" t="s">
        <v>1751</v>
      </c>
      <c r="AO170" s="133" t="s">
        <v>1751</v>
      </c>
      <c r="AP170" s="133">
        <v>0.11235174063779076</v>
      </c>
      <c r="AQ170" s="133">
        <v>0.1377150127542156</v>
      </c>
      <c r="AR170" s="133">
        <v>0.13487154739219126</v>
      </c>
      <c r="AS170" s="133">
        <v>7.9955203153353041E-2</v>
      </c>
      <c r="AT170" s="133" t="s">
        <v>1751</v>
      </c>
      <c r="AU170" s="133" t="s">
        <v>1751</v>
      </c>
      <c r="AV170" s="68" t="s">
        <v>1751</v>
      </c>
      <c r="AW170" s="68" t="s">
        <v>1751</v>
      </c>
      <c r="AX170" s="68" t="s">
        <v>1751</v>
      </c>
      <c r="AY170" s="68">
        <v>0.13719700704533633</v>
      </c>
      <c r="AZ170" s="68">
        <v>0.13821616134537984</v>
      </c>
      <c r="BA170" s="68" t="s">
        <v>1751</v>
      </c>
      <c r="BB170" s="68" t="s">
        <v>1751</v>
      </c>
      <c r="BC170" s="68" t="s">
        <v>1751</v>
      </c>
      <c r="BD170" s="68" t="s">
        <v>1751</v>
      </c>
      <c r="BE170" s="68" t="s">
        <v>1751</v>
      </c>
      <c r="BF170" s="68" t="s">
        <v>1751</v>
      </c>
      <c r="BH170" s="68" t="s">
        <v>1751</v>
      </c>
    </row>
    <row r="171" spans="1:60">
      <c r="A171" s="132">
        <v>45071</v>
      </c>
      <c r="B171" s="133">
        <v>0.11616162993505121</v>
      </c>
      <c r="C171" s="133">
        <v>0.1129463086161744</v>
      </c>
      <c r="D171" s="133">
        <v>0.15504657788535295</v>
      </c>
      <c r="E171" s="133">
        <v>0.13844314195746907</v>
      </c>
      <c r="F171" s="133">
        <v>0.13816539849053258</v>
      </c>
      <c r="G171" s="133">
        <v>0.1308993641185065</v>
      </c>
      <c r="H171" s="133">
        <v>0.14008318374714629</v>
      </c>
      <c r="I171" s="133">
        <v>0.13195258642131039</v>
      </c>
      <c r="J171" s="133">
        <v>0.13533818669116174</v>
      </c>
      <c r="K171" s="133">
        <v>0.13738414740543803</v>
      </c>
      <c r="L171" s="133">
        <v>0.13049146777624876</v>
      </c>
      <c r="M171" s="133">
        <v>0.13009964466934854</v>
      </c>
      <c r="N171" s="133">
        <v>0.15252918104511054</v>
      </c>
      <c r="O171" s="133">
        <v>0.13753614777655784</v>
      </c>
      <c r="P171" s="133">
        <v>0.13612351903136663</v>
      </c>
      <c r="Q171" s="133">
        <v>0.12054789294405613</v>
      </c>
      <c r="R171" s="133">
        <v>0.10368494769780125</v>
      </c>
      <c r="S171" s="133">
        <v>0.13278311636892484</v>
      </c>
      <c r="T171" s="133">
        <v>0.14675178260130567</v>
      </c>
      <c r="U171" s="133">
        <v>0.13547048038708223</v>
      </c>
      <c r="V171" s="133">
        <v>9.340172130695841E-2</v>
      </c>
      <c r="W171" s="133">
        <v>0.118352943126162</v>
      </c>
      <c r="X171" s="133">
        <v>0.11902455847874029</v>
      </c>
      <c r="Y171" s="133">
        <v>0.11497554370336512</v>
      </c>
      <c r="Z171" s="133">
        <v>0.12737895377292935</v>
      </c>
      <c r="AA171" s="133">
        <v>0.10992775496582077</v>
      </c>
      <c r="AB171" s="133">
        <v>0.14328983679578772</v>
      </c>
      <c r="AC171" s="133">
        <v>0.12879450099394368</v>
      </c>
      <c r="AD171" s="133">
        <v>0.13175481402283679</v>
      </c>
      <c r="AE171" s="133">
        <v>0.11727584120668819</v>
      </c>
      <c r="AF171" s="133">
        <v>0.11575456790608712</v>
      </c>
      <c r="AG171" s="133">
        <v>0.12795059479591028</v>
      </c>
      <c r="AH171" s="133">
        <v>0.14684427235284594</v>
      </c>
      <c r="AI171" s="133">
        <v>0.12206058645567076</v>
      </c>
      <c r="AJ171" s="133">
        <v>0.10955360053878349</v>
      </c>
      <c r="AK171" s="133">
        <v>0.1236051475914399</v>
      </c>
      <c r="AL171" s="133">
        <v>0.11277144640947914</v>
      </c>
      <c r="AM171" s="133" t="s">
        <v>1751</v>
      </c>
      <c r="AN171" s="133" t="s">
        <v>1751</v>
      </c>
      <c r="AO171" s="133" t="s">
        <v>1751</v>
      </c>
      <c r="AP171" s="133">
        <v>0.11235174063779076</v>
      </c>
      <c r="AQ171" s="133">
        <v>0.1377150127542156</v>
      </c>
      <c r="AR171" s="133">
        <v>0.13487154739219123</v>
      </c>
      <c r="AS171" s="133">
        <v>7.9955203153353041E-2</v>
      </c>
      <c r="AT171" s="133" t="s">
        <v>1751</v>
      </c>
      <c r="AU171" s="133" t="s">
        <v>1751</v>
      </c>
      <c r="AV171" s="68" t="s">
        <v>1751</v>
      </c>
      <c r="AW171" s="68" t="s">
        <v>1751</v>
      </c>
      <c r="AX171" s="68" t="s">
        <v>1751</v>
      </c>
      <c r="AY171" s="68">
        <v>0.13719700704533619</v>
      </c>
      <c r="AZ171" s="68">
        <v>0.13821616134537984</v>
      </c>
      <c r="BA171" s="68" t="s">
        <v>1751</v>
      </c>
      <c r="BB171" s="68" t="s">
        <v>1751</v>
      </c>
      <c r="BC171" s="68" t="s">
        <v>1751</v>
      </c>
      <c r="BD171" s="68" t="s">
        <v>1751</v>
      </c>
      <c r="BE171" s="68" t="s">
        <v>1751</v>
      </c>
      <c r="BF171" s="68" t="s">
        <v>1751</v>
      </c>
      <c r="BH171" s="68" t="s">
        <v>1751</v>
      </c>
    </row>
    <row r="172" spans="1:60">
      <c r="A172" s="132">
        <v>45072</v>
      </c>
      <c r="B172" s="133">
        <v>0.11616162993505121</v>
      </c>
      <c r="C172" s="133">
        <v>0.1129463086161744</v>
      </c>
      <c r="D172" s="133">
        <v>0.15504657788535295</v>
      </c>
      <c r="E172" s="133">
        <v>0.13844314195746907</v>
      </c>
      <c r="F172" s="133">
        <v>0.13816539849053258</v>
      </c>
      <c r="G172" s="133">
        <v>0.1308993641185065</v>
      </c>
      <c r="H172" s="133">
        <v>0.14008318374714629</v>
      </c>
      <c r="I172" s="133">
        <v>0.13195258642131039</v>
      </c>
      <c r="J172" s="133">
        <v>0.13533818669116174</v>
      </c>
      <c r="K172" s="133">
        <v>0.13738414740543803</v>
      </c>
      <c r="L172" s="133">
        <v>0.13049146777624876</v>
      </c>
      <c r="M172" s="133">
        <v>0.13009964466934854</v>
      </c>
      <c r="N172" s="133">
        <v>0.15252918104511054</v>
      </c>
      <c r="O172" s="133">
        <v>0.13753614777655784</v>
      </c>
      <c r="P172" s="133">
        <v>0.13612351903136663</v>
      </c>
      <c r="Q172" s="133">
        <v>0.12054789294405613</v>
      </c>
      <c r="R172" s="133">
        <v>0.10368494769780125</v>
      </c>
      <c r="S172" s="133">
        <v>0.13278311636892484</v>
      </c>
      <c r="T172" s="133">
        <v>0.14675178260130567</v>
      </c>
      <c r="U172" s="133">
        <v>0.13547048038708212</v>
      </c>
      <c r="V172" s="133">
        <v>9.340172130695841E-2</v>
      </c>
      <c r="W172" s="133">
        <v>0.118352943126162</v>
      </c>
      <c r="X172" s="133">
        <v>0.11902455847874029</v>
      </c>
      <c r="Y172" s="133">
        <v>0.11497554370336512</v>
      </c>
      <c r="Z172" s="133">
        <v>0.12737895377292935</v>
      </c>
      <c r="AA172" s="133">
        <v>0.10992775496582077</v>
      </c>
      <c r="AB172" s="133">
        <v>0.14328983679578772</v>
      </c>
      <c r="AC172" s="133">
        <v>0.12879450099394363</v>
      </c>
      <c r="AD172" s="133">
        <v>0.13175481402283679</v>
      </c>
      <c r="AE172" s="133">
        <v>0.11727584120668819</v>
      </c>
      <c r="AF172" s="133">
        <v>0.11575456790608712</v>
      </c>
      <c r="AG172" s="133">
        <v>0.12795059479591028</v>
      </c>
      <c r="AH172" s="133">
        <v>0.14684427235284594</v>
      </c>
      <c r="AI172" s="133">
        <v>0.12206058645567076</v>
      </c>
      <c r="AJ172" s="133">
        <v>0.10955360053878349</v>
      </c>
      <c r="AK172" s="133">
        <v>0.1236051475914399</v>
      </c>
      <c r="AL172" s="133">
        <v>0.11277144640947914</v>
      </c>
      <c r="AM172" s="133" t="s">
        <v>1751</v>
      </c>
      <c r="AN172" s="133" t="s">
        <v>1751</v>
      </c>
      <c r="AO172" s="133" t="s">
        <v>1751</v>
      </c>
      <c r="AP172" s="133">
        <v>0.11235174063779076</v>
      </c>
      <c r="AQ172" s="133">
        <v>0.1377150127542156</v>
      </c>
      <c r="AR172" s="133">
        <v>0.13487154739219123</v>
      </c>
      <c r="AS172" s="133">
        <v>7.9955203153353041E-2</v>
      </c>
      <c r="AT172" s="133" t="s">
        <v>1751</v>
      </c>
      <c r="AU172" s="133" t="s">
        <v>1751</v>
      </c>
      <c r="AV172" s="68" t="s">
        <v>1751</v>
      </c>
      <c r="AW172" s="68" t="s">
        <v>1751</v>
      </c>
      <c r="AX172" s="68" t="s">
        <v>1751</v>
      </c>
      <c r="AY172" s="68">
        <v>0.13719700704533613</v>
      </c>
      <c r="AZ172" s="68">
        <v>0.13821616134537984</v>
      </c>
      <c r="BA172" s="68" t="s">
        <v>1751</v>
      </c>
      <c r="BB172" s="68" t="s">
        <v>1751</v>
      </c>
      <c r="BC172" s="68" t="s">
        <v>1751</v>
      </c>
      <c r="BD172" s="68" t="s">
        <v>1751</v>
      </c>
      <c r="BE172" s="68" t="s">
        <v>1751</v>
      </c>
      <c r="BF172" s="68" t="s">
        <v>1751</v>
      </c>
      <c r="BH172" s="68" t="s">
        <v>1751</v>
      </c>
    </row>
    <row r="173" spans="1:60">
      <c r="A173" s="132">
        <v>45073</v>
      </c>
      <c r="B173" s="133">
        <v>0.11616162993505121</v>
      </c>
      <c r="C173" s="133">
        <v>0.1129463086161744</v>
      </c>
      <c r="D173" s="133">
        <v>0.15504657788535295</v>
      </c>
      <c r="E173" s="133">
        <v>0.13844314195746907</v>
      </c>
      <c r="F173" s="133">
        <v>0.13816539849053258</v>
      </c>
      <c r="G173" s="133">
        <v>0.1308993641185065</v>
      </c>
      <c r="H173" s="133">
        <v>0.14008318374714629</v>
      </c>
      <c r="I173" s="133">
        <v>0.13195258642131039</v>
      </c>
      <c r="J173" s="133">
        <v>0.13533818669116174</v>
      </c>
      <c r="K173" s="133">
        <v>0.13738414740543803</v>
      </c>
      <c r="L173" s="133">
        <v>0.13049146777624876</v>
      </c>
      <c r="M173" s="133">
        <v>0.13009964466934854</v>
      </c>
      <c r="N173" s="133">
        <v>0.15252918104511054</v>
      </c>
      <c r="O173" s="133">
        <v>0.13753614777655784</v>
      </c>
      <c r="P173" s="133">
        <v>0.13612351903136663</v>
      </c>
      <c r="Q173" s="133">
        <v>0.12054789294405613</v>
      </c>
      <c r="R173" s="133">
        <v>0.10368494769780125</v>
      </c>
      <c r="S173" s="133">
        <v>0.13278311636892484</v>
      </c>
      <c r="T173" s="133">
        <v>0.14675178260130567</v>
      </c>
      <c r="U173" s="133">
        <v>0.13547048038708207</v>
      </c>
      <c r="V173" s="133">
        <v>9.340172130695841E-2</v>
      </c>
      <c r="W173" s="133">
        <v>0.118352943126162</v>
      </c>
      <c r="X173" s="133">
        <v>0.11902455847874029</v>
      </c>
      <c r="Y173" s="133">
        <v>0.11497554370336512</v>
      </c>
      <c r="Z173" s="133">
        <v>0.12737895377292935</v>
      </c>
      <c r="AA173" s="133">
        <v>0.10992775496582077</v>
      </c>
      <c r="AB173" s="133">
        <v>0.14328983679578772</v>
      </c>
      <c r="AC173" s="133">
        <v>0.1287945009939436</v>
      </c>
      <c r="AD173" s="133">
        <v>0.13175481402283679</v>
      </c>
      <c r="AE173" s="133">
        <v>0.11727584120668819</v>
      </c>
      <c r="AF173" s="133">
        <v>0.11575456790608712</v>
      </c>
      <c r="AG173" s="133">
        <v>0.12795059479591028</v>
      </c>
      <c r="AH173" s="133">
        <v>0.14684427235284594</v>
      </c>
      <c r="AI173" s="133">
        <v>0.12206058645567076</v>
      </c>
      <c r="AJ173" s="133">
        <v>0.10955360053878349</v>
      </c>
      <c r="AK173" s="133">
        <v>0.1236051475914399</v>
      </c>
      <c r="AL173" s="133">
        <v>0.11277144640947914</v>
      </c>
      <c r="AM173" s="133" t="s">
        <v>1751</v>
      </c>
      <c r="AN173" s="133" t="s">
        <v>1751</v>
      </c>
      <c r="AO173" s="133" t="s">
        <v>1751</v>
      </c>
      <c r="AP173" s="133">
        <v>0.11235174063779076</v>
      </c>
      <c r="AQ173" s="133">
        <v>0.1377150127542156</v>
      </c>
      <c r="AR173" s="133">
        <v>0.13487154739219123</v>
      </c>
      <c r="AS173" s="133">
        <v>7.9955203153353041E-2</v>
      </c>
      <c r="AT173" s="133" t="s">
        <v>1751</v>
      </c>
      <c r="AU173" s="133" t="s">
        <v>1751</v>
      </c>
      <c r="AV173" s="68" t="s">
        <v>1751</v>
      </c>
      <c r="AW173" s="68" t="s">
        <v>1751</v>
      </c>
      <c r="AX173" s="68" t="s">
        <v>1751</v>
      </c>
      <c r="AY173" s="68">
        <v>0.13719700704533633</v>
      </c>
      <c r="AZ173" s="68">
        <v>0.13821616134537984</v>
      </c>
      <c r="BA173" s="68" t="s">
        <v>1751</v>
      </c>
      <c r="BB173" s="68" t="s">
        <v>1751</v>
      </c>
      <c r="BC173" s="68" t="s">
        <v>1751</v>
      </c>
      <c r="BD173" s="68" t="s">
        <v>1751</v>
      </c>
      <c r="BE173" s="68" t="s">
        <v>1751</v>
      </c>
      <c r="BF173" s="68" t="s">
        <v>1751</v>
      </c>
      <c r="BH173" s="68" t="s">
        <v>1751</v>
      </c>
    </row>
    <row r="174" spans="1:60">
      <c r="A174" s="132">
        <v>45074</v>
      </c>
      <c r="B174" s="133">
        <v>0.11616162993505108</v>
      </c>
      <c r="C174" s="133">
        <v>0.11294630861617418</v>
      </c>
      <c r="D174" s="133">
        <v>0.15504657816253425</v>
      </c>
      <c r="E174" s="133">
        <v>0.13844314195746923</v>
      </c>
      <c r="F174" s="133">
        <v>0.13828634999175229</v>
      </c>
      <c r="G174" s="133">
        <v>0.1308993641185065</v>
      </c>
      <c r="H174" s="133">
        <v>0.14326739608568617</v>
      </c>
      <c r="I174" s="133">
        <v>0.13195258640127797</v>
      </c>
      <c r="J174" s="133">
        <v>0.13533818669116174</v>
      </c>
      <c r="K174" s="133">
        <v>0.13738414740543803</v>
      </c>
      <c r="L174" s="133">
        <v>0.13051904450731111</v>
      </c>
      <c r="M174" s="133">
        <v>0.13009964466934862</v>
      </c>
      <c r="N174" s="133">
        <v>0.14492970987801651</v>
      </c>
      <c r="O174" s="133">
        <v>0.14114127116608657</v>
      </c>
      <c r="P174" s="133">
        <v>0.13612351903082778</v>
      </c>
      <c r="Q174" s="133">
        <v>0.12054789314495559</v>
      </c>
      <c r="R174" s="133">
        <v>0.1036849481419615</v>
      </c>
      <c r="S174" s="133">
        <v>0.13278311636892484</v>
      </c>
      <c r="T174" s="133">
        <v>0.14029085737677555</v>
      </c>
      <c r="U174" s="133">
        <v>0.13202519626813938</v>
      </c>
      <c r="V174" s="133">
        <v>9.3133241876549019E-2</v>
      </c>
      <c r="W174" s="133">
        <v>0.11835294312616193</v>
      </c>
      <c r="X174" s="133">
        <v>0.11902455848002383</v>
      </c>
      <c r="Y174" s="133">
        <v>0.11497554370336512</v>
      </c>
      <c r="Z174" s="133">
        <v>0.12737895377292929</v>
      </c>
      <c r="AA174" s="133">
        <v>0.10992775496582069</v>
      </c>
      <c r="AB174" s="133">
        <v>0.14328983679578783</v>
      </c>
      <c r="AC174" s="133">
        <v>0.128794498857671</v>
      </c>
      <c r="AD174" s="133">
        <v>0.13175481402283679</v>
      </c>
      <c r="AE174" s="133">
        <v>0.1152354009349329</v>
      </c>
      <c r="AF174" s="133">
        <v>0.11575456790608714</v>
      </c>
      <c r="AG174" s="133">
        <v>0.12795059479591028</v>
      </c>
      <c r="AH174" s="133">
        <v>0.14858049345773211</v>
      </c>
      <c r="AI174" s="133">
        <v>0.12206058648307451</v>
      </c>
      <c r="AJ174" s="133">
        <v>0.10879991975690173</v>
      </c>
      <c r="AK174" s="133">
        <v>0.1236051475914399</v>
      </c>
      <c r="AL174" s="133">
        <v>0.11842111627466909</v>
      </c>
      <c r="AM174" s="133" t="s">
        <v>1751</v>
      </c>
      <c r="AN174" s="133" t="s">
        <v>1751</v>
      </c>
      <c r="AO174" s="133" t="s">
        <v>1751</v>
      </c>
      <c r="AP174" s="133">
        <v>0.11235174063779077</v>
      </c>
      <c r="AQ174" s="133">
        <v>0.1383718091096445</v>
      </c>
      <c r="AR174" s="133">
        <v>0.13487154739219123</v>
      </c>
      <c r="AS174" s="133">
        <v>7.9955203153353055E-2</v>
      </c>
      <c r="AT174" s="133" t="s">
        <v>1751</v>
      </c>
      <c r="AU174" s="133" t="s">
        <v>1751</v>
      </c>
      <c r="AV174" s="68" t="s">
        <v>1751</v>
      </c>
      <c r="AW174" s="68" t="s">
        <v>1751</v>
      </c>
      <c r="AX174" s="68" t="s">
        <v>1751</v>
      </c>
      <c r="AY174" s="68">
        <v>0.14070701611500763</v>
      </c>
      <c r="AZ174" s="68">
        <v>0.12657912673643706</v>
      </c>
      <c r="BA174" s="68" t="s">
        <v>1751</v>
      </c>
      <c r="BB174" s="68" t="s">
        <v>1751</v>
      </c>
      <c r="BC174" s="68" t="s">
        <v>1751</v>
      </c>
      <c r="BD174" s="68" t="s">
        <v>1751</v>
      </c>
      <c r="BE174" s="68" t="s">
        <v>1751</v>
      </c>
      <c r="BF174" s="68" t="s">
        <v>1751</v>
      </c>
      <c r="BH174" s="68" t="s">
        <v>1751</v>
      </c>
    </row>
    <row r="175" spans="1:60">
      <c r="A175" s="132">
        <v>45075</v>
      </c>
      <c r="B175" s="133">
        <v>0.11616162993505108</v>
      </c>
      <c r="C175" s="133">
        <v>0.11294630861617418</v>
      </c>
      <c r="D175" s="133">
        <v>0.15504657816253425</v>
      </c>
      <c r="E175" s="133">
        <v>0.13844314195746923</v>
      </c>
      <c r="F175" s="133">
        <v>0.13828634999175229</v>
      </c>
      <c r="G175" s="133">
        <v>0.1308993641185065</v>
      </c>
      <c r="H175" s="133">
        <v>0.14326739608568617</v>
      </c>
      <c r="I175" s="133">
        <v>0.13195258640127797</v>
      </c>
      <c r="J175" s="133">
        <v>0.13533818669116174</v>
      </c>
      <c r="K175" s="133">
        <v>0.13738414740543803</v>
      </c>
      <c r="L175" s="133">
        <v>0.13051904450731111</v>
      </c>
      <c r="M175" s="133">
        <v>0.13009964466934862</v>
      </c>
      <c r="N175" s="133">
        <v>0.14492970987801651</v>
      </c>
      <c r="O175" s="133">
        <v>0.14114127116608657</v>
      </c>
      <c r="P175" s="133">
        <v>0.13612351903082778</v>
      </c>
      <c r="Q175" s="133">
        <v>0.12054789314495559</v>
      </c>
      <c r="R175" s="133">
        <v>0.1036849481419615</v>
      </c>
      <c r="S175" s="133">
        <v>0.13278311636892484</v>
      </c>
      <c r="T175" s="133">
        <v>0.14029085737677555</v>
      </c>
      <c r="U175" s="133">
        <v>0.13202519864102741</v>
      </c>
      <c r="V175" s="133">
        <v>9.3133241876549019E-2</v>
      </c>
      <c r="W175" s="133">
        <v>0.11835294312616193</v>
      </c>
      <c r="X175" s="133">
        <v>0.11902455848002383</v>
      </c>
      <c r="Y175" s="133">
        <v>0.11497554370336512</v>
      </c>
      <c r="Z175" s="133">
        <v>0.12737895377292929</v>
      </c>
      <c r="AA175" s="133">
        <v>0.10992775496582069</v>
      </c>
      <c r="AB175" s="133">
        <v>0.14328983679578783</v>
      </c>
      <c r="AC175" s="133">
        <v>0.12879449885767</v>
      </c>
      <c r="AD175" s="133">
        <v>0.13175481402283679</v>
      </c>
      <c r="AE175" s="133">
        <v>0.1152354009349329</v>
      </c>
      <c r="AF175" s="133">
        <v>0.11575456790608714</v>
      </c>
      <c r="AG175" s="133">
        <v>0.12795059479591028</v>
      </c>
      <c r="AH175" s="133">
        <v>0.14858049345773211</v>
      </c>
      <c r="AI175" s="133">
        <v>0.12206058648307451</v>
      </c>
      <c r="AJ175" s="133">
        <v>0.10879991975690173</v>
      </c>
      <c r="AK175" s="133">
        <v>0.1236051475914399</v>
      </c>
      <c r="AL175" s="133">
        <v>0.11842111627466909</v>
      </c>
      <c r="AM175" s="133" t="s">
        <v>1751</v>
      </c>
      <c r="AN175" s="133" t="s">
        <v>1751</v>
      </c>
      <c r="AO175" s="133" t="s">
        <v>1751</v>
      </c>
      <c r="AP175" s="133">
        <v>0.11235174063779077</v>
      </c>
      <c r="AQ175" s="133">
        <v>0.1383718091096445</v>
      </c>
      <c r="AR175" s="133">
        <v>0.13487154739219118</v>
      </c>
      <c r="AS175" s="133">
        <v>7.9955203153353055E-2</v>
      </c>
      <c r="AT175" s="133" t="s">
        <v>1751</v>
      </c>
      <c r="AU175" s="133" t="s">
        <v>1751</v>
      </c>
      <c r="AV175" s="68" t="s">
        <v>1751</v>
      </c>
      <c r="AW175" s="68" t="s">
        <v>1751</v>
      </c>
      <c r="AX175" s="68" t="s">
        <v>1751</v>
      </c>
      <c r="AY175" s="68">
        <v>0.1407070161150076</v>
      </c>
      <c r="AZ175" s="68">
        <v>0.12657912673643706</v>
      </c>
      <c r="BA175" s="68" t="s">
        <v>1751</v>
      </c>
      <c r="BB175" s="68" t="s">
        <v>1751</v>
      </c>
      <c r="BC175" s="68" t="s">
        <v>1751</v>
      </c>
      <c r="BD175" s="68" t="s">
        <v>1751</v>
      </c>
      <c r="BE175" s="68" t="s">
        <v>1751</v>
      </c>
      <c r="BF175" s="68" t="s">
        <v>1751</v>
      </c>
      <c r="BH175" s="68" t="s">
        <v>1751</v>
      </c>
    </row>
    <row r="176" spans="1:60">
      <c r="A176" s="132">
        <v>45076</v>
      </c>
      <c r="B176" s="133">
        <v>0.10674378822976789</v>
      </c>
      <c r="C176" s="133">
        <v>0.10595470827819674</v>
      </c>
      <c r="D176" s="133">
        <v>0.1550465781562842</v>
      </c>
      <c r="E176" s="133">
        <v>0.13860232478785642</v>
      </c>
      <c r="F176" s="133">
        <v>0.13828634999791389</v>
      </c>
      <c r="G176" s="133">
        <v>0.13091666669631993</v>
      </c>
      <c r="H176" s="133">
        <v>0.14330388519125145</v>
      </c>
      <c r="I176" s="133">
        <v>0.13195258640127791</v>
      </c>
      <c r="J176" s="133">
        <v>0.13533818668934774</v>
      </c>
      <c r="K176" s="133">
        <v>0.13732171581599084</v>
      </c>
      <c r="L176" s="133">
        <v>0.12816955234429467</v>
      </c>
      <c r="M176" s="133">
        <v>0.13009964490160356</v>
      </c>
      <c r="N176" s="133">
        <v>0.14492971002804761</v>
      </c>
      <c r="O176" s="133">
        <v>0.14119066327348578</v>
      </c>
      <c r="P176" s="133">
        <v>0.1396708112226033</v>
      </c>
      <c r="Q176" s="133">
        <v>0.11633608849607821</v>
      </c>
      <c r="R176" s="133">
        <v>0.10368494813740091</v>
      </c>
      <c r="S176" s="133">
        <v>0.13278311636892484</v>
      </c>
      <c r="T176" s="133">
        <v>0.14029085737677555</v>
      </c>
      <c r="U176" s="133">
        <v>0.13216437520532365</v>
      </c>
      <c r="V176" s="133">
        <v>9.3133241876548978E-2</v>
      </c>
      <c r="W176" s="133">
        <v>0.11835294312616196</v>
      </c>
      <c r="X176" s="133">
        <v>0.11902455853947004</v>
      </c>
      <c r="Y176" s="133">
        <v>0.11497554372332568</v>
      </c>
      <c r="Z176" s="133">
        <v>0.12737895373616259</v>
      </c>
      <c r="AA176" s="133">
        <v>0.10992775496582072</v>
      </c>
      <c r="AB176" s="133">
        <v>0.14328983679578777</v>
      </c>
      <c r="AC176" s="133">
        <v>0.12852500167331923</v>
      </c>
      <c r="AD176" s="133">
        <v>0.13175481404650194</v>
      </c>
      <c r="AE176" s="133">
        <v>0.11021914132954118</v>
      </c>
      <c r="AF176" s="133">
        <v>0.11575456790974377</v>
      </c>
      <c r="AG176" s="133">
        <v>0.12684199162192505</v>
      </c>
      <c r="AH176" s="133">
        <v>0.13831227274852409</v>
      </c>
      <c r="AI176" s="133">
        <v>0.12206058672260044</v>
      </c>
      <c r="AJ176" s="133">
        <v>0.10545161846162417</v>
      </c>
      <c r="AK176" s="133">
        <v>0.12367828797803453</v>
      </c>
      <c r="AL176" s="133">
        <v>0.11842111627466904</v>
      </c>
      <c r="AM176" s="133" t="s">
        <v>1751</v>
      </c>
      <c r="AN176" s="133" t="s">
        <v>1751</v>
      </c>
      <c r="AO176" s="133" t="s">
        <v>1751</v>
      </c>
      <c r="AP176" s="133">
        <v>0.11235174063779063</v>
      </c>
      <c r="AQ176" s="133">
        <v>0.13837180910964444</v>
      </c>
      <c r="AR176" s="133">
        <v>0.13778827142135164</v>
      </c>
      <c r="AS176" s="133">
        <v>7.9955203153353069E-2</v>
      </c>
      <c r="AT176" s="133" t="s">
        <v>1751</v>
      </c>
      <c r="AU176" s="133" t="s">
        <v>1751</v>
      </c>
      <c r="AV176" s="68" t="s">
        <v>1751</v>
      </c>
      <c r="AW176" s="68" t="s">
        <v>1751</v>
      </c>
      <c r="AX176" s="68" t="s">
        <v>1751</v>
      </c>
      <c r="AY176" s="68">
        <v>0.14070701395751606</v>
      </c>
      <c r="AZ176" s="68">
        <v>0.12684058628406847</v>
      </c>
      <c r="BA176" s="68" t="s">
        <v>1751</v>
      </c>
      <c r="BB176" s="68" t="s">
        <v>1751</v>
      </c>
      <c r="BC176" s="68" t="s">
        <v>1751</v>
      </c>
      <c r="BD176" s="68" t="s">
        <v>1751</v>
      </c>
      <c r="BE176" s="68" t="s">
        <v>1751</v>
      </c>
      <c r="BF176" s="68" t="s">
        <v>1751</v>
      </c>
      <c r="BH176" s="68" t="s">
        <v>1751</v>
      </c>
    </row>
    <row r="177" spans="1:60">
      <c r="A177" s="132">
        <v>45077</v>
      </c>
      <c r="B177" s="133">
        <v>0.10674378822976786</v>
      </c>
      <c r="C177" s="133">
        <v>0.10595470827819679</v>
      </c>
      <c r="D177" s="133">
        <v>0.15504657815628414</v>
      </c>
      <c r="E177" s="133">
        <v>0.13860232478785636</v>
      </c>
      <c r="F177" s="133">
        <v>0.13828634999791403</v>
      </c>
      <c r="G177" s="133">
        <v>0.13484922513034239</v>
      </c>
      <c r="H177" s="133">
        <v>0.14330388519125151</v>
      </c>
      <c r="I177" s="133">
        <v>0.13195258640127808</v>
      </c>
      <c r="J177" s="133">
        <v>0.13941895418588496</v>
      </c>
      <c r="K177" s="133">
        <v>0.13732171554060835</v>
      </c>
      <c r="L177" s="133">
        <v>0.12816955234429461</v>
      </c>
      <c r="M177" s="133">
        <v>0.13009964473167984</v>
      </c>
      <c r="N177" s="133">
        <v>0.14492970994775561</v>
      </c>
      <c r="O177" s="133">
        <v>0.14119066303797018</v>
      </c>
      <c r="P177" s="133">
        <v>0.13967081122260325</v>
      </c>
      <c r="Q177" s="133">
        <v>0.11847421995323226</v>
      </c>
      <c r="R177" s="133">
        <v>0.10368494813740096</v>
      </c>
      <c r="S177" s="133">
        <v>0.13278311636892484</v>
      </c>
      <c r="T177" s="133">
        <v>0.14029085737677566</v>
      </c>
      <c r="U177" s="133">
        <v>0.13432537583002757</v>
      </c>
      <c r="V177" s="133">
        <v>9.3133241876549019E-2</v>
      </c>
      <c r="W177" s="133">
        <v>0.11835294312616196</v>
      </c>
      <c r="X177" s="133">
        <v>0.11902455853947012</v>
      </c>
      <c r="Y177" s="133">
        <v>0.11497554372332568</v>
      </c>
      <c r="Z177" s="133">
        <v>0.12737895373616265</v>
      </c>
      <c r="AA177" s="133">
        <v>0.10992775496582072</v>
      </c>
      <c r="AB177" s="133">
        <v>0.14328983679578777</v>
      </c>
      <c r="AC177" s="133">
        <v>0.12852500149094595</v>
      </c>
      <c r="AD177" s="133">
        <v>0.13175481404650188</v>
      </c>
      <c r="AE177" s="133">
        <v>0.11021914132954126</v>
      </c>
      <c r="AF177" s="133">
        <v>0.11575456790974376</v>
      </c>
      <c r="AG177" s="133">
        <v>0.12684199162192505</v>
      </c>
      <c r="AH177" s="133">
        <v>0.14534994753601063</v>
      </c>
      <c r="AI177" s="133">
        <v>0.12206058685368304</v>
      </c>
      <c r="AJ177" s="133">
        <v>0.10440500428993225</v>
      </c>
      <c r="AK177" s="133">
        <v>0.12367828797803453</v>
      </c>
      <c r="AL177" s="133">
        <v>0.11842111627466909</v>
      </c>
      <c r="AM177" s="133" t="s">
        <v>1751</v>
      </c>
      <c r="AN177" s="133" t="s">
        <v>1751</v>
      </c>
      <c r="AO177" s="133" t="s">
        <v>1751</v>
      </c>
      <c r="AP177" s="133">
        <v>0.11235174063779085</v>
      </c>
      <c r="AQ177" s="133">
        <v>0.13837180910964439</v>
      </c>
      <c r="AR177" s="133">
        <v>0.14068880708560236</v>
      </c>
      <c r="AS177" s="133">
        <v>7.9955203153353041E-2</v>
      </c>
      <c r="AT177" s="133" t="s">
        <v>1751</v>
      </c>
      <c r="AU177" s="133" t="s">
        <v>1751</v>
      </c>
      <c r="AV177" s="68" t="s">
        <v>1751</v>
      </c>
      <c r="AW177" s="68" t="s">
        <v>1751</v>
      </c>
      <c r="AX177" s="68" t="s">
        <v>1751</v>
      </c>
      <c r="AY177" s="68">
        <v>0.14120360710403912</v>
      </c>
      <c r="AZ177" s="68">
        <v>0.12684058628406852</v>
      </c>
      <c r="BA177" s="68" t="s">
        <v>1751</v>
      </c>
      <c r="BB177" s="68" t="s">
        <v>1751</v>
      </c>
      <c r="BC177" s="68" t="s">
        <v>1751</v>
      </c>
      <c r="BD177" s="68" t="s">
        <v>1751</v>
      </c>
      <c r="BE177" s="68" t="s">
        <v>1751</v>
      </c>
      <c r="BF177" s="68" t="s">
        <v>1751</v>
      </c>
      <c r="BH177" s="68" t="s">
        <v>1751</v>
      </c>
    </row>
    <row r="178" spans="1:60">
      <c r="A178" s="132">
        <v>45078</v>
      </c>
      <c r="B178" s="133">
        <v>0.10674378822976786</v>
      </c>
      <c r="C178" s="133">
        <v>9.9654920323980475E-2</v>
      </c>
      <c r="D178" s="133">
        <v>0.1550465781562842</v>
      </c>
      <c r="E178" s="133">
        <v>0.13860232478785642</v>
      </c>
      <c r="F178" s="133">
        <v>0.13833145942635136</v>
      </c>
      <c r="G178" s="133">
        <v>0.13484922513034248</v>
      </c>
      <c r="H178" s="133">
        <v>0.14330388519125145</v>
      </c>
      <c r="I178" s="133">
        <v>0.13195258639330626</v>
      </c>
      <c r="J178" s="133">
        <v>0.13941895422206133</v>
      </c>
      <c r="K178" s="133">
        <v>0.13924003802087956</v>
      </c>
      <c r="L178" s="133">
        <v>0.13049318096579482</v>
      </c>
      <c r="M178" s="133">
        <v>0.1300996448897179</v>
      </c>
      <c r="N178" s="133">
        <v>0.13699500150000177</v>
      </c>
      <c r="O178" s="133">
        <v>0.14478289798437255</v>
      </c>
      <c r="P178" s="133">
        <v>0.13462875985151854</v>
      </c>
      <c r="Q178" s="133">
        <v>0.11049405807271684</v>
      </c>
      <c r="R178" s="133">
        <v>0.10368494813740113</v>
      </c>
      <c r="S178" s="133">
        <v>0.13278311636892487</v>
      </c>
      <c r="T178" s="133">
        <v>0.12575739479051959</v>
      </c>
      <c r="U178" s="133">
        <v>0.13207332993221466</v>
      </c>
      <c r="V178" s="133">
        <v>7.7707270707853021E-2</v>
      </c>
      <c r="W178" s="133">
        <v>0.11835294312616193</v>
      </c>
      <c r="X178" s="133">
        <v>0.11902455847765524</v>
      </c>
      <c r="Y178" s="133">
        <v>0.11497554375665824</v>
      </c>
      <c r="Z178" s="133">
        <v>0.12737895373616265</v>
      </c>
      <c r="AA178" s="133">
        <v>0.10992775496582069</v>
      </c>
      <c r="AB178" s="133">
        <v>0.14328983679578783</v>
      </c>
      <c r="AC178" s="133">
        <v>0.12419541602423759</v>
      </c>
      <c r="AD178" s="133">
        <v>0.1317548140709944</v>
      </c>
      <c r="AE178" s="133">
        <v>0.11733030515447322</v>
      </c>
      <c r="AF178" s="133">
        <v>0.11575456794017307</v>
      </c>
      <c r="AG178" s="133">
        <v>0.12278131120370175</v>
      </c>
      <c r="AH178" s="133">
        <v>0.14697803053863129</v>
      </c>
      <c r="AI178" s="133">
        <v>0.12206058647879009</v>
      </c>
      <c r="AJ178" s="133">
        <v>8.9191309761661078E-2</v>
      </c>
      <c r="AK178" s="133">
        <v>0.11572496159345384</v>
      </c>
      <c r="AL178" s="133">
        <v>0.11842111627466903</v>
      </c>
      <c r="AM178" s="133" t="s">
        <v>1751</v>
      </c>
      <c r="AN178" s="133" t="s">
        <v>1751</v>
      </c>
      <c r="AO178" s="133" t="s">
        <v>1751</v>
      </c>
      <c r="AP178" s="133">
        <v>0.11235174063779076</v>
      </c>
      <c r="AQ178" s="133">
        <v>0.13837180910964444</v>
      </c>
      <c r="AR178" s="133">
        <v>0.14068880708560227</v>
      </c>
      <c r="AS178" s="133">
        <v>7.9955203153353041E-2</v>
      </c>
      <c r="AT178" s="133" t="s">
        <v>1751</v>
      </c>
      <c r="AU178" s="133" t="s">
        <v>1751</v>
      </c>
      <c r="AV178" s="68" t="s">
        <v>1751</v>
      </c>
      <c r="AW178" s="68" t="s">
        <v>1751</v>
      </c>
      <c r="AX178" s="68" t="s">
        <v>1751</v>
      </c>
      <c r="AY178" s="68">
        <v>0.14120360709139984</v>
      </c>
      <c r="AZ178" s="68">
        <v>0.12684058619854549</v>
      </c>
      <c r="BA178" s="68" t="s">
        <v>1751</v>
      </c>
      <c r="BB178" s="68" t="s">
        <v>1751</v>
      </c>
      <c r="BC178" s="68" t="s">
        <v>1751</v>
      </c>
      <c r="BD178" s="68" t="s">
        <v>1751</v>
      </c>
      <c r="BE178" s="68" t="s">
        <v>1751</v>
      </c>
      <c r="BF178" s="68" t="s">
        <v>1751</v>
      </c>
      <c r="BH178" s="68" t="s">
        <v>1751</v>
      </c>
    </row>
    <row r="179" spans="1:60">
      <c r="A179" s="132">
        <v>45079</v>
      </c>
      <c r="B179" s="133">
        <v>0.10674378822976786</v>
      </c>
      <c r="C179" s="133">
        <v>9.9654920323980475E-2</v>
      </c>
      <c r="D179" s="133">
        <v>0.1550465781562842</v>
      </c>
      <c r="E179" s="133">
        <v>0.13860232478785642</v>
      </c>
      <c r="F179" s="133">
        <v>0.13833145942635136</v>
      </c>
      <c r="G179" s="133">
        <v>0.13484922513034248</v>
      </c>
      <c r="H179" s="133">
        <v>0.14330388519125145</v>
      </c>
      <c r="I179" s="133">
        <v>0.13195258639330626</v>
      </c>
      <c r="J179" s="133">
        <v>0.13941895422206133</v>
      </c>
      <c r="K179" s="133">
        <v>0.13924003802087956</v>
      </c>
      <c r="L179" s="133">
        <v>0.13049318096579482</v>
      </c>
      <c r="M179" s="133">
        <v>0.1300996448897179</v>
      </c>
      <c r="N179" s="133">
        <v>0.13699500150000177</v>
      </c>
      <c r="O179" s="133">
        <v>0.14478289798437255</v>
      </c>
      <c r="P179" s="133">
        <v>0.13462875985151854</v>
      </c>
      <c r="Q179" s="133">
        <v>0.11049405807271684</v>
      </c>
      <c r="R179" s="133">
        <v>0.10368494813740113</v>
      </c>
      <c r="S179" s="133">
        <v>0.13278311636892487</v>
      </c>
      <c r="T179" s="133">
        <v>0.12575739479051959</v>
      </c>
      <c r="U179" s="133">
        <v>0.13207332993221485</v>
      </c>
      <c r="V179" s="133">
        <v>7.7707270707853021E-2</v>
      </c>
      <c r="W179" s="133">
        <v>0.11835294312616193</v>
      </c>
      <c r="X179" s="133">
        <v>0.11902455847765524</v>
      </c>
      <c r="Y179" s="133">
        <v>0.11497554375665824</v>
      </c>
      <c r="Z179" s="133">
        <v>0.12737895373616265</v>
      </c>
      <c r="AA179" s="133">
        <v>0.10992775496582069</v>
      </c>
      <c r="AB179" s="133">
        <v>0.14328983679578783</v>
      </c>
      <c r="AC179" s="133">
        <v>0.12419541602423753</v>
      </c>
      <c r="AD179" s="133">
        <v>0.1317548140709944</v>
      </c>
      <c r="AE179" s="133">
        <v>0.11733030515447322</v>
      </c>
      <c r="AF179" s="133">
        <v>0.11575456794017307</v>
      </c>
      <c r="AG179" s="133">
        <v>0.12278131120370175</v>
      </c>
      <c r="AH179" s="133">
        <v>0.14697803053863129</v>
      </c>
      <c r="AI179" s="133">
        <v>0.12206058647879009</v>
      </c>
      <c r="AJ179" s="133">
        <v>8.9191309761661078E-2</v>
      </c>
      <c r="AK179" s="133">
        <v>0.11572496159345384</v>
      </c>
      <c r="AL179" s="133">
        <v>0.11842111627466903</v>
      </c>
      <c r="AM179" s="133" t="s">
        <v>1751</v>
      </c>
      <c r="AN179" s="133" t="s">
        <v>1751</v>
      </c>
      <c r="AO179" s="133" t="s">
        <v>1751</v>
      </c>
      <c r="AP179" s="133">
        <v>0.11235174063779076</v>
      </c>
      <c r="AQ179" s="133">
        <v>0.13837180910964444</v>
      </c>
      <c r="AR179" s="133">
        <v>0.14068880708560227</v>
      </c>
      <c r="AS179" s="133">
        <v>7.9955203153353041E-2</v>
      </c>
      <c r="AT179" s="133" t="s">
        <v>1751</v>
      </c>
      <c r="AU179" s="133" t="s">
        <v>1751</v>
      </c>
      <c r="AV179" s="68" t="s">
        <v>1751</v>
      </c>
      <c r="AW179" s="68" t="s">
        <v>1751</v>
      </c>
      <c r="AX179" s="68" t="s">
        <v>1751</v>
      </c>
      <c r="AY179" s="68">
        <v>0.14120360709139987</v>
      </c>
      <c r="AZ179" s="68">
        <v>0.12684058619854549</v>
      </c>
      <c r="BA179" s="68" t="s">
        <v>1751</v>
      </c>
      <c r="BB179" s="68" t="s">
        <v>1751</v>
      </c>
      <c r="BC179" s="68" t="s">
        <v>1751</v>
      </c>
      <c r="BD179" s="68" t="s">
        <v>1751</v>
      </c>
      <c r="BE179" s="68" t="s">
        <v>1751</v>
      </c>
      <c r="BF179" s="68" t="s">
        <v>1751</v>
      </c>
      <c r="BH179" s="68" t="s">
        <v>1751</v>
      </c>
    </row>
    <row r="180" spans="1:60">
      <c r="A180" s="132">
        <v>45080</v>
      </c>
      <c r="B180" s="133">
        <v>0.10674378822976786</v>
      </c>
      <c r="C180" s="133">
        <v>9.9654920323980475E-2</v>
      </c>
      <c r="D180" s="133">
        <v>0.1550465781562842</v>
      </c>
      <c r="E180" s="133">
        <v>0.13860232478785642</v>
      </c>
      <c r="F180" s="133">
        <v>0.13833145942635136</v>
      </c>
      <c r="G180" s="133">
        <v>0.13484922513034248</v>
      </c>
      <c r="H180" s="133">
        <v>0.14330388519125145</v>
      </c>
      <c r="I180" s="133">
        <v>0.13195258639330626</v>
      </c>
      <c r="J180" s="133">
        <v>0.13941895422206133</v>
      </c>
      <c r="K180" s="133">
        <v>0.13924003802087956</v>
      </c>
      <c r="L180" s="133">
        <v>0.13049318096579482</v>
      </c>
      <c r="M180" s="133">
        <v>0.1300996448897179</v>
      </c>
      <c r="N180" s="133">
        <v>0.13699500150000177</v>
      </c>
      <c r="O180" s="133">
        <v>0.14478289798437255</v>
      </c>
      <c r="P180" s="133">
        <v>0.13462875985151854</v>
      </c>
      <c r="Q180" s="133">
        <v>0.11049405807271684</v>
      </c>
      <c r="R180" s="133">
        <v>0.10368494813740113</v>
      </c>
      <c r="S180" s="133">
        <v>0.13278311636892487</v>
      </c>
      <c r="T180" s="133">
        <v>0.12575739479051959</v>
      </c>
      <c r="U180" s="133">
        <v>0.13207332993221488</v>
      </c>
      <c r="V180" s="133">
        <v>7.7707270707853021E-2</v>
      </c>
      <c r="W180" s="133">
        <v>0.11835294312616193</v>
      </c>
      <c r="X180" s="133">
        <v>0.11902455847765524</v>
      </c>
      <c r="Y180" s="133">
        <v>0.11497554375665824</v>
      </c>
      <c r="Z180" s="133">
        <v>0.12737895373616265</v>
      </c>
      <c r="AA180" s="133">
        <v>0.10992775496582069</v>
      </c>
      <c r="AB180" s="133">
        <v>0.14328983679578783</v>
      </c>
      <c r="AC180" s="133">
        <v>0.12419541602423756</v>
      </c>
      <c r="AD180" s="133">
        <v>0.1317548140709944</v>
      </c>
      <c r="AE180" s="133">
        <v>0.11733030515447322</v>
      </c>
      <c r="AF180" s="133">
        <v>0.11575456794017307</v>
      </c>
      <c r="AG180" s="133">
        <v>0.12278131120370175</v>
      </c>
      <c r="AH180" s="133">
        <v>0.14697803053863129</v>
      </c>
      <c r="AI180" s="133">
        <v>0.12206058647879009</v>
      </c>
      <c r="AJ180" s="133">
        <v>8.9191309761661078E-2</v>
      </c>
      <c r="AK180" s="133">
        <v>0.11572496159345384</v>
      </c>
      <c r="AL180" s="133">
        <v>0.11842111627466903</v>
      </c>
      <c r="AM180" s="133" t="s">
        <v>1751</v>
      </c>
      <c r="AN180" s="133" t="s">
        <v>1751</v>
      </c>
      <c r="AO180" s="133" t="s">
        <v>1751</v>
      </c>
      <c r="AP180" s="133">
        <v>0.11235174063779076</v>
      </c>
      <c r="AQ180" s="133">
        <v>0.13837180910964444</v>
      </c>
      <c r="AR180" s="133">
        <v>0.14068880708560227</v>
      </c>
      <c r="AS180" s="133">
        <v>7.9955203153353041E-2</v>
      </c>
      <c r="AT180" s="133" t="s">
        <v>1751</v>
      </c>
      <c r="AU180" s="133" t="s">
        <v>1751</v>
      </c>
      <c r="AV180" s="68" t="s">
        <v>1751</v>
      </c>
      <c r="AW180" s="68" t="s">
        <v>1751</v>
      </c>
      <c r="AX180" s="68" t="s">
        <v>1751</v>
      </c>
      <c r="AY180" s="68">
        <v>0.1412036070913999</v>
      </c>
      <c r="AZ180" s="68">
        <v>0.12684058619854549</v>
      </c>
      <c r="BA180" s="68" t="s">
        <v>1751</v>
      </c>
      <c r="BB180" s="68" t="s">
        <v>1751</v>
      </c>
      <c r="BC180" s="68" t="s">
        <v>1751</v>
      </c>
      <c r="BD180" s="68" t="s">
        <v>1751</v>
      </c>
      <c r="BE180" s="68" t="s">
        <v>1751</v>
      </c>
      <c r="BF180" s="68" t="s">
        <v>1751</v>
      </c>
      <c r="BH180" s="68" t="s">
        <v>1751</v>
      </c>
    </row>
    <row r="181" spans="1:60">
      <c r="A181" s="132">
        <v>45081</v>
      </c>
      <c r="B181" s="133">
        <v>0.10674378822976789</v>
      </c>
      <c r="C181" s="133">
        <v>0.10653162765685865</v>
      </c>
      <c r="D181" s="133">
        <v>0.15504657814106415</v>
      </c>
      <c r="E181" s="133">
        <v>0.13860232482744719</v>
      </c>
      <c r="F181" s="133">
        <v>0.13836514974018566</v>
      </c>
      <c r="G181" s="133">
        <v>0.13892737122791987</v>
      </c>
      <c r="H181" s="133">
        <v>0.143394936370596</v>
      </c>
      <c r="I181" s="133">
        <v>0.13497584146813213</v>
      </c>
      <c r="J181" s="133">
        <v>0.14081792895518877</v>
      </c>
      <c r="K181" s="133">
        <v>0.13924003809401106</v>
      </c>
      <c r="L181" s="133">
        <v>0.13049318096579479</v>
      </c>
      <c r="M181" s="133">
        <v>0.1300996448897179</v>
      </c>
      <c r="N181" s="133">
        <v>0.13699500150000174</v>
      </c>
      <c r="O181" s="133">
        <v>0.14453695799579086</v>
      </c>
      <c r="P181" s="133">
        <v>0.13462875985151851</v>
      </c>
      <c r="Q181" s="133">
        <v>0.11049405807271684</v>
      </c>
      <c r="R181" s="133">
        <v>8.5467021409802557E-2</v>
      </c>
      <c r="S181" s="133">
        <v>0.13278311627041936</v>
      </c>
      <c r="T181" s="133">
        <v>0.12575739479051951</v>
      </c>
      <c r="U181" s="133">
        <v>0.13228274005375074</v>
      </c>
      <c r="V181" s="133">
        <v>7.7707270707853021E-2</v>
      </c>
      <c r="W181" s="133">
        <v>0.11835294312616193</v>
      </c>
      <c r="X181" s="133">
        <v>0.11902455847765518</v>
      </c>
      <c r="Y181" s="133">
        <v>0.1108104662238364</v>
      </c>
      <c r="Z181" s="133">
        <v>0.12737895373616259</v>
      </c>
      <c r="AA181" s="133">
        <v>0.10992775496582069</v>
      </c>
      <c r="AB181" s="133">
        <v>0.14328983679578783</v>
      </c>
      <c r="AC181" s="133">
        <v>0.124195415778292</v>
      </c>
      <c r="AD181" s="133">
        <v>0.13175481407099437</v>
      </c>
      <c r="AE181" s="133">
        <v>0.11733030515447319</v>
      </c>
      <c r="AF181" s="133">
        <v>0.11575456790082524</v>
      </c>
      <c r="AG181" s="133">
        <v>0.12278131120370175</v>
      </c>
      <c r="AH181" s="133">
        <v>0.14697803053863134</v>
      </c>
      <c r="AI181" s="133">
        <v>0.12206058647879009</v>
      </c>
      <c r="AJ181" s="133">
        <v>8.9191309761661078E-2</v>
      </c>
      <c r="AK181" s="133">
        <v>0.11572496159345366</v>
      </c>
      <c r="AL181" s="133">
        <v>0.11842111627466903</v>
      </c>
      <c r="AM181" s="133" t="s">
        <v>1751</v>
      </c>
      <c r="AN181" s="133" t="s">
        <v>1751</v>
      </c>
      <c r="AO181" s="133" t="s">
        <v>1751</v>
      </c>
      <c r="AP181" s="133">
        <v>0.11235174063779078</v>
      </c>
      <c r="AQ181" s="133">
        <v>0.13837180910964436</v>
      </c>
      <c r="AR181" s="133">
        <v>0.14162658822471391</v>
      </c>
      <c r="AS181" s="133">
        <v>7.9955203153353069E-2</v>
      </c>
      <c r="AT181" s="133" t="s">
        <v>1751</v>
      </c>
      <c r="AU181" s="133" t="s">
        <v>1751</v>
      </c>
      <c r="AV181" s="68" t="s">
        <v>1751</v>
      </c>
      <c r="AW181" s="68" t="s">
        <v>1751</v>
      </c>
      <c r="AX181" s="68" t="s">
        <v>1751</v>
      </c>
      <c r="AY181" s="68">
        <v>0.14150651990166299</v>
      </c>
      <c r="AZ181" s="68">
        <v>0.12684058619854549</v>
      </c>
      <c r="BA181" s="68" t="s">
        <v>1751</v>
      </c>
      <c r="BB181" s="68" t="s">
        <v>1751</v>
      </c>
      <c r="BC181" s="68" t="s">
        <v>1751</v>
      </c>
      <c r="BD181" s="68" t="s">
        <v>1751</v>
      </c>
      <c r="BE181" s="68" t="s">
        <v>1751</v>
      </c>
      <c r="BF181" s="68" t="s">
        <v>1751</v>
      </c>
      <c r="BH181" s="68" t="s">
        <v>1751</v>
      </c>
    </row>
    <row r="182" spans="1:60">
      <c r="A182" s="132">
        <v>45082</v>
      </c>
      <c r="B182" s="133">
        <v>0.10674378822976782</v>
      </c>
      <c r="C182" s="133">
        <v>0.10653162763279585</v>
      </c>
      <c r="D182" s="133">
        <v>0.15504657783683168</v>
      </c>
      <c r="E182" s="133">
        <v>0.13860232462682956</v>
      </c>
      <c r="F182" s="133">
        <v>0.1395216421749525</v>
      </c>
      <c r="G182" s="133">
        <v>0.1389273712276366</v>
      </c>
      <c r="H182" s="133">
        <v>0.14184436012013288</v>
      </c>
      <c r="I182" s="133">
        <v>0.13101122193579551</v>
      </c>
      <c r="J182" s="133">
        <v>0.14080280014009647</v>
      </c>
      <c r="K182" s="133">
        <v>0.14444907551910174</v>
      </c>
      <c r="L182" s="133">
        <v>0.12647454733970881</v>
      </c>
      <c r="M182" s="133">
        <v>0.13009964488971787</v>
      </c>
      <c r="N182" s="133">
        <v>0.13699500149792171</v>
      </c>
      <c r="O182" s="133">
        <v>0.14420247285835447</v>
      </c>
      <c r="P182" s="133">
        <v>0.13462875987005624</v>
      </c>
      <c r="Q182" s="133">
        <v>0.11049405807271678</v>
      </c>
      <c r="R182" s="133">
        <v>0.10322061002209053</v>
      </c>
      <c r="S182" s="133">
        <v>0.12836681438184</v>
      </c>
      <c r="T182" s="133">
        <v>0.12575739479051964</v>
      </c>
      <c r="U182" s="133">
        <v>0.13235270609458166</v>
      </c>
      <c r="V182" s="133">
        <v>7.7707270707853007E-2</v>
      </c>
      <c r="W182" s="133">
        <v>0.12185996970934887</v>
      </c>
      <c r="X182" s="133">
        <v>0.11902455848341797</v>
      </c>
      <c r="Y182" s="133">
        <v>0.11429399000509573</v>
      </c>
      <c r="Z182" s="133">
        <v>0.12737895373616262</v>
      </c>
      <c r="AA182" s="133">
        <v>0.10992775503180315</v>
      </c>
      <c r="AB182" s="133">
        <v>0.1432898367957878</v>
      </c>
      <c r="AC182" s="133">
        <v>0.12419541569290782</v>
      </c>
      <c r="AD182" s="133">
        <v>0.13175481407099437</v>
      </c>
      <c r="AE182" s="133">
        <v>0.1170953675089236</v>
      </c>
      <c r="AF182" s="133">
        <v>0.11575456790082528</v>
      </c>
      <c r="AG182" s="133">
        <v>0.12278131120370175</v>
      </c>
      <c r="AH182" s="133">
        <v>0.14706114128915443</v>
      </c>
      <c r="AI182" s="133">
        <v>0.12206058651163201</v>
      </c>
      <c r="AJ182" s="133">
        <v>9.918589513441245E-2</v>
      </c>
      <c r="AK182" s="133">
        <v>0.12375083265415156</v>
      </c>
      <c r="AL182" s="133">
        <v>0.11842111627466902</v>
      </c>
      <c r="AM182" s="133" t="s">
        <v>1751</v>
      </c>
      <c r="AN182" s="133" t="s">
        <v>1751</v>
      </c>
      <c r="AO182" s="133" t="s">
        <v>1751</v>
      </c>
      <c r="AP182" s="133">
        <v>0.11235174063779083</v>
      </c>
      <c r="AQ182" s="133">
        <v>0.13993940827101939</v>
      </c>
      <c r="AR182" s="133">
        <v>0.14164202636238785</v>
      </c>
      <c r="AS182" s="133">
        <v>7.9955203153352999E-2</v>
      </c>
      <c r="AT182" s="133" t="s">
        <v>1751</v>
      </c>
      <c r="AU182" s="133" t="s">
        <v>1751</v>
      </c>
      <c r="AV182" s="68" t="s">
        <v>1751</v>
      </c>
      <c r="AW182" s="68" t="s">
        <v>1751</v>
      </c>
      <c r="AX182" s="68" t="s">
        <v>1751</v>
      </c>
      <c r="AY182" s="68">
        <v>0.14158247020289602</v>
      </c>
      <c r="AZ182" s="68">
        <v>0.12684058619854549</v>
      </c>
      <c r="BA182" s="68" t="s">
        <v>1751</v>
      </c>
      <c r="BB182" s="68" t="s">
        <v>1751</v>
      </c>
      <c r="BC182" s="68" t="s">
        <v>1751</v>
      </c>
      <c r="BD182" s="68" t="s">
        <v>1751</v>
      </c>
      <c r="BE182" s="68" t="s">
        <v>1751</v>
      </c>
      <c r="BF182" s="68" t="s">
        <v>1751</v>
      </c>
      <c r="BG182" s="68" t="s">
        <v>1751</v>
      </c>
    </row>
    <row r="183" spans="1:60">
      <c r="A183" s="132">
        <v>45083</v>
      </c>
      <c r="B183" s="133">
        <v>0.1095428942699502</v>
      </c>
      <c r="C183" s="133">
        <v>0.10653162757445367</v>
      </c>
      <c r="D183" s="133">
        <v>0.15504657783683162</v>
      </c>
      <c r="E183" s="133">
        <v>0.13868713238471544</v>
      </c>
      <c r="F183" s="133">
        <v>0.13838754205185255</v>
      </c>
      <c r="G183" s="133">
        <v>0.13892737122763651</v>
      </c>
      <c r="H183" s="133">
        <v>0.14184436011458615</v>
      </c>
      <c r="I183" s="133">
        <v>0.13101122189474856</v>
      </c>
      <c r="J183" s="133">
        <v>0.14080280003212356</v>
      </c>
      <c r="K183" s="133">
        <v>0.14104873769093071</v>
      </c>
      <c r="L183" s="133">
        <v>0.12647454733970889</v>
      </c>
      <c r="M183" s="133">
        <v>0.13480512227037553</v>
      </c>
      <c r="N183" s="133">
        <v>0.13699500152588079</v>
      </c>
      <c r="O183" s="133">
        <v>0.13843143479090259</v>
      </c>
      <c r="P183" s="133">
        <v>0.13462875987005615</v>
      </c>
      <c r="Q183" s="133">
        <v>0.11049405807271664</v>
      </c>
      <c r="R183" s="133">
        <v>0.11543777583809174</v>
      </c>
      <c r="S183" s="133">
        <v>0.12836681438183992</v>
      </c>
      <c r="T183" s="133">
        <v>0.12575739479051976</v>
      </c>
      <c r="U183" s="133">
        <v>0.1333504204179482</v>
      </c>
      <c r="V183" s="133">
        <v>7.7707270707852827E-2</v>
      </c>
      <c r="W183" s="133">
        <v>0.1218599697093489</v>
      </c>
      <c r="X183" s="133">
        <v>0.11902455848341804</v>
      </c>
      <c r="Y183" s="133">
        <v>0.11429398986859694</v>
      </c>
      <c r="Z183" s="133">
        <v>0.1301592471592187</v>
      </c>
      <c r="AA183" s="133">
        <v>0.10992775503180317</v>
      </c>
      <c r="AB183" s="133">
        <v>0.143289836582218</v>
      </c>
      <c r="AC183" s="133">
        <v>0.12419541434261394</v>
      </c>
      <c r="AD183" s="133">
        <v>0.13175481407099454</v>
      </c>
      <c r="AE183" s="133">
        <v>0.11709536750892346</v>
      </c>
      <c r="AF183" s="133">
        <v>0.11575456790082525</v>
      </c>
      <c r="AG183" s="133">
        <v>0.129151773623531</v>
      </c>
      <c r="AH183" s="133">
        <v>0.14547105196471133</v>
      </c>
      <c r="AI183" s="133">
        <v>0.12206058648327725</v>
      </c>
      <c r="AJ183" s="133">
        <v>0.10879502177178157</v>
      </c>
      <c r="AK183" s="133">
        <v>0.13020475658299943</v>
      </c>
      <c r="AL183" s="133">
        <v>0.11842111627466914</v>
      </c>
      <c r="AM183" s="133" t="s">
        <v>1751</v>
      </c>
      <c r="AN183" s="133" t="s">
        <v>1751</v>
      </c>
      <c r="AO183" s="133" t="s">
        <v>1751</v>
      </c>
      <c r="AP183" s="133">
        <v>0.11235174063779078</v>
      </c>
      <c r="AQ183" s="133">
        <v>0.13993940827101942</v>
      </c>
      <c r="AR183" s="133">
        <v>0.14165745303682628</v>
      </c>
      <c r="AS183" s="133">
        <v>7.9955203153353069E-2</v>
      </c>
      <c r="AT183" s="133" t="s">
        <v>1751</v>
      </c>
      <c r="AU183" s="133" t="s">
        <v>1751</v>
      </c>
      <c r="AV183" s="68" t="s">
        <v>1751</v>
      </c>
      <c r="AW183" s="68" t="s">
        <v>1751</v>
      </c>
      <c r="AX183" s="68" t="s">
        <v>1751</v>
      </c>
      <c r="AY183" s="68">
        <v>0.14158247020289955</v>
      </c>
      <c r="AZ183" s="68">
        <v>0.12813009033514672</v>
      </c>
      <c r="BA183" s="68" t="s">
        <v>1751</v>
      </c>
      <c r="BB183" s="68" t="s">
        <v>1751</v>
      </c>
      <c r="BC183" s="68" t="s">
        <v>1751</v>
      </c>
      <c r="BD183" s="68" t="s">
        <v>1751</v>
      </c>
      <c r="BE183" s="68" t="s">
        <v>1751</v>
      </c>
      <c r="BF183" s="68" t="s">
        <v>1751</v>
      </c>
    </row>
    <row r="184" spans="1:60">
      <c r="A184" s="132">
        <v>45084</v>
      </c>
      <c r="B184" s="133">
        <v>0.10364733998490386</v>
      </c>
      <c r="C184" s="133">
        <v>0.10653162757445368</v>
      </c>
      <c r="D184" s="133">
        <v>0.15504657783683168</v>
      </c>
      <c r="E184" s="133">
        <v>0.138687132384437</v>
      </c>
      <c r="F184" s="133">
        <v>0.13838754208966608</v>
      </c>
      <c r="G184" s="133">
        <v>0.13892737122763643</v>
      </c>
      <c r="H184" s="133">
        <v>0.1418443601145862</v>
      </c>
      <c r="I184" s="133">
        <v>0.1310269247978352</v>
      </c>
      <c r="J184" s="133">
        <v>0.14080280003212348</v>
      </c>
      <c r="K184" s="133">
        <v>0.14104873769093063</v>
      </c>
      <c r="L184" s="133">
        <v>0.12938585339408418</v>
      </c>
      <c r="M184" s="133">
        <v>0.1348051222703755</v>
      </c>
      <c r="N184" s="133">
        <v>0.1369950015256545</v>
      </c>
      <c r="O184" s="133">
        <v>0.13856008373551471</v>
      </c>
      <c r="P184" s="133">
        <v>0.13462875972503982</v>
      </c>
      <c r="Q184" s="133">
        <v>0.11049405807271684</v>
      </c>
      <c r="R184" s="133">
        <v>0.11543777634405589</v>
      </c>
      <c r="S184" s="133">
        <v>0.12836681438183989</v>
      </c>
      <c r="T184" s="133">
        <v>0.12575739478027589</v>
      </c>
      <c r="U184" s="133">
        <v>0.13435577675847987</v>
      </c>
      <c r="V184" s="133">
        <v>7.7707270707852855E-2</v>
      </c>
      <c r="W184" s="133">
        <v>0.12185996970934902</v>
      </c>
      <c r="X184" s="133">
        <v>0.1231673652331593</v>
      </c>
      <c r="Y184" s="133">
        <v>0.11429398986859692</v>
      </c>
      <c r="Z184" s="133">
        <v>0.13015924715816993</v>
      </c>
      <c r="AA184" s="133">
        <v>0.10992775503180326</v>
      </c>
      <c r="AB184" s="133">
        <v>0.14328983658221825</v>
      </c>
      <c r="AC184" s="133">
        <v>0.12419541293195009</v>
      </c>
      <c r="AD184" s="133">
        <v>0.13175481407099443</v>
      </c>
      <c r="AE184" s="133">
        <v>0.11709536750892349</v>
      </c>
      <c r="AF184" s="133">
        <v>0.11575456790082526</v>
      </c>
      <c r="AG184" s="133">
        <v>0.12915177362353097</v>
      </c>
      <c r="AH184" s="133">
        <v>0.14549120633025053</v>
      </c>
      <c r="AI184" s="133">
        <v>0.12206058648327726</v>
      </c>
      <c r="AJ184" s="133">
        <v>0.10879502177178164</v>
      </c>
      <c r="AK184" s="133">
        <v>0.1302047565829994</v>
      </c>
      <c r="AL184" s="133">
        <v>0.11842111627466916</v>
      </c>
      <c r="AM184" s="133" t="s">
        <v>1751</v>
      </c>
      <c r="AN184" s="133" t="s">
        <v>1751</v>
      </c>
      <c r="AO184" s="133" t="s">
        <v>1751</v>
      </c>
      <c r="AP184" s="133">
        <v>0.1123517406377908</v>
      </c>
      <c r="AQ184" s="133">
        <v>0.13993940827101939</v>
      </c>
      <c r="AR184" s="133">
        <v>0.14165745313595157</v>
      </c>
      <c r="AS184" s="133">
        <v>7.9955203153353083E-2</v>
      </c>
      <c r="AT184" s="133" t="s">
        <v>1751</v>
      </c>
      <c r="AU184" s="133" t="s">
        <v>1751</v>
      </c>
      <c r="AV184" s="68" t="s">
        <v>1751</v>
      </c>
      <c r="AW184" s="68" t="s">
        <v>1751</v>
      </c>
      <c r="AX184" s="68" t="s">
        <v>1751</v>
      </c>
      <c r="AY184" s="68">
        <v>0.14158247020290318</v>
      </c>
      <c r="AZ184" s="68">
        <v>0.1344488653829671</v>
      </c>
      <c r="BA184" s="68" t="s">
        <v>1751</v>
      </c>
      <c r="BB184" s="68" t="s">
        <v>1751</v>
      </c>
      <c r="BC184" s="68" t="s">
        <v>1751</v>
      </c>
      <c r="BD184" s="68" t="s">
        <v>1751</v>
      </c>
      <c r="BE184" s="68" t="s">
        <v>1751</v>
      </c>
      <c r="BF184" s="68" t="s">
        <v>1751</v>
      </c>
    </row>
    <row r="185" spans="1:60">
      <c r="A185" s="132">
        <v>45085</v>
      </c>
      <c r="B185" s="133">
        <v>0.11023191420481669</v>
      </c>
      <c r="C185" s="133">
        <v>0.10653162757445364</v>
      </c>
      <c r="D185" s="133">
        <v>0.15504657783683176</v>
      </c>
      <c r="E185" s="133">
        <v>0.1386871325969716</v>
      </c>
      <c r="F185" s="133">
        <v>0.13838754208966597</v>
      </c>
      <c r="G185" s="133">
        <v>0.13072612687800758</v>
      </c>
      <c r="H185" s="133">
        <v>0.14184436011458609</v>
      </c>
      <c r="I185" s="133">
        <v>0.13501055041761303</v>
      </c>
      <c r="J185" s="133">
        <v>0.14080280003212367</v>
      </c>
      <c r="K185" s="133">
        <v>0.1410487376909306</v>
      </c>
      <c r="L185" s="133">
        <v>0.13244995115583816</v>
      </c>
      <c r="M185" s="133">
        <v>0.13480512229107541</v>
      </c>
      <c r="N185" s="133">
        <v>0.13699500159356062</v>
      </c>
      <c r="O185" s="133">
        <v>0.13856008366968978</v>
      </c>
      <c r="P185" s="133">
        <v>0.13462875971868293</v>
      </c>
      <c r="Q185" s="133">
        <v>0.11638063030921549</v>
      </c>
      <c r="R185" s="133">
        <v>0.11543777568959013</v>
      </c>
      <c r="S185" s="133">
        <v>0.12374441386001583</v>
      </c>
      <c r="T185" s="133">
        <v>0.12575739478027601</v>
      </c>
      <c r="U185" s="133">
        <v>0.13256309337711131</v>
      </c>
      <c r="V185" s="133">
        <v>0.10330241286680253</v>
      </c>
      <c r="W185" s="133">
        <v>0.1218599697093489</v>
      </c>
      <c r="X185" s="133">
        <v>0.12316736523315933</v>
      </c>
      <c r="Y185" s="133">
        <v>0.11429904223892634</v>
      </c>
      <c r="Z185" s="133">
        <v>0.13015924714685315</v>
      </c>
      <c r="AA185" s="133">
        <v>0.11685288027765152</v>
      </c>
      <c r="AB185" s="133">
        <v>0.143289836582218</v>
      </c>
      <c r="AC185" s="133">
        <v>0.12419541542719051</v>
      </c>
      <c r="AD185" s="133">
        <v>0.13175481407099457</v>
      </c>
      <c r="AE185" s="133">
        <v>0.11709536750892352</v>
      </c>
      <c r="AF185" s="133">
        <v>0.11575456790082525</v>
      </c>
      <c r="AG185" s="133">
        <v>0.12915899003077927</v>
      </c>
      <c r="AH185" s="133">
        <v>0.14226362510927015</v>
      </c>
      <c r="AI185" s="133">
        <v>0.12239523226774887</v>
      </c>
      <c r="AJ185" s="133">
        <v>0.10798949758708501</v>
      </c>
      <c r="AK185" s="133">
        <v>0.130194409636503</v>
      </c>
      <c r="AL185" s="133">
        <v>0.11842111633686679</v>
      </c>
      <c r="AM185" s="133" t="s">
        <v>1751</v>
      </c>
      <c r="AN185" s="133" t="s">
        <v>1751</v>
      </c>
      <c r="AO185" s="133" t="s">
        <v>1751</v>
      </c>
      <c r="AP185" s="133">
        <v>0.11235174063779078</v>
      </c>
      <c r="AQ185" s="133">
        <v>0.13993940827101936</v>
      </c>
      <c r="AR185" s="133">
        <v>0.14165745313595154</v>
      </c>
      <c r="AS185" s="133">
        <v>7.9955203153353069E-2</v>
      </c>
      <c r="AT185" s="133" t="s">
        <v>1751</v>
      </c>
      <c r="AU185" s="133" t="s">
        <v>1751</v>
      </c>
      <c r="AV185" s="68" t="s">
        <v>1751</v>
      </c>
      <c r="AW185" s="68" t="s">
        <v>1751</v>
      </c>
      <c r="AX185" s="68" t="s">
        <v>1751</v>
      </c>
      <c r="AY185" s="68">
        <v>0.14158247020289805</v>
      </c>
      <c r="AZ185" s="68">
        <v>0.1383582204610983</v>
      </c>
      <c r="BA185" s="68" t="s">
        <v>1751</v>
      </c>
      <c r="BB185" s="68" t="s">
        <v>1751</v>
      </c>
      <c r="BC185" s="68" t="s">
        <v>1751</v>
      </c>
      <c r="BD185" s="68" t="s">
        <v>1751</v>
      </c>
      <c r="BE185" s="68" t="s">
        <v>1751</v>
      </c>
      <c r="BF185" s="68" t="s">
        <v>1751</v>
      </c>
    </row>
    <row r="186" spans="1:60">
      <c r="A186" s="132">
        <v>45086</v>
      </c>
      <c r="B186" s="133">
        <v>0.11023191420481669</v>
      </c>
      <c r="C186" s="133">
        <v>0.10653162757445364</v>
      </c>
      <c r="D186" s="133">
        <v>0.15504657783683159</v>
      </c>
      <c r="E186" s="133">
        <v>0.13868713259697163</v>
      </c>
      <c r="F186" s="133">
        <v>0.13838754208966605</v>
      </c>
      <c r="G186" s="133">
        <v>0.13072612687800766</v>
      </c>
      <c r="H186" s="133">
        <v>0.14184436011458612</v>
      </c>
      <c r="I186" s="133">
        <v>0.13501055041761301</v>
      </c>
      <c r="J186" s="133">
        <v>0.14080280003212356</v>
      </c>
      <c r="K186" s="133">
        <v>0.14104873769093051</v>
      </c>
      <c r="L186" s="133">
        <v>0.13244995115583816</v>
      </c>
      <c r="M186" s="133">
        <v>0.13480512229107541</v>
      </c>
      <c r="N186" s="133">
        <v>0.13699500159356062</v>
      </c>
      <c r="O186" s="133">
        <v>0.13856008366968986</v>
      </c>
      <c r="P186" s="133">
        <v>0.13462875971868293</v>
      </c>
      <c r="Q186" s="133">
        <v>0.11638063030921549</v>
      </c>
      <c r="R186" s="133">
        <v>0.11543777568959013</v>
      </c>
      <c r="S186" s="133">
        <v>0.12374441386001583</v>
      </c>
      <c r="T186" s="133">
        <v>0.12575739478027601</v>
      </c>
      <c r="U186" s="133">
        <v>0.13256309337711142</v>
      </c>
      <c r="V186" s="133">
        <v>0.10330241286680253</v>
      </c>
      <c r="W186" s="133">
        <v>0.1218599697093489</v>
      </c>
      <c r="X186" s="133">
        <v>0.12316736523315933</v>
      </c>
      <c r="Y186" s="133">
        <v>0.11429904223892634</v>
      </c>
      <c r="Z186" s="133">
        <v>0.13015924714685315</v>
      </c>
      <c r="AA186" s="133">
        <v>0.11685288027765152</v>
      </c>
      <c r="AB186" s="133">
        <v>0.143289836582218</v>
      </c>
      <c r="AC186" s="133">
        <v>0.12419541542719037</v>
      </c>
      <c r="AD186" s="133">
        <v>0.13175481407099457</v>
      </c>
      <c r="AE186" s="133">
        <v>0.11709536750892352</v>
      </c>
      <c r="AF186" s="133">
        <v>0.11575456790082525</v>
      </c>
      <c r="AG186" s="133">
        <v>0.12915899003077927</v>
      </c>
      <c r="AH186" s="133">
        <v>0.14226362510927015</v>
      </c>
      <c r="AI186" s="133">
        <v>0.12239523226774887</v>
      </c>
      <c r="AJ186" s="133">
        <v>0.10798949758708501</v>
      </c>
      <c r="AK186" s="133">
        <v>0.130194409636503</v>
      </c>
      <c r="AL186" s="133">
        <v>0.11842111633686679</v>
      </c>
      <c r="AM186" s="133" t="s">
        <v>1751</v>
      </c>
      <c r="AN186" s="133" t="s">
        <v>1751</v>
      </c>
      <c r="AO186" s="133" t="s">
        <v>1751</v>
      </c>
      <c r="AP186" s="133">
        <v>0.11235174063779078</v>
      </c>
      <c r="AQ186" s="133">
        <v>0.13993940827101936</v>
      </c>
      <c r="AR186" s="133">
        <v>0.14165745313595143</v>
      </c>
      <c r="AS186" s="133">
        <v>7.9955203153353069E-2</v>
      </c>
      <c r="AT186" s="133" t="s">
        <v>1751</v>
      </c>
      <c r="AU186" s="133" t="s">
        <v>1751</v>
      </c>
      <c r="AV186" s="68" t="s">
        <v>1751</v>
      </c>
      <c r="AW186" s="68" t="s">
        <v>1751</v>
      </c>
      <c r="AX186" s="68" t="s">
        <v>1751</v>
      </c>
      <c r="AY186" s="68">
        <v>0.1415824702028981</v>
      </c>
      <c r="AZ186" s="68">
        <v>0.1383582204610983</v>
      </c>
      <c r="BA186" s="68" t="s">
        <v>1751</v>
      </c>
      <c r="BB186" s="68" t="s">
        <v>1751</v>
      </c>
      <c r="BC186" s="68" t="s">
        <v>1751</v>
      </c>
      <c r="BD186" s="68" t="s">
        <v>1751</v>
      </c>
      <c r="BE186" s="68" t="s">
        <v>1751</v>
      </c>
      <c r="BF186" s="68" t="s">
        <v>1751</v>
      </c>
    </row>
    <row r="187" spans="1:60">
      <c r="A187" s="132">
        <v>45087</v>
      </c>
      <c r="B187" s="133">
        <v>0.11023191420481669</v>
      </c>
      <c r="C187" s="133">
        <v>0.10653162757445364</v>
      </c>
      <c r="D187" s="133">
        <v>0.15504657783683159</v>
      </c>
      <c r="E187" s="133">
        <v>0.13868713259697163</v>
      </c>
      <c r="F187" s="133">
        <v>0.13838754208966605</v>
      </c>
      <c r="G187" s="133">
        <v>0.13072612687800766</v>
      </c>
      <c r="H187" s="133">
        <v>0.14184436011458612</v>
      </c>
      <c r="I187" s="133">
        <v>0.13501055041761301</v>
      </c>
      <c r="J187" s="133">
        <v>0.14080280003212356</v>
      </c>
      <c r="K187" s="133">
        <v>0.14104873769093051</v>
      </c>
      <c r="L187" s="133">
        <v>0.13244995115583816</v>
      </c>
      <c r="M187" s="133">
        <v>0.13480512229107541</v>
      </c>
      <c r="N187" s="133">
        <v>0.13699500159356062</v>
      </c>
      <c r="O187" s="133">
        <v>0.13856008366968986</v>
      </c>
      <c r="P187" s="133">
        <v>0.13462875971868293</v>
      </c>
      <c r="Q187" s="133">
        <v>0.11638063030921549</v>
      </c>
      <c r="R187" s="133">
        <v>0.11543777568959013</v>
      </c>
      <c r="S187" s="133">
        <v>0.12374441386001583</v>
      </c>
      <c r="T187" s="133">
        <v>0.12575739478027601</v>
      </c>
      <c r="U187" s="133">
        <v>0.13256309337711139</v>
      </c>
      <c r="V187" s="133">
        <v>0.10330241286680253</v>
      </c>
      <c r="W187" s="133">
        <v>0.1218599697093489</v>
      </c>
      <c r="X187" s="133">
        <v>0.12316736523315933</v>
      </c>
      <c r="Y187" s="133">
        <v>0.11429904223892634</v>
      </c>
      <c r="Z187" s="133">
        <v>0.13015924714685315</v>
      </c>
      <c r="AA187" s="133">
        <v>0.11685288027765152</v>
      </c>
      <c r="AB187" s="133">
        <v>0.143289836582218</v>
      </c>
      <c r="AC187" s="133">
        <v>0.12419541542719034</v>
      </c>
      <c r="AD187" s="133">
        <v>0.13175481407099457</v>
      </c>
      <c r="AE187" s="133">
        <v>0.11709536750892352</v>
      </c>
      <c r="AF187" s="133">
        <v>0.11575456790082525</v>
      </c>
      <c r="AG187" s="133">
        <v>0.12915899003077927</v>
      </c>
      <c r="AH187" s="133">
        <v>0.14226362510927015</v>
      </c>
      <c r="AI187" s="133">
        <v>0.12239523226774887</v>
      </c>
      <c r="AJ187" s="133">
        <v>0.10798949758708501</v>
      </c>
      <c r="AK187" s="133">
        <v>0.130194409636503</v>
      </c>
      <c r="AL187" s="133">
        <v>0.11842111633686679</v>
      </c>
      <c r="AM187" s="133" t="s">
        <v>1751</v>
      </c>
      <c r="AN187" s="133" t="s">
        <v>1751</v>
      </c>
      <c r="AO187" s="133" t="s">
        <v>1751</v>
      </c>
      <c r="AP187" s="133">
        <v>0.11235174063779078</v>
      </c>
      <c r="AQ187" s="133">
        <v>0.13993940827101936</v>
      </c>
      <c r="AR187" s="133">
        <v>0.14165745313595143</v>
      </c>
      <c r="AS187" s="133">
        <v>7.9955203153353069E-2</v>
      </c>
      <c r="AT187" s="133" t="s">
        <v>1751</v>
      </c>
      <c r="AU187" s="133" t="s">
        <v>1751</v>
      </c>
      <c r="AV187" s="68" t="s">
        <v>1751</v>
      </c>
      <c r="AW187" s="68" t="s">
        <v>1751</v>
      </c>
      <c r="AX187" s="68" t="s">
        <v>1751</v>
      </c>
      <c r="AY187" s="68">
        <v>0.14158247020289808</v>
      </c>
      <c r="AZ187" s="68">
        <v>0.1383582204610983</v>
      </c>
      <c r="BA187" s="68" t="s">
        <v>1751</v>
      </c>
      <c r="BB187" s="68" t="s">
        <v>1751</v>
      </c>
      <c r="BC187" s="68" t="s">
        <v>1751</v>
      </c>
      <c r="BD187" s="68" t="s">
        <v>1751</v>
      </c>
      <c r="BE187" s="68" t="s">
        <v>1751</v>
      </c>
      <c r="BF187" s="68" t="s">
        <v>1751</v>
      </c>
    </row>
    <row r="188" spans="1:60">
      <c r="A188" s="132">
        <v>45088</v>
      </c>
      <c r="B188" s="133">
        <v>0.11023191420481683</v>
      </c>
      <c r="C188" s="133">
        <v>0.11116147031712559</v>
      </c>
      <c r="D188" s="133">
        <v>0.15504657783683159</v>
      </c>
      <c r="E188" s="133">
        <v>0.13868713259697163</v>
      </c>
      <c r="F188" s="133">
        <v>0.13815138720814885</v>
      </c>
      <c r="G188" s="133">
        <v>0.13104119784742652</v>
      </c>
      <c r="H188" s="133">
        <v>0.14184436011458612</v>
      </c>
      <c r="I188" s="133">
        <v>0.13501055036680004</v>
      </c>
      <c r="J188" s="133">
        <v>0.14080279992456235</v>
      </c>
      <c r="K188" s="133">
        <v>0.14117004973934369</v>
      </c>
      <c r="L188" s="133">
        <v>0.13150335689966103</v>
      </c>
      <c r="M188" s="133">
        <v>0.13480512229107533</v>
      </c>
      <c r="N188" s="133">
        <v>0.13699500159635092</v>
      </c>
      <c r="O188" s="133">
        <v>0.1385600836584413</v>
      </c>
      <c r="P188" s="133">
        <v>0.134628759748052</v>
      </c>
      <c r="Q188" s="133">
        <v>0.11638062997874241</v>
      </c>
      <c r="R188" s="133">
        <v>0.11543777568959003</v>
      </c>
      <c r="S188" s="133">
        <v>0.12374441386001572</v>
      </c>
      <c r="T188" s="133">
        <v>0.13126605364371169</v>
      </c>
      <c r="U188" s="133">
        <v>0.13393868424155514</v>
      </c>
      <c r="V188" s="133">
        <v>0.11281065948978831</v>
      </c>
      <c r="W188" s="133">
        <v>0.12185996970934911</v>
      </c>
      <c r="X188" s="133">
        <v>0.12316736523315935</v>
      </c>
      <c r="Y188" s="133">
        <v>0.11429904224233603</v>
      </c>
      <c r="Z188" s="133">
        <v>0.13015924714685315</v>
      </c>
      <c r="AA188" s="133">
        <v>0.11685288027765151</v>
      </c>
      <c r="AB188" s="133">
        <v>0.14328983658221819</v>
      </c>
      <c r="AC188" s="133">
        <v>0.12419541349939728</v>
      </c>
      <c r="AD188" s="133">
        <v>0.13175481407099437</v>
      </c>
      <c r="AE188" s="133">
        <v>0.11709536750892355</v>
      </c>
      <c r="AF188" s="133">
        <v>0.11575456814015826</v>
      </c>
      <c r="AG188" s="133">
        <v>0.12910045373999451</v>
      </c>
      <c r="AH188" s="133">
        <v>0.14232041714031887</v>
      </c>
      <c r="AI188" s="133">
        <v>0.1223952322677489</v>
      </c>
      <c r="AJ188" s="133">
        <v>0.10798949758708498</v>
      </c>
      <c r="AK188" s="133">
        <v>0.1259760248874402</v>
      </c>
      <c r="AL188" s="133">
        <v>0.11842111633686682</v>
      </c>
      <c r="AM188" s="133" t="s">
        <v>1751</v>
      </c>
      <c r="AN188" s="133" t="s">
        <v>1751</v>
      </c>
      <c r="AO188" s="133" t="s">
        <v>1751</v>
      </c>
      <c r="AP188" s="133">
        <v>0.11235174063779083</v>
      </c>
      <c r="AQ188" s="133">
        <v>0.13786671172200832</v>
      </c>
      <c r="AR188" s="133">
        <v>0.14165745313595143</v>
      </c>
      <c r="AS188" s="133">
        <v>7.9955203153352999E-2</v>
      </c>
      <c r="AT188" s="133" t="s">
        <v>1751</v>
      </c>
      <c r="AU188" s="133" t="s">
        <v>1751</v>
      </c>
      <c r="AV188" s="68" t="s">
        <v>1751</v>
      </c>
      <c r="AW188" s="68" t="s">
        <v>1751</v>
      </c>
      <c r="AX188" s="68" t="s">
        <v>1751</v>
      </c>
      <c r="AY188" s="68">
        <v>0.14158247020289905</v>
      </c>
      <c r="AZ188" s="68">
        <v>0.138358220615696</v>
      </c>
      <c r="BA188" s="68" t="s">
        <v>1751</v>
      </c>
      <c r="BB188" s="68" t="s">
        <v>1751</v>
      </c>
      <c r="BC188" s="68" t="s">
        <v>1751</v>
      </c>
      <c r="BD188" s="68" t="s">
        <v>1751</v>
      </c>
      <c r="BE188" s="68" t="s">
        <v>1751</v>
      </c>
      <c r="BF188" s="68" t="s">
        <v>1751</v>
      </c>
    </row>
    <row r="189" spans="1:60">
      <c r="A189" s="132">
        <v>45089</v>
      </c>
      <c r="B189" s="133">
        <v>0.10723383207530596</v>
      </c>
      <c r="C189" s="133">
        <v>0.10416715328743181</v>
      </c>
      <c r="D189" s="133">
        <v>0.15504657783509807</v>
      </c>
      <c r="E189" s="133">
        <v>0.13868713259697169</v>
      </c>
      <c r="F189" s="133">
        <v>0.13416210872764531</v>
      </c>
      <c r="G189" s="133">
        <v>0.13104119771979225</v>
      </c>
      <c r="H189" s="133">
        <v>0.14193624705468771</v>
      </c>
      <c r="I189" s="133">
        <v>0.13501055028561296</v>
      </c>
      <c r="J189" s="133">
        <v>0.13507335150385241</v>
      </c>
      <c r="K189" s="133">
        <v>0.12299852332742395</v>
      </c>
      <c r="L189" s="133">
        <v>0.12893827199498745</v>
      </c>
      <c r="M189" s="133">
        <v>0.13480512229107527</v>
      </c>
      <c r="N189" s="133">
        <v>0.13699500173746901</v>
      </c>
      <c r="O189" s="133">
        <v>0.14151167643961318</v>
      </c>
      <c r="P189" s="133">
        <v>0.13462875973256652</v>
      </c>
      <c r="Q189" s="133">
        <v>0.11638063030716608</v>
      </c>
      <c r="R189" s="133">
        <v>0.11543777568959014</v>
      </c>
      <c r="S189" s="133">
        <v>0.12374441384603284</v>
      </c>
      <c r="T189" s="133">
        <v>0.12588678318531801</v>
      </c>
      <c r="U189" s="133">
        <v>0.13284475804011597</v>
      </c>
      <c r="V189" s="133">
        <v>0.10597736642068582</v>
      </c>
      <c r="W189" s="133">
        <v>0.12218019279359355</v>
      </c>
      <c r="X189" s="133">
        <v>0.11579151742007017</v>
      </c>
      <c r="Y189" s="133">
        <v>0.11074703357227181</v>
      </c>
      <c r="Z189" s="133">
        <v>0.12517236785299854</v>
      </c>
      <c r="AA189" s="133">
        <v>0.11685288030858991</v>
      </c>
      <c r="AB189" s="133">
        <v>0.14328983658221811</v>
      </c>
      <c r="AC189" s="133">
        <v>0.12419541505284026</v>
      </c>
      <c r="AD189" s="133">
        <v>0.1317548140709944</v>
      </c>
      <c r="AE189" s="133">
        <v>0.11709536750892355</v>
      </c>
      <c r="AF189" s="133">
        <v>0.10599836963790168</v>
      </c>
      <c r="AG189" s="133">
        <v>0.1250098641819492</v>
      </c>
      <c r="AH189" s="133">
        <v>0.13756353002571745</v>
      </c>
      <c r="AI189" s="133">
        <v>0.11293863420227669</v>
      </c>
      <c r="AJ189" s="133">
        <v>8.7096660039631402E-2</v>
      </c>
      <c r="AK189" s="133">
        <v>0.11042015819731639</v>
      </c>
      <c r="AL189" s="133">
        <v>0.11842111619175275</v>
      </c>
      <c r="AM189" s="133" t="s">
        <v>1751</v>
      </c>
      <c r="AN189" s="133" t="s">
        <v>1751</v>
      </c>
      <c r="AO189" s="133" t="s">
        <v>1751</v>
      </c>
      <c r="AP189" s="133">
        <v>0.10297151110402805</v>
      </c>
      <c r="AQ189" s="133">
        <v>0.13786671172200812</v>
      </c>
      <c r="AR189" s="133">
        <v>0.13999664029998782</v>
      </c>
      <c r="AS189" s="133">
        <v>8.7257652168323374E-2</v>
      </c>
      <c r="AT189" s="133" t="s">
        <v>1751</v>
      </c>
      <c r="AU189" s="133" t="s">
        <v>1751</v>
      </c>
      <c r="AV189" s="68" t="s">
        <v>1751</v>
      </c>
      <c r="AW189" s="68" t="s">
        <v>1751</v>
      </c>
      <c r="AX189" s="68" t="s">
        <v>1751</v>
      </c>
      <c r="AY189" s="68">
        <v>0.14075643114615941</v>
      </c>
      <c r="AZ189" s="68">
        <v>0.13835822046013618</v>
      </c>
      <c r="BA189" s="68" t="s">
        <v>1751</v>
      </c>
      <c r="BB189" s="68" t="s">
        <v>1751</v>
      </c>
      <c r="BC189" s="68" t="s">
        <v>1751</v>
      </c>
      <c r="BD189" s="68" t="s">
        <v>1751</v>
      </c>
      <c r="BE189" s="68" t="s">
        <v>1751</v>
      </c>
      <c r="BF189" s="68" t="s">
        <v>1751</v>
      </c>
    </row>
    <row r="190" spans="1:60">
      <c r="A190" s="132">
        <v>45090</v>
      </c>
      <c r="B190" s="133">
        <v>0.10489159557201923</v>
      </c>
      <c r="C190" s="133">
        <v>0.1041671532874316</v>
      </c>
      <c r="D190" s="133">
        <v>0.15504657783509801</v>
      </c>
      <c r="E190" s="133">
        <v>0.13868713259697157</v>
      </c>
      <c r="F190" s="133">
        <v>0.13324687756274581</v>
      </c>
      <c r="G190" s="133">
        <v>0.13633106066030309</v>
      </c>
      <c r="H190" s="133">
        <v>0.14193624705468766</v>
      </c>
      <c r="I190" s="133">
        <v>0.13501055025794548</v>
      </c>
      <c r="J190" s="133">
        <v>0.13507335150385244</v>
      </c>
      <c r="K190" s="133">
        <v>0.12299852331138483</v>
      </c>
      <c r="L190" s="133">
        <v>0.12893827199498745</v>
      </c>
      <c r="M190" s="133">
        <v>0.13480512218028665</v>
      </c>
      <c r="N190" s="133">
        <v>0.13699500173746904</v>
      </c>
      <c r="O190" s="133">
        <v>0.14153636615126516</v>
      </c>
      <c r="P190" s="133">
        <v>0.13462875973256652</v>
      </c>
      <c r="Q190" s="133">
        <v>0.12467661728174026</v>
      </c>
      <c r="R190" s="133">
        <v>0.11543777568958988</v>
      </c>
      <c r="S190" s="133">
        <v>0.12374441384603296</v>
      </c>
      <c r="T190" s="133">
        <v>0.12588678322077923</v>
      </c>
      <c r="U190" s="133">
        <v>0.13061255089569782</v>
      </c>
      <c r="V190" s="133">
        <v>0.1059773664206857</v>
      </c>
      <c r="W190" s="133">
        <v>0.12218019279359357</v>
      </c>
      <c r="X190" s="133">
        <v>0.10798593992010218</v>
      </c>
      <c r="Y190" s="133">
        <v>0.110747033579059</v>
      </c>
      <c r="Z190" s="133">
        <v>0.12517236772173665</v>
      </c>
      <c r="AA190" s="133">
        <v>0.11685288030858994</v>
      </c>
      <c r="AB190" s="133">
        <v>0.14328983658221797</v>
      </c>
      <c r="AC190" s="133">
        <v>0.12419541925494675</v>
      </c>
      <c r="AD190" s="133">
        <v>0.1317548140709944</v>
      </c>
      <c r="AE190" s="133">
        <v>0.11023450638911698</v>
      </c>
      <c r="AF190" s="133">
        <v>0.10553984957904078</v>
      </c>
      <c r="AG190" s="133">
        <v>0.12485561003671183</v>
      </c>
      <c r="AH190" s="133">
        <v>0.13756353002571747</v>
      </c>
      <c r="AI190" s="133">
        <v>0.11293863420227672</v>
      </c>
      <c r="AJ190" s="133">
        <v>8.7096660039631429E-2</v>
      </c>
      <c r="AK190" s="133">
        <v>0.11042015819731667</v>
      </c>
      <c r="AL190" s="133">
        <v>0.11842111619175277</v>
      </c>
      <c r="AM190" s="133" t="s">
        <v>1751</v>
      </c>
      <c r="AN190" s="133" t="s">
        <v>1751</v>
      </c>
      <c r="AO190" s="133" t="s">
        <v>1751</v>
      </c>
      <c r="AP190" s="133">
        <v>0.10297151108252264</v>
      </c>
      <c r="AQ190" s="133">
        <v>0.13786671172200812</v>
      </c>
      <c r="AR190" s="133">
        <v>0.14044813443309309</v>
      </c>
      <c r="AS190" s="133">
        <v>8.7257652168323346E-2</v>
      </c>
      <c r="AT190" s="133" t="s">
        <v>1751</v>
      </c>
      <c r="AU190" s="133" t="s">
        <v>1751</v>
      </c>
      <c r="AV190" s="68" t="s">
        <v>1751</v>
      </c>
      <c r="AW190" s="68" t="s">
        <v>1751</v>
      </c>
      <c r="AX190" s="68" t="s">
        <v>1751</v>
      </c>
      <c r="AY190" s="68">
        <v>0.14075643114615821</v>
      </c>
      <c r="AZ190" s="68">
        <v>0.13835822046013627</v>
      </c>
      <c r="BA190" s="68" t="s">
        <v>1751</v>
      </c>
      <c r="BB190" s="68" t="s">
        <v>1751</v>
      </c>
      <c r="BC190" s="68" t="s">
        <v>1751</v>
      </c>
      <c r="BD190" s="68" t="s">
        <v>1751</v>
      </c>
      <c r="BE190" s="68" t="s">
        <v>1751</v>
      </c>
      <c r="BF190" s="68" t="s">
        <v>1751</v>
      </c>
    </row>
    <row r="191" spans="1:60">
      <c r="A191" s="132">
        <v>45091</v>
      </c>
      <c r="B191" s="133">
        <v>0.10489159557201923</v>
      </c>
      <c r="C191" s="133">
        <v>0.10638315643626703</v>
      </c>
      <c r="D191" s="133">
        <v>0.15504657783509801</v>
      </c>
      <c r="E191" s="133">
        <v>0.13868713244061404</v>
      </c>
      <c r="F191" s="133">
        <v>0.13454399817931753</v>
      </c>
      <c r="G191" s="133">
        <v>0.13368391621249065</v>
      </c>
      <c r="H191" s="133">
        <v>0.14193624705468766</v>
      </c>
      <c r="I191" s="133">
        <v>0.13760820792352263</v>
      </c>
      <c r="J191" s="133">
        <v>0.13507335150385233</v>
      </c>
      <c r="K191" s="133">
        <v>0.1229985236929845</v>
      </c>
      <c r="L191" s="133">
        <v>0.12499051996236751</v>
      </c>
      <c r="M191" s="133">
        <v>0.13427501048342994</v>
      </c>
      <c r="N191" s="133">
        <v>0.1369950017374689</v>
      </c>
      <c r="O191" s="133">
        <v>0.1415363660020654</v>
      </c>
      <c r="P191" s="133">
        <v>0.1346287597335212</v>
      </c>
      <c r="Q191" s="133">
        <v>0.12467661728174026</v>
      </c>
      <c r="R191" s="133">
        <v>0.11543777568877089</v>
      </c>
      <c r="S191" s="133">
        <v>0.12374441384603282</v>
      </c>
      <c r="T191" s="133">
        <v>0.12588678322077923</v>
      </c>
      <c r="U191" s="133">
        <v>0.1284154002915841</v>
      </c>
      <c r="V191" s="133">
        <v>8.3097747866841931E-2</v>
      </c>
      <c r="W191" s="133">
        <v>0.1221801927935935</v>
      </c>
      <c r="X191" s="133">
        <v>0.10798593992014667</v>
      </c>
      <c r="Y191" s="133">
        <v>0.11074703368743466</v>
      </c>
      <c r="Z191" s="133">
        <v>0.12517236772173665</v>
      </c>
      <c r="AA191" s="133">
        <v>0.11685288030858987</v>
      </c>
      <c r="AB191" s="133">
        <v>0.14328983659023078</v>
      </c>
      <c r="AC191" s="133">
        <v>0.12419541696199962</v>
      </c>
      <c r="AD191" s="133">
        <v>0.13175481407099446</v>
      </c>
      <c r="AE191" s="133">
        <v>0.11023539995513475</v>
      </c>
      <c r="AF191" s="133">
        <v>0.10553984948308448</v>
      </c>
      <c r="AG191" s="133">
        <v>0.11957859323690159</v>
      </c>
      <c r="AH191" s="133">
        <v>0.13756352995256774</v>
      </c>
      <c r="AI191" s="133">
        <v>0.11293863404395095</v>
      </c>
      <c r="AJ191" s="133">
        <v>0.10007118696079879</v>
      </c>
      <c r="AK191" s="133">
        <v>0.11861875123499292</v>
      </c>
      <c r="AL191" s="133">
        <v>0.1184211161917529</v>
      </c>
      <c r="AM191" s="133" t="s">
        <v>1751</v>
      </c>
      <c r="AN191" s="133" t="s">
        <v>1751</v>
      </c>
      <c r="AO191" s="133" t="s">
        <v>1751</v>
      </c>
      <c r="AP191" s="133">
        <v>0.10297151108252275</v>
      </c>
      <c r="AQ191" s="133">
        <v>0.13396725175564345</v>
      </c>
      <c r="AR191" s="133">
        <v>0.13771640726036288</v>
      </c>
      <c r="AS191" s="133">
        <v>8.7257652168323346E-2</v>
      </c>
      <c r="AT191" s="133" t="s">
        <v>1751</v>
      </c>
      <c r="AU191" s="133" t="s">
        <v>1751</v>
      </c>
      <c r="AV191" s="68" t="s">
        <v>1751</v>
      </c>
      <c r="AW191" s="68" t="s">
        <v>1751</v>
      </c>
      <c r="AX191" s="68" t="s">
        <v>1751</v>
      </c>
      <c r="AY191" s="68">
        <v>0.14075643114615752</v>
      </c>
      <c r="AZ191" s="68">
        <v>0.13842476258857689</v>
      </c>
      <c r="BA191" s="68" t="s">
        <v>1751</v>
      </c>
      <c r="BB191" s="68" t="s">
        <v>1751</v>
      </c>
      <c r="BC191" s="68" t="s">
        <v>1751</v>
      </c>
      <c r="BD191" s="68" t="s">
        <v>1751</v>
      </c>
      <c r="BE191" s="68" t="s">
        <v>1751</v>
      </c>
      <c r="BF191" s="68" t="s">
        <v>1751</v>
      </c>
    </row>
    <row r="192" spans="1:60">
      <c r="A192" s="132">
        <v>45092</v>
      </c>
      <c r="B192" s="133">
        <v>0.10489159557201923</v>
      </c>
      <c r="C192" s="133">
        <v>0.1063713938627646</v>
      </c>
      <c r="D192" s="133">
        <v>0.15504657783509812</v>
      </c>
      <c r="E192" s="133">
        <v>0.1386871326137834</v>
      </c>
      <c r="F192" s="133">
        <v>0.13455421120383201</v>
      </c>
      <c r="G192" s="133">
        <v>0.13368391642325461</v>
      </c>
      <c r="H192" s="133">
        <v>0.14193624705468777</v>
      </c>
      <c r="I192" s="133">
        <v>0.13723236552392543</v>
      </c>
      <c r="J192" s="133">
        <v>0.13108142541345091</v>
      </c>
      <c r="K192" s="133">
        <v>0.12299852343308361</v>
      </c>
      <c r="L192" s="133">
        <v>0.12071788673437889</v>
      </c>
      <c r="M192" s="133">
        <v>0.13427501048342994</v>
      </c>
      <c r="N192" s="133">
        <v>0.13699500159855935</v>
      </c>
      <c r="O192" s="133">
        <v>0.14153636600206529</v>
      </c>
      <c r="P192" s="133">
        <v>0.13462875994024834</v>
      </c>
      <c r="Q192" s="133">
        <v>0.12467661728174026</v>
      </c>
      <c r="R192" s="133">
        <v>0.11543777656051285</v>
      </c>
      <c r="S192" s="133">
        <v>0.12374441384603282</v>
      </c>
      <c r="T192" s="133">
        <v>0.12588678322077923</v>
      </c>
      <c r="U192" s="133">
        <v>0.12841540029158419</v>
      </c>
      <c r="V192" s="133">
        <v>8.3097747866841931E-2</v>
      </c>
      <c r="W192" s="133">
        <v>0.1221801927935935</v>
      </c>
      <c r="X192" s="133">
        <v>0.10798593992014664</v>
      </c>
      <c r="Y192" s="133">
        <v>0.11074703368743466</v>
      </c>
      <c r="Z192" s="133">
        <v>0.12517236772173665</v>
      </c>
      <c r="AA192" s="133">
        <v>0.11024082785796427</v>
      </c>
      <c r="AB192" s="133">
        <v>0.14328983659023078</v>
      </c>
      <c r="AC192" s="133">
        <v>0.12419541696199964</v>
      </c>
      <c r="AD192" s="133">
        <v>0.13175481407099446</v>
      </c>
      <c r="AE192" s="133">
        <v>0.11023539995513487</v>
      </c>
      <c r="AF192" s="133">
        <v>0.10553984948364975</v>
      </c>
      <c r="AG192" s="133">
        <v>0.11957859323690159</v>
      </c>
      <c r="AH192" s="133">
        <v>0.14236373651024914</v>
      </c>
      <c r="AI192" s="133">
        <v>0.11293863404395083</v>
      </c>
      <c r="AJ192" s="133">
        <v>0.10007118763346501</v>
      </c>
      <c r="AK192" s="133">
        <v>0.11861875123499292</v>
      </c>
      <c r="AL192" s="133">
        <v>0.11842111619175275</v>
      </c>
      <c r="AM192" s="133" t="s">
        <v>1751</v>
      </c>
      <c r="AN192" s="133" t="s">
        <v>1751</v>
      </c>
      <c r="AO192" s="133" t="s">
        <v>1751</v>
      </c>
      <c r="AP192" s="133">
        <v>0.10297151108252274</v>
      </c>
      <c r="AQ192" s="133">
        <v>0.13396725175564347</v>
      </c>
      <c r="AR192" s="133">
        <v>0.133764280737346</v>
      </c>
      <c r="AS192" s="133">
        <v>8.7257652168323346E-2</v>
      </c>
      <c r="AT192" s="133" t="s">
        <v>1751</v>
      </c>
      <c r="AU192" s="133" t="s">
        <v>1751</v>
      </c>
      <c r="AV192" s="68" t="s">
        <v>1751</v>
      </c>
      <c r="AW192" s="68" t="s">
        <v>1751</v>
      </c>
      <c r="AX192" s="68" t="s">
        <v>1751</v>
      </c>
      <c r="AY192" s="68">
        <v>0.14075643114615749</v>
      </c>
      <c r="AZ192" s="68">
        <v>0.13582936456567371</v>
      </c>
      <c r="BA192" s="68" t="s">
        <v>1751</v>
      </c>
      <c r="BB192" s="68" t="s">
        <v>1751</v>
      </c>
      <c r="BC192" s="68" t="s">
        <v>1751</v>
      </c>
      <c r="BD192" s="68" t="s">
        <v>1751</v>
      </c>
      <c r="BE192" s="68" t="s">
        <v>1751</v>
      </c>
      <c r="BF192" s="68" t="s">
        <v>1751</v>
      </c>
    </row>
    <row r="193" spans="1:58">
      <c r="A193" s="132">
        <v>45093</v>
      </c>
      <c r="B193" s="133">
        <v>0.10489159557201923</v>
      </c>
      <c r="C193" s="133">
        <v>0.1063713938627646</v>
      </c>
      <c r="D193" s="133">
        <v>0.15504657783509812</v>
      </c>
      <c r="E193" s="133">
        <v>0.1386871326137834</v>
      </c>
      <c r="F193" s="133">
        <v>0.13455421120383201</v>
      </c>
      <c r="G193" s="133">
        <v>0.13368391642325461</v>
      </c>
      <c r="H193" s="133">
        <v>0.14193624705468777</v>
      </c>
      <c r="I193" s="133">
        <v>0.13723236552392543</v>
      </c>
      <c r="J193" s="133">
        <v>0.13108142541345091</v>
      </c>
      <c r="K193" s="133">
        <v>0.12299852343308361</v>
      </c>
      <c r="L193" s="133">
        <v>0.12071788673437889</v>
      </c>
      <c r="M193" s="133">
        <v>0.13427501048342994</v>
      </c>
      <c r="N193" s="133">
        <v>0.13699500159855935</v>
      </c>
      <c r="O193" s="133">
        <v>0.14153636600206529</v>
      </c>
      <c r="P193" s="133">
        <v>0.13462875994024834</v>
      </c>
      <c r="Q193" s="133">
        <v>0.12467661728174026</v>
      </c>
      <c r="R193" s="133">
        <v>0.11543777656051285</v>
      </c>
      <c r="S193" s="133">
        <v>0.12374441384603282</v>
      </c>
      <c r="T193" s="133">
        <v>0.12588678322077923</v>
      </c>
      <c r="U193" s="133">
        <v>0.12841540029158416</v>
      </c>
      <c r="V193" s="133">
        <v>8.3097747866841931E-2</v>
      </c>
      <c r="W193" s="133">
        <v>0.1221801927935935</v>
      </c>
      <c r="X193" s="133">
        <v>0.10798593992014664</v>
      </c>
      <c r="Y193" s="133">
        <v>0.11074703368743466</v>
      </c>
      <c r="Z193" s="133">
        <v>0.12517236772173665</v>
      </c>
      <c r="AA193" s="133">
        <v>0.11024082785796427</v>
      </c>
      <c r="AB193" s="133">
        <v>0.14328983659023078</v>
      </c>
      <c r="AC193" s="133">
        <v>0.12419541696199965</v>
      </c>
      <c r="AD193" s="133">
        <v>0.13175481407099446</v>
      </c>
      <c r="AE193" s="133">
        <v>0.11023539995513487</v>
      </c>
      <c r="AF193" s="133">
        <v>0.10553984948364975</v>
      </c>
      <c r="AG193" s="133">
        <v>0.11957859323690159</v>
      </c>
      <c r="AH193" s="133">
        <v>0.14236373651024914</v>
      </c>
      <c r="AI193" s="133">
        <v>0.11293863404395083</v>
      </c>
      <c r="AJ193" s="133">
        <v>0.10007118763346501</v>
      </c>
      <c r="AK193" s="133">
        <v>0.11861875123499292</v>
      </c>
      <c r="AL193" s="133">
        <v>0.11842111619175275</v>
      </c>
      <c r="AM193" s="133" t="s">
        <v>1751</v>
      </c>
      <c r="AN193" s="133" t="s">
        <v>1751</v>
      </c>
      <c r="AO193" s="133" t="s">
        <v>1751</v>
      </c>
      <c r="AP193" s="133">
        <v>0.10297151108252274</v>
      </c>
      <c r="AQ193" s="133">
        <v>0.13396725175564347</v>
      </c>
      <c r="AR193" s="133">
        <v>0.133764280737346</v>
      </c>
      <c r="AS193" s="133">
        <v>8.7257652168323346E-2</v>
      </c>
      <c r="AT193" s="133" t="s">
        <v>1751</v>
      </c>
      <c r="AU193" s="133" t="s">
        <v>1751</v>
      </c>
      <c r="AV193" s="68" t="s">
        <v>1751</v>
      </c>
      <c r="AW193" s="68" t="s">
        <v>1751</v>
      </c>
      <c r="AX193" s="68" t="s">
        <v>1751</v>
      </c>
      <c r="AY193" s="68">
        <v>0.14075643114615752</v>
      </c>
      <c r="AZ193" s="68">
        <v>0.13582936456567371</v>
      </c>
      <c r="BA193" s="68" t="s">
        <v>1751</v>
      </c>
      <c r="BB193" s="68" t="s">
        <v>1751</v>
      </c>
      <c r="BC193" s="68" t="s">
        <v>1751</v>
      </c>
      <c r="BD193" s="68" t="s">
        <v>1751</v>
      </c>
      <c r="BE193" s="68" t="s">
        <v>1751</v>
      </c>
      <c r="BF193" s="68" t="s">
        <v>1751</v>
      </c>
    </row>
    <row r="194" spans="1:58">
      <c r="A194" s="132">
        <v>45094</v>
      </c>
      <c r="B194" s="133">
        <v>0.10489159557201923</v>
      </c>
      <c r="C194" s="133">
        <v>0.1063713938627646</v>
      </c>
      <c r="D194" s="133">
        <v>0.15504657783509812</v>
      </c>
      <c r="E194" s="133">
        <v>0.1386871326137834</v>
      </c>
      <c r="F194" s="133">
        <v>0.13455421120383201</v>
      </c>
      <c r="G194" s="133">
        <v>0.13368391642325461</v>
      </c>
      <c r="H194" s="133">
        <v>0.14193624705468777</v>
      </c>
      <c r="I194" s="133">
        <v>0.13723236552392543</v>
      </c>
      <c r="J194" s="133">
        <v>0.13108142541345091</v>
      </c>
      <c r="K194" s="133">
        <v>0.12299852343308361</v>
      </c>
      <c r="L194" s="133">
        <v>0.12071788673437889</v>
      </c>
      <c r="M194" s="133">
        <v>0.13427501048342994</v>
      </c>
      <c r="N194" s="133">
        <v>0.13699500159855935</v>
      </c>
      <c r="O194" s="133">
        <v>0.14153636600206529</v>
      </c>
      <c r="P194" s="133">
        <v>0.13462875994024834</v>
      </c>
      <c r="Q194" s="133">
        <v>0.12467661728174026</v>
      </c>
      <c r="R194" s="133">
        <v>0.11543777656051285</v>
      </c>
      <c r="S194" s="133">
        <v>0.12374441384603282</v>
      </c>
      <c r="T194" s="133">
        <v>0.12588678322077923</v>
      </c>
      <c r="U194" s="133">
        <v>0.12841540029158419</v>
      </c>
      <c r="V194" s="133">
        <v>8.3097747866841931E-2</v>
      </c>
      <c r="W194" s="133">
        <v>0.1221801927935935</v>
      </c>
      <c r="X194" s="133">
        <v>0.10798593992014664</v>
      </c>
      <c r="Y194" s="133">
        <v>0.11074703368743466</v>
      </c>
      <c r="Z194" s="133">
        <v>0.12517236772173665</v>
      </c>
      <c r="AA194" s="133">
        <v>0.11024082785796427</v>
      </c>
      <c r="AB194" s="133">
        <v>0.14328983659023078</v>
      </c>
      <c r="AC194" s="133">
        <v>0.12419541696199964</v>
      </c>
      <c r="AD194" s="133">
        <v>0.13175481407099446</v>
      </c>
      <c r="AE194" s="133">
        <v>0.11023539995513487</v>
      </c>
      <c r="AF194" s="133">
        <v>0.10553984948364975</v>
      </c>
      <c r="AG194" s="133">
        <v>0.11957859323690159</v>
      </c>
      <c r="AH194" s="133">
        <v>0.14236373651024914</v>
      </c>
      <c r="AI194" s="133">
        <v>0.11293863404395083</v>
      </c>
      <c r="AJ194" s="133">
        <v>0.10007118763346501</v>
      </c>
      <c r="AK194" s="133">
        <v>0.11861875123499292</v>
      </c>
      <c r="AL194" s="133">
        <v>0.11842111619175275</v>
      </c>
      <c r="AM194" s="133" t="s">
        <v>1751</v>
      </c>
      <c r="AN194" s="133" t="s">
        <v>1751</v>
      </c>
      <c r="AO194" s="133" t="s">
        <v>1751</v>
      </c>
      <c r="AP194" s="133">
        <v>0.10297151108252274</v>
      </c>
      <c r="AQ194" s="133">
        <v>0.13396725175564347</v>
      </c>
      <c r="AR194" s="133">
        <v>0.133764280737346</v>
      </c>
      <c r="AS194" s="133">
        <v>8.7257652168323346E-2</v>
      </c>
      <c r="AT194" s="133" t="s">
        <v>1751</v>
      </c>
      <c r="AU194" s="133" t="s">
        <v>1751</v>
      </c>
      <c r="AV194" s="68" t="s">
        <v>1751</v>
      </c>
      <c r="AW194" s="68" t="s">
        <v>1751</v>
      </c>
      <c r="AX194" s="68" t="s">
        <v>1751</v>
      </c>
      <c r="AY194" s="68">
        <v>0.14075643114615749</v>
      </c>
      <c r="AZ194" s="68">
        <v>0.13582936456567371</v>
      </c>
      <c r="BA194" s="68" t="s">
        <v>1751</v>
      </c>
      <c r="BB194" s="68" t="s">
        <v>1751</v>
      </c>
      <c r="BC194" s="68" t="s">
        <v>1751</v>
      </c>
      <c r="BD194" s="68" t="s">
        <v>1751</v>
      </c>
      <c r="BE194" s="68" t="s">
        <v>1751</v>
      </c>
      <c r="BF194" s="68" t="s">
        <v>1751</v>
      </c>
    </row>
    <row r="195" spans="1:58">
      <c r="A195" s="132">
        <v>45095</v>
      </c>
      <c r="B195" s="133">
        <v>0.11467228711659558</v>
      </c>
      <c r="C195" s="133">
        <v>0.1142891533937474</v>
      </c>
      <c r="D195" s="133">
        <v>0.16609608804582635</v>
      </c>
      <c r="E195" s="133">
        <v>0.14776234932997048</v>
      </c>
      <c r="F195" s="133">
        <v>0.13979719029500454</v>
      </c>
      <c r="G195" s="133">
        <v>0.14303506563876611</v>
      </c>
      <c r="H195" s="133">
        <v>0.15319771750118241</v>
      </c>
      <c r="I195" s="133">
        <v>0.14695228877834995</v>
      </c>
      <c r="J195" s="133">
        <v>0.14017481601095771</v>
      </c>
      <c r="K195" s="133">
        <v>0.13316932408359383</v>
      </c>
      <c r="L195" s="133">
        <v>0.13341333410907727</v>
      </c>
      <c r="M195" s="133">
        <v>0.1463701971365661</v>
      </c>
      <c r="N195" s="133">
        <v>0.15398802584447066</v>
      </c>
      <c r="O195" s="133">
        <v>0.15407507017085981</v>
      </c>
      <c r="P195" s="133">
        <v>0.14533020582711453</v>
      </c>
      <c r="Q195" s="133">
        <v>0.14392733187986373</v>
      </c>
      <c r="R195" s="133">
        <v>0.1644932560557674</v>
      </c>
      <c r="S195" s="133">
        <v>0.13416988996922938</v>
      </c>
      <c r="T195" s="133">
        <v>0.14257914412146216</v>
      </c>
      <c r="U195" s="133">
        <v>0.12778833933516173</v>
      </c>
      <c r="V195" s="133">
        <v>0.15299649668066578</v>
      </c>
      <c r="W195" s="133">
        <v>0.13702620002694429</v>
      </c>
      <c r="X195" s="133">
        <v>0.10860525720833553</v>
      </c>
      <c r="Y195" s="133">
        <v>0.11619384170679187</v>
      </c>
      <c r="Z195" s="133">
        <v>0.13624503539080962</v>
      </c>
      <c r="AA195" s="133">
        <v>0.12470067331297265</v>
      </c>
      <c r="AB195" s="133">
        <v>0.15354907354149555</v>
      </c>
      <c r="AC195" s="133">
        <v>0.12419541704364156</v>
      </c>
      <c r="AD195" s="133">
        <v>0.14082848140345838</v>
      </c>
      <c r="AE195" s="133">
        <v>0.111450166065379</v>
      </c>
      <c r="AF195" s="133">
        <v>0.10620881369934883</v>
      </c>
      <c r="AG195" s="133">
        <v>0.12752542967652511</v>
      </c>
      <c r="AH195" s="133">
        <v>0.15459008132862842</v>
      </c>
      <c r="AI195" s="133">
        <v>0.13383422050297389</v>
      </c>
      <c r="AJ195" s="133">
        <v>0.12196054167644878</v>
      </c>
      <c r="AK195" s="133">
        <v>0.13669828573334969</v>
      </c>
      <c r="AL195" s="133">
        <v>0.12749425437598488</v>
      </c>
      <c r="AM195" s="133" t="s">
        <v>1751</v>
      </c>
      <c r="AN195" s="133" t="s">
        <v>1751</v>
      </c>
      <c r="AO195" s="133" t="s">
        <v>1751</v>
      </c>
      <c r="AP195" s="133">
        <v>0.10347114918701873</v>
      </c>
      <c r="AQ195" s="133">
        <v>0.14302514888890527</v>
      </c>
      <c r="AR195" s="133">
        <v>0.14402377511568704</v>
      </c>
      <c r="AS195" s="133">
        <v>0.1033453924426673</v>
      </c>
      <c r="AT195" s="133" t="s">
        <v>1751</v>
      </c>
      <c r="AU195" s="133" t="s">
        <v>1751</v>
      </c>
      <c r="AV195" s="68" t="s">
        <v>1751</v>
      </c>
      <c r="AW195" s="68" t="s">
        <v>1751</v>
      </c>
      <c r="AX195" s="68" t="s">
        <v>1751</v>
      </c>
      <c r="AY195" s="68">
        <v>0.14227642880508382</v>
      </c>
      <c r="AZ195" s="68">
        <v>0.14114515153069018</v>
      </c>
      <c r="BA195" s="68" t="s">
        <v>1751</v>
      </c>
      <c r="BB195" s="68" t="s">
        <v>1751</v>
      </c>
      <c r="BC195" s="68" t="s">
        <v>1751</v>
      </c>
      <c r="BD195" s="68" t="s">
        <v>1751</v>
      </c>
      <c r="BE195" s="68" t="s">
        <v>1751</v>
      </c>
      <c r="BF195" s="68" t="s">
        <v>1751</v>
      </c>
    </row>
    <row r="196" spans="1:58">
      <c r="A196" s="132">
        <v>45096</v>
      </c>
      <c r="B196" s="133">
        <v>0.11467228711659565</v>
      </c>
      <c r="C196" s="133">
        <v>0.11428915327718335</v>
      </c>
      <c r="D196" s="133">
        <v>0.16609608804582632</v>
      </c>
      <c r="E196" s="133">
        <v>0.14776234932997059</v>
      </c>
      <c r="F196" s="133">
        <v>0.14663236068320307</v>
      </c>
      <c r="G196" s="133">
        <v>0.13496515734480377</v>
      </c>
      <c r="H196" s="133">
        <v>0.15319771750118238</v>
      </c>
      <c r="I196" s="133">
        <v>0.14695228876329086</v>
      </c>
      <c r="J196" s="133">
        <v>0.1401748157680261</v>
      </c>
      <c r="K196" s="133">
        <v>0.14778692114543715</v>
      </c>
      <c r="L196" s="133">
        <v>0.13278397880408424</v>
      </c>
      <c r="M196" s="133">
        <v>0.1463701971365661</v>
      </c>
      <c r="N196" s="133">
        <v>0.15398802584447077</v>
      </c>
      <c r="O196" s="133">
        <v>0.15407506988381847</v>
      </c>
      <c r="P196" s="133">
        <v>0.14533020585763348</v>
      </c>
      <c r="Q196" s="133">
        <v>0.14392733187986373</v>
      </c>
      <c r="R196" s="133">
        <v>0.17198918885584286</v>
      </c>
      <c r="S196" s="133">
        <v>0.13416988996922952</v>
      </c>
      <c r="T196" s="133">
        <v>0.14257914412146216</v>
      </c>
      <c r="U196" s="133">
        <v>0.12875488999863449</v>
      </c>
      <c r="V196" s="133">
        <v>0.15358597020708456</v>
      </c>
      <c r="W196" s="133">
        <v>0.13702620002694429</v>
      </c>
      <c r="X196" s="133">
        <v>0.10860525720833553</v>
      </c>
      <c r="Y196" s="133">
        <v>0.11619384147027179</v>
      </c>
      <c r="Z196" s="133">
        <v>0.13624503539080962</v>
      </c>
      <c r="AA196" s="133">
        <v>0.12470067331297265</v>
      </c>
      <c r="AB196" s="133">
        <v>0.15354907354149555</v>
      </c>
      <c r="AC196" s="133">
        <v>0.12419541692156384</v>
      </c>
      <c r="AD196" s="133">
        <v>0.14082848140345849</v>
      </c>
      <c r="AE196" s="133">
        <v>0.11145016606537916</v>
      </c>
      <c r="AF196" s="133">
        <v>0.1062088136993488</v>
      </c>
      <c r="AG196" s="133">
        <v>0.13013184949172743</v>
      </c>
      <c r="AH196" s="133">
        <v>0.15459008130352578</v>
      </c>
      <c r="AI196" s="133">
        <v>0.12961390573409592</v>
      </c>
      <c r="AJ196" s="133">
        <v>0.12196054167644878</v>
      </c>
      <c r="AK196" s="133">
        <v>0.14307708523020754</v>
      </c>
      <c r="AL196" s="133">
        <v>0.12749425444798923</v>
      </c>
      <c r="AM196" s="133" t="s">
        <v>1751</v>
      </c>
      <c r="AN196" s="133" t="s">
        <v>1751</v>
      </c>
      <c r="AO196" s="133" t="s">
        <v>1751</v>
      </c>
      <c r="AP196" s="133">
        <v>0.10347114918701897</v>
      </c>
      <c r="AQ196" s="133">
        <v>0.14302514888890555</v>
      </c>
      <c r="AR196" s="133">
        <v>0.1441122594011443</v>
      </c>
      <c r="AS196" s="133">
        <v>0.10334539244266737</v>
      </c>
      <c r="AT196" s="133" t="s">
        <v>1751</v>
      </c>
      <c r="AU196" s="133" t="s">
        <v>1751</v>
      </c>
      <c r="AV196" s="68" t="s">
        <v>1751</v>
      </c>
      <c r="AW196" s="68" t="s">
        <v>1751</v>
      </c>
      <c r="AX196" s="68" t="s">
        <v>1751</v>
      </c>
      <c r="AY196" s="68">
        <v>0.13819383493333467</v>
      </c>
      <c r="AZ196" s="68">
        <v>0.14135808864274213</v>
      </c>
      <c r="BA196" s="68" t="s">
        <v>1751</v>
      </c>
      <c r="BB196" s="68" t="s">
        <v>1751</v>
      </c>
      <c r="BC196" s="68" t="s">
        <v>1751</v>
      </c>
      <c r="BD196" s="68" t="s">
        <v>1751</v>
      </c>
      <c r="BE196" s="68" t="s">
        <v>1751</v>
      </c>
      <c r="BF196" s="68" t="s">
        <v>1751</v>
      </c>
    </row>
    <row r="197" spans="1:58">
      <c r="A197" s="132">
        <v>45097</v>
      </c>
      <c r="B197" s="133">
        <v>0.11467228711659565</v>
      </c>
      <c r="C197" s="133">
        <v>0.11428915327718335</v>
      </c>
      <c r="D197" s="133">
        <v>0.16609608804582632</v>
      </c>
      <c r="E197" s="133">
        <v>0.14776234932997059</v>
      </c>
      <c r="F197" s="133">
        <v>0.1455922412370054</v>
      </c>
      <c r="G197" s="133">
        <v>0.13496515750837981</v>
      </c>
      <c r="H197" s="133">
        <v>0.15319771750118238</v>
      </c>
      <c r="I197" s="133">
        <v>0.14695228897812526</v>
      </c>
      <c r="J197" s="133">
        <v>0.14486255982844981</v>
      </c>
      <c r="K197" s="133">
        <v>0.14778692114543715</v>
      </c>
      <c r="L197" s="133">
        <v>0.12902903553854142</v>
      </c>
      <c r="M197" s="133">
        <v>0.14637019713656613</v>
      </c>
      <c r="N197" s="133">
        <v>0.15398802573417361</v>
      </c>
      <c r="O197" s="133">
        <v>0.15489904815532857</v>
      </c>
      <c r="P197" s="133">
        <v>0.14533020579842973</v>
      </c>
      <c r="Q197" s="133">
        <v>0.14392733187986376</v>
      </c>
      <c r="R197" s="133">
        <v>0.17198918885584286</v>
      </c>
      <c r="S197" s="133">
        <v>0.13416988996922943</v>
      </c>
      <c r="T197" s="133">
        <v>0.14257914389994897</v>
      </c>
      <c r="U197" s="133">
        <v>0.12837244272797829</v>
      </c>
      <c r="V197" s="133">
        <v>0.15358597020708456</v>
      </c>
      <c r="W197" s="133">
        <v>0.13702620002694457</v>
      </c>
      <c r="X197" s="133">
        <v>0.11288688484756668</v>
      </c>
      <c r="Y197" s="133">
        <v>0.11619384146756863</v>
      </c>
      <c r="Z197" s="133">
        <v>0.13624503539080962</v>
      </c>
      <c r="AA197" s="133">
        <v>0.12470067331297285</v>
      </c>
      <c r="AB197" s="133">
        <v>0.15354907354149558</v>
      </c>
      <c r="AC197" s="133">
        <v>0.12419541696750601</v>
      </c>
      <c r="AD197" s="133">
        <v>0.14082848140345847</v>
      </c>
      <c r="AE197" s="133">
        <v>0.11145016606537896</v>
      </c>
      <c r="AF197" s="133">
        <v>0.1062088136993488</v>
      </c>
      <c r="AG197" s="133">
        <v>0.13020513926681171</v>
      </c>
      <c r="AH197" s="133">
        <v>0.15446554104296809</v>
      </c>
      <c r="AI197" s="133">
        <v>0.12961390573409609</v>
      </c>
      <c r="AJ197" s="133">
        <v>0.12196054167644885</v>
      </c>
      <c r="AK197" s="133">
        <v>0.14307708523020746</v>
      </c>
      <c r="AL197" s="133">
        <v>0.12749425444798923</v>
      </c>
      <c r="AM197" s="133" t="s">
        <v>1751</v>
      </c>
      <c r="AN197" s="133" t="s">
        <v>1751</v>
      </c>
      <c r="AO197" s="133" t="s">
        <v>1751</v>
      </c>
      <c r="AP197" s="133">
        <v>0.10347114918701897</v>
      </c>
      <c r="AQ197" s="133">
        <v>0.14302514888890555</v>
      </c>
      <c r="AR197" s="133">
        <v>0.1441122594011443</v>
      </c>
      <c r="AS197" s="133">
        <v>0.10334539244266737</v>
      </c>
      <c r="AT197" s="133" t="s">
        <v>1751</v>
      </c>
      <c r="AU197" s="133" t="s">
        <v>1751</v>
      </c>
      <c r="AV197" s="68" t="s">
        <v>1751</v>
      </c>
      <c r="AW197" s="68" t="s">
        <v>1751</v>
      </c>
      <c r="AX197" s="68" t="s">
        <v>1751</v>
      </c>
      <c r="AY197" s="68">
        <v>0.13819383493333381</v>
      </c>
      <c r="AZ197" s="68">
        <v>0.14135808864274213</v>
      </c>
      <c r="BA197" s="68" t="s">
        <v>1751</v>
      </c>
      <c r="BB197" s="68" t="s">
        <v>1751</v>
      </c>
      <c r="BC197" s="68" t="s">
        <v>1751</v>
      </c>
      <c r="BD197" s="68" t="s">
        <v>1751</v>
      </c>
      <c r="BE197" s="68" t="s">
        <v>1751</v>
      </c>
      <c r="BF197" s="68" t="s">
        <v>1751</v>
      </c>
    </row>
    <row r="198" spans="1:58">
      <c r="A198" s="132">
        <v>45098</v>
      </c>
      <c r="B198" s="133">
        <v>0.11467228711659565</v>
      </c>
      <c r="C198" s="133">
        <v>0.11428915327718335</v>
      </c>
      <c r="D198" s="133">
        <v>0.16609608804582635</v>
      </c>
      <c r="E198" s="133">
        <v>0.14776234932997048</v>
      </c>
      <c r="F198" s="133">
        <v>0.14707706075661872</v>
      </c>
      <c r="G198" s="133">
        <v>0.13496515750837967</v>
      </c>
      <c r="H198" s="133">
        <v>0.15319771750118241</v>
      </c>
      <c r="I198" s="133">
        <v>0.14695228877695549</v>
      </c>
      <c r="J198" s="133">
        <v>0.14486255982844989</v>
      </c>
      <c r="K198" s="133">
        <v>0.14778692119644857</v>
      </c>
      <c r="L198" s="133">
        <v>0.13341990072618889</v>
      </c>
      <c r="M198" s="133">
        <v>0.14637019713656615</v>
      </c>
      <c r="N198" s="133">
        <v>0.15398802599543682</v>
      </c>
      <c r="O198" s="133">
        <v>0.1548990481553284</v>
      </c>
      <c r="P198" s="133">
        <v>0.14533020582683881</v>
      </c>
      <c r="Q198" s="133">
        <v>0.14392733191436546</v>
      </c>
      <c r="R198" s="133">
        <v>0.17198918885584286</v>
      </c>
      <c r="S198" s="133">
        <v>0.13416988996922941</v>
      </c>
      <c r="T198" s="133">
        <v>0.14199294927531025</v>
      </c>
      <c r="U198" s="133">
        <v>0.12805827237682055</v>
      </c>
      <c r="V198" s="133">
        <v>0.15358597020708459</v>
      </c>
      <c r="W198" s="133">
        <v>0.13702620002694429</v>
      </c>
      <c r="X198" s="133">
        <v>0.11591347601100502</v>
      </c>
      <c r="Y198" s="133">
        <v>0.11619384146756866</v>
      </c>
      <c r="Z198" s="133">
        <v>0.13624503539080962</v>
      </c>
      <c r="AA198" s="133">
        <v>0.12470067331297265</v>
      </c>
      <c r="AB198" s="133">
        <v>0.15354907354149561</v>
      </c>
      <c r="AC198" s="133">
        <v>0.12419541700870326</v>
      </c>
      <c r="AD198" s="133">
        <v>0.14082848140345844</v>
      </c>
      <c r="AE198" s="133">
        <v>0.11145016606537897</v>
      </c>
      <c r="AF198" s="133">
        <v>0.1062088136993488</v>
      </c>
      <c r="AG198" s="133">
        <v>0.13020513926681174</v>
      </c>
      <c r="AH198" s="133">
        <v>0.15082359565619916</v>
      </c>
      <c r="AI198" s="133">
        <v>0.12961390560401234</v>
      </c>
      <c r="AJ198" s="133">
        <v>0.11917976546231804</v>
      </c>
      <c r="AK198" s="133">
        <v>0.14307708523020743</v>
      </c>
      <c r="AL198" s="133">
        <v>0.12749425444798912</v>
      </c>
      <c r="AM198" s="133" t="s">
        <v>1751</v>
      </c>
      <c r="AN198" s="133" t="s">
        <v>1751</v>
      </c>
      <c r="AO198" s="133" t="s">
        <v>1751</v>
      </c>
      <c r="AP198" s="133">
        <v>0.10347114918701897</v>
      </c>
      <c r="AQ198" s="133">
        <v>0.14302514888890527</v>
      </c>
      <c r="AR198" s="133">
        <v>0.13955035924077575</v>
      </c>
      <c r="AS198" s="133">
        <v>0.10334539244266737</v>
      </c>
      <c r="AT198" s="133" t="s">
        <v>1751</v>
      </c>
      <c r="AU198" s="133" t="s">
        <v>1751</v>
      </c>
      <c r="AV198" s="68" t="s">
        <v>1751</v>
      </c>
      <c r="AW198" s="68" t="s">
        <v>1751</v>
      </c>
      <c r="AX198" s="68" t="s">
        <v>1751</v>
      </c>
      <c r="AY198" s="68">
        <v>0.13819383493333304</v>
      </c>
      <c r="AZ198" s="68">
        <v>0.14135808864274196</v>
      </c>
      <c r="BA198" s="68" t="s">
        <v>1751</v>
      </c>
      <c r="BB198" s="68" t="s">
        <v>1751</v>
      </c>
      <c r="BC198" s="68" t="s">
        <v>1751</v>
      </c>
      <c r="BD198" s="68" t="s">
        <v>1751</v>
      </c>
      <c r="BE198" s="68" t="s">
        <v>1751</v>
      </c>
      <c r="BF198" s="68" t="s">
        <v>1751</v>
      </c>
    </row>
    <row r="199" spans="1:58">
      <c r="A199" s="132">
        <v>45099</v>
      </c>
      <c r="B199" s="133">
        <v>0.12065912039847801</v>
      </c>
      <c r="C199" s="133">
        <v>0.11428915327718341</v>
      </c>
      <c r="D199" s="133">
        <v>0.16468373031409456</v>
      </c>
      <c r="E199" s="133">
        <v>0.14776234932997045</v>
      </c>
      <c r="F199" s="133">
        <v>0.14707706075661864</v>
      </c>
      <c r="G199" s="133">
        <v>0.13815200358371577</v>
      </c>
      <c r="H199" s="133">
        <v>0.15319771750118261</v>
      </c>
      <c r="I199" s="133">
        <v>0.1469522887769554</v>
      </c>
      <c r="J199" s="133">
        <v>0.14502448246335645</v>
      </c>
      <c r="K199" s="133">
        <v>0.14460864532151343</v>
      </c>
      <c r="L199" s="133">
        <v>0.13422813063856009</v>
      </c>
      <c r="M199" s="133">
        <v>0.14637019713656607</v>
      </c>
      <c r="N199" s="133">
        <v>0.1539880259486279</v>
      </c>
      <c r="O199" s="133">
        <v>0.15489904833255527</v>
      </c>
      <c r="P199" s="133">
        <v>0.14533020579863082</v>
      </c>
      <c r="Q199" s="133">
        <v>0.14392733191436552</v>
      </c>
      <c r="R199" s="133">
        <v>0.17198918885584283</v>
      </c>
      <c r="S199" s="133">
        <v>0.13416988996922932</v>
      </c>
      <c r="T199" s="133">
        <v>0.14199294927531037</v>
      </c>
      <c r="U199" s="133">
        <v>0.12805827237682049</v>
      </c>
      <c r="V199" s="133">
        <v>0.15358597020708473</v>
      </c>
      <c r="W199" s="133">
        <v>0.13702620002694457</v>
      </c>
      <c r="X199" s="133">
        <v>0.11591347618174366</v>
      </c>
      <c r="Y199" s="133">
        <v>0.11619384146756874</v>
      </c>
      <c r="Z199" s="133">
        <v>0.13624503538062477</v>
      </c>
      <c r="AA199" s="133">
        <v>0.12470067331297285</v>
      </c>
      <c r="AB199" s="133">
        <v>0.15354907354149552</v>
      </c>
      <c r="AC199" s="133">
        <v>0.13070580790300898</v>
      </c>
      <c r="AD199" s="133">
        <v>0.13873235989232405</v>
      </c>
      <c r="AE199" s="133">
        <v>0.1194191315591257</v>
      </c>
      <c r="AF199" s="133">
        <v>0.10620881369934873</v>
      </c>
      <c r="AG199" s="133">
        <v>0.13020513933843966</v>
      </c>
      <c r="AH199" s="133">
        <v>0.1509305283470177</v>
      </c>
      <c r="AI199" s="133">
        <v>0.12504013544229045</v>
      </c>
      <c r="AJ199" s="133">
        <v>0.12268412424865063</v>
      </c>
      <c r="AK199" s="133">
        <v>0.13670743909880448</v>
      </c>
      <c r="AL199" s="133">
        <v>0.12749425445827836</v>
      </c>
      <c r="AM199" s="133" t="s">
        <v>1751</v>
      </c>
      <c r="AN199" s="133" t="s">
        <v>1751</v>
      </c>
      <c r="AO199" s="133" t="s">
        <v>1751</v>
      </c>
      <c r="AP199" s="133">
        <v>0.10347114918701887</v>
      </c>
      <c r="AQ199" s="133">
        <v>0.14302514859946508</v>
      </c>
      <c r="AR199" s="133">
        <v>0.13955035924077575</v>
      </c>
      <c r="AS199" s="133">
        <v>0.10334539244266717</v>
      </c>
      <c r="AT199" s="133" t="s">
        <v>1751</v>
      </c>
      <c r="AU199" s="133" t="s">
        <v>1751</v>
      </c>
      <c r="AV199" s="68" t="s">
        <v>1751</v>
      </c>
      <c r="AW199" s="68" t="s">
        <v>1751</v>
      </c>
      <c r="AX199" s="68" t="s">
        <v>1751</v>
      </c>
      <c r="AY199" s="68">
        <v>0.1388176882350465</v>
      </c>
      <c r="AZ199" s="68">
        <v>0.1413580886427421</v>
      </c>
      <c r="BA199" s="68" t="s">
        <v>1751</v>
      </c>
      <c r="BB199" s="68" t="s">
        <v>1751</v>
      </c>
      <c r="BC199" s="68" t="s">
        <v>1751</v>
      </c>
      <c r="BD199" s="68" t="s">
        <v>1751</v>
      </c>
      <c r="BE199" s="68" t="s">
        <v>1751</v>
      </c>
      <c r="BF199" s="68" t="s">
        <v>1751</v>
      </c>
    </row>
    <row r="200" spans="1:58">
      <c r="A200" s="132">
        <v>45100</v>
      </c>
      <c r="B200" s="133">
        <v>0.12065912039847801</v>
      </c>
      <c r="C200" s="133">
        <v>0.11428915327718341</v>
      </c>
      <c r="D200" s="133">
        <v>0.16468373031409458</v>
      </c>
      <c r="E200" s="133">
        <v>0.14776234932997057</v>
      </c>
      <c r="F200" s="133">
        <v>0.14707706075661878</v>
      </c>
      <c r="G200" s="133">
        <v>0.13815200358371593</v>
      </c>
      <c r="H200" s="133">
        <v>0.1531977175011825</v>
      </c>
      <c r="I200" s="133">
        <v>0.14695228877695557</v>
      </c>
      <c r="J200" s="133">
        <v>0.14502448246335636</v>
      </c>
      <c r="K200" s="133">
        <v>0.14460864532151335</v>
      </c>
      <c r="L200" s="133">
        <v>0.13422813063856007</v>
      </c>
      <c r="M200" s="133">
        <v>0.14637019713656607</v>
      </c>
      <c r="N200" s="133">
        <v>0.1539880259486279</v>
      </c>
      <c r="O200" s="133">
        <v>0.15489904833255522</v>
      </c>
      <c r="P200" s="133">
        <v>0.14533020579863082</v>
      </c>
      <c r="Q200" s="133">
        <v>0.14392733191436552</v>
      </c>
      <c r="R200" s="133">
        <v>0.17198918885584283</v>
      </c>
      <c r="S200" s="133">
        <v>0.13416988996922932</v>
      </c>
      <c r="T200" s="133">
        <v>0.14199294927531037</v>
      </c>
      <c r="U200" s="133">
        <v>0.12805827279358917</v>
      </c>
      <c r="V200" s="133">
        <v>0.15358597020708473</v>
      </c>
      <c r="W200" s="133">
        <v>0.13702620002694457</v>
      </c>
      <c r="X200" s="133">
        <v>0.11591347618174366</v>
      </c>
      <c r="Y200" s="133">
        <v>0.11619384146756874</v>
      </c>
      <c r="Z200" s="133">
        <v>0.13624503538062477</v>
      </c>
      <c r="AA200" s="133">
        <v>0.12470067331297285</v>
      </c>
      <c r="AB200" s="133">
        <v>0.15354907354149552</v>
      </c>
      <c r="AC200" s="133">
        <v>0.13070580790300898</v>
      </c>
      <c r="AD200" s="133">
        <v>0.13873235989232405</v>
      </c>
      <c r="AE200" s="133">
        <v>0.1194191315591257</v>
      </c>
      <c r="AF200" s="133">
        <v>0.10620881369934873</v>
      </c>
      <c r="AG200" s="133">
        <v>0.13020513933843966</v>
      </c>
      <c r="AH200" s="133">
        <v>0.1509305283470177</v>
      </c>
      <c r="AI200" s="133">
        <v>0.12504013544229045</v>
      </c>
      <c r="AJ200" s="133">
        <v>0.12268412424865063</v>
      </c>
      <c r="AK200" s="133">
        <v>0.13670743909880448</v>
      </c>
      <c r="AL200" s="133">
        <v>0.12749425445827836</v>
      </c>
      <c r="AM200" s="133" t="s">
        <v>1751</v>
      </c>
      <c r="AN200" s="133" t="s">
        <v>1751</v>
      </c>
      <c r="AO200" s="133" t="s">
        <v>1751</v>
      </c>
      <c r="AP200" s="133">
        <v>0.10347114918701887</v>
      </c>
      <c r="AQ200" s="133">
        <v>0.14302514859946511</v>
      </c>
      <c r="AR200" s="133">
        <v>0.13955035924077588</v>
      </c>
      <c r="AS200" s="133">
        <v>0.10334539244266717</v>
      </c>
      <c r="AT200" s="133" t="s">
        <v>1751</v>
      </c>
      <c r="AU200" s="133" t="s">
        <v>1751</v>
      </c>
      <c r="AV200" s="68" t="s">
        <v>1751</v>
      </c>
      <c r="AW200" s="68" t="s">
        <v>1751</v>
      </c>
      <c r="AX200" s="68" t="s">
        <v>1751</v>
      </c>
      <c r="AY200" s="68">
        <v>0.1388176882350465</v>
      </c>
      <c r="AZ200" s="68">
        <v>0.1413580886427421</v>
      </c>
      <c r="BA200" s="68" t="s">
        <v>1751</v>
      </c>
      <c r="BB200" s="68" t="s">
        <v>1751</v>
      </c>
      <c r="BC200" s="68" t="s">
        <v>1751</v>
      </c>
      <c r="BD200" s="68" t="s">
        <v>1751</v>
      </c>
      <c r="BE200" s="68" t="s">
        <v>1751</v>
      </c>
      <c r="BF200" s="68" t="s">
        <v>1751</v>
      </c>
    </row>
    <row r="201" spans="1:58">
      <c r="A201" s="132">
        <v>45101</v>
      </c>
      <c r="B201" s="133">
        <v>0.12065912039847801</v>
      </c>
      <c r="C201" s="133">
        <v>0.11428915327718341</v>
      </c>
      <c r="D201" s="133">
        <v>0.16468373031409458</v>
      </c>
      <c r="E201" s="133">
        <v>0.14776234932997057</v>
      </c>
      <c r="F201" s="133">
        <v>0.14707706075661878</v>
      </c>
      <c r="G201" s="133">
        <v>0.13815200358371593</v>
      </c>
      <c r="H201" s="133">
        <v>0.1531977175011825</v>
      </c>
      <c r="I201" s="133">
        <v>0.14695228877695557</v>
      </c>
      <c r="J201" s="133">
        <v>0.14502448246335636</v>
      </c>
      <c r="K201" s="133">
        <v>0.14460864532151335</v>
      </c>
      <c r="L201" s="133">
        <v>0.13422813063856007</v>
      </c>
      <c r="M201" s="133">
        <v>0.14637019713656607</v>
      </c>
      <c r="N201" s="133">
        <v>0.1539880259486279</v>
      </c>
      <c r="O201" s="133">
        <v>0.15489904833255522</v>
      </c>
      <c r="P201" s="133">
        <v>0.14533020579863082</v>
      </c>
      <c r="Q201" s="133">
        <v>0.14392733191436552</v>
      </c>
      <c r="R201" s="133">
        <v>0.17198918885584283</v>
      </c>
      <c r="S201" s="133">
        <v>0.13416988996922932</v>
      </c>
      <c r="T201" s="133">
        <v>0.14199294927531037</v>
      </c>
      <c r="U201" s="133">
        <v>0.12805827279358917</v>
      </c>
      <c r="V201" s="133">
        <v>0.15358597020708473</v>
      </c>
      <c r="W201" s="133">
        <v>0.13702620002694457</v>
      </c>
      <c r="X201" s="133">
        <v>0.11591347618174366</v>
      </c>
      <c r="Y201" s="133">
        <v>0.11619384146756874</v>
      </c>
      <c r="Z201" s="133">
        <v>0.13624503538062477</v>
      </c>
      <c r="AA201" s="133">
        <v>0.12470067331297285</v>
      </c>
      <c r="AB201" s="133">
        <v>0.15354907354149552</v>
      </c>
      <c r="AC201" s="133">
        <v>0.13070580790300898</v>
      </c>
      <c r="AD201" s="133">
        <v>0.13873235989232405</v>
      </c>
      <c r="AE201" s="133">
        <v>0.1194191315591257</v>
      </c>
      <c r="AF201" s="133">
        <v>0.10620881369934873</v>
      </c>
      <c r="AG201" s="133">
        <v>0.13020513933843966</v>
      </c>
      <c r="AH201" s="133">
        <v>0.1509305283470177</v>
      </c>
      <c r="AI201" s="133">
        <v>0.12504013544229045</v>
      </c>
      <c r="AJ201" s="133">
        <v>0.12268412424865063</v>
      </c>
      <c r="AK201" s="133">
        <v>0.13670743909880448</v>
      </c>
      <c r="AL201" s="133">
        <v>0.12749425445827836</v>
      </c>
      <c r="AM201" s="133" t="s">
        <v>1751</v>
      </c>
      <c r="AN201" s="133" t="s">
        <v>1751</v>
      </c>
      <c r="AO201" s="133" t="s">
        <v>1751</v>
      </c>
      <c r="AP201" s="133">
        <v>0.10347114918701887</v>
      </c>
      <c r="AQ201" s="133">
        <v>0.14302514859946511</v>
      </c>
      <c r="AR201" s="133">
        <v>0.13955035924077588</v>
      </c>
      <c r="AS201" s="133">
        <v>0.10334539244266717</v>
      </c>
      <c r="AT201" s="133" t="s">
        <v>1751</v>
      </c>
      <c r="AU201" s="133" t="s">
        <v>1751</v>
      </c>
      <c r="AV201" s="68" t="s">
        <v>1751</v>
      </c>
      <c r="AW201" s="68" t="s">
        <v>1751</v>
      </c>
      <c r="AX201" s="68" t="s">
        <v>1751</v>
      </c>
      <c r="AY201" s="68">
        <v>0.1388176882350465</v>
      </c>
      <c r="AZ201" s="68">
        <v>0.1413580886427421</v>
      </c>
      <c r="BA201" s="68" t="s">
        <v>1751</v>
      </c>
      <c r="BB201" s="68" t="s">
        <v>1751</v>
      </c>
      <c r="BC201" s="68" t="s">
        <v>1751</v>
      </c>
      <c r="BD201" s="68" t="s">
        <v>1751</v>
      </c>
      <c r="BE201" s="68" t="s">
        <v>1751</v>
      </c>
      <c r="BF201" s="68" t="s">
        <v>1751</v>
      </c>
    </row>
    <row r="202" spans="1:58">
      <c r="A202" s="132">
        <v>45102</v>
      </c>
      <c r="B202" s="133">
        <v>0.12065912039847813</v>
      </c>
      <c r="C202" s="133">
        <v>0.11428915327718335</v>
      </c>
      <c r="D202" s="133">
        <v>0.16506763711920144</v>
      </c>
      <c r="E202" s="133">
        <v>0.14934366978125041</v>
      </c>
      <c r="F202" s="133">
        <v>0.14294582902894476</v>
      </c>
      <c r="G202" s="133">
        <v>0.13815200353718207</v>
      </c>
      <c r="H202" s="133">
        <v>0.15420093908068946</v>
      </c>
      <c r="I202" s="133">
        <v>0.1469522887738913</v>
      </c>
      <c r="J202" s="133">
        <v>0.14526811278552285</v>
      </c>
      <c r="K202" s="133">
        <v>0.14460864532151335</v>
      </c>
      <c r="L202" s="133">
        <v>0.13058117271681899</v>
      </c>
      <c r="M202" s="133">
        <v>0.14637019713656618</v>
      </c>
      <c r="N202" s="133">
        <v>0.15398802584421298</v>
      </c>
      <c r="O202" s="133">
        <v>0.15517713545800677</v>
      </c>
      <c r="P202" s="133">
        <v>0.14533020605365635</v>
      </c>
      <c r="Q202" s="133">
        <v>0.14392733191436549</v>
      </c>
      <c r="R202" s="133">
        <v>0.17198918885584286</v>
      </c>
      <c r="S202" s="133">
        <v>0.13416988996922932</v>
      </c>
      <c r="T202" s="133">
        <v>0.14199294927531028</v>
      </c>
      <c r="U202" s="133">
        <v>0.12600906539449638</v>
      </c>
      <c r="V202" s="133">
        <v>0.15358597020708445</v>
      </c>
      <c r="W202" s="133">
        <v>0.13702619992980317</v>
      </c>
      <c r="X202" s="133">
        <v>0.11591347588651044</v>
      </c>
      <c r="Y202" s="133">
        <v>0.11619384146756877</v>
      </c>
      <c r="Z202" s="133">
        <v>0.13624503538062471</v>
      </c>
      <c r="AA202" s="133">
        <v>0.12470067331297269</v>
      </c>
      <c r="AB202" s="133">
        <v>0.15753508797456853</v>
      </c>
      <c r="AC202" s="133">
        <v>0.13099595933067995</v>
      </c>
      <c r="AD202" s="133">
        <v>0.13472899394255722</v>
      </c>
      <c r="AE202" s="133">
        <v>0.12176129261212307</v>
      </c>
      <c r="AF202" s="133">
        <v>0.1062088136993488</v>
      </c>
      <c r="AG202" s="133">
        <v>0.13020513926521263</v>
      </c>
      <c r="AH202" s="133">
        <v>0.15121840407005027</v>
      </c>
      <c r="AI202" s="133">
        <v>0.12504013544229048</v>
      </c>
      <c r="AJ202" s="133">
        <v>0.12268412424865047</v>
      </c>
      <c r="AK202" s="133">
        <v>0.13670743909880448</v>
      </c>
      <c r="AL202" s="133">
        <v>0.12749425445827842</v>
      </c>
      <c r="AM202" s="133" t="s">
        <v>1751</v>
      </c>
      <c r="AN202" s="133" t="s">
        <v>1751</v>
      </c>
      <c r="AO202" s="133" t="s">
        <v>1751</v>
      </c>
      <c r="AP202" s="133">
        <v>0.10347114918701897</v>
      </c>
      <c r="AQ202" s="133">
        <v>0.14302514856935583</v>
      </c>
      <c r="AR202" s="133">
        <v>0.13955035924077588</v>
      </c>
      <c r="AS202" s="133">
        <v>0.10334539244266737</v>
      </c>
      <c r="AT202" s="133" t="s">
        <v>1751</v>
      </c>
      <c r="AU202" s="133" t="s">
        <v>1751</v>
      </c>
      <c r="AV202" s="68" t="s">
        <v>1751</v>
      </c>
      <c r="AW202" s="68" t="s">
        <v>1751</v>
      </c>
      <c r="AX202" s="68" t="s">
        <v>1751</v>
      </c>
      <c r="AY202" s="68">
        <v>0.13881768717701645</v>
      </c>
      <c r="AZ202" s="68">
        <v>0.14135808864274196</v>
      </c>
      <c r="BA202" s="68" t="s">
        <v>1751</v>
      </c>
      <c r="BB202" s="68" t="s">
        <v>1751</v>
      </c>
      <c r="BC202" s="68" t="s">
        <v>1751</v>
      </c>
      <c r="BD202" s="68" t="s">
        <v>1751</v>
      </c>
      <c r="BE202" s="68" t="s">
        <v>1751</v>
      </c>
      <c r="BF202" s="68" t="s">
        <v>1751</v>
      </c>
    </row>
    <row r="203" spans="1:58">
      <c r="A203" s="132">
        <v>45103</v>
      </c>
      <c r="B203" s="133">
        <v>0.10632997947322961</v>
      </c>
      <c r="C203" s="133">
        <v>0.10776094821775521</v>
      </c>
      <c r="D203" s="133">
        <v>0.1650676371192015</v>
      </c>
      <c r="E203" s="133">
        <v>0.14499512614901144</v>
      </c>
      <c r="F203" s="133">
        <v>0.14294582902894476</v>
      </c>
      <c r="G203" s="133">
        <v>0.13846488725840311</v>
      </c>
      <c r="H203" s="133">
        <v>0.15420093908885088</v>
      </c>
      <c r="I203" s="133">
        <v>0.14355492777132411</v>
      </c>
      <c r="J203" s="133">
        <v>0.14526811278552276</v>
      </c>
      <c r="K203" s="133">
        <v>0.14460864513671742</v>
      </c>
      <c r="L203" s="133">
        <v>0.13161449726287797</v>
      </c>
      <c r="M203" s="133">
        <v>0.1463701971365661</v>
      </c>
      <c r="N203" s="133">
        <v>0.15502786254695405</v>
      </c>
      <c r="O203" s="133">
        <v>0.15517713542927758</v>
      </c>
      <c r="P203" s="133">
        <v>0.14974030680394135</v>
      </c>
      <c r="Q203" s="133">
        <v>0.14392733191436555</v>
      </c>
      <c r="R203" s="133">
        <v>0.17198918885584283</v>
      </c>
      <c r="S203" s="133">
        <v>0.13416988996922932</v>
      </c>
      <c r="T203" s="133">
        <v>0.14199294927531034</v>
      </c>
      <c r="U203" s="133">
        <v>0.12878111931471364</v>
      </c>
      <c r="V203" s="133">
        <v>0.15358597020708473</v>
      </c>
      <c r="W203" s="133">
        <v>0.13702619992980317</v>
      </c>
      <c r="X203" s="133">
        <v>0.11591347587341828</v>
      </c>
      <c r="Y203" s="133">
        <v>0.11619384146756877</v>
      </c>
      <c r="Z203" s="133">
        <v>0.14079126390058988</v>
      </c>
      <c r="AA203" s="133">
        <v>0.12470067331297269</v>
      </c>
      <c r="AB203" s="133">
        <v>0.15753508797456861</v>
      </c>
      <c r="AC203" s="133">
        <v>0.13099595911165518</v>
      </c>
      <c r="AD203" s="133">
        <v>0.13472899373238084</v>
      </c>
      <c r="AE203" s="133">
        <v>0.12188055969594762</v>
      </c>
      <c r="AF203" s="133">
        <v>0.11203950680537447</v>
      </c>
      <c r="AG203" s="133">
        <v>0.13020513926521257</v>
      </c>
      <c r="AH203" s="133">
        <v>0.13939765582556887</v>
      </c>
      <c r="AI203" s="133">
        <v>0.12504013548754006</v>
      </c>
      <c r="AJ203" s="133">
        <v>0.11785168329536172</v>
      </c>
      <c r="AK203" s="133">
        <v>0.13670743909880448</v>
      </c>
      <c r="AL203" s="133">
        <v>0.12749425445827836</v>
      </c>
      <c r="AM203" s="133" t="s">
        <v>1751</v>
      </c>
      <c r="AN203" s="133" t="s">
        <v>1751</v>
      </c>
      <c r="AO203" s="133" t="s">
        <v>1751</v>
      </c>
      <c r="AP203" s="133">
        <v>0.10347114918097172</v>
      </c>
      <c r="AQ203" s="133">
        <v>0.14302514856935589</v>
      </c>
      <c r="AR203" s="133">
        <v>0.14321317840455636</v>
      </c>
      <c r="AS203" s="133">
        <v>0.10334539244266736</v>
      </c>
      <c r="AT203" s="133" t="s">
        <v>1751</v>
      </c>
      <c r="AU203" s="133" t="s">
        <v>1751</v>
      </c>
      <c r="AV203" s="68" t="s">
        <v>1751</v>
      </c>
      <c r="AW203" s="68" t="s">
        <v>1751</v>
      </c>
      <c r="AX203" s="68" t="s">
        <v>1751</v>
      </c>
      <c r="AY203" s="68">
        <v>0.13881768717700171</v>
      </c>
      <c r="AZ203" s="68">
        <v>0.1413580886427421</v>
      </c>
      <c r="BA203" s="68" t="s">
        <v>1751</v>
      </c>
      <c r="BB203" s="68" t="s">
        <v>1751</v>
      </c>
      <c r="BC203" s="68" t="s">
        <v>1751</v>
      </c>
      <c r="BD203" s="68" t="s">
        <v>1751</v>
      </c>
      <c r="BE203" s="68" t="s">
        <v>1751</v>
      </c>
      <c r="BF203" s="68" t="s">
        <v>1751</v>
      </c>
    </row>
    <row r="204" spans="1:58">
      <c r="A204" s="132">
        <v>45104</v>
      </c>
      <c r="B204" s="133">
        <v>0.10632997947322967</v>
      </c>
      <c r="C204" s="133">
        <v>0.10776094821775524</v>
      </c>
      <c r="D204" s="133">
        <v>0.16506763711920155</v>
      </c>
      <c r="E204" s="133">
        <v>0.14499512614901153</v>
      </c>
      <c r="F204" s="133">
        <v>0.1429458290052725</v>
      </c>
      <c r="G204" s="133">
        <v>0.13846488725840292</v>
      </c>
      <c r="H204" s="133">
        <v>0.15420093908885094</v>
      </c>
      <c r="I204" s="133">
        <v>0.14355492777132417</v>
      </c>
      <c r="J204" s="133">
        <v>0.14526811278306453</v>
      </c>
      <c r="K204" s="133">
        <v>0.14340173255130254</v>
      </c>
      <c r="L204" s="133">
        <v>0.13168875773473476</v>
      </c>
      <c r="M204" s="133">
        <v>0.14637019713656613</v>
      </c>
      <c r="N204" s="133">
        <v>0.15502786231748547</v>
      </c>
      <c r="O204" s="133">
        <v>0.14865332982989568</v>
      </c>
      <c r="P204" s="133">
        <v>0.14974030680125613</v>
      </c>
      <c r="Q204" s="133">
        <v>0.14392733191436544</v>
      </c>
      <c r="R204" s="133">
        <v>0.17198918889793771</v>
      </c>
      <c r="S204" s="133">
        <v>0.13416988996922943</v>
      </c>
      <c r="T204" s="133">
        <v>0.14199294927531045</v>
      </c>
      <c r="U204" s="133">
        <v>0.12884951002654987</v>
      </c>
      <c r="V204" s="133">
        <v>0.15358597020708467</v>
      </c>
      <c r="W204" s="133">
        <v>0.13702619992980319</v>
      </c>
      <c r="X204" s="133">
        <v>0.11591347587341831</v>
      </c>
      <c r="Y204" s="133">
        <v>0.11619384161539793</v>
      </c>
      <c r="Z204" s="133">
        <v>0.14088552488367101</v>
      </c>
      <c r="AA204" s="133">
        <v>0.12470067331297272</v>
      </c>
      <c r="AB204" s="133">
        <v>0.15753508797456864</v>
      </c>
      <c r="AC204" s="133">
        <v>0.12551341080612646</v>
      </c>
      <c r="AD204" s="133">
        <v>0.13472899373238073</v>
      </c>
      <c r="AE204" s="133">
        <v>0.12188055969594765</v>
      </c>
      <c r="AF204" s="133">
        <v>0.11203950680537442</v>
      </c>
      <c r="AG204" s="133">
        <v>0.1349910660167685</v>
      </c>
      <c r="AH204" s="133">
        <v>0.14810283756637399</v>
      </c>
      <c r="AI204" s="133">
        <v>0.12504013547492168</v>
      </c>
      <c r="AJ204" s="133">
        <v>0.11802721854410167</v>
      </c>
      <c r="AK204" s="133">
        <v>0.13670743909880453</v>
      </c>
      <c r="AL204" s="133">
        <v>0.1274942544582785</v>
      </c>
      <c r="AM204" s="133" t="s">
        <v>1751</v>
      </c>
      <c r="AN204" s="133" t="s">
        <v>1751</v>
      </c>
      <c r="AO204" s="133" t="s">
        <v>1751</v>
      </c>
      <c r="AP204" s="133">
        <v>0.10347114918097162</v>
      </c>
      <c r="AQ204" s="133">
        <v>0.14302514856935583</v>
      </c>
      <c r="AR204" s="133">
        <v>0.14303417444398037</v>
      </c>
      <c r="AS204" s="133">
        <v>0.10334539244266726</v>
      </c>
      <c r="AT204" s="133" t="s">
        <v>1751</v>
      </c>
      <c r="AU204" s="133" t="s">
        <v>1751</v>
      </c>
      <c r="AV204" s="68" t="s">
        <v>1751</v>
      </c>
      <c r="AW204" s="68" t="s">
        <v>1751</v>
      </c>
      <c r="AX204" s="68" t="s">
        <v>1751</v>
      </c>
      <c r="AY204" s="68">
        <v>0.13881768559442037</v>
      </c>
      <c r="AZ204" s="68">
        <v>0.13928100218662334</v>
      </c>
      <c r="BA204" s="68" t="s">
        <v>1751</v>
      </c>
      <c r="BB204" s="68" t="s">
        <v>1751</v>
      </c>
      <c r="BC204" s="68" t="s">
        <v>1751</v>
      </c>
      <c r="BD204" s="68" t="s">
        <v>1751</v>
      </c>
      <c r="BE204" s="68" t="s">
        <v>1751</v>
      </c>
      <c r="BF204" s="68" t="s">
        <v>1751</v>
      </c>
    </row>
    <row r="205" spans="1:58">
      <c r="A205" s="132">
        <v>45105</v>
      </c>
      <c r="B205" s="133">
        <v>0.10632997947322975</v>
      </c>
      <c r="C205" s="133">
        <v>0.11537443695906341</v>
      </c>
      <c r="D205" s="133">
        <v>0.15880555714034042</v>
      </c>
      <c r="E205" s="133">
        <v>0.14076459303063529</v>
      </c>
      <c r="F205" s="133">
        <v>0.14294582900527253</v>
      </c>
      <c r="G205" s="133">
        <v>0.13862190757791168</v>
      </c>
      <c r="H205" s="133">
        <v>0.1542009389615589</v>
      </c>
      <c r="I205" s="133">
        <v>0.14566049337742434</v>
      </c>
      <c r="J205" s="133">
        <v>0.13730804691830145</v>
      </c>
      <c r="K205" s="133">
        <v>0.14876389252135913</v>
      </c>
      <c r="L205" s="133">
        <v>0.13056263262100709</v>
      </c>
      <c r="M205" s="133">
        <v>0.14637019713656618</v>
      </c>
      <c r="N205" s="133">
        <v>0.1550278623053776</v>
      </c>
      <c r="O205" s="133">
        <v>0.14865332981207757</v>
      </c>
      <c r="P205" s="133">
        <v>0.14974030684972423</v>
      </c>
      <c r="Q205" s="133">
        <v>0.14392733191436549</v>
      </c>
      <c r="R205" s="133">
        <v>0.17198918889793766</v>
      </c>
      <c r="S205" s="133">
        <v>0.13416988996922946</v>
      </c>
      <c r="T205" s="133">
        <v>0.14199294927531028</v>
      </c>
      <c r="U205" s="133">
        <v>0.13165854916673925</v>
      </c>
      <c r="V205" s="133">
        <v>0.1535859702070847</v>
      </c>
      <c r="W205" s="133">
        <v>0.13702619992980317</v>
      </c>
      <c r="X205" s="133">
        <v>0.11591347587341844</v>
      </c>
      <c r="Y205" s="133">
        <v>0.11619384162835644</v>
      </c>
      <c r="Z205" s="133">
        <v>0.14088552488367109</v>
      </c>
      <c r="AA205" s="133">
        <v>0.12470067331297269</v>
      </c>
      <c r="AB205" s="133">
        <v>0.15753508797456853</v>
      </c>
      <c r="AC205" s="133">
        <v>0.12551341072244249</v>
      </c>
      <c r="AD205" s="133">
        <v>0.13472899373238084</v>
      </c>
      <c r="AE205" s="133">
        <v>0.12188055969594769</v>
      </c>
      <c r="AF205" s="133">
        <v>0.12303406984483428</v>
      </c>
      <c r="AG205" s="133">
        <v>0.13530924312493942</v>
      </c>
      <c r="AH205" s="133">
        <v>0.14820791683720447</v>
      </c>
      <c r="AI205" s="133">
        <v>0.13116667839389179</v>
      </c>
      <c r="AJ205" s="133">
        <v>0.11802721854410164</v>
      </c>
      <c r="AK205" s="133">
        <v>0.14217637828404264</v>
      </c>
      <c r="AL205" s="133">
        <v>0.12749425455298546</v>
      </c>
      <c r="AM205" s="133" t="s">
        <v>1751</v>
      </c>
      <c r="AN205" s="133" t="s">
        <v>1751</v>
      </c>
      <c r="AO205" s="133" t="s">
        <v>1751</v>
      </c>
      <c r="AP205" s="133">
        <v>0.10347114923342202</v>
      </c>
      <c r="AQ205" s="133">
        <v>0.14392821669650907</v>
      </c>
      <c r="AR205" s="133">
        <v>0.14341961813937931</v>
      </c>
      <c r="AS205" s="133">
        <v>0.10334539244266734</v>
      </c>
      <c r="AT205" s="133" t="s">
        <v>1751</v>
      </c>
      <c r="AU205" s="133" t="s">
        <v>1751</v>
      </c>
      <c r="AV205" s="68" t="s">
        <v>1751</v>
      </c>
      <c r="AW205" s="68" t="s">
        <v>1751</v>
      </c>
      <c r="AX205" s="68" t="s">
        <v>1751</v>
      </c>
      <c r="AY205" s="68">
        <v>0.13881768559442137</v>
      </c>
      <c r="AZ205" s="68">
        <v>0.13928100218662309</v>
      </c>
      <c r="BA205" s="68" t="s">
        <v>1751</v>
      </c>
      <c r="BB205" s="68" t="s">
        <v>1751</v>
      </c>
      <c r="BC205" s="68" t="s">
        <v>1751</v>
      </c>
      <c r="BD205" s="68" t="s">
        <v>1751</v>
      </c>
      <c r="BE205" s="68" t="s">
        <v>1751</v>
      </c>
      <c r="BF205" s="68" t="s">
        <v>1751</v>
      </c>
    </row>
    <row r="206" spans="1:58">
      <c r="A206" s="132">
        <v>45106</v>
      </c>
      <c r="B206" s="133">
        <v>0.10632997947322975</v>
      </c>
      <c r="C206" s="133">
        <v>0.11537443695906341</v>
      </c>
      <c r="D206" s="133">
        <v>0.15880555714034042</v>
      </c>
      <c r="E206" s="133">
        <v>0.14076459303063529</v>
      </c>
      <c r="F206" s="133">
        <v>0.14294582900527253</v>
      </c>
      <c r="G206" s="133">
        <v>0.13862190757791168</v>
      </c>
      <c r="H206" s="133">
        <v>0.1542009389615589</v>
      </c>
      <c r="I206" s="133">
        <v>0.14566049337742434</v>
      </c>
      <c r="J206" s="133">
        <v>0.13730804691830142</v>
      </c>
      <c r="K206" s="133">
        <v>0.14876389252135902</v>
      </c>
      <c r="L206" s="133">
        <v>0.13056263262100709</v>
      </c>
      <c r="M206" s="133">
        <v>0.14637019713656618</v>
      </c>
      <c r="N206" s="133">
        <v>0.1550278623053776</v>
      </c>
      <c r="O206" s="133">
        <v>0.14865332981207757</v>
      </c>
      <c r="P206" s="133">
        <v>0.14974030684972423</v>
      </c>
      <c r="Q206" s="133">
        <v>0.14392733191436549</v>
      </c>
      <c r="R206" s="133">
        <v>0.17198918889793766</v>
      </c>
      <c r="S206" s="133">
        <v>0.13416988996922946</v>
      </c>
      <c r="T206" s="133">
        <v>0.14199294927531028</v>
      </c>
      <c r="U206" s="133">
        <v>0.13165854916673927</v>
      </c>
      <c r="V206" s="133">
        <v>0.1535859702070847</v>
      </c>
      <c r="W206" s="133">
        <v>0.13702619992980317</v>
      </c>
      <c r="X206" s="133">
        <v>0.11591347587341844</v>
      </c>
      <c r="Y206" s="133">
        <v>0.11619384162835644</v>
      </c>
      <c r="Z206" s="133">
        <v>0.14088552488367109</v>
      </c>
      <c r="AA206" s="133">
        <v>0.12470067331297269</v>
      </c>
      <c r="AB206" s="133">
        <v>0.15753508797456853</v>
      </c>
      <c r="AC206" s="133">
        <v>0.12551341072244251</v>
      </c>
      <c r="AD206" s="133">
        <v>0.13472899373238084</v>
      </c>
      <c r="AE206" s="133">
        <v>0.12188055969594769</v>
      </c>
      <c r="AF206" s="133">
        <v>0.12303406984483428</v>
      </c>
      <c r="AG206" s="133">
        <v>0.13530924312493942</v>
      </c>
      <c r="AH206" s="133">
        <v>0.14820791683720447</v>
      </c>
      <c r="AI206" s="133">
        <v>0.13116667839389179</v>
      </c>
      <c r="AJ206" s="133">
        <v>0.11802721854410164</v>
      </c>
      <c r="AK206" s="133">
        <v>0.14217637828404264</v>
      </c>
      <c r="AL206" s="133">
        <v>0.12749425455298546</v>
      </c>
      <c r="AM206" s="133" t="s">
        <v>1751</v>
      </c>
      <c r="AN206" s="133" t="s">
        <v>1751</v>
      </c>
      <c r="AO206" s="133" t="s">
        <v>1751</v>
      </c>
      <c r="AP206" s="133">
        <v>0.10347114923342202</v>
      </c>
      <c r="AQ206" s="133">
        <v>0.14392821669650907</v>
      </c>
      <c r="AR206" s="133">
        <v>0.14341961813937917</v>
      </c>
      <c r="AS206" s="133">
        <v>0.10334539244266734</v>
      </c>
      <c r="AT206" s="133" t="s">
        <v>1751</v>
      </c>
      <c r="AU206" s="133" t="s">
        <v>1751</v>
      </c>
      <c r="AV206" s="68" t="s">
        <v>1751</v>
      </c>
      <c r="AW206" s="68" t="s">
        <v>1751</v>
      </c>
      <c r="AX206" s="68" t="s">
        <v>1751</v>
      </c>
      <c r="AY206" s="68">
        <v>0.1388176855944214</v>
      </c>
      <c r="AZ206" s="68">
        <v>0.13928100218662309</v>
      </c>
      <c r="BA206" s="68" t="s">
        <v>1751</v>
      </c>
      <c r="BB206" s="68" t="s">
        <v>1751</v>
      </c>
      <c r="BC206" s="68" t="s">
        <v>1751</v>
      </c>
      <c r="BD206" s="68" t="s">
        <v>1751</v>
      </c>
      <c r="BE206" s="68" t="s">
        <v>1751</v>
      </c>
      <c r="BF206" s="68" t="s">
        <v>1751</v>
      </c>
    </row>
    <row r="207" spans="1:58">
      <c r="A207" s="132">
        <v>45107</v>
      </c>
      <c r="B207" s="133">
        <v>0.10632997947322975</v>
      </c>
      <c r="C207" s="133">
        <v>0.11537443695906341</v>
      </c>
      <c r="D207" s="133">
        <v>0.15880555714034042</v>
      </c>
      <c r="E207" s="133">
        <v>0.14076459303063529</v>
      </c>
      <c r="F207" s="133">
        <v>0.14294582900527253</v>
      </c>
      <c r="G207" s="133">
        <v>0.13862190757791168</v>
      </c>
      <c r="H207" s="133">
        <v>0.1542009389615589</v>
      </c>
      <c r="I207" s="133">
        <v>0.14566049337742434</v>
      </c>
      <c r="J207" s="133">
        <v>0.13730804691830142</v>
      </c>
      <c r="K207" s="133">
        <v>0.14876389252135902</v>
      </c>
      <c r="L207" s="133">
        <v>0.13056263262100709</v>
      </c>
      <c r="M207" s="133">
        <v>0.14637019713656618</v>
      </c>
      <c r="N207" s="133">
        <v>0.1550278623053776</v>
      </c>
      <c r="O207" s="133">
        <v>0.14865332981207757</v>
      </c>
      <c r="P207" s="133">
        <v>0.14974030684972423</v>
      </c>
      <c r="Q207" s="133">
        <v>0.14392733191436549</v>
      </c>
      <c r="R207" s="133">
        <v>0.17198918889793766</v>
      </c>
      <c r="S207" s="133">
        <v>0.13416988996922946</v>
      </c>
      <c r="T207" s="133">
        <v>0.14199294927531028</v>
      </c>
      <c r="U207" s="133">
        <v>0.1316585491667393</v>
      </c>
      <c r="V207" s="133">
        <v>0.1535859702070847</v>
      </c>
      <c r="W207" s="133">
        <v>0.13702619992980317</v>
      </c>
      <c r="X207" s="133">
        <v>0.11591347587341844</v>
      </c>
      <c r="Y207" s="133">
        <v>0.11619384162835644</v>
      </c>
      <c r="Z207" s="133">
        <v>0.14088552488367109</v>
      </c>
      <c r="AA207" s="133">
        <v>0.12470067331297269</v>
      </c>
      <c r="AB207" s="133">
        <v>0.15753508797456853</v>
      </c>
      <c r="AC207" s="133">
        <v>0.12551341072244254</v>
      </c>
      <c r="AD207" s="133">
        <v>0.13472899373238084</v>
      </c>
      <c r="AE207" s="133">
        <v>0.12188055969594769</v>
      </c>
      <c r="AF207" s="133">
        <v>0.12303406984483428</v>
      </c>
      <c r="AG207" s="133">
        <v>0.13530924312493942</v>
      </c>
      <c r="AH207" s="133">
        <v>0.14820791683720447</v>
      </c>
      <c r="AI207" s="133">
        <v>0.13116667839389179</v>
      </c>
      <c r="AJ207" s="133">
        <v>0.11802721854410164</v>
      </c>
      <c r="AK207" s="133">
        <v>0.14217637828404264</v>
      </c>
      <c r="AL207" s="133">
        <v>0.12749425455298546</v>
      </c>
      <c r="AM207" s="133" t="s">
        <v>1751</v>
      </c>
      <c r="AN207" s="133" t="s">
        <v>1751</v>
      </c>
      <c r="AO207" s="133" t="s">
        <v>1751</v>
      </c>
      <c r="AP207" s="133">
        <v>0.10347114923342202</v>
      </c>
      <c r="AQ207" s="133">
        <v>0.14392821669650907</v>
      </c>
      <c r="AR207" s="133">
        <v>0.14341961813937917</v>
      </c>
      <c r="AS207" s="133">
        <v>0.10334539244266734</v>
      </c>
      <c r="AT207" s="133" t="s">
        <v>1751</v>
      </c>
      <c r="AU207" s="133" t="s">
        <v>1751</v>
      </c>
      <c r="AV207" s="68" t="s">
        <v>1751</v>
      </c>
      <c r="AW207" s="68" t="s">
        <v>1751</v>
      </c>
      <c r="AX207" s="68" t="s">
        <v>1751</v>
      </c>
      <c r="AY207" s="68">
        <v>0.1388176855944214</v>
      </c>
      <c r="AZ207" s="68">
        <v>0.13928100218662309</v>
      </c>
      <c r="BA207" s="68" t="s">
        <v>1751</v>
      </c>
      <c r="BB207" s="68" t="s">
        <v>1751</v>
      </c>
      <c r="BC207" s="68" t="s">
        <v>1751</v>
      </c>
      <c r="BD207" s="68" t="s">
        <v>1751</v>
      </c>
      <c r="BE207" s="68" t="s">
        <v>1751</v>
      </c>
      <c r="BF207" s="68" t="s">
        <v>1751</v>
      </c>
    </row>
    <row r="208" spans="1:58">
      <c r="A208" s="132">
        <v>45108</v>
      </c>
      <c r="B208" s="133">
        <v>0.10632997947322975</v>
      </c>
      <c r="C208" s="133">
        <v>0.11537443695906341</v>
      </c>
      <c r="D208" s="133">
        <v>0.15880555714034042</v>
      </c>
      <c r="E208" s="133">
        <v>0.14076459303063529</v>
      </c>
      <c r="F208" s="133">
        <v>0.14294582900527253</v>
      </c>
      <c r="G208" s="133">
        <v>0.13862190757791168</v>
      </c>
      <c r="H208" s="133">
        <v>0.1542009389615589</v>
      </c>
      <c r="I208" s="133">
        <v>0.14566049337742434</v>
      </c>
      <c r="J208" s="133">
        <v>0.13730804691830142</v>
      </c>
      <c r="K208" s="133">
        <v>0.14876389252135902</v>
      </c>
      <c r="L208" s="133">
        <v>0.13056263262100709</v>
      </c>
      <c r="M208" s="133">
        <v>0.14637019713656618</v>
      </c>
      <c r="N208" s="133">
        <v>0.1550278623053776</v>
      </c>
      <c r="O208" s="133">
        <v>0.14865332981207757</v>
      </c>
      <c r="P208" s="133">
        <v>0.14974030684972423</v>
      </c>
      <c r="Q208" s="133">
        <v>0.14392733191436549</v>
      </c>
      <c r="R208" s="133">
        <v>0.17198918889793766</v>
      </c>
      <c r="S208" s="133">
        <v>0.13416988996922946</v>
      </c>
      <c r="T208" s="133">
        <v>0.14199294927531028</v>
      </c>
      <c r="U208" s="133">
        <v>0.1316585491667393</v>
      </c>
      <c r="V208" s="133">
        <v>0.1535859702070847</v>
      </c>
      <c r="W208" s="133">
        <v>0.13702619992980317</v>
      </c>
      <c r="X208" s="133">
        <v>0.11591347587341844</v>
      </c>
      <c r="Y208" s="133">
        <v>0.11619384162835644</v>
      </c>
      <c r="Z208" s="133">
        <v>0.14088552488367109</v>
      </c>
      <c r="AA208" s="133">
        <v>0.12470067331297269</v>
      </c>
      <c r="AB208" s="133">
        <v>0.15753508797456853</v>
      </c>
      <c r="AC208" s="133">
        <v>0.12551341072244254</v>
      </c>
      <c r="AD208" s="133">
        <v>0.13472899373238084</v>
      </c>
      <c r="AE208" s="133">
        <v>0.12188055969594769</v>
      </c>
      <c r="AF208" s="133">
        <v>0.12303406984483428</v>
      </c>
      <c r="AG208" s="133">
        <v>0.13530924312493942</v>
      </c>
      <c r="AH208" s="133">
        <v>0.14820791683720447</v>
      </c>
      <c r="AI208" s="133">
        <v>0.13116667839389179</v>
      </c>
      <c r="AJ208" s="133">
        <v>0.11802721854410164</v>
      </c>
      <c r="AK208" s="133">
        <v>0.14217637828404264</v>
      </c>
      <c r="AL208" s="133">
        <v>0.12749425455298546</v>
      </c>
      <c r="AM208" s="133" t="s">
        <v>1751</v>
      </c>
      <c r="AN208" s="133" t="s">
        <v>1751</v>
      </c>
      <c r="AO208" s="133" t="s">
        <v>1751</v>
      </c>
      <c r="AP208" s="133">
        <v>0.10347114923342202</v>
      </c>
      <c r="AQ208" s="133">
        <v>0.14392821669650907</v>
      </c>
      <c r="AR208" s="133">
        <v>0.14341961813937917</v>
      </c>
      <c r="AS208" s="133">
        <v>0.10334539244266734</v>
      </c>
      <c r="AT208" s="133" t="s">
        <v>1751</v>
      </c>
      <c r="AU208" s="133" t="s">
        <v>1751</v>
      </c>
      <c r="AV208" s="68" t="s">
        <v>1751</v>
      </c>
      <c r="AW208" s="68" t="s">
        <v>1751</v>
      </c>
      <c r="AX208" s="68" t="s">
        <v>1751</v>
      </c>
      <c r="AY208" s="68">
        <v>0.1388176855944214</v>
      </c>
      <c r="AZ208" s="68">
        <v>0.13928100218662309</v>
      </c>
      <c r="BA208" s="68" t="s">
        <v>1751</v>
      </c>
      <c r="BB208" s="68" t="s">
        <v>1751</v>
      </c>
      <c r="BC208" s="68" t="s">
        <v>1751</v>
      </c>
      <c r="BD208" s="68" t="s">
        <v>1751</v>
      </c>
      <c r="BE208" s="68" t="s">
        <v>1751</v>
      </c>
      <c r="BF208" s="68" t="s">
        <v>1751</v>
      </c>
    </row>
    <row r="209" spans="1:65">
      <c r="A209" s="132">
        <v>45109</v>
      </c>
      <c r="B209" s="133">
        <v>9.9756946110449579E-2</v>
      </c>
      <c r="C209" s="133">
        <v>0.11596987042068466</v>
      </c>
      <c r="D209" s="133">
        <v>0.15880555708171917</v>
      </c>
      <c r="E209" s="133">
        <v>0.13677507987364881</v>
      </c>
      <c r="F209" s="133">
        <v>0.14131128405652138</v>
      </c>
      <c r="G209" s="133">
        <v>0.13893711136715364</v>
      </c>
      <c r="H209" s="133">
        <v>0.15196895772628791</v>
      </c>
      <c r="I209" s="133">
        <v>0.14454647416600092</v>
      </c>
      <c r="J209" s="133">
        <v>0.13730804691830142</v>
      </c>
      <c r="K209" s="133">
        <v>0.14876389252135902</v>
      </c>
      <c r="L209" s="133">
        <v>0.1332752926666686</v>
      </c>
      <c r="M209" s="133">
        <v>0.14637019711824936</v>
      </c>
      <c r="N209" s="133">
        <v>0.15502786243636432</v>
      </c>
      <c r="O209" s="133">
        <v>0.15338245643694107</v>
      </c>
      <c r="P209" s="133">
        <v>0.14974030675751804</v>
      </c>
      <c r="Q209" s="133">
        <v>0.1471668545399166</v>
      </c>
      <c r="R209" s="133">
        <v>0.17198918889793768</v>
      </c>
      <c r="S209" s="133">
        <v>0.13416988982278938</v>
      </c>
      <c r="T209" s="133">
        <v>0.14199294932915288</v>
      </c>
      <c r="U209" s="133">
        <v>0.12939686842909201</v>
      </c>
      <c r="V209" s="133">
        <v>0.15358597020708464</v>
      </c>
      <c r="W209" s="133">
        <v>0.109304290087735</v>
      </c>
      <c r="X209" s="133">
        <v>0.10108656935395223</v>
      </c>
      <c r="Y209" s="133">
        <v>0.1078763918694548</v>
      </c>
      <c r="Z209" s="133">
        <v>0.14088552470163401</v>
      </c>
      <c r="AA209" s="133">
        <v>0.1247006737162622</v>
      </c>
      <c r="AB209" s="133">
        <v>0.15753508797456867</v>
      </c>
      <c r="AC209" s="133">
        <v>0.12551341073807964</v>
      </c>
      <c r="AD209" s="133">
        <v>0.1352658662262323</v>
      </c>
      <c r="AE209" s="133">
        <v>0.12759250627102992</v>
      </c>
      <c r="AF209" s="133">
        <v>0.12303406980744434</v>
      </c>
      <c r="AG209" s="133">
        <v>0.1355949231498261</v>
      </c>
      <c r="AH209" s="133">
        <v>0.15200873539378632</v>
      </c>
      <c r="AI209" s="133">
        <v>0.12162688735781872</v>
      </c>
      <c r="AJ209" s="133">
        <v>9.6239334757250189E-2</v>
      </c>
      <c r="AK209" s="133">
        <v>0.1421763782840427</v>
      </c>
      <c r="AL209" s="133">
        <v>0.12749425448306428</v>
      </c>
      <c r="AM209" s="133" t="s">
        <v>1751</v>
      </c>
      <c r="AN209" s="133" t="s">
        <v>1751</v>
      </c>
      <c r="AO209" s="133" t="s">
        <v>1751</v>
      </c>
      <c r="AP209" s="133">
        <v>9.4643591020528217E-2</v>
      </c>
      <c r="AQ209" s="133">
        <v>0.14018054938154578</v>
      </c>
      <c r="AR209" s="133">
        <v>0.14341961813937917</v>
      </c>
      <c r="AS209" s="133">
        <v>9.6749391717929109E-2</v>
      </c>
      <c r="AT209" s="133" t="s">
        <v>1751</v>
      </c>
      <c r="AU209" s="133" t="s">
        <v>1751</v>
      </c>
      <c r="AV209" s="68" t="s">
        <v>1751</v>
      </c>
      <c r="AW209" s="68" t="s">
        <v>1751</v>
      </c>
      <c r="AX209" s="68" t="s">
        <v>1751</v>
      </c>
      <c r="AY209" s="68">
        <v>0.13273347946990083</v>
      </c>
      <c r="AZ209" s="68">
        <v>0.1392810021866232</v>
      </c>
      <c r="BA209" s="68" t="s">
        <v>1751</v>
      </c>
      <c r="BB209" s="68" t="s">
        <v>1751</v>
      </c>
      <c r="BC209" s="68" t="s">
        <v>1751</v>
      </c>
      <c r="BD209" s="68" t="s">
        <v>1751</v>
      </c>
      <c r="BE209" s="68" t="s">
        <v>1751</v>
      </c>
      <c r="BF209" s="68" t="s">
        <v>1751</v>
      </c>
    </row>
    <row r="210" spans="1:65">
      <c r="A210" s="132">
        <v>45110</v>
      </c>
      <c r="B210" s="133">
        <v>0.11488549957538513</v>
      </c>
      <c r="C210" s="133">
        <v>0.11596987037628878</v>
      </c>
      <c r="D210" s="133">
        <v>0.15949052029700417</v>
      </c>
      <c r="E210" s="133">
        <v>0.13677507987364904</v>
      </c>
      <c r="F210" s="133">
        <v>0.14138943789999533</v>
      </c>
      <c r="G210" s="133">
        <v>0.13893711149227242</v>
      </c>
      <c r="H210" s="133">
        <v>0.15196895772628805</v>
      </c>
      <c r="I210" s="133">
        <v>0.14454647414978333</v>
      </c>
      <c r="J210" s="133">
        <v>0.13768887701297564</v>
      </c>
      <c r="K210" s="133">
        <v>0.148763892413982</v>
      </c>
      <c r="L210" s="133">
        <v>0.13093155140700477</v>
      </c>
      <c r="M210" s="133">
        <v>0.14637019717499394</v>
      </c>
      <c r="N210" s="133">
        <v>0.15502786244694347</v>
      </c>
      <c r="O210" s="133">
        <v>0.14640945227949659</v>
      </c>
      <c r="P210" s="133">
        <v>0.14974030683191311</v>
      </c>
      <c r="Q210" s="133">
        <v>0.14302437077286675</v>
      </c>
      <c r="R210" s="133">
        <v>0.16624722467340688</v>
      </c>
      <c r="S210" s="133">
        <v>0.13416988982278949</v>
      </c>
      <c r="T210" s="133">
        <v>0.14199294932915291</v>
      </c>
      <c r="U210" s="133">
        <v>0.12545778886706441</v>
      </c>
      <c r="V210" s="133">
        <v>0.15358597020708462</v>
      </c>
      <c r="W210" s="133">
        <v>0.10930429008773512</v>
      </c>
      <c r="X210" s="133">
        <v>0.10108656935395229</v>
      </c>
      <c r="Y210" s="133">
        <v>0.10787639187205682</v>
      </c>
      <c r="Z210" s="133">
        <v>0.14349031708959734</v>
      </c>
      <c r="AA210" s="133">
        <v>0.1247006737162621</v>
      </c>
      <c r="AB210" s="133">
        <v>0.15753508797456869</v>
      </c>
      <c r="AC210" s="133">
        <v>0.12551341093323967</v>
      </c>
      <c r="AD210" s="133">
        <v>0.13526586622623227</v>
      </c>
      <c r="AE210" s="133">
        <v>0.12759250627103003</v>
      </c>
      <c r="AF210" s="133">
        <v>0.12303406980744439</v>
      </c>
      <c r="AG210" s="133">
        <v>0.13567261935439157</v>
      </c>
      <c r="AH210" s="133">
        <v>0.15198103024585161</v>
      </c>
      <c r="AI210" s="133">
        <v>0.12162688735781862</v>
      </c>
      <c r="AJ210" s="133">
        <v>9.6239334757250355E-2</v>
      </c>
      <c r="AK210" s="133">
        <v>0.1421763782840427</v>
      </c>
      <c r="AL210" s="133">
        <v>0.12749425448306442</v>
      </c>
      <c r="AM210" s="133" t="s">
        <v>1751</v>
      </c>
      <c r="AN210" s="133" t="s">
        <v>1751</v>
      </c>
      <c r="AO210" s="133" t="s">
        <v>1751</v>
      </c>
      <c r="AP210" s="133">
        <v>9.4643591020528231E-2</v>
      </c>
      <c r="AQ210" s="133">
        <v>0.14025690477469391</v>
      </c>
      <c r="AR210" s="133">
        <v>0.14386351394424468</v>
      </c>
      <c r="AS210" s="133">
        <v>9.6749391717929026E-2</v>
      </c>
      <c r="AT210" s="133" t="s">
        <v>1751</v>
      </c>
      <c r="AU210" s="133" t="s">
        <v>1751</v>
      </c>
      <c r="AV210" s="68" t="s">
        <v>1751</v>
      </c>
      <c r="AW210" s="68" t="s">
        <v>1751</v>
      </c>
      <c r="AX210" s="68" t="s">
        <v>1751</v>
      </c>
      <c r="AY210" s="68">
        <v>0.13288172056494746</v>
      </c>
      <c r="AZ210" s="68">
        <v>0.13928100218662318</v>
      </c>
      <c r="BA210" s="68" t="s">
        <v>1751</v>
      </c>
      <c r="BB210" s="68" t="s">
        <v>1751</v>
      </c>
      <c r="BC210" s="68" t="s">
        <v>1751</v>
      </c>
      <c r="BD210" s="68" t="s">
        <v>1751</v>
      </c>
      <c r="BE210" s="68" t="s">
        <v>1751</v>
      </c>
      <c r="BF210" s="68" t="s">
        <v>1751</v>
      </c>
    </row>
    <row r="211" spans="1:65">
      <c r="A211" s="132">
        <v>45111</v>
      </c>
      <c r="B211" s="133">
        <v>0.11488549957538513</v>
      </c>
      <c r="C211" s="133">
        <v>0.11854343738231728</v>
      </c>
      <c r="D211" s="133">
        <v>0.15949052029700428</v>
      </c>
      <c r="E211" s="133">
        <v>0.13746897056449667</v>
      </c>
      <c r="F211" s="133">
        <v>0.13850596792456066</v>
      </c>
      <c r="G211" s="133">
        <v>0.13893711113129362</v>
      </c>
      <c r="H211" s="133">
        <v>0.15196895797993873</v>
      </c>
      <c r="I211" s="133">
        <v>0.14213306284364882</v>
      </c>
      <c r="J211" s="133">
        <v>0.14046055501559987</v>
      </c>
      <c r="K211" s="133">
        <v>0.13807784276513996</v>
      </c>
      <c r="L211" s="133">
        <v>0.12363198888750512</v>
      </c>
      <c r="M211" s="133">
        <v>0.1463701971568902</v>
      </c>
      <c r="N211" s="133">
        <v>0.14766930592156674</v>
      </c>
      <c r="O211" s="133">
        <v>0.14036328273673226</v>
      </c>
      <c r="P211" s="133">
        <v>0.14974030685850373</v>
      </c>
      <c r="Q211" s="133">
        <v>0.13612467608789408</v>
      </c>
      <c r="R211" s="133">
        <v>0.1662472246734068</v>
      </c>
      <c r="S211" s="133">
        <v>0.13416988982278938</v>
      </c>
      <c r="T211" s="133">
        <v>0.14199294932915299</v>
      </c>
      <c r="U211" s="133">
        <v>0.12545778826535686</v>
      </c>
      <c r="V211" s="133">
        <v>0.16300710512350319</v>
      </c>
      <c r="W211" s="133">
        <v>0.10930429008773512</v>
      </c>
      <c r="X211" s="133">
        <v>0.10108656947653971</v>
      </c>
      <c r="Y211" s="133">
        <v>0.10787639187205685</v>
      </c>
      <c r="Z211" s="133">
        <v>0.14349031708959734</v>
      </c>
      <c r="AA211" s="133">
        <v>0.1247006737162621</v>
      </c>
      <c r="AB211" s="133">
        <v>0.15753508797456853</v>
      </c>
      <c r="AC211" s="133">
        <v>0.1272319742197574</v>
      </c>
      <c r="AD211" s="133">
        <v>0.13526586622623216</v>
      </c>
      <c r="AE211" s="133">
        <v>0.13176071813890461</v>
      </c>
      <c r="AF211" s="133">
        <v>0.12303406993626453</v>
      </c>
      <c r="AG211" s="133">
        <v>0.1356726193543914</v>
      </c>
      <c r="AH211" s="133">
        <v>0.14400531587296064</v>
      </c>
      <c r="AI211" s="133">
        <v>0.13222297758037299</v>
      </c>
      <c r="AJ211" s="133">
        <v>0.10804026847044104</v>
      </c>
      <c r="AK211" s="133">
        <v>0.13629547312016022</v>
      </c>
      <c r="AL211" s="133">
        <v>0.12749425442942064</v>
      </c>
      <c r="AM211" s="133" t="s">
        <v>1751</v>
      </c>
      <c r="AN211" s="133" t="s">
        <v>1751</v>
      </c>
      <c r="AO211" s="133" t="s">
        <v>1751</v>
      </c>
      <c r="AP211" s="133">
        <v>9.4643591020528245E-2</v>
      </c>
      <c r="AQ211" s="133">
        <v>0.1361435823123221</v>
      </c>
      <c r="AR211" s="133">
        <v>0.14395264740015537</v>
      </c>
      <c r="AS211" s="133">
        <v>9.6749391717929026E-2</v>
      </c>
      <c r="AT211" s="133" t="s">
        <v>1751</v>
      </c>
      <c r="AU211" s="133" t="s">
        <v>1751</v>
      </c>
      <c r="AV211" s="68" t="s">
        <v>1751</v>
      </c>
      <c r="AW211" s="68" t="s">
        <v>1751</v>
      </c>
      <c r="AX211" s="68" t="s">
        <v>1751</v>
      </c>
      <c r="AY211" s="68">
        <v>0.13288171881527869</v>
      </c>
      <c r="AZ211" s="68">
        <v>0.13928100249170339</v>
      </c>
      <c r="BA211" s="68" t="s">
        <v>1751</v>
      </c>
      <c r="BB211" s="68" t="s">
        <v>1751</v>
      </c>
      <c r="BC211" s="68" t="s">
        <v>1751</v>
      </c>
      <c r="BD211" s="68" t="s">
        <v>1751</v>
      </c>
      <c r="BE211" s="68" t="s">
        <v>1751</v>
      </c>
      <c r="BF211" s="68" t="s">
        <v>1751</v>
      </c>
    </row>
    <row r="212" spans="1:65">
      <c r="A212" s="132">
        <v>45112</v>
      </c>
      <c r="B212" s="133">
        <v>0.10827966643134836</v>
      </c>
      <c r="C212" s="133">
        <v>0.11161403255395651</v>
      </c>
      <c r="D212" s="133">
        <v>0.15949052063307947</v>
      </c>
      <c r="E212" s="133">
        <v>0.13746897056449653</v>
      </c>
      <c r="F212" s="133">
        <v>0.13992190158942197</v>
      </c>
      <c r="G212" s="133">
        <v>0.13485028083203357</v>
      </c>
      <c r="H212" s="133">
        <v>0.14738871874221124</v>
      </c>
      <c r="I212" s="133">
        <v>0.14213306261131536</v>
      </c>
      <c r="J212" s="133">
        <v>0.14046055501559981</v>
      </c>
      <c r="K212" s="133">
        <v>0.13807784309262366</v>
      </c>
      <c r="L212" s="133">
        <v>0.11955867225227033</v>
      </c>
      <c r="M212" s="133">
        <v>0.1463701972623071</v>
      </c>
      <c r="N212" s="133">
        <v>0.14766930613025236</v>
      </c>
      <c r="O212" s="133">
        <v>0.14036328294120157</v>
      </c>
      <c r="P212" s="133">
        <v>0.14974030677343392</v>
      </c>
      <c r="Q212" s="133">
        <v>0.13350020543850555</v>
      </c>
      <c r="R212" s="133">
        <v>0.1662472246734068</v>
      </c>
      <c r="S212" s="133">
        <v>0.13416988982278938</v>
      </c>
      <c r="T212" s="133">
        <v>0.14199294932915299</v>
      </c>
      <c r="U212" s="133">
        <v>0.12871965783106831</v>
      </c>
      <c r="V212" s="133">
        <v>0.16300710512350319</v>
      </c>
      <c r="W212" s="133">
        <v>0.10930429008773512</v>
      </c>
      <c r="X212" s="133">
        <v>0.10108656947653971</v>
      </c>
      <c r="Y212" s="133">
        <v>0.10787639187205685</v>
      </c>
      <c r="Z212" s="133">
        <v>0.14349031703391901</v>
      </c>
      <c r="AA212" s="133">
        <v>0.1247006737162621</v>
      </c>
      <c r="AB212" s="133">
        <v>0.15753508797456869</v>
      </c>
      <c r="AC212" s="133">
        <v>0.1329153141766391</v>
      </c>
      <c r="AD212" s="133">
        <v>0.13526586622623216</v>
      </c>
      <c r="AE212" s="133">
        <v>0.13176071813890461</v>
      </c>
      <c r="AF212" s="133">
        <v>0.12372723422191467</v>
      </c>
      <c r="AG212" s="133">
        <v>0.1356726193543914</v>
      </c>
      <c r="AH212" s="133">
        <v>0.14041162226676115</v>
      </c>
      <c r="AI212" s="133">
        <v>0.13222297758037299</v>
      </c>
      <c r="AJ212" s="133">
        <v>0.10804026847044104</v>
      </c>
      <c r="AK212" s="133">
        <v>0.13629547312016022</v>
      </c>
      <c r="AL212" s="133">
        <v>0.12749425442942064</v>
      </c>
      <c r="AM212" s="133" t="s">
        <v>1751</v>
      </c>
      <c r="AN212" s="133" t="s">
        <v>1751</v>
      </c>
      <c r="AO212" s="133" t="s">
        <v>1751</v>
      </c>
      <c r="AP212" s="133">
        <v>9.464359107865386E-2</v>
      </c>
      <c r="AQ212" s="133">
        <v>0.13881318339874149</v>
      </c>
      <c r="AR212" s="133">
        <v>0.14344483566781643</v>
      </c>
      <c r="AS212" s="133">
        <v>9.674939171792897E-2</v>
      </c>
      <c r="AT212" s="133" t="s">
        <v>1751</v>
      </c>
      <c r="AU212" s="133" t="s">
        <v>1751</v>
      </c>
      <c r="AV212" s="68" t="s">
        <v>1751</v>
      </c>
      <c r="AW212" s="68" t="s">
        <v>1751</v>
      </c>
      <c r="AX212" s="68" t="s">
        <v>1751</v>
      </c>
      <c r="AY212" s="68">
        <v>0.13297288395445717</v>
      </c>
      <c r="AZ212" s="68">
        <v>0.13928100249170339</v>
      </c>
      <c r="BA212" s="68" t="s">
        <v>1751</v>
      </c>
      <c r="BB212" s="68" t="s">
        <v>1751</v>
      </c>
      <c r="BC212" s="68" t="s">
        <v>1751</v>
      </c>
      <c r="BD212" s="68" t="s">
        <v>1751</v>
      </c>
      <c r="BE212" s="68" t="s">
        <v>1751</v>
      </c>
      <c r="BF212" s="68" t="s">
        <v>1751</v>
      </c>
      <c r="BG212" s="68" t="s">
        <v>1751</v>
      </c>
      <c r="BH212" s="68" t="s">
        <v>1751</v>
      </c>
      <c r="BI212" s="68" t="s">
        <v>1751</v>
      </c>
    </row>
    <row r="213" spans="1:65">
      <c r="A213" s="132">
        <v>45113</v>
      </c>
      <c r="B213" s="133">
        <v>0.115994977141176</v>
      </c>
      <c r="C213" s="133">
        <v>0.11172393356569338</v>
      </c>
      <c r="D213" s="133">
        <v>0.15774000108782579</v>
      </c>
      <c r="E213" s="133">
        <v>0.13746897056449667</v>
      </c>
      <c r="F213" s="133">
        <v>0.13865864027982766</v>
      </c>
      <c r="G213" s="133">
        <v>0.13485028083203357</v>
      </c>
      <c r="H213" s="133">
        <v>0.14738871874221118</v>
      </c>
      <c r="I213" s="133">
        <v>0.14213306279545979</v>
      </c>
      <c r="J213" s="133">
        <v>0.14046055501559981</v>
      </c>
      <c r="K213" s="133">
        <v>0.13807784276683488</v>
      </c>
      <c r="L213" s="133">
        <v>0.12071725709356393</v>
      </c>
      <c r="M213" s="133">
        <v>0.14637019714425117</v>
      </c>
      <c r="N213" s="133">
        <v>0.1476693059295775</v>
      </c>
      <c r="O213" s="133">
        <v>0.14036328294120157</v>
      </c>
      <c r="P213" s="133">
        <v>0.14528999447910051</v>
      </c>
      <c r="Q213" s="133">
        <v>0.13691358289260261</v>
      </c>
      <c r="R213" s="133">
        <v>0.16624722466542219</v>
      </c>
      <c r="S213" s="133">
        <v>0.13416988982278949</v>
      </c>
      <c r="T213" s="133">
        <v>0.14854421263959167</v>
      </c>
      <c r="U213" s="133">
        <v>0.12969615808006973</v>
      </c>
      <c r="V213" s="133">
        <v>0.17735341432413401</v>
      </c>
      <c r="W213" s="133">
        <v>0.12642850093007332</v>
      </c>
      <c r="X213" s="133">
        <v>0.10108656947653977</v>
      </c>
      <c r="Y213" s="133">
        <v>0.10787639187205687</v>
      </c>
      <c r="Z213" s="133">
        <v>0.14349031706879672</v>
      </c>
      <c r="AA213" s="133">
        <v>0.12470067359342071</v>
      </c>
      <c r="AB213" s="133">
        <v>0.1575350879745685</v>
      </c>
      <c r="AC213" s="133">
        <v>0.13889876356380754</v>
      </c>
      <c r="AD213" s="133">
        <v>0.13526586637358071</v>
      </c>
      <c r="AE213" s="133">
        <v>0.13176071813890464</v>
      </c>
      <c r="AF213" s="133">
        <v>0.12372723421717921</v>
      </c>
      <c r="AG213" s="133">
        <v>0.13567261935439143</v>
      </c>
      <c r="AH213" s="133">
        <v>0.13891098282646078</v>
      </c>
      <c r="AI213" s="133">
        <v>0.13222297749923609</v>
      </c>
      <c r="AJ213" s="133">
        <v>0.12008028501400453</v>
      </c>
      <c r="AK213" s="133">
        <v>0.13208213510452355</v>
      </c>
      <c r="AL213" s="133">
        <v>0.12749425442942086</v>
      </c>
      <c r="AM213" s="133" t="s">
        <v>1751</v>
      </c>
      <c r="AN213" s="133" t="s">
        <v>1751</v>
      </c>
      <c r="AO213" s="133" t="s">
        <v>1751</v>
      </c>
      <c r="AP213" s="133">
        <v>9.4643591078653874E-2</v>
      </c>
      <c r="AQ213" s="133">
        <v>0.13881318345784632</v>
      </c>
      <c r="AR213" s="133">
        <v>0.14383224443175277</v>
      </c>
      <c r="AS213" s="133">
        <v>9.6749391717929081E-2</v>
      </c>
      <c r="AT213" s="133" t="s">
        <v>1751</v>
      </c>
      <c r="AU213" s="133" t="s">
        <v>1751</v>
      </c>
      <c r="AV213" s="68" t="s">
        <v>1751</v>
      </c>
      <c r="AW213" s="68" t="s">
        <v>1751</v>
      </c>
      <c r="AX213" s="68" t="s">
        <v>1751</v>
      </c>
      <c r="AY213" s="68">
        <v>0.13535444504284405</v>
      </c>
      <c r="AZ213" s="68">
        <v>0.13997298582543768</v>
      </c>
      <c r="BA213" s="68" t="s">
        <v>1751</v>
      </c>
      <c r="BB213" s="68" t="s">
        <v>1751</v>
      </c>
      <c r="BC213" s="68" t="s">
        <v>1751</v>
      </c>
      <c r="BD213" s="68" t="s">
        <v>1751</v>
      </c>
      <c r="BE213" s="68" t="s">
        <v>1751</v>
      </c>
      <c r="BF213" s="68" t="s">
        <v>1751</v>
      </c>
      <c r="BG213" s="68" t="s">
        <v>1751</v>
      </c>
      <c r="BH213" s="68" t="s">
        <v>1751</v>
      </c>
      <c r="BI213" s="68" t="s">
        <v>1751</v>
      </c>
    </row>
    <row r="214" spans="1:65">
      <c r="A214" s="132">
        <v>45114</v>
      </c>
      <c r="B214" s="133">
        <v>0.115994977141176</v>
      </c>
      <c r="C214" s="133">
        <v>0.11172393356569338</v>
      </c>
      <c r="D214" s="133">
        <v>0.15774000108782579</v>
      </c>
      <c r="E214" s="133">
        <v>0.13746897056449647</v>
      </c>
      <c r="F214" s="133">
        <v>0.13865864027982769</v>
      </c>
      <c r="G214" s="133">
        <v>0.1348502808320336</v>
      </c>
      <c r="H214" s="133">
        <v>0.14738871874221118</v>
      </c>
      <c r="I214" s="133">
        <v>0.14213306279545981</v>
      </c>
      <c r="J214" s="133">
        <v>0.14046055501559984</v>
      </c>
      <c r="K214" s="133">
        <v>0.13807784276683491</v>
      </c>
      <c r="L214" s="133">
        <v>0.12071725709356393</v>
      </c>
      <c r="M214" s="133">
        <v>0.14637019714425117</v>
      </c>
      <c r="N214" s="133">
        <v>0.1476693059295775</v>
      </c>
      <c r="O214" s="133">
        <v>0.14036328294120159</v>
      </c>
      <c r="P214" s="133">
        <v>0.14528999447910051</v>
      </c>
      <c r="Q214" s="133">
        <v>0.13691358289260261</v>
      </c>
      <c r="R214" s="133">
        <v>0.16624722466542219</v>
      </c>
      <c r="S214" s="133">
        <v>0.13416988982278949</v>
      </c>
      <c r="T214" s="133">
        <v>0.14854421263959167</v>
      </c>
      <c r="U214" s="133">
        <v>0.12969615696959022</v>
      </c>
      <c r="V214" s="133">
        <v>0.17735341432413401</v>
      </c>
      <c r="W214" s="133">
        <v>0.12642850093007332</v>
      </c>
      <c r="X214" s="133">
        <v>0.10108656947653977</v>
      </c>
      <c r="Y214" s="133">
        <v>0.10787639187205687</v>
      </c>
      <c r="Z214" s="133">
        <v>0.14349031706879672</v>
      </c>
      <c r="AA214" s="133">
        <v>0.12470067359342071</v>
      </c>
      <c r="AB214" s="133">
        <v>0.1575350879745685</v>
      </c>
      <c r="AC214" s="133">
        <v>0.13889876356381731</v>
      </c>
      <c r="AD214" s="133">
        <v>0.13526586637358071</v>
      </c>
      <c r="AE214" s="133">
        <v>0.13176071813890464</v>
      </c>
      <c r="AF214" s="133">
        <v>0.12372723421717921</v>
      </c>
      <c r="AG214" s="133">
        <v>0.13567261935439143</v>
      </c>
      <c r="AH214" s="133">
        <v>0.13891098282646078</v>
      </c>
      <c r="AI214" s="133">
        <v>0.13222297749923609</v>
      </c>
      <c r="AJ214" s="133">
        <v>0.12008028501400453</v>
      </c>
      <c r="AK214" s="133">
        <v>0.13208213510452355</v>
      </c>
      <c r="AL214" s="133">
        <v>0.12749425442942086</v>
      </c>
      <c r="AM214" s="133" t="s">
        <v>1751</v>
      </c>
      <c r="AN214" s="133" t="s">
        <v>1751</v>
      </c>
      <c r="AO214" s="133" t="s">
        <v>1751</v>
      </c>
      <c r="AP214" s="133">
        <v>9.4643591078653874E-2</v>
      </c>
      <c r="AQ214" s="133">
        <v>0.13881318345784632</v>
      </c>
      <c r="AR214" s="133">
        <v>0.14383224461411123</v>
      </c>
      <c r="AS214" s="133">
        <v>9.6749391717929081E-2</v>
      </c>
      <c r="AT214" s="133" t="s">
        <v>1751</v>
      </c>
      <c r="AU214" s="133" t="s">
        <v>1751</v>
      </c>
      <c r="AV214" s="68" t="s">
        <v>1751</v>
      </c>
      <c r="AW214" s="68" t="s">
        <v>1751</v>
      </c>
      <c r="AX214" s="68" t="s">
        <v>1751</v>
      </c>
      <c r="AY214" s="68">
        <v>0.13535444504284394</v>
      </c>
      <c r="AZ214" s="68">
        <v>0.13997298582543768</v>
      </c>
      <c r="BA214" s="68" t="s">
        <v>1751</v>
      </c>
      <c r="BB214" s="68" t="s">
        <v>1751</v>
      </c>
      <c r="BC214" s="68" t="s">
        <v>1751</v>
      </c>
      <c r="BD214" s="68" t="s">
        <v>1751</v>
      </c>
      <c r="BE214" s="68" t="s">
        <v>1751</v>
      </c>
      <c r="BF214" s="68" t="s">
        <v>1751</v>
      </c>
      <c r="BG214" s="68" t="s">
        <v>1751</v>
      </c>
      <c r="BH214" s="68" t="s">
        <v>1751</v>
      </c>
      <c r="BI214" s="68" t="s">
        <v>1751</v>
      </c>
    </row>
    <row r="215" spans="1:65">
      <c r="A215" s="132">
        <v>45115</v>
      </c>
      <c r="B215" s="133">
        <v>0.115994977141176</v>
      </c>
      <c r="C215" s="133">
        <v>0.11172393356569338</v>
      </c>
      <c r="D215" s="133">
        <v>0.15774000108782579</v>
      </c>
      <c r="E215" s="133">
        <v>0.13746897056449647</v>
      </c>
      <c r="F215" s="133">
        <v>0.13865864027982769</v>
      </c>
      <c r="G215" s="133">
        <v>0.1348502808320336</v>
      </c>
      <c r="H215" s="133">
        <v>0.14738871874221118</v>
      </c>
      <c r="I215" s="133">
        <v>0.14213306279545981</v>
      </c>
      <c r="J215" s="133">
        <v>0.14046055501559984</v>
      </c>
      <c r="K215" s="133">
        <v>0.13807784276683491</v>
      </c>
      <c r="L215" s="133">
        <v>0.12071725709356393</v>
      </c>
      <c r="M215" s="133">
        <v>0.14637019714425117</v>
      </c>
      <c r="N215" s="133">
        <v>0.1476693059295775</v>
      </c>
      <c r="O215" s="133">
        <v>0.14036328294120159</v>
      </c>
      <c r="P215" s="133">
        <v>0.14528999447910051</v>
      </c>
      <c r="Q215" s="133">
        <v>0.13691358289260261</v>
      </c>
      <c r="R215" s="133">
        <v>0.16624722466542219</v>
      </c>
      <c r="S215" s="133">
        <v>0.13416988982278949</v>
      </c>
      <c r="T215" s="133">
        <v>0.14854421263959167</v>
      </c>
      <c r="U215" s="133">
        <v>0.12969615696959017</v>
      </c>
      <c r="V215" s="133">
        <v>0.17735341432413401</v>
      </c>
      <c r="W215" s="133">
        <v>0.12642850093007332</v>
      </c>
      <c r="X215" s="133">
        <v>0.10108656947653977</v>
      </c>
      <c r="Y215" s="133">
        <v>0.10787639187205687</v>
      </c>
      <c r="Z215" s="133">
        <v>0.14349031706879672</v>
      </c>
      <c r="AA215" s="133">
        <v>0.12470067359342071</v>
      </c>
      <c r="AB215" s="133">
        <v>0.1575350879745685</v>
      </c>
      <c r="AC215" s="133">
        <v>0.13889876356381733</v>
      </c>
      <c r="AD215" s="133">
        <v>0.13526586637358071</v>
      </c>
      <c r="AE215" s="133">
        <v>0.13176071813890464</v>
      </c>
      <c r="AF215" s="133">
        <v>0.12372723421717921</v>
      </c>
      <c r="AG215" s="133">
        <v>0.13567261935439143</v>
      </c>
      <c r="AH215" s="133">
        <v>0.13891098282646078</v>
      </c>
      <c r="AI215" s="133">
        <v>0.13222297749923609</v>
      </c>
      <c r="AJ215" s="133">
        <v>0.12008028501400453</v>
      </c>
      <c r="AK215" s="133">
        <v>0.13208213510452355</v>
      </c>
      <c r="AL215" s="133">
        <v>0.12749425442942086</v>
      </c>
      <c r="AM215" s="133" t="s">
        <v>1751</v>
      </c>
      <c r="AN215" s="133" t="s">
        <v>1751</v>
      </c>
      <c r="AO215" s="133" t="s">
        <v>1751</v>
      </c>
      <c r="AP215" s="133">
        <v>9.4643591078653874E-2</v>
      </c>
      <c r="AQ215" s="133">
        <v>0.13881318345784632</v>
      </c>
      <c r="AR215" s="133">
        <v>0.14383224461411123</v>
      </c>
      <c r="AS215" s="133">
        <v>9.6749391717929081E-2</v>
      </c>
      <c r="AT215" s="133" t="s">
        <v>1751</v>
      </c>
      <c r="AU215" s="133" t="s">
        <v>1751</v>
      </c>
      <c r="AV215" s="68" t="s">
        <v>1751</v>
      </c>
      <c r="AW215" s="68" t="s">
        <v>1751</v>
      </c>
      <c r="AX215" s="68" t="s">
        <v>1751</v>
      </c>
      <c r="AY215" s="68">
        <v>0.13535444504284397</v>
      </c>
      <c r="AZ215" s="68">
        <v>0.13997298582543768</v>
      </c>
      <c r="BA215" s="68" t="s">
        <v>1751</v>
      </c>
      <c r="BB215" s="68" t="s">
        <v>1751</v>
      </c>
      <c r="BC215" s="68" t="s">
        <v>1751</v>
      </c>
      <c r="BD215" s="68" t="s">
        <v>1751</v>
      </c>
      <c r="BE215" s="68" t="s">
        <v>1751</v>
      </c>
      <c r="BF215" s="68" t="s">
        <v>1751</v>
      </c>
      <c r="BG215" s="68" t="s">
        <v>1751</v>
      </c>
      <c r="BH215" s="68" t="s">
        <v>1751</v>
      </c>
      <c r="BI215" s="68" t="s">
        <v>1751</v>
      </c>
    </row>
    <row r="216" spans="1:65">
      <c r="A216" s="132">
        <v>45116</v>
      </c>
      <c r="B216" s="133">
        <v>0.11599497707949041</v>
      </c>
      <c r="C216" s="133">
        <v>9.7153094200555665E-2</v>
      </c>
      <c r="D216" s="133">
        <v>0.15774000108782579</v>
      </c>
      <c r="E216" s="133">
        <v>0.13350331636812859</v>
      </c>
      <c r="F216" s="133">
        <v>0.13464574157810738</v>
      </c>
      <c r="G216" s="133">
        <v>0.13485028089660361</v>
      </c>
      <c r="H216" s="133">
        <v>0.14738871893860223</v>
      </c>
      <c r="I216" s="133">
        <v>0.14213306261031766</v>
      </c>
      <c r="J216" s="133">
        <v>0.13654983925510125</v>
      </c>
      <c r="K216" s="133">
        <v>0.13807784259838915</v>
      </c>
      <c r="L216" s="133">
        <v>0.12317863399896885</v>
      </c>
      <c r="M216" s="133">
        <v>0.14637019736978887</v>
      </c>
      <c r="N216" s="133">
        <v>0.13119703347494013</v>
      </c>
      <c r="O216" s="133">
        <v>0.14036328294120159</v>
      </c>
      <c r="P216" s="133">
        <v>0.13005966785241493</v>
      </c>
      <c r="Q216" s="133">
        <v>0.13228008625928794</v>
      </c>
      <c r="R216" s="133">
        <v>0.16624722466542208</v>
      </c>
      <c r="S216" s="133">
        <v>0.13416988978723324</v>
      </c>
      <c r="T216" s="133">
        <v>0.11716920014926061</v>
      </c>
      <c r="U216" s="133">
        <v>0.12585747841197986</v>
      </c>
      <c r="V216" s="133">
        <v>0.14711890321279503</v>
      </c>
      <c r="W216" s="133">
        <v>0.11774742028157069</v>
      </c>
      <c r="X216" s="133">
        <v>9.7893449421980347E-2</v>
      </c>
      <c r="Y216" s="133">
        <v>9.9179018637230221E-2</v>
      </c>
      <c r="Z216" s="133">
        <v>0.1337108310233569</v>
      </c>
      <c r="AA216" s="133">
        <v>0.12470067366372015</v>
      </c>
      <c r="AB216" s="133">
        <v>0.15753508797456861</v>
      </c>
      <c r="AC216" s="133">
        <v>0.11639021669861867</v>
      </c>
      <c r="AD216" s="133">
        <v>0.13103451859580442</v>
      </c>
      <c r="AE216" s="133">
        <v>0.1317607183486614</v>
      </c>
      <c r="AF216" s="133">
        <v>0.11332521518807276</v>
      </c>
      <c r="AG216" s="133">
        <v>0.12738563453197307</v>
      </c>
      <c r="AH216" s="133">
        <v>0.13385191128078092</v>
      </c>
      <c r="AI216" s="133">
        <v>0.13222297766579222</v>
      </c>
      <c r="AJ216" s="133">
        <v>8.7857998180184305E-2</v>
      </c>
      <c r="AK216" s="133">
        <v>0.13208213510452349</v>
      </c>
      <c r="AL216" s="133">
        <v>0.12749425442942086</v>
      </c>
      <c r="AM216" s="133" t="s">
        <v>1751</v>
      </c>
      <c r="AN216" s="133" t="s">
        <v>1751</v>
      </c>
      <c r="AO216" s="133" t="s">
        <v>1751</v>
      </c>
      <c r="AP216" s="133">
        <v>9.0222032276502023E-2</v>
      </c>
      <c r="AQ216" s="133">
        <v>0.1351902844602636</v>
      </c>
      <c r="AR216" s="133">
        <v>0.13996065040952804</v>
      </c>
      <c r="AS216" s="133">
        <v>8.9301473232910919E-2</v>
      </c>
      <c r="AT216" s="133" t="s">
        <v>1751</v>
      </c>
      <c r="AU216" s="133" t="s">
        <v>1751</v>
      </c>
      <c r="AV216" s="68" t="s">
        <v>1751</v>
      </c>
      <c r="AW216" s="68" t="s">
        <v>1751</v>
      </c>
      <c r="AX216" s="68" t="s">
        <v>1751</v>
      </c>
      <c r="AY216" s="68">
        <v>0.13143892898064652</v>
      </c>
      <c r="AZ216" s="68">
        <v>0.13997298587195264</v>
      </c>
      <c r="BA216" s="68" t="s">
        <v>1751</v>
      </c>
      <c r="BB216" s="68" t="s">
        <v>1751</v>
      </c>
      <c r="BC216" s="68" t="s">
        <v>1751</v>
      </c>
      <c r="BD216" s="68" t="s">
        <v>1751</v>
      </c>
      <c r="BE216" s="68" t="s">
        <v>1751</v>
      </c>
      <c r="BF216" s="68" t="s">
        <v>1751</v>
      </c>
      <c r="BG216" s="68" t="s">
        <v>1751</v>
      </c>
      <c r="BH216" s="68" t="s">
        <v>1751</v>
      </c>
      <c r="BI216" s="68" t="s">
        <v>1751</v>
      </c>
      <c r="BM216" s="68" t="s">
        <v>1751</v>
      </c>
    </row>
    <row r="217" spans="1:65">
      <c r="A217" s="132">
        <v>45117</v>
      </c>
      <c r="B217" s="133">
        <v>0.10898063706394723</v>
      </c>
      <c r="C217" s="133">
        <v>0.1095247081102193</v>
      </c>
      <c r="D217" s="133">
        <v>0.15774000101052671</v>
      </c>
      <c r="E217" s="133">
        <v>0.1335033163681287</v>
      </c>
      <c r="F217" s="133">
        <v>0.13899185743451983</v>
      </c>
      <c r="G217" s="133">
        <v>0.13485028089660375</v>
      </c>
      <c r="H217" s="133">
        <v>0.14276041204060042</v>
      </c>
      <c r="I217" s="133">
        <v>0.14213306271510534</v>
      </c>
      <c r="J217" s="133">
        <v>0.13654983953859329</v>
      </c>
      <c r="K217" s="133">
        <v>0.1440786099667937</v>
      </c>
      <c r="L217" s="133">
        <v>0.127127920797801</v>
      </c>
      <c r="M217" s="133">
        <v>0.14637019741939755</v>
      </c>
      <c r="N217" s="133">
        <v>0.13119703381936768</v>
      </c>
      <c r="O217" s="133">
        <v>0.14036328294120157</v>
      </c>
      <c r="P217" s="133">
        <v>0.1144195561301115</v>
      </c>
      <c r="Q217" s="133">
        <v>0.12558385599033148</v>
      </c>
      <c r="R217" s="133">
        <v>0.16624722466542205</v>
      </c>
      <c r="S217" s="133">
        <v>0.13416988985619349</v>
      </c>
      <c r="T217" s="133">
        <v>0.10950417657648359</v>
      </c>
      <c r="U217" s="133">
        <v>0.12679172521854573</v>
      </c>
      <c r="V217" s="133">
        <v>0.14711890303268968</v>
      </c>
      <c r="W217" s="133">
        <v>0.1020467626854034</v>
      </c>
      <c r="X217" s="133">
        <v>8.9989942702408315E-2</v>
      </c>
      <c r="Y217" s="133">
        <v>9.2790547546476435E-2</v>
      </c>
      <c r="Z217" s="133">
        <v>0.13371083106888995</v>
      </c>
      <c r="AA217" s="133">
        <v>0.13012266291011973</v>
      </c>
      <c r="AB217" s="133">
        <v>0.15753508797456856</v>
      </c>
      <c r="AC217" s="133">
        <v>0.11878366993467591</v>
      </c>
      <c r="AD217" s="133">
        <v>0.12634812965172504</v>
      </c>
      <c r="AE217" s="133">
        <v>0.10983601418724656</v>
      </c>
      <c r="AF217" s="133">
        <v>0.10817071085121371</v>
      </c>
      <c r="AG217" s="133">
        <v>0.12183843295645533</v>
      </c>
      <c r="AH217" s="133">
        <v>0.1285847366677644</v>
      </c>
      <c r="AI217" s="133">
        <v>0.12293476035560705</v>
      </c>
      <c r="AJ217" s="133">
        <v>9.021237828627432E-2</v>
      </c>
      <c r="AK217" s="133">
        <v>0.12599582281373189</v>
      </c>
      <c r="AL217" s="133">
        <v>0.13038940959618675</v>
      </c>
      <c r="AM217" s="133" t="s">
        <v>1751</v>
      </c>
      <c r="AN217" s="133" t="s">
        <v>1751</v>
      </c>
      <c r="AO217" s="133" t="s">
        <v>1751</v>
      </c>
      <c r="AP217" s="133">
        <v>8.5519675994869648E-2</v>
      </c>
      <c r="AQ217" s="133">
        <v>0.13519028446026363</v>
      </c>
      <c r="AR217" s="133">
        <v>0.14004716857304819</v>
      </c>
      <c r="AS217" s="133">
        <v>8.9301473247855687E-2</v>
      </c>
      <c r="AT217" s="133" t="s">
        <v>1751</v>
      </c>
      <c r="AU217" s="133" t="s">
        <v>1751</v>
      </c>
      <c r="AV217" s="68" t="s">
        <v>1751</v>
      </c>
      <c r="AW217" s="68" t="s">
        <v>1751</v>
      </c>
      <c r="AX217" s="68" t="s">
        <v>1751</v>
      </c>
      <c r="AY217" s="68">
        <v>0.13356331407162425</v>
      </c>
      <c r="AZ217" s="68">
        <v>0.13997298587195262</v>
      </c>
      <c r="BA217" s="68" t="s">
        <v>1751</v>
      </c>
      <c r="BB217" s="68" t="s">
        <v>1751</v>
      </c>
      <c r="BC217" s="68" t="s">
        <v>1751</v>
      </c>
      <c r="BD217" s="68" t="s">
        <v>1751</v>
      </c>
      <c r="BE217" s="68" t="s">
        <v>1751</v>
      </c>
      <c r="BF217" s="68" t="s">
        <v>1751</v>
      </c>
      <c r="BG217" s="68" t="s">
        <v>1751</v>
      </c>
      <c r="BH217" s="68" t="s">
        <v>1751</v>
      </c>
      <c r="BI217" s="68" t="s">
        <v>1751</v>
      </c>
      <c r="BM217" s="68" t="s">
        <v>1751</v>
      </c>
    </row>
    <row r="218" spans="1:65">
      <c r="A218" s="132">
        <v>45118</v>
      </c>
      <c r="B218" s="133">
        <v>0.10898063706394728</v>
      </c>
      <c r="C218" s="133">
        <v>0.10233437534614148</v>
      </c>
      <c r="D218" s="133">
        <v>0.15774000101052682</v>
      </c>
      <c r="E218" s="133">
        <v>0.13350331628936479</v>
      </c>
      <c r="F218" s="133">
        <v>0.13899185743451972</v>
      </c>
      <c r="G218" s="133">
        <v>0.13965205191656005</v>
      </c>
      <c r="H218" s="133">
        <v>0.14276041204060053</v>
      </c>
      <c r="I218" s="133">
        <v>0.13847595127732937</v>
      </c>
      <c r="J218" s="133">
        <v>0.1446087749421768</v>
      </c>
      <c r="K218" s="133">
        <v>0.14407860987904586</v>
      </c>
      <c r="L218" s="133">
        <v>0.12561533587961415</v>
      </c>
      <c r="M218" s="133">
        <v>0.14637019740523258</v>
      </c>
      <c r="N218" s="133">
        <v>0.11446909943116836</v>
      </c>
      <c r="O218" s="133">
        <v>0.14036328268932852</v>
      </c>
      <c r="P218" s="133">
        <v>0.11441955603464195</v>
      </c>
      <c r="Q218" s="133">
        <v>0.12573187464663854</v>
      </c>
      <c r="R218" s="133">
        <v>0.16624722548963519</v>
      </c>
      <c r="S218" s="133">
        <v>0.13416988985619346</v>
      </c>
      <c r="T218" s="133">
        <v>0.10270927540207841</v>
      </c>
      <c r="U218" s="133">
        <v>0.12532738983152303</v>
      </c>
      <c r="V218" s="133">
        <v>0.12018968738562975</v>
      </c>
      <c r="W218" s="133">
        <v>0.10204676250911728</v>
      </c>
      <c r="X218" s="133">
        <v>8.9989942810699539E-2</v>
      </c>
      <c r="Y218" s="133">
        <v>9.2790547546476407E-2</v>
      </c>
      <c r="Z218" s="133">
        <v>0.12877305376049772</v>
      </c>
      <c r="AA218" s="133">
        <v>0.13012266291011984</v>
      </c>
      <c r="AB218" s="133">
        <v>0.12606090402371445</v>
      </c>
      <c r="AC218" s="133">
        <v>0.1187836760098066</v>
      </c>
      <c r="AD218" s="133">
        <v>0.12634812965172501</v>
      </c>
      <c r="AE218" s="133">
        <v>0.10379707189346497</v>
      </c>
      <c r="AF218" s="133">
        <v>0.10322880048738077</v>
      </c>
      <c r="AG218" s="133">
        <v>0.1218384329564553</v>
      </c>
      <c r="AH218" s="133">
        <v>0.12463766212665797</v>
      </c>
      <c r="AI218" s="133">
        <v>0.11303985283228227</v>
      </c>
      <c r="AJ218" s="133">
        <v>9.0212378286274486E-2</v>
      </c>
      <c r="AK218" s="133">
        <v>0.12599582281373192</v>
      </c>
      <c r="AL218" s="133">
        <v>0.13038940959877116</v>
      </c>
      <c r="AM218" s="133" t="s">
        <v>1751</v>
      </c>
      <c r="AN218" s="133" t="s">
        <v>1751</v>
      </c>
      <c r="AO218" s="133" t="s">
        <v>1751</v>
      </c>
      <c r="AP218" s="133">
        <v>8.5519676067293077E-2</v>
      </c>
      <c r="AQ218" s="133">
        <v>0.13519028446026346</v>
      </c>
      <c r="AR218" s="133">
        <v>0.14494082613367862</v>
      </c>
      <c r="AS218" s="133">
        <v>8.9301473247855742E-2</v>
      </c>
      <c r="AT218" s="133" t="s">
        <v>1751</v>
      </c>
      <c r="AU218" s="133" t="s">
        <v>1751</v>
      </c>
      <c r="AV218" s="68" t="s">
        <v>1751</v>
      </c>
      <c r="AW218" s="68" t="s">
        <v>1751</v>
      </c>
      <c r="AX218" s="68" t="s">
        <v>1751</v>
      </c>
      <c r="AY218" s="68">
        <v>0.13363529760698609</v>
      </c>
      <c r="AZ218" s="68">
        <v>0.1430603636684534</v>
      </c>
      <c r="BA218" s="68" t="s">
        <v>1751</v>
      </c>
      <c r="BB218" s="68" t="s">
        <v>1751</v>
      </c>
      <c r="BC218" s="68" t="s">
        <v>1751</v>
      </c>
      <c r="BD218" s="68" t="s">
        <v>1751</v>
      </c>
      <c r="BE218" s="68" t="s">
        <v>1751</v>
      </c>
      <c r="BF218" s="68" t="s">
        <v>1751</v>
      </c>
      <c r="BG218" s="68" t="s">
        <v>1751</v>
      </c>
      <c r="BH218" s="68" t="s">
        <v>1751</v>
      </c>
      <c r="BI218" s="68" t="s">
        <v>1751</v>
      </c>
      <c r="BM218" s="68" t="s">
        <v>1751</v>
      </c>
    </row>
    <row r="219" spans="1:65">
      <c r="A219" s="132">
        <v>45119</v>
      </c>
      <c r="B219" s="133">
        <v>0.10898063706394712</v>
      </c>
      <c r="C219" s="133">
        <v>9.6483466082390168E-2</v>
      </c>
      <c r="D219" s="133">
        <v>0.14085462514007904</v>
      </c>
      <c r="E219" s="133">
        <v>0.13350331628936493</v>
      </c>
      <c r="F219" s="133">
        <v>0.13491956256240512</v>
      </c>
      <c r="G219" s="133">
        <v>0.13533289488643024</v>
      </c>
      <c r="H219" s="133">
        <v>0.1427604120406005</v>
      </c>
      <c r="I219" s="133">
        <v>0.13847595151620706</v>
      </c>
      <c r="J219" s="133">
        <v>0.13624753939499804</v>
      </c>
      <c r="K219" s="133">
        <v>0.15013117194562686</v>
      </c>
      <c r="L219" s="133">
        <v>0.12561533564227187</v>
      </c>
      <c r="M219" s="133">
        <v>0.14379616887616792</v>
      </c>
      <c r="N219" s="133">
        <v>9.5561706017822642E-2</v>
      </c>
      <c r="O219" s="133">
        <v>0.14758334794606121</v>
      </c>
      <c r="P219" s="133">
        <v>0.11441955603464204</v>
      </c>
      <c r="Q219" s="133">
        <v>0.12457006121164682</v>
      </c>
      <c r="R219" s="133">
        <v>0.16624722547724871</v>
      </c>
      <c r="S219" s="133">
        <v>0.13416988985618714</v>
      </c>
      <c r="T219" s="133">
        <v>0.10270927540207832</v>
      </c>
      <c r="U219" s="133">
        <v>0.12134532784134611</v>
      </c>
      <c r="V219" s="133">
        <v>9.0800881073967693E-2</v>
      </c>
      <c r="W219" s="133">
        <v>0.11881615845067713</v>
      </c>
      <c r="X219" s="133">
        <v>8.9989942958662153E-2</v>
      </c>
      <c r="Y219" s="133">
        <v>9.2790547219265621E-2</v>
      </c>
      <c r="Z219" s="133">
        <v>0.11227346508222953</v>
      </c>
      <c r="AA219" s="133">
        <v>0.13012266285159732</v>
      </c>
      <c r="AB219" s="133">
        <v>0.12606090392210195</v>
      </c>
      <c r="AC219" s="133">
        <v>9.7036819117269565E-2</v>
      </c>
      <c r="AD219" s="133">
        <v>0.12634812965172498</v>
      </c>
      <c r="AE219" s="133">
        <v>9.9633268873385056E-2</v>
      </c>
      <c r="AF219" s="133">
        <v>8.7867413378817052E-2</v>
      </c>
      <c r="AG219" s="133">
        <v>0.11771205543642924</v>
      </c>
      <c r="AH219" s="133">
        <v>0.11946979145276583</v>
      </c>
      <c r="AI219" s="133">
        <v>0.11303985280600053</v>
      </c>
      <c r="AJ219" s="133">
        <v>9.1367994780264417E-2</v>
      </c>
      <c r="AK219" s="133">
        <v>0.12599582281373195</v>
      </c>
      <c r="AL219" s="133">
        <v>0.1303894095987711</v>
      </c>
      <c r="AM219" s="133" t="s">
        <v>1751</v>
      </c>
      <c r="AN219" s="133" t="s">
        <v>1751</v>
      </c>
      <c r="AO219" s="133" t="s">
        <v>1751</v>
      </c>
      <c r="AP219" s="133">
        <v>8.5519676046121221E-2</v>
      </c>
      <c r="AQ219" s="133">
        <v>0.1390781599857539</v>
      </c>
      <c r="AR219" s="133">
        <v>0.14494082612931941</v>
      </c>
      <c r="AS219" s="133">
        <v>8.9301473247855784E-2</v>
      </c>
      <c r="AT219" s="133" t="s">
        <v>1751</v>
      </c>
      <c r="AU219" s="133" t="s">
        <v>1751</v>
      </c>
      <c r="AV219" s="68" t="s">
        <v>1751</v>
      </c>
      <c r="AW219" s="68" t="s">
        <v>1751</v>
      </c>
      <c r="AX219" s="68" t="s">
        <v>1751</v>
      </c>
      <c r="AY219" s="68">
        <v>0.1336353081996241</v>
      </c>
      <c r="AZ219" s="68">
        <v>0.14314007840961654</v>
      </c>
      <c r="BA219" s="68" t="s">
        <v>1751</v>
      </c>
      <c r="BB219" s="68" t="s">
        <v>1751</v>
      </c>
      <c r="BC219" s="68" t="s">
        <v>1751</v>
      </c>
      <c r="BD219" s="68" t="s">
        <v>1751</v>
      </c>
      <c r="BE219" s="68" t="s">
        <v>1751</v>
      </c>
      <c r="BF219" s="68" t="s">
        <v>1751</v>
      </c>
      <c r="BG219" s="68" t="s">
        <v>1751</v>
      </c>
      <c r="BH219" s="68" t="s">
        <v>1751</v>
      </c>
      <c r="BI219" s="68" t="s">
        <v>1751</v>
      </c>
      <c r="BM219" s="68" t="s">
        <v>1751</v>
      </c>
    </row>
    <row r="220" spans="1:65">
      <c r="A220" s="132">
        <v>45120</v>
      </c>
      <c r="B220" s="133">
        <v>0.1057209139183104</v>
      </c>
      <c r="C220" s="133">
        <v>9.556036554524891E-2</v>
      </c>
      <c r="D220" s="133">
        <v>0.14085462514007896</v>
      </c>
      <c r="E220" s="133">
        <v>0.1302303529256876</v>
      </c>
      <c r="F220" s="133">
        <v>0.12298266218677251</v>
      </c>
      <c r="G220" s="133">
        <v>0.13533289490481112</v>
      </c>
      <c r="H220" s="133">
        <v>0.14276041214130442</v>
      </c>
      <c r="I220" s="133">
        <v>0.13438097165068844</v>
      </c>
      <c r="J220" s="133">
        <v>0.13605875213142299</v>
      </c>
      <c r="K220" s="133">
        <v>0.13882061913004964</v>
      </c>
      <c r="L220" s="133">
        <v>0.119201503210129</v>
      </c>
      <c r="M220" s="133">
        <v>0.11822493838984602</v>
      </c>
      <c r="N220" s="133">
        <v>8.951797374421816E-2</v>
      </c>
      <c r="O220" s="133">
        <v>0.14282299260418962</v>
      </c>
      <c r="P220" s="133">
        <v>0.10514905308471137</v>
      </c>
      <c r="Q220" s="133">
        <v>0.1263011265069876</v>
      </c>
      <c r="R220" s="133">
        <v>0.14316899144073397</v>
      </c>
      <c r="S220" s="133">
        <v>0.13416988985619005</v>
      </c>
      <c r="T220" s="133">
        <v>9.7799292281715772E-2</v>
      </c>
      <c r="U220" s="133">
        <v>0.10650683013040926</v>
      </c>
      <c r="V220" s="133">
        <v>6.931507841570346E-2</v>
      </c>
      <c r="W220" s="133">
        <v>0.11881615850161303</v>
      </c>
      <c r="X220" s="133">
        <v>8.998994283470127E-2</v>
      </c>
      <c r="Y220" s="133">
        <v>9.2790547374089094E-2</v>
      </c>
      <c r="Z220" s="133">
        <v>0.11227346508574357</v>
      </c>
      <c r="AA220" s="133">
        <v>0.12324276438760561</v>
      </c>
      <c r="AB220" s="133">
        <v>8.6540088138712001E-2</v>
      </c>
      <c r="AC220" s="133">
        <v>9.173145384505299E-2</v>
      </c>
      <c r="AD220" s="133">
        <v>0.12184220430901485</v>
      </c>
      <c r="AE220" s="133">
        <v>9.7987061995590347E-2</v>
      </c>
      <c r="AF220" s="133">
        <v>8.7867413238879838E-2</v>
      </c>
      <c r="AG220" s="133">
        <v>0.11392683084105451</v>
      </c>
      <c r="AH220" s="133">
        <v>0.1001535067276213</v>
      </c>
      <c r="AI220" s="133">
        <v>0.12384267310002162</v>
      </c>
      <c r="AJ220" s="133">
        <v>8.8901891706979277E-2</v>
      </c>
      <c r="AK220" s="133">
        <v>0.12599582281373178</v>
      </c>
      <c r="AL220" s="133">
        <v>0.12568443857672223</v>
      </c>
      <c r="AM220" s="133" t="s">
        <v>1751</v>
      </c>
      <c r="AN220" s="133" t="s">
        <v>1751</v>
      </c>
      <c r="AO220" s="133" t="s">
        <v>1751</v>
      </c>
      <c r="AP220" s="133">
        <v>8.0898302183700893E-2</v>
      </c>
      <c r="AQ220" s="133">
        <v>0.13907815998575374</v>
      </c>
      <c r="AR220" s="133">
        <v>0.131747420140922</v>
      </c>
      <c r="AS220" s="133">
        <v>8.9301473253044994E-2</v>
      </c>
      <c r="AT220" s="133" t="s">
        <v>1751</v>
      </c>
      <c r="AU220" s="133" t="s">
        <v>1751</v>
      </c>
      <c r="AV220" s="68" t="s">
        <v>1751</v>
      </c>
      <c r="AW220" s="68" t="s">
        <v>1751</v>
      </c>
      <c r="AX220" s="68" t="s">
        <v>1751</v>
      </c>
      <c r="AY220" s="68">
        <v>0.1380130090571699</v>
      </c>
      <c r="AZ220" s="68">
        <v>0.13892893416316138</v>
      </c>
      <c r="BA220" s="68" t="s">
        <v>1751</v>
      </c>
      <c r="BB220" s="68" t="s">
        <v>1751</v>
      </c>
      <c r="BC220" s="68" t="s">
        <v>1751</v>
      </c>
      <c r="BD220" s="68" t="s">
        <v>1751</v>
      </c>
      <c r="BE220" s="68" t="s">
        <v>1751</v>
      </c>
      <c r="BF220" s="68" t="s">
        <v>1751</v>
      </c>
      <c r="BG220" s="68" t="s">
        <v>1751</v>
      </c>
      <c r="BH220" s="68" t="s">
        <v>1751</v>
      </c>
      <c r="BI220" s="68" t="s">
        <v>1751</v>
      </c>
      <c r="BM220" s="68" t="s">
        <v>1751</v>
      </c>
    </row>
    <row r="221" spans="1:65">
      <c r="A221" s="132">
        <v>45121</v>
      </c>
      <c r="B221" s="133">
        <v>0.1057209139183104</v>
      </c>
      <c r="C221" s="133">
        <v>9.556036554524891E-2</v>
      </c>
      <c r="D221" s="133">
        <v>0.14085462514007896</v>
      </c>
      <c r="E221" s="133">
        <v>0.1302303529256876</v>
      </c>
      <c r="F221" s="133">
        <v>0.12298266218677251</v>
      </c>
      <c r="G221" s="133">
        <v>0.13533289490481112</v>
      </c>
      <c r="H221" s="133">
        <v>0.14276041214130442</v>
      </c>
      <c r="I221" s="133">
        <v>0.13438097165068844</v>
      </c>
      <c r="J221" s="133">
        <v>0.13605875213142299</v>
      </c>
      <c r="K221" s="133">
        <v>0.13882061913004959</v>
      </c>
      <c r="L221" s="133">
        <v>0.119201503210129</v>
      </c>
      <c r="M221" s="133">
        <v>0.11822493838984602</v>
      </c>
      <c r="N221" s="133">
        <v>8.951797374421816E-2</v>
      </c>
      <c r="O221" s="133">
        <v>0.14282299260418962</v>
      </c>
      <c r="P221" s="133">
        <v>0.10514905308471137</v>
      </c>
      <c r="Q221" s="133">
        <v>0.1263011265069876</v>
      </c>
      <c r="R221" s="133">
        <v>0.14316899144073397</v>
      </c>
      <c r="S221" s="133">
        <v>0.13416988985619005</v>
      </c>
      <c r="T221" s="133">
        <v>9.7799292281715772E-2</v>
      </c>
      <c r="U221" s="133">
        <v>0.10650682343205106</v>
      </c>
      <c r="V221" s="133">
        <v>6.931507841570346E-2</v>
      </c>
      <c r="W221" s="133">
        <v>0.11881615850161303</v>
      </c>
      <c r="X221" s="133">
        <v>8.998994283470127E-2</v>
      </c>
      <c r="Y221" s="133">
        <v>9.2790547374089094E-2</v>
      </c>
      <c r="Z221" s="133">
        <v>0.11227346508574357</v>
      </c>
      <c r="AA221" s="133">
        <v>0.12324276438760561</v>
      </c>
      <c r="AB221" s="133">
        <v>8.6540088138712001E-2</v>
      </c>
      <c r="AC221" s="133">
        <v>9.1731453845045482E-2</v>
      </c>
      <c r="AD221" s="133">
        <v>0.12184220430901485</v>
      </c>
      <c r="AE221" s="133">
        <v>9.7987061995590347E-2</v>
      </c>
      <c r="AF221" s="133">
        <v>8.7867413238879838E-2</v>
      </c>
      <c r="AG221" s="133">
        <v>0.11392683084105451</v>
      </c>
      <c r="AH221" s="133">
        <v>0.1001535067276213</v>
      </c>
      <c r="AI221" s="133">
        <v>0.12384267310002162</v>
      </c>
      <c r="AJ221" s="133">
        <v>8.8901891706979277E-2</v>
      </c>
      <c r="AK221" s="133">
        <v>0.12599582281373178</v>
      </c>
      <c r="AL221" s="133">
        <v>0.12568443857672223</v>
      </c>
      <c r="AM221" s="133" t="s">
        <v>1751</v>
      </c>
      <c r="AN221" s="133" t="s">
        <v>1751</v>
      </c>
      <c r="AO221" s="133" t="s">
        <v>1751</v>
      </c>
      <c r="AP221" s="133">
        <v>8.0898302183700893E-2</v>
      </c>
      <c r="AQ221" s="133">
        <v>0.13907815998575374</v>
      </c>
      <c r="AR221" s="133">
        <v>0.13174742014092194</v>
      </c>
      <c r="AS221" s="133">
        <v>8.9301473253044994E-2</v>
      </c>
      <c r="AT221" s="133" t="s">
        <v>1751</v>
      </c>
      <c r="AU221" s="133" t="s">
        <v>1751</v>
      </c>
      <c r="AV221" s="68" t="s">
        <v>1751</v>
      </c>
      <c r="AW221" s="68" t="s">
        <v>1751</v>
      </c>
      <c r="AX221" s="68" t="s">
        <v>1751</v>
      </c>
      <c r="AY221" s="68">
        <v>0.13801300905716987</v>
      </c>
      <c r="AZ221" s="68">
        <v>0.13892893416316138</v>
      </c>
      <c r="BA221" s="68" t="s">
        <v>1751</v>
      </c>
      <c r="BB221" s="68" t="s">
        <v>1751</v>
      </c>
      <c r="BC221" s="68" t="s">
        <v>1751</v>
      </c>
      <c r="BD221" s="68" t="s">
        <v>1751</v>
      </c>
      <c r="BE221" s="68" t="s">
        <v>1751</v>
      </c>
      <c r="BF221" s="68" t="s">
        <v>1751</v>
      </c>
      <c r="BG221" s="68" t="s">
        <v>1751</v>
      </c>
      <c r="BH221" s="68" t="s">
        <v>1751</v>
      </c>
      <c r="BI221" s="68" t="s">
        <v>1751</v>
      </c>
      <c r="BM221" s="68" t="s">
        <v>1751</v>
      </c>
    </row>
    <row r="222" spans="1:65">
      <c r="A222" s="132">
        <v>45122</v>
      </c>
      <c r="B222" s="133">
        <v>0.1057209139183104</v>
      </c>
      <c r="C222" s="133">
        <v>9.556036554524891E-2</v>
      </c>
      <c r="D222" s="133">
        <v>0.14085462514007896</v>
      </c>
      <c r="E222" s="133">
        <v>0.1302303529256876</v>
      </c>
      <c r="F222" s="133">
        <v>0.12298266218677251</v>
      </c>
      <c r="G222" s="133">
        <v>0.13533289490481112</v>
      </c>
      <c r="H222" s="133">
        <v>0.14276041214130442</v>
      </c>
      <c r="I222" s="133">
        <v>0.13438097165068844</v>
      </c>
      <c r="J222" s="133">
        <v>0.13605875213142299</v>
      </c>
      <c r="K222" s="133">
        <v>0.13882061913004959</v>
      </c>
      <c r="L222" s="133">
        <v>0.119201503210129</v>
      </c>
      <c r="M222" s="133">
        <v>0.11822493838984602</v>
      </c>
      <c r="N222" s="133">
        <v>8.951797374421816E-2</v>
      </c>
      <c r="O222" s="133">
        <v>0.14282299260418962</v>
      </c>
      <c r="P222" s="133">
        <v>0.10514905308471137</v>
      </c>
      <c r="Q222" s="133">
        <v>0.1263011265069876</v>
      </c>
      <c r="R222" s="133">
        <v>0.14316899144073397</v>
      </c>
      <c r="S222" s="133">
        <v>0.13416988985619005</v>
      </c>
      <c r="T222" s="133">
        <v>9.7799292281715772E-2</v>
      </c>
      <c r="U222" s="133">
        <v>0.10650682343205105</v>
      </c>
      <c r="V222" s="133">
        <v>6.931507841570346E-2</v>
      </c>
      <c r="W222" s="133">
        <v>0.11881615850161303</v>
      </c>
      <c r="X222" s="133">
        <v>8.998994283470127E-2</v>
      </c>
      <c r="Y222" s="133">
        <v>9.2790547374089094E-2</v>
      </c>
      <c r="Z222" s="133">
        <v>0.11227346508574357</v>
      </c>
      <c r="AA222" s="133">
        <v>0.12324276438760561</v>
      </c>
      <c r="AB222" s="133">
        <v>8.6540088138712001E-2</v>
      </c>
      <c r="AC222" s="133">
        <v>9.1731453845045469E-2</v>
      </c>
      <c r="AD222" s="133">
        <v>0.12184220430901485</v>
      </c>
      <c r="AE222" s="133">
        <v>9.7987061995590347E-2</v>
      </c>
      <c r="AF222" s="133">
        <v>8.7867413238879838E-2</v>
      </c>
      <c r="AG222" s="133">
        <v>0.11392683084105451</v>
      </c>
      <c r="AH222" s="133">
        <v>0.1001535067276213</v>
      </c>
      <c r="AI222" s="133">
        <v>0.12384267310002162</v>
      </c>
      <c r="AJ222" s="133">
        <v>8.8901891706979277E-2</v>
      </c>
      <c r="AK222" s="133">
        <v>0.12599582281373178</v>
      </c>
      <c r="AL222" s="133">
        <v>0.12568443857672223</v>
      </c>
      <c r="AM222" s="133" t="s">
        <v>1751</v>
      </c>
      <c r="AN222" s="133" t="s">
        <v>1751</v>
      </c>
      <c r="AO222" s="133" t="s">
        <v>1751</v>
      </c>
      <c r="AP222" s="133">
        <v>8.0898302183700893E-2</v>
      </c>
      <c r="AQ222" s="133">
        <v>0.13907815998575374</v>
      </c>
      <c r="AR222" s="133">
        <v>0.13174742014092194</v>
      </c>
      <c r="AS222" s="133">
        <v>8.9301473253044994E-2</v>
      </c>
      <c r="AT222" s="133" t="s">
        <v>1751</v>
      </c>
      <c r="AU222" s="133" t="s">
        <v>1751</v>
      </c>
      <c r="AV222" s="68" t="s">
        <v>1751</v>
      </c>
      <c r="AW222" s="68" t="s">
        <v>1751</v>
      </c>
      <c r="AX222" s="68" t="s">
        <v>1751</v>
      </c>
      <c r="AY222" s="68">
        <v>0.13801300905716998</v>
      </c>
      <c r="AZ222" s="68">
        <v>0.13892893416316138</v>
      </c>
      <c r="BA222" s="68" t="s">
        <v>1751</v>
      </c>
      <c r="BB222" s="68" t="s">
        <v>1751</v>
      </c>
      <c r="BC222" s="68" t="s">
        <v>1751</v>
      </c>
      <c r="BD222" s="68" t="s">
        <v>1751</v>
      </c>
      <c r="BE222" s="68" t="s">
        <v>1751</v>
      </c>
      <c r="BF222" s="68" t="s">
        <v>1751</v>
      </c>
      <c r="BG222" s="68" t="s">
        <v>1751</v>
      </c>
      <c r="BH222" s="68" t="s">
        <v>1751</v>
      </c>
      <c r="BI222" s="68" t="s">
        <v>1751</v>
      </c>
      <c r="BM222" s="68" t="s">
        <v>1751</v>
      </c>
    </row>
    <row r="223" spans="1:65">
      <c r="A223" s="132">
        <v>45123</v>
      </c>
      <c r="B223" s="133">
        <v>0.10098853798457977</v>
      </c>
      <c r="C223" s="133">
        <v>8.1170295939678672E-2</v>
      </c>
      <c r="D223" s="133">
        <v>0.14085462514007899</v>
      </c>
      <c r="E223" s="133">
        <v>0.1271546060986227</v>
      </c>
      <c r="F223" s="133">
        <v>0.12298266217403023</v>
      </c>
      <c r="G223" s="133">
        <v>0.12698702452634872</v>
      </c>
      <c r="H223" s="133">
        <v>0.14276041206355911</v>
      </c>
      <c r="I223" s="133">
        <v>0.13039537952545668</v>
      </c>
      <c r="J223" s="133">
        <v>0.13185099400130407</v>
      </c>
      <c r="K223" s="133">
        <v>0.13919528118763003</v>
      </c>
      <c r="L223" s="133">
        <v>0.123662708519836</v>
      </c>
      <c r="M223" s="133">
        <v>0.11486480130603959</v>
      </c>
      <c r="N223" s="133">
        <v>8.6965658023021794E-2</v>
      </c>
      <c r="O223" s="133">
        <v>0.14316818434489187</v>
      </c>
      <c r="P223" s="133">
        <v>0.11595151436659198</v>
      </c>
      <c r="Q223" s="133">
        <v>0.1162334662576921</v>
      </c>
      <c r="R223" s="133">
        <v>0.14316899144073397</v>
      </c>
      <c r="S223" s="133">
        <v>0.12253200972049705</v>
      </c>
      <c r="T223" s="133">
        <v>9.7799292281715869E-2</v>
      </c>
      <c r="U223" s="133">
        <v>0.1130995664753433</v>
      </c>
      <c r="V223" s="133">
        <v>6.9315077960776156E-2</v>
      </c>
      <c r="W223" s="133">
        <v>0.11881615850161309</v>
      </c>
      <c r="X223" s="133">
        <v>8.9989942840448894E-2</v>
      </c>
      <c r="Y223" s="133">
        <v>9.2790547377683316E-2</v>
      </c>
      <c r="Z223" s="133">
        <v>9.0465086698887059E-2</v>
      </c>
      <c r="AA223" s="133">
        <v>0.1164560464252668</v>
      </c>
      <c r="AB223" s="133">
        <v>8.6540087890345035E-2</v>
      </c>
      <c r="AC223" s="133">
        <v>8.6537999480469044E-2</v>
      </c>
      <c r="AD223" s="133">
        <v>0.12184220419193975</v>
      </c>
      <c r="AE223" s="133">
        <v>8.1750645611023826E-2</v>
      </c>
      <c r="AF223" s="133">
        <v>8.3006886470896615E-2</v>
      </c>
      <c r="AG223" s="133">
        <v>0.11371929405230204</v>
      </c>
      <c r="AH223" s="133">
        <v>0.10035734986892136</v>
      </c>
      <c r="AI223" s="133">
        <v>0.10387399812825449</v>
      </c>
      <c r="AJ223" s="133">
        <v>5.4142809017670247E-2</v>
      </c>
      <c r="AK223" s="133">
        <v>0.12686192574512117</v>
      </c>
      <c r="AL223" s="133">
        <v>0.12102319532526937</v>
      </c>
      <c r="AM223" s="133" t="s">
        <v>1751</v>
      </c>
      <c r="AN223" s="133" t="s">
        <v>1751</v>
      </c>
      <c r="AO223" s="133" t="s">
        <v>1751</v>
      </c>
      <c r="AP223" s="133">
        <v>6.2649727520128484E-2</v>
      </c>
      <c r="AQ223" s="133">
        <v>0.13518686138333463</v>
      </c>
      <c r="AR223" s="133">
        <v>0.13622322685580557</v>
      </c>
      <c r="AS223" s="133">
        <v>8.9301473310330365E-2</v>
      </c>
      <c r="AT223" s="133" t="s">
        <v>1751</v>
      </c>
      <c r="AU223" s="133" t="s">
        <v>1751</v>
      </c>
      <c r="AV223" s="68" t="s">
        <v>1751</v>
      </c>
      <c r="AW223" s="68" t="s">
        <v>1751</v>
      </c>
      <c r="AX223" s="68" t="s">
        <v>1751</v>
      </c>
      <c r="AY223" s="68">
        <v>0.13407443272864558</v>
      </c>
      <c r="AZ223" s="68">
        <v>0.1389289341631614</v>
      </c>
      <c r="BA223" s="68" t="s">
        <v>1751</v>
      </c>
      <c r="BB223" s="68" t="s">
        <v>1751</v>
      </c>
      <c r="BC223" s="68" t="s">
        <v>1751</v>
      </c>
      <c r="BD223" s="68" t="s">
        <v>1751</v>
      </c>
      <c r="BE223" s="68" t="s">
        <v>1751</v>
      </c>
      <c r="BF223" s="68" t="s">
        <v>1751</v>
      </c>
      <c r="BG223" s="68" t="s">
        <v>1751</v>
      </c>
      <c r="BH223" s="68" t="s">
        <v>1751</v>
      </c>
      <c r="BI223" s="68" t="s">
        <v>1751</v>
      </c>
      <c r="BM223" s="68" t="s">
        <v>1751</v>
      </c>
    </row>
    <row r="224" spans="1:65">
      <c r="A224" s="132">
        <v>45124</v>
      </c>
      <c r="B224" s="133">
        <v>0.10098853798457977</v>
      </c>
      <c r="C224" s="133">
        <v>8.1170295939678672E-2</v>
      </c>
      <c r="D224" s="133">
        <v>0.13217323609381967</v>
      </c>
      <c r="E224" s="133">
        <v>0.12715460609862259</v>
      </c>
      <c r="F224" s="133">
        <v>0.12298266221577546</v>
      </c>
      <c r="G224" s="133">
        <v>0.12907393367783951</v>
      </c>
      <c r="H224" s="133">
        <v>0.14276041206355916</v>
      </c>
      <c r="I224" s="133">
        <v>0.13039537952545677</v>
      </c>
      <c r="J224" s="133">
        <v>0.13185099406867803</v>
      </c>
      <c r="K224" s="133">
        <v>0.12611377063402376</v>
      </c>
      <c r="L224" s="133">
        <v>0.12100979628794069</v>
      </c>
      <c r="M224" s="133">
        <v>0.11486480130603959</v>
      </c>
      <c r="N224" s="133">
        <v>8.6965658023021794E-2</v>
      </c>
      <c r="O224" s="133">
        <v>0.13440236415735407</v>
      </c>
      <c r="P224" s="133">
        <v>0.11595151447544036</v>
      </c>
      <c r="Q224" s="133">
        <v>0.1162334662576921</v>
      </c>
      <c r="R224" s="133">
        <v>0.14316899142255662</v>
      </c>
      <c r="S224" s="133">
        <v>0.12253200977504965</v>
      </c>
      <c r="T224" s="133">
        <v>9.7799292281715869E-2</v>
      </c>
      <c r="U224" s="133">
        <v>0.1080220494704249</v>
      </c>
      <c r="V224" s="133">
        <v>6.9315077960776156E-2</v>
      </c>
      <c r="W224" s="133">
        <v>0.11881615850161309</v>
      </c>
      <c r="X224" s="133">
        <v>8.9989942840448894E-2</v>
      </c>
      <c r="Y224" s="133">
        <v>9.1618236824870053E-2</v>
      </c>
      <c r="Z224" s="133">
        <v>9.0465086698887059E-2</v>
      </c>
      <c r="AA224" s="133">
        <v>0.1164560464252668</v>
      </c>
      <c r="AB224" s="133">
        <v>8.6540087890345035E-2</v>
      </c>
      <c r="AC224" s="133">
        <v>8.0399078724451109E-2</v>
      </c>
      <c r="AD224" s="133">
        <v>0.12184220419193979</v>
      </c>
      <c r="AE224" s="133">
        <v>8.1750645611023826E-2</v>
      </c>
      <c r="AF224" s="133">
        <v>8.3006886470896615E-2</v>
      </c>
      <c r="AG224" s="133">
        <v>0.11371929405230212</v>
      </c>
      <c r="AH224" s="133">
        <v>0.10035734986892152</v>
      </c>
      <c r="AI224" s="133">
        <v>0.10387399812825449</v>
      </c>
      <c r="AJ224" s="133">
        <v>5.4142809017670247E-2</v>
      </c>
      <c r="AK224" s="133">
        <v>0.12686192574512123</v>
      </c>
      <c r="AL224" s="133">
        <v>0.12102319532526937</v>
      </c>
      <c r="AM224" s="133" t="s">
        <v>1751</v>
      </c>
      <c r="AN224" s="133" t="s">
        <v>1751</v>
      </c>
      <c r="AO224" s="133" t="s">
        <v>1751</v>
      </c>
      <c r="AP224" s="133">
        <v>6.2649727520128484E-2</v>
      </c>
      <c r="AQ224" s="133">
        <v>0.13518686158194687</v>
      </c>
      <c r="AR224" s="133">
        <v>0.1362232266634342</v>
      </c>
      <c r="AS224" s="133">
        <v>8.9301473310330365E-2</v>
      </c>
      <c r="AT224" s="133" t="s">
        <v>1751</v>
      </c>
      <c r="AU224" s="133" t="s">
        <v>1751</v>
      </c>
      <c r="AV224" s="68" t="s">
        <v>1751</v>
      </c>
      <c r="AW224" s="68" t="s">
        <v>1751</v>
      </c>
      <c r="AX224" s="68" t="s">
        <v>1751</v>
      </c>
      <c r="AY224" s="68">
        <v>0.12866010810204551</v>
      </c>
      <c r="AZ224" s="68">
        <v>0.13232120560744531</v>
      </c>
      <c r="BA224" s="68" t="s">
        <v>1751</v>
      </c>
      <c r="BB224" s="68" t="s">
        <v>1751</v>
      </c>
      <c r="BC224" s="68" t="s">
        <v>1751</v>
      </c>
      <c r="BD224" s="68" t="s">
        <v>1751</v>
      </c>
      <c r="BE224" s="68" t="s">
        <v>1751</v>
      </c>
      <c r="BF224" s="68" t="s">
        <v>1751</v>
      </c>
      <c r="BG224" s="68" t="s">
        <v>1751</v>
      </c>
      <c r="BH224" s="68" t="s">
        <v>1751</v>
      </c>
      <c r="BI224" s="68" t="s">
        <v>1751</v>
      </c>
      <c r="BM224" s="68" t="s">
        <v>1751</v>
      </c>
    </row>
    <row r="225" spans="1:65">
      <c r="A225" s="132">
        <v>45125</v>
      </c>
      <c r="B225" s="133">
        <v>0.10098853782172452</v>
      </c>
      <c r="C225" s="133">
        <v>7.03137509056454E-2</v>
      </c>
      <c r="D225" s="133">
        <v>0.13217323609381992</v>
      </c>
      <c r="E225" s="133">
        <v>0.1271546060986227</v>
      </c>
      <c r="F225" s="133">
        <v>0.12298266221577542</v>
      </c>
      <c r="G225" s="133">
        <v>0.12907393367783959</v>
      </c>
      <c r="H225" s="133">
        <v>0.14276041206355911</v>
      </c>
      <c r="I225" s="133">
        <v>0.13039537952545668</v>
      </c>
      <c r="J225" s="133">
        <v>0.13185099406867809</v>
      </c>
      <c r="K225" s="133">
        <v>0.12611377057990417</v>
      </c>
      <c r="L225" s="133">
        <v>0.12100979628794069</v>
      </c>
      <c r="M225" s="133">
        <v>0.10730542026711974</v>
      </c>
      <c r="N225" s="133">
        <v>8.6965658023021877E-2</v>
      </c>
      <c r="O225" s="133">
        <v>0.13440236415735402</v>
      </c>
      <c r="P225" s="133">
        <v>0.11595151447544036</v>
      </c>
      <c r="Q225" s="133">
        <v>0.11623346625769214</v>
      </c>
      <c r="R225" s="133">
        <v>0.143168992196336</v>
      </c>
      <c r="S225" s="133">
        <v>0.12253200977504965</v>
      </c>
      <c r="T225" s="133">
        <v>9.7799292281715827E-2</v>
      </c>
      <c r="U225" s="133">
        <v>0.10802204695242307</v>
      </c>
      <c r="V225" s="133">
        <v>6.9315077960776447E-2</v>
      </c>
      <c r="W225" s="133">
        <v>0.1188161585016129</v>
      </c>
      <c r="X225" s="133">
        <v>8.9989942840448756E-2</v>
      </c>
      <c r="Y225" s="133">
        <v>9.1618236824870053E-2</v>
      </c>
      <c r="Z225" s="133">
        <v>9.0465086698887143E-2</v>
      </c>
      <c r="AA225" s="133">
        <v>0.11645604642526687</v>
      </c>
      <c r="AB225" s="133">
        <v>8.654008834608018E-2</v>
      </c>
      <c r="AC225" s="133">
        <v>8.0399078724459186E-2</v>
      </c>
      <c r="AD225" s="133">
        <v>0.12184220419193979</v>
      </c>
      <c r="AE225" s="133">
        <v>8.1750645611023756E-2</v>
      </c>
      <c r="AF225" s="133">
        <v>8.3006886614960584E-2</v>
      </c>
      <c r="AG225" s="133">
        <v>0.11371929405230212</v>
      </c>
      <c r="AH225" s="133">
        <v>0.1003573501607381</v>
      </c>
      <c r="AI225" s="133">
        <v>0.10387399812825444</v>
      </c>
      <c r="AJ225" s="133">
        <v>5.4142809017670317E-2</v>
      </c>
      <c r="AK225" s="133">
        <v>0.11355415182133284</v>
      </c>
      <c r="AL225" s="133">
        <v>0.1210231953252693</v>
      </c>
      <c r="AM225" s="133" t="s">
        <v>1751</v>
      </c>
      <c r="AN225" s="133" t="s">
        <v>1751</v>
      </c>
      <c r="AO225" s="133" t="s">
        <v>1751</v>
      </c>
      <c r="AP225" s="133">
        <v>6.264972752012847E-2</v>
      </c>
      <c r="AQ225" s="133">
        <v>0.13518686158194687</v>
      </c>
      <c r="AR225" s="133">
        <v>0.13284672191675395</v>
      </c>
      <c r="AS225" s="133">
        <v>7.9470861053603528E-2</v>
      </c>
      <c r="AT225" s="133" t="s">
        <v>1751</v>
      </c>
      <c r="AU225" s="133" t="s">
        <v>1751</v>
      </c>
      <c r="AV225" s="68" t="s">
        <v>1751</v>
      </c>
      <c r="AW225" s="68" t="s">
        <v>1751</v>
      </c>
      <c r="AX225" s="68" t="s">
        <v>1751</v>
      </c>
      <c r="AY225" s="68">
        <v>0.1312445261581078</v>
      </c>
      <c r="AZ225" s="68">
        <v>0.12067544006295396</v>
      </c>
      <c r="BA225" s="68" t="s">
        <v>1751</v>
      </c>
      <c r="BB225" s="68" t="s">
        <v>1751</v>
      </c>
      <c r="BC225" s="68" t="s">
        <v>1751</v>
      </c>
      <c r="BD225" s="68" t="s">
        <v>1751</v>
      </c>
      <c r="BE225" s="68" t="s">
        <v>1751</v>
      </c>
      <c r="BF225" s="68" t="s">
        <v>1751</v>
      </c>
      <c r="BG225" s="68" t="s">
        <v>1751</v>
      </c>
      <c r="BH225" s="68" t="s">
        <v>1751</v>
      </c>
      <c r="BI225" s="68" t="s">
        <v>1751</v>
      </c>
      <c r="BM225" s="68" t="s">
        <v>1751</v>
      </c>
    </row>
    <row r="226" spans="1:65">
      <c r="A226" s="132">
        <v>45126</v>
      </c>
      <c r="B226" s="133">
        <v>0.11045670124506426</v>
      </c>
      <c r="C226" s="133">
        <v>7.03137509056454E-2</v>
      </c>
      <c r="D226" s="133">
        <v>0.13217323630675371</v>
      </c>
      <c r="E226" s="133">
        <v>0.12715460609862267</v>
      </c>
      <c r="F226" s="133">
        <v>0.12298266238441018</v>
      </c>
      <c r="G226" s="133">
        <v>0.1292637744459465</v>
      </c>
      <c r="H226" s="133">
        <v>0.1349940058470655</v>
      </c>
      <c r="I226" s="133">
        <v>0.13039537952545666</v>
      </c>
      <c r="J226" s="133">
        <v>0.13185099406867795</v>
      </c>
      <c r="K226" s="133">
        <v>0.12611377057749187</v>
      </c>
      <c r="L226" s="133">
        <v>0.13064655187683558</v>
      </c>
      <c r="M226" s="133">
        <v>0.10730542026711964</v>
      </c>
      <c r="N226" s="133">
        <v>8.6965658023021863E-2</v>
      </c>
      <c r="O226" s="133">
        <v>0.14625665874068519</v>
      </c>
      <c r="P226" s="133">
        <v>0.11595151444937507</v>
      </c>
      <c r="Q226" s="133">
        <v>0.11623346625769204</v>
      </c>
      <c r="R226" s="133">
        <v>0.14316899173597875</v>
      </c>
      <c r="S226" s="133">
        <v>0.12253200977504963</v>
      </c>
      <c r="T226" s="133">
        <v>9.779929228171573E-2</v>
      </c>
      <c r="U226" s="133">
        <v>0.11604848594659327</v>
      </c>
      <c r="V226" s="133">
        <v>6.9315077960776447E-2</v>
      </c>
      <c r="W226" s="133">
        <v>0.1188161585016129</v>
      </c>
      <c r="X226" s="133">
        <v>8.9989942840448742E-2</v>
      </c>
      <c r="Y226" s="133">
        <v>9.161823682486997E-2</v>
      </c>
      <c r="Z226" s="133">
        <v>9.0465086720880564E-2</v>
      </c>
      <c r="AA226" s="133">
        <v>0.11645604642526687</v>
      </c>
      <c r="AB226" s="133">
        <v>8.654008834608018E-2</v>
      </c>
      <c r="AC226" s="133">
        <v>8.0399123489437715E-2</v>
      </c>
      <c r="AD226" s="133">
        <v>0.12184220419193975</v>
      </c>
      <c r="AE226" s="133">
        <v>8.1750645611023742E-2</v>
      </c>
      <c r="AF226" s="133">
        <v>8.3006886614960584E-2</v>
      </c>
      <c r="AG226" s="133">
        <v>0.11371929405230204</v>
      </c>
      <c r="AH226" s="133">
        <v>0.10035735016073809</v>
      </c>
      <c r="AI226" s="133">
        <v>0.10387399812825444</v>
      </c>
      <c r="AJ226" s="133">
        <v>5.4142809017670317E-2</v>
      </c>
      <c r="AK226" s="133">
        <v>0.11355415182133283</v>
      </c>
      <c r="AL226" s="133">
        <v>0.1210231953252693</v>
      </c>
      <c r="AM226" s="133" t="s">
        <v>1751</v>
      </c>
      <c r="AN226" s="133" t="s">
        <v>1751</v>
      </c>
      <c r="AO226" s="133" t="s">
        <v>1751</v>
      </c>
      <c r="AP226" s="133">
        <v>6.264972752012847E-2</v>
      </c>
      <c r="AQ226" s="133">
        <v>0.13518686158194676</v>
      </c>
      <c r="AR226" s="133">
        <v>0.13292433282174893</v>
      </c>
      <c r="AS226" s="133">
        <v>7.9470861053603528E-2</v>
      </c>
      <c r="AT226" s="133" t="s">
        <v>1751</v>
      </c>
      <c r="AU226" s="133" t="s">
        <v>1751</v>
      </c>
      <c r="AV226" s="68" t="s">
        <v>1751</v>
      </c>
      <c r="AW226" s="68" t="s">
        <v>1751</v>
      </c>
      <c r="AX226" s="68" t="s">
        <v>1751</v>
      </c>
      <c r="AY226" s="68">
        <v>0.1312445261580126</v>
      </c>
      <c r="AZ226" s="68">
        <v>0.12473219866350878</v>
      </c>
      <c r="BA226" s="68" t="s">
        <v>1751</v>
      </c>
      <c r="BB226" s="68" t="s">
        <v>1751</v>
      </c>
      <c r="BC226" s="68" t="s">
        <v>1751</v>
      </c>
      <c r="BD226" s="68" t="s">
        <v>1751</v>
      </c>
      <c r="BE226" s="68" t="s">
        <v>1751</v>
      </c>
      <c r="BF226" s="68" t="s">
        <v>1751</v>
      </c>
      <c r="BG226" s="68" t="s">
        <v>1751</v>
      </c>
      <c r="BH226" s="68" t="s">
        <v>1751</v>
      </c>
      <c r="BI226" s="68" t="s">
        <v>1751</v>
      </c>
      <c r="BM226" s="68" t="s">
        <v>1751</v>
      </c>
    </row>
    <row r="227" spans="1:65">
      <c r="A227" s="132">
        <v>45127</v>
      </c>
      <c r="B227" s="133">
        <v>0.11045670124506426</v>
      </c>
      <c r="C227" s="133">
        <v>7.03137509056454E-2</v>
      </c>
      <c r="D227" s="133">
        <v>0.13249559608059849</v>
      </c>
      <c r="E227" s="133">
        <v>0.1271546060986227</v>
      </c>
      <c r="F227" s="133">
        <v>0.12298266248189807</v>
      </c>
      <c r="G227" s="133">
        <v>0.12902449779280309</v>
      </c>
      <c r="H227" s="133">
        <v>0.1349940058470655</v>
      </c>
      <c r="I227" s="133">
        <v>0.13039537952545668</v>
      </c>
      <c r="J227" s="133">
        <v>0.13185099404830627</v>
      </c>
      <c r="K227" s="133">
        <v>0.12637673805330343</v>
      </c>
      <c r="L227" s="133">
        <v>0.12393015915913369</v>
      </c>
      <c r="M227" s="133">
        <v>0.10730542026711967</v>
      </c>
      <c r="N227" s="133">
        <v>8.6965658023021808E-2</v>
      </c>
      <c r="O227" s="133">
        <v>0.15198682709203307</v>
      </c>
      <c r="P227" s="133">
        <v>0.1159515143400822</v>
      </c>
      <c r="Q227" s="133">
        <v>0.11623346625769213</v>
      </c>
      <c r="R227" s="133">
        <v>0.14316899173597875</v>
      </c>
      <c r="S227" s="133">
        <v>0.12253200977504966</v>
      </c>
      <c r="T227" s="133">
        <v>9.7799292281715897E-2</v>
      </c>
      <c r="U227" s="133">
        <v>0.11992230943419951</v>
      </c>
      <c r="V227" s="133">
        <v>6.9315077960776447E-2</v>
      </c>
      <c r="W227" s="133">
        <v>0.11881615850161316</v>
      </c>
      <c r="X227" s="133">
        <v>8.9989942840448922E-2</v>
      </c>
      <c r="Y227" s="133">
        <v>9.1618236824870067E-2</v>
      </c>
      <c r="Z227" s="133">
        <v>9.0465086720880564E-2</v>
      </c>
      <c r="AA227" s="133">
        <v>0.11645604642526687</v>
      </c>
      <c r="AB227" s="133">
        <v>8.654008834608011E-2</v>
      </c>
      <c r="AC227" s="133">
        <v>8.0399089500074211E-2</v>
      </c>
      <c r="AD227" s="133">
        <v>0.12184220419193986</v>
      </c>
      <c r="AE227" s="133">
        <v>8.1750645611023839E-2</v>
      </c>
      <c r="AF227" s="133">
        <v>8.3006886614960584E-2</v>
      </c>
      <c r="AG227" s="133">
        <v>0.11371929405230219</v>
      </c>
      <c r="AH227" s="133">
        <v>0.10035735005860509</v>
      </c>
      <c r="AI227" s="133">
        <v>0.10387399812825444</v>
      </c>
      <c r="AJ227" s="133">
        <v>5.4142809017670317E-2</v>
      </c>
      <c r="AK227" s="133">
        <v>0.12244490997458798</v>
      </c>
      <c r="AL227" s="133">
        <v>0.1210231953252693</v>
      </c>
      <c r="AM227" s="133" t="s">
        <v>1751</v>
      </c>
      <c r="AN227" s="133" t="s">
        <v>1751</v>
      </c>
      <c r="AO227" s="133" t="s">
        <v>1751</v>
      </c>
      <c r="AP227" s="133">
        <v>6.264972752012847E-2</v>
      </c>
      <c r="AQ227" s="133">
        <v>0.13518686153496082</v>
      </c>
      <c r="AR227" s="133">
        <v>0.12994427725360197</v>
      </c>
      <c r="AS227" s="133">
        <v>7.9470861053603528E-2</v>
      </c>
      <c r="AT227" s="133" t="s">
        <v>1751</v>
      </c>
      <c r="AU227" s="133" t="s">
        <v>1751</v>
      </c>
      <c r="AV227" s="68" t="s">
        <v>1751</v>
      </c>
      <c r="AW227" s="68" t="s">
        <v>1751</v>
      </c>
      <c r="AX227" s="68" t="s">
        <v>1751</v>
      </c>
      <c r="AY227" s="68">
        <v>0.13138239785915304</v>
      </c>
      <c r="AZ227" s="68">
        <v>0.12473219866350878</v>
      </c>
      <c r="BA227" s="68" t="s">
        <v>1751</v>
      </c>
      <c r="BB227" s="68" t="s">
        <v>1751</v>
      </c>
      <c r="BC227" s="68" t="s">
        <v>1751</v>
      </c>
      <c r="BD227" s="68" t="s">
        <v>1751</v>
      </c>
      <c r="BE227" s="68" t="s">
        <v>1751</v>
      </c>
      <c r="BF227" s="68" t="s">
        <v>1751</v>
      </c>
      <c r="BG227" s="68" t="s">
        <v>1751</v>
      </c>
      <c r="BH227" s="68" t="s">
        <v>1751</v>
      </c>
      <c r="BI227" s="68" t="s">
        <v>1751</v>
      </c>
      <c r="BM227" s="68" t="s">
        <v>1751</v>
      </c>
    </row>
    <row r="228" spans="1:65">
      <c r="A228" s="132">
        <v>45128</v>
      </c>
      <c r="B228" s="133">
        <v>0.11045670124506426</v>
      </c>
      <c r="C228" s="133">
        <v>7.03137509056454E-2</v>
      </c>
      <c r="D228" s="133">
        <v>0.13249559608059849</v>
      </c>
      <c r="E228" s="133">
        <v>0.1271546060986227</v>
      </c>
      <c r="F228" s="133">
        <v>0.12298266248189807</v>
      </c>
      <c r="G228" s="133">
        <v>0.12902449779280309</v>
      </c>
      <c r="H228" s="133">
        <v>0.1349940058470655</v>
      </c>
      <c r="I228" s="133">
        <v>0.13039537952545668</v>
      </c>
      <c r="J228" s="133">
        <v>0.13185099404830627</v>
      </c>
      <c r="K228" s="133">
        <v>0.12637673805330343</v>
      </c>
      <c r="L228" s="133">
        <v>0.12393015915913369</v>
      </c>
      <c r="M228" s="133">
        <v>0.10730542026711967</v>
      </c>
      <c r="N228" s="133">
        <v>8.6965658023021808E-2</v>
      </c>
      <c r="O228" s="133">
        <v>0.15198682709203307</v>
      </c>
      <c r="P228" s="133">
        <v>0.1159515143400822</v>
      </c>
      <c r="Q228" s="133">
        <v>0.11623346625769213</v>
      </c>
      <c r="R228" s="133">
        <v>0.14316899173597875</v>
      </c>
      <c r="S228" s="133">
        <v>0.12253200977504966</v>
      </c>
      <c r="T228" s="133">
        <v>9.7799292281715897E-2</v>
      </c>
      <c r="U228" s="133">
        <v>0.11992230944471137</v>
      </c>
      <c r="V228" s="133">
        <v>6.9315077960776447E-2</v>
      </c>
      <c r="W228" s="133">
        <v>0.11881615850161316</v>
      </c>
      <c r="X228" s="133">
        <v>8.9989942840448922E-2</v>
      </c>
      <c r="Y228" s="133">
        <v>9.1618236824870067E-2</v>
      </c>
      <c r="Z228" s="133">
        <v>9.0465086720880564E-2</v>
      </c>
      <c r="AA228" s="133">
        <v>0.11645604642526687</v>
      </c>
      <c r="AB228" s="133">
        <v>8.654008834608011E-2</v>
      </c>
      <c r="AC228" s="133">
        <v>8.0399089500074433E-2</v>
      </c>
      <c r="AD228" s="133">
        <v>0.12184220419193986</v>
      </c>
      <c r="AE228" s="133">
        <v>8.1750645611023839E-2</v>
      </c>
      <c r="AF228" s="133">
        <v>8.3006886614960584E-2</v>
      </c>
      <c r="AG228" s="133">
        <v>0.11371929405230219</v>
      </c>
      <c r="AH228" s="133">
        <v>0.10035735005860509</v>
      </c>
      <c r="AI228" s="133">
        <v>0.10387399812825444</v>
      </c>
      <c r="AJ228" s="133">
        <v>5.4142809017670317E-2</v>
      </c>
      <c r="AK228" s="133">
        <v>0.12244490997458798</v>
      </c>
      <c r="AL228" s="133">
        <v>0.1210231953252693</v>
      </c>
      <c r="AM228" s="133" t="s">
        <v>1751</v>
      </c>
      <c r="AN228" s="133" t="s">
        <v>1751</v>
      </c>
      <c r="AO228" s="133" t="s">
        <v>1751</v>
      </c>
      <c r="AP228" s="133">
        <v>6.264972752012847E-2</v>
      </c>
      <c r="AQ228" s="133">
        <v>0.13518686153496082</v>
      </c>
      <c r="AR228" s="133">
        <v>0.12994427725360197</v>
      </c>
      <c r="AS228" s="133">
        <v>7.9470861053603528E-2</v>
      </c>
      <c r="AT228" s="133" t="s">
        <v>1751</v>
      </c>
      <c r="AU228" s="133" t="s">
        <v>1751</v>
      </c>
      <c r="AV228" s="68" t="s">
        <v>1751</v>
      </c>
      <c r="AW228" s="68" t="s">
        <v>1751</v>
      </c>
      <c r="AX228" s="68" t="s">
        <v>1751</v>
      </c>
      <c r="AY228" s="68">
        <v>0.13138239785915307</v>
      </c>
      <c r="AZ228" s="68">
        <v>0.12473219866350878</v>
      </c>
      <c r="BA228" s="68" t="s">
        <v>1751</v>
      </c>
      <c r="BB228" s="68" t="s">
        <v>1751</v>
      </c>
      <c r="BC228" s="68" t="s">
        <v>1751</v>
      </c>
      <c r="BD228" s="68" t="s">
        <v>1751</v>
      </c>
      <c r="BE228" s="68" t="s">
        <v>1751</v>
      </c>
      <c r="BF228" s="68" t="s">
        <v>1751</v>
      </c>
      <c r="BG228" s="68" t="s">
        <v>1751</v>
      </c>
      <c r="BH228" s="68" t="s">
        <v>1751</v>
      </c>
      <c r="BI228" s="68" t="s">
        <v>1751</v>
      </c>
      <c r="BM228" s="68" t="s">
        <v>1751</v>
      </c>
    </row>
    <row r="229" spans="1:65">
      <c r="A229" s="132">
        <v>45129</v>
      </c>
      <c r="B229" s="133">
        <v>0.11045670124506426</v>
      </c>
      <c r="C229" s="133">
        <v>7.03137509056454E-2</v>
      </c>
      <c r="D229" s="133">
        <v>0.13249559608059849</v>
      </c>
      <c r="E229" s="133">
        <v>0.1271546060986227</v>
      </c>
      <c r="F229" s="133">
        <v>0.12298266248189807</v>
      </c>
      <c r="G229" s="133">
        <v>0.12902449779280309</v>
      </c>
      <c r="H229" s="133">
        <v>0.1349940058470655</v>
      </c>
      <c r="I229" s="133">
        <v>0.13039537952545668</v>
      </c>
      <c r="J229" s="133">
        <v>0.13185099404830627</v>
      </c>
      <c r="K229" s="133">
        <v>0.12637673805330343</v>
      </c>
      <c r="L229" s="133">
        <v>0.12393015915913369</v>
      </c>
      <c r="M229" s="133">
        <v>0.10730542026711967</v>
      </c>
      <c r="N229" s="133">
        <v>8.6965658023021808E-2</v>
      </c>
      <c r="O229" s="133">
        <v>0.15198682709203307</v>
      </c>
      <c r="P229" s="133">
        <v>0.1159515143400822</v>
      </c>
      <c r="Q229" s="133">
        <v>0.11623346625769213</v>
      </c>
      <c r="R229" s="133">
        <v>0.14316899173597875</v>
      </c>
      <c r="S229" s="133">
        <v>0.12253200977504966</v>
      </c>
      <c r="T229" s="133">
        <v>9.7799292281715897E-2</v>
      </c>
      <c r="U229" s="133">
        <v>0.11992230944471118</v>
      </c>
      <c r="V229" s="133">
        <v>6.9315077960776447E-2</v>
      </c>
      <c r="W229" s="133">
        <v>0.11881615850161316</v>
      </c>
      <c r="X229" s="133">
        <v>8.9989942840448922E-2</v>
      </c>
      <c r="Y229" s="133">
        <v>9.1618236824870067E-2</v>
      </c>
      <c r="Z229" s="133">
        <v>9.0465086720880564E-2</v>
      </c>
      <c r="AA229" s="133">
        <v>0.11645604642526687</v>
      </c>
      <c r="AB229" s="133">
        <v>8.654008834608011E-2</v>
      </c>
      <c r="AC229" s="133">
        <v>8.0399089500074586E-2</v>
      </c>
      <c r="AD229" s="133">
        <v>0.12184220419193986</v>
      </c>
      <c r="AE229" s="133">
        <v>8.1750645611023839E-2</v>
      </c>
      <c r="AF229" s="133">
        <v>8.3006886614960584E-2</v>
      </c>
      <c r="AG229" s="133">
        <v>0.11371929405230219</v>
      </c>
      <c r="AH229" s="133">
        <v>0.10035735005860509</v>
      </c>
      <c r="AI229" s="133">
        <v>0.10387399812825444</v>
      </c>
      <c r="AJ229" s="133">
        <v>5.4142809017670317E-2</v>
      </c>
      <c r="AK229" s="133">
        <v>0.12244490997458798</v>
      </c>
      <c r="AL229" s="133">
        <v>0.1210231953252693</v>
      </c>
      <c r="AM229" s="133" t="s">
        <v>1751</v>
      </c>
      <c r="AN229" s="133" t="s">
        <v>1751</v>
      </c>
      <c r="AO229" s="133" t="s">
        <v>1751</v>
      </c>
      <c r="AP229" s="133">
        <v>6.264972752012847E-2</v>
      </c>
      <c r="AQ229" s="133">
        <v>0.13518686153496082</v>
      </c>
      <c r="AR229" s="133">
        <v>0.12994427725360197</v>
      </c>
      <c r="AS229" s="133">
        <v>7.9470861053603528E-2</v>
      </c>
      <c r="AT229" s="133" t="s">
        <v>1751</v>
      </c>
      <c r="AU229" s="133" t="s">
        <v>1751</v>
      </c>
      <c r="AV229" s="68" t="s">
        <v>1751</v>
      </c>
      <c r="AW229" s="68" t="s">
        <v>1751</v>
      </c>
      <c r="AX229" s="68" t="s">
        <v>1751</v>
      </c>
      <c r="AY229" s="68">
        <v>0.13138239785915309</v>
      </c>
      <c r="AZ229" s="68">
        <v>0.12473219866350878</v>
      </c>
      <c r="BA229" s="68" t="s">
        <v>1751</v>
      </c>
      <c r="BB229" s="68" t="s">
        <v>1751</v>
      </c>
      <c r="BC229" s="68" t="s">
        <v>1751</v>
      </c>
      <c r="BD229" s="68" t="s">
        <v>1751</v>
      </c>
      <c r="BE229" s="68" t="s">
        <v>1751</v>
      </c>
      <c r="BF229" s="68" t="s">
        <v>1751</v>
      </c>
      <c r="BG229" s="68" t="s">
        <v>1751</v>
      </c>
      <c r="BH229" s="68" t="s">
        <v>1751</v>
      </c>
      <c r="BI229" s="68" t="s">
        <v>1751</v>
      </c>
      <c r="BM229" s="68" t="s">
        <v>1751</v>
      </c>
    </row>
    <row r="230" spans="1:65">
      <c r="A230" s="132">
        <v>45130</v>
      </c>
      <c r="B230" s="133">
        <v>0.11331745106521229</v>
      </c>
      <c r="C230" s="133">
        <v>7.0313750905645428E-2</v>
      </c>
      <c r="D230" s="133">
        <v>0.13281956588712768</v>
      </c>
      <c r="E230" s="133">
        <v>0.12715460607212983</v>
      </c>
      <c r="F230" s="133">
        <v>0.12566705392202115</v>
      </c>
      <c r="G230" s="133">
        <v>0.12511965274539066</v>
      </c>
      <c r="H230" s="133">
        <v>0.13534537604317032</v>
      </c>
      <c r="I230" s="133">
        <v>0.12418356054238065</v>
      </c>
      <c r="J230" s="133">
        <v>0.13185099404830633</v>
      </c>
      <c r="K230" s="133">
        <v>0.12637673809269392</v>
      </c>
      <c r="L230" s="133">
        <v>0.12412879810520011</v>
      </c>
      <c r="M230" s="133">
        <v>0.10730542026711964</v>
      </c>
      <c r="N230" s="133">
        <v>8.696565802302185E-2</v>
      </c>
      <c r="O230" s="133">
        <v>0.15198682698894728</v>
      </c>
      <c r="P230" s="133">
        <v>0.11595151431736803</v>
      </c>
      <c r="Q230" s="133">
        <v>0.11623346625769203</v>
      </c>
      <c r="R230" s="133">
        <v>0.14316899161770036</v>
      </c>
      <c r="S230" s="133">
        <v>0.12253200977504966</v>
      </c>
      <c r="T230" s="133">
        <v>9.7799292281715716E-2</v>
      </c>
      <c r="U230" s="133">
        <v>0.12312185393884552</v>
      </c>
      <c r="V230" s="133">
        <v>6.9315077960776447E-2</v>
      </c>
      <c r="W230" s="133">
        <v>0.1188161585016129</v>
      </c>
      <c r="X230" s="133">
        <v>8.9989942840448728E-2</v>
      </c>
      <c r="Y230" s="133">
        <v>9.1618236824870067E-2</v>
      </c>
      <c r="Z230" s="133">
        <v>9.0465086565882619E-2</v>
      </c>
      <c r="AA230" s="133">
        <v>0.11645604642526687</v>
      </c>
      <c r="AB230" s="133">
        <v>8.654008834608018E-2</v>
      </c>
      <c r="AC230" s="133">
        <v>8.0399083029470589E-2</v>
      </c>
      <c r="AD230" s="133">
        <v>0.12184220419193986</v>
      </c>
      <c r="AE230" s="133">
        <v>8.1750645611023728E-2</v>
      </c>
      <c r="AF230" s="133">
        <v>8.3006886614960668E-2</v>
      </c>
      <c r="AG230" s="133">
        <v>0.11371929405230219</v>
      </c>
      <c r="AH230" s="133">
        <v>0.10035734993339825</v>
      </c>
      <c r="AI230" s="133">
        <v>0.10387399812825444</v>
      </c>
      <c r="AJ230" s="133">
        <v>5.4142809017670317E-2</v>
      </c>
      <c r="AK230" s="133">
        <v>0.13142535448352657</v>
      </c>
      <c r="AL230" s="133">
        <v>0.1210231953252693</v>
      </c>
      <c r="AM230" s="133" t="s">
        <v>1751</v>
      </c>
      <c r="AN230" s="133" t="s">
        <v>1751</v>
      </c>
      <c r="AO230" s="133" t="s">
        <v>1751</v>
      </c>
      <c r="AP230" s="133">
        <v>6.2649727520128512E-2</v>
      </c>
      <c r="AQ230" s="133">
        <v>0.13518686150530804</v>
      </c>
      <c r="AR230" s="133">
        <v>0.13044791791570134</v>
      </c>
      <c r="AS230" s="133">
        <v>7.9470861053603487E-2</v>
      </c>
      <c r="AT230" s="133" t="s">
        <v>1751</v>
      </c>
      <c r="AU230" s="133" t="s">
        <v>1751</v>
      </c>
      <c r="AV230" s="68" t="s">
        <v>1751</v>
      </c>
      <c r="AW230" s="68" t="s">
        <v>1751</v>
      </c>
      <c r="AX230" s="68" t="s">
        <v>1751</v>
      </c>
      <c r="AY230" s="68">
        <v>0.13031759800282566</v>
      </c>
      <c r="AZ230" s="68">
        <v>0.12640699878214748</v>
      </c>
      <c r="BA230" s="68" t="s">
        <v>1751</v>
      </c>
      <c r="BB230" s="68" t="s">
        <v>1751</v>
      </c>
      <c r="BC230" s="68" t="s">
        <v>1751</v>
      </c>
      <c r="BD230" s="68" t="s">
        <v>1751</v>
      </c>
      <c r="BE230" s="68" t="s">
        <v>1751</v>
      </c>
      <c r="BF230" s="68" t="s">
        <v>1751</v>
      </c>
      <c r="BG230" s="68" t="s">
        <v>1751</v>
      </c>
      <c r="BH230" s="68" t="s">
        <v>1751</v>
      </c>
      <c r="BI230" s="68" t="s">
        <v>1751</v>
      </c>
      <c r="BM230" s="68" t="s">
        <v>1751</v>
      </c>
    </row>
    <row r="231" spans="1:65">
      <c r="A231" s="132">
        <v>45131</v>
      </c>
      <c r="B231" s="133">
        <v>0.11732085151151581</v>
      </c>
      <c r="C231" s="133">
        <v>7.7720674475483253E-2</v>
      </c>
      <c r="D231" s="133">
        <v>0.13281956622599511</v>
      </c>
      <c r="E231" s="133">
        <v>0.12715460606369855</v>
      </c>
      <c r="F231" s="133">
        <v>0.13385935171842325</v>
      </c>
      <c r="G231" s="133">
        <v>0.12801953646957925</v>
      </c>
      <c r="H231" s="133">
        <v>0.13543351651843386</v>
      </c>
      <c r="I231" s="133">
        <v>0.12424746525393141</v>
      </c>
      <c r="J231" s="133">
        <v>0.13185099404830627</v>
      </c>
      <c r="K231" s="133">
        <v>0.12637673795296891</v>
      </c>
      <c r="L231" s="133">
        <v>0.12419516268140164</v>
      </c>
      <c r="M231" s="133">
        <v>0.10730542026711974</v>
      </c>
      <c r="N231" s="133">
        <v>8.6965658023021877E-2</v>
      </c>
      <c r="O231" s="133">
        <v>0.14868475125054245</v>
      </c>
      <c r="P231" s="133">
        <v>0.11595151430915235</v>
      </c>
      <c r="Q231" s="133">
        <v>0.11623346625769214</v>
      </c>
      <c r="R231" s="133">
        <v>0.14316899154903581</v>
      </c>
      <c r="S231" s="133">
        <v>0.12253200977504967</v>
      </c>
      <c r="T231" s="133">
        <v>9.7799292281715827E-2</v>
      </c>
      <c r="U231" s="133">
        <v>0.12312185877895</v>
      </c>
      <c r="V231" s="133">
        <v>6.9315077960776447E-2</v>
      </c>
      <c r="W231" s="133">
        <v>0.1188161585016129</v>
      </c>
      <c r="X231" s="133">
        <v>8.9989942840448756E-2</v>
      </c>
      <c r="Y231" s="133">
        <v>9.1618236824870081E-2</v>
      </c>
      <c r="Z231" s="133">
        <v>9.0465086417236371E-2</v>
      </c>
      <c r="AA231" s="133">
        <v>0.11645604642526687</v>
      </c>
      <c r="AB231" s="133">
        <v>8.654008834608018E-2</v>
      </c>
      <c r="AC231" s="133">
        <v>8.0399083029456364E-2</v>
      </c>
      <c r="AD231" s="133">
        <v>0.12184220419193995</v>
      </c>
      <c r="AE231" s="133">
        <v>8.1750645611023756E-2</v>
      </c>
      <c r="AF231" s="133">
        <v>8.3006886482814929E-2</v>
      </c>
      <c r="AG231" s="133">
        <v>0.1137192940523022</v>
      </c>
      <c r="AH231" s="133">
        <v>0.10035734993339827</v>
      </c>
      <c r="AI231" s="133">
        <v>0.10387399812825444</v>
      </c>
      <c r="AJ231" s="133">
        <v>5.4142809017670317E-2</v>
      </c>
      <c r="AK231" s="133">
        <v>0.1314253544835266</v>
      </c>
      <c r="AL231" s="133">
        <v>0.1210231953252693</v>
      </c>
      <c r="AM231" s="133" t="s">
        <v>1751</v>
      </c>
      <c r="AN231" s="133" t="s">
        <v>1751</v>
      </c>
      <c r="AO231" s="133" t="s">
        <v>1751</v>
      </c>
      <c r="AP231" s="133">
        <v>6.264972752012854E-2</v>
      </c>
      <c r="AQ231" s="133">
        <v>0.12902945358063295</v>
      </c>
      <c r="AR231" s="133">
        <v>0.12778113064168178</v>
      </c>
      <c r="AS231" s="133">
        <v>7.9470861053603514E-2</v>
      </c>
      <c r="AT231" s="133" t="s">
        <v>1751</v>
      </c>
      <c r="AU231" s="133" t="s">
        <v>1751</v>
      </c>
      <c r="AV231" s="68" t="s">
        <v>1751</v>
      </c>
      <c r="AW231" s="68" t="s">
        <v>1751</v>
      </c>
      <c r="AX231" s="68" t="s">
        <v>1751</v>
      </c>
      <c r="AY231" s="68">
        <v>0.13031759800282564</v>
      </c>
      <c r="AZ231" s="68">
        <v>0.12770665320232105</v>
      </c>
      <c r="BA231" s="68" t="s">
        <v>1751</v>
      </c>
      <c r="BB231" s="68" t="s">
        <v>1751</v>
      </c>
      <c r="BC231" s="68" t="s">
        <v>1751</v>
      </c>
      <c r="BD231" s="68" t="s">
        <v>1751</v>
      </c>
      <c r="BE231" s="68" t="s">
        <v>1751</v>
      </c>
      <c r="BF231" s="68" t="s">
        <v>1751</v>
      </c>
      <c r="BG231" s="68" t="s">
        <v>1751</v>
      </c>
      <c r="BH231" s="68" t="s">
        <v>1751</v>
      </c>
      <c r="BI231" s="68" t="s">
        <v>1751</v>
      </c>
      <c r="BM231" s="68" t="s">
        <v>1751</v>
      </c>
    </row>
    <row r="232" spans="1:65">
      <c r="A232" s="132">
        <v>45132</v>
      </c>
      <c r="B232" s="133">
        <v>0.11423560060475291</v>
      </c>
      <c r="C232" s="133">
        <v>7.7720674475483281E-2</v>
      </c>
      <c r="D232" s="133">
        <v>0.13945632866632354</v>
      </c>
      <c r="E232" s="133">
        <v>0.12787092082166027</v>
      </c>
      <c r="F232" s="133">
        <v>0.13517817669911683</v>
      </c>
      <c r="G232" s="133">
        <v>0.12656289659973333</v>
      </c>
      <c r="H232" s="133">
        <v>0.1355217765952047</v>
      </c>
      <c r="I232" s="133">
        <v>0.1242474650774783</v>
      </c>
      <c r="J232" s="133">
        <v>0.13185099377120382</v>
      </c>
      <c r="K232" s="133">
        <v>0.14631916193914798</v>
      </c>
      <c r="L232" s="133">
        <v>0.12426160329589372</v>
      </c>
      <c r="M232" s="133">
        <v>0.10730542026711964</v>
      </c>
      <c r="N232" s="133">
        <v>8.696565802302185E-2</v>
      </c>
      <c r="O232" s="133">
        <v>0.14857535992883589</v>
      </c>
      <c r="P232" s="133">
        <v>0.1142177077674824</v>
      </c>
      <c r="Q232" s="133">
        <v>0.11623346625769203</v>
      </c>
      <c r="R232" s="133">
        <v>0.14316899154903584</v>
      </c>
      <c r="S232" s="133">
        <v>0.12253200977504966</v>
      </c>
      <c r="T232" s="133">
        <v>9.7799292281715716E-2</v>
      </c>
      <c r="U232" s="133">
        <v>0.12611284987738269</v>
      </c>
      <c r="V232" s="133">
        <v>6.9315077960776156E-2</v>
      </c>
      <c r="W232" s="133">
        <v>0.1188161585016129</v>
      </c>
      <c r="X232" s="133">
        <v>8.9989942840448728E-2</v>
      </c>
      <c r="Y232" s="133">
        <v>9.1618236824870067E-2</v>
      </c>
      <c r="Z232" s="133">
        <v>9.046508654301208E-2</v>
      </c>
      <c r="AA232" s="133">
        <v>0.10684737711549423</v>
      </c>
      <c r="AB232" s="133">
        <v>8.654008834608018E-2</v>
      </c>
      <c r="AC232" s="133">
        <v>8.0399076658131785E-2</v>
      </c>
      <c r="AD232" s="133">
        <v>0.12184220436926918</v>
      </c>
      <c r="AE232" s="133">
        <v>8.1750645611023728E-2</v>
      </c>
      <c r="AF232" s="133">
        <v>8.3006886482814957E-2</v>
      </c>
      <c r="AG232" s="133">
        <v>0.11371929405230213</v>
      </c>
      <c r="AH232" s="133">
        <v>0.10035734984657094</v>
      </c>
      <c r="AI232" s="133">
        <v>0.10387399812825474</v>
      </c>
      <c r="AJ232" s="133">
        <v>5.4142809388696998E-2</v>
      </c>
      <c r="AK232" s="133">
        <v>0.12756243196027217</v>
      </c>
      <c r="AL232" s="133">
        <v>0.12102319532526937</v>
      </c>
      <c r="AM232" s="133" t="s">
        <v>1751</v>
      </c>
      <c r="AN232" s="133" t="s">
        <v>1751</v>
      </c>
      <c r="AO232" s="133" t="s">
        <v>1751</v>
      </c>
      <c r="AP232" s="133">
        <v>6.2649727520128512E-2</v>
      </c>
      <c r="AQ232" s="133">
        <v>0.1290294535688499</v>
      </c>
      <c r="AR232" s="133">
        <v>0.13060039295908418</v>
      </c>
      <c r="AS232" s="133">
        <v>7.9470861053603487E-2</v>
      </c>
      <c r="AT232" s="133" t="s">
        <v>1751</v>
      </c>
      <c r="AU232" s="133" t="s">
        <v>1751</v>
      </c>
      <c r="AV232" s="68" t="s">
        <v>1751</v>
      </c>
      <c r="AW232" s="68" t="s">
        <v>1751</v>
      </c>
      <c r="AX232" s="68" t="s">
        <v>1751</v>
      </c>
      <c r="AY232" s="68">
        <v>0.13031759800286249</v>
      </c>
      <c r="AZ232" s="68">
        <v>0.12770665320232108</v>
      </c>
      <c r="BA232" s="68" t="s">
        <v>1751</v>
      </c>
      <c r="BB232" s="68" t="s">
        <v>1751</v>
      </c>
      <c r="BC232" s="68" t="s">
        <v>1751</v>
      </c>
      <c r="BD232" s="68" t="s">
        <v>1751</v>
      </c>
      <c r="BE232" s="68" t="s">
        <v>1751</v>
      </c>
      <c r="BF232" s="68" t="s">
        <v>1751</v>
      </c>
      <c r="BG232" s="68" t="s">
        <v>1751</v>
      </c>
      <c r="BH232" s="68" t="s">
        <v>1751</v>
      </c>
      <c r="BI232" s="68" t="s">
        <v>1751</v>
      </c>
      <c r="BM232" s="68" t="s">
        <v>1751</v>
      </c>
    </row>
    <row r="233" spans="1:65">
      <c r="A233" s="132">
        <v>45133</v>
      </c>
      <c r="B233" s="133">
        <v>0.11576024157995377</v>
      </c>
      <c r="C233" s="133">
        <v>7.7720674475483281E-2</v>
      </c>
      <c r="D233" s="133">
        <v>0.13964663598034491</v>
      </c>
      <c r="E233" s="133">
        <v>0.13154452462386249</v>
      </c>
      <c r="F233" s="133">
        <v>0.13517817669911689</v>
      </c>
      <c r="G233" s="133">
        <v>0.12656289659973324</v>
      </c>
      <c r="H233" s="133">
        <v>0.13552177660039749</v>
      </c>
      <c r="I233" s="133">
        <v>0.12424746507747811</v>
      </c>
      <c r="J233" s="133">
        <v>0.13185099377120379</v>
      </c>
      <c r="K233" s="133">
        <v>0.14631916193121997</v>
      </c>
      <c r="L233" s="133">
        <v>0.12204284625338992</v>
      </c>
      <c r="M233" s="133">
        <v>0.10730542026711974</v>
      </c>
      <c r="N233" s="133">
        <v>8.6965658023021905E-2</v>
      </c>
      <c r="O233" s="133">
        <v>0.14857535992883592</v>
      </c>
      <c r="P233" s="133">
        <v>0.11421770760809341</v>
      </c>
      <c r="Q233" s="133">
        <v>0.11623346625769214</v>
      </c>
      <c r="R233" s="133">
        <v>0.14316899154903584</v>
      </c>
      <c r="S233" s="133">
        <v>0.12253200977504945</v>
      </c>
      <c r="T233" s="133">
        <v>9.7799292281715827E-2</v>
      </c>
      <c r="U233" s="133">
        <v>0.12615630733747943</v>
      </c>
      <c r="V233" s="133">
        <v>6.9315077960776156E-2</v>
      </c>
      <c r="W233" s="133">
        <v>0.1188161585016129</v>
      </c>
      <c r="X233" s="133">
        <v>8.9989942840448756E-2</v>
      </c>
      <c r="Y233" s="133">
        <v>9.1618236824870011E-2</v>
      </c>
      <c r="Z233" s="133">
        <v>9.0465086483905235E-2</v>
      </c>
      <c r="AA233" s="133">
        <v>0.10684737711549423</v>
      </c>
      <c r="AB233" s="133">
        <v>8.654008834608018E-2</v>
      </c>
      <c r="AC233" s="133">
        <v>8.0399076577277587E-2</v>
      </c>
      <c r="AD233" s="133">
        <v>0.12184220436926922</v>
      </c>
      <c r="AE233" s="133">
        <v>8.1750645611023756E-2</v>
      </c>
      <c r="AF233" s="133">
        <v>8.3006886482814957E-2</v>
      </c>
      <c r="AG233" s="133">
        <v>0.11371929405230208</v>
      </c>
      <c r="AH233" s="133">
        <v>0.10035734984657092</v>
      </c>
      <c r="AI233" s="133">
        <v>0.10387399812825474</v>
      </c>
      <c r="AJ233" s="133">
        <v>5.4142809388696998E-2</v>
      </c>
      <c r="AK233" s="133">
        <v>0.1275624319602722</v>
      </c>
      <c r="AL233" s="133">
        <v>0.12102319532526937</v>
      </c>
      <c r="AM233" s="133" t="s">
        <v>1751</v>
      </c>
      <c r="AN233" s="133" t="s">
        <v>1751</v>
      </c>
      <c r="AO233" s="133" t="s">
        <v>1751</v>
      </c>
      <c r="AP233" s="133">
        <v>6.2649727520128512E-2</v>
      </c>
      <c r="AQ233" s="133">
        <v>0.12902945356574225</v>
      </c>
      <c r="AR233" s="133">
        <v>0.13067677119274945</v>
      </c>
      <c r="AS233" s="133">
        <v>7.9470861053603487E-2</v>
      </c>
      <c r="AT233" s="133" t="s">
        <v>1751</v>
      </c>
      <c r="AU233" s="133" t="s">
        <v>1751</v>
      </c>
      <c r="AV233" s="68" t="s">
        <v>1751</v>
      </c>
      <c r="AW233" s="68" t="s">
        <v>1751</v>
      </c>
      <c r="AX233" s="68" t="s">
        <v>1751</v>
      </c>
      <c r="AY233" s="68">
        <v>0.13031759800283896</v>
      </c>
      <c r="AZ233" s="68">
        <v>0.12770665320232108</v>
      </c>
      <c r="BA233" s="68" t="s">
        <v>1751</v>
      </c>
      <c r="BB233" s="68" t="s">
        <v>1751</v>
      </c>
      <c r="BC233" s="68" t="s">
        <v>1751</v>
      </c>
      <c r="BD233" s="68" t="s">
        <v>1751</v>
      </c>
      <c r="BE233" s="68" t="s">
        <v>1751</v>
      </c>
      <c r="BF233" s="68" t="s">
        <v>1751</v>
      </c>
      <c r="BG233" s="68" t="s">
        <v>1751</v>
      </c>
      <c r="BH233" s="68" t="s">
        <v>1751</v>
      </c>
      <c r="BI233" s="68" t="s">
        <v>1751</v>
      </c>
      <c r="BM233" s="68" t="s">
        <v>1751</v>
      </c>
    </row>
    <row r="234" spans="1:65">
      <c r="A234" s="132">
        <v>45134</v>
      </c>
      <c r="B234" s="133">
        <v>0.10156174113688454</v>
      </c>
      <c r="C234" s="133">
        <v>7.7936384825653821E-2</v>
      </c>
      <c r="D234" s="133">
        <v>0.13976142071923187</v>
      </c>
      <c r="E234" s="133">
        <v>0.1315445246306601</v>
      </c>
      <c r="F234" s="133">
        <v>0.13558196825324911</v>
      </c>
      <c r="G234" s="133">
        <v>0.12669864910833023</v>
      </c>
      <c r="H234" s="133">
        <v>0.13569865695067265</v>
      </c>
      <c r="I234" s="133">
        <v>0.12380483908748832</v>
      </c>
      <c r="J234" s="133">
        <v>0.13185099374126694</v>
      </c>
      <c r="K234" s="133">
        <v>0.14656271462835047</v>
      </c>
      <c r="L234" s="133">
        <v>0.12324684865416574</v>
      </c>
      <c r="M234" s="133">
        <v>0.10730542026711973</v>
      </c>
      <c r="N234" s="133">
        <v>8.6965658023021891E-2</v>
      </c>
      <c r="O234" s="133">
        <v>0.14857535992396803</v>
      </c>
      <c r="P234" s="133">
        <v>0.10573513117884442</v>
      </c>
      <c r="Q234" s="133">
        <v>0.11623346643229325</v>
      </c>
      <c r="R234" s="133">
        <v>0.14316899154903573</v>
      </c>
      <c r="S234" s="133">
        <v>0.12253200959151066</v>
      </c>
      <c r="T234" s="133">
        <v>8.097530644324466E-2</v>
      </c>
      <c r="U234" s="133">
        <v>0.1261563073374794</v>
      </c>
      <c r="V234" s="133">
        <v>6.931507796077617E-2</v>
      </c>
      <c r="W234" s="133">
        <v>0.11881615850161287</v>
      </c>
      <c r="X234" s="133">
        <v>8.9989942813771012E-2</v>
      </c>
      <c r="Y234" s="133">
        <v>9.0660621320080903E-2</v>
      </c>
      <c r="Z234" s="133">
        <v>9.0465086736014264E-2</v>
      </c>
      <c r="AA234" s="133">
        <v>0.1068473771154942</v>
      </c>
      <c r="AB234" s="133">
        <v>8.6540088346080166E-2</v>
      </c>
      <c r="AC234" s="133">
        <v>8.0399076577277573E-2</v>
      </c>
      <c r="AD234" s="133">
        <v>0.12184220427071632</v>
      </c>
      <c r="AE234" s="133">
        <v>5.9688731346457767E-2</v>
      </c>
      <c r="AF234" s="133">
        <v>6.8398283879008981E-2</v>
      </c>
      <c r="AG234" s="133">
        <v>0.11371929405230205</v>
      </c>
      <c r="AH234" s="133">
        <v>0.10035734984657091</v>
      </c>
      <c r="AI234" s="133">
        <v>7.1200917194941232E-2</v>
      </c>
      <c r="AJ234" s="133">
        <v>5.4142809388696971E-2</v>
      </c>
      <c r="AK234" s="133">
        <v>0.12756243196027214</v>
      </c>
      <c r="AL234" s="133">
        <v>0.12102319532505751</v>
      </c>
      <c r="AM234" s="133" t="s">
        <v>1751</v>
      </c>
      <c r="AN234" s="133" t="s">
        <v>1751</v>
      </c>
      <c r="AO234" s="133" t="s">
        <v>1751</v>
      </c>
      <c r="AP234" s="133">
        <v>6.2649727342395739E-2</v>
      </c>
      <c r="AQ234" s="133">
        <v>0.12902945356367054</v>
      </c>
      <c r="AR234" s="133">
        <v>0.13075324347705949</v>
      </c>
      <c r="AS234" s="133">
        <v>7.947086105360357E-2</v>
      </c>
      <c r="AT234" s="133" t="s">
        <v>1751</v>
      </c>
      <c r="AU234" s="133" t="s">
        <v>1751</v>
      </c>
      <c r="AV234" s="68" t="s">
        <v>1751</v>
      </c>
      <c r="AW234" s="68" t="s">
        <v>1751</v>
      </c>
      <c r="AX234" s="68" t="s">
        <v>1751</v>
      </c>
      <c r="AY234" s="68">
        <v>0.13161141779183896</v>
      </c>
      <c r="AZ234" s="68">
        <v>0.12770665320232089</v>
      </c>
      <c r="BA234" s="68" t="s">
        <v>1751</v>
      </c>
      <c r="BB234" s="68" t="s">
        <v>1751</v>
      </c>
      <c r="BC234" s="68" t="s">
        <v>1751</v>
      </c>
      <c r="BD234" s="68" t="s">
        <v>1751</v>
      </c>
      <c r="BE234" s="68" t="s">
        <v>1751</v>
      </c>
      <c r="BF234" s="68" t="s">
        <v>1751</v>
      </c>
      <c r="BG234" s="68" t="s">
        <v>1751</v>
      </c>
      <c r="BH234" s="68" t="s">
        <v>1751</v>
      </c>
      <c r="BI234" s="68" t="s">
        <v>1751</v>
      </c>
      <c r="BM234" s="68" t="s">
        <v>1751</v>
      </c>
    </row>
    <row r="235" spans="1:65">
      <c r="A235" s="132">
        <v>45135</v>
      </c>
      <c r="B235" s="133">
        <v>0.10156174113688454</v>
      </c>
      <c r="C235" s="133">
        <v>7.7936384825653821E-2</v>
      </c>
      <c r="D235" s="133">
        <v>0.13976142071923187</v>
      </c>
      <c r="E235" s="133">
        <v>0.13154452463066008</v>
      </c>
      <c r="F235" s="133">
        <v>0.13558196825324892</v>
      </c>
      <c r="G235" s="133">
        <v>0.1266986491083302</v>
      </c>
      <c r="H235" s="133">
        <v>0.13569865695067265</v>
      </c>
      <c r="I235" s="133">
        <v>0.12380483908748846</v>
      </c>
      <c r="J235" s="133">
        <v>0.13185099374126669</v>
      </c>
      <c r="K235" s="133">
        <v>0.14656271462835044</v>
      </c>
      <c r="L235" s="133">
        <v>0.12324684865416574</v>
      </c>
      <c r="M235" s="133">
        <v>0.10730542026711973</v>
      </c>
      <c r="N235" s="133">
        <v>8.6965658023021891E-2</v>
      </c>
      <c r="O235" s="133">
        <v>0.14857535992396806</v>
      </c>
      <c r="P235" s="133">
        <v>0.10573513117884442</v>
      </c>
      <c r="Q235" s="133">
        <v>0.11623346643229325</v>
      </c>
      <c r="R235" s="133">
        <v>0.14316899154903573</v>
      </c>
      <c r="S235" s="133">
        <v>0.12253200959151066</v>
      </c>
      <c r="T235" s="133">
        <v>8.097530644324466E-2</v>
      </c>
      <c r="U235" s="133">
        <v>0.12615630689725257</v>
      </c>
      <c r="V235" s="133">
        <v>6.931507796077617E-2</v>
      </c>
      <c r="W235" s="133">
        <v>0.11881615850161287</v>
      </c>
      <c r="X235" s="133">
        <v>8.9989942813771012E-2</v>
      </c>
      <c r="Y235" s="133">
        <v>9.0660621320080903E-2</v>
      </c>
      <c r="Z235" s="133">
        <v>9.0465086736014264E-2</v>
      </c>
      <c r="AA235" s="133">
        <v>0.1068473771154942</v>
      </c>
      <c r="AB235" s="133">
        <v>8.6540088346080166E-2</v>
      </c>
      <c r="AC235" s="133">
        <v>8.0399076577272993E-2</v>
      </c>
      <c r="AD235" s="133">
        <v>0.12184220427071632</v>
      </c>
      <c r="AE235" s="133">
        <v>5.9688731346457767E-2</v>
      </c>
      <c r="AF235" s="133">
        <v>6.8398283879008981E-2</v>
      </c>
      <c r="AG235" s="133">
        <v>0.11371929405230205</v>
      </c>
      <c r="AH235" s="133">
        <v>0.10035734984657091</v>
      </c>
      <c r="AI235" s="133">
        <v>7.1200917194941232E-2</v>
      </c>
      <c r="AJ235" s="133">
        <v>5.4142809388696971E-2</v>
      </c>
      <c r="AK235" s="133">
        <v>0.12756243196027214</v>
      </c>
      <c r="AL235" s="133">
        <v>0.12102319532505751</v>
      </c>
      <c r="AM235" s="133" t="s">
        <v>1751</v>
      </c>
      <c r="AN235" s="133" t="s">
        <v>1751</v>
      </c>
      <c r="AO235" s="133" t="s">
        <v>1751</v>
      </c>
      <c r="AP235" s="133">
        <v>6.2649727342395739E-2</v>
      </c>
      <c r="AQ235" s="133">
        <v>0.12902945356367054</v>
      </c>
      <c r="AR235" s="133">
        <v>0.13075324347705947</v>
      </c>
      <c r="AS235" s="133">
        <v>7.947086105360357E-2</v>
      </c>
      <c r="AT235" s="133" t="s">
        <v>1751</v>
      </c>
      <c r="AU235" s="133" t="s">
        <v>1751</v>
      </c>
      <c r="AV235" s="68" t="s">
        <v>1751</v>
      </c>
      <c r="AW235" s="68" t="s">
        <v>1751</v>
      </c>
      <c r="AX235" s="68" t="s">
        <v>1751</v>
      </c>
      <c r="AY235" s="68">
        <v>0.13161141779183894</v>
      </c>
      <c r="AZ235" s="68">
        <v>0.12770665320232089</v>
      </c>
      <c r="BA235" s="68" t="s">
        <v>1751</v>
      </c>
      <c r="BB235" s="68" t="s">
        <v>1751</v>
      </c>
      <c r="BC235" s="68" t="s">
        <v>1751</v>
      </c>
      <c r="BD235" s="68" t="s">
        <v>1751</v>
      </c>
      <c r="BE235" s="68" t="s">
        <v>1751</v>
      </c>
      <c r="BF235" s="68" t="s">
        <v>1751</v>
      </c>
      <c r="BG235" s="68" t="s">
        <v>1751</v>
      </c>
      <c r="BH235" s="68" t="s">
        <v>1751</v>
      </c>
      <c r="BI235" s="68" t="s">
        <v>1751</v>
      </c>
      <c r="BM235" s="68" t="s">
        <v>1751</v>
      </c>
    </row>
    <row r="236" spans="1:65">
      <c r="A236" s="132">
        <v>45136</v>
      </c>
      <c r="B236" s="133">
        <v>0.10156174113688454</v>
      </c>
      <c r="C236" s="133">
        <v>7.7936384825653821E-2</v>
      </c>
      <c r="D236" s="133">
        <v>0.13976142071923187</v>
      </c>
      <c r="E236" s="133">
        <v>0.13154452463066008</v>
      </c>
      <c r="F236" s="133">
        <v>0.13558196825324892</v>
      </c>
      <c r="G236" s="133">
        <v>0.1266986491083302</v>
      </c>
      <c r="H236" s="133">
        <v>0.13569865695067265</v>
      </c>
      <c r="I236" s="133">
        <v>0.12380483908748846</v>
      </c>
      <c r="J236" s="133">
        <v>0.13185099374126669</v>
      </c>
      <c r="K236" s="133">
        <v>0.14656271462835044</v>
      </c>
      <c r="L236" s="133">
        <v>0.12324684865416574</v>
      </c>
      <c r="M236" s="133">
        <v>0.10730542026711973</v>
      </c>
      <c r="N236" s="133">
        <v>8.6965658023021891E-2</v>
      </c>
      <c r="O236" s="133">
        <v>0.14857535992396806</v>
      </c>
      <c r="P236" s="133">
        <v>0.10573513117884442</v>
      </c>
      <c r="Q236" s="133">
        <v>0.11623346643229325</v>
      </c>
      <c r="R236" s="133">
        <v>0.14316899154903573</v>
      </c>
      <c r="S236" s="133">
        <v>0.12253200959151066</v>
      </c>
      <c r="T236" s="133">
        <v>8.097530644324466E-2</v>
      </c>
      <c r="U236" s="133">
        <v>0.1261563068972526</v>
      </c>
      <c r="V236" s="133">
        <v>6.931507796077617E-2</v>
      </c>
      <c r="W236" s="133">
        <v>0.11881615850161287</v>
      </c>
      <c r="X236" s="133">
        <v>8.9989942813771012E-2</v>
      </c>
      <c r="Y236" s="133">
        <v>9.0660621320080903E-2</v>
      </c>
      <c r="Z236" s="133">
        <v>9.0465086736014264E-2</v>
      </c>
      <c r="AA236" s="133">
        <v>0.1068473771154942</v>
      </c>
      <c r="AB236" s="133">
        <v>8.6540088346080166E-2</v>
      </c>
      <c r="AC236" s="133">
        <v>8.0399076577273007E-2</v>
      </c>
      <c r="AD236" s="133">
        <v>0.12184220427071632</v>
      </c>
      <c r="AE236" s="133">
        <v>5.9688731346457767E-2</v>
      </c>
      <c r="AF236" s="133">
        <v>6.8398283879008981E-2</v>
      </c>
      <c r="AG236" s="133">
        <v>0.11371929405230205</v>
      </c>
      <c r="AH236" s="133">
        <v>0.10035734984657091</v>
      </c>
      <c r="AI236" s="133">
        <v>7.1200917194941232E-2</v>
      </c>
      <c r="AJ236" s="133">
        <v>5.4142809388696971E-2</v>
      </c>
      <c r="AK236" s="133">
        <v>0.12756243196027214</v>
      </c>
      <c r="AL236" s="133">
        <v>0.12102319532505751</v>
      </c>
      <c r="AM236" s="133" t="s">
        <v>1751</v>
      </c>
      <c r="AN236" s="133" t="s">
        <v>1751</v>
      </c>
      <c r="AO236" s="133" t="s">
        <v>1751</v>
      </c>
      <c r="AP236" s="133">
        <v>6.2649727342395739E-2</v>
      </c>
      <c r="AQ236" s="133">
        <v>0.12902945356367054</v>
      </c>
      <c r="AR236" s="133">
        <v>0.13075324347705947</v>
      </c>
      <c r="AS236" s="133">
        <v>7.947086105360357E-2</v>
      </c>
      <c r="AT236" s="133" t="s">
        <v>1751</v>
      </c>
      <c r="AU236" s="133" t="s">
        <v>1751</v>
      </c>
      <c r="AV236" s="68" t="s">
        <v>1751</v>
      </c>
      <c r="AW236" s="68" t="s">
        <v>1751</v>
      </c>
      <c r="AX236" s="68" t="s">
        <v>1751</v>
      </c>
      <c r="AY236" s="68">
        <v>0.13161141779183894</v>
      </c>
      <c r="AZ236" s="68">
        <v>0.12770665320232089</v>
      </c>
      <c r="BA236" s="68" t="s">
        <v>1751</v>
      </c>
      <c r="BB236" s="68" t="s">
        <v>1751</v>
      </c>
      <c r="BC236" s="68" t="s">
        <v>1751</v>
      </c>
      <c r="BD236" s="68" t="s">
        <v>1751</v>
      </c>
      <c r="BE236" s="68" t="s">
        <v>1751</v>
      </c>
      <c r="BF236" s="68" t="s">
        <v>1751</v>
      </c>
      <c r="BG236" s="68" t="s">
        <v>1751</v>
      </c>
      <c r="BH236" s="68" t="s">
        <v>1751</v>
      </c>
      <c r="BI236" s="68" t="s">
        <v>1751</v>
      </c>
      <c r="BM236" s="68" t="s">
        <v>1751</v>
      </c>
    </row>
    <row r="237" spans="1:65">
      <c r="A237" s="132">
        <v>45137</v>
      </c>
      <c r="B237" s="133">
        <v>0.1019821879743775</v>
      </c>
      <c r="C237" s="133">
        <v>7.7936384776096573E-2</v>
      </c>
      <c r="D237" s="133">
        <v>0.13976142071274036</v>
      </c>
      <c r="E237" s="133">
        <v>0.1320895151138049</v>
      </c>
      <c r="F237" s="133">
        <v>0.13579597175298602</v>
      </c>
      <c r="G237" s="133">
        <v>0.12463657455059543</v>
      </c>
      <c r="H237" s="133">
        <v>0.13292279338392388</v>
      </c>
      <c r="I237" s="133">
        <v>0.12877634023095524</v>
      </c>
      <c r="J237" s="133">
        <v>0.13185099391815025</v>
      </c>
      <c r="K237" s="133">
        <v>0.14510767396153731</v>
      </c>
      <c r="L237" s="133">
        <v>0.12390381679990888</v>
      </c>
      <c r="M237" s="133">
        <v>0.10730542019203247</v>
      </c>
      <c r="N237" s="133">
        <v>8.6965658381355115E-2</v>
      </c>
      <c r="O237" s="133">
        <v>0.14344172787682766</v>
      </c>
      <c r="P237" s="133">
        <v>0.10573513125012543</v>
      </c>
      <c r="Q237" s="133">
        <v>0.11623346633534626</v>
      </c>
      <c r="R237" s="133">
        <v>0.10859596631797001</v>
      </c>
      <c r="S237" s="133">
        <v>0.12253200980708759</v>
      </c>
      <c r="T237" s="133">
        <v>8.0975306423227547E-2</v>
      </c>
      <c r="U237" s="133">
        <v>0.12615630838341851</v>
      </c>
      <c r="V237" s="133">
        <v>6.9315078313478343E-2</v>
      </c>
      <c r="W237" s="133">
        <v>0.11881615849749318</v>
      </c>
      <c r="X237" s="133">
        <v>8.998994295167688E-2</v>
      </c>
      <c r="Y237" s="133">
        <v>9.0660621603235292E-2</v>
      </c>
      <c r="Z237" s="133">
        <v>9.0465086789534147E-2</v>
      </c>
      <c r="AA237" s="133">
        <v>0.10684737755017838</v>
      </c>
      <c r="AB237" s="133">
        <v>8.6540088177336411E-2</v>
      </c>
      <c r="AC237" s="133">
        <v>8.6538012373524334E-2</v>
      </c>
      <c r="AD237" s="133">
        <v>0.12184220406505775</v>
      </c>
      <c r="AE237" s="133">
        <v>5.9688731542428056E-2</v>
      </c>
      <c r="AF237" s="133">
        <v>6.8398283865030662E-2</v>
      </c>
      <c r="AG237" s="133">
        <v>0.11371929405979106</v>
      </c>
      <c r="AH237" s="133">
        <v>0.10035734990552724</v>
      </c>
      <c r="AI237" s="133">
        <v>7.1200916855751611E-2</v>
      </c>
      <c r="AJ237" s="133">
        <v>5.414280919193E-2</v>
      </c>
      <c r="AK237" s="133">
        <v>0.13603192844470149</v>
      </c>
      <c r="AL237" s="133">
        <v>0.10968945942192401</v>
      </c>
      <c r="AM237" s="133" t="s">
        <v>1751</v>
      </c>
      <c r="AN237" s="133" t="s">
        <v>1751</v>
      </c>
      <c r="AO237" s="133" t="s">
        <v>1751</v>
      </c>
      <c r="AP237" s="133">
        <v>6.264972740030475E-2</v>
      </c>
      <c r="AQ237" s="133">
        <v>0.12988054062260426</v>
      </c>
      <c r="AR237" s="133">
        <v>0.13098322631860693</v>
      </c>
      <c r="AS237" s="133">
        <v>7.9470861145787719E-2</v>
      </c>
      <c r="AT237" s="133" t="s">
        <v>1751</v>
      </c>
      <c r="AU237" s="133" t="s">
        <v>1751</v>
      </c>
      <c r="AV237" s="68" t="s">
        <v>1751</v>
      </c>
      <c r="AW237" s="68" t="s">
        <v>1751</v>
      </c>
      <c r="AX237" s="68" t="s">
        <v>1751</v>
      </c>
      <c r="AY237" s="68">
        <v>0.13181995225107032</v>
      </c>
      <c r="AZ237" s="68">
        <v>0.12490555850265711</v>
      </c>
      <c r="BA237" s="68" t="s">
        <v>1751</v>
      </c>
      <c r="BB237" s="68">
        <v>0.10267091969169446</v>
      </c>
      <c r="BC237" s="68" t="s">
        <v>1751</v>
      </c>
      <c r="BD237" s="68" t="s">
        <v>1751</v>
      </c>
      <c r="BE237" s="68" t="s">
        <v>1751</v>
      </c>
      <c r="BF237" s="68" t="s">
        <v>1751</v>
      </c>
      <c r="BG237" s="68" t="s">
        <v>1751</v>
      </c>
      <c r="BH237" s="68" t="s">
        <v>1751</v>
      </c>
      <c r="BI237" s="68" t="s">
        <v>1751</v>
      </c>
      <c r="BM237" s="68" t="s">
        <v>1751</v>
      </c>
    </row>
    <row r="238" spans="1:65">
      <c r="A238" s="132">
        <v>45138</v>
      </c>
      <c r="B238" s="133">
        <v>0.10926681474429203</v>
      </c>
      <c r="C238" s="133">
        <v>7.7936384776096601E-2</v>
      </c>
      <c r="D238" s="133">
        <v>0.13976142073137568</v>
      </c>
      <c r="E238" s="133">
        <v>0.12828221486144709</v>
      </c>
      <c r="F238" s="133">
        <v>0.13455956569046446</v>
      </c>
      <c r="G238" s="133">
        <v>0.12850229494796606</v>
      </c>
      <c r="H238" s="133">
        <v>0.13292279340315769</v>
      </c>
      <c r="I238" s="133">
        <v>0.12877634023095533</v>
      </c>
      <c r="J238" s="133">
        <v>0.13122481186614451</v>
      </c>
      <c r="K238" s="133">
        <v>0.14510767379051412</v>
      </c>
      <c r="L238" s="133">
        <v>0.12123635901613219</v>
      </c>
      <c r="M238" s="133">
        <v>0.10730542019203247</v>
      </c>
      <c r="N238" s="133">
        <v>8.6965658381355143E-2</v>
      </c>
      <c r="O238" s="133">
        <v>0.14344172787682777</v>
      </c>
      <c r="P238" s="133">
        <v>0.10573513125012537</v>
      </c>
      <c r="Q238" s="133">
        <v>0.11623346633534637</v>
      </c>
      <c r="R238" s="133">
        <v>0.13786700647862832</v>
      </c>
      <c r="S238" s="133">
        <v>0.12253200980708759</v>
      </c>
      <c r="T238" s="133">
        <v>8.0975306423228102E-2</v>
      </c>
      <c r="U238" s="133">
        <v>0.12615630840144168</v>
      </c>
      <c r="V238" s="133">
        <v>6.9315078313478273E-2</v>
      </c>
      <c r="W238" s="133">
        <v>0.11881615849749318</v>
      </c>
      <c r="X238" s="133">
        <v>8.9989942951676921E-2</v>
      </c>
      <c r="Y238" s="133">
        <v>9.0660621496230012E-2</v>
      </c>
      <c r="Z238" s="133">
        <v>9.0465086789534174E-2</v>
      </c>
      <c r="AA238" s="133">
        <v>0.10684737755017838</v>
      </c>
      <c r="AB238" s="133">
        <v>8.6540088177336438E-2</v>
      </c>
      <c r="AC238" s="133">
        <v>8.6538012373524362E-2</v>
      </c>
      <c r="AD238" s="133">
        <v>0.12184220406505777</v>
      </c>
      <c r="AE238" s="133">
        <v>5.9688731542428229E-2</v>
      </c>
      <c r="AF238" s="133">
        <v>6.8398283865030621E-2</v>
      </c>
      <c r="AG238" s="133">
        <v>0.11371929409545273</v>
      </c>
      <c r="AH238" s="133">
        <v>0.10035734990552724</v>
      </c>
      <c r="AI238" s="133">
        <v>7.1200916855751542E-2</v>
      </c>
      <c r="AJ238" s="133">
        <v>5.4142809191929965E-2</v>
      </c>
      <c r="AK238" s="133">
        <v>0.13603192844470161</v>
      </c>
      <c r="AL238" s="133">
        <v>0.10968945942192419</v>
      </c>
      <c r="AM238" s="133" t="s">
        <v>1751</v>
      </c>
      <c r="AN238" s="133" t="s">
        <v>1751</v>
      </c>
      <c r="AO238" s="133" t="s">
        <v>1751</v>
      </c>
      <c r="AP238" s="133">
        <v>6.264972740030475E-2</v>
      </c>
      <c r="AQ238" s="133">
        <v>0.13441033609929659</v>
      </c>
      <c r="AR238" s="133">
        <v>0.1309832263186069</v>
      </c>
      <c r="AS238" s="133">
        <v>7.9470861145787663E-2</v>
      </c>
      <c r="AT238" s="133" t="s">
        <v>1751</v>
      </c>
      <c r="AU238" s="133" t="s">
        <v>1751</v>
      </c>
      <c r="AV238" s="68" t="s">
        <v>1751</v>
      </c>
      <c r="AW238" s="68" t="s">
        <v>1751</v>
      </c>
      <c r="AX238" s="68" t="s">
        <v>1751</v>
      </c>
      <c r="AY238" s="68">
        <v>0.13181995225107104</v>
      </c>
      <c r="AZ238" s="68">
        <v>0.12490555866733047</v>
      </c>
      <c r="BA238" s="68" t="s">
        <v>1751</v>
      </c>
      <c r="BB238" s="68">
        <v>0.10736416221378066</v>
      </c>
      <c r="BC238" s="68" t="s">
        <v>1751</v>
      </c>
      <c r="BD238" s="68" t="s">
        <v>1751</v>
      </c>
      <c r="BE238" s="68" t="s">
        <v>1751</v>
      </c>
      <c r="BF238" s="68" t="s">
        <v>1751</v>
      </c>
      <c r="BG238" s="68" t="s">
        <v>1751</v>
      </c>
      <c r="BH238" s="68" t="s">
        <v>1751</v>
      </c>
      <c r="BI238" s="68" t="s">
        <v>1751</v>
      </c>
      <c r="BM238" s="68" t="s">
        <v>1751</v>
      </c>
    </row>
    <row r="239" spans="1:65">
      <c r="A239" s="132">
        <v>45139</v>
      </c>
      <c r="B239" s="133">
        <v>0.10954388261229345</v>
      </c>
      <c r="C239" s="133">
        <v>7.7936384776096643E-2</v>
      </c>
      <c r="D239" s="133">
        <v>0.1397614207289751</v>
      </c>
      <c r="E239" s="133">
        <v>0.13223205473093022</v>
      </c>
      <c r="F239" s="133">
        <v>0.13463030787114746</v>
      </c>
      <c r="G239" s="133">
        <v>0.12477022439076348</v>
      </c>
      <c r="H239" s="133">
        <v>0.13292279336830012</v>
      </c>
      <c r="I239" s="133">
        <v>0.12877634023095538</v>
      </c>
      <c r="J239" s="133">
        <v>0.13129415989125798</v>
      </c>
      <c r="K239" s="133">
        <v>0.1451076737896603</v>
      </c>
      <c r="L239" s="133">
        <v>0.12123635901613225</v>
      </c>
      <c r="M239" s="133">
        <v>0.10730542019203247</v>
      </c>
      <c r="N239" s="133">
        <v>8.6965658381354935E-2</v>
      </c>
      <c r="O239" s="133">
        <v>0.13858999767528488</v>
      </c>
      <c r="P239" s="133">
        <v>0.10573513125012537</v>
      </c>
      <c r="Q239" s="133">
        <v>0.1162334663353464</v>
      </c>
      <c r="R239" s="133">
        <v>0.15914371889397005</v>
      </c>
      <c r="S239" s="133">
        <v>0.12253200980708759</v>
      </c>
      <c r="T239" s="133">
        <v>8.0975306423227367E-2</v>
      </c>
      <c r="U239" s="133">
        <v>0.12501827512636851</v>
      </c>
      <c r="V239" s="133">
        <v>6.9315078313478828E-2</v>
      </c>
      <c r="W239" s="133">
        <v>0.11881615849749318</v>
      </c>
      <c r="X239" s="133">
        <v>8.9989942951676977E-2</v>
      </c>
      <c r="Y239" s="133">
        <v>9.0660621508471692E-2</v>
      </c>
      <c r="Z239" s="133">
        <v>9.0465086789533994E-2</v>
      </c>
      <c r="AA239" s="133">
        <v>0.10684737755017838</v>
      </c>
      <c r="AB239" s="133">
        <v>8.6540088177336452E-2</v>
      </c>
      <c r="AC239" s="133">
        <v>8.6538012373524223E-2</v>
      </c>
      <c r="AD239" s="133">
        <v>0.12184220395780043</v>
      </c>
      <c r="AE239" s="133">
        <v>5.9688731542428257E-2</v>
      </c>
      <c r="AF239" s="133">
        <v>6.8398283865030648E-2</v>
      </c>
      <c r="AG239" s="133">
        <v>0.11371929419213928</v>
      </c>
      <c r="AH239" s="133">
        <v>0.10035734990552724</v>
      </c>
      <c r="AI239" s="133">
        <v>7.1200916855751556E-2</v>
      </c>
      <c r="AJ239" s="133">
        <v>5.4142809191929799E-2</v>
      </c>
      <c r="AK239" s="133">
        <v>0.13772961584152474</v>
      </c>
      <c r="AL239" s="133">
        <v>0.10968945942192419</v>
      </c>
      <c r="AM239" s="133" t="s">
        <v>1751</v>
      </c>
      <c r="AN239" s="133" t="s">
        <v>1751</v>
      </c>
      <c r="AO239" s="133" t="s">
        <v>1751</v>
      </c>
      <c r="AP239" s="133">
        <v>6.2649727400304819E-2</v>
      </c>
      <c r="AQ239" s="133">
        <v>0.13441033597856455</v>
      </c>
      <c r="AR239" s="133">
        <v>0.13098322613103763</v>
      </c>
      <c r="AS239" s="133">
        <v>7.9470861145787691E-2</v>
      </c>
      <c r="AT239" s="133" t="s">
        <v>1751</v>
      </c>
      <c r="AU239" s="133" t="s">
        <v>1751</v>
      </c>
      <c r="AV239" s="68" t="s">
        <v>1751</v>
      </c>
      <c r="AW239" s="68" t="s">
        <v>1751</v>
      </c>
      <c r="AX239" s="68" t="s">
        <v>1751</v>
      </c>
      <c r="AY239" s="68">
        <v>0.13221621263507133</v>
      </c>
      <c r="AZ239" s="68">
        <v>0.12490555866733058</v>
      </c>
      <c r="BA239" s="68" t="s">
        <v>1751</v>
      </c>
      <c r="BB239" s="68">
        <v>0.10736416221378066</v>
      </c>
      <c r="BC239" s="68" t="s">
        <v>1751</v>
      </c>
      <c r="BD239" s="68" t="s">
        <v>1751</v>
      </c>
      <c r="BE239" s="68" t="s">
        <v>1751</v>
      </c>
      <c r="BF239" s="68" t="s">
        <v>1751</v>
      </c>
      <c r="BG239" s="68" t="s">
        <v>1751</v>
      </c>
      <c r="BH239" s="68" t="s">
        <v>1751</v>
      </c>
      <c r="BI239" s="68" t="s">
        <v>1751</v>
      </c>
      <c r="BM239" s="68" t="s">
        <v>1751</v>
      </c>
    </row>
    <row r="240" spans="1:65">
      <c r="A240" s="132">
        <v>45140</v>
      </c>
      <c r="B240" s="133">
        <v>0.10954388261229353</v>
      </c>
      <c r="C240" s="133">
        <v>7.7936384776096601E-2</v>
      </c>
      <c r="D240" s="133">
        <v>0.13976142074502371</v>
      </c>
      <c r="E240" s="133">
        <v>0.13656023763522315</v>
      </c>
      <c r="F240" s="133">
        <v>0.13601070367375562</v>
      </c>
      <c r="G240" s="133">
        <v>0.12477022439076361</v>
      </c>
      <c r="H240" s="133">
        <v>0.13292279336830001</v>
      </c>
      <c r="I240" s="133">
        <v>0.12877634023095541</v>
      </c>
      <c r="J240" s="133">
        <v>0.13526710572176798</v>
      </c>
      <c r="K240" s="133">
        <v>0.14510767393792967</v>
      </c>
      <c r="L240" s="133">
        <v>0.12479588215329128</v>
      </c>
      <c r="M240" s="133">
        <v>0.10730542019203247</v>
      </c>
      <c r="N240" s="133">
        <v>8.6965658381355143E-2</v>
      </c>
      <c r="O240" s="133">
        <v>0.14049728768026312</v>
      </c>
      <c r="P240" s="133">
        <v>0.10573513125012537</v>
      </c>
      <c r="Q240" s="133">
        <v>0.11623346633534622</v>
      </c>
      <c r="R240" s="133">
        <v>0.15865990506114175</v>
      </c>
      <c r="S240" s="133">
        <v>0.12253200980708759</v>
      </c>
      <c r="T240" s="133">
        <v>8.0975306423227353E-2</v>
      </c>
      <c r="U240" s="133">
        <v>0.12530491269670557</v>
      </c>
      <c r="V240" s="133">
        <v>6.9315078313478815E-2</v>
      </c>
      <c r="W240" s="133">
        <v>0.11881615849749318</v>
      </c>
      <c r="X240" s="133">
        <v>8.9989942951676921E-2</v>
      </c>
      <c r="Y240" s="133">
        <v>9.0660621508471678E-2</v>
      </c>
      <c r="Z240" s="133">
        <v>9.0465086789534174E-2</v>
      </c>
      <c r="AA240" s="133">
        <v>0.10684737755017838</v>
      </c>
      <c r="AB240" s="133">
        <v>8.6540088177336438E-2</v>
      </c>
      <c r="AC240" s="133">
        <v>8.6538012373524362E-2</v>
      </c>
      <c r="AD240" s="133">
        <v>0.12184220408262188</v>
      </c>
      <c r="AE240" s="133">
        <v>5.9688731542428229E-2</v>
      </c>
      <c r="AF240" s="133">
        <v>6.8398283865030621E-2</v>
      </c>
      <c r="AG240" s="133">
        <v>0.11371929416270556</v>
      </c>
      <c r="AH240" s="133">
        <v>0.10035734990552724</v>
      </c>
      <c r="AI240" s="133">
        <v>7.1200916855751542E-2</v>
      </c>
      <c r="AJ240" s="133">
        <v>5.4142809191929965E-2</v>
      </c>
      <c r="AK240" s="133">
        <v>0.13555854080499383</v>
      </c>
      <c r="AL240" s="133">
        <v>0.10968945942192419</v>
      </c>
      <c r="AM240" s="133" t="s">
        <v>1751</v>
      </c>
      <c r="AN240" s="133" t="s">
        <v>1751</v>
      </c>
      <c r="AO240" s="133" t="s">
        <v>1751</v>
      </c>
      <c r="AP240" s="133">
        <v>6.264972740030475E-2</v>
      </c>
      <c r="AQ240" s="133">
        <v>0.13441033597364327</v>
      </c>
      <c r="AR240" s="133">
        <v>0.130983226389698</v>
      </c>
      <c r="AS240" s="133">
        <v>7.947086114578758E-2</v>
      </c>
      <c r="AT240" s="133" t="s">
        <v>1751</v>
      </c>
      <c r="AU240" s="133" t="s">
        <v>1751</v>
      </c>
      <c r="AV240" s="68" t="s">
        <v>1751</v>
      </c>
      <c r="AW240" s="68" t="s">
        <v>1751</v>
      </c>
      <c r="AX240" s="68" t="s">
        <v>1751</v>
      </c>
      <c r="AY240" s="68">
        <v>0.13221621263507141</v>
      </c>
      <c r="AZ240" s="68">
        <v>0.12490555866733044</v>
      </c>
      <c r="BA240" s="68" t="s">
        <v>1751</v>
      </c>
      <c r="BB240" s="68">
        <v>0.10736416221378066</v>
      </c>
      <c r="BC240" s="68" t="s">
        <v>1751</v>
      </c>
      <c r="BD240" s="68" t="s">
        <v>1751</v>
      </c>
      <c r="BE240" s="68" t="s">
        <v>1751</v>
      </c>
      <c r="BF240" s="68" t="s">
        <v>1751</v>
      </c>
      <c r="BG240" s="68" t="s">
        <v>1751</v>
      </c>
      <c r="BH240" s="68" t="s">
        <v>1751</v>
      </c>
      <c r="BI240" s="68" t="s">
        <v>1751</v>
      </c>
      <c r="BM240" s="68" t="s">
        <v>1751</v>
      </c>
    </row>
    <row r="241" spans="1:65">
      <c r="A241" s="132">
        <v>45141</v>
      </c>
      <c r="B241" s="133">
        <v>0.10954388261229342</v>
      </c>
      <c r="C241" s="133">
        <v>7.7936384776096643E-2</v>
      </c>
      <c r="D241" s="133">
        <v>0.1397614207400065</v>
      </c>
      <c r="E241" s="133">
        <v>0.13656023763522329</v>
      </c>
      <c r="F241" s="133">
        <v>0.13601070367375553</v>
      </c>
      <c r="G241" s="133">
        <v>0.12477022439076353</v>
      </c>
      <c r="H241" s="133">
        <v>0.13292279336830015</v>
      </c>
      <c r="I241" s="133">
        <v>0.12904475801169812</v>
      </c>
      <c r="J241" s="133">
        <v>0.13533910816528449</v>
      </c>
      <c r="K241" s="133">
        <v>0.14552199158901971</v>
      </c>
      <c r="L241" s="133">
        <v>0.12579204991181853</v>
      </c>
      <c r="M241" s="133">
        <v>0.10730542019203258</v>
      </c>
      <c r="N241" s="133">
        <v>8.6965658381354935E-2</v>
      </c>
      <c r="O241" s="133">
        <v>0.14049728768026321</v>
      </c>
      <c r="P241" s="133">
        <v>0.10573513125012551</v>
      </c>
      <c r="Q241" s="133">
        <v>0.11341441473298136</v>
      </c>
      <c r="R241" s="133">
        <v>0.15865990506114167</v>
      </c>
      <c r="S241" s="133">
        <v>0.12253200980708748</v>
      </c>
      <c r="T241" s="133">
        <v>8.0975306423227492E-2</v>
      </c>
      <c r="U241" s="133">
        <v>0.12530491268810126</v>
      </c>
      <c r="V241" s="133">
        <v>6.9315078313478287E-2</v>
      </c>
      <c r="W241" s="133">
        <v>0.11881615849749327</v>
      </c>
      <c r="X241" s="133">
        <v>8.9989942951676977E-2</v>
      </c>
      <c r="Y241" s="133">
        <v>9.0660621508471664E-2</v>
      </c>
      <c r="Z241" s="133">
        <v>9.0465086789533994E-2</v>
      </c>
      <c r="AA241" s="133">
        <v>0.10684737755017849</v>
      </c>
      <c r="AB241" s="133">
        <v>8.6540088177336452E-2</v>
      </c>
      <c r="AC241" s="133">
        <v>8.6538012373524223E-2</v>
      </c>
      <c r="AD241" s="133">
        <v>0.12184220409213518</v>
      </c>
      <c r="AE241" s="133">
        <v>5.9688731542428257E-2</v>
      </c>
      <c r="AF241" s="133">
        <v>6.8398283865030648E-2</v>
      </c>
      <c r="AG241" s="133">
        <v>0.11371929416270556</v>
      </c>
      <c r="AH241" s="133">
        <v>0.10035734990552733</v>
      </c>
      <c r="AI241" s="133">
        <v>7.1200916855751556E-2</v>
      </c>
      <c r="AJ241" s="133">
        <v>5.4142809191929799E-2</v>
      </c>
      <c r="AK241" s="133">
        <v>0.13524623365393831</v>
      </c>
      <c r="AL241" s="133">
        <v>0.10968945942192407</v>
      </c>
      <c r="AM241" s="133" t="s">
        <v>1751</v>
      </c>
      <c r="AN241" s="133" t="s">
        <v>1751</v>
      </c>
      <c r="AO241" s="133" t="s">
        <v>1751</v>
      </c>
      <c r="AP241" s="133">
        <v>6.2649727400304819E-2</v>
      </c>
      <c r="AQ241" s="133">
        <v>0.13441033597364352</v>
      </c>
      <c r="AR241" s="133">
        <v>0.13098322638969795</v>
      </c>
      <c r="AS241" s="133">
        <v>7.9470861084538297E-2</v>
      </c>
      <c r="AT241" s="133" t="s">
        <v>1751</v>
      </c>
      <c r="AU241" s="133" t="s">
        <v>1751</v>
      </c>
      <c r="AV241" s="68" t="s">
        <v>1751</v>
      </c>
      <c r="AW241" s="68" t="s">
        <v>1751</v>
      </c>
      <c r="AX241" s="68" t="s">
        <v>1751</v>
      </c>
      <c r="AY241" s="68">
        <v>0.13221621260832678</v>
      </c>
      <c r="AZ241" s="68">
        <v>0.12490555866733058</v>
      </c>
      <c r="BA241" s="68" t="s">
        <v>1751</v>
      </c>
      <c r="BB241" s="68">
        <v>0.10736416221378073</v>
      </c>
      <c r="BC241" s="68" t="s">
        <v>1751</v>
      </c>
      <c r="BD241" s="68" t="s">
        <v>1751</v>
      </c>
      <c r="BE241" s="68" t="s">
        <v>1751</v>
      </c>
      <c r="BF241" s="68" t="s">
        <v>1751</v>
      </c>
      <c r="BG241" s="68" t="s">
        <v>1751</v>
      </c>
      <c r="BH241" s="68" t="s">
        <v>1751</v>
      </c>
      <c r="BI241" s="68" t="s">
        <v>1751</v>
      </c>
      <c r="BM241" s="68" t="s">
        <v>1751</v>
      </c>
    </row>
    <row r="242" spans="1:65">
      <c r="A242" s="132">
        <v>45142</v>
      </c>
      <c r="B242" s="133">
        <v>0.10954388261229342</v>
      </c>
      <c r="C242" s="133">
        <v>7.7936384776096643E-2</v>
      </c>
      <c r="D242" s="133">
        <v>0.1397614207400065</v>
      </c>
      <c r="E242" s="133">
        <v>0.13656023763522321</v>
      </c>
      <c r="F242" s="133">
        <v>0.13601070367375562</v>
      </c>
      <c r="G242" s="133">
        <v>0.12477022439076353</v>
      </c>
      <c r="H242" s="133">
        <v>0.13292279336830015</v>
      </c>
      <c r="I242" s="133">
        <v>0.12904475801169812</v>
      </c>
      <c r="J242" s="133">
        <v>0.13533910816528449</v>
      </c>
      <c r="K242" s="133">
        <v>0.14552199158901974</v>
      </c>
      <c r="L242" s="133">
        <v>0.12579204991181853</v>
      </c>
      <c r="M242" s="133">
        <v>0.10730542019203258</v>
      </c>
      <c r="N242" s="133">
        <v>8.6965658381354935E-2</v>
      </c>
      <c r="O242" s="133">
        <v>0.14049728768026321</v>
      </c>
      <c r="P242" s="133">
        <v>0.10573513125012551</v>
      </c>
      <c r="Q242" s="133">
        <v>0.11341441473298136</v>
      </c>
      <c r="R242" s="133">
        <v>0.15865990506114167</v>
      </c>
      <c r="S242" s="133">
        <v>0.12253200980708748</v>
      </c>
      <c r="T242" s="133">
        <v>8.0975306423227492E-2</v>
      </c>
      <c r="U242" s="133">
        <v>0.12530491268810126</v>
      </c>
      <c r="V242" s="133">
        <v>6.9315078313478287E-2</v>
      </c>
      <c r="W242" s="133">
        <v>0.11881615849749327</v>
      </c>
      <c r="X242" s="133">
        <v>8.9989942951676977E-2</v>
      </c>
      <c r="Y242" s="133">
        <v>9.0660621508471664E-2</v>
      </c>
      <c r="Z242" s="133">
        <v>9.0465086789533994E-2</v>
      </c>
      <c r="AA242" s="133">
        <v>0.10684737755017849</v>
      </c>
      <c r="AB242" s="133">
        <v>8.6540088177336452E-2</v>
      </c>
      <c r="AC242" s="133">
        <v>8.6538012373524223E-2</v>
      </c>
      <c r="AD242" s="133">
        <v>0.12184220409213518</v>
      </c>
      <c r="AE242" s="133">
        <v>5.9688731542428257E-2</v>
      </c>
      <c r="AF242" s="133">
        <v>6.8398283865030648E-2</v>
      </c>
      <c r="AG242" s="133">
        <v>0.11371929416270556</v>
      </c>
      <c r="AH242" s="133">
        <v>0.10035734990552733</v>
      </c>
      <c r="AI242" s="133">
        <v>7.1200916855751556E-2</v>
      </c>
      <c r="AJ242" s="133">
        <v>5.4142809191929799E-2</v>
      </c>
      <c r="AK242" s="133">
        <v>0.13524623365393831</v>
      </c>
      <c r="AL242" s="133">
        <v>0.10968945942192407</v>
      </c>
      <c r="AM242" s="133" t="s">
        <v>1751</v>
      </c>
      <c r="AN242" s="133" t="s">
        <v>1751</v>
      </c>
      <c r="AO242" s="133" t="s">
        <v>1751</v>
      </c>
      <c r="AP242" s="133">
        <v>6.2649727400304819E-2</v>
      </c>
      <c r="AQ242" s="133">
        <v>0.13441033597364335</v>
      </c>
      <c r="AR242" s="133">
        <v>0.13098322638969795</v>
      </c>
      <c r="AS242" s="133">
        <v>7.9470861084538297E-2</v>
      </c>
      <c r="AT242" s="133" t="s">
        <v>1751</v>
      </c>
      <c r="AU242" s="133" t="s">
        <v>1751</v>
      </c>
      <c r="AV242" s="68" t="s">
        <v>1751</v>
      </c>
      <c r="AW242" s="68" t="s">
        <v>1751</v>
      </c>
      <c r="AX242" s="68" t="s">
        <v>1751</v>
      </c>
      <c r="AY242" s="68">
        <v>0.13221621260832661</v>
      </c>
      <c r="AZ242" s="68">
        <v>0.12490555866733058</v>
      </c>
      <c r="BA242" s="68" t="s">
        <v>1751</v>
      </c>
      <c r="BB242" s="68">
        <v>0.10736416221378073</v>
      </c>
      <c r="BC242" s="68" t="s">
        <v>1751</v>
      </c>
      <c r="BD242" s="68" t="s">
        <v>1751</v>
      </c>
      <c r="BE242" s="68" t="s">
        <v>1751</v>
      </c>
      <c r="BF242" s="68" t="s">
        <v>1751</v>
      </c>
      <c r="BG242" s="68" t="s">
        <v>1751</v>
      </c>
      <c r="BH242" s="68" t="s">
        <v>1751</v>
      </c>
      <c r="BI242" s="68" t="s">
        <v>1751</v>
      </c>
      <c r="BM242" s="68" t="s">
        <v>1751</v>
      </c>
    </row>
    <row r="243" spans="1:65">
      <c r="A243" s="132">
        <v>45143</v>
      </c>
      <c r="B243" s="133">
        <v>0.10954388261229342</v>
      </c>
      <c r="C243" s="133">
        <v>7.7936384776096643E-2</v>
      </c>
      <c r="D243" s="133">
        <v>0.1397614207400065</v>
      </c>
      <c r="E243" s="133">
        <v>0.13656023763522321</v>
      </c>
      <c r="F243" s="133">
        <v>0.13601070367375562</v>
      </c>
      <c r="G243" s="133">
        <v>0.12477022439076353</v>
      </c>
      <c r="H243" s="133">
        <v>0.13292279336830015</v>
      </c>
      <c r="I243" s="133">
        <v>0.12904475801169812</v>
      </c>
      <c r="J243" s="133">
        <v>0.13533910816528449</v>
      </c>
      <c r="K243" s="133">
        <v>0.14552199158901974</v>
      </c>
      <c r="L243" s="133">
        <v>0.12579204991181853</v>
      </c>
      <c r="M243" s="133">
        <v>0.10730542019203258</v>
      </c>
      <c r="N243" s="133">
        <v>8.6965658381354935E-2</v>
      </c>
      <c r="O243" s="133">
        <v>0.14049728768026321</v>
      </c>
      <c r="P243" s="133">
        <v>0.10573513125012551</v>
      </c>
      <c r="Q243" s="133">
        <v>0.11341441473298136</v>
      </c>
      <c r="R243" s="133">
        <v>0.15865990506114167</v>
      </c>
      <c r="S243" s="133">
        <v>0.12253200980708748</v>
      </c>
      <c r="T243" s="133">
        <v>8.0975306423227492E-2</v>
      </c>
      <c r="U243" s="133">
        <v>0.12530491268810126</v>
      </c>
      <c r="V243" s="133">
        <v>6.9315078313478287E-2</v>
      </c>
      <c r="W243" s="133">
        <v>0.11881615849749327</v>
      </c>
      <c r="X243" s="133">
        <v>8.9989942951676977E-2</v>
      </c>
      <c r="Y243" s="133">
        <v>9.0660621508471664E-2</v>
      </c>
      <c r="Z243" s="133">
        <v>9.0465086789533994E-2</v>
      </c>
      <c r="AA243" s="133">
        <v>0.10684737755017849</v>
      </c>
      <c r="AB243" s="133">
        <v>8.6540088177336452E-2</v>
      </c>
      <c r="AC243" s="133">
        <v>8.6538012373524223E-2</v>
      </c>
      <c r="AD243" s="133">
        <v>0.12184220409213518</v>
      </c>
      <c r="AE243" s="133">
        <v>5.9688731542428257E-2</v>
      </c>
      <c r="AF243" s="133">
        <v>6.8398283865030648E-2</v>
      </c>
      <c r="AG243" s="133">
        <v>0.11371929416270556</v>
      </c>
      <c r="AH243" s="133">
        <v>0.10035734990552733</v>
      </c>
      <c r="AI243" s="133">
        <v>7.1200916855751556E-2</v>
      </c>
      <c r="AJ243" s="133">
        <v>5.4142809191929799E-2</v>
      </c>
      <c r="AK243" s="133">
        <v>0.13524623365393831</v>
      </c>
      <c r="AL243" s="133">
        <v>0.10968945942192407</v>
      </c>
      <c r="AM243" s="133" t="s">
        <v>1751</v>
      </c>
      <c r="AN243" s="133" t="s">
        <v>1751</v>
      </c>
      <c r="AO243" s="133" t="s">
        <v>1751</v>
      </c>
      <c r="AP243" s="133">
        <v>6.2649727400304819E-2</v>
      </c>
      <c r="AQ243" s="133">
        <v>0.13441033597364335</v>
      </c>
      <c r="AR243" s="133">
        <v>0.13098322638969795</v>
      </c>
      <c r="AS243" s="133">
        <v>7.9470861084538297E-2</v>
      </c>
      <c r="AT243" s="133" t="s">
        <v>1751</v>
      </c>
      <c r="AU243" s="133" t="s">
        <v>1751</v>
      </c>
      <c r="AV243" s="68" t="s">
        <v>1751</v>
      </c>
      <c r="AW243" s="68" t="s">
        <v>1751</v>
      </c>
      <c r="AX243" s="68" t="s">
        <v>1751</v>
      </c>
      <c r="AY243" s="68">
        <v>0.13221621260832661</v>
      </c>
      <c r="AZ243" s="68">
        <v>0.12490555866733058</v>
      </c>
      <c r="BA243" s="68" t="s">
        <v>1751</v>
      </c>
      <c r="BB243" s="68">
        <v>0.10736416221378073</v>
      </c>
      <c r="BC243" s="68" t="s">
        <v>1751</v>
      </c>
      <c r="BD243" s="68" t="s">
        <v>1751</v>
      </c>
      <c r="BE243" s="68" t="s">
        <v>1751</v>
      </c>
      <c r="BF243" s="68" t="s">
        <v>1751</v>
      </c>
      <c r="BG243" s="68" t="s">
        <v>1751</v>
      </c>
      <c r="BH243" s="68" t="s">
        <v>1751</v>
      </c>
      <c r="BI243" s="68" t="s">
        <v>1751</v>
      </c>
      <c r="BM243" s="68" t="s">
        <v>1751</v>
      </c>
    </row>
    <row r="244" spans="1:65">
      <c r="A244" s="132">
        <v>45144</v>
      </c>
      <c r="B244" s="133">
        <v>0.10954388261229348</v>
      </c>
      <c r="C244" s="133">
        <v>7.7936384776096643E-2</v>
      </c>
      <c r="D244" s="133">
        <v>0.1397614207297003</v>
      </c>
      <c r="E244" s="133">
        <v>0.13656023762431616</v>
      </c>
      <c r="F244" s="133">
        <v>0.13601070367375562</v>
      </c>
      <c r="G244" s="133">
        <v>0.12477022448535359</v>
      </c>
      <c r="H244" s="133">
        <v>0.13292279336830004</v>
      </c>
      <c r="I244" s="133">
        <v>0.12904475801169818</v>
      </c>
      <c r="J244" s="133">
        <v>0.13822385746464738</v>
      </c>
      <c r="K244" s="133">
        <v>0.14059071558804334</v>
      </c>
      <c r="L244" s="133">
        <v>0.12858648087667002</v>
      </c>
      <c r="M244" s="133">
        <v>0.10730542019203265</v>
      </c>
      <c r="N244" s="133">
        <v>8.6965658381354935E-2</v>
      </c>
      <c r="O244" s="133">
        <v>0.13467563549519002</v>
      </c>
      <c r="P244" s="133">
        <v>0.10573513120684282</v>
      </c>
      <c r="Q244" s="133">
        <v>0.12330418616373461</v>
      </c>
      <c r="R244" s="133">
        <v>0.15865990506114164</v>
      </c>
      <c r="S244" s="133">
        <v>0.12253200980708751</v>
      </c>
      <c r="T244" s="133">
        <v>8.0975306423227561E-2</v>
      </c>
      <c r="U244" s="133">
        <v>0.12336353782563729</v>
      </c>
      <c r="V244" s="133">
        <v>6.9315078313478287E-2</v>
      </c>
      <c r="W244" s="133">
        <v>0.11881615849749341</v>
      </c>
      <c r="X244" s="133">
        <v>8.9989942951676977E-2</v>
      </c>
      <c r="Y244" s="133">
        <v>9.066062150847172E-2</v>
      </c>
      <c r="Z244" s="133">
        <v>9.0465086789533994E-2</v>
      </c>
      <c r="AA244" s="133">
        <v>0.10684737755017835</v>
      </c>
      <c r="AB244" s="133">
        <v>8.6540088177336452E-2</v>
      </c>
      <c r="AC244" s="133">
        <v>8.6538012373524223E-2</v>
      </c>
      <c r="AD244" s="133">
        <v>0.10729642410613512</v>
      </c>
      <c r="AE244" s="133">
        <v>5.9688731542428257E-2</v>
      </c>
      <c r="AF244" s="133">
        <v>6.8398283865030648E-2</v>
      </c>
      <c r="AG244" s="133">
        <v>0.1137192941627054</v>
      </c>
      <c r="AH244" s="133">
        <v>0.10035734990552721</v>
      </c>
      <c r="AI244" s="133">
        <v>7.1200916855751556E-2</v>
      </c>
      <c r="AJ244" s="133">
        <v>5.4142809191929799E-2</v>
      </c>
      <c r="AK244" s="133">
        <v>0.11899125221130299</v>
      </c>
      <c r="AL244" s="133">
        <v>0.1096894594219241</v>
      </c>
      <c r="AM244" s="133" t="s">
        <v>1751</v>
      </c>
      <c r="AN244" s="133" t="s">
        <v>1751</v>
      </c>
      <c r="AO244" s="133" t="s">
        <v>1751</v>
      </c>
      <c r="AP244" s="133">
        <v>6.2649727400304819E-2</v>
      </c>
      <c r="AQ244" s="133">
        <v>0.1348312165406261</v>
      </c>
      <c r="AR244" s="133">
        <v>0.13576339317389891</v>
      </c>
      <c r="AS244" s="133">
        <v>7.9470861356264674E-2</v>
      </c>
      <c r="AT244" s="133" t="s">
        <v>1751</v>
      </c>
      <c r="AU244" s="133" t="s">
        <v>1751</v>
      </c>
      <c r="AV244" s="68" t="s">
        <v>1751</v>
      </c>
      <c r="AW244" s="68" t="s">
        <v>1751</v>
      </c>
      <c r="AX244" s="68" t="s">
        <v>1751</v>
      </c>
      <c r="AY244" s="68">
        <v>0.13648824008912488</v>
      </c>
      <c r="AZ244" s="68">
        <v>0.12490555871163087</v>
      </c>
      <c r="BA244" s="68" t="s">
        <v>1751</v>
      </c>
      <c r="BB244" s="68">
        <v>0.10736416221378071</v>
      </c>
      <c r="BC244" s="68" t="s">
        <v>1751</v>
      </c>
      <c r="BD244" s="68" t="s">
        <v>1751</v>
      </c>
      <c r="BE244" s="68" t="s">
        <v>1751</v>
      </c>
      <c r="BF244" s="68" t="s">
        <v>1751</v>
      </c>
      <c r="BG244" s="68" t="s">
        <v>1751</v>
      </c>
      <c r="BH244" s="68" t="s">
        <v>1751</v>
      </c>
      <c r="BI244" s="68" t="s">
        <v>1751</v>
      </c>
      <c r="BM244" s="68" t="s">
        <v>1751</v>
      </c>
    </row>
    <row r="245" spans="1:65">
      <c r="A245" s="132">
        <v>45145</v>
      </c>
      <c r="B245" s="133">
        <v>0.10954388261229349</v>
      </c>
      <c r="C245" s="133">
        <v>7.7936384776096643E-2</v>
      </c>
      <c r="D245" s="133">
        <v>0.1397614207297003</v>
      </c>
      <c r="E245" s="133">
        <v>0.13656023762431616</v>
      </c>
      <c r="F245" s="133">
        <v>0.13601070367375562</v>
      </c>
      <c r="G245" s="133">
        <v>0.12477022448535359</v>
      </c>
      <c r="H245" s="133">
        <v>0.13292279336830004</v>
      </c>
      <c r="I245" s="133">
        <v>0.12931438266049364</v>
      </c>
      <c r="J245" s="133">
        <v>0.13822385746464738</v>
      </c>
      <c r="K245" s="133">
        <v>0.14059071558804334</v>
      </c>
      <c r="L245" s="133">
        <v>0.12961040261904519</v>
      </c>
      <c r="M245" s="133">
        <v>0.10730542019203244</v>
      </c>
      <c r="N245" s="133">
        <v>8.6965658381354935E-2</v>
      </c>
      <c r="O245" s="133">
        <v>0.14068030711389679</v>
      </c>
      <c r="P245" s="133">
        <v>0.10573513120684283</v>
      </c>
      <c r="Q245" s="133">
        <v>0.12330418616373474</v>
      </c>
      <c r="R245" s="133">
        <v>0.16481948915122024</v>
      </c>
      <c r="S245" s="133">
        <v>0.12253200980708756</v>
      </c>
      <c r="T245" s="133">
        <v>8.0975306423227561E-2</v>
      </c>
      <c r="U245" s="133">
        <v>0.12336353770180153</v>
      </c>
      <c r="V245" s="133">
        <v>6.9315078313478287E-2</v>
      </c>
      <c r="W245" s="133">
        <v>0.11881615849749341</v>
      </c>
      <c r="X245" s="133">
        <v>8.9989942951676977E-2</v>
      </c>
      <c r="Y245" s="133">
        <v>9.06606215084719E-2</v>
      </c>
      <c r="Z245" s="133">
        <v>9.0465086789533994E-2</v>
      </c>
      <c r="AA245" s="133">
        <v>0.10684737755017835</v>
      </c>
      <c r="AB245" s="133">
        <v>8.6540088177336452E-2</v>
      </c>
      <c r="AC245" s="133">
        <v>8.6538012373524223E-2</v>
      </c>
      <c r="AD245" s="133">
        <v>0.10729642410613513</v>
      </c>
      <c r="AE245" s="133">
        <v>5.9688731542428257E-2</v>
      </c>
      <c r="AF245" s="133">
        <v>6.8398283865030648E-2</v>
      </c>
      <c r="AG245" s="133">
        <v>0.113719293933202</v>
      </c>
      <c r="AH245" s="133">
        <v>0.10035734990552721</v>
      </c>
      <c r="AI245" s="133">
        <v>7.1200916855751556E-2</v>
      </c>
      <c r="AJ245" s="133">
        <v>5.4142809191929799E-2</v>
      </c>
      <c r="AK245" s="133">
        <v>0.11899125221130301</v>
      </c>
      <c r="AL245" s="133">
        <v>0.10968945942192411</v>
      </c>
      <c r="AM245" s="133" t="s">
        <v>1751</v>
      </c>
      <c r="AN245" s="133" t="s">
        <v>1751</v>
      </c>
      <c r="AO245" s="133" t="s">
        <v>1751</v>
      </c>
      <c r="AP245" s="133">
        <v>6.2649727400304819E-2</v>
      </c>
      <c r="AQ245" s="133">
        <v>0.1348312165406261</v>
      </c>
      <c r="AR245" s="133">
        <v>0.13576339310858068</v>
      </c>
      <c r="AS245" s="133">
        <v>7.9470861356264577E-2</v>
      </c>
      <c r="AT245" s="133" t="s">
        <v>1751</v>
      </c>
      <c r="AU245" s="133" t="s">
        <v>1751</v>
      </c>
      <c r="AV245" s="68" t="s">
        <v>1751</v>
      </c>
      <c r="AW245" s="68" t="s">
        <v>1751</v>
      </c>
      <c r="AX245" s="68" t="s">
        <v>1751</v>
      </c>
      <c r="AY245" s="68">
        <v>0.13648824008912488</v>
      </c>
      <c r="AZ245" s="68">
        <v>0.12490555871163087</v>
      </c>
      <c r="BA245" s="68" t="s">
        <v>1751</v>
      </c>
      <c r="BB245" s="68">
        <v>0.10736416221378071</v>
      </c>
      <c r="BC245" s="68" t="s">
        <v>1751</v>
      </c>
      <c r="BD245" s="68" t="s">
        <v>1751</v>
      </c>
      <c r="BE245" s="68" t="s">
        <v>1751</v>
      </c>
      <c r="BF245" s="68" t="s">
        <v>1751</v>
      </c>
      <c r="BG245" s="68" t="s">
        <v>1751</v>
      </c>
      <c r="BH245" s="68" t="s">
        <v>1751</v>
      </c>
      <c r="BI245" s="68" t="s">
        <v>1751</v>
      </c>
      <c r="BM245" s="68" t="s">
        <v>1751</v>
      </c>
    </row>
    <row r="246" spans="1:65">
      <c r="A246" s="132">
        <v>45146</v>
      </c>
      <c r="B246" s="133">
        <v>0.10954388261229349</v>
      </c>
      <c r="C246" s="133">
        <v>7.7936384776096601E-2</v>
      </c>
      <c r="D246" s="133">
        <v>0.13976142067966152</v>
      </c>
      <c r="E246" s="133">
        <v>0.13656023762431618</v>
      </c>
      <c r="F246" s="133">
        <v>0.1396468279657111</v>
      </c>
      <c r="G246" s="133">
        <v>0.1265023929696914</v>
      </c>
      <c r="H246" s="133">
        <v>0.13832076766514831</v>
      </c>
      <c r="I246" s="133">
        <v>0.12931438266049355</v>
      </c>
      <c r="J246" s="133">
        <v>0.139183123782602</v>
      </c>
      <c r="K246" s="133">
        <v>0.14059071545771057</v>
      </c>
      <c r="L246" s="133">
        <v>0.13040104572702116</v>
      </c>
      <c r="M246" s="133">
        <v>0.10730542019203265</v>
      </c>
      <c r="N246" s="133">
        <v>8.6965658381354921E-2</v>
      </c>
      <c r="O246" s="133">
        <v>0.13934322078138947</v>
      </c>
      <c r="P246" s="133">
        <v>0.10573513120684282</v>
      </c>
      <c r="Q246" s="133">
        <v>0.12358787738193638</v>
      </c>
      <c r="R246" s="133">
        <v>0.16481948915122024</v>
      </c>
      <c r="S246" s="133">
        <v>0.12253200980708751</v>
      </c>
      <c r="T246" s="133">
        <v>8.0975306423227561E-2</v>
      </c>
      <c r="U246" s="133">
        <v>0.12336353791037377</v>
      </c>
      <c r="V246" s="133">
        <v>0.15370907296308672</v>
      </c>
      <c r="W246" s="133">
        <v>0.11881615849749341</v>
      </c>
      <c r="X246" s="133">
        <v>8.9989942951676949E-2</v>
      </c>
      <c r="Y246" s="133">
        <v>9.06606215084719E-2</v>
      </c>
      <c r="Z246" s="133">
        <v>9.0465086789534174E-2</v>
      </c>
      <c r="AA246" s="133">
        <v>0.10684737755017835</v>
      </c>
      <c r="AB246" s="133">
        <v>8.6540088177336438E-2</v>
      </c>
      <c r="AC246" s="133">
        <v>8.6538012373524209E-2</v>
      </c>
      <c r="AD246" s="133">
        <v>0.10729642410613516</v>
      </c>
      <c r="AE246" s="133">
        <v>5.9688731542428229E-2</v>
      </c>
      <c r="AF246" s="133">
        <v>6.8398283865030621E-2</v>
      </c>
      <c r="AG246" s="133">
        <v>0.113719293933202</v>
      </c>
      <c r="AH246" s="133">
        <v>0.10035734990552721</v>
      </c>
      <c r="AI246" s="133">
        <v>7.1200916691391836E-2</v>
      </c>
      <c r="AJ246" s="133">
        <v>5.4142809191929965E-2</v>
      </c>
      <c r="AK246" s="133">
        <v>0.11899125221130288</v>
      </c>
      <c r="AL246" s="133">
        <v>0.1096894594219241</v>
      </c>
      <c r="AM246" s="133" t="s">
        <v>1751</v>
      </c>
      <c r="AN246" s="133" t="s">
        <v>1751</v>
      </c>
      <c r="AO246" s="133" t="s">
        <v>1751</v>
      </c>
      <c r="AP246" s="133">
        <v>6.264972740030475E-2</v>
      </c>
      <c r="AQ246" s="133">
        <v>0.13483121654062624</v>
      </c>
      <c r="AR246" s="133">
        <v>0.13576339322709252</v>
      </c>
      <c r="AS246" s="133">
        <v>7.9470861361389325E-2</v>
      </c>
      <c r="AT246" s="133" t="s">
        <v>1751</v>
      </c>
      <c r="AU246" s="133" t="s">
        <v>1751</v>
      </c>
      <c r="AV246" s="68" t="s">
        <v>1751</v>
      </c>
      <c r="AW246" s="68" t="s">
        <v>1751</v>
      </c>
      <c r="AX246" s="68" t="s">
        <v>1751</v>
      </c>
      <c r="AY246" s="68">
        <v>0.13648824008912491</v>
      </c>
      <c r="AZ246" s="68">
        <v>0.12490555871163099</v>
      </c>
      <c r="BA246" s="68" t="s">
        <v>1751</v>
      </c>
      <c r="BB246" s="68">
        <v>0.10736416221378071</v>
      </c>
      <c r="BC246" s="68" t="s">
        <v>1751</v>
      </c>
      <c r="BD246" s="68" t="s">
        <v>1751</v>
      </c>
      <c r="BE246" s="68" t="s">
        <v>1751</v>
      </c>
      <c r="BF246" s="68" t="s">
        <v>1751</v>
      </c>
      <c r="BG246" s="68" t="s">
        <v>1751</v>
      </c>
      <c r="BH246" s="68" t="s">
        <v>1751</v>
      </c>
      <c r="BI246" s="68" t="s">
        <v>1751</v>
      </c>
      <c r="BM246" s="68" t="s">
        <v>1751</v>
      </c>
    </row>
    <row r="247" spans="1:65">
      <c r="A247" s="132">
        <v>45147</v>
      </c>
      <c r="B247" s="133">
        <v>0.10954388261229341</v>
      </c>
      <c r="C247" s="133">
        <v>7.7936384776096601E-2</v>
      </c>
      <c r="D247" s="133">
        <v>0.13487303514429352</v>
      </c>
      <c r="E247" s="133">
        <v>0.13656023762431627</v>
      </c>
      <c r="F247" s="133">
        <v>0.13964682796571115</v>
      </c>
      <c r="G247" s="133">
        <v>0.12650239309522465</v>
      </c>
      <c r="H247" s="133">
        <v>0.13832076766514839</v>
      </c>
      <c r="I247" s="133">
        <v>0.1293143826030943</v>
      </c>
      <c r="J247" s="133">
        <v>0.13918312378260178</v>
      </c>
      <c r="K247" s="133">
        <v>0.14059071545771062</v>
      </c>
      <c r="L247" s="133">
        <v>0.12631708766691799</v>
      </c>
      <c r="M247" s="133">
        <v>0.10730542019203265</v>
      </c>
      <c r="N247" s="133">
        <v>8.6965658381355129E-2</v>
      </c>
      <c r="O247" s="133">
        <v>0.14199134852502546</v>
      </c>
      <c r="P247" s="133">
        <v>0.10573513120684282</v>
      </c>
      <c r="Q247" s="133">
        <v>0.12358787724807103</v>
      </c>
      <c r="R247" s="133">
        <v>0.16481948915122024</v>
      </c>
      <c r="S247" s="133">
        <v>0.12253200980708751</v>
      </c>
      <c r="T247" s="133">
        <v>8.0975306423227422E-2</v>
      </c>
      <c r="U247" s="133">
        <v>0.12755687367878538</v>
      </c>
      <c r="V247" s="133">
        <v>0.14233467625203736</v>
      </c>
      <c r="W247" s="133">
        <v>0.11881615849749341</v>
      </c>
      <c r="X247" s="133">
        <v>8.9989942951676893E-2</v>
      </c>
      <c r="Y247" s="133">
        <v>9.066062150847165E-2</v>
      </c>
      <c r="Z247" s="133">
        <v>9.046508678953416E-2</v>
      </c>
      <c r="AA247" s="133">
        <v>0.10684737755017835</v>
      </c>
      <c r="AB247" s="133">
        <v>8.6540088177336424E-2</v>
      </c>
      <c r="AC247" s="133">
        <v>8.6538012373524348E-2</v>
      </c>
      <c r="AD247" s="133">
        <v>0.10729642410613512</v>
      </c>
      <c r="AE247" s="133">
        <v>5.9688731542428229E-2</v>
      </c>
      <c r="AF247" s="133">
        <v>6.8398283865030621E-2</v>
      </c>
      <c r="AG247" s="133">
        <v>0.12610339276836055</v>
      </c>
      <c r="AH247" s="133">
        <v>0.10035734990552721</v>
      </c>
      <c r="AI247" s="133">
        <v>7.1200916917907447E-2</v>
      </c>
      <c r="AJ247" s="133">
        <v>5.4142809191929965E-2</v>
      </c>
      <c r="AK247" s="133">
        <v>0.11899125218137591</v>
      </c>
      <c r="AL247" s="133">
        <v>0.1096894594219241</v>
      </c>
      <c r="AM247" s="133" t="s">
        <v>1751</v>
      </c>
      <c r="AN247" s="133" t="s">
        <v>1751</v>
      </c>
      <c r="AO247" s="133" t="s">
        <v>1751</v>
      </c>
      <c r="AP247" s="133">
        <v>6.264972740030475E-2</v>
      </c>
      <c r="AQ247" s="133">
        <v>0.13483121654062605</v>
      </c>
      <c r="AR247" s="133">
        <v>0.13715678176826929</v>
      </c>
      <c r="AS247" s="133">
        <v>7.9470861361389256E-2</v>
      </c>
      <c r="AT247" s="133" t="s">
        <v>1751</v>
      </c>
      <c r="AU247" s="133" t="s">
        <v>1751</v>
      </c>
      <c r="AV247" s="68" t="s">
        <v>1751</v>
      </c>
      <c r="AW247" s="68" t="s">
        <v>1751</v>
      </c>
      <c r="AX247" s="68" t="s">
        <v>1751</v>
      </c>
      <c r="AY247" s="68">
        <v>0.13648824008912477</v>
      </c>
      <c r="AZ247" s="68">
        <v>0.12490555871163109</v>
      </c>
      <c r="BA247" s="68" t="s">
        <v>1751</v>
      </c>
      <c r="BB247" s="68">
        <v>0.10736416221378071</v>
      </c>
      <c r="BC247" s="68" t="s">
        <v>1751</v>
      </c>
      <c r="BD247" s="68" t="s">
        <v>1751</v>
      </c>
      <c r="BE247" s="68" t="s">
        <v>1751</v>
      </c>
      <c r="BF247" s="68" t="s">
        <v>1751</v>
      </c>
      <c r="BG247" s="68" t="s">
        <v>1751</v>
      </c>
      <c r="BH247" s="68" t="s">
        <v>1751</v>
      </c>
      <c r="BI247" s="68" t="s">
        <v>1751</v>
      </c>
      <c r="BM247" s="68" t="s">
        <v>1751</v>
      </c>
    </row>
    <row r="248" spans="1:65">
      <c r="A248" s="132">
        <v>45148</v>
      </c>
      <c r="B248" s="133">
        <v>0.10954388261229343</v>
      </c>
      <c r="C248" s="133">
        <v>7.7936384776096601E-2</v>
      </c>
      <c r="D248" s="133">
        <v>0.13487303514429352</v>
      </c>
      <c r="E248" s="133">
        <v>0.13656023762431624</v>
      </c>
      <c r="F248" s="133">
        <v>0.13579569943354838</v>
      </c>
      <c r="G248" s="133">
        <v>0.12650239288619103</v>
      </c>
      <c r="H248" s="133">
        <v>0.13832076766514839</v>
      </c>
      <c r="I248" s="133">
        <v>0.12946845442764016</v>
      </c>
      <c r="J248" s="133">
        <v>0.13918312378260178</v>
      </c>
      <c r="K248" s="133">
        <v>0.14059071562369471</v>
      </c>
      <c r="L248" s="133">
        <v>0.12958237369202799</v>
      </c>
      <c r="M248" s="133">
        <v>0.10730542019203265</v>
      </c>
      <c r="N248" s="133">
        <v>8.6965658381355129E-2</v>
      </c>
      <c r="O248" s="133">
        <v>0.14320058675597802</v>
      </c>
      <c r="P248" s="133">
        <v>0.1057351312068428</v>
      </c>
      <c r="Q248" s="133">
        <v>0.1235878774004394</v>
      </c>
      <c r="R248" s="133">
        <v>0.16481948915122024</v>
      </c>
      <c r="S248" s="133">
        <v>0.12253200980708751</v>
      </c>
      <c r="T248" s="133">
        <v>8.0975306423227353E-2</v>
      </c>
      <c r="U248" s="133">
        <v>0.12650049375101141</v>
      </c>
      <c r="V248" s="133">
        <v>0.14233467625203747</v>
      </c>
      <c r="W248" s="133">
        <v>0.11881615849749341</v>
      </c>
      <c r="X248" s="133">
        <v>8.9989942951676893E-2</v>
      </c>
      <c r="Y248" s="133">
        <v>9.0660621508471678E-2</v>
      </c>
      <c r="Z248" s="133">
        <v>9.046508678953416E-2</v>
      </c>
      <c r="AA248" s="133">
        <v>0.10684737755017835</v>
      </c>
      <c r="AB248" s="133">
        <v>8.6540088177336424E-2</v>
      </c>
      <c r="AC248" s="133">
        <v>8.6538012373524348E-2</v>
      </c>
      <c r="AD248" s="133">
        <v>0.10729642410613531</v>
      </c>
      <c r="AE248" s="133">
        <v>5.9688731542428229E-2</v>
      </c>
      <c r="AF248" s="133">
        <v>6.8398283865030621E-2</v>
      </c>
      <c r="AG248" s="133">
        <v>0.12905640849022945</v>
      </c>
      <c r="AH248" s="133">
        <v>0.10035734990552721</v>
      </c>
      <c r="AI248" s="133">
        <v>7.1200916917907447E-2</v>
      </c>
      <c r="AJ248" s="133">
        <v>5.4142809191929965E-2</v>
      </c>
      <c r="AK248" s="133">
        <v>0.11899125243101075</v>
      </c>
      <c r="AL248" s="133">
        <v>0.1096894594219241</v>
      </c>
      <c r="AM248" s="133" t="s">
        <v>1751</v>
      </c>
      <c r="AN248" s="133" t="s">
        <v>1751</v>
      </c>
      <c r="AO248" s="133" t="s">
        <v>1751</v>
      </c>
      <c r="AP248" s="133">
        <v>6.264972740030475E-2</v>
      </c>
      <c r="AQ248" s="133">
        <v>0.13483121654062602</v>
      </c>
      <c r="AR248" s="133">
        <v>0.130440516189614</v>
      </c>
      <c r="AS248" s="133">
        <v>7.9470861361389283E-2</v>
      </c>
      <c r="AT248" s="133" t="s">
        <v>1751</v>
      </c>
      <c r="AU248" s="133" t="s">
        <v>1751</v>
      </c>
      <c r="AV248" s="68" t="s">
        <v>1751</v>
      </c>
      <c r="AW248" s="68" t="s">
        <v>1751</v>
      </c>
      <c r="AX248" s="68" t="s">
        <v>1751</v>
      </c>
      <c r="AY248" s="68">
        <v>0.13648824008912497</v>
      </c>
      <c r="AZ248" s="68">
        <v>0.124905558711631</v>
      </c>
      <c r="BA248" s="68" t="s">
        <v>1751</v>
      </c>
      <c r="BB248" s="68">
        <v>0.10736416221378071</v>
      </c>
      <c r="BC248" s="68" t="s">
        <v>1751</v>
      </c>
      <c r="BD248" s="68" t="s">
        <v>1751</v>
      </c>
      <c r="BE248" s="68" t="s">
        <v>1751</v>
      </c>
      <c r="BF248" s="68" t="s">
        <v>1751</v>
      </c>
      <c r="BG248" s="68" t="s">
        <v>1751</v>
      </c>
      <c r="BH248" s="68" t="s">
        <v>1751</v>
      </c>
      <c r="BI248" s="68" t="s">
        <v>1751</v>
      </c>
      <c r="BM248" s="68" t="s">
        <v>1751</v>
      </c>
    </row>
    <row r="249" spans="1:65">
      <c r="A249" s="132">
        <v>45149</v>
      </c>
      <c r="B249" s="133">
        <v>0.10954388261229343</v>
      </c>
      <c r="C249" s="133">
        <v>7.7936384776096601E-2</v>
      </c>
      <c r="D249" s="133">
        <v>0.13487303514429352</v>
      </c>
      <c r="E249" s="133">
        <v>0.13656023762431624</v>
      </c>
      <c r="F249" s="133">
        <v>0.13579569943354838</v>
      </c>
      <c r="G249" s="133">
        <v>0.12650239288619103</v>
      </c>
      <c r="H249" s="133">
        <v>0.13832076766514839</v>
      </c>
      <c r="I249" s="133">
        <v>0.12946845442764016</v>
      </c>
      <c r="J249" s="133">
        <v>0.13918312378260178</v>
      </c>
      <c r="K249" s="133">
        <v>0.14059071562369471</v>
      </c>
      <c r="L249" s="133">
        <v>0.12958237369202799</v>
      </c>
      <c r="M249" s="133">
        <v>0.10730542019203265</v>
      </c>
      <c r="N249" s="133">
        <v>8.6965658381355129E-2</v>
      </c>
      <c r="O249" s="133">
        <v>0.14320058675597802</v>
      </c>
      <c r="P249" s="133">
        <v>0.1057351312068428</v>
      </c>
      <c r="Q249" s="133">
        <v>0.1235878774004394</v>
      </c>
      <c r="R249" s="133">
        <v>0.16481948915122024</v>
      </c>
      <c r="S249" s="133">
        <v>0.12253200980708751</v>
      </c>
      <c r="T249" s="133">
        <v>8.0975306423227353E-2</v>
      </c>
      <c r="U249" s="133">
        <v>0.12650049375101141</v>
      </c>
      <c r="V249" s="133">
        <v>0.14233467625203747</v>
      </c>
      <c r="W249" s="133">
        <v>0.11881615849749341</v>
      </c>
      <c r="X249" s="133">
        <v>8.9989942951676893E-2</v>
      </c>
      <c r="Y249" s="133">
        <v>9.0660621508471678E-2</v>
      </c>
      <c r="Z249" s="133">
        <v>9.046508678953416E-2</v>
      </c>
      <c r="AA249" s="133">
        <v>0.10684737755017835</v>
      </c>
      <c r="AB249" s="133">
        <v>8.6540088177336424E-2</v>
      </c>
      <c r="AC249" s="133">
        <v>8.6538012373524348E-2</v>
      </c>
      <c r="AD249" s="133">
        <v>0.10729642410613531</v>
      </c>
      <c r="AE249" s="133">
        <v>5.9688731542428229E-2</v>
      </c>
      <c r="AF249" s="133">
        <v>6.8398283865030621E-2</v>
      </c>
      <c r="AG249" s="133">
        <v>0.12905640849022945</v>
      </c>
      <c r="AH249" s="133">
        <v>0.10035734990552721</v>
      </c>
      <c r="AI249" s="133">
        <v>7.1200916917907447E-2</v>
      </c>
      <c r="AJ249" s="133">
        <v>5.4142809191929965E-2</v>
      </c>
      <c r="AK249" s="133">
        <v>0.11899125243101075</v>
      </c>
      <c r="AL249" s="133">
        <v>0.1096894594219241</v>
      </c>
      <c r="AM249" s="133" t="s">
        <v>1751</v>
      </c>
      <c r="AN249" s="133" t="s">
        <v>1751</v>
      </c>
      <c r="AO249" s="133" t="s">
        <v>1751</v>
      </c>
      <c r="AP249" s="133">
        <v>6.264972740030475E-2</v>
      </c>
      <c r="AQ249" s="133">
        <v>0.13483121654062602</v>
      </c>
      <c r="AR249" s="133">
        <v>0.130440516189614</v>
      </c>
      <c r="AS249" s="133">
        <v>7.9470861361389283E-2</v>
      </c>
      <c r="AT249" s="133" t="s">
        <v>1751</v>
      </c>
      <c r="AU249" s="133" t="s">
        <v>1751</v>
      </c>
      <c r="AV249" s="68" t="s">
        <v>1751</v>
      </c>
      <c r="AW249" s="68" t="s">
        <v>1751</v>
      </c>
      <c r="AX249" s="68" t="s">
        <v>1751</v>
      </c>
      <c r="AY249" s="68">
        <v>0.13648824008912497</v>
      </c>
      <c r="AZ249" s="68">
        <v>0.124905558711631</v>
      </c>
      <c r="BA249" s="68" t="s">
        <v>1751</v>
      </c>
      <c r="BB249" s="68">
        <v>0.10736416221378071</v>
      </c>
      <c r="BC249" s="68" t="s">
        <v>1751</v>
      </c>
      <c r="BD249" s="68" t="s">
        <v>1751</v>
      </c>
      <c r="BE249" s="68" t="s">
        <v>1751</v>
      </c>
      <c r="BF249" s="68" t="s">
        <v>1751</v>
      </c>
      <c r="BG249" s="68" t="s">
        <v>1751</v>
      </c>
      <c r="BH249" s="68" t="s">
        <v>1751</v>
      </c>
      <c r="BI249" s="68" t="s">
        <v>1751</v>
      </c>
      <c r="BM249" s="68" t="s">
        <v>1751</v>
      </c>
    </row>
    <row r="250" spans="1:65">
      <c r="A250" s="132">
        <v>45150</v>
      </c>
      <c r="B250" s="133">
        <v>0.10954388261229343</v>
      </c>
      <c r="C250" s="133">
        <v>7.7936384776096601E-2</v>
      </c>
      <c r="D250" s="133">
        <v>0.13487303514429352</v>
      </c>
      <c r="E250" s="133">
        <v>0.13656023762431624</v>
      </c>
      <c r="F250" s="133">
        <v>0.13579569943354838</v>
      </c>
      <c r="G250" s="133">
        <v>0.12650239288619103</v>
      </c>
      <c r="H250" s="133">
        <v>0.13832076766514839</v>
      </c>
      <c r="I250" s="133">
        <v>0.12946845442764016</v>
      </c>
      <c r="J250" s="133">
        <v>0.13918312378260178</v>
      </c>
      <c r="K250" s="133">
        <v>0.14059071562369471</v>
      </c>
      <c r="L250" s="133">
        <v>0.12958237369202799</v>
      </c>
      <c r="M250" s="133">
        <v>0.10730542019203265</v>
      </c>
      <c r="N250" s="133">
        <v>8.6965658381355129E-2</v>
      </c>
      <c r="O250" s="133">
        <v>0.14320058675597802</v>
      </c>
      <c r="P250" s="133">
        <v>0.1057351312068428</v>
      </c>
      <c r="Q250" s="133">
        <v>0.1235878774004394</v>
      </c>
      <c r="R250" s="133">
        <v>0.16481948915122024</v>
      </c>
      <c r="S250" s="133">
        <v>0.12253200980708751</v>
      </c>
      <c r="T250" s="133">
        <v>8.0975306423227353E-2</v>
      </c>
      <c r="U250" s="133">
        <v>0.12650049375101141</v>
      </c>
      <c r="V250" s="133">
        <v>0.14233467625203747</v>
      </c>
      <c r="W250" s="133">
        <v>0.11881615849749341</v>
      </c>
      <c r="X250" s="133">
        <v>8.9989942951676893E-2</v>
      </c>
      <c r="Y250" s="133">
        <v>9.0660621508471678E-2</v>
      </c>
      <c r="Z250" s="133">
        <v>9.046508678953416E-2</v>
      </c>
      <c r="AA250" s="133">
        <v>0.10684737755017835</v>
      </c>
      <c r="AB250" s="133">
        <v>8.6540088177336424E-2</v>
      </c>
      <c r="AC250" s="133">
        <v>8.6538012373524348E-2</v>
      </c>
      <c r="AD250" s="133">
        <v>0.10729642410613531</v>
      </c>
      <c r="AE250" s="133">
        <v>5.9688731542428229E-2</v>
      </c>
      <c r="AF250" s="133">
        <v>6.8398283865030621E-2</v>
      </c>
      <c r="AG250" s="133">
        <v>0.12905640849022945</v>
      </c>
      <c r="AH250" s="133">
        <v>0.10035734990552721</v>
      </c>
      <c r="AI250" s="133">
        <v>7.1200916917907447E-2</v>
      </c>
      <c r="AJ250" s="133">
        <v>5.4142809191929965E-2</v>
      </c>
      <c r="AK250" s="133">
        <v>0.11899125243101075</v>
      </c>
      <c r="AL250" s="133">
        <v>0.1096894594219241</v>
      </c>
      <c r="AM250" s="133" t="s">
        <v>1751</v>
      </c>
      <c r="AN250" s="133" t="s">
        <v>1751</v>
      </c>
      <c r="AO250" s="133" t="s">
        <v>1751</v>
      </c>
      <c r="AP250" s="133">
        <v>6.264972740030475E-2</v>
      </c>
      <c r="AQ250" s="133">
        <v>0.13483121654062602</v>
      </c>
      <c r="AR250" s="133">
        <v>0.130440516189614</v>
      </c>
      <c r="AS250" s="133">
        <v>7.9470861361389283E-2</v>
      </c>
      <c r="AT250" s="133" t="s">
        <v>1751</v>
      </c>
      <c r="AU250" s="133" t="s">
        <v>1751</v>
      </c>
      <c r="AV250" s="68" t="s">
        <v>1751</v>
      </c>
      <c r="AW250" s="68" t="s">
        <v>1751</v>
      </c>
      <c r="AX250" s="68" t="s">
        <v>1751</v>
      </c>
      <c r="AY250" s="68">
        <v>0.13648824008912497</v>
      </c>
      <c r="AZ250" s="68">
        <v>0.124905558711631</v>
      </c>
      <c r="BA250" s="68" t="s">
        <v>1751</v>
      </c>
      <c r="BB250" s="68">
        <v>0.10736416221378071</v>
      </c>
      <c r="BC250" s="68" t="s">
        <v>1751</v>
      </c>
      <c r="BD250" s="68" t="s">
        <v>1751</v>
      </c>
      <c r="BE250" s="68" t="s">
        <v>1751</v>
      </c>
      <c r="BF250" s="68" t="s">
        <v>1751</v>
      </c>
      <c r="BG250" s="68" t="s">
        <v>1751</v>
      </c>
      <c r="BH250" s="68" t="s">
        <v>1751</v>
      </c>
      <c r="BI250" s="68" t="s">
        <v>1751</v>
      </c>
      <c r="BM250" s="68" t="s">
        <v>1751</v>
      </c>
    </row>
    <row r="251" spans="1:65">
      <c r="A251" s="132">
        <v>45151</v>
      </c>
      <c r="B251" s="133">
        <v>0.10954388261229352</v>
      </c>
      <c r="C251" s="133">
        <v>7.7936384776096601E-2</v>
      </c>
      <c r="D251" s="133">
        <v>0.1348730351442935</v>
      </c>
      <c r="E251" s="133">
        <v>0.13656023762431604</v>
      </c>
      <c r="F251" s="133">
        <v>0.13813526857400873</v>
      </c>
      <c r="G251" s="133">
        <v>0.12650239293193966</v>
      </c>
      <c r="H251" s="133">
        <v>0.13832076766514836</v>
      </c>
      <c r="I251" s="133">
        <v>0.13344764196442635</v>
      </c>
      <c r="J251" s="133">
        <v>0.139183123782602</v>
      </c>
      <c r="K251" s="133">
        <v>0.14059071545174043</v>
      </c>
      <c r="L251" s="133">
        <v>0.13027475602211197</v>
      </c>
      <c r="M251" s="133">
        <v>0.10730542021831353</v>
      </c>
      <c r="N251" s="133">
        <v>8.6965658381355129E-2</v>
      </c>
      <c r="O251" s="133">
        <v>0.14320058675597785</v>
      </c>
      <c r="P251" s="133">
        <v>0.1057351312068429</v>
      </c>
      <c r="Q251" s="133">
        <v>0.13296278135362669</v>
      </c>
      <c r="R251" s="133">
        <v>0.16481948915122019</v>
      </c>
      <c r="S251" s="133">
        <v>0.12141325363453814</v>
      </c>
      <c r="T251" s="133">
        <v>8.0975306423227492E-2</v>
      </c>
      <c r="U251" s="133">
        <v>0.1265004936234165</v>
      </c>
      <c r="V251" s="133">
        <v>0.14233467625203733</v>
      </c>
      <c r="W251" s="133">
        <v>0.11881615849749318</v>
      </c>
      <c r="X251" s="133">
        <v>8.9989942951676893E-2</v>
      </c>
      <c r="Y251" s="133">
        <v>9.0660621508471664E-2</v>
      </c>
      <c r="Z251" s="133">
        <v>9.046508678953416E-2</v>
      </c>
      <c r="AA251" s="133">
        <v>0.10684737755017858</v>
      </c>
      <c r="AB251" s="133">
        <v>8.6540088177336424E-2</v>
      </c>
      <c r="AC251" s="133">
        <v>8.6538012373524348E-2</v>
      </c>
      <c r="AD251" s="133">
        <v>0.10729642415413286</v>
      </c>
      <c r="AE251" s="133">
        <v>5.9688731542428229E-2</v>
      </c>
      <c r="AF251" s="133">
        <v>6.8398283865030621E-2</v>
      </c>
      <c r="AG251" s="133">
        <v>0.1290564084902294</v>
      </c>
      <c r="AH251" s="133">
        <v>0.10035734990552724</v>
      </c>
      <c r="AI251" s="133">
        <v>7.120091691790742E-2</v>
      </c>
      <c r="AJ251" s="133">
        <v>5.4142809191929965E-2</v>
      </c>
      <c r="AK251" s="133">
        <v>0.12393051312790179</v>
      </c>
      <c r="AL251" s="133">
        <v>0.10968945942192394</v>
      </c>
      <c r="AM251" s="133" t="s">
        <v>1751</v>
      </c>
      <c r="AN251" s="133" t="s">
        <v>1751</v>
      </c>
      <c r="AO251" s="133" t="s">
        <v>1751</v>
      </c>
      <c r="AP251" s="133">
        <v>6.264972740030475E-2</v>
      </c>
      <c r="AQ251" s="133">
        <v>0.13483121654062627</v>
      </c>
      <c r="AR251" s="133">
        <v>0.13489614896835547</v>
      </c>
      <c r="AS251" s="133">
        <v>7.9470860763882101E-2</v>
      </c>
      <c r="AT251" s="133" t="s">
        <v>1751</v>
      </c>
      <c r="AU251" s="133" t="s">
        <v>1751</v>
      </c>
      <c r="AV251" s="68" t="s">
        <v>1751</v>
      </c>
      <c r="AW251" s="68" t="s">
        <v>1751</v>
      </c>
      <c r="AX251" s="68" t="s">
        <v>1751</v>
      </c>
      <c r="AY251" s="68">
        <v>0.136488240089125</v>
      </c>
      <c r="AZ251" s="68">
        <v>0.12490555871163109</v>
      </c>
      <c r="BA251" s="68" t="s">
        <v>1751</v>
      </c>
      <c r="BB251" s="68">
        <v>0.10736416221378066</v>
      </c>
      <c r="BC251" s="68" t="s">
        <v>1751</v>
      </c>
      <c r="BD251" s="68" t="s">
        <v>1751</v>
      </c>
      <c r="BE251" s="68" t="s">
        <v>1751</v>
      </c>
      <c r="BF251" s="68" t="s">
        <v>1751</v>
      </c>
      <c r="BG251" s="68" t="s">
        <v>1751</v>
      </c>
      <c r="BH251" s="68" t="s">
        <v>1751</v>
      </c>
      <c r="BI251" s="68" t="s">
        <v>1751</v>
      </c>
      <c r="BM251" s="68" t="s">
        <v>1751</v>
      </c>
    </row>
    <row r="252" spans="1:65">
      <c r="A252" s="132">
        <v>45152</v>
      </c>
      <c r="B252" s="133">
        <v>0.10037496550948638</v>
      </c>
      <c r="C252" s="133">
        <v>7.7936384776096559E-2</v>
      </c>
      <c r="D252" s="133">
        <v>0.13487303514429352</v>
      </c>
      <c r="E252" s="133">
        <v>0.13656023762431621</v>
      </c>
      <c r="F252" s="133">
        <v>0.13949883202909388</v>
      </c>
      <c r="G252" s="133">
        <v>0.12650239293456889</v>
      </c>
      <c r="H252" s="133">
        <v>0.13832076766514834</v>
      </c>
      <c r="I252" s="133">
        <v>0.13344764196442635</v>
      </c>
      <c r="J252" s="133">
        <v>0.13918312378260178</v>
      </c>
      <c r="K252" s="133">
        <v>0.14314039681096744</v>
      </c>
      <c r="L252" s="133">
        <v>0.13034585281622077</v>
      </c>
      <c r="M252" s="133">
        <v>0.11430083423068599</v>
      </c>
      <c r="N252" s="133">
        <v>8.6965658381355102E-2</v>
      </c>
      <c r="O252" s="133">
        <v>0.14320058675597785</v>
      </c>
      <c r="P252" s="133">
        <v>0.1057351312068428</v>
      </c>
      <c r="Q252" s="133">
        <v>0.12421596962417074</v>
      </c>
      <c r="R252" s="133">
        <v>0.16948384400279659</v>
      </c>
      <c r="S252" s="133">
        <v>0.11880365243579084</v>
      </c>
      <c r="T252" s="133">
        <v>8.0975306423227492E-2</v>
      </c>
      <c r="U252" s="133">
        <v>0.12902911382732235</v>
      </c>
      <c r="V252" s="133">
        <v>0.14233467625203733</v>
      </c>
      <c r="W252" s="133">
        <v>0.11881615849749318</v>
      </c>
      <c r="X252" s="133">
        <v>8.9989942797820938E-2</v>
      </c>
      <c r="Y252" s="133">
        <v>9.0660621475945544E-2</v>
      </c>
      <c r="Z252" s="133">
        <v>9.0465086789534133E-2</v>
      </c>
      <c r="AA252" s="133">
        <v>0.10684737737855908</v>
      </c>
      <c r="AB252" s="133">
        <v>8.6540088177336397E-2</v>
      </c>
      <c r="AC252" s="133">
        <v>8.653801237352432E-2</v>
      </c>
      <c r="AD252" s="133">
        <v>0.10729642403862819</v>
      </c>
      <c r="AE252" s="133">
        <v>5.9688731542428264E-2</v>
      </c>
      <c r="AF252" s="133">
        <v>6.8398283865030621E-2</v>
      </c>
      <c r="AG252" s="133">
        <v>0.13559185663383558</v>
      </c>
      <c r="AH252" s="133">
        <v>0.10035734990552724</v>
      </c>
      <c r="AI252" s="133">
        <v>8.6262878956216427E-2</v>
      </c>
      <c r="AJ252" s="133">
        <v>9.2563785449214175E-2</v>
      </c>
      <c r="AK252" s="133">
        <v>0.13042670648060017</v>
      </c>
      <c r="AL252" s="133">
        <v>0.1096894594219241</v>
      </c>
      <c r="AM252" s="133" t="s">
        <v>1751</v>
      </c>
      <c r="AN252" s="133" t="s">
        <v>1751</v>
      </c>
      <c r="AO252" s="133" t="s">
        <v>1751</v>
      </c>
      <c r="AP252" s="133">
        <v>6.2649727372578706E-2</v>
      </c>
      <c r="AQ252" s="133">
        <v>0.13483121654062627</v>
      </c>
      <c r="AR252" s="133">
        <v>0.13497630580780931</v>
      </c>
      <c r="AS252" s="133">
        <v>7.9470861369337148E-2</v>
      </c>
      <c r="AT252" s="133" t="s">
        <v>1751</v>
      </c>
      <c r="AU252" s="133" t="s">
        <v>1751</v>
      </c>
      <c r="AV252" s="68" t="s">
        <v>1751</v>
      </c>
      <c r="AW252" s="68" t="s">
        <v>1751</v>
      </c>
      <c r="AX252" s="68" t="s">
        <v>1751</v>
      </c>
      <c r="AY252" s="68">
        <v>0.13648823989602452</v>
      </c>
      <c r="AZ252" s="68">
        <v>0.12490555871163109</v>
      </c>
      <c r="BA252" s="68" t="s">
        <v>1751</v>
      </c>
      <c r="BB252" s="68">
        <v>0.10736416221378066</v>
      </c>
      <c r="BC252" s="68" t="s">
        <v>1751</v>
      </c>
      <c r="BD252" s="68" t="s">
        <v>1751</v>
      </c>
      <c r="BE252" s="68" t="s">
        <v>1751</v>
      </c>
      <c r="BF252" s="68" t="s">
        <v>1751</v>
      </c>
      <c r="BG252" s="68" t="s">
        <v>1751</v>
      </c>
      <c r="BH252" s="68" t="s">
        <v>1751</v>
      </c>
      <c r="BI252" s="68" t="s">
        <v>1751</v>
      </c>
      <c r="BM252" s="68" t="s">
        <v>1751</v>
      </c>
    </row>
    <row r="253" spans="1:65">
      <c r="A253" s="132">
        <v>45153</v>
      </c>
      <c r="B253" s="133">
        <v>0.10037496526958059</v>
      </c>
      <c r="C253" s="133">
        <v>7.7936384776096643E-2</v>
      </c>
      <c r="D253" s="133">
        <v>0.13487303514429336</v>
      </c>
      <c r="E253" s="133">
        <v>0.13753217968216566</v>
      </c>
      <c r="F253" s="133">
        <v>0.1317380775160216</v>
      </c>
      <c r="G253" s="133">
        <v>0.1265023930223898</v>
      </c>
      <c r="H253" s="133">
        <v>0.1383207676651485</v>
      </c>
      <c r="I253" s="133">
        <v>0.13344764196442638</v>
      </c>
      <c r="J253" s="133">
        <v>0.13918312378260186</v>
      </c>
      <c r="K253" s="133">
        <v>0.14642332032228011</v>
      </c>
      <c r="L253" s="133">
        <v>0.1303458528162208</v>
      </c>
      <c r="M253" s="133">
        <v>0.11430083423068597</v>
      </c>
      <c r="N253" s="133">
        <v>8.6965658381354935E-2</v>
      </c>
      <c r="O253" s="133">
        <v>0.14320058675597802</v>
      </c>
      <c r="P253" s="133">
        <v>0.10573513120684289</v>
      </c>
      <c r="Q253" s="133">
        <v>0.13327287332718729</v>
      </c>
      <c r="R253" s="133">
        <v>0.16948384400279681</v>
      </c>
      <c r="S253" s="133">
        <v>0.11880365243579083</v>
      </c>
      <c r="T253" s="133">
        <v>8.0975306423228213E-2</v>
      </c>
      <c r="U253" s="133">
        <v>0.12902911382732241</v>
      </c>
      <c r="V253" s="133">
        <v>0.14233467625203733</v>
      </c>
      <c r="W253" s="133">
        <v>9.2065346113151786E-2</v>
      </c>
      <c r="X253" s="133">
        <v>8.8222376410893727E-2</v>
      </c>
      <c r="Y253" s="133">
        <v>9.0660621475945377E-2</v>
      </c>
      <c r="Z253" s="133">
        <v>9.0465086789533994E-2</v>
      </c>
      <c r="AA253" s="133">
        <v>0.10684737737855927</v>
      </c>
      <c r="AB253" s="133">
        <v>8.6540088177336452E-2</v>
      </c>
      <c r="AC253" s="133">
        <v>8.6538012197867553E-2</v>
      </c>
      <c r="AD253" s="133">
        <v>0.10729642403324013</v>
      </c>
      <c r="AE253" s="133">
        <v>8.9598565731186616E-2</v>
      </c>
      <c r="AF253" s="133">
        <v>8.8364029118042808E-2</v>
      </c>
      <c r="AG253" s="133">
        <v>0.13143419342310961</v>
      </c>
      <c r="AH253" s="133">
        <v>0.10035734990552725</v>
      </c>
      <c r="AI253" s="133">
        <v>8.6375551286034524E-2</v>
      </c>
      <c r="AJ253" s="133">
        <v>9.2563785810365312E-2</v>
      </c>
      <c r="AK253" s="133">
        <v>0.1305733386754433</v>
      </c>
      <c r="AL253" s="133">
        <v>0.10968945942192417</v>
      </c>
      <c r="AM253" s="133" t="s">
        <v>1751</v>
      </c>
      <c r="AN253" s="133" t="s">
        <v>1751</v>
      </c>
      <c r="AO253" s="133" t="s">
        <v>1751</v>
      </c>
      <c r="AP253" s="133">
        <v>8.9378410899782948E-2</v>
      </c>
      <c r="AQ253" s="133">
        <v>0.13483121658793337</v>
      </c>
      <c r="AR253" s="133">
        <v>0.13649104688289959</v>
      </c>
      <c r="AS253" s="133">
        <v>8.9959218835930083E-2</v>
      </c>
      <c r="AT253" s="133" t="s">
        <v>1751</v>
      </c>
      <c r="AU253" s="133" t="s">
        <v>1751</v>
      </c>
      <c r="AV253" s="68" t="s">
        <v>1751</v>
      </c>
      <c r="AW253" s="68" t="s">
        <v>1751</v>
      </c>
      <c r="AX253" s="68" t="s">
        <v>1751</v>
      </c>
      <c r="AY253" s="68">
        <v>0.13714794464745134</v>
      </c>
      <c r="AZ253" s="68">
        <v>0.124905558711631</v>
      </c>
      <c r="BA253" s="68" t="s">
        <v>1751</v>
      </c>
      <c r="BB253" s="68">
        <v>0.10736416210592117</v>
      </c>
      <c r="BC253" s="68" t="s">
        <v>1751</v>
      </c>
      <c r="BD253" s="68" t="s">
        <v>1751</v>
      </c>
      <c r="BE253" s="68" t="s">
        <v>1751</v>
      </c>
      <c r="BF253" s="68" t="s">
        <v>1751</v>
      </c>
      <c r="BG253" s="68" t="s">
        <v>1751</v>
      </c>
      <c r="BH253" s="68" t="s">
        <v>1751</v>
      </c>
      <c r="BI253" s="68" t="s">
        <v>1751</v>
      </c>
      <c r="BM253" s="68" t="s">
        <v>1751</v>
      </c>
    </row>
    <row r="254" spans="1:65">
      <c r="A254" s="132">
        <v>45154</v>
      </c>
      <c r="B254" s="133">
        <v>0.10037496526958062</v>
      </c>
      <c r="C254" s="133">
        <v>7.7936384776096643E-2</v>
      </c>
      <c r="D254" s="133">
        <v>0.13487303514429336</v>
      </c>
      <c r="E254" s="133">
        <v>0.13753217988516653</v>
      </c>
      <c r="F254" s="133">
        <v>0.13439162405501426</v>
      </c>
      <c r="G254" s="133">
        <v>0.1265023930223898</v>
      </c>
      <c r="H254" s="133">
        <v>0.1383207676651485</v>
      </c>
      <c r="I254" s="133">
        <v>0.13344764196442638</v>
      </c>
      <c r="J254" s="133">
        <v>0.13918312378260186</v>
      </c>
      <c r="K254" s="133">
        <v>0.1464233202067422</v>
      </c>
      <c r="L254" s="133">
        <v>0.12928750024921906</v>
      </c>
      <c r="M254" s="133">
        <v>0.11430083423068593</v>
      </c>
      <c r="N254" s="133">
        <v>8.6965658381354935E-2</v>
      </c>
      <c r="O254" s="133">
        <v>0.14985950658025929</v>
      </c>
      <c r="P254" s="133">
        <v>0.10573513120684275</v>
      </c>
      <c r="Q254" s="133">
        <v>0.13327287341729896</v>
      </c>
      <c r="R254" s="133">
        <v>0.16948384400279681</v>
      </c>
      <c r="S254" s="133">
        <v>0.11880365243579097</v>
      </c>
      <c r="T254" s="133">
        <v>8.0975306423228199E-2</v>
      </c>
      <c r="U254" s="133">
        <v>0.12916576716486422</v>
      </c>
      <c r="V254" s="133">
        <v>0.14233467625203733</v>
      </c>
      <c r="W254" s="133">
        <v>9.2065346113151786E-2</v>
      </c>
      <c r="X254" s="133">
        <v>8.8222376410893727E-2</v>
      </c>
      <c r="Y254" s="133">
        <v>9.0660621475945363E-2</v>
      </c>
      <c r="Z254" s="133">
        <v>9.0465086789533994E-2</v>
      </c>
      <c r="AA254" s="133">
        <v>0.10684737737855927</v>
      </c>
      <c r="AB254" s="133">
        <v>8.6540088177336452E-2</v>
      </c>
      <c r="AC254" s="133">
        <v>8.6538012197867553E-2</v>
      </c>
      <c r="AD254" s="133">
        <v>0.10729642404884154</v>
      </c>
      <c r="AE254" s="133">
        <v>8.9598565731186616E-2</v>
      </c>
      <c r="AF254" s="133">
        <v>8.8364029118042808E-2</v>
      </c>
      <c r="AG254" s="133">
        <v>0.13070201068059709</v>
      </c>
      <c r="AH254" s="133">
        <v>0.10035734990552725</v>
      </c>
      <c r="AI254" s="133">
        <v>8.6375551286034524E-2</v>
      </c>
      <c r="AJ254" s="133">
        <v>9.2563785810365312E-2</v>
      </c>
      <c r="AK254" s="133">
        <v>0.13921469163399727</v>
      </c>
      <c r="AL254" s="133">
        <v>0.10968945942192401</v>
      </c>
      <c r="AM254" s="133" t="s">
        <v>1751</v>
      </c>
      <c r="AN254" s="133" t="s">
        <v>1751</v>
      </c>
      <c r="AO254" s="133" t="s">
        <v>1751</v>
      </c>
      <c r="AP254" s="133">
        <v>8.9378410899782948E-2</v>
      </c>
      <c r="AQ254" s="133">
        <v>0.13483121658793332</v>
      </c>
      <c r="AR254" s="133">
        <v>0.13649104693860745</v>
      </c>
      <c r="AS254" s="133">
        <v>8.9959218835929985E-2</v>
      </c>
      <c r="AT254" s="133" t="s">
        <v>1751</v>
      </c>
      <c r="AU254" s="133" t="s">
        <v>1751</v>
      </c>
      <c r="AV254" s="68" t="s">
        <v>1751</v>
      </c>
      <c r="AW254" s="68" t="s">
        <v>1751</v>
      </c>
      <c r="AX254" s="68" t="s">
        <v>1751</v>
      </c>
      <c r="AY254" s="68">
        <v>0.14127907008935608</v>
      </c>
      <c r="AZ254" s="68">
        <v>0.12490555871163099</v>
      </c>
      <c r="BA254" s="68" t="s">
        <v>1751</v>
      </c>
      <c r="BB254" s="68">
        <v>0.10736416210592117</v>
      </c>
      <c r="BC254" s="68" t="s">
        <v>1751</v>
      </c>
      <c r="BD254" s="68" t="s">
        <v>1751</v>
      </c>
      <c r="BE254" s="68" t="s">
        <v>1751</v>
      </c>
      <c r="BF254" s="68" t="s">
        <v>1751</v>
      </c>
      <c r="BG254" s="68" t="s">
        <v>1751</v>
      </c>
      <c r="BH254" s="68" t="s">
        <v>1751</v>
      </c>
      <c r="BI254" s="68" t="s">
        <v>1751</v>
      </c>
      <c r="BM254" s="68" t="s">
        <v>1751</v>
      </c>
    </row>
    <row r="255" spans="1:65">
      <c r="A255" s="132">
        <v>45155</v>
      </c>
      <c r="B255" s="133">
        <v>0.10037496526958072</v>
      </c>
      <c r="C255" s="133">
        <v>7.7936384776096643E-2</v>
      </c>
      <c r="D255" s="133">
        <v>0.13487303514429344</v>
      </c>
      <c r="E255" s="133">
        <v>0.13753217970600784</v>
      </c>
      <c r="F255" s="133">
        <v>0.13439162405501426</v>
      </c>
      <c r="G255" s="133">
        <v>0.12650239281859038</v>
      </c>
      <c r="H255" s="133">
        <v>0.13832076766514828</v>
      </c>
      <c r="I255" s="133">
        <v>0.13344764196442629</v>
      </c>
      <c r="J255" s="133">
        <v>0.13918312378260189</v>
      </c>
      <c r="K255" s="133">
        <v>0.14699157630075566</v>
      </c>
      <c r="L255" s="133">
        <v>0.12534452097335125</v>
      </c>
      <c r="M255" s="133">
        <v>0.11430083405188658</v>
      </c>
      <c r="N255" s="133">
        <v>8.6965658381354935E-2</v>
      </c>
      <c r="O255" s="133">
        <v>0.14985950658025932</v>
      </c>
      <c r="P255" s="133">
        <v>0.10573513120684287</v>
      </c>
      <c r="Q255" s="133">
        <v>0.12464916175485516</v>
      </c>
      <c r="R255" s="133">
        <v>0.16948384400279681</v>
      </c>
      <c r="S255" s="133">
        <v>0.12387817094787827</v>
      </c>
      <c r="T255" s="133">
        <v>8.0975306423228144E-2</v>
      </c>
      <c r="U255" s="133">
        <v>0.1292342123586098</v>
      </c>
      <c r="V255" s="133">
        <v>0.14233467625203744</v>
      </c>
      <c r="W255" s="133">
        <v>9.2065346113152105E-2</v>
      </c>
      <c r="X255" s="133">
        <v>8.8222376410893727E-2</v>
      </c>
      <c r="Y255" s="133">
        <v>9.0660621475945308E-2</v>
      </c>
      <c r="Z255" s="133">
        <v>9.0465086789533994E-2</v>
      </c>
      <c r="AA255" s="133">
        <v>0.10684737737855909</v>
      </c>
      <c r="AB255" s="133">
        <v>8.6540088177336452E-2</v>
      </c>
      <c r="AC255" s="133">
        <v>8.6538012197867553E-2</v>
      </c>
      <c r="AD255" s="133">
        <v>0.10729642403932099</v>
      </c>
      <c r="AE255" s="133">
        <v>8.9598565731186616E-2</v>
      </c>
      <c r="AF255" s="133">
        <v>8.8364029118042808E-2</v>
      </c>
      <c r="AG255" s="133">
        <v>0.13262689797351404</v>
      </c>
      <c r="AH255" s="133">
        <v>0.10035734990552729</v>
      </c>
      <c r="AI255" s="133">
        <v>8.6375551286034524E-2</v>
      </c>
      <c r="AJ255" s="133">
        <v>9.2563785810365312E-2</v>
      </c>
      <c r="AK255" s="133">
        <v>0.13040726334985375</v>
      </c>
      <c r="AL255" s="133">
        <v>0.10968945942192415</v>
      </c>
      <c r="AM255" s="133" t="s">
        <v>1751</v>
      </c>
      <c r="AN255" s="133" t="s">
        <v>1751</v>
      </c>
      <c r="AO255" s="133" t="s">
        <v>1751</v>
      </c>
      <c r="AP255" s="133">
        <v>8.9378410899782948E-2</v>
      </c>
      <c r="AQ255" s="133">
        <v>0.13483121658793351</v>
      </c>
      <c r="AR255" s="133">
        <v>0.1395646258509301</v>
      </c>
      <c r="AS255" s="133">
        <v>8.9959218648190786E-2</v>
      </c>
      <c r="AT255" s="133" t="s">
        <v>1751</v>
      </c>
      <c r="AU255" s="133" t="s">
        <v>1751</v>
      </c>
      <c r="AV255" s="68" t="s">
        <v>1751</v>
      </c>
      <c r="AW255" s="68" t="s">
        <v>1751</v>
      </c>
      <c r="AX255" s="68" t="s">
        <v>1751</v>
      </c>
      <c r="AY255" s="68">
        <v>0.1399895869327967</v>
      </c>
      <c r="AZ255" s="68">
        <v>0.124905558711631</v>
      </c>
      <c r="BA255" s="68" t="s">
        <v>1751</v>
      </c>
      <c r="BB255" s="68">
        <v>0.10736416210592117</v>
      </c>
      <c r="BC255" s="68" t="s">
        <v>1751</v>
      </c>
      <c r="BD255" s="68" t="s">
        <v>1751</v>
      </c>
      <c r="BE255" s="68" t="s">
        <v>1751</v>
      </c>
      <c r="BF255" s="68" t="s">
        <v>1751</v>
      </c>
      <c r="BG255" s="68" t="s">
        <v>1751</v>
      </c>
      <c r="BH255" s="68" t="s">
        <v>1751</v>
      </c>
      <c r="BI255" s="68" t="s">
        <v>1751</v>
      </c>
      <c r="BM255" s="68" t="s">
        <v>1751</v>
      </c>
    </row>
    <row r="256" spans="1:65">
      <c r="A256" s="132">
        <v>45156</v>
      </c>
      <c r="B256" s="133">
        <v>0.10037496526958072</v>
      </c>
      <c r="C256" s="133">
        <v>7.7936384776096643E-2</v>
      </c>
      <c r="D256" s="133">
        <v>0.13487303514429344</v>
      </c>
      <c r="E256" s="133">
        <v>0.13753217970600784</v>
      </c>
      <c r="F256" s="133">
        <v>0.13439162405501426</v>
      </c>
      <c r="G256" s="133">
        <v>0.12650239281859038</v>
      </c>
      <c r="H256" s="133">
        <v>0.13832076766514828</v>
      </c>
      <c r="I256" s="133">
        <v>0.13344764196442629</v>
      </c>
      <c r="J256" s="133">
        <v>0.13918312378260189</v>
      </c>
      <c r="K256" s="133">
        <v>0.14699157630075566</v>
      </c>
      <c r="L256" s="133">
        <v>0.12534452097335125</v>
      </c>
      <c r="M256" s="133">
        <v>0.11430083405188658</v>
      </c>
      <c r="N256" s="133">
        <v>8.6965658381354935E-2</v>
      </c>
      <c r="O256" s="133">
        <v>0.14985950658025932</v>
      </c>
      <c r="P256" s="133">
        <v>0.10573513120684287</v>
      </c>
      <c r="Q256" s="133">
        <v>0.12464916175485516</v>
      </c>
      <c r="R256" s="133">
        <v>0.16948384400279681</v>
      </c>
      <c r="S256" s="133">
        <v>0.12387817094787827</v>
      </c>
      <c r="T256" s="133">
        <v>8.0975306423228144E-2</v>
      </c>
      <c r="U256" s="133">
        <v>0.1292342123586098</v>
      </c>
      <c r="V256" s="133">
        <v>0.14233467625203744</v>
      </c>
      <c r="W256" s="133">
        <v>9.2065346113152105E-2</v>
      </c>
      <c r="X256" s="133">
        <v>8.8222376410893727E-2</v>
      </c>
      <c r="Y256" s="133">
        <v>9.0660621475945308E-2</v>
      </c>
      <c r="Z256" s="133">
        <v>9.0465086789533994E-2</v>
      </c>
      <c r="AA256" s="133">
        <v>0.10684737737855909</v>
      </c>
      <c r="AB256" s="133">
        <v>8.6540088177336452E-2</v>
      </c>
      <c r="AC256" s="133">
        <v>8.6538012197867553E-2</v>
      </c>
      <c r="AD256" s="133">
        <v>0.10729642403932099</v>
      </c>
      <c r="AE256" s="133">
        <v>8.9598565731186616E-2</v>
      </c>
      <c r="AF256" s="133">
        <v>8.8364029118042808E-2</v>
      </c>
      <c r="AG256" s="133">
        <v>0.13262689797351404</v>
      </c>
      <c r="AH256" s="133">
        <v>0.10035734990552729</v>
      </c>
      <c r="AI256" s="133">
        <v>8.6375551286034524E-2</v>
      </c>
      <c r="AJ256" s="133">
        <v>9.2563785810365312E-2</v>
      </c>
      <c r="AK256" s="133">
        <v>0.13040726334985375</v>
      </c>
      <c r="AL256" s="133">
        <v>0.10968945942192415</v>
      </c>
      <c r="AM256" s="133" t="s">
        <v>1751</v>
      </c>
      <c r="AN256" s="133" t="s">
        <v>1751</v>
      </c>
      <c r="AO256" s="133" t="s">
        <v>1751</v>
      </c>
      <c r="AP256" s="133">
        <v>8.9378410899782948E-2</v>
      </c>
      <c r="AQ256" s="133">
        <v>0.13483121658793351</v>
      </c>
      <c r="AR256" s="133">
        <v>0.1395646258509301</v>
      </c>
      <c r="AS256" s="133">
        <v>8.9959218648190786E-2</v>
      </c>
      <c r="AT256" s="133" t="s">
        <v>1751</v>
      </c>
      <c r="AU256" s="133" t="s">
        <v>1751</v>
      </c>
      <c r="AV256" s="68" t="s">
        <v>1751</v>
      </c>
      <c r="AW256" s="68" t="s">
        <v>1751</v>
      </c>
      <c r="AX256" s="68" t="s">
        <v>1751</v>
      </c>
      <c r="AY256" s="68">
        <v>0.1399895869327967</v>
      </c>
      <c r="AZ256" s="68">
        <v>0.124905558711631</v>
      </c>
      <c r="BA256" s="68" t="s">
        <v>1751</v>
      </c>
      <c r="BB256" s="68">
        <v>0.10736416210592117</v>
      </c>
      <c r="BC256" s="68" t="s">
        <v>1751</v>
      </c>
      <c r="BD256" s="68" t="s">
        <v>1751</v>
      </c>
      <c r="BE256" s="68" t="s">
        <v>1751</v>
      </c>
      <c r="BF256" s="68" t="s">
        <v>1751</v>
      </c>
      <c r="BG256" s="68" t="s">
        <v>1751</v>
      </c>
      <c r="BH256" s="68" t="s">
        <v>1751</v>
      </c>
      <c r="BI256" s="68" t="s">
        <v>1751</v>
      </c>
      <c r="BM256" s="68" t="s">
        <v>1751</v>
      </c>
    </row>
    <row r="257" spans="1:65">
      <c r="A257" s="132">
        <v>45157</v>
      </c>
      <c r="B257" s="133">
        <v>0.10037496526958072</v>
      </c>
      <c r="C257" s="133">
        <v>7.7936384776096643E-2</v>
      </c>
      <c r="D257" s="133">
        <v>0.13487303514429344</v>
      </c>
      <c r="E257" s="133">
        <v>0.13753217970600784</v>
      </c>
      <c r="F257" s="133">
        <v>0.13439162405501426</v>
      </c>
      <c r="G257" s="133">
        <v>0.12650239281859038</v>
      </c>
      <c r="H257" s="133">
        <v>0.13832076766514828</v>
      </c>
      <c r="I257" s="133">
        <v>0.13344764196442629</v>
      </c>
      <c r="J257" s="133">
        <v>0.13918312378260189</v>
      </c>
      <c r="K257" s="133">
        <v>0.14699157630075566</v>
      </c>
      <c r="L257" s="133">
        <v>0.12534452097335125</v>
      </c>
      <c r="M257" s="133">
        <v>0.11430083405188658</v>
      </c>
      <c r="N257" s="133">
        <v>8.6965658381354935E-2</v>
      </c>
      <c r="O257" s="133">
        <v>0.14985950658025932</v>
      </c>
      <c r="P257" s="133">
        <v>0.10573513120684287</v>
      </c>
      <c r="Q257" s="133">
        <v>0.12464916175485516</v>
      </c>
      <c r="R257" s="133">
        <v>0.16948384400279681</v>
      </c>
      <c r="S257" s="133">
        <v>0.12387817094787827</v>
      </c>
      <c r="T257" s="133">
        <v>8.0975306423228144E-2</v>
      </c>
      <c r="U257" s="133">
        <v>0.1292342123586098</v>
      </c>
      <c r="V257" s="133">
        <v>0.14233467625203744</v>
      </c>
      <c r="W257" s="133">
        <v>9.2065346113152105E-2</v>
      </c>
      <c r="X257" s="133">
        <v>8.8222376410893727E-2</v>
      </c>
      <c r="Y257" s="133">
        <v>9.0660621475945308E-2</v>
      </c>
      <c r="Z257" s="133">
        <v>9.0465086789533994E-2</v>
      </c>
      <c r="AA257" s="133">
        <v>0.10684737737855909</v>
      </c>
      <c r="AB257" s="133">
        <v>8.6540088177336452E-2</v>
      </c>
      <c r="AC257" s="133">
        <v>8.6538012197867553E-2</v>
      </c>
      <c r="AD257" s="133">
        <v>0.10729642403932099</v>
      </c>
      <c r="AE257" s="133">
        <v>8.9598565731186616E-2</v>
      </c>
      <c r="AF257" s="133">
        <v>8.8364029118042808E-2</v>
      </c>
      <c r="AG257" s="133">
        <v>0.13262689797351404</v>
      </c>
      <c r="AH257" s="133">
        <v>0.10035734990552729</v>
      </c>
      <c r="AI257" s="133">
        <v>8.6375551286034524E-2</v>
      </c>
      <c r="AJ257" s="133">
        <v>9.2563785810365312E-2</v>
      </c>
      <c r="AK257" s="133">
        <v>0.13040726334985375</v>
      </c>
      <c r="AL257" s="133">
        <v>0.10968945942192415</v>
      </c>
      <c r="AM257" s="133" t="s">
        <v>1751</v>
      </c>
      <c r="AN257" s="133" t="s">
        <v>1751</v>
      </c>
      <c r="AO257" s="133" t="s">
        <v>1751</v>
      </c>
      <c r="AP257" s="133">
        <v>8.9378410899782948E-2</v>
      </c>
      <c r="AQ257" s="133">
        <v>0.13483121658793351</v>
      </c>
      <c r="AR257" s="133">
        <v>0.1395646258509301</v>
      </c>
      <c r="AS257" s="133">
        <v>8.9959218648190786E-2</v>
      </c>
      <c r="AT257" s="133" t="s">
        <v>1751</v>
      </c>
      <c r="AU257" s="133" t="s">
        <v>1751</v>
      </c>
      <c r="AV257" s="68" t="s">
        <v>1751</v>
      </c>
      <c r="AW257" s="68" t="s">
        <v>1751</v>
      </c>
      <c r="AX257" s="68" t="s">
        <v>1751</v>
      </c>
      <c r="AY257" s="68">
        <v>0.1399895869327967</v>
      </c>
      <c r="AZ257" s="68">
        <v>0.124905558711631</v>
      </c>
      <c r="BA257" s="68" t="s">
        <v>1751</v>
      </c>
      <c r="BB257" s="68">
        <v>0.10736416210592117</v>
      </c>
      <c r="BC257" s="68" t="s">
        <v>1751</v>
      </c>
      <c r="BD257" s="68" t="s">
        <v>1751</v>
      </c>
      <c r="BE257" s="68" t="s">
        <v>1751</v>
      </c>
      <c r="BF257" s="68" t="s">
        <v>1751</v>
      </c>
      <c r="BG257" s="68" t="s">
        <v>1751</v>
      </c>
      <c r="BH257" s="68" t="s">
        <v>1751</v>
      </c>
      <c r="BI257" s="68" t="s">
        <v>1751</v>
      </c>
      <c r="BM257" s="68" t="s">
        <v>1751</v>
      </c>
    </row>
    <row r="258" spans="1:65">
      <c r="A258" s="132">
        <v>45158</v>
      </c>
      <c r="B258" s="133">
        <v>0.10037496526958055</v>
      </c>
      <c r="C258" s="133">
        <v>7.7936384776096684E-2</v>
      </c>
      <c r="D258" s="133">
        <v>0.1348730351442935</v>
      </c>
      <c r="E258" s="133">
        <v>0.13753217970600784</v>
      </c>
      <c r="F258" s="133">
        <v>0.13439162405501426</v>
      </c>
      <c r="G258" s="133">
        <v>0.12650239294233681</v>
      </c>
      <c r="H258" s="133">
        <v>0.13832076766514831</v>
      </c>
      <c r="I258" s="133">
        <v>0.13344764196442635</v>
      </c>
      <c r="J258" s="133">
        <v>0.139183123782602</v>
      </c>
      <c r="K258" s="133">
        <v>0.14699157630075566</v>
      </c>
      <c r="L258" s="133">
        <v>0.12601621063627419</v>
      </c>
      <c r="M258" s="133">
        <v>0.11430083405188654</v>
      </c>
      <c r="N258" s="133">
        <v>8.6965658381355074E-2</v>
      </c>
      <c r="O258" s="133">
        <v>0.15186088825585725</v>
      </c>
      <c r="P258" s="133">
        <v>0.10573513120684284</v>
      </c>
      <c r="Q258" s="133">
        <v>0.12464916150356431</v>
      </c>
      <c r="R258" s="133">
        <v>0.16948384400279681</v>
      </c>
      <c r="S258" s="133">
        <v>0.1238781709478782</v>
      </c>
      <c r="T258" s="133">
        <v>8.0975306423228172E-2</v>
      </c>
      <c r="U258" s="133">
        <v>0.12939423722402224</v>
      </c>
      <c r="V258" s="133">
        <v>0.14233467625203747</v>
      </c>
      <c r="W258" s="133">
        <v>9.2065346113152105E-2</v>
      </c>
      <c r="X258" s="133">
        <v>8.8222376410893907E-2</v>
      </c>
      <c r="Y258" s="133">
        <v>9.0660621475945474E-2</v>
      </c>
      <c r="Z258" s="133">
        <v>9.0465086789534105E-2</v>
      </c>
      <c r="AA258" s="133">
        <v>0.10684737737855914</v>
      </c>
      <c r="AB258" s="133">
        <v>8.6540088177336369E-2</v>
      </c>
      <c r="AC258" s="133">
        <v>8.6538012197867609E-2</v>
      </c>
      <c r="AD258" s="133">
        <v>0.10729642403932096</v>
      </c>
      <c r="AE258" s="133">
        <v>9.8950823153640788E-2</v>
      </c>
      <c r="AF258" s="133">
        <v>8.8364029210268286E-2</v>
      </c>
      <c r="AG258" s="133">
        <v>0.12864263131702663</v>
      </c>
      <c r="AH258" s="133">
        <v>0.10035734990552737</v>
      </c>
      <c r="AI258" s="133">
        <v>8.6375551286034413E-2</v>
      </c>
      <c r="AJ258" s="133">
        <v>9.256378581036516E-2</v>
      </c>
      <c r="AK258" s="133">
        <v>0.13040726334711764</v>
      </c>
      <c r="AL258" s="133">
        <v>0.10968945942192412</v>
      </c>
      <c r="AM258" s="133" t="s">
        <v>1751</v>
      </c>
      <c r="AN258" s="133" t="s">
        <v>1751</v>
      </c>
      <c r="AO258" s="133" t="s">
        <v>1751</v>
      </c>
      <c r="AP258" s="133">
        <v>8.9378410899782976E-2</v>
      </c>
      <c r="AQ258" s="133">
        <v>0.13483121658793351</v>
      </c>
      <c r="AR258" s="133">
        <v>0.14278456155623234</v>
      </c>
      <c r="AS258" s="133">
        <v>8.9959218648190842E-2</v>
      </c>
      <c r="AT258" s="133" t="s">
        <v>1751</v>
      </c>
      <c r="AU258" s="133" t="s">
        <v>1751</v>
      </c>
      <c r="AV258" s="68" t="s">
        <v>1751</v>
      </c>
      <c r="AW258" s="68" t="s">
        <v>1751</v>
      </c>
      <c r="AX258" s="68" t="s">
        <v>1751</v>
      </c>
      <c r="AY258" s="68">
        <v>0.1399895869327967</v>
      </c>
      <c r="AZ258" s="68">
        <v>0.124905558711631</v>
      </c>
      <c r="BA258" s="68" t="s">
        <v>1751</v>
      </c>
      <c r="BB258" s="68">
        <v>0.10736416210592117</v>
      </c>
      <c r="BC258" s="68" t="s">
        <v>1751</v>
      </c>
      <c r="BD258" s="68" t="s">
        <v>1751</v>
      </c>
      <c r="BE258" s="68" t="s">
        <v>1751</v>
      </c>
      <c r="BF258" s="68" t="s">
        <v>1751</v>
      </c>
      <c r="BG258" s="68" t="s">
        <v>1751</v>
      </c>
      <c r="BH258" s="68" t="s">
        <v>1751</v>
      </c>
      <c r="BI258" s="68" t="s">
        <v>1751</v>
      </c>
      <c r="BM258" s="68" t="s">
        <v>1751</v>
      </c>
    </row>
    <row r="259" spans="1:65">
      <c r="A259" s="132">
        <v>45159</v>
      </c>
      <c r="B259" s="133">
        <v>0.11325695014786481</v>
      </c>
      <c r="C259" s="133">
        <v>9.4401714158477687E-2</v>
      </c>
      <c r="D259" s="133">
        <v>0.1348730351442935</v>
      </c>
      <c r="E259" s="133">
        <v>0.13651734050657549</v>
      </c>
      <c r="F259" s="133">
        <v>0.13439162405501429</v>
      </c>
      <c r="G259" s="133">
        <v>0.12650239294233681</v>
      </c>
      <c r="H259" s="133">
        <v>0.13832076766514831</v>
      </c>
      <c r="I259" s="133">
        <v>0.13344764196442635</v>
      </c>
      <c r="J259" s="133">
        <v>0.139183123782602</v>
      </c>
      <c r="K259" s="133">
        <v>0.14182994403955651</v>
      </c>
      <c r="L259" s="133">
        <v>0.12192781755563106</v>
      </c>
      <c r="M259" s="133">
        <v>0.11430083405188653</v>
      </c>
      <c r="N259" s="133">
        <v>8.696565838135506E-2</v>
      </c>
      <c r="O259" s="133">
        <v>0.15186088825585725</v>
      </c>
      <c r="P259" s="133">
        <v>0.10573513120684278</v>
      </c>
      <c r="Q259" s="133">
        <v>0.12464916181339847</v>
      </c>
      <c r="R259" s="133">
        <v>0.16948384400279681</v>
      </c>
      <c r="S259" s="133">
        <v>0.12387817094787819</v>
      </c>
      <c r="T259" s="133">
        <v>8.0975306423228213E-2</v>
      </c>
      <c r="U259" s="133">
        <v>0.12939423703868172</v>
      </c>
      <c r="V259" s="133">
        <v>0.17190218586900413</v>
      </c>
      <c r="W259" s="133">
        <v>9.2065345872990895E-2</v>
      </c>
      <c r="X259" s="133">
        <v>8.8222376410893893E-2</v>
      </c>
      <c r="Y259" s="133">
        <v>9.066062133592874E-2</v>
      </c>
      <c r="Z259" s="133">
        <v>9.0465086789534035E-2</v>
      </c>
      <c r="AA259" s="133">
        <v>0.10684737737855929</v>
      </c>
      <c r="AB259" s="133">
        <v>8.6540088177336494E-2</v>
      </c>
      <c r="AC259" s="133">
        <v>8.6538012197867595E-2</v>
      </c>
      <c r="AD259" s="133">
        <v>0.10729642403932094</v>
      </c>
      <c r="AE259" s="133">
        <v>0.1205284740173394</v>
      </c>
      <c r="AF259" s="133">
        <v>8.8364029124188045E-2</v>
      </c>
      <c r="AG259" s="133">
        <v>0.13296765509940456</v>
      </c>
      <c r="AH259" s="133">
        <v>9.6532872090948518E-2</v>
      </c>
      <c r="AI259" s="133">
        <v>8.6375550640254734E-2</v>
      </c>
      <c r="AJ259" s="133">
        <v>9.2563785810365382E-2</v>
      </c>
      <c r="AK259" s="133">
        <v>0.1304072633471175</v>
      </c>
      <c r="AL259" s="133">
        <v>0.10968945942192404</v>
      </c>
      <c r="AM259" s="133" t="s">
        <v>1751</v>
      </c>
      <c r="AN259" s="133" t="s">
        <v>1751</v>
      </c>
      <c r="AO259" s="133" t="s">
        <v>1751</v>
      </c>
      <c r="AP259" s="133">
        <v>8.9378410899782809E-2</v>
      </c>
      <c r="AQ259" s="133">
        <v>0.13483121653995031</v>
      </c>
      <c r="AR259" s="133">
        <v>0.14278456155623234</v>
      </c>
      <c r="AS259" s="133">
        <v>8.9959218648190842E-2</v>
      </c>
      <c r="AT259" s="133" t="s">
        <v>1751</v>
      </c>
      <c r="AU259" s="133" t="s">
        <v>1751</v>
      </c>
      <c r="AV259" s="68" t="s">
        <v>1751</v>
      </c>
      <c r="AW259" s="68" t="s">
        <v>1751</v>
      </c>
      <c r="AX259" s="68" t="s">
        <v>1751</v>
      </c>
      <c r="AY259" s="68">
        <v>0.13998958720566593</v>
      </c>
      <c r="AZ259" s="68">
        <v>0.12490555871163091</v>
      </c>
      <c r="BA259" s="68" t="s">
        <v>1751</v>
      </c>
      <c r="BB259" s="68">
        <v>0.10736416210592117</v>
      </c>
      <c r="BC259" s="68" t="s">
        <v>1751</v>
      </c>
      <c r="BD259" s="68" t="s">
        <v>1751</v>
      </c>
      <c r="BE259" s="68" t="s">
        <v>1751</v>
      </c>
      <c r="BF259" s="68" t="s">
        <v>1751</v>
      </c>
      <c r="BG259" s="68" t="s">
        <v>1751</v>
      </c>
      <c r="BH259" s="68" t="s">
        <v>1751</v>
      </c>
      <c r="BI259" s="68" t="s">
        <v>1751</v>
      </c>
      <c r="BM259" s="68" t="s">
        <v>1751</v>
      </c>
    </row>
    <row r="260" spans="1:65">
      <c r="A260" s="132">
        <v>45160</v>
      </c>
      <c r="B260" s="133">
        <v>0.11158388894885907</v>
      </c>
      <c r="C260" s="133">
        <v>0.10970355500456841</v>
      </c>
      <c r="D260" s="133">
        <v>0.12996559967570759</v>
      </c>
      <c r="E260" s="133">
        <v>0.13374881561844881</v>
      </c>
      <c r="F260" s="133">
        <v>0.13743451750203661</v>
      </c>
      <c r="G260" s="133">
        <v>0.12650239294233676</v>
      </c>
      <c r="H260" s="133">
        <v>0.13832076766514853</v>
      </c>
      <c r="I260" s="133">
        <v>0.13344764238619691</v>
      </c>
      <c r="J260" s="133">
        <v>0.13918312378260189</v>
      </c>
      <c r="K260" s="133">
        <v>0.1309923865250712</v>
      </c>
      <c r="L260" s="133">
        <v>0.12201652524366118</v>
      </c>
      <c r="M260" s="133">
        <v>0.11430083405188654</v>
      </c>
      <c r="N260" s="133">
        <v>8.696565838135506E-2</v>
      </c>
      <c r="O260" s="133">
        <v>0.15597399052678018</v>
      </c>
      <c r="P260" s="133">
        <v>0.10573513120684284</v>
      </c>
      <c r="Q260" s="133">
        <v>0.12561124496035042</v>
      </c>
      <c r="R260" s="133">
        <v>0.1694838440027967</v>
      </c>
      <c r="S260" s="133">
        <v>0.1238781709478782</v>
      </c>
      <c r="T260" s="133">
        <v>8.0975306423228005E-2</v>
      </c>
      <c r="U260" s="133">
        <v>0.13186615296120055</v>
      </c>
      <c r="V260" s="133">
        <v>0.17190218586900391</v>
      </c>
      <c r="W260" s="133">
        <v>9.206534587299102E-2</v>
      </c>
      <c r="X260" s="133">
        <v>8.8222376410893893E-2</v>
      </c>
      <c r="Y260" s="133">
        <v>9.0660621374338307E-2</v>
      </c>
      <c r="Z260" s="133">
        <v>9.0465086789534035E-2</v>
      </c>
      <c r="AA260" s="133">
        <v>0.10684737737855914</v>
      </c>
      <c r="AB260" s="133">
        <v>8.6540088177336494E-2</v>
      </c>
      <c r="AC260" s="133">
        <v>8.6538012197867595E-2</v>
      </c>
      <c r="AD260" s="133">
        <v>0.10729642403932096</v>
      </c>
      <c r="AE260" s="133">
        <v>0.12734679566221263</v>
      </c>
      <c r="AF260" s="133">
        <v>8.8364029295042362E-2</v>
      </c>
      <c r="AG260" s="133">
        <v>0.13473048477655142</v>
      </c>
      <c r="AH260" s="133">
        <v>9.6532872090948504E-2</v>
      </c>
      <c r="AI260" s="133">
        <v>8.6375550640254734E-2</v>
      </c>
      <c r="AJ260" s="133">
        <v>9.2563785810365284E-2</v>
      </c>
      <c r="AK260" s="133">
        <v>0.13040726333026656</v>
      </c>
      <c r="AL260" s="133">
        <v>0.10968945942192412</v>
      </c>
      <c r="AM260" s="133" t="s">
        <v>1751</v>
      </c>
      <c r="AN260" s="133" t="s">
        <v>1751</v>
      </c>
      <c r="AO260" s="133" t="s">
        <v>1751</v>
      </c>
      <c r="AP260" s="133">
        <v>8.937841089978292E-2</v>
      </c>
      <c r="AQ260" s="133">
        <v>0.13483121662580388</v>
      </c>
      <c r="AR260" s="133">
        <v>0.14278456149487109</v>
      </c>
      <c r="AS260" s="133">
        <v>8.9959218663746593E-2</v>
      </c>
      <c r="AT260" s="133" t="s">
        <v>1751</v>
      </c>
      <c r="AU260" s="133" t="s">
        <v>1751</v>
      </c>
      <c r="AV260" s="68" t="s">
        <v>1751</v>
      </c>
      <c r="AW260" s="68" t="s">
        <v>1751</v>
      </c>
      <c r="AX260" s="68" t="s">
        <v>1751</v>
      </c>
      <c r="AY260" s="68">
        <v>0.13998958726532182</v>
      </c>
      <c r="AZ260" s="68">
        <v>0.12490555871163089</v>
      </c>
      <c r="BA260" s="68" t="s">
        <v>1751</v>
      </c>
      <c r="BB260" s="68">
        <v>0.10736416210592124</v>
      </c>
      <c r="BC260" s="68" t="s">
        <v>1751</v>
      </c>
      <c r="BD260" s="68" t="s">
        <v>1751</v>
      </c>
      <c r="BE260" s="68" t="s">
        <v>1751</v>
      </c>
      <c r="BF260" s="68" t="s">
        <v>1751</v>
      </c>
      <c r="BG260" s="68" t="s">
        <v>1751</v>
      </c>
      <c r="BH260" s="68" t="s">
        <v>1751</v>
      </c>
      <c r="BI260" s="68" t="s">
        <v>1751</v>
      </c>
      <c r="BM260" s="68" t="s">
        <v>1751</v>
      </c>
    </row>
    <row r="261" spans="1:65">
      <c r="A261" s="132">
        <v>45161</v>
      </c>
      <c r="B261" s="133">
        <v>0.11158388894885907</v>
      </c>
      <c r="C261" s="133">
        <v>0.11339241685764713</v>
      </c>
      <c r="D261" s="133">
        <v>0.12996559967570756</v>
      </c>
      <c r="E261" s="133">
        <v>0.13813770523348035</v>
      </c>
      <c r="F261" s="133">
        <v>0.13743451750203656</v>
      </c>
      <c r="G261" s="133">
        <v>0.1314235913481204</v>
      </c>
      <c r="H261" s="133">
        <v>0.1461122023533914</v>
      </c>
      <c r="I261" s="133">
        <v>0.13344764238619691</v>
      </c>
      <c r="J261" s="133">
        <v>0.13918312352038406</v>
      </c>
      <c r="K261" s="133">
        <v>0.13099238652507136</v>
      </c>
      <c r="L261" s="133">
        <v>0.12505398270349105</v>
      </c>
      <c r="M261" s="133">
        <v>0.11430083405188655</v>
      </c>
      <c r="N261" s="133">
        <v>8.696565838135506E-2</v>
      </c>
      <c r="O261" s="133">
        <v>0.15222244331762078</v>
      </c>
      <c r="P261" s="133">
        <v>0.10573513142910072</v>
      </c>
      <c r="Q261" s="133">
        <v>0.12561124496035039</v>
      </c>
      <c r="R261" s="133">
        <v>0.16948384400279681</v>
      </c>
      <c r="S261" s="133">
        <v>0.12387817094787822</v>
      </c>
      <c r="T261" s="133">
        <v>8.0975306423228005E-2</v>
      </c>
      <c r="U261" s="133">
        <v>0.12784577074482983</v>
      </c>
      <c r="V261" s="133">
        <v>0.17190218586900391</v>
      </c>
      <c r="W261" s="133">
        <v>9.2065345872990922E-2</v>
      </c>
      <c r="X261" s="133">
        <v>8.8222376410893893E-2</v>
      </c>
      <c r="Y261" s="133">
        <v>9.0660621374338307E-2</v>
      </c>
      <c r="Z261" s="133">
        <v>9.0465086789534035E-2</v>
      </c>
      <c r="AA261" s="133">
        <v>0.10684737737855927</v>
      </c>
      <c r="AB261" s="133">
        <v>8.6540088177336494E-2</v>
      </c>
      <c r="AC261" s="133">
        <v>8.6538012197867595E-2</v>
      </c>
      <c r="AD261" s="133">
        <v>0.11754510594735379</v>
      </c>
      <c r="AE261" s="133">
        <v>0.11998655851364691</v>
      </c>
      <c r="AF261" s="133">
        <v>8.836402913887155E-2</v>
      </c>
      <c r="AG261" s="133">
        <v>0.13473048477655156</v>
      </c>
      <c r="AH261" s="133">
        <v>9.6532872090948491E-2</v>
      </c>
      <c r="AI261" s="133">
        <v>8.6375550640254734E-2</v>
      </c>
      <c r="AJ261" s="133">
        <v>9.2563785810365298E-2</v>
      </c>
      <c r="AK261" s="133">
        <v>0.13040726347961004</v>
      </c>
      <c r="AL261" s="133">
        <v>0.10968945942192407</v>
      </c>
      <c r="AM261" s="133" t="s">
        <v>1751</v>
      </c>
      <c r="AN261" s="133" t="s">
        <v>1751</v>
      </c>
      <c r="AO261" s="133" t="s">
        <v>1751</v>
      </c>
      <c r="AP261" s="133">
        <v>8.9378410899782934E-2</v>
      </c>
      <c r="AQ261" s="133">
        <v>0.13483121668016659</v>
      </c>
      <c r="AR261" s="133">
        <v>0.14278456156543068</v>
      </c>
      <c r="AS261" s="133">
        <v>8.9959218663746676E-2</v>
      </c>
      <c r="AT261" s="133" t="s">
        <v>1751</v>
      </c>
      <c r="AU261" s="133" t="s">
        <v>1751</v>
      </c>
      <c r="AV261" s="68" t="s">
        <v>1751</v>
      </c>
      <c r="AW261" s="68" t="s">
        <v>1751</v>
      </c>
      <c r="AX261" s="68" t="s">
        <v>1751</v>
      </c>
      <c r="AY261" s="68">
        <v>0.13998958726532179</v>
      </c>
      <c r="AZ261" s="68">
        <v>0.13486734505912573</v>
      </c>
      <c r="BA261" s="68" t="s">
        <v>1751</v>
      </c>
      <c r="BB261" s="68">
        <v>0.10736416210592119</v>
      </c>
      <c r="BC261" s="68" t="s">
        <v>1751</v>
      </c>
      <c r="BD261" s="68" t="s">
        <v>1751</v>
      </c>
      <c r="BE261" s="68" t="s">
        <v>1751</v>
      </c>
      <c r="BF261" s="68" t="s">
        <v>1751</v>
      </c>
      <c r="BG261" s="68" t="s">
        <v>1751</v>
      </c>
      <c r="BH261" s="68" t="s">
        <v>1751</v>
      </c>
      <c r="BI261" s="68" t="s">
        <v>1751</v>
      </c>
      <c r="BM261" s="68" t="s">
        <v>1751</v>
      </c>
    </row>
    <row r="262" spans="1:65">
      <c r="A262" s="132">
        <v>45162</v>
      </c>
      <c r="B262" s="133">
        <v>0.11158388894885907</v>
      </c>
      <c r="C262" s="133">
        <v>0.11339241685764713</v>
      </c>
      <c r="D262" s="133">
        <v>0.12996560009836847</v>
      </c>
      <c r="E262" s="133">
        <v>0.13794024027489651</v>
      </c>
      <c r="F262" s="133">
        <v>0.14057345681021147</v>
      </c>
      <c r="G262" s="133">
        <v>0.13142359151052285</v>
      </c>
      <c r="H262" s="133">
        <v>0.14611220235339131</v>
      </c>
      <c r="I262" s="133">
        <v>0.13344764238619691</v>
      </c>
      <c r="J262" s="133">
        <v>0.13633633789844871</v>
      </c>
      <c r="K262" s="133">
        <v>0.13099238630420001</v>
      </c>
      <c r="L262" s="133">
        <v>0.12937413960876507</v>
      </c>
      <c r="M262" s="133">
        <v>0.1143008340518865</v>
      </c>
      <c r="N262" s="133">
        <v>8.696565838135506E-2</v>
      </c>
      <c r="O262" s="133">
        <v>0.15222244311233796</v>
      </c>
      <c r="P262" s="133">
        <v>0.10573513142910082</v>
      </c>
      <c r="Q262" s="133">
        <v>0.12561124496035039</v>
      </c>
      <c r="R262" s="133">
        <v>0.16948384400279681</v>
      </c>
      <c r="S262" s="133">
        <v>0.12387817094787816</v>
      </c>
      <c r="T262" s="133">
        <v>8.0975306423228005E-2</v>
      </c>
      <c r="U262" s="133">
        <v>0.12387110672709602</v>
      </c>
      <c r="V262" s="133">
        <v>0.14308377180846521</v>
      </c>
      <c r="W262" s="133">
        <v>9.2065345872990909E-2</v>
      </c>
      <c r="X262" s="133">
        <v>8.8222376410893893E-2</v>
      </c>
      <c r="Y262" s="133">
        <v>9.0660621374338307E-2</v>
      </c>
      <c r="Z262" s="133">
        <v>9.0465086789534035E-2</v>
      </c>
      <c r="AA262" s="133">
        <v>0.10684737737855926</v>
      </c>
      <c r="AB262" s="133">
        <v>8.6540088177336494E-2</v>
      </c>
      <c r="AC262" s="133">
        <v>8.6538012197867595E-2</v>
      </c>
      <c r="AD262" s="133">
        <v>0.1175451060656708</v>
      </c>
      <c r="AE262" s="133">
        <v>0.12759768703608479</v>
      </c>
      <c r="AF262" s="133">
        <v>8.8364029310370962E-2</v>
      </c>
      <c r="AG262" s="133">
        <v>0.13473048477655156</v>
      </c>
      <c r="AH262" s="133">
        <v>9.6532872090948532E-2</v>
      </c>
      <c r="AI262" s="133">
        <v>8.6375550715020843E-2</v>
      </c>
      <c r="AJ262" s="133">
        <v>9.2563785810365146E-2</v>
      </c>
      <c r="AK262" s="133">
        <v>0.13659123165859235</v>
      </c>
      <c r="AL262" s="133">
        <v>0.10968945942192398</v>
      </c>
      <c r="AM262" s="133" t="s">
        <v>1751</v>
      </c>
      <c r="AN262" s="133" t="s">
        <v>1751</v>
      </c>
      <c r="AO262" s="133" t="s">
        <v>1751</v>
      </c>
      <c r="AP262" s="133">
        <v>8.9378410899782962E-2</v>
      </c>
      <c r="AQ262" s="133">
        <v>0.13483121664180392</v>
      </c>
      <c r="AR262" s="133">
        <v>0.14163412369717424</v>
      </c>
      <c r="AS262" s="133">
        <v>8.9959218663746676E-2</v>
      </c>
      <c r="AT262" s="133" t="s">
        <v>1751</v>
      </c>
      <c r="AU262" s="133" t="s">
        <v>1751</v>
      </c>
      <c r="AV262" s="68" t="s">
        <v>1751</v>
      </c>
      <c r="AW262" s="68" t="s">
        <v>1751</v>
      </c>
      <c r="AX262" s="68" t="s">
        <v>1751</v>
      </c>
      <c r="AY262" s="68">
        <v>0.13998958726532193</v>
      </c>
      <c r="AZ262" s="68">
        <v>0.13892214996412233</v>
      </c>
      <c r="BA262" s="68" t="s">
        <v>1751</v>
      </c>
      <c r="BB262" s="68">
        <v>0.1073641621059212</v>
      </c>
      <c r="BC262" s="68" t="s">
        <v>1751</v>
      </c>
      <c r="BD262" s="68" t="s">
        <v>1751</v>
      </c>
      <c r="BE262" s="68" t="s">
        <v>1751</v>
      </c>
      <c r="BF262" s="68" t="s">
        <v>1751</v>
      </c>
      <c r="BG262" s="68" t="s">
        <v>1751</v>
      </c>
      <c r="BH262" s="68" t="s">
        <v>1751</v>
      </c>
      <c r="BI262" s="68" t="s">
        <v>1751</v>
      </c>
      <c r="BM262" s="68" t="s">
        <v>1751</v>
      </c>
    </row>
    <row r="263" spans="1:65">
      <c r="A263" s="132">
        <v>45163</v>
      </c>
      <c r="B263" s="133">
        <v>0.11158388894885907</v>
      </c>
      <c r="C263" s="133">
        <v>0.11339241685764713</v>
      </c>
      <c r="D263" s="133">
        <v>0.12996560009836852</v>
      </c>
      <c r="E263" s="133">
        <v>0.13794024027489643</v>
      </c>
      <c r="F263" s="133">
        <v>0.14057345681021149</v>
      </c>
      <c r="G263" s="133">
        <v>0.13142359151052294</v>
      </c>
      <c r="H263" s="133">
        <v>0.14611220235339137</v>
      </c>
      <c r="I263" s="133">
        <v>0.13344764238619694</v>
      </c>
      <c r="J263" s="133">
        <v>0.13633633789844876</v>
      </c>
      <c r="K263" s="133">
        <v>0.13099238630420007</v>
      </c>
      <c r="L263" s="133">
        <v>0.12937413960876507</v>
      </c>
      <c r="M263" s="133">
        <v>0.1143008340518865</v>
      </c>
      <c r="N263" s="133">
        <v>8.696565838135506E-2</v>
      </c>
      <c r="O263" s="133">
        <v>0.15222244311233787</v>
      </c>
      <c r="P263" s="133">
        <v>0.10573513142910082</v>
      </c>
      <c r="Q263" s="133">
        <v>0.12561124496035039</v>
      </c>
      <c r="R263" s="133">
        <v>0.16948384400279681</v>
      </c>
      <c r="S263" s="133">
        <v>0.12387817094787816</v>
      </c>
      <c r="T263" s="133">
        <v>8.0975306423228005E-2</v>
      </c>
      <c r="U263" s="133">
        <v>0.12387110672709602</v>
      </c>
      <c r="V263" s="133">
        <v>0.14308377180846521</v>
      </c>
      <c r="W263" s="133">
        <v>9.2065345872990909E-2</v>
      </c>
      <c r="X263" s="133">
        <v>8.8222376410893893E-2</v>
      </c>
      <c r="Y263" s="133">
        <v>9.0660621374338307E-2</v>
      </c>
      <c r="Z263" s="133">
        <v>9.0465086789534035E-2</v>
      </c>
      <c r="AA263" s="133">
        <v>0.10684737737855926</v>
      </c>
      <c r="AB263" s="133">
        <v>8.6540088177336494E-2</v>
      </c>
      <c r="AC263" s="133">
        <v>8.6538012197867595E-2</v>
      </c>
      <c r="AD263" s="133">
        <v>0.1175451060656708</v>
      </c>
      <c r="AE263" s="133">
        <v>0.12759768703608479</v>
      </c>
      <c r="AF263" s="133">
        <v>8.8364029310370962E-2</v>
      </c>
      <c r="AG263" s="133">
        <v>0.13473048477655156</v>
      </c>
      <c r="AH263" s="133">
        <v>9.6532872090948532E-2</v>
      </c>
      <c r="AI263" s="133">
        <v>8.6375550715020843E-2</v>
      </c>
      <c r="AJ263" s="133">
        <v>9.2563785810365146E-2</v>
      </c>
      <c r="AK263" s="133">
        <v>0.13659123165859235</v>
      </c>
      <c r="AL263" s="133">
        <v>0.10968945942192398</v>
      </c>
      <c r="AM263" s="133" t="s">
        <v>1751</v>
      </c>
      <c r="AN263" s="133" t="s">
        <v>1751</v>
      </c>
      <c r="AO263" s="133" t="s">
        <v>1751</v>
      </c>
      <c r="AP263" s="133">
        <v>8.9378410899782962E-2</v>
      </c>
      <c r="AQ263" s="133">
        <v>0.13483121664180409</v>
      </c>
      <c r="AR263" s="133">
        <v>0.14163412369717432</v>
      </c>
      <c r="AS263" s="133">
        <v>8.9959218663746676E-2</v>
      </c>
      <c r="AT263" s="133" t="s">
        <v>1751</v>
      </c>
      <c r="AU263" s="133" t="s">
        <v>1751</v>
      </c>
      <c r="AV263" s="68" t="s">
        <v>1751</v>
      </c>
      <c r="AW263" s="68" t="s">
        <v>1751</v>
      </c>
      <c r="AX263" s="68" t="s">
        <v>1751</v>
      </c>
      <c r="AY263" s="68">
        <v>0.13998958726532187</v>
      </c>
      <c r="AZ263" s="68">
        <v>0.13892214996412247</v>
      </c>
      <c r="BA263" s="68" t="s">
        <v>1751</v>
      </c>
      <c r="BB263" s="68">
        <v>0.1073641621059212</v>
      </c>
      <c r="BC263" s="68" t="s">
        <v>1751</v>
      </c>
      <c r="BD263" s="68" t="s">
        <v>1751</v>
      </c>
      <c r="BE263" s="68" t="s">
        <v>1751</v>
      </c>
      <c r="BF263" s="68" t="s">
        <v>1751</v>
      </c>
      <c r="BG263" s="68" t="s">
        <v>1751</v>
      </c>
      <c r="BH263" s="68" t="s">
        <v>1751</v>
      </c>
      <c r="BI263" s="68" t="s">
        <v>1751</v>
      </c>
      <c r="BM263" s="68" t="s">
        <v>1751</v>
      </c>
    </row>
    <row r="264" spans="1:65">
      <c r="A264" s="132">
        <v>45164</v>
      </c>
      <c r="B264" s="133">
        <v>0.11158388894885907</v>
      </c>
      <c r="C264" s="133">
        <v>0.11339241685764713</v>
      </c>
      <c r="D264" s="133">
        <v>0.12996560009836852</v>
      </c>
      <c r="E264" s="133">
        <v>0.13794024027489643</v>
      </c>
      <c r="F264" s="133">
        <v>0.14057345681021149</v>
      </c>
      <c r="G264" s="133">
        <v>0.13142359151052294</v>
      </c>
      <c r="H264" s="133">
        <v>0.14611220235339137</v>
      </c>
      <c r="I264" s="133">
        <v>0.13344764238619694</v>
      </c>
      <c r="J264" s="133">
        <v>0.13633633789844876</v>
      </c>
      <c r="K264" s="133">
        <v>0.13099238630420007</v>
      </c>
      <c r="L264" s="133">
        <v>0.12937413960876507</v>
      </c>
      <c r="M264" s="133">
        <v>0.1143008340518865</v>
      </c>
      <c r="N264" s="133">
        <v>8.696565838135506E-2</v>
      </c>
      <c r="O264" s="133">
        <v>0.15222244311233787</v>
      </c>
      <c r="P264" s="133">
        <v>0.10573513142910082</v>
      </c>
      <c r="Q264" s="133">
        <v>0.12561124496035039</v>
      </c>
      <c r="R264" s="133">
        <v>0.16948384400279681</v>
      </c>
      <c r="S264" s="133">
        <v>0.12387817094787816</v>
      </c>
      <c r="T264" s="133">
        <v>8.0975306423228005E-2</v>
      </c>
      <c r="U264" s="133">
        <v>0.12387110672709602</v>
      </c>
      <c r="V264" s="133">
        <v>0.14308377180846521</v>
      </c>
      <c r="W264" s="133">
        <v>9.2065345872990909E-2</v>
      </c>
      <c r="X264" s="133">
        <v>8.8222376410893893E-2</v>
      </c>
      <c r="Y264" s="133">
        <v>9.0660621374338307E-2</v>
      </c>
      <c r="Z264" s="133">
        <v>9.0465086789534035E-2</v>
      </c>
      <c r="AA264" s="133">
        <v>0.10684737737855926</v>
      </c>
      <c r="AB264" s="133">
        <v>8.6540088177336494E-2</v>
      </c>
      <c r="AC264" s="133">
        <v>8.6538012197867595E-2</v>
      </c>
      <c r="AD264" s="133">
        <v>0.1175451060656708</v>
      </c>
      <c r="AE264" s="133">
        <v>0.12759768703608479</v>
      </c>
      <c r="AF264" s="133">
        <v>8.8364029310370962E-2</v>
      </c>
      <c r="AG264" s="133">
        <v>0.13473048477655156</v>
      </c>
      <c r="AH264" s="133">
        <v>9.6532872090948532E-2</v>
      </c>
      <c r="AI264" s="133">
        <v>8.6375550715020843E-2</v>
      </c>
      <c r="AJ264" s="133">
        <v>9.2563785810365146E-2</v>
      </c>
      <c r="AK264" s="133">
        <v>0.13659123165859235</v>
      </c>
      <c r="AL264" s="133">
        <v>0.10968945942192398</v>
      </c>
      <c r="AM264" s="133" t="s">
        <v>1751</v>
      </c>
      <c r="AN264" s="133" t="s">
        <v>1751</v>
      </c>
      <c r="AO264" s="133" t="s">
        <v>1751</v>
      </c>
      <c r="AP264" s="133">
        <v>8.9378410899782962E-2</v>
      </c>
      <c r="AQ264" s="133">
        <v>0.13483121664180409</v>
      </c>
      <c r="AR264" s="133">
        <v>0.14163412369717432</v>
      </c>
      <c r="AS264" s="133">
        <v>8.9959218663746676E-2</v>
      </c>
      <c r="AT264" s="133" t="s">
        <v>1751</v>
      </c>
      <c r="AU264" s="133" t="s">
        <v>1751</v>
      </c>
      <c r="AV264" s="68" t="s">
        <v>1751</v>
      </c>
      <c r="AW264" s="68" t="s">
        <v>1751</v>
      </c>
      <c r="AX264" s="68" t="s">
        <v>1751</v>
      </c>
      <c r="AY264" s="68">
        <v>0.13998958726532187</v>
      </c>
      <c r="AZ264" s="68">
        <v>0.13892214996412247</v>
      </c>
      <c r="BA264" s="68" t="s">
        <v>1751</v>
      </c>
      <c r="BB264" s="68">
        <v>0.1073641621059212</v>
      </c>
      <c r="BC264" s="68" t="s">
        <v>1751</v>
      </c>
      <c r="BD264" s="68" t="s">
        <v>1751</v>
      </c>
      <c r="BE264" s="68" t="s">
        <v>1751</v>
      </c>
      <c r="BF264" s="68" t="s">
        <v>1751</v>
      </c>
      <c r="BG264" s="68" t="s">
        <v>1751</v>
      </c>
      <c r="BH264" s="68" t="s">
        <v>1751</v>
      </c>
      <c r="BI264" s="68" t="s">
        <v>1751</v>
      </c>
      <c r="BM264" s="68" t="s">
        <v>1751</v>
      </c>
    </row>
    <row r="265" spans="1:65">
      <c r="A265" s="132">
        <v>45165</v>
      </c>
      <c r="B265" s="133">
        <v>0.11158388894885923</v>
      </c>
      <c r="C265" s="133">
        <v>0.11203077280022206</v>
      </c>
      <c r="D265" s="133">
        <v>0.12996560009836852</v>
      </c>
      <c r="E265" s="133">
        <v>0.13816851312728815</v>
      </c>
      <c r="F265" s="133">
        <v>0.13668373403227452</v>
      </c>
      <c r="G265" s="133">
        <v>0.13142359151052294</v>
      </c>
      <c r="H265" s="133">
        <v>0.14611220235339137</v>
      </c>
      <c r="I265" s="133">
        <v>0.13192343897415482</v>
      </c>
      <c r="J265" s="133">
        <v>0.13633633789844876</v>
      </c>
      <c r="K265" s="133">
        <v>0.13099238653726325</v>
      </c>
      <c r="L265" s="133">
        <v>0.13006817946700089</v>
      </c>
      <c r="M265" s="133">
        <v>0.11024158042687028</v>
      </c>
      <c r="N265" s="133">
        <v>8.6965658381355102E-2</v>
      </c>
      <c r="O265" s="133">
        <v>0.1465467419929313</v>
      </c>
      <c r="P265" s="133">
        <v>0.10573513122153368</v>
      </c>
      <c r="Q265" s="133">
        <v>0.1174170240261225</v>
      </c>
      <c r="R265" s="133">
        <v>0.1694838440027967</v>
      </c>
      <c r="S265" s="133">
        <v>0.12387817094787816</v>
      </c>
      <c r="T265" s="133">
        <v>8.0975306423228061E-2</v>
      </c>
      <c r="U265" s="133">
        <v>0.12820835980659323</v>
      </c>
      <c r="V265" s="133">
        <v>0.13573116099342247</v>
      </c>
      <c r="W265" s="133">
        <v>9.2065346171414403E-2</v>
      </c>
      <c r="X265" s="133">
        <v>8.8222376410893866E-2</v>
      </c>
      <c r="Y265" s="133">
        <v>9.0660621374338363E-2</v>
      </c>
      <c r="Z265" s="133">
        <v>9.0465086789534133E-2</v>
      </c>
      <c r="AA265" s="133">
        <v>0.10684737740784635</v>
      </c>
      <c r="AB265" s="133">
        <v>8.6540088177336397E-2</v>
      </c>
      <c r="AC265" s="133">
        <v>8.6538012197867456E-2</v>
      </c>
      <c r="AD265" s="133">
        <v>0.12250293970671183</v>
      </c>
      <c r="AE265" s="133">
        <v>0.12759768705301333</v>
      </c>
      <c r="AF265" s="133">
        <v>8.836402931037074E-2</v>
      </c>
      <c r="AG265" s="133">
        <v>0.13473048477655142</v>
      </c>
      <c r="AH265" s="133">
        <v>0.10206542070061472</v>
      </c>
      <c r="AI265" s="133">
        <v>8.6375550695566045E-2</v>
      </c>
      <c r="AJ265" s="133">
        <v>9.2563785810365298E-2</v>
      </c>
      <c r="AK265" s="133">
        <v>0.14183466032661715</v>
      </c>
      <c r="AL265" s="133">
        <v>0.10968945942192398</v>
      </c>
      <c r="AM265" s="133" t="s">
        <v>1751</v>
      </c>
      <c r="AN265" s="133" t="s">
        <v>1751</v>
      </c>
      <c r="AO265" s="133" t="s">
        <v>1751</v>
      </c>
      <c r="AP265" s="133">
        <v>8.9378410899782934E-2</v>
      </c>
      <c r="AQ265" s="133">
        <v>0.14049917364630288</v>
      </c>
      <c r="AR265" s="133">
        <v>0.14163412359731317</v>
      </c>
      <c r="AS265" s="133">
        <v>8.9959218455786166E-2</v>
      </c>
      <c r="AT265" s="133" t="s">
        <v>1751</v>
      </c>
      <c r="AU265" s="133" t="s">
        <v>1751</v>
      </c>
      <c r="AV265" s="68" t="s">
        <v>1751</v>
      </c>
      <c r="AW265" s="68" t="s">
        <v>1751</v>
      </c>
      <c r="AX265" s="68" t="s">
        <v>1751</v>
      </c>
      <c r="AY265" s="68">
        <v>0.13998958726532179</v>
      </c>
      <c r="AZ265" s="68">
        <v>0.14324831985540804</v>
      </c>
      <c r="BA265" s="68" t="s">
        <v>1751</v>
      </c>
      <c r="BB265" s="68">
        <v>0.10736416210592124</v>
      </c>
      <c r="BC265" s="68" t="s">
        <v>1751</v>
      </c>
      <c r="BD265" s="68" t="s">
        <v>1751</v>
      </c>
      <c r="BE265" s="68" t="s">
        <v>1751</v>
      </c>
      <c r="BF265" s="68" t="s">
        <v>1751</v>
      </c>
      <c r="BG265" s="68" t="s">
        <v>1751</v>
      </c>
      <c r="BH265" s="68" t="s">
        <v>1751</v>
      </c>
      <c r="BI265" s="68" t="s">
        <v>1751</v>
      </c>
      <c r="BM265" s="68" t="s">
        <v>1751</v>
      </c>
    </row>
    <row r="266" spans="1:65">
      <c r="A266" s="132">
        <v>45166</v>
      </c>
      <c r="B266" s="133">
        <v>0.11158388894885926</v>
      </c>
      <c r="C266" s="133">
        <v>0.11203077280022199</v>
      </c>
      <c r="D266" s="133">
        <v>0.12996560009836844</v>
      </c>
      <c r="E266" s="133">
        <v>0.13816851312728823</v>
      </c>
      <c r="F266" s="133">
        <v>0.13668373403227449</v>
      </c>
      <c r="G266" s="133">
        <v>0.12762657606974534</v>
      </c>
      <c r="H266" s="133">
        <v>0.14611220218349527</v>
      </c>
      <c r="I266" s="133">
        <v>0.1287828805402261</v>
      </c>
      <c r="J266" s="133">
        <v>0.13633633789844868</v>
      </c>
      <c r="K266" s="133">
        <v>0.13099238653726314</v>
      </c>
      <c r="L266" s="133">
        <v>0.12656684024623277</v>
      </c>
      <c r="M266" s="133">
        <v>0.11024158051579548</v>
      </c>
      <c r="N266" s="133">
        <v>8.696565838135506E-2</v>
      </c>
      <c r="O266" s="133">
        <v>0.14081004737715436</v>
      </c>
      <c r="P266" s="133">
        <v>0.10573513120009795</v>
      </c>
      <c r="Q266" s="133">
        <v>0.11769162882609377</v>
      </c>
      <c r="R266" s="133">
        <v>0.16948384400279676</v>
      </c>
      <c r="S266" s="133">
        <v>0.12137199937026547</v>
      </c>
      <c r="T266" s="133">
        <v>8.0975306423228144E-2</v>
      </c>
      <c r="U266" s="133">
        <v>0.12994634482919715</v>
      </c>
      <c r="V266" s="133">
        <v>0.12890457936248501</v>
      </c>
      <c r="W266" s="133">
        <v>9.2065346171414361E-2</v>
      </c>
      <c r="X266" s="133">
        <v>8.8222376410893893E-2</v>
      </c>
      <c r="Y266" s="133">
        <v>9.0660621374338446E-2</v>
      </c>
      <c r="Z266" s="133">
        <v>9.0465086789534035E-2</v>
      </c>
      <c r="AA266" s="133">
        <v>0.10684737740784629</v>
      </c>
      <c r="AB266" s="133">
        <v>8.6540088177336494E-2</v>
      </c>
      <c r="AC266" s="133">
        <v>8.6538012197867595E-2</v>
      </c>
      <c r="AD266" s="133">
        <v>0.12290349215705999</v>
      </c>
      <c r="AE266" s="133">
        <v>0.12057676752329206</v>
      </c>
      <c r="AF266" s="133">
        <v>8.836402912260076E-2</v>
      </c>
      <c r="AG266" s="133">
        <v>0.13473048477655147</v>
      </c>
      <c r="AH266" s="133">
        <v>0.10206542070061465</v>
      </c>
      <c r="AI266" s="133">
        <v>8.637555040366024E-2</v>
      </c>
      <c r="AJ266" s="133">
        <v>9.2563785810365423E-2</v>
      </c>
      <c r="AK266" s="133">
        <v>0.1510955393459015</v>
      </c>
      <c r="AL266" s="133">
        <v>0.10968945942192415</v>
      </c>
      <c r="AM266" s="133" t="s">
        <v>1751</v>
      </c>
      <c r="AN266" s="133" t="s">
        <v>1751</v>
      </c>
      <c r="AO266" s="133" t="s">
        <v>1751</v>
      </c>
      <c r="AP266" s="133">
        <v>8.9378410899782851E-2</v>
      </c>
      <c r="AQ266" s="133">
        <v>0.14049917364630288</v>
      </c>
      <c r="AR266" s="133">
        <v>0.14163412362707262</v>
      </c>
      <c r="AS266" s="133">
        <v>8.9959218447116684E-2</v>
      </c>
      <c r="AT266" s="133" t="s">
        <v>1751</v>
      </c>
      <c r="AU266" s="133" t="s">
        <v>1751</v>
      </c>
      <c r="AV266" s="68" t="s">
        <v>1751</v>
      </c>
      <c r="AW266" s="68" t="s">
        <v>1751</v>
      </c>
      <c r="AX266" s="68" t="s">
        <v>1751</v>
      </c>
      <c r="AY266" s="68">
        <v>0.13998958726532193</v>
      </c>
      <c r="AZ266" s="68">
        <v>0.14260580252244237</v>
      </c>
      <c r="BA266" s="68" t="s">
        <v>1751</v>
      </c>
      <c r="BB266" s="68">
        <v>0.10736416210592103</v>
      </c>
      <c r="BC266" s="68" t="s">
        <v>1751</v>
      </c>
      <c r="BD266" s="68" t="s">
        <v>1751</v>
      </c>
      <c r="BE266" s="68" t="s">
        <v>1751</v>
      </c>
      <c r="BF266" s="68" t="s">
        <v>1751</v>
      </c>
      <c r="BG266" s="68" t="s">
        <v>1751</v>
      </c>
      <c r="BH266" s="68" t="s">
        <v>1751</v>
      </c>
      <c r="BI266" s="68" t="s">
        <v>1751</v>
      </c>
      <c r="BM266" s="68" t="s">
        <v>1751</v>
      </c>
    </row>
    <row r="267" spans="1:65">
      <c r="A267" s="132">
        <v>45167</v>
      </c>
      <c r="B267" s="133">
        <v>0.11558332357968948</v>
      </c>
      <c r="C267" s="133">
        <v>0.11515017739968983</v>
      </c>
      <c r="D267" s="133">
        <v>0.12996560009836849</v>
      </c>
      <c r="E267" s="133">
        <v>0.13816851312728823</v>
      </c>
      <c r="F267" s="133">
        <v>0.13274363479070958</v>
      </c>
      <c r="G267" s="133">
        <v>0.12762657603661712</v>
      </c>
      <c r="H267" s="133">
        <v>0.1461122021834951</v>
      </c>
      <c r="I267" s="133">
        <v>0.12878288054022621</v>
      </c>
      <c r="J267" s="133">
        <v>0.13633633789844893</v>
      </c>
      <c r="K267" s="133">
        <v>0.13099238641924399</v>
      </c>
      <c r="L267" s="133">
        <v>0.1302112128086047</v>
      </c>
      <c r="M267" s="133">
        <v>0.1102415805157955</v>
      </c>
      <c r="N267" s="133">
        <v>8.6965658381355074E-2</v>
      </c>
      <c r="O267" s="133">
        <v>0.14349744612695992</v>
      </c>
      <c r="P267" s="133">
        <v>0.10573513140281501</v>
      </c>
      <c r="Q267" s="133">
        <v>0.11769162882609374</v>
      </c>
      <c r="R267" s="133">
        <v>0.16948384400279673</v>
      </c>
      <c r="S267" s="133">
        <v>0.12137199937026548</v>
      </c>
      <c r="T267" s="133">
        <v>8.0975306423228033E-2</v>
      </c>
      <c r="U267" s="133">
        <v>0.13006178164966234</v>
      </c>
      <c r="V267" s="133">
        <v>0.12890457936248489</v>
      </c>
      <c r="W267" s="133">
        <v>9.2065346171414375E-2</v>
      </c>
      <c r="X267" s="133">
        <v>8.8222376410893907E-2</v>
      </c>
      <c r="Y267" s="133">
        <v>9.0660621220577525E-2</v>
      </c>
      <c r="Z267" s="133">
        <v>9.0465086789534105E-2</v>
      </c>
      <c r="AA267" s="133">
        <v>0.11566600931931152</v>
      </c>
      <c r="AB267" s="133">
        <v>8.6540088177336369E-2</v>
      </c>
      <c r="AC267" s="133">
        <v>8.6538012197867609E-2</v>
      </c>
      <c r="AD267" s="133">
        <v>0.12679965197920778</v>
      </c>
      <c r="AE267" s="133">
        <v>0.12030488567541563</v>
      </c>
      <c r="AF267" s="133">
        <v>8.8364029130909377E-2</v>
      </c>
      <c r="AG267" s="133">
        <v>0.13473048477655145</v>
      </c>
      <c r="AH267" s="133">
        <v>0.10206542068534698</v>
      </c>
      <c r="AI267" s="133">
        <v>8.6375550403660267E-2</v>
      </c>
      <c r="AJ267" s="133">
        <v>4.2166580853411323E-2</v>
      </c>
      <c r="AK267" s="133">
        <v>0.15109553934270986</v>
      </c>
      <c r="AL267" s="133">
        <v>0.10968945942192417</v>
      </c>
      <c r="AM267" s="133" t="s">
        <v>1751</v>
      </c>
      <c r="AN267" s="133" t="s">
        <v>1751</v>
      </c>
      <c r="AO267" s="133" t="s">
        <v>1751</v>
      </c>
      <c r="AP267" s="133">
        <v>8.9378410927014443E-2</v>
      </c>
      <c r="AQ267" s="133">
        <v>0.14049917364630288</v>
      </c>
      <c r="AR267" s="133">
        <v>0.1420622591098879</v>
      </c>
      <c r="AS267" s="133">
        <v>8.995921844711674E-2</v>
      </c>
      <c r="AT267" s="133" t="s">
        <v>1751</v>
      </c>
      <c r="AU267" s="133" t="s">
        <v>1751</v>
      </c>
      <c r="AV267" s="68" t="s">
        <v>1751</v>
      </c>
      <c r="AW267" s="68" t="s">
        <v>1751</v>
      </c>
      <c r="AX267" s="68" t="s">
        <v>1751</v>
      </c>
      <c r="AY267" s="68">
        <v>0.13998958726532193</v>
      </c>
      <c r="AZ267" s="68">
        <v>0.14260580252244237</v>
      </c>
      <c r="BA267" s="68" t="s">
        <v>1751</v>
      </c>
      <c r="BB267" s="68">
        <v>0.10736416210592099</v>
      </c>
      <c r="BC267" s="68" t="s">
        <v>1751</v>
      </c>
      <c r="BD267" s="68" t="s">
        <v>1751</v>
      </c>
      <c r="BE267" s="68" t="s">
        <v>1751</v>
      </c>
      <c r="BF267" s="68" t="s">
        <v>1751</v>
      </c>
      <c r="BG267" s="68" t="s">
        <v>1751</v>
      </c>
      <c r="BH267" s="68" t="s">
        <v>1751</v>
      </c>
      <c r="BI267" s="68" t="s">
        <v>1751</v>
      </c>
      <c r="BM267" s="68" t="s">
        <v>1751</v>
      </c>
    </row>
    <row r="268" spans="1:65">
      <c r="A268" s="132">
        <v>45168</v>
      </c>
      <c r="B268" s="133">
        <v>0.11558332357968952</v>
      </c>
      <c r="C268" s="133">
        <v>0.11515017739968986</v>
      </c>
      <c r="D268" s="133">
        <v>0.12996559969978386</v>
      </c>
      <c r="E268" s="133">
        <v>0.12655384614270529</v>
      </c>
      <c r="F268" s="133">
        <v>0.13274363479070958</v>
      </c>
      <c r="G268" s="133">
        <v>0.12762657602910399</v>
      </c>
      <c r="H268" s="133">
        <v>0.14611220218349513</v>
      </c>
      <c r="I268" s="133">
        <v>0.12878288054022838</v>
      </c>
      <c r="J268" s="133">
        <v>0.1386638466841805</v>
      </c>
      <c r="K268" s="133">
        <v>0.13099238641924399</v>
      </c>
      <c r="L268" s="133">
        <v>0.13318389166710376</v>
      </c>
      <c r="M268" s="133">
        <v>0.11024158051579547</v>
      </c>
      <c r="N268" s="133">
        <v>8.6965658381355088E-2</v>
      </c>
      <c r="O268" s="133">
        <v>0.14349744612696</v>
      </c>
      <c r="P268" s="133">
        <v>0.10573513140281499</v>
      </c>
      <c r="Q268" s="133">
        <v>0.11769162882290535</v>
      </c>
      <c r="R268" s="133">
        <v>0.16948384400279673</v>
      </c>
      <c r="S268" s="133">
        <v>0.12137199937026545</v>
      </c>
      <c r="T268" s="133">
        <v>8.097530642322813E-2</v>
      </c>
      <c r="U268" s="133">
        <v>0.13138153073468059</v>
      </c>
      <c r="V268" s="133">
        <v>0.10090130065807792</v>
      </c>
      <c r="W268" s="133">
        <v>9.2065346171414375E-2</v>
      </c>
      <c r="X268" s="133">
        <v>8.8222376410893852E-2</v>
      </c>
      <c r="Y268" s="133">
        <v>9.0660621220577622E-2</v>
      </c>
      <c r="Z268" s="133">
        <v>9.0465086789534119E-2</v>
      </c>
      <c r="AA268" s="133">
        <v>0.11566600931931149</v>
      </c>
      <c r="AB268" s="133">
        <v>8.6540088177336383E-2</v>
      </c>
      <c r="AC268" s="133">
        <v>8.6538012197867442E-2</v>
      </c>
      <c r="AD268" s="133">
        <v>0.12679965219156039</v>
      </c>
      <c r="AE268" s="133">
        <v>0.11485576537604406</v>
      </c>
      <c r="AF268" s="133">
        <v>8.8364029086616405E-2</v>
      </c>
      <c r="AG268" s="133">
        <v>0.13445448626119882</v>
      </c>
      <c r="AH268" s="133">
        <v>0.10206542068534695</v>
      </c>
      <c r="AI268" s="133">
        <v>8.6375550678588028E-2</v>
      </c>
      <c r="AJ268" s="133">
        <v>4.2166580853411469E-2</v>
      </c>
      <c r="AK268" s="133">
        <v>0.14670359166703956</v>
      </c>
      <c r="AL268" s="133">
        <v>0.10968945942192414</v>
      </c>
      <c r="AM268" s="133" t="s">
        <v>1751</v>
      </c>
      <c r="AN268" s="133" t="s">
        <v>1751</v>
      </c>
      <c r="AO268" s="133" t="s">
        <v>1751</v>
      </c>
      <c r="AP268" s="133">
        <v>8.9378410927014512E-2</v>
      </c>
      <c r="AQ268" s="133">
        <v>0.14049917373027904</v>
      </c>
      <c r="AR268" s="133">
        <v>0.14214821534570599</v>
      </c>
      <c r="AS268" s="133">
        <v>8.9959218447116782E-2</v>
      </c>
      <c r="AT268" s="133" t="s">
        <v>1751</v>
      </c>
      <c r="AU268" s="133" t="s">
        <v>1751</v>
      </c>
      <c r="AV268" s="68" t="s">
        <v>1751</v>
      </c>
      <c r="AW268" s="68" t="s">
        <v>1751</v>
      </c>
      <c r="AX268" s="68" t="s">
        <v>1751</v>
      </c>
      <c r="AY268" s="68">
        <v>0.13998958726532193</v>
      </c>
      <c r="AZ268" s="68">
        <v>0.14260580252244245</v>
      </c>
      <c r="BA268" s="68" t="s">
        <v>1751</v>
      </c>
      <c r="BB268" s="68">
        <v>0.10736416210592099</v>
      </c>
      <c r="BC268" s="68" t="s">
        <v>1751</v>
      </c>
      <c r="BD268" s="68" t="s">
        <v>1751</v>
      </c>
      <c r="BE268" s="68" t="s">
        <v>1751</v>
      </c>
      <c r="BF268" s="68" t="s">
        <v>1751</v>
      </c>
      <c r="BG268" s="68" t="s">
        <v>1751</v>
      </c>
      <c r="BH268" s="68" t="s">
        <v>1751</v>
      </c>
      <c r="BI268" s="68" t="s">
        <v>1751</v>
      </c>
      <c r="BM268" s="68" t="s">
        <v>1751</v>
      </c>
    </row>
    <row r="269" spans="1:65">
      <c r="A269" s="132">
        <v>45169</v>
      </c>
      <c r="B269" s="133">
        <v>0.11558332357968952</v>
      </c>
      <c r="C269" s="133">
        <v>0.11515017739968986</v>
      </c>
      <c r="D269" s="133">
        <v>0.12996559969978386</v>
      </c>
      <c r="E269" s="133">
        <v>0.12655384614270543</v>
      </c>
      <c r="F269" s="133">
        <v>0.13274363479070944</v>
      </c>
      <c r="G269" s="133">
        <v>0.12762657602910399</v>
      </c>
      <c r="H269" s="133">
        <v>0.14611220218349513</v>
      </c>
      <c r="I269" s="133">
        <v>0.12878288054022838</v>
      </c>
      <c r="J269" s="133">
        <v>0.1386638466841805</v>
      </c>
      <c r="K269" s="133">
        <v>0.13099238641924404</v>
      </c>
      <c r="L269" s="133">
        <v>0.13318389166710376</v>
      </c>
      <c r="M269" s="133">
        <v>0.11024158051579547</v>
      </c>
      <c r="N269" s="133">
        <v>8.6965658381355088E-2</v>
      </c>
      <c r="O269" s="133">
        <v>0.14349744612696</v>
      </c>
      <c r="P269" s="133">
        <v>0.10573513140281499</v>
      </c>
      <c r="Q269" s="133">
        <v>0.11769162882290535</v>
      </c>
      <c r="R269" s="133">
        <v>0.16948384400279673</v>
      </c>
      <c r="S269" s="133">
        <v>0.12137199937026545</v>
      </c>
      <c r="T269" s="133">
        <v>8.097530642322813E-2</v>
      </c>
      <c r="U269" s="133">
        <v>0.13138153073468059</v>
      </c>
      <c r="V269" s="133">
        <v>0.10090130065807792</v>
      </c>
      <c r="W269" s="133">
        <v>9.2065346171414375E-2</v>
      </c>
      <c r="X269" s="133">
        <v>8.8222376410893852E-2</v>
      </c>
      <c r="Y269" s="133">
        <v>9.0660621220577622E-2</v>
      </c>
      <c r="Z269" s="133">
        <v>9.0465086789534119E-2</v>
      </c>
      <c r="AA269" s="133">
        <v>0.11566600931931149</v>
      </c>
      <c r="AB269" s="133">
        <v>8.6540088177336383E-2</v>
      </c>
      <c r="AC269" s="133">
        <v>8.6538012197867442E-2</v>
      </c>
      <c r="AD269" s="133">
        <v>0.12679965219156039</v>
      </c>
      <c r="AE269" s="133">
        <v>0.11485576537604406</v>
      </c>
      <c r="AF269" s="133">
        <v>8.8364029086616405E-2</v>
      </c>
      <c r="AG269" s="133">
        <v>0.13445448626119882</v>
      </c>
      <c r="AH269" s="133">
        <v>0.10206542068534695</v>
      </c>
      <c r="AI269" s="133">
        <v>8.6375550678588028E-2</v>
      </c>
      <c r="AJ269" s="133">
        <v>4.2166580853411469E-2</v>
      </c>
      <c r="AK269" s="133">
        <v>0.14670359166703956</v>
      </c>
      <c r="AL269" s="133">
        <v>0.10968945942192414</v>
      </c>
      <c r="AM269" s="133" t="s">
        <v>1751</v>
      </c>
      <c r="AN269" s="133" t="s">
        <v>1751</v>
      </c>
      <c r="AO269" s="133" t="s">
        <v>1751</v>
      </c>
      <c r="AP269" s="133">
        <v>8.9378410927014512E-2</v>
      </c>
      <c r="AQ269" s="133">
        <v>0.14049917373027904</v>
      </c>
      <c r="AR269" s="133">
        <v>0.14214821534570599</v>
      </c>
      <c r="AS269" s="133">
        <v>8.9959218447116782E-2</v>
      </c>
      <c r="AT269" s="133" t="s">
        <v>1751</v>
      </c>
      <c r="AU269" s="133" t="s">
        <v>1751</v>
      </c>
      <c r="AV269" s="68" t="s">
        <v>1751</v>
      </c>
      <c r="AW269" s="68" t="s">
        <v>1751</v>
      </c>
      <c r="AX269" s="68" t="s">
        <v>1751</v>
      </c>
      <c r="AY269" s="68">
        <v>0.13998958726532196</v>
      </c>
      <c r="AZ269" s="68">
        <v>0.14260580252244245</v>
      </c>
      <c r="BA269" s="68" t="s">
        <v>1751</v>
      </c>
      <c r="BB269" s="68">
        <v>0.10736416210592099</v>
      </c>
      <c r="BC269" s="68" t="s">
        <v>1751</v>
      </c>
      <c r="BD269" s="68" t="s">
        <v>1751</v>
      </c>
      <c r="BE269" s="68" t="s">
        <v>1751</v>
      </c>
      <c r="BF269" s="68" t="s">
        <v>1751</v>
      </c>
      <c r="BG269" s="68" t="s">
        <v>1751</v>
      </c>
      <c r="BH269" s="68" t="s">
        <v>1751</v>
      </c>
      <c r="BI269" s="68" t="s">
        <v>1751</v>
      </c>
      <c r="BM269" s="68" t="s">
        <v>1751</v>
      </c>
    </row>
    <row r="270" spans="1:65">
      <c r="A270" s="132">
        <v>45170</v>
      </c>
      <c r="B270" s="133">
        <v>0.11558332357968952</v>
      </c>
      <c r="C270" s="133">
        <v>0.11515017739968986</v>
      </c>
      <c r="D270" s="133">
        <v>0.12996559969978386</v>
      </c>
      <c r="E270" s="133">
        <v>0.12655384614270543</v>
      </c>
      <c r="F270" s="133">
        <v>0.13274363479070944</v>
      </c>
      <c r="G270" s="133">
        <v>0.12762657602910399</v>
      </c>
      <c r="H270" s="133">
        <v>0.14611220218349513</v>
      </c>
      <c r="I270" s="133">
        <v>0.12878288054022838</v>
      </c>
      <c r="J270" s="133">
        <v>0.1386638466841805</v>
      </c>
      <c r="K270" s="133">
        <v>0.13099238641924404</v>
      </c>
      <c r="L270" s="133">
        <v>0.13318389166710376</v>
      </c>
      <c r="M270" s="133">
        <v>0.11024158051579547</v>
      </c>
      <c r="N270" s="133">
        <v>8.6965658381355088E-2</v>
      </c>
      <c r="O270" s="133">
        <v>0.14349744612696</v>
      </c>
      <c r="P270" s="133">
        <v>0.10573513140281499</v>
      </c>
      <c r="Q270" s="133">
        <v>0.11769162882290535</v>
      </c>
      <c r="R270" s="133">
        <v>0.16948384400279673</v>
      </c>
      <c r="S270" s="133">
        <v>0.12137199937026545</v>
      </c>
      <c r="T270" s="133">
        <v>8.097530642322813E-2</v>
      </c>
      <c r="U270" s="133">
        <v>0.13138153073468059</v>
      </c>
      <c r="V270" s="133">
        <v>0.10090130065807792</v>
      </c>
      <c r="W270" s="133">
        <v>9.2065346171414375E-2</v>
      </c>
      <c r="X270" s="133">
        <v>8.8222376410893852E-2</v>
      </c>
      <c r="Y270" s="133">
        <v>9.0660621220577622E-2</v>
      </c>
      <c r="Z270" s="133">
        <v>9.0465086789534119E-2</v>
      </c>
      <c r="AA270" s="133">
        <v>0.11566600931931149</v>
      </c>
      <c r="AB270" s="133">
        <v>8.6540088177336383E-2</v>
      </c>
      <c r="AC270" s="133">
        <v>8.6538012197867442E-2</v>
      </c>
      <c r="AD270" s="133">
        <v>0.12679965219156039</v>
      </c>
      <c r="AE270" s="133">
        <v>0.11485576537604406</v>
      </c>
      <c r="AF270" s="133">
        <v>8.8364029086616405E-2</v>
      </c>
      <c r="AG270" s="133">
        <v>0.13445448626119882</v>
      </c>
      <c r="AH270" s="133">
        <v>0.10206542068534695</v>
      </c>
      <c r="AI270" s="133">
        <v>8.6375550678588028E-2</v>
      </c>
      <c r="AJ270" s="133">
        <v>4.2166580853411469E-2</v>
      </c>
      <c r="AK270" s="133">
        <v>0.14670359166703956</v>
      </c>
      <c r="AL270" s="133">
        <v>0.10968945942192414</v>
      </c>
      <c r="AM270" s="133" t="s">
        <v>1751</v>
      </c>
      <c r="AN270" s="133" t="s">
        <v>1751</v>
      </c>
      <c r="AO270" s="133" t="s">
        <v>1751</v>
      </c>
      <c r="AP270" s="133">
        <v>8.9378410927014512E-2</v>
      </c>
      <c r="AQ270" s="133">
        <v>0.14049917373027904</v>
      </c>
      <c r="AR270" s="133">
        <v>0.14214821534570599</v>
      </c>
      <c r="AS270" s="133">
        <v>8.9959218447116782E-2</v>
      </c>
      <c r="AT270" s="133" t="s">
        <v>1751</v>
      </c>
      <c r="AU270" s="133" t="s">
        <v>1751</v>
      </c>
      <c r="AV270" s="68" t="s">
        <v>1751</v>
      </c>
      <c r="AW270" s="68" t="s">
        <v>1751</v>
      </c>
      <c r="AX270" s="68" t="s">
        <v>1751</v>
      </c>
      <c r="AY270" s="68">
        <v>0.13998958726532196</v>
      </c>
      <c r="AZ270" s="68">
        <v>0.14260580252244245</v>
      </c>
      <c r="BA270" s="68" t="s">
        <v>1751</v>
      </c>
      <c r="BB270" s="68">
        <v>0.10736416210592099</v>
      </c>
      <c r="BC270" s="68" t="s">
        <v>1751</v>
      </c>
      <c r="BD270" s="68" t="s">
        <v>1751</v>
      </c>
      <c r="BE270" s="68" t="s">
        <v>1751</v>
      </c>
      <c r="BF270" s="68" t="s">
        <v>1751</v>
      </c>
      <c r="BG270" s="68" t="s">
        <v>1751</v>
      </c>
      <c r="BH270" s="68" t="s">
        <v>1751</v>
      </c>
      <c r="BI270" s="68" t="s">
        <v>1751</v>
      </c>
      <c r="BM270" s="68" t="s">
        <v>1751</v>
      </c>
    </row>
    <row r="271" spans="1:65">
      <c r="A271" s="132">
        <v>45171</v>
      </c>
      <c r="B271" s="133">
        <v>0.11558332357968952</v>
      </c>
      <c r="C271" s="133">
        <v>0.11515017739968986</v>
      </c>
      <c r="D271" s="133">
        <v>0.12996559969978386</v>
      </c>
      <c r="E271" s="133">
        <v>0.12655384614270543</v>
      </c>
      <c r="F271" s="133">
        <v>0.13274363479070944</v>
      </c>
      <c r="G271" s="133">
        <v>0.12762657602910399</v>
      </c>
      <c r="H271" s="133">
        <v>0.14611220218349513</v>
      </c>
      <c r="I271" s="133">
        <v>0.12878288054022838</v>
      </c>
      <c r="J271" s="133">
        <v>0.1386638466841805</v>
      </c>
      <c r="K271" s="133">
        <v>0.13099238641924404</v>
      </c>
      <c r="L271" s="133">
        <v>0.13318389166710376</v>
      </c>
      <c r="M271" s="133">
        <v>0.11024158051579547</v>
      </c>
      <c r="N271" s="133">
        <v>8.6965658381355088E-2</v>
      </c>
      <c r="O271" s="133">
        <v>0.14349744612696</v>
      </c>
      <c r="P271" s="133">
        <v>0.10573513140281499</v>
      </c>
      <c r="Q271" s="133">
        <v>0.11769162882290535</v>
      </c>
      <c r="R271" s="133">
        <v>0.16948384400279673</v>
      </c>
      <c r="S271" s="133">
        <v>0.12137199937026545</v>
      </c>
      <c r="T271" s="133">
        <v>8.097530642322813E-2</v>
      </c>
      <c r="U271" s="133">
        <v>0.13138153073468059</v>
      </c>
      <c r="V271" s="133">
        <v>0.10090130065807792</v>
      </c>
      <c r="W271" s="133">
        <v>9.2065346171414375E-2</v>
      </c>
      <c r="X271" s="133">
        <v>8.8222376410893852E-2</v>
      </c>
      <c r="Y271" s="133">
        <v>9.0660621220577622E-2</v>
      </c>
      <c r="Z271" s="133">
        <v>9.0465086789534119E-2</v>
      </c>
      <c r="AA271" s="133">
        <v>0.11566600931931149</v>
      </c>
      <c r="AB271" s="133">
        <v>8.6540088177336383E-2</v>
      </c>
      <c r="AC271" s="133">
        <v>8.6538012197867442E-2</v>
      </c>
      <c r="AD271" s="133">
        <v>0.12679965219156039</v>
      </c>
      <c r="AE271" s="133">
        <v>0.11485576537604406</v>
      </c>
      <c r="AF271" s="133">
        <v>8.8364029086616405E-2</v>
      </c>
      <c r="AG271" s="133">
        <v>0.13445448626119882</v>
      </c>
      <c r="AH271" s="133">
        <v>0.10206542068534695</v>
      </c>
      <c r="AI271" s="133">
        <v>8.6375550678588028E-2</v>
      </c>
      <c r="AJ271" s="133">
        <v>4.2166580853411469E-2</v>
      </c>
      <c r="AK271" s="133">
        <v>0.14670359166703956</v>
      </c>
      <c r="AL271" s="133">
        <v>0.10968945942192414</v>
      </c>
      <c r="AM271" s="133" t="s">
        <v>1751</v>
      </c>
      <c r="AN271" s="133" t="s">
        <v>1751</v>
      </c>
      <c r="AO271" s="133" t="s">
        <v>1751</v>
      </c>
      <c r="AP271" s="133">
        <v>8.9378410927014512E-2</v>
      </c>
      <c r="AQ271" s="133">
        <v>0.14049917373027904</v>
      </c>
      <c r="AR271" s="133">
        <v>0.14214821534570599</v>
      </c>
      <c r="AS271" s="133">
        <v>8.9959218447116782E-2</v>
      </c>
      <c r="AT271" s="133" t="s">
        <v>1751</v>
      </c>
      <c r="AU271" s="133" t="s">
        <v>1751</v>
      </c>
      <c r="AV271" s="68" t="s">
        <v>1751</v>
      </c>
      <c r="AW271" s="68" t="s">
        <v>1751</v>
      </c>
      <c r="AX271" s="68" t="s">
        <v>1751</v>
      </c>
      <c r="AY271" s="68">
        <v>0.13998958726532196</v>
      </c>
      <c r="AZ271" s="68">
        <v>0.14260580252244245</v>
      </c>
      <c r="BA271" s="68" t="s">
        <v>1751</v>
      </c>
      <c r="BB271" s="68">
        <v>0.10736416210592099</v>
      </c>
      <c r="BC271" s="68" t="s">
        <v>1751</v>
      </c>
      <c r="BD271" s="68" t="s">
        <v>1751</v>
      </c>
      <c r="BE271" s="68" t="s">
        <v>1751</v>
      </c>
      <c r="BF271" s="68" t="s">
        <v>1751</v>
      </c>
      <c r="BG271" s="68" t="s">
        <v>1751</v>
      </c>
      <c r="BH271" s="68" t="s">
        <v>1751</v>
      </c>
      <c r="BI271" s="68" t="s">
        <v>1751</v>
      </c>
      <c r="BM271" s="68" t="s">
        <v>1751</v>
      </c>
    </row>
    <row r="272" spans="1:65">
      <c r="A272" s="132">
        <v>45172</v>
      </c>
      <c r="B272" s="133">
        <v>0.11558332357968952</v>
      </c>
      <c r="C272" s="133">
        <v>0.11515017739968986</v>
      </c>
      <c r="D272" s="133">
        <v>0.12868938910467989</v>
      </c>
      <c r="E272" s="133">
        <v>0.12655384614270532</v>
      </c>
      <c r="F272" s="133">
        <v>0.13274363479070944</v>
      </c>
      <c r="G272" s="133">
        <v>0.12762657622714424</v>
      </c>
      <c r="H272" s="133">
        <v>0.14611220218349522</v>
      </c>
      <c r="I272" s="133">
        <v>0.12878288064942514</v>
      </c>
      <c r="J272" s="133">
        <v>0.13866384668418047</v>
      </c>
      <c r="K272" s="133">
        <v>0.13212387954754612</v>
      </c>
      <c r="L272" s="133">
        <v>0.12503519696640714</v>
      </c>
      <c r="M272" s="133">
        <v>0.11024158051579548</v>
      </c>
      <c r="N272" s="133">
        <v>8.6965658381355088E-2</v>
      </c>
      <c r="O272" s="133">
        <v>0.14295484474111442</v>
      </c>
      <c r="P272" s="133">
        <v>0.10573513140281496</v>
      </c>
      <c r="Q272" s="133">
        <v>0.11769162882290535</v>
      </c>
      <c r="R272" s="133">
        <v>0.16948384400279673</v>
      </c>
      <c r="S272" s="133">
        <v>0.12137199937026547</v>
      </c>
      <c r="T272" s="133">
        <v>8.097530642322813E-2</v>
      </c>
      <c r="U272" s="133">
        <v>0.1304100338776556</v>
      </c>
      <c r="V272" s="133">
        <v>0.10090130065807792</v>
      </c>
      <c r="W272" s="133">
        <v>9.2065346171414375E-2</v>
      </c>
      <c r="X272" s="133">
        <v>8.8222376410893852E-2</v>
      </c>
      <c r="Y272" s="133">
        <v>9.0660621220577622E-2</v>
      </c>
      <c r="Z272" s="133">
        <v>9.0465086789534119E-2</v>
      </c>
      <c r="AA272" s="133">
        <v>0.11566600931931151</v>
      </c>
      <c r="AB272" s="133">
        <v>8.6540088177336383E-2</v>
      </c>
      <c r="AC272" s="133">
        <v>8.6538012197867442E-2</v>
      </c>
      <c r="AD272" s="133">
        <v>0.12679965190135997</v>
      </c>
      <c r="AE272" s="133">
        <v>0.12286962407560192</v>
      </c>
      <c r="AF272" s="133">
        <v>8.8364028962811966E-2</v>
      </c>
      <c r="AG272" s="133">
        <v>0.13445448626119882</v>
      </c>
      <c r="AH272" s="133">
        <v>0.10206542068534696</v>
      </c>
      <c r="AI272" s="133">
        <v>8.6375550678588028E-2</v>
      </c>
      <c r="AJ272" s="133">
        <v>4.2166580853411489E-2</v>
      </c>
      <c r="AK272" s="133">
        <v>0.14298254503279165</v>
      </c>
      <c r="AL272" s="133">
        <v>0.10968945942192411</v>
      </c>
      <c r="AM272" s="133" t="s">
        <v>1751</v>
      </c>
      <c r="AN272" s="133" t="s">
        <v>1751</v>
      </c>
      <c r="AO272" s="133" t="s">
        <v>1751</v>
      </c>
      <c r="AP272" s="133">
        <v>8.937841092701454E-2</v>
      </c>
      <c r="AQ272" s="133">
        <v>0.14049917373027893</v>
      </c>
      <c r="AR272" s="133">
        <v>0.14339510942766459</v>
      </c>
      <c r="AS272" s="133">
        <v>8.9959218447116782E-2</v>
      </c>
      <c r="AT272" s="133" t="s">
        <v>1751</v>
      </c>
      <c r="AU272" s="133" t="s">
        <v>1751</v>
      </c>
      <c r="AV272" s="68" t="s">
        <v>1751</v>
      </c>
      <c r="AW272" s="68" t="s">
        <v>1751</v>
      </c>
      <c r="AX272" s="68" t="s">
        <v>1751</v>
      </c>
      <c r="AY272" s="68">
        <v>0.13998958722597379</v>
      </c>
      <c r="AZ272" s="68">
        <v>0.14089444252824362</v>
      </c>
      <c r="BA272" s="68" t="s">
        <v>1751</v>
      </c>
      <c r="BB272" s="68">
        <v>0.10736416210592099</v>
      </c>
      <c r="BC272" s="68" t="s">
        <v>1751</v>
      </c>
      <c r="BD272" s="68" t="s">
        <v>1751</v>
      </c>
      <c r="BE272" s="68" t="s">
        <v>1751</v>
      </c>
      <c r="BF272" s="68" t="s">
        <v>1751</v>
      </c>
      <c r="BG272" s="68" t="s">
        <v>1751</v>
      </c>
      <c r="BH272" s="68" t="s">
        <v>1751</v>
      </c>
      <c r="BI272" s="68" t="s">
        <v>1751</v>
      </c>
      <c r="BM272" s="68" t="s">
        <v>1751</v>
      </c>
    </row>
    <row r="273" spans="1:65">
      <c r="A273" s="132">
        <v>45173</v>
      </c>
      <c r="B273" s="133">
        <v>0.11558332357968952</v>
      </c>
      <c r="C273" s="133">
        <v>0.11515017739968986</v>
      </c>
      <c r="D273" s="133">
        <v>0.12868938910467989</v>
      </c>
      <c r="E273" s="133">
        <v>0.12655384633066902</v>
      </c>
      <c r="F273" s="133">
        <v>0.13274363479070944</v>
      </c>
      <c r="G273" s="133">
        <v>0.12762657622714424</v>
      </c>
      <c r="H273" s="133">
        <v>0.14611220218349522</v>
      </c>
      <c r="I273" s="133">
        <v>0.12878288064942514</v>
      </c>
      <c r="J273" s="133">
        <v>0.13866384668418047</v>
      </c>
      <c r="K273" s="133">
        <v>0.13212387954754612</v>
      </c>
      <c r="L273" s="133">
        <v>0.12428926732371839</v>
      </c>
      <c r="M273" s="133">
        <v>0.11024158051579548</v>
      </c>
      <c r="N273" s="133">
        <v>8.6965658381355088E-2</v>
      </c>
      <c r="O273" s="133">
        <v>0.14306843386491447</v>
      </c>
      <c r="P273" s="133">
        <v>0.10573513140281496</v>
      </c>
      <c r="Q273" s="133">
        <v>0.11769162882290535</v>
      </c>
      <c r="R273" s="133">
        <v>0.16948384400279673</v>
      </c>
      <c r="S273" s="133">
        <v>0.12137199937026547</v>
      </c>
      <c r="T273" s="133">
        <v>8.097530642322813E-2</v>
      </c>
      <c r="U273" s="133">
        <v>0.13041003396051382</v>
      </c>
      <c r="V273" s="133">
        <v>0.10090130065807792</v>
      </c>
      <c r="W273" s="133">
        <v>9.2065346171414375E-2</v>
      </c>
      <c r="X273" s="133">
        <v>8.8222376410893852E-2</v>
      </c>
      <c r="Y273" s="133">
        <v>9.0660621220577622E-2</v>
      </c>
      <c r="Z273" s="133">
        <v>9.0465086789534119E-2</v>
      </c>
      <c r="AA273" s="133">
        <v>0.11566600931931151</v>
      </c>
      <c r="AB273" s="133">
        <v>8.6540088177336383E-2</v>
      </c>
      <c r="AC273" s="133">
        <v>8.6538012197867442E-2</v>
      </c>
      <c r="AD273" s="133">
        <v>0.12679965190135986</v>
      </c>
      <c r="AE273" s="133">
        <v>0.12286962407560192</v>
      </c>
      <c r="AF273" s="133">
        <v>8.8364028962811966E-2</v>
      </c>
      <c r="AG273" s="133">
        <v>0.13445448626119882</v>
      </c>
      <c r="AH273" s="133">
        <v>0.10206542068534696</v>
      </c>
      <c r="AI273" s="133">
        <v>8.6375550678588028E-2</v>
      </c>
      <c r="AJ273" s="133">
        <v>4.2166580853411489E-2</v>
      </c>
      <c r="AK273" s="133">
        <v>0.14298254503279159</v>
      </c>
      <c r="AL273" s="133">
        <v>0.10968945942192411</v>
      </c>
      <c r="AM273" s="133" t="s">
        <v>1751</v>
      </c>
      <c r="AN273" s="133" t="s">
        <v>1751</v>
      </c>
      <c r="AO273" s="133" t="s">
        <v>1751</v>
      </c>
      <c r="AP273" s="133">
        <v>8.937841092701454E-2</v>
      </c>
      <c r="AQ273" s="133">
        <v>0.14049917373027893</v>
      </c>
      <c r="AR273" s="133">
        <v>0.1433951096271627</v>
      </c>
      <c r="AS273" s="133">
        <v>8.9959218447116782E-2</v>
      </c>
      <c r="AT273" s="133" t="s">
        <v>1751</v>
      </c>
      <c r="AU273" s="133" t="s">
        <v>1751</v>
      </c>
      <c r="AV273" s="68" t="s">
        <v>1751</v>
      </c>
      <c r="AW273" s="68" t="s">
        <v>1751</v>
      </c>
      <c r="AX273" s="68" t="s">
        <v>1751</v>
      </c>
      <c r="AY273" s="68">
        <v>0.14411621293986263</v>
      </c>
      <c r="AZ273" s="68">
        <v>0.14089444252824362</v>
      </c>
      <c r="BA273" s="68" t="s">
        <v>1751</v>
      </c>
      <c r="BB273" s="68">
        <v>0.10736416210592099</v>
      </c>
      <c r="BC273" s="68" t="s">
        <v>1751</v>
      </c>
      <c r="BD273" s="68" t="s">
        <v>1751</v>
      </c>
      <c r="BE273" s="68" t="s">
        <v>1751</v>
      </c>
      <c r="BF273" s="68" t="s">
        <v>1751</v>
      </c>
      <c r="BG273" s="68" t="s">
        <v>1751</v>
      </c>
      <c r="BH273" s="68" t="s">
        <v>1751</v>
      </c>
      <c r="BI273" s="68" t="s">
        <v>1751</v>
      </c>
      <c r="BM273" s="68" t="s">
        <v>1751</v>
      </c>
    </row>
    <row r="274" spans="1:65">
      <c r="A274" s="132">
        <v>45174</v>
      </c>
      <c r="B274" s="133">
        <v>0.11558332357968953</v>
      </c>
      <c r="C274" s="133">
        <v>0.11515017739968986</v>
      </c>
      <c r="D274" s="133">
        <v>0.12868938927104098</v>
      </c>
      <c r="E274" s="133">
        <v>0.12655384633066896</v>
      </c>
      <c r="F274" s="133">
        <v>0.13274363479070944</v>
      </c>
      <c r="G274" s="133">
        <v>0.13450015927470985</v>
      </c>
      <c r="H274" s="133">
        <v>0.15072131431879415</v>
      </c>
      <c r="I274" s="133">
        <v>0.13255584119227384</v>
      </c>
      <c r="J274" s="133">
        <v>0.14186305726599907</v>
      </c>
      <c r="K274" s="133">
        <v>0.13399355885492537</v>
      </c>
      <c r="L274" s="133">
        <v>0.12454306592452992</v>
      </c>
      <c r="M274" s="133">
        <v>0.1102415805157954</v>
      </c>
      <c r="N274" s="133">
        <v>8.6965658381355088E-2</v>
      </c>
      <c r="O274" s="133">
        <v>0.14318220881375521</v>
      </c>
      <c r="P274" s="133">
        <v>0.1057351314028149</v>
      </c>
      <c r="Q274" s="133">
        <v>0.11769162882290536</v>
      </c>
      <c r="R274" s="133">
        <v>0.1694838440027967</v>
      </c>
      <c r="S274" s="133">
        <v>0.12137199937026535</v>
      </c>
      <c r="T274" s="133">
        <v>8.0975306423228144E-2</v>
      </c>
      <c r="U274" s="133">
        <v>0.13041003392652345</v>
      </c>
      <c r="V274" s="133">
        <v>0.10090130065807795</v>
      </c>
      <c r="W274" s="133">
        <v>0.11143947466894941</v>
      </c>
      <c r="X274" s="133">
        <v>8.8222376410893852E-2</v>
      </c>
      <c r="Y274" s="133">
        <v>9.0660621220577636E-2</v>
      </c>
      <c r="Z274" s="133">
        <v>9.0465086789534119E-2</v>
      </c>
      <c r="AA274" s="133">
        <v>0.11566600931931172</v>
      </c>
      <c r="AB274" s="133">
        <v>8.6540088177336383E-2</v>
      </c>
      <c r="AC274" s="133">
        <v>8.6538012197867442E-2</v>
      </c>
      <c r="AD274" s="133">
        <v>0.1267996518779366</v>
      </c>
      <c r="AE274" s="133">
        <v>0.12286962407560192</v>
      </c>
      <c r="AF274" s="133">
        <v>8.8364028962811966E-2</v>
      </c>
      <c r="AG274" s="133">
        <v>0.1344544862611988</v>
      </c>
      <c r="AH274" s="133">
        <v>0.10206542068534699</v>
      </c>
      <c r="AI274" s="133">
        <v>8.6375550678588056E-2</v>
      </c>
      <c r="AJ274" s="133">
        <v>4.2166580853411489E-2</v>
      </c>
      <c r="AK274" s="133">
        <v>0.13439254029139819</v>
      </c>
      <c r="AL274" s="133">
        <v>0.10968945942192407</v>
      </c>
      <c r="AM274" s="133" t="s">
        <v>1751</v>
      </c>
      <c r="AN274" s="133" t="s">
        <v>1751</v>
      </c>
      <c r="AO274" s="133" t="s">
        <v>1751</v>
      </c>
      <c r="AP274" s="133">
        <v>8.937841092701454E-2</v>
      </c>
      <c r="AQ274" s="133">
        <v>0.14049917373027893</v>
      </c>
      <c r="AR274" s="133">
        <v>0.14387170414800782</v>
      </c>
      <c r="AS274" s="133">
        <v>8.9959218447116795E-2</v>
      </c>
      <c r="AT274" s="133" t="s">
        <v>1751</v>
      </c>
      <c r="AU274" s="133" t="s">
        <v>1751</v>
      </c>
      <c r="AV274" s="68" t="s">
        <v>1751</v>
      </c>
      <c r="AW274" s="68" t="s">
        <v>1751</v>
      </c>
      <c r="AX274" s="68" t="s">
        <v>1751</v>
      </c>
      <c r="AY274" s="68">
        <v>0.1441162130430671</v>
      </c>
      <c r="AZ274" s="68">
        <v>0.14089444252824362</v>
      </c>
      <c r="BA274" s="68" t="s">
        <v>1751</v>
      </c>
      <c r="BB274" s="68">
        <v>0.10736416199819181</v>
      </c>
      <c r="BC274" s="68" t="s">
        <v>1751</v>
      </c>
      <c r="BD274" s="68" t="s">
        <v>1751</v>
      </c>
      <c r="BE274" s="68" t="s">
        <v>1751</v>
      </c>
      <c r="BF274" s="68" t="s">
        <v>1751</v>
      </c>
      <c r="BG274" s="68" t="s">
        <v>1751</v>
      </c>
      <c r="BH274" s="68" t="s">
        <v>1751</v>
      </c>
      <c r="BI274" s="68" t="s">
        <v>1751</v>
      </c>
      <c r="BJ274" s="68" t="s">
        <v>1751</v>
      </c>
      <c r="BK274" s="68" t="s">
        <v>1751</v>
      </c>
      <c r="BM274" s="68" t="s">
        <v>1751</v>
      </c>
    </row>
    <row r="275" spans="1:65">
      <c r="A275" s="132">
        <v>45175</v>
      </c>
      <c r="B275" s="133">
        <v>0.11558332357968953</v>
      </c>
      <c r="C275" s="133">
        <v>0.11515017739968986</v>
      </c>
      <c r="D275" s="133">
        <v>0.12868938927104098</v>
      </c>
      <c r="E275" s="133">
        <v>0.12655384633066896</v>
      </c>
      <c r="F275" s="133">
        <v>0.13274363479070944</v>
      </c>
      <c r="G275" s="133">
        <v>0.13450015927470985</v>
      </c>
      <c r="H275" s="133">
        <v>0.15072131431879415</v>
      </c>
      <c r="I275" s="133">
        <v>0.13255584119227384</v>
      </c>
      <c r="J275" s="133">
        <v>0.14186305726599907</v>
      </c>
      <c r="K275" s="133">
        <v>0.13399355885492537</v>
      </c>
      <c r="L275" s="133">
        <v>0.12454306592452992</v>
      </c>
      <c r="M275" s="133">
        <v>0.1102415805157954</v>
      </c>
      <c r="N275" s="133">
        <v>8.6965658381355088E-2</v>
      </c>
      <c r="O275" s="133">
        <v>0.14318220881375521</v>
      </c>
      <c r="P275" s="133">
        <v>0.1057351314028149</v>
      </c>
      <c r="Q275" s="133">
        <v>0.11769162882290536</v>
      </c>
      <c r="R275" s="133">
        <v>0.1694838440027967</v>
      </c>
      <c r="S275" s="133">
        <v>0.12137199937026535</v>
      </c>
      <c r="T275" s="133">
        <v>8.0975306423228144E-2</v>
      </c>
      <c r="U275" s="133">
        <v>0.13041003392652345</v>
      </c>
      <c r="V275" s="133">
        <v>0.10090130065807795</v>
      </c>
      <c r="W275" s="133">
        <v>0.11143947466894941</v>
      </c>
      <c r="X275" s="133">
        <v>8.8222376410893852E-2</v>
      </c>
      <c r="Y275" s="133">
        <v>9.0660621220577636E-2</v>
      </c>
      <c r="Z275" s="133">
        <v>9.0465086789534119E-2</v>
      </c>
      <c r="AA275" s="133">
        <v>0.11566600931931172</v>
      </c>
      <c r="AB275" s="133">
        <v>8.6540088177336383E-2</v>
      </c>
      <c r="AC275" s="133">
        <v>8.6538012197867442E-2</v>
      </c>
      <c r="AD275" s="133">
        <v>0.1267996518779366</v>
      </c>
      <c r="AE275" s="133">
        <v>0.12286962407560192</v>
      </c>
      <c r="AF275" s="133">
        <v>8.8364028962811966E-2</v>
      </c>
      <c r="AG275" s="133">
        <v>0.1344544862611988</v>
      </c>
      <c r="AH275" s="133">
        <v>0.10206542068534699</v>
      </c>
      <c r="AI275" s="133">
        <v>8.6375550678588056E-2</v>
      </c>
      <c r="AJ275" s="133">
        <v>4.2166580853411489E-2</v>
      </c>
      <c r="AK275" s="133">
        <v>0.13439254029139819</v>
      </c>
      <c r="AL275" s="133">
        <v>0.10968945942192407</v>
      </c>
      <c r="AM275" s="133" t="s">
        <v>1751</v>
      </c>
      <c r="AN275" s="133" t="s">
        <v>1751</v>
      </c>
      <c r="AO275" s="133" t="s">
        <v>1751</v>
      </c>
      <c r="AP275" s="133">
        <v>8.937841092701454E-2</v>
      </c>
      <c r="AQ275" s="133">
        <v>0.14049917373027893</v>
      </c>
      <c r="AR275" s="133">
        <v>0.14387170414800782</v>
      </c>
      <c r="AS275" s="133">
        <v>8.9959218447116795E-2</v>
      </c>
      <c r="AT275" s="133" t="s">
        <v>1751</v>
      </c>
      <c r="AU275" s="133" t="s">
        <v>1751</v>
      </c>
      <c r="AV275" s="68" t="s">
        <v>1751</v>
      </c>
      <c r="AW275" s="68" t="s">
        <v>1751</v>
      </c>
      <c r="AX275" s="68" t="s">
        <v>1751</v>
      </c>
      <c r="AY275" s="68">
        <v>0.1441162130430671</v>
      </c>
      <c r="AZ275" s="68">
        <v>0.14089444252824362</v>
      </c>
      <c r="BA275" s="68" t="s">
        <v>1751</v>
      </c>
      <c r="BB275" s="68">
        <v>0.10736416199819181</v>
      </c>
      <c r="BC275" s="68" t="s">
        <v>1751</v>
      </c>
      <c r="BD275" s="68" t="s">
        <v>1751</v>
      </c>
      <c r="BE275" s="68" t="s">
        <v>1751</v>
      </c>
      <c r="BF275" s="68" t="s">
        <v>1751</v>
      </c>
      <c r="BG275" s="68" t="s">
        <v>1751</v>
      </c>
      <c r="BH275" s="68" t="s">
        <v>1751</v>
      </c>
      <c r="BI275" s="68" t="s">
        <v>1751</v>
      </c>
      <c r="BJ275" s="68" t="s">
        <v>1751</v>
      </c>
      <c r="BK275" s="68" t="s">
        <v>1751</v>
      </c>
      <c r="BM275" s="68" t="s">
        <v>1751</v>
      </c>
    </row>
    <row r="276" spans="1:65">
      <c r="A276" s="132">
        <v>45176</v>
      </c>
      <c r="B276" s="133">
        <v>0.11558332358330939</v>
      </c>
      <c r="C276" s="133">
        <v>0.11617535435085186</v>
      </c>
      <c r="D276" s="133">
        <v>0.12868938927358917</v>
      </c>
      <c r="E276" s="133">
        <v>0.12655384633066899</v>
      </c>
      <c r="F276" s="133">
        <v>0.12930848002622106</v>
      </c>
      <c r="G276" s="133">
        <v>0.13450015918003252</v>
      </c>
      <c r="H276" s="133">
        <v>0.15059116685613863</v>
      </c>
      <c r="I276" s="133">
        <v>0.1325558411922737</v>
      </c>
      <c r="J276" s="133">
        <v>0.14199063249167282</v>
      </c>
      <c r="K276" s="133">
        <v>0.13399355897199777</v>
      </c>
      <c r="L276" s="133">
        <v>0.12454306592452971</v>
      </c>
      <c r="M276" s="133">
        <v>0.11024158033753539</v>
      </c>
      <c r="N276" s="133">
        <v>8.6965658381355129E-2</v>
      </c>
      <c r="O276" s="133">
        <v>0.14318220881375521</v>
      </c>
      <c r="P276" s="133">
        <v>0.11385761324212477</v>
      </c>
      <c r="Q276" s="133">
        <v>0.11769162883089201</v>
      </c>
      <c r="R276" s="133">
        <v>0.16948384400279662</v>
      </c>
      <c r="S276" s="133">
        <v>0.12708281396321347</v>
      </c>
      <c r="T276" s="133">
        <v>8.0975306423228186E-2</v>
      </c>
      <c r="U276" s="133">
        <v>0.1324859048962426</v>
      </c>
      <c r="V276" s="133">
        <v>0.10490567729427186</v>
      </c>
      <c r="W276" s="133">
        <v>0.11143947466894946</v>
      </c>
      <c r="X276" s="133">
        <v>8.9989942951676907E-2</v>
      </c>
      <c r="Y276" s="133">
        <v>9.0660621220577511E-2</v>
      </c>
      <c r="Z276" s="133">
        <v>9.046508678953416E-2</v>
      </c>
      <c r="AA276" s="133">
        <v>0.10952575145259112</v>
      </c>
      <c r="AB276" s="133">
        <v>8.6540088177336424E-2</v>
      </c>
      <c r="AC276" s="133">
        <v>8.6538012373524348E-2</v>
      </c>
      <c r="AD276" s="133">
        <v>0.12679965187793676</v>
      </c>
      <c r="AE276" s="133">
        <v>0.1273593702956223</v>
      </c>
      <c r="AF276" s="133">
        <v>6.83982838693835E-2</v>
      </c>
      <c r="AG276" s="133">
        <v>0.13510427337329917</v>
      </c>
      <c r="AH276" s="133">
        <v>0.10206542036811442</v>
      </c>
      <c r="AI276" s="133">
        <v>7.1200916657135654E-2</v>
      </c>
      <c r="AJ276" s="133">
        <v>4.2166581285751265E-2</v>
      </c>
      <c r="AK276" s="133">
        <v>0.13439254032173789</v>
      </c>
      <c r="AL276" s="133">
        <v>0.10968945945151307</v>
      </c>
      <c r="AM276" s="133" t="s">
        <v>1751</v>
      </c>
      <c r="AN276" s="133" t="s">
        <v>1751</v>
      </c>
      <c r="AO276" s="133" t="s">
        <v>1751</v>
      </c>
      <c r="AP276" s="133">
        <v>6.2668379902684784E-2</v>
      </c>
      <c r="AQ276" s="133">
        <v>0.14049917373027895</v>
      </c>
      <c r="AR276" s="133">
        <v>0.14587412011891351</v>
      </c>
      <c r="AS276" s="133">
        <v>7.9470861186597574E-2</v>
      </c>
      <c r="AT276" s="133" t="s">
        <v>1751</v>
      </c>
      <c r="AU276" s="133" t="s">
        <v>1751</v>
      </c>
      <c r="AV276" s="68" t="s">
        <v>1751</v>
      </c>
      <c r="AW276" s="68" t="s">
        <v>1751</v>
      </c>
      <c r="AX276" s="68" t="s">
        <v>1751</v>
      </c>
      <c r="AY276" s="68">
        <v>0.14411621304306707</v>
      </c>
      <c r="AZ276" s="68">
        <v>0.14089444252824343</v>
      </c>
      <c r="BA276" s="68" t="s">
        <v>1751</v>
      </c>
      <c r="BB276" s="68">
        <v>0.10736416199819199</v>
      </c>
      <c r="BC276" s="68" t="s">
        <v>1751</v>
      </c>
      <c r="BD276" s="68" t="s">
        <v>1751</v>
      </c>
      <c r="BE276" s="68" t="s">
        <v>1751</v>
      </c>
      <c r="BF276" s="68" t="s">
        <v>1751</v>
      </c>
      <c r="BG276" s="68" t="s">
        <v>1751</v>
      </c>
      <c r="BH276" s="68" t="s">
        <v>1751</v>
      </c>
      <c r="BI276" s="68" t="s">
        <v>1751</v>
      </c>
      <c r="BJ276" s="68" t="s">
        <v>1751</v>
      </c>
      <c r="BK276" s="68" t="s">
        <v>1751</v>
      </c>
      <c r="BM276" s="68" t="s">
        <v>1751</v>
      </c>
    </row>
    <row r="277" spans="1:65">
      <c r="A277" s="132">
        <v>45177</v>
      </c>
      <c r="B277" s="133">
        <v>0.11558332358330939</v>
      </c>
      <c r="C277" s="133">
        <v>0.11617535435085186</v>
      </c>
      <c r="D277" s="133">
        <v>0.12868938927358917</v>
      </c>
      <c r="E277" s="133">
        <v>0.12655384633066899</v>
      </c>
      <c r="F277" s="133">
        <v>0.12930848002622106</v>
      </c>
      <c r="G277" s="133">
        <v>0.13450015918003252</v>
      </c>
      <c r="H277" s="133">
        <v>0.15059116685613863</v>
      </c>
      <c r="I277" s="133">
        <v>0.1325558411922737</v>
      </c>
      <c r="J277" s="133">
        <v>0.14199063249167282</v>
      </c>
      <c r="K277" s="133">
        <v>0.13399355897199777</v>
      </c>
      <c r="L277" s="133">
        <v>0.12454306592452971</v>
      </c>
      <c r="M277" s="133">
        <v>0.11024158033753539</v>
      </c>
      <c r="N277" s="133">
        <v>8.6965658381355129E-2</v>
      </c>
      <c r="O277" s="133">
        <v>0.14318220881375521</v>
      </c>
      <c r="P277" s="133">
        <v>0.11385761324212477</v>
      </c>
      <c r="Q277" s="133">
        <v>0.11769162883089201</v>
      </c>
      <c r="R277" s="133">
        <v>0.16948384400279662</v>
      </c>
      <c r="S277" s="133">
        <v>0.12708281396321347</v>
      </c>
      <c r="T277" s="133">
        <v>8.0975306423228186E-2</v>
      </c>
      <c r="U277" s="133">
        <v>0.1324859048962426</v>
      </c>
      <c r="V277" s="133">
        <v>0.10490567729427186</v>
      </c>
      <c r="W277" s="133">
        <v>0.11143947466894946</v>
      </c>
      <c r="X277" s="133">
        <v>8.9989942951676907E-2</v>
      </c>
      <c r="Y277" s="133">
        <v>9.0660621220577511E-2</v>
      </c>
      <c r="Z277" s="133">
        <v>9.046508678953416E-2</v>
      </c>
      <c r="AA277" s="133">
        <v>0.10952575145259112</v>
      </c>
      <c r="AB277" s="133">
        <v>8.6540088177336424E-2</v>
      </c>
      <c r="AC277" s="133">
        <v>8.6538012373524348E-2</v>
      </c>
      <c r="AD277" s="133">
        <v>0.12679965187793676</v>
      </c>
      <c r="AE277" s="133">
        <v>0.1273593702956223</v>
      </c>
      <c r="AF277" s="133">
        <v>6.83982838693835E-2</v>
      </c>
      <c r="AG277" s="133">
        <v>0.13510427337329917</v>
      </c>
      <c r="AH277" s="133">
        <v>0.10206542036811442</v>
      </c>
      <c r="AI277" s="133">
        <v>7.1200916657135654E-2</v>
      </c>
      <c r="AJ277" s="133">
        <v>4.2166581285751265E-2</v>
      </c>
      <c r="AK277" s="133">
        <v>0.13439254032173789</v>
      </c>
      <c r="AL277" s="133">
        <v>0.10968945945151307</v>
      </c>
      <c r="AM277" s="133" t="s">
        <v>1751</v>
      </c>
      <c r="AN277" s="133" t="s">
        <v>1751</v>
      </c>
      <c r="AO277" s="133" t="s">
        <v>1751</v>
      </c>
      <c r="AP277" s="133">
        <v>6.2668379902684784E-2</v>
      </c>
      <c r="AQ277" s="133">
        <v>0.14049917373027895</v>
      </c>
      <c r="AR277" s="133">
        <v>0.14587412011891351</v>
      </c>
      <c r="AS277" s="133">
        <v>7.9470861186597574E-2</v>
      </c>
      <c r="AT277" s="133" t="s">
        <v>1751</v>
      </c>
      <c r="AU277" s="133" t="s">
        <v>1751</v>
      </c>
      <c r="AV277" s="68" t="s">
        <v>1751</v>
      </c>
      <c r="AW277" s="68" t="s">
        <v>1751</v>
      </c>
      <c r="AX277" s="68" t="s">
        <v>1751</v>
      </c>
      <c r="AY277" s="68">
        <v>0.14411621304306707</v>
      </c>
      <c r="AZ277" s="68">
        <v>0.14089444252824343</v>
      </c>
      <c r="BA277" s="68" t="s">
        <v>1751</v>
      </c>
      <c r="BB277" s="68">
        <v>0.10736416199819199</v>
      </c>
      <c r="BC277" s="68" t="s">
        <v>1751</v>
      </c>
      <c r="BD277" s="68" t="s">
        <v>1751</v>
      </c>
      <c r="BE277" s="68" t="s">
        <v>1751</v>
      </c>
      <c r="BF277" s="68" t="s">
        <v>1751</v>
      </c>
      <c r="BG277" s="68" t="s">
        <v>1751</v>
      </c>
      <c r="BH277" s="68" t="s">
        <v>1751</v>
      </c>
      <c r="BI277" s="68" t="s">
        <v>1751</v>
      </c>
      <c r="BJ277" s="68" t="s">
        <v>1751</v>
      </c>
      <c r="BK277" s="68" t="s">
        <v>1751</v>
      </c>
      <c r="BM277" s="68" t="s">
        <v>1751</v>
      </c>
    </row>
    <row r="278" spans="1:65">
      <c r="A278" s="132">
        <v>45178</v>
      </c>
      <c r="B278" s="133">
        <v>0.11558332358330939</v>
      </c>
      <c r="C278" s="133">
        <v>0.11617535435085186</v>
      </c>
      <c r="D278" s="133">
        <v>0.12868938927358917</v>
      </c>
      <c r="E278" s="133">
        <v>0.12655384633066899</v>
      </c>
      <c r="F278" s="133">
        <v>0.12930848002622106</v>
      </c>
      <c r="G278" s="133">
        <v>0.13450015918003252</v>
      </c>
      <c r="H278" s="133">
        <v>0.15059116685613863</v>
      </c>
      <c r="I278" s="133">
        <v>0.1325558411922737</v>
      </c>
      <c r="J278" s="133">
        <v>0.14199063249167282</v>
      </c>
      <c r="K278" s="133">
        <v>0.13399355897199777</v>
      </c>
      <c r="L278" s="133">
        <v>0.12454306592452971</v>
      </c>
      <c r="M278" s="133">
        <v>0.11024158033753539</v>
      </c>
      <c r="N278" s="133">
        <v>8.6965658381355129E-2</v>
      </c>
      <c r="O278" s="133">
        <v>0.14318220881375521</v>
      </c>
      <c r="P278" s="133">
        <v>0.11385761324212477</v>
      </c>
      <c r="Q278" s="133">
        <v>0.11769162883089201</v>
      </c>
      <c r="R278" s="133">
        <v>0.16948384400279662</v>
      </c>
      <c r="S278" s="133">
        <v>0.12708281396321347</v>
      </c>
      <c r="T278" s="133">
        <v>8.0975306423228186E-2</v>
      </c>
      <c r="U278" s="133">
        <v>0.1324859048962426</v>
      </c>
      <c r="V278" s="133">
        <v>0.10490567729427186</v>
      </c>
      <c r="W278" s="133">
        <v>0.11143947466894946</v>
      </c>
      <c r="X278" s="133">
        <v>8.9989942951676907E-2</v>
      </c>
      <c r="Y278" s="133">
        <v>9.0660621220577511E-2</v>
      </c>
      <c r="Z278" s="133">
        <v>9.046508678953416E-2</v>
      </c>
      <c r="AA278" s="133">
        <v>0.10952575145259112</v>
      </c>
      <c r="AB278" s="133">
        <v>8.6540088177336424E-2</v>
      </c>
      <c r="AC278" s="133">
        <v>8.6538012373524348E-2</v>
      </c>
      <c r="AD278" s="133">
        <v>0.12679965187793676</v>
      </c>
      <c r="AE278" s="133">
        <v>0.1273593702956223</v>
      </c>
      <c r="AF278" s="133">
        <v>6.83982838693835E-2</v>
      </c>
      <c r="AG278" s="133">
        <v>0.13510427337329917</v>
      </c>
      <c r="AH278" s="133">
        <v>0.10206542036811442</v>
      </c>
      <c r="AI278" s="133">
        <v>7.1200916657135654E-2</v>
      </c>
      <c r="AJ278" s="133">
        <v>4.2166581285751265E-2</v>
      </c>
      <c r="AK278" s="133">
        <v>0.13439254032173789</v>
      </c>
      <c r="AL278" s="133">
        <v>0.10968945945151307</v>
      </c>
      <c r="AM278" s="133" t="s">
        <v>1751</v>
      </c>
      <c r="AN278" s="133" t="s">
        <v>1751</v>
      </c>
      <c r="AO278" s="133" t="s">
        <v>1751</v>
      </c>
      <c r="AP278" s="133">
        <v>6.2668379902684784E-2</v>
      </c>
      <c r="AQ278" s="133">
        <v>0.14049917373027895</v>
      </c>
      <c r="AR278" s="133">
        <v>0.14587412011891351</v>
      </c>
      <c r="AS278" s="133">
        <v>7.9470861186597574E-2</v>
      </c>
      <c r="AT278" s="133" t="s">
        <v>1751</v>
      </c>
      <c r="AU278" s="133" t="s">
        <v>1751</v>
      </c>
      <c r="AV278" s="68" t="s">
        <v>1751</v>
      </c>
      <c r="AW278" s="68" t="s">
        <v>1751</v>
      </c>
      <c r="AX278" s="68" t="s">
        <v>1751</v>
      </c>
      <c r="AY278" s="68">
        <v>0.14411621304306707</v>
      </c>
      <c r="AZ278" s="68">
        <v>0.14089444252824343</v>
      </c>
      <c r="BA278" s="68" t="s">
        <v>1751</v>
      </c>
      <c r="BB278" s="68">
        <v>0.10736416199819199</v>
      </c>
      <c r="BC278" s="68" t="s">
        <v>1751</v>
      </c>
      <c r="BD278" s="68" t="s">
        <v>1751</v>
      </c>
      <c r="BE278" s="68" t="s">
        <v>1751</v>
      </c>
      <c r="BF278" s="68" t="s">
        <v>1751</v>
      </c>
      <c r="BG278" s="68" t="s">
        <v>1751</v>
      </c>
      <c r="BH278" s="68" t="s">
        <v>1751</v>
      </c>
      <c r="BI278" s="68" t="s">
        <v>1751</v>
      </c>
      <c r="BJ278" s="68" t="s">
        <v>1751</v>
      </c>
      <c r="BK278" s="68" t="s">
        <v>1751</v>
      </c>
      <c r="BM278" s="68" t="s">
        <v>1751</v>
      </c>
    </row>
    <row r="279" spans="1:65">
      <c r="A279" s="132">
        <v>45179</v>
      </c>
      <c r="B279" s="133">
        <v>0.11558332358330937</v>
      </c>
      <c r="C279" s="133">
        <v>0.11617535435085186</v>
      </c>
      <c r="D279" s="133">
        <v>0.12868938927358917</v>
      </c>
      <c r="E279" s="133">
        <v>0.12655384633066899</v>
      </c>
      <c r="F279" s="133">
        <v>0.12930848002622106</v>
      </c>
      <c r="G279" s="133">
        <v>0.13450015917563962</v>
      </c>
      <c r="H279" s="133">
        <v>0.15059116685613874</v>
      </c>
      <c r="I279" s="133">
        <v>0.13417482501065939</v>
      </c>
      <c r="J279" s="133">
        <v>0.14199063249167282</v>
      </c>
      <c r="K279" s="133">
        <v>0.13399355897199777</v>
      </c>
      <c r="L279" s="133">
        <v>0.12444210562993076</v>
      </c>
      <c r="M279" s="133">
        <v>0.11024158033753541</v>
      </c>
      <c r="N279" s="133">
        <v>8.6965658381355129E-2</v>
      </c>
      <c r="O279" s="133">
        <v>0.14301054760142914</v>
      </c>
      <c r="P279" s="133">
        <v>0.13009046572773023</v>
      </c>
      <c r="Q279" s="133">
        <v>0.11769162846987261</v>
      </c>
      <c r="R279" s="133">
        <v>0.16948384400279662</v>
      </c>
      <c r="S279" s="133">
        <v>0.12708281396321344</v>
      </c>
      <c r="T279" s="133">
        <v>8.0975306423228186E-2</v>
      </c>
      <c r="U279" s="133">
        <v>0.13262991615520603</v>
      </c>
      <c r="V279" s="133">
        <v>0.10490567729427186</v>
      </c>
      <c r="W279" s="133">
        <v>0.11143947466894932</v>
      </c>
      <c r="X279" s="133">
        <v>8.9989942951676907E-2</v>
      </c>
      <c r="Y279" s="133">
        <v>9.0660621220577498E-2</v>
      </c>
      <c r="Z279" s="133">
        <v>9.046508678953416E-2</v>
      </c>
      <c r="AA279" s="133">
        <v>0.10952575145259114</v>
      </c>
      <c r="AB279" s="133">
        <v>8.6540088177336424E-2</v>
      </c>
      <c r="AC279" s="133">
        <v>8.6538012373524348E-2</v>
      </c>
      <c r="AD279" s="133">
        <v>0.12679965209742261</v>
      </c>
      <c r="AE279" s="133">
        <v>0.12774181162579418</v>
      </c>
      <c r="AF279" s="133">
        <v>6.8398283875361399E-2</v>
      </c>
      <c r="AG279" s="133">
        <v>0.133243065838754</v>
      </c>
      <c r="AH279" s="133">
        <v>0.10206542036811447</v>
      </c>
      <c r="AI279" s="133">
        <v>7.1200916657135654E-2</v>
      </c>
      <c r="AJ279" s="133">
        <v>4.2166581285751126E-2</v>
      </c>
      <c r="AK279" s="133">
        <v>0.13517156895438276</v>
      </c>
      <c r="AL279" s="133">
        <v>0.10968945936910408</v>
      </c>
      <c r="AM279" s="133" t="s">
        <v>1751</v>
      </c>
      <c r="AN279" s="133" t="s">
        <v>1751</v>
      </c>
      <c r="AO279" s="133" t="s">
        <v>1751</v>
      </c>
      <c r="AP279" s="133">
        <v>6.2668379902684673E-2</v>
      </c>
      <c r="AQ279" s="133">
        <v>0.14152782293543698</v>
      </c>
      <c r="AR279" s="133">
        <v>0.14614191689773687</v>
      </c>
      <c r="AS279" s="133">
        <v>7.9470861186597547E-2</v>
      </c>
      <c r="AT279" s="133" t="s">
        <v>1751</v>
      </c>
      <c r="AU279" s="133" t="s">
        <v>1751</v>
      </c>
      <c r="AV279" s="68" t="s">
        <v>1751</v>
      </c>
      <c r="AW279" s="68" t="s">
        <v>1751</v>
      </c>
      <c r="AX279" s="68" t="s">
        <v>1751</v>
      </c>
      <c r="AY279" s="68">
        <v>0.14411621304306707</v>
      </c>
      <c r="AZ279" s="68">
        <v>0.14347431160840457</v>
      </c>
      <c r="BA279" s="68" t="s">
        <v>1751</v>
      </c>
      <c r="BB279" s="68">
        <v>0.10736416199819199</v>
      </c>
      <c r="BC279" s="68" t="s">
        <v>1751</v>
      </c>
      <c r="BD279" s="68" t="s">
        <v>1751</v>
      </c>
      <c r="BE279" s="68" t="s">
        <v>1751</v>
      </c>
      <c r="BF279" s="68" t="s">
        <v>1751</v>
      </c>
      <c r="BG279" s="68" t="s">
        <v>1751</v>
      </c>
      <c r="BH279" s="68" t="s">
        <v>1751</v>
      </c>
      <c r="BI279" s="68" t="s">
        <v>1751</v>
      </c>
      <c r="BJ279" s="68" t="s">
        <v>1751</v>
      </c>
      <c r="BK279" s="68" t="s">
        <v>1751</v>
      </c>
      <c r="BM279" s="68" t="s">
        <v>1751</v>
      </c>
    </row>
    <row r="280" spans="1:65">
      <c r="A280" s="132">
        <v>45180</v>
      </c>
      <c r="B280" s="133">
        <v>0.11558332358330939</v>
      </c>
      <c r="C280" s="133">
        <v>0.11617535435085186</v>
      </c>
      <c r="D280" s="133">
        <v>0.1286893892564176</v>
      </c>
      <c r="E280" s="133">
        <v>0.12655384631088407</v>
      </c>
      <c r="F280" s="133">
        <v>0.1376013897812326</v>
      </c>
      <c r="G280" s="133">
        <v>0.13450015933079257</v>
      </c>
      <c r="H280" s="133">
        <v>0.15436038590791493</v>
      </c>
      <c r="I280" s="133">
        <v>0.13417482501065928</v>
      </c>
      <c r="J280" s="133">
        <v>0.14094509185290902</v>
      </c>
      <c r="K280" s="133">
        <v>0.13399355885632758</v>
      </c>
      <c r="L280" s="133">
        <v>0.12636014748179247</v>
      </c>
      <c r="M280" s="133">
        <v>0.11024158047594271</v>
      </c>
      <c r="N280" s="133">
        <v>8.6965658381355129E-2</v>
      </c>
      <c r="O280" s="133">
        <v>0.14686993942493412</v>
      </c>
      <c r="P280" s="133">
        <v>0.13009046572773</v>
      </c>
      <c r="Q280" s="133">
        <v>0.11769162883558562</v>
      </c>
      <c r="R280" s="133">
        <v>0.16948384400279673</v>
      </c>
      <c r="S280" s="133">
        <v>0.12903797514844476</v>
      </c>
      <c r="T280" s="133">
        <v>8.0975306423228186E-2</v>
      </c>
      <c r="U280" s="133">
        <v>0.13262991628482784</v>
      </c>
      <c r="V280" s="133">
        <v>0.10490567729427186</v>
      </c>
      <c r="W280" s="133">
        <v>0.11143947466894943</v>
      </c>
      <c r="X280" s="133">
        <v>8.9989942951676907E-2</v>
      </c>
      <c r="Y280" s="133">
        <v>9.0660621220577511E-2</v>
      </c>
      <c r="Z280" s="133">
        <v>9.046508678953416E-2</v>
      </c>
      <c r="AA280" s="133">
        <v>0.10952575145259129</v>
      </c>
      <c r="AB280" s="133">
        <v>8.6540088177336424E-2</v>
      </c>
      <c r="AC280" s="133">
        <v>8.6538012373524348E-2</v>
      </c>
      <c r="AD280" s="133">
        <v>0.12679965209742267</v>
      </c>
      <c r="AE280" s="133">
        <v>0.13194922913456958</v>
      </c>
      <c r="AF280" s="133">
        <v>6.8398283827335371E-2</v>
      </c>
      <c r="AG280" s="133">
        <v>0.13543156128987818</v>
      </c>
      <c r="AH280" s="133">
        <v>0.10206542036811439</v>
      </c>
      <c r="AI280" s="133">
        <v>7.1200916657135654E-2</v>
      </c>
      <c r="AJ280" s="133">
        <v>4.2166581285751181E-2</v>
      </c>
      <c r="AK280" s="133">
        <v>0.13517156895438259</v>
      </c>
      <c r="AL280" s="133">
        <v>0.10968945936910424</v>
      </c>
      <c r="AM280" s="133" t="s">
        <v>1751</v>
      </c>
      <c r="AN280" s="133" t="s">
        <v>1751</v>
      </c>
      <c r="AO280" s="133" t="s">
        <v>1751</v>
      </c>
      <c r="AP280" s="133">
        <v>6.2668379902684673E-2</v>
      </c>
      <c r="AQ280" s="133">
        <v>0.14152782293543692</v>
      </c>
      <c r="AR280" s="133">
        <v>0.14467260680196323</v>
      </c>
      <c r="AS280" s="133">
        <v>7.9470861186597408E-2</v>
      </c>
      <c r="AT280" s="133" t="s">
        <v>1751</v>
      </c>
      <c r="AU280" s="133" t="s">
        <v>1751</v>
      </c>
      <c r="AV280" s="68" t="s">
        <v>1751</v>
      </c>
      <c r="AW280" s="68" t="s">
        <v>1751</v>
      </c>
      <c r="AX280" s="68" t="s">
        <v>1751</v>
      </c>
      <c r="AY280" s="68">
        <v>0.14366158501899812</v>
      </c>
      <c r="AZ280" s="68">
        <v>0.1421662618718651</v>
      </c>
      <c r="BA280" s="68" t="s">
        <v>1751</v>
      </c>
      <c r="BB280" s="68">
        <v>0.10736416199819183</v>
      </c>
      <c r="BC280" s="68" t="s">
        <v>1751</v>
      </c>
      <c r="BD280" s="68" t="s">
        <v>1751</v>
      </c>
      <c r="BE280" s="68" t="s">
        <v>1751</v>
      </c>
      <c r="BF280" s="68" t="s">
        <v>1751</v>
      </c>
      <c r="BG280" s="68" t="s">
        <v>1751</v>
      </c>
      <c r="BH280" s="68" t="s">
        <v>1751</v>
      </c>
      <c r="BI280" s="68" t="s">
        <v>1751</v>
      </c>
      <c r="BJ280" s="68" t="s">
        <v>1751</v>
      </c>
      <c r="BK280" s="68" t="s">
        <v>1751</v>
      </c>
      <c r="BM280" s="68" t="s">
        <v>1751</v>
      </c>
    </row>
    <row r="281" spans="1:65">
      <c r="A281" s="132">
        <v>45181</v>
      </c>
      <c r="B281" s="133">
        <v>0.11558332358330942</v>
      </c>
      <c r="C281" s="133">
        <v>0.11617535435085186</v>
      </c>
      <c r="D281" s="133">
        <v>0.12868938925742504</v>
      </c>
      <c r="E281" s="133">
        <v>0.12655384631088407</v>
      </c>
      <c r="F281" s="133">
        <v>0.1401053940160446</v>
      </c>
      <c r="G281" s="133">
        <v>0.13940394741876547</v>
      </c>
      <c r="H281" s="133">
        <v>0.15436038602691329</v>
      </c>
      <c r="I281" s="133">
        <v>0.13417482501065933</v>
      </c>
      <c r="J281" s="133">
        <v>0.14102233365383529</v>
      </c>
      <c r="K281" s="133">
        <v>0.13399355880076544</v>
      </c>
      <c r="L281" s="133">
        <v>0.1265240473986258</v>
      </c>
      <c r="M281" s="133">
        <v>0.11024158047594272</v>
      </c>
      <c r="N281" s="133">
        <v>8.6965658381354907E-2</v>
      </c>
      <c r="O281" s="133">
        <v>0.1468699394030952</v>
      </c>
      <c r="P281" s="133">
        <v>0.13377909449299735</v>
      </c>
      <c r="Q281" s="133">
        <v>0.11769162845185833</v>
      </c>
      <c r="R281" s="133">
        <v>0.16948384400279673</v>
      </c>
      <c r="S281" s="133">
        <v>0.12903797514844467</v>
      </c>
      <c r="T281" s="133">
        <v>8.0975306423228047E-2</v>
      </c>
      <c r="U281" s="133">
        <v>0.13099556466964177</v>
      </c>
      <c r="V281" s="133">
        <v>0.10490567729427161</v>
      </c>
      <c r="W281" s="133">
        <v>0.11143947466894945</v>
      </c>
      <c r="X281" s="133">
        <v>8.9989942951676935E-2</v>
      </c>
      <c r="Y281" s="133">
        <v>9.0660621220577539E-2</v>
      </c>
      <c r="Z281" s="133">
        <v>9.046508678953416E-2</v>
      </c>
      <c r="AA281" s="133">
        <v>0.1095257514525913</v>
      </c>
      <c r="AB281" s="133">
        <v>8.6540088177336424E-2</v>
      </c>
      <c r="AC281" s="133">
        <v>8.6538012373524195E-2</v>
      </c>
      <c r="AD281" s="133">
        <v>0.12679965211864799</v>
      </c>
      <c r="AE281" s="133">
        <v>0.13208196680821663</v>
      </c>
      <c r="AF281" s="133">
        <v>6.8398283825401487E-2</v>
      </c>
      <c r="AG281" s="133">
        <v>0.13339197720798518</v>
      </c>
      <c r="AH281" s="133">
        <v>0.1020654203681144</v>
      </c>
      <c r="AI281" s="133">
        <v>7.1200916657135502E-2</v>
      </c>
      <c r="AJ281" s="133">
        <v>4.2166581285751355E-2</v>
      </c>
      <c r="AK281" s="133">
        <v>0.14448634146670081</v>
      </c>
      <c r="AL281" s="133">
        <v>0.10968945914843885</v>
      </c>
      <c r="AM281" s="133" t="s">
        <v>1751</v>
      </c>
      <c r="AN281" s="133" t="s">
        <v>1751</v>
      </c>
      <c r="AO281" s="133" t="s">
        <v>1751</v>
      </c>
      <c r="AP281" s="133">
        <v>6.2668379902684729E-2</v>
      </c>
      <c r="AQ281" s="133">
        <v>0.14152782293543692</v>
      </c>
      <c r="AR281" s="133">
        <v>0.14467260680196306</v>
      </c>
      <c r="AS281" s="133">
        <v>7.9470861186597519E-2</v>
      </c>
      <c r="AT281" s="133" t="s">
        <v>1751</v>
      </c>
      <c r="AU281" s="133" t="s">
        <v>1751</v>
      </c>
      <c r="AV281" s="68" t="s">
        <v>1751</v>
      </c>
      <c r="AW281" s="68" t="s">
        <v>1751</v>
      </c>
      <c r="AX281" s="68" t="s">
        <v>1751</v>
      </c>
      <c r="AY281" s="68">
        <v>0.14366158501899817</v>
      </c>
      <c r="AZ281" s="68">
        <v>0.13807845320124271</v>
      </c>
      <c r="BA281" s="68" t="s">
        <v>1751</v>
      </c>
      <c r="BB281" s="68">
        <v>0.10736416199819192</v>
      </c>
      <c r="BC281" s="68" t="s">
        <v>1751</v>
      </c>
      <c r="BD281" s="68" t="s">
        <v>1751</v>
      </c>
      <c r="BE281" s="68" t="s">
        <v>1751</v>
      </c>
      <c r="BF281" s="68" t="s">
        <v>1751</v>
      </c>
      <c r="BG281" s="68" t="s">
        <v>1751</v>
      </c>
      <c r="BH281" s="68" t="s">
        <v>1751</v>
      </c>
      <c r="BI281" s="68" t="s">
        <v>1751</v>
      </c>
      <c r="BJ281" s="68" t="s">
        <v>1751</v>
      </c>
      <c r="BK281" s="68" t="s">
        <v>1751</v>
      </c>
      <c r="BM281" s="68" t="s">
        <v>1751</v>
      </c>
    </row>
    <row r="282" spans="1:65">
      <c r="A282" s="132">
        <v>45182</v>
      </c>
      <c r="B282" s="133">
        <v>0.11558332358330937</v>
      </c>
      <c r="C282" s="133">
        <v>0.11617535435085186</v>
      </c>
      <c r="D282" s="133">
        <v>0.12868938925742504</v>
      </c>
      <c r="E282" s="133">
        <v>0.1265538463173202</v>
      </c>
      <c r="F282" s="133">
        <v>0.14018132324186161</v>
      </c>
      <c r="G282" s="133">
        <v>0.13940394741095291</v>
      </c>
      <c r="H282" s="133">
        <v>0.15436038602691332</v>
      </c>
      <c r="I282" s="133">
        <v>0.13417482501065933</v>
      </c>
      <c r="J282" s="133">
        <v>0.1410223336538354</v>
      </c>
      <c r="K282" s="133">
        <v>0.13477239773323907</v>
      </c>
      <c r="L282" s="133">
        <v>0.1265240473986258</v>
      </c>
      <c r="M282" s="133">
        <v>0.11024158047594271</v>
      </c>
      <c r="N282" s="133">
        <v>8.6965658381355129E-2</v>
      </c>
      <c r="O282" s="133">
        <v>0.14686993940309517</v>
      </c>
      <c r="P282" s="133">
        <v>0.13377909449299746</v>
      </c>
      <c r="Q282" s="133">
        <v>0.11769162844254247</v>
      </c>
      <c r="R282" s="133">
        <v>0.16948384400279673</v>
      </c>
      <c r="S282" s="133">
        <v>0.12903797514844476</v>
      </c>
      <c r="T282" s="133">
        <v>8.0975306423228186E-2</v>
      </c>
      <c r="U282" s="133">
        <v>0.13099556466964177</v>
      </c>
      <c r="V282" s="133">
        <v>0.10490567729427186</v>
      </c>
      <c r="W282" s="133">
        <v>0.11143947466894943</v>
      </c>
      <c r="X282" s="133">
        <v>8.9989942951676907E-2</v>
      </c>
      <c r="Y282" s="133">
        <v>9.0660621220577498E-2</v>
      </c>
      <c r="Z282" s="133">
        <v>9.046508678953416E-2</v>
      </c>
      <c r="AA282" s="133">
        <v>0.10952575145259129</v>
      </c>
      <c r="AB282" s="133">
        <v>8.6540088177336424E-2</v>
      </c>
      <c r="AC282" s="133">
        <v>8.6538012373524348E-2</v>
      </c>
      <c r="AD282" s="133">
        <v>0.12679965212213992</v>
      </c>
      <c r="AE282" s="133">
        <v>0.13208196680821663</v>
      </c>
      <c r="AF282" s="133">
        <v>7.8690588852517049E-2</v>
      </c>
      <c r="AG282" s="133">
        <v>0.13346656799276366</v>
      </c>
      <c r="AH282" s="133">
        <v>0.10206542036811439</v>
      </c>
      <c r="AI282" s="133">
        <v>7.1200916657135654E-2</v>
      </c>
      <c r="AJ282" s="133">
        <v>4.2166580975970432E-2</v>
      </c>
      <c r="AK282" s="133">
        <v>0.14465541014715225</v>
      </c>
      <c r="AL282" s="133">
        <v>0.10968945914843872</v>
      </c>
      <c r="AM282" s="133" t="s">
        <v>1751</v>
      </c>
      <c r="AN282" s="133" t="s">
        <v>1751</v>
      </c>
      <c r="AO282" s="133" t="s">
        <v>1751</v>
      </c>
      <c r="AP282" s="133">
        <v>6.2668379902684784E-2</v>
      </c>
      <c r="AQ282" s="133">
        <v>0.14152782293543681</v>
      </c>
      <c r="AR282" s="133">
        <v>0.14484968416008087</v>
      </c>
      <c r="AS282" s="133">
        <v>7.9470861186597547E-2</v>
      </c>
      <c r="AT282" s="133" t="s">
        <v>1751</v>
      </c>
      <c r="AU282" s="133" t="s">
        <v>1751</v>
      </c>
      <c r="AV282" s="68" t="s">
        <v>1751</v>
      </c>
      <c r="AW282" s="68" t="s">
        <v>1751</v>
      </c>
      <c r="AX282" s="68" t="s">
        <v>1751</v>
      </c>
      <c r="AY282" s="68">
        <v>0.14382001073270337</v>
      </c>
      <c r="AZ282" s="68">
        <v>0.13807845320124265</v>
      </c>
      <c r="BA282" s="68" t="s">
        <v>1751</v>
      </c>
      <c r="BB282" s="68">
        <v>0.10736416199819183</v>
      </c>
      <c r="BC282" s="68" t="s">
        <v>1751</v>
      </c>
      <c r="BD282" s="68" t="s">
        <v>1751</v>
      </c>
      <c r="BE282" s="68" t="s">
        <v>1751</v>
      </c>
      <c r="BF282" s="68" t="s">
        <v>1751</v>
      </c>
      <c r="BG282" s="68" t="s">
        <v>1751</v>
      </c>
      <c r="BH282" s="68" t="s">
        <v>1751</v>
      </c>
      <c r="BI282" s="68" t="s">
        <v>1751</v>
      </c>
      <c r="BJ282" s="68" t="s">
        <v>1751</v>
      </c>
      <c r="BK282" s="68" t="s">
        <v>1751</v>
      </c>
      <c r="BM282" s="68" t="s">
        <v>1751</v>
      </c>
    </row>
    <row r="283" spans="1:65">
      <c r="A283" s="132">
        <v>45183</v>
      </c>
      <c r="B283" s="133">
        <v>0.11558332358330937</v>
      </c>
      <c r="C283" s="133">
        <v>0.11617535435085186</v>
      </c>
      <c r="D283" s="133">
        <v>0.12868938925742504</v>
      </c>
      <c r="E283" s="133">
        <v>0.1265538463173202</v>
      </c>
      <c r="F283" s="133">
        <v>0.14018132319161475</v>
      </c>
      <c r="G283" s="133">
        <v>0.13940394741095291</v>
      </c>
      <c r="H283" s="133">
        <v>0.15436038602691332</v>
      </c>
      <c r="I283" s="133">
        <v>0.13417482501065933</v>
      </c>
      <c r="J283" s="133">
        <v>0.1410223336538354</v>
      </c>
      <c r="K283" s="133">
        <v>0.13477239773323904</v>
      </c>
      <c r="L283" s="133">
        <v>0.1265240473986258</v>
      </c>
      <c r="M283" s="133">
        <v>0.11024158047594271</v>
      </c>
      <c r="N283" s="133">
        <v>8.6965658381355129E-2</v>
      </c>
      <c r="O283" s="133">
        <v>0.14686993940309517</v>
      </c>
      <c r="P283" s="133">
        <v>0.13377909449299746</v>
      </c>
      <c r="Q283" s="133">
        <v>0.11769162844254247</v>
      </c>
      <c r="R283" s="133">
        <v>0.16948384400279673</v>
      </c>
      <c r="S283" s="133">
        <v>0.12903797514844476</v>
      </c>
      <c r="T283" s="133">
        <v>8.0975306423228186E-2</v>
      </c>
      <c r="U283" s="133">
        <v>0.13099556466964177</v>
      </c>
      <c r="V283" s="133">
        <v>0.10490567729427186</v>
      </c>
      <c r="W283" s="133">
        <v>0.11143947466894943</v>
      </c>
      <c r="X283" s="133">
        <v>8.9989942951676907E-2</v>
      </c>
      <c r="Y283" s="133">
        <v>9.0660621220577498E-2</v>
      </c>
      <c r="Z283" s="133">
        <v>9.046508678953416E-2</v>
      </c>
      <c r="AA283" s="133">
        <v>0.10952575145259129</v>
      </c>
      <c r="AB283" s="133">
        <v>8.6540088177336424E-2</v>
      </c>
      <c r="AC283" s="133">
        <v>8.6538012373524348E-2</v>
      </c>
      <c r="AD283" s="133">
        <v>0.12679965212213992</v>
      </c>
      <c r="AE283" s="133">
        <v>0.13208196680821663</v>
      </c>
      <c r="AF283" s="133">
        <v>7.8690588852517049E-2</v>
      </c>
      <c r="AG283" s="133">
        <v>0.13346656799276366</v>
      </c>
      <c r="AH283" s="133">
        <v>0.10206542036811439</v>
      </c>
      <c r="AI283" s="133">
        <v>7.1200916657135654E-2</v>
      </c>
      <c r="AJ283" s="133">
        <v>4.2166580975970432E-2</v>
      </c>
      <c r="AK283" s="133">
        <v>0.14465541014715225</v>
      </c>
      <c r="AL283" s="133">
        <v>0.10968945914843872</v>
      </c>
      <c r="AM283" s="133" t="s">
        <v>1751</v>
      </c>
      <c r="AN283" s="133" t="s">
        <v>1751</v>
      </c>
      <c r="AO283" s="133" t="s">
        <v>1751</v>
      </c>
      <c r="AP283" s="133">
        <v>6.2668379902684784E-2</v>
      </c>
      <c r="AQ283" s="133">
        <v>0.14152782293543681</v>
      </c>
      <c r="AR283" s="133">
        <v>0.14484968416008087</v>
      </c>
      <c r="AS283" s="133">
        <v>7.9470861186597547E-2</v>
      </c>
      <c r="AT283" s="133" t="s">
        <v>1751</v>
      </c>
      <c r="AU283" s="133" t="s">
        <v>1751</v>
      </c>
      <c r="AV283" s="68" t="s">
        <v>1751</v>
      </c>
      <c r="AW283" s="68" t="s">
        <v>1751</v>
      </c>
      <c r="AX283" s="68" t="s">
        <v>1751</v>
      </c>
      <c r="AY283" s="68">
        <v>0.14382001073270334</v>
      </c>
      <c r="AZ283" s="68">
        <v>0.13807845320124265</v>
      </c>
      <c r="BA283" s="68" t="s">
        <v>1751</v>
      </c>
      <c r="BB283" s="68">
        <v>0.10736416199819183</v>
      </c>
      <c r="BC283" s="68" t="s">
        <v>1751</v>
      </c>
      <c r="BD283" s="68" t="s">
        <v>1751</v>
      </c>
      <c r="BE283" s="68" t="s">
        <v>1751</v>
      </c>
      <c r="BF283" s="68" t="s">
        <v>1751</v>
      </c>
      <c r="BG283" s="68" t="s">
        <v>1751</v>
      </c>
      <c r="BH283" s="68" t="s">
        <v>1751</v>
      </c>
      <c r="BI283" s="68" t="s">
        <v>1751</v>
      </c>
      <c r="BJ283" s="68" t="s">
        <v>1751</v>
      </c>
      <c r="BK283" s="68" t="s">
        <v>1751</v>
      </c>
      <c r="BM283" s="68" t="s">
        <v>1751</v>
      </c>
    </row>
    <row r="284" spans="1:65">
      <c r="A284" s="132">
        <v>45183</v>
      </c>
      <c r="B284" s="133">
        <v>0.11558332358330937</v>
      </c>
      <c r="C284" s="133">
        <v>0.11617535435085197</v>
      </c>
      <c r="D284" s="133">
        <v>0.12868938925742504</v>
      </c>
      <c r="E284" s="133">
        <v>0.1265538463173202</v>
      </c>
      <c r="F284" s="133">
        <v>0.14018132319161475</v>
      </c>
      <c r="G284" s="133">
        <v>0.13940394741095291</v>
      </c>
      <c r="H284" s="133">
        <v>0.15436038602691332</v>
      </c>
      <c r="I284" s="133">
        <v>0.13417482501065933</v>
      </c>
      <c r="J284" s="133">
        <v>0.1410223336538354</v>
      </c>
      <c r="K284" s="133">
        <v>0.13477239773323904</v>
      </c>
      <c r="L284" s="133">
        <v>0.1265240473986258</v>
      </c>
      <c r="M284" s="133">
        <v>0.11024158047594271</v>
      </c>
      <c r="N284" s="133">
        <v>8.6965658381355671E-2</v>
      </c>
      <c r="O284" s="133">
        <v>0.14686993940309517</v>
      </c>
      <c r="P284" s="133">
        <v>0.13377909449299746</v>
      </c>
      <c r="Q284" s="133">
        <v>0.11769162844254247</v>
      </c>
      <c r="R284" s="133">
        <v>0.16948384400279673</v>
      </c>
      <c r="S284" s="133">
        <v>0.12903797514844476</v>
      </c>
      <c r="T284" s="133">
        <v>8.0975306423228186E-2</v>
      </c>
      <c r="U284" s="133">
        <v>0.13099556466964177</v>
      </c>
      <c r="V284" s="133">
        <v>0.10490567729427186</v>
      </c>
      <c r="W284" s="133">
        <v>0.11143947466894943</v>
      </c>
      <c r="X284" s="133">
        <v>8.9989942951676907E-2</v>
      </c>
      <c r="Y284" s="133">
        <v>9.0660621220577498E-2</v>
      </c>
      <c r="Z284" s="133">
        <v>9.0465086789534035E-2</v>
      </c>
      <c r="AA284" s="133">
        <v>0.10952575145259129</v>
      </c>
      <c r="AB284" s="133">
        <v>8.6540088177336494E-2</v>
      </c>
      <c r="AC284" s="133">
        <v>8.6538010023482562E-2</v>
      </c>
      <c r="AD284" s="133">
        <v>0.12679965212213992</v>
      </c>
      <c r="AE284" s="133">
        <v>0.13208196680821666</v>
      </c>
      <c r="AF284" s="133">
        <v>7.8690588852517077E-2</v>
      </c>
      <c r="AG284" s="133">
        <v>0.13346656799276366</v>
      </c>
      <c r="AH284" s="133">
        <v>0.10206542036811439</v>
      </c>
      <c r="AI284" s="133">
        <v>7.1200916657135654E-2</v>
      </c>
      <c r="AJ284" s="133">
        <v>4.2166580975970459E-2</v>
      </c>
      <c r="AK284" s="133">
        <v>0.14465541014715225</v>
      </c>
      <c r="AL284" s="133">
        <v>0.10968945914843872</v>
      </c>
      <c r="AM284" s="133" t="s">
        <v>1751</v>
      </c>
      <c r="AN284" s="133" t="s">
        <v>1751</v>
      </c>
      <c r="AO284" s="133" t="s">
        <v>1751</v>
      </c>
      <c r="AP284" s="133">
        <v>6.2668379902684854E-2</v>
      </c>
      <c r="AQ284" s="133">
        <v>0.14152782293543681</v>
      </c>
      <c r="AR284" s="133">
        <v>0.14484968416008087</v>
      </c>
      <c r="AS284" s="133">
        <v>7.9470861186597547E-2</v>
      </c>
      <c r="AT284" s="133" t="s">
        <v>1751</v>
      </c>
      <c r="AU284" s="133" t="s">
        <v>1751</v>
      </c>
      <c r="AV284" s="68" t="s">
        <v>1751</v>
      </c>
      <c r="AW284" s="68" t="s">
        <v>1751</v>
      </c>
      <c r="AX284" s="68" t="s">
        <v>1751</v>
      </c>
      <c r="AY284" s="68">
        <v>0.14382001073270334</v>
      </c>
      <c r="AZ284" s="68">
        <v>0.13807845320124265</v>
      </c>
      <c r="BA284" s="68" t="s">
        <v>1751</v>
      </c>
      <c r="BB284" s="68">
        <v>0.10736416199819183</v>
      </c>
      <c r="BC284" s="68" t="s">
        <v>1751</v>
      </c>
      <c r="BD284" s="68" t="s">
        <v>1751</v>
      </c>
      <c r="BE284" s="68" t="s">
        <v>1751</v>
      </c>
      <c r="BF284" s="68" t="s">
        <v>1751</v>
      </c>
      <c r="BG284" s="68" t="s">
        <v>1751</v>
      </c>
      <c r="BH284" s="68" t="s">
        <v>1751</v>
      </c>
      <c r="BI284" s="68" t="s">
        <v>1751</v>
      </c>
      <c r="BJ284" s="68" t="s">
        <v>1751</v>
      </c>
      <c r="BK284" s="68" t="s">
        <v>1751</v>
      </c>
      <c r="BM284" s="68" t="s">
        <v>1751</v>
      </c>
    </row>
    <row r="285" spans="1:65">
      <c r="A285" s="132">
        <v>45184</v>
      </c>
      <c r="B285" s="133">
        <v>0.11558332358330937</v>
      </c>
      <c r="C285" s="133">
        <v>0.11617535435085186</v>
      </c>
      <c r="D285" s="133">
        <v>0.12868938925742504</v>
      </c>
      <c r="E285" s="133">
        <v>0.1265538463173202</v>
      </c>
      <c r="F285" s="133">
        <v>0.14018132319161464</v>
      </c>
      <c r="G285" s="133">
        <v>0.13940394741095291</v>
      </c>
      <c r="H285" s="133">
        <v>0.15436038602691332</v>
      </c>
      <c r="I285" s="133">
        <v>0.13417482501065933</v>
      </c>
      <c r="J285" s="133">
        <v>0.1410223336538354</v>
      </c>
      <c r="K285" s="133">
        <v>0.13477239773323893</v>
      </c>
      <c r="L285" s="133">
        <v>0.1265240473986258</v>
      </c>
      <c r="M285" s="133">
        <v>0.11024158047594271</v>
      </c>
      <c r="N285" s="133">
        <v>8.6965658381355129E-2</v>
      </c>
      <c r="O285" s="133">
        <v>0.14686993940309517</v>
      </c>
      <c r="P285" s="133">
        <v>0.13377909449299746</v>
      </c>
      <c r="Q285" s="133">
        <v>0.11769162844254247</v>
      </c>
      <c r="R285" s="133">
        <v>0.16948384400279673</v>
      </c>
      <c r="S285" s="133">
        <v>0.12903797514844476</v>
      </c>
      <c r="T285" s="133">
        <v>8.0975306423228186E-2</v>
      </c>
      <c r="U285" s="133">
        <v>0.13099556466964177</v>
      </c>
      <c r="V285" s="133">
        <v>0.10490567729427186</v>
      </c>
      <c r="W285" s="133">
        <v>0.11143947466894943</v>
      </c>
      <c r="X285" s="133">
        <v>8.9989942951676907E-2</v>
      </c>
      <c r="Y285" s="133">
        <v>9.0660621220577498E-2</v>
      </c>
      <c r="Z285" s="133">
        <v>9.046508678953416E-2</v>
      </c>
      <c r="AA285" s="133">
        <v>0.10952575145259129</v>
      </c>
      <c r="AB285" s="133">
        <v>8.6540088177336424E-2</v>
      </c>
      <c r="AC285" s="133">
        <v>8.6538012373524348E-2</v>
      </c>
      <c r="AD285" s="133">
        <v>0.12679965212213992</v>
      </c>
      <c r="AE285" s="133">
        <v>0.13208196680821663</v>
      </c>
      <c r="AF285" s="133">
        <v>7.8690588852517049E-2</v>
      </c>
      <c r="AG285" s="133">
        <v>0.13346656799276366</v>
      </c>
      <c r="AH285" s="133">
        <v>0.10206542036811439</v>
      </c>
      <c r="AI285" s="133">
        <v>7.1200916657135654E-2</v>
      </c>
      <c r="AJ285" s="133">
        <v>4.2166580975970432E-2</v>
      </c>
      <c r="AK285" s="133">
        <v>0.14465541014715225</v>
      </c>
      <c r="AL285" s="133">
        <v>0.10968945914843872</v>
      </c>
      <c r="AM285" s="133" t="s">
        <v>1751</v>
      </c>
      <c r="AN285" s="133" t="s">
        <v>1751</v>
      </c>
      <c r="AO285" s="133" t="s">
        <v>1751</v>
      </c>
      <c r="AP285" s="133">
        <v>6.2668379902684784E-2</v>
      </c>
      <c r="AQ285" s="133">
        <v>0.14152782293543681</v>
      </c>
      <c r="AR285" s="133">
        <v>0.14484968416008087</v>
      </c>
      <c r="AS285" s="133">
        <v>7.9470861186597547E-2</v>
      </c>
      <c r="AT285" s="133" t="s">
        <v>1751</v>
      </c>
      <c r="AU285" s="133" t="s">
        <v>1751</v>
      </c>
      <c r="AV285" s="68" t="s">
        <v>1751</v>
      </c>
      <c r="AW285" s="68" t="s">
        <v>1751</v>
      </c>
      <c r="AX285" s="68" t="s">
        <v>1751</v>
      </c>
      <c r="AY285" s="68">
        <v>0.14382001073270337</v>
      </c>
      <c r="AZ285" s="68">
        <v>0.13807845320124265</v>
      </c>
      <c r="BA285" s="68" t="s">
        <v>1751</v>
      </c>
      <c r="BB285" s="68">
        <v>0.10736416199819183</v>
      </c>
      <c r="BC285" s="68" t="s">
        <v>1751</v>
      </c>
      <c r="BD285" s="68" t="s">
        <v>1751</v>
      </c>
      <c r="BE285" s="68" t="s">
        <v>1751</v>
      </c>
      <c r="BF285" s="68" t="s">
        <v>1751</v>
      </c>
      <c r="BG285" s="68" t="s">
        <v>1751</v>
      </c>
      <c r="BH285" s="68" t="s">
        <v>1751</v>
      </c>
      <c r="BI285" s="68" t="s">
        <v>1751</v>
      </c>
      <c r="BJ285" s="68" t="s">
        <v>1751</v>
      </c>
      <c r="BK285" s="68" t="s">
        <v>1751</v>
      </c>
      <c r="BM285" s="68" t="s">
        <v>1751</v>
      </c>
    </row>
    <row r="286" spans="1:65">
      <c r="A286" s="132">
        <v>45185</v>
      </c>
      <c r="B286" s="133">
        <v>0.11558332358330937</v>
      </c>
      <c r="C286" s="133">
        <v>0.11617535435085186</v>
      </c>
      <c r="D286" s="133">
        <v>0.12868938925742504</v>
      </c>
      <c r="E286" s="133">
        <v>0.1265538463173202</v>
      </c>
      <c r="F286" s="133">
        <v>0.14018132319161475</v>
      </c>
      <c r="G286" s="133">
        <v>0.13940394741095291</v>
      </c>
      <c r="H286" s="133">
        <v>0.15436038602691332</v>
      </c>
      <c r="I286" s="133">
        <v>0.13417482501065933</v>
      </c>
      <c r="J286" s="133">
        <v>0.1410223336538354</v>
      </c>
      <c r="K286" s="133">
        <v>0.13477239773323904</v>
      </c>
      <c r="L286" s="133">
        <v>0.1265240473986258</v>
      </c>
      <c r="M286" s="133">
        <v>0.11024158047594271</v>
      </c>
      <c r="N286" s="133">
        <v>8.6965658381355129E-2</v>
      </c>
      <c r="O286" s="133">
        <v>0.14686993940309517</v>
      </c>
      <c r="P286" s="133">
        <v>0.13377909449299746</v>
      </c>
      <c r="Q286" s="133">
        <v>0.11769162844254247</v>
      </c>
      <c r="R286" s="133">
        <v>0.16948384400279673</v>
      </c>
      <c r="S286" s="133">
        <v>0.12903797514844476</v>
      </c>
      <c r="T286" s="133">
        <v>8.0975306423228186E-2</v>
      </c>
      <c r="U286" s="133">
        <v>0.13099556466964177</v>
      </c>
      <c r="V286" s="133">
        <v>0.10490567729427186</v>
      </c>
      <c r="W286" s="133">
        <v>0.11143947466894943</v>
      </c>
      <c r="X286" s="133">
        <v>8.9989942951676907E-2</v>
      </c>
      <c r="Y286" s="133">
        <v>9.0660621220577498E-2</v>
      </c>
      <c r="Z286" s="133">
        <v>9.046508678953416E-2</v>
      </c>
      <c r="AA286" s="133">
        <v>0.10952575145259129</v>
      </c>
      <c r="AB286" s="133">
        <v>8.6540088177336424E-2</v>
      </c>
      <c r="AC286" s="133">
        <v>8.6538012373524348E-2</v>
      </c>
      <c r="AD286" s="133">
        <v>0.12679965212213992</v>
      </c>
      <c r="AE286" s="133">
        <v>0.13208196680821663</v>
      </c>
      <c r="AF286" s="133">
        <v>7.8690588852517049E-2</v>
      </c>
      <c r="AG286" s="133">
        <v>0.13346656799276366</v>
      </c>
      <c r="AH286" s="133">
        <v>0.10206542036811439</v>
      </c>
      <c r="AI286" s="133">
        <v>7.1200916657135654E-2</v>
      </c>
      <c r="AJ286" s="133">
        <v>4.2166580975970432E-2</v>
      </c>
      <c r="AK286" s="133">
        <v>0.14465541014715225</v>
      </c>
      <c r="AL286" s="133">
        <v>0.10968945914843872</v>
      </c>
      <c r="AM286" s="133" t="s">
        <v>1751</v>
      </c>
      <c r="AN286" s="133" t="s">
        <v>1751</v>
      </c>
      <c r="AO286" s="133" t="s">
        <v>1751</v>
      </c>
      <c r="AP286" s="133">
        <v>6.2668379902684784E-2</v>
      </c>
      <c r="AQ286" s="133">
        <v>0.14152782293543681</v>
      </c>
      <c r="AR286" s="133">
        <v>0.14484968416008087</v>
      </c>
      <c r="AS286" s="133">
        <v>7.9470861186597547E-2</v>
      </c>
      <c r="AT286" s="133" t="s">
        <v>1751</v>
      </c>
      <c r="AU286" s="133" t="s">
        <v>1751</v>
      </c>
      <c r="AV286" s="68" t="s">
        <v>1751</v>
      </c>
      <c r="AW286" s="68" t="s">
        <v>1751</v>
      </c>
      <c r="AX286" s="68" t="s">
        <v>1751</v>
      </c>
      <c r="AY286" s="68">
        <v>0.14382001073270334</v>
      </c>
      <c r="AZ286" s="68">
        <v>0.13807845320124265</v>
      </c>
      <c r="BA286" s="68" t="s">
        <v>1751</v>
      </c>
      <c r="BB286" s="68">
        <v>0.10736416199819183</v>
      </c>
      <c r="BC286" s="68" t="s">
        <v>1751</v>
      </c>
      <c r="BD286" s="68" t="s">
        <v>1751</v>
      </c>
      <c r="BE286" s="68" t="s">
        <v>1751</v>
      </c>
      <c r="BF286" s="68" t="s">
        <v>1751</v>
      </c>
      <c r="BG286" s="68" t="s">
        <v>1751</v>
      </c>
      <c r="BH286" s="68" t="s">
        <v>1751</v>
      </c>
      <c r="BI286" s="68" t="s">
        <v>1751</v>
      </c>
      <c r="BJ286" s="68" t="s">
        <v>1751</v>
      </c>
      <c r="BK286" s="68" t="s">
        <v>1751</v>
      </c>
      <c r="BM286" s="68" t="s">
        <v>1751</v>
      </c>
    </row>
    <row r="287" spans="1:65">
      <c r="A287" s="132">
        <v>45186</v>
      </c>
      <c r="B287" s="133">
        <v>0.11558332358330939</v>
      </c>
      <c r="C287" s="133">
        <v>0.12488540956737593</v>
      </c>
      <c r="D287" s="133">
        <v>0.12868938925742496</v>
      </c>
      <c r="E287" s="133">
        <v>0.1265538463959883</v>
      </c>
      <c r="F287" s="133">
        <v>0.14210621774710694</v>
      </c>
      <c r="G287" s="133">
        <v>0.14147653218584869</v>
      </c>
      <c r="H287" s="133">
        <v>0.15436038585148876</v>
      </c>
      <c r="I287" s="133">
        <v>0.13855992148335167</v>
      </c>
      <c r="J287" s="133">
        <v>0.14102233365383537</v>
      </c>
      <c r="K287" s="133">
        <v>0.13477239740102881</v>
      </c>
      <c r="L287" s="133">
        <v>0.12267274673429876</v>
      </c>
      <c r="M287" s="133">
        <v>0.11024158047594268</v>
      </c>
      <c r="N287" s="133">
        <v>8.6965658381355129E-2</v>
      </c>
      <c r="O287" s="133">
        <v>0.14716228630629072</v>
      </c>
      <c r="P287" s="133">
        <v>0.13842761207951076</v>
      </c>
      <c r="Q287" s="133">
        <v>0.11769162884256283</v>
      </c>
      <c r="R287" s="133">
        <v>0.16948384400279659</v>
      </c>
      <c r="S287" s="133">
        <v>0.12903797514844473</v>
      </c>
      <c r="T287" s="133">
        <v>8.0975306423228186E-2</v>
      </c>
      <c r="U287" s="133">
        <v>0.13058191917656156</v>
      </c>
      <c r="V287" s="133">
        <v>0.10490567729427186</v>
      </c>
      <c r="W287" s="133">
        <v>0.11143947466894948</v>
      </c>
      <c r="X287" s="133">
        <v>8.9989942951676907E-2</v>
      </c>
      <c r="Y287" s="133">
        <v>9.0660621220577511E-2</v>
      </c>
      <c r="Z287" s="133">
        <v>9.046508678953416E-2</v>
      </c>
      <c r="AA287" s="133">
        <v>0.10952575145259126</v>
      </c>
      <c r="AB287" s="133">
        <v>8.6540088177336424E-2</v>
      </c>
      <c r="AC287" s="133">
        <v>8.6538012373524348E-2</v>
      </c>
      <c r="AD287" s="133">
        <v>0.12679965198331064</v>
      </c>
      <c r="AE287" s="133">
        <v>0.13208196706603731</v>
      </c>
      <c r="AF287" s="133">
        <v>6.8398283825401487E-2</v>
      </c>
      <c r="AG287" s="133">
        <v>0.13586408283328261</v>
      </c>
      <c r="AH287" s="133">
        <v>0.10206542036811443</v>
      </c>
      <c r="AI287" s="133">
        <v>7.1200916657135654E-2</v>
      </c>
      <c r="AJ287" s="133">
        <v>4.2166581285751355E-2</v>
      </c>
      <c r="AK287" s="133">
        <v>0.15925581089217691</v>
      </c>
      <c r="AL287" s="133">
        <v>0.10968945930741936</v>
      </c>
      <c r="AM287" s="133" t="s">
        <v>1751</v>
      </c>
      <c r="AN287" s="133" t="s">
        <v>1751</v>
      </c>
      <c r="AO287" s="133" t="s">
        <v>1751</v>
      </c>
      <c r="AP287" s="133">
        <v>6.2668379902684729E-2</v>
      </c>
      <c r="AQ287" s="133">
        <v>0.14152782293543686</v>
      </c>
      <c r="AR287" s="133">
        <v>0.1402072920296869</v>
      </c>
      <c r="AS287" s="133">
        <v>7.9470861186597491E-2</v>
      </c>
      <c r="AT287" s="133" t="s">
        <v>1751</v>
      </c>
      <c r="AU287" s="133" t="s">
        <v>1751</v>
      </c>
      <c r="AV287" s="68" t="s">
        <v>1751</v>
      </c>
      <c r="AW287" s="68" t="s">
        <v>1751</v>
      </c>
      <c r="AX287" s="68" t="s">
        <v>1751</v>
      </c>
      <c r="AY287" s="68">
        <v>0.14518145702914181</v>
      </c>
      <c r="AZ287" s="68">
        <v>0.13807845320124265</v>
      </c>
      <c r="BA287" s="68" t="s">
        <v>1751</v>
      </c>
      <c r="BB287" s="68">
        <v>0.10736416199819197</v>
      </c>
      <c r="BC287" s="68" t="s">
        <v>1751</v>
      </c>
      <c r="BD287" s="68" t="s">
        <v>1751</v>
      </c>
      <c r="BE287" s="68" t="s">
        <v>1751</v>
      </c>
      <c r="BF287" s="68" t="s">
        <v>1751</v>
      </c>
      <c r="BG287" s="68" t="s">
        <v>1751</v>
      </c>
      <c r="BH287" s="68" t="s">
        <v>1751</v>
      </c>
      <c r="BI287" s="68" t="s">
        <v>1751</v>
      </c>
      <c r="BJ287" s="68" t="s">
        <v>1751</v>
      </c>
      <c r="BK287" s="68" t="s">
        <v>1751</v>
      </c>
      <c r="BM287" s="68" t="s">
        <v>1751</v>
      </c>
    </row>
    <row r="288" spans="1:65">
      <c r="A288" s="132">
        <v>45187</v>
      </c>
      <c r="B288" s="133">
        <v>0.11558332358330942</v>
      </c>
      <c r="C288" s="133">
        <v>0.12488540956737593</v>
      </c>
      <c r="D288" s="133">
        <v>0.1286893892574251</v>
      </c>
      <c r="E288" s="133">
        <v>0.12655384639598827</v>
      </c>
      <c r="F288" s="133">
        <v>0.14210621757430891</v>
      </c>
      <c r="G288" s="133">
        <v>0.14155624612402462</v>
      </c>
      <c r="H288" s="133">
        <v>0.15038030048387069</v>
      </c>
      <c r="I288" s="133">
        <v>0.13855992148335172</v>
      </c>
      <c r="J288" s="133">
        <v>0.14102233382513429</v>
      </c>
      <c r="K288" s="133">
        <v>0.13477239740102887</v>
      </c>
      <c r="L288" s="133">
        <v>0.12703828616876348</v>
      </c>
      <c r="M288" s="133">
        <v>0.11024158047594268</v>
      </c>
      <c r="N288" s="133">
        <v>8.6965658381354921E-2</v>
      </c>
      <c r="O288" s="133">
        <v>0.14716228628377942</v>
      </c>
      <c r="P288" s="133">
        <v>0.13842761207951076</v>
      </c>
      <c r="Q288" s="133">
        <v>0.11769162884094184</v>
      </c>
      <c r="R288" s="133">
        <v>0.16948384400279659</v>
      </c>
      <c r="S288" s="133">
        <v>0.12903797514844473</v>
      </c>
      <c r="T288" s="133">
        <v>8.0975306423228047E-2</v>
      </c>
      <c r="U288" s="133">
        <v>0.12687412200575829</v>
      </c>
      <c r="V288" s="133">
        <v>0.1516813717409074</v>
      </c>
      <c r="W288" s="133">
        <v>0.11143947466894948</v>
      </c>
      <c r="X288" s="133">
        <v>8.9989942951676949E-2</v>
      </c>
      <c r="Y288" s="133">
        <v>9.0660621220577539E-2</v>
      </c>
      <c r="Z288" s="133">
        <v>9.0465086789534174E-2</v>
      </c>
      <c r="AA288" s="133">
        <v>0.10952575145259126</v>
      </c>
      <c r="AB288" s="133">
        <v>8.6540088177336438E-2</v>
      </c>
      <c r="AC288" s="133">
        <v>8.6538012373524209E-2</v>
      </c>
      <c r="AD288" s="133">
        <v>0.12679965198331067</v>
      </c>
      <c r="AE288" s="133">
        <v>0.13208196706603731</v>
      </c>
      <c r="AF288" s="133">
        <v>6.8398283825401487E-2</v>
      </c>
      <c r="AG288" s="133">
        <v>0.1357685593330942</v>
      </c>
      <c r="AH288" s="133">
        <v>0.10206542036811443</v>
      </c>
      <c r="AI288" s="133">
        <v>7.1200916737379688E-2</v>
      </c>
      <c r="AJ288" s="133">
        <v>4.2166581285751355E-2</v>
      </c>
      <c r="AK288" s="133">
        <v>0.15925581048382245</v>
      </c>
      <c r="AL288" s="133">
        <v>0.10968945930741936</v>
      </c>
      <c r="AM288" s="133" t="s">
        <v>1751</v>
      </c>
      <c r="AN288" s="133" t="s">
        <v>1751</v>
      </c>
      <c r="AO288" s="133" t="s">
        <v>1751</v>
      </c>
      <c r="AP288" s="133">
        <v>6.2668379902684729E-2</v>
      </c>
      <c r="AQ288" s="133">
        <v>0.14222089659951284</v>
      </c>
      <c r="AR288" s="133">
        <v>0.14020729202968701</v>
      </c>
      <c r="AS288" s="133">
        <v>7.9470861186597519E-2</v>
      </c>
      <c r="AT288" s="133" t="s">
        <v>1751</v>
      </c>
      <c r="AU288" s="133" t="s">
        <v>1751</v>
      </c>
      <c r="AV288" s="68" t="s">
        <v>1751</v>
      </c>
      <c r="AW288" s="68" t="s">
        <v>1751</v>
      </c>
      <c r="AX288" s="68" t="s">
        <v>1751</v>
      </c>
      <c r="AY288" s="68">
        <v>0.14518145702914162</v>
      </c>
      <c r="AZ288" s="68">
        <v>0.13852708787197809</v>
      </c>
      <c r="BA288" s="68" t="s">
        <v>1751</v>
      </c>
      <c r="BB288" s="68">
        <v>0.10736416199819197</v>
      </c>
      <c r="BC288" s="68" t="s">
        <v>1751</v>
      </c>
      <c r="BD288" s="68" t="s">
        <v>1751</v>
      </c>
      <c r="BE288" s="68" t="s">
        <v>1751</v>
      </c>
      <c r="BF288" s="68" t="s">
        <v>1751</v>
      </c>
      <c r="BG288" s="68" t="s">
        <v>1751</v>
      </c>
      <c r="BH288" s="68" t="s">
        <v>1751</v>
      </c>
      <c r="BI288" s="68" t="s">
        <v>1751</v>
      </c>
      <c r="BJ288" s="68" t="s">
        <v>1751</v>
      </c>
      <c r="BK288" s="68" t="s">
        <v>1751</v>
      </c>
      <c r="BM288" s="68" t="s">
        <v>1751</v>
      </c>
    </row>
    <row r="289" spans="1:65">
      <c r="A289" s="132">
        <v>45188</v>
      </c>
      <c r="B289" s="133">
        <v>0.11558332358330939</v>
      </c>
      <c r="C289" s="133">
        <v>0.12488540956737584</v>
      </c>
      <c r="D289" s="133">
        <v>0.12868938929810531</v>
      </c>
      <c r="E289" s="133">
        <v>0.12655384639598827</v>
      </c>
      <c r="F289" s="133">
        <v>0.14226122822313947</v>
      </c>
      <c r="G289" s="133">
        <v>0.14155624599559941</v>
      </c>
      <c r="H289" s="133">
        <v>0.1503803004838706</v>
      </c>
      <c r="I289" s="133">
        <v>0.13855992148335167</v>
      </c>
      <c r="J289" s="133">
        <v>0.14295812662356264</v>
      </c>
      <c r="K289" s="133">
        <v>0.12984403208156939</v>
      </c>
      <c r="L289" s="133">
        <v>0.12703828616876342</v>
      </c>
      <c r="M289" s="133">
        <v>0.11024158047594268</v>
      </c>
      <c r="N289" s="133">
        <v>8.6965658381355102E-2</v>
      </c>
      <c r="O289" s="133">
        <v>0.14716228628377942</v>
      </c>
      <c r="P289" s="133">
        <v>0.13842761207951076</v>
      </c>
      <c r="Q289" s="133">
        <v>0.11769162838197611</v>
      </c>
      <c r="R289" s="133">
        <v>0.16948384400279659</v>
      </c>
      <c r="S289" s="133">
        <v>0.12903797514844473</v>
      </c>
      <c r="T289" s="133">
        <v>8.0975306423228186E-2</v>
      </c>
      <c r="U289" s="133">
        <v>0.12687412200575823</v>
      </c>
      <c r="V289" s="133">
        <v>0.15168137174090746</v>
      </c>
      <c r="W289" s="133">
        <v>0.11143947466894948</v>
      </c>
      <c r="X289" s="133">
        <v>8.9989942951676866E-2</v>
      </c>
      <c r="Y289" s="133">
        <v>9.0660621220577511E-2</v>
      </c>
      <c r="Z289" s="133">
        <v>9.0465086789534133E-2</v>
      </c>
      <c r="AA289" s="133">
        <v>0.10952575145259126</v>
      </c>
      <c r="AB289" s="133">
        <v>8.6540088177336397E-2</v>
      </c>
      <c r="AC289" s="133">
        <v>8.653801237352432E-2</v>
      </c>
      <c r="AD289" s="133">
        <v>0.12679965198331064</v>
      </c>
      <c r="AE289" s="133">
        <v>0.13208196706603753</v>
      </c>
      <c r="AF289" s="133">
        <v>6.8398283825401474E-2</v>
      </c>
      <c r="AG289" s="133">
        <v>0.13391601522253652</v>
      </c>
      <c r="AH289" s="133">
        <v>0.10206542036811443</v>
      </c>
      <c r="AI289" s="133">
        <v>7.1200916737379757E-2</v>
      </c>
      <c r="AJ289" s="133">
        <v>4.2166581285751341E-2</v>
      </c>
      <c r="AK289" s="133">
        <v>0.15925581048382248</v>
      </c>
      <c r="AL289" s="133">
        <v>0.10968945930741936</v>
      </c>
      <c r="AM289" s="133" t="s">
        <v>1751</v>
      </c>
      <c r="AN289" s="133" t="s">
        <v>1751</v>
      </c>
      <c r="AO289" s="133" t="s">
        <v>1751</v>
      </c>
      <c r="AP289" s="133">
        <v>6.2668379902684646E-2</v>
      </c>
      <c r="AQ289" s="133">
        <v>0.14222089659951284</v>
      </c>
      <c r="AR289" s="133">
        <v>0.13647280902209646</v>
      </c>
      <c r="AS289" s="133">
        <v>7.9470861186597574E-2</v>
      </c>
      <c r="AT289" s="133" t="s">
        <v>1751</v>
      </c>
      <c r="AU289" s="133" t="s">
        <v>1751</v>
      </c>
      <c r="AV289" s="68" t="s">
        <v>1751</v>
      </c>
      <c r="AW289" s="68" t="s">
        <v>1751</v>
      </c>
      <c r="AX289" s="68" t="s">
        <v>1751</v>
      </c>
      <c r="AY289" s="68">
        <v>0.1451814570595471</v>
      </c>
      <c r="AZ289" s="68">
        <v>0.13852708787197809</v>
      </c>
      <c r="BA289" s="68" t="s">
        <v>1751</v>
      </c>
      <c r="BB289" s="68">
        <v>0.10736416199819197</v>
      </c>
      <c r="BC289" s="68" t="s">
        <v>1751</v>
      </c>
      <c r="BD289" s="68" t="s">
        <v>1751</v>
      </c>
      <c r="BE289" s="68" t="s">
        <v>1751</v>
      </c>
      <c r="BF289" s="68" t="s">
        <v>1751</v>
      </c>
      <c r="BG289" s="68" t="s">
        <v>1751</v>
      </c>
      <c r="BH289" s="68" t="s">
        <v>1751</v>
      </c>
      <c r="BI289" s="68" t="s">
        <v>1751</v>
      </c>
      <c r="BJ289" s="68" t="s">
        <v>1751</v>
      </c>
      <c r="BK289" s="68" t="s">
        <v>1751</v>
      </c>
      <c r="BM289" s="68" t="s">
        <v>1751</v>
      </c>
    </row>
    <row r="290" spans="1:65">
      <c r="A290" s="132">
        <v>45189</v>
      </c>
      <c r="B290" s="133">
        <v>0.11558332358330939</v>
      </c>
      <c r="C290" s="133">
        <v>0.12488540956737584</v>
      </c>
      <c r="D290" s="133">
        <v>0.12868938929810531</v>
      </c>
      <c r="E290" s="133">
        <v>0.12655384639598827</v>
      </c>
      <c r="F290" s="133">
        <v>0.14226122822313952</v>
      </c>
      <c r="G290" s="133">
        <v>0.14155624599559941</v>
      </c>
      <c r="H290" s="133">
        <v>0.1503803004838706</v>
      </c>
      <c r="I290" s="133">
        <v>0.13855992148335167</v>
      </c>
      <c r="J290" s="133">
        <v>0.14295812662356264</v>
      </c>
      <c r="K290" s="133">
        <v>0.12984403208156942</v>
      </c>
      <c r="L290" s="133">
        <v>0.12703828616876342</v>
      </c>
      <c r="M290" s="133">
        <v>0.11024158047594268</v>
      </c>
      <c r="N290" s="133">
        <v>8.6965658381355102E-2</v>
      </c>
      <c r="O290" s="133">
        <v>0.14716228628377942</v>
      </c>
      <c r="P290" s="133">
        <v>0.13842761207951076</v>
      </c>
      <c r="Q290" s="133">
        <v>0.11769162838197611</v>
      </c>
      <c r="R290" s="133">
        <v>0.16948384400279659</v>
      </c>
      <c r="S290" s="133">
        <v>0.12903797514844473</v>
      </c>
      <c r="T290" s="133">
        <v>8.0975306423228186E-2</v>
      </c>
      <c r="U290" s="133">
        <v>0.12687412200575823</v>
      </c>
      <c r="V290" s="133">
        <v>0.15168137174090746</v>
      </c>
      <c r="W290" s="133">
        <v>0.11143947466894948</v>
      </c>
      <c r="X290" s="133">
        <v>8.9989942951676866E-2</v>
      </c>
      <c r="Y290" s="133">
        <v>9.0660621220577511E-2</v>
      </c>
      <c r="Z290" s="133">
        <v>9.0465086789534133E-2</v>
      </c>
      <c r="AA290" s="133">
        <v>0.10952575145259126</v>
      </c>
      <c r="AB290" s="133">
        <v>8.6540088177336397E-2</v>
      </c>
      <c r="AC290" s="133">
        <v>8.653801237352432E-2</v>
      </c>
      <c r="AD290" s="133">
        <v>0.12679965198331064</v>
      </c>
      <c r="AE290" s="133">
        <v>0.13208196706603753</v>
      </c>
      <c r="AF290" s="133">
        <v>6.8398283825401474E-2</v>
      </c>
      <c r="AG290" s="133">
        <v>0.13391601522253652</v>
      </c>
      <c r="AH290" s="133">
        <v>0.10206542036811443</v>
      </c>
      <c r="AI290" s="133">
        <v>7.1200916737379757E-2</v>
      </c>
      <c r="AJ290" s="133">
        <v>4.2166581285751341E-2</v>
      </c>
      <c r="AK290" s="133">
        <v>0.15925581048382248</v>
      </c>
      <c r="AL290" s="133">
        <v>0.10968945930741936</v>
      </c>
      <c r="AM290" s="133" t="s">
        <v>1751</v>
      </c>
      <c r="AN290" s="133" t="s">
        <v>1751</v>
      </c>
      <c r="AO290" s="133" t="s">
        <v>1751</v>
      </c>
      <c r="AP290" s="133">
        <v>6.2668379902684646E-2</v>
      </c>
      <c r="AQ290" s="133">
        <v>0.14222089659951284</v>
      </c>
      <c r="AR290" s="133">
        <v>0.13647280902209646</v>
      </c>
      <c r="AS290" s="133">
        <v>7.9470861186597574E-2</v>
      </c>
      <c r="AT290" s="133" t="s">
        <v>1751</v>
      </c>
      <c r="AU290" s="133" t="s">
        <v>1751</v>
      </c>
      <c r="AV290" s="68" t="s">
        <v>1751</v>
      </c>
      <c r="AW290" s="68" t="s">
        <v>1751</v>
      </c>
      <c r="AX290" s="68" t="s">
        <v>1751</v>
      </c>
      <c r="AY290" s="68">
        <v>0.1451814570595471</v>
      </c>
      <c r="AZ290" s="68">
        <v>0.13852708787197809</v>
      </c>
      <c r="BA290" s="68" t="s">
        <v>1751</v>
      </c>
      <c r="BB290" s="68">
        <v>0.10736416199819197</v>
      </c>
      <c r="BC290" s="68" t="s">
        <v>1751</v>
      </c>
      <c r="BD290" s="68" t="s">
        <v>1751</v>
      </c>
      <c r="BE290" s="68" t="s">
        <v>1751</v>
      </c>
      <c r="BF290" s="68" t="s">
        <v>1751</v>
      </c>
      <c r="BG290" s="68" t="s">
        <v>1751</v>
      </c>
      <c r="BH290" s="68" t="s">
        <v>1751</v>
      </c>
      <c r="BI290" s="68" t="s">
        <v>1751</v>
      </c>
      <c r="BJ290" s="68" t="s">
        <v>1751</v>
      </c>
      <c r="BK290" s="68" t="s">
        <v>1751</v>
      </c>
      <c r="BM290" s="68" t="s">
        <v>1751</v>
      </c>
    </row>
    <row r="291" spans="1:65">
      <c r="A291" s="132">
        <v>45190</v>
      </c>
      <c r="B291" s="133">
        <v>0.11558332358330942</v>
      </c>
      <c r="C291" s="133">
        <v>0.12488540956737593</v>
      </c>
      <c r="D291" s="133">
        <v>0.12868938929810536</v>
      </c>
      <c r="E291" s="133">
        <v>0.12655384639598827</v>
      </c>
      <c r="F291" s="133">
        <v>0.14226122822313952</v>
      </c>
      <c r="G291" s="133">
        <v>0.14155624598400449</v>
      </c>
      <c r="H291" s="133">
        <v>0.15038030048387066</v>
      </c>
      <c r="I291" s="133">
        <v>0.13855992148335169</v>
      </c>
      <c r="J291" s="133">
        <v>0.14295812662356269</v>
      </c>
      <c r="K291" s="133">
        <v>0.12984403208156942</v>
      </c>
      <c r="L291" s="133">
        <v>0.13017549025748962</v>
      </c>
      <c r="M291" s="133">
        <v>0.11024158047594275</v>
      </c>
      <c r="N291" s="133">
        <v>8.6965658381354921E-2</v>
      </c>
      <c r="O291" s="133">
        <v>0.14805665549612559</v>
      </c>
      <c r="P291" s="133">
        <v>0.13853293493802199</v>
      </c>
      <c r="Q291" s="133">
        <v>0.11769162838197605</v>
      </c>
      <c r="R291" s="133">
        <v>0.16948384400279673</v>
      </c>
      <c r="S291" s="133">
        <v>0.1290379751484447</v>
      </c>
      <c r="T291" s="133">
        <v>8.0975306423228047E-2</v>
      </c>
      <c r="U291" s="133">
        <v>0.1313070424587475</v>
      </c>
      <c r="V291" s="133">
        <v>0.1516813717409074</v>
      </c>
      <c r="W291" s="133">
        <v>0.11143947466894943</v>
      </c>
      <c r="X291" s="133">
        <v>8.9989942951676949E-2</v>
      </c>
      <c r="Y291" s="133">
        <v>9.0660621220577539E-2</v>
      </c>
      <c r="Z291" s="133">
        <v>9.0465086789534174E-2</v>
      </c>
      <c r="AA291" s="133">
        <v>0.10952575145259129</v>
      </c>
      <c r="AB291" s="133">
        <v>8.6540088177336438E-2</v>
      </c>
      <c r="AC291" s="133">
        <v>8.6538012373524209E-2</v>
      </c>
      <c r="AD291" s="133">
        <v>0.13337560938316109</v>
      </c>
      <c r="AE291" s="133">
        <v>0.12712539758485372</v>
      </c>
      <c r="AF291" s="133">
        <v>6.8398283866399873E-2</v>
      </c>
      <c r="AG291" s="133">
        <v>0.13391601522253646</v>
      </c>
      <c r="AH291" s="133">
        <v>0.10206542036811439</v>
      </c>
      <c r="AI291" s="133">
        <v>7.1200916737379688E-2</v>
      </c>
      <c r="AJ291" s="133">
        <v>4.216658128575132E-2</v>
      </c>
      <c r="AK291" s="133">
        <v>0.15204224742572145</v>
      </c>
      <c r="AL291" s="133">
        <v>0.1096894593178903</v>
      </c>
      <c r="AM291" s="133" t="s">
        <v>1751</v>
      </c>
      <c r="AN291" s="133" t="s">
        <v>1751</v>
      </c>
      <c r="AO291" s="133" t="s">
        <v>1751</v>
      </c>
      <c r="AP291" s="133">
        <v>6.266837990268484E-2</v>
      </c>
      <c r="AQ291" s="133">
        <v>0.14222089659951284</v>
      </c>
      <c r="AR291" s="133">
        <v>0.13927564723423327</v>
      </c>
      <c r="AS291" s="133">
        <v>7.9470861186597519E-2</v>
      </c>
      <c r="AT291" s="133" t="s">
        <v>1751</v>
      </c>
      <c r="AU291" s="133" t="s">
        <v>1751</v>
      </c>
      <c r="AV291" s="68" t="s">
        <v>1751</v>
      </c>
      <c r="AW291" s="68" t="s">
        <v>1751</v>
      </c>
      <c r="AX291" s="68" t="s">
        <v>1751</v>
      </c>
      <c r="AY291" s="68">
        <v>0.1451814570595471</v>
      </c>
      <c r="AZ291" s="68">
        <v>0.13852708787197809</v>
      </c>
      <c r="BA291" s="68" t="s">
        <v>1751</v>
      </c>
      <c r="BB291" s="68">
        <v>0.10736416199819183</v>
      </c>
      <c r="BC291" s="68" t="s">
        <v>1751</v>
      </c>
      <c r="BD291" s="68" t="s">
        <v>1751</v>
      </c>
      <c r="BE291" s="68" t="s">
        <v>1751</v>
      </c>
      <c r="BF291" s="68" t="s">
        <v>1751</v>
      </c>
      <c r="BG291" s="68" t="s">
        <v>1751</v>
      </c>
      <c r="BH291" s="68" t="s">
        <v>1751</v>
      </c>
      <c r="BI291" s="68" t="s">
        <v>1751</v>
      </c>
      <c r="BJ291" s="68" t="s">
        <v>1751</v>
      </c>
      <c r="BK291" s="68" t="s">
        <v>1751</v>
      </c>
      <c r="BM291" s="68" t="s">
        <v>1751</v>
      </c>
    </row>
    <row r="292" spans="1:65">
      <c r="A292" s="132">
        <v>45191</v>
      </c>
      <c r="B292" s="133">
        <v>0.11558332358330942</v>
      </c>
      <c r="C292" s="133">
        <v>0.12488540956737593</v>
      </c>
      <c r="D292" s="133">
        <v>0.12868938929810536</v>
      </c>
      <c r="E292" s="133">
        <v>0.12655384639598827</v>
      </c>
      <c r="F292" s="133">
        <v>0.14226122822313955</v>
      </c>
      <c r="G292" s="133">
        <v>0.14155624598400449</v>
      </c>
      <c r="H292" s="133">
        <v>0.15038030048387066</v>
      </c>
      <c r="I292" s="133">
        <v>0.13855992148335169</v>
      </c>
      <c r="J292" s="133">
        <v>0.14295812662356269</v>
      </c>
      <c r="K292" s="133">
        <v>0.12984403208156942</v>
      </c>
      <c r="L292" s="133">
        <v>0.13017549025748962</v>
      </c>
      <c r="M292" s="133">
        <v>0.11024158047594275</v>
      </c>
      <c r="N292" s="133">
        <v>8.6965658381354921E-2</v>
      </c>
      <c r="O292" s="133">
        <v>0.14805665549612559</v>
      </c>
      <c r="P292" s="133">
        <v>0.13853293493802199</v>
      </c>
      <c r="Q292" s="133">
        <v>0.11769162838197605</v>
      </c>
      <c r="R292" s="133">
        <v>0.16948384400279673</v>
      </c>
      <c r="S292" s="133">
        <v>0.1290379751484447</v>
      </c>
      <c r="T292" s="133">
        <v>8.0975306423228047E-2</v>
      </c>
      <c r="U292" s="133">
        <v>0.1313070424587475</v>
      </c>
      <c r="V292" s="133">
        <v>0.1516813717409074</v>
      </c>
      <c r="W292" s="133">
        <v>0.11143947466894943</v>
      </c>
      <c r="X292" s="133">
        <v>8.9989942951676949E-2</v>
      </c>
      <c r="Y292" s="133">
        <v>9.0660621220577539E-2</v>
      </c>
      <c r="Z292" s="133">
        <v>9.0465086789534174E-2</v>
      </c>
      <c r="AA292" s="133">
        <v>0.10952575145259129</v>
      </c>
      <c r="AB292" s="133">
        <v>8.6540088177336438E-2</v>
      </c>
      <c r="AC292" s="133">
        <v>8.6538012373524209E-2</v>
      </c>
      <c r="AD292" s="133">
        <v>0.13337560938316109</v>
      </c>
      <c r="AE292" s="133">
        <v>0.12712539758485372</v>
      </c>
      <c r="AF292" s="133">
        <v>6.8398283866399873E-2</v>
      </c>
      <c r="AG292" s="133">
        <v>0.13391601522253646</v>
      </c>
      <c r="AH292" s="133">
        <v>0.10206542036811439</v>
      </c>
      <c r="AI292" s="133">
        <v>7.1200916737379688E-2</v>
      </c>
      <c r="AJ292" s="133">
        <v>4.216658128575132E-2</v>
      </c>
      <c r="AK292" s="133">
        <v>0.15204224742572145</v>
      </c>
      <c r="AL292" s="133">
        <v>0.1096894593178903</v>
      </c>
      <c r="AM292" s="133" t="s">
        <v>1751</v>
      </c>
      <c r="AN292" s="133" t="s">
        <v>1751</v>
      </c>
      <c r="AO292" s="133" t="s">
        <v>1751</v>
      </c>
      <c r="AP292" s="133">
        <v>6.266837990268484E-2</v>
      </c>
      <c r="AQ292" s="133">
        <v>0.14222089659951284</v>
      </c>
      <c r="AR292" s="133">
        <v>0.13927564723423327</v>
      </c>
      <c r="AS292" s="133">
        <v>7.9470861186597519E-2</v>
      </c>
      <c r="AT292" s="133" t="s">
        <v>1751</v>
      </c>
      <c r="AU292" s="133" t="s">
        <v>1751</v>
      </c>
      <c r="AV292" s="68" t="s">
        <v>1751</v>
      </c>
      <c r="AW292" s="68" t="s">
        <v>1751</v>
      </c>
      <c r="AX292" s="68" t="s">
        <v>1751</v>
      </c>
      <c r="AY292" s="68">
        <v>0.1451814570595471</v>
      </c>
      <c r="AZ292" s="68">
        <v>0.13852708787197809</v>
      </c>
      <c r="BA292" s="68" t="s">
        <v>1751</v>
      </c>
      <c r="BB292" s="68">
        <v>0.10736416199819183</v>
      </c>
      <c r="BC292" s="68" t="s">
        <v>1751</v>
      </c>
      <c r="BD292" s="68" t="s">
        <v>1751</v>
      </c>
      <c r="BE292" s="68" t="s">
        <v>1751</v>
      </c>
      <c r="BF292" s="68" t="s">
        <v>1751</v>
      </c>
      <c r="BG292" s="68" t="s">
        <v>1751</v>
      </c>
      <c r="BH292" s="68" t="s">
        <v>1751</v>
      </c>
      <c r="BI292" s="68" t="s">
        <v>1751</v>
      </c>
      <c r="BJ292" s="68" t="s">
        <v>1751</v>
      </c>
      <c r="BK292" s="68" t="s">
        <v>1751</v>
      </c>
      <c r="BM292" s="68" t="s">
        <v>1751</v>
      </c>
    </row>
    <row r="293" spans="1:65">
      <c r="A293" s="132">
        <v>45192</v>
      </c>
      <c r="B293" s="133">
        <v>0.11558332358330942</v>
      </c>
      <c r="C293" s="133">
        <v>0.12488540956737593</v>
      </c>
      <c r="D293" s="133">
        <v>0.12868938929810536</v>
      </c>
      <c r="E293" s="133">
        <v>0.12655384639598827</v>
      </c>
      <c r="F293" s="133">
        <v>0.14226122822313955</v>
      </c>
      <c r="G293" s="133">
        <v>0.14155624598400449</v>
      </c>
      <c r="H293" s="133">
        <v>0.15038030048387066</v>
      </c>
      <c r="I293" s="133">
        <v>0.13855992148335169</v>
      </c>
      <c r="J293" s="133">
        <v>0.14295812662356269</v>
      </c>
      <c r="K293" s="133">
        <v>0.12984403208156942</v>
      </c>
      <c r="L293" s="133">
        <v>0.13017549025748962</v>
      </c>
      <c r="M293" s="133">
        <v>0.11024158047594275</v>
      </c>
      <c r="N293" s="133">
        <v>8.6965658381354921E-2</v>
      </c>
      <c r="O293" s="133">
        <v>0.14805665549612559</v>
      </c>
      <c r="P293" s="133">
        <v>0.13853293493802199</v>
      </c>
      <c r="Q293" s="133">
        <v>0.11769162838197605</v>
      </c>
      <c r="R293" s="133">
        <v>0.16948384400279673</v>
      </c>
      <c r="S293" s="133">
        <v>0.1290379751484447</v>
      </c>
      <c r="T293" s="133">
        <v>8.0975306423228047E-2</v>
      </c>
      <c r="U293" s="133">
        <v>0.1313070424587475</v>
      </c>
      <c r="V293" s="133">
        <v>0.1516813717409074</v>
      </c>
      <c r="W293" s="133">
        <v>0.11143947466894943</v>
      </c>
      <c r="X293" s="133">
        <v>8.9989942951676949E-2</v>
      </c>
      <c r="Y293" s="133">
        <v>9.0660621220577539E-2</v>
      </c>
      <c r="Z293" s="133">
        <v>9.0465086789534174E-2</v>
      </c>
      <c r="AA293" s="133">
        <v>0.10952575145259129</v>
      </c>
      <c r="AB293" s="133">
        <v>8.6540088177336438E-2</v>
      </c>
      <c r="AC293" s="133">
        <v>8.6538012373524209E-2</v>
      </c>
      <c r="AD293" s="133">
        <v>0.13337560938316109</v>
      </c>
      <c r="AE293" s="133">
        <v>0.12712539758485372</v>
      </c>
      <c r="AF293" s="133">
        <v>6.8398283866399873E-2</v>
      </c>
      <c r="AG293" s="133">
        <v>0.13391601522253646</v>
      </c>
      <c r="AH293" s="133">
        <v>0.10206542036811439</v>
      </c>
      <c r="AI293" s="133">
        <v>7.1200916737379688E-2</v>
      </c>
      <c r="AJ293" s="133">
        <v>4.216658128575132E-2</v>
      </c>
      <c r="AK293" s="133">
        <v>0.15204224742572145</v>
      </c>
      <c r="AL293" s="133">
        <v>0.1096894593178903</v>
      </c>
      <c r="AM293" s="133" t="s">
        <v>1751</v>
      </c>
      <c r="AN293" s="133" t="s">
        <v>1751</v>
      </c>
      <c r="AO293" s="133" t="s">
        <v>1751</v>
      </c>
      <c r="AP293" s="133">
        <v>6.266837990268484E-2</v>
      </c>
      <c r="AQ293" s="133">
        <v>0.14222089659951284</v>
      </c>
      <c r="AR293" s="133">
        <v>0.13927564723423327</v>
      </c>
      <c r="AS293" s="133">
        <v>7.9470861186597519E-2</v>
      </c>
      <c r="AT293" s="133" t="s">
        <v>1751</v>
      </c>
      <c r="AU293" s="133" t="s">
        <v>1751</v>
      </c>
      <c r="AV293" s="68" t="s">
        <v>1751</v>
      </c>
      <c r="AW293" s="68" t="s">
        <v>1751</v>
      </c>
      <c r="AX293" s="68" t="s">
        <v>1751</v>
      </c>
      <c r="AY293" s="68">
        <v>0.1451814570595471</v>
      </c>
      <c r="AZ293" s="68">
        <v>0.13852708787197809</v>
      </c>
      <c r="BA293" s="68" t="s">
        <v>1751</v>
      </c>
      <c r="BB293" s="68">
        <v>0.10736416199819183</v>
      </c>
      <c r="BC293" s="68" t="s">
        <v>1751</v>
      </c>
      <c r="BD293" s="68" t="s">
        <v>1751</v>
      </c>
      <c r="BE293" s="68" t="s">
        <v>1751</v>
      </c>
      <c r="BF293" s="68" t="s">
        <v>1751</v>
      </c>
      <c r="BG293" s="68" t="s">
        <v>1751</v>
      </c>
      <c r="BH293" s="68" t="s">
        <v>1751</v>
      </c>
      <c r="BI293" s="68" t="s">
        <v>1751</v>
      </c>
      <c r="BJ293" s="68" t="s">
        <v>1751</v>
      </c>
      <c r="BK293" s="68" t="s">
        <v>1751</v>
      </c>
      <c r="BM293" s="68" t="s">
        <v>1751</v>
      </c>
    </row>
    <row r="294" spans="1:65">
      <c r="A294" s="132">
        <v>45193</v>
      </c>
      <c r="B294" s="133">
        <v>0.11558332358330953</v>
      </c>
      <c r="C294" s="133">
        <v>0.12488540956737584</v>
      </c>
      <c r="D294" s="133">
        <v>0.12764939580311888</v>
      </c>
      <c r="E294" s="133">
        <v>0.13261214782421019</v>
      </c>
      <c r="F294" s="133">
        <v>0.14267810847952972</v>
      </c>
      <c r="G294" s="133">
        <v>0.13923140767147635</v>
      </c>
      <c r="H294" s="133">
        <v>0.15038030032465466</v>
      </c>
      <c r="I294" s="133">
        <v>0.13855992159553268</v>
      </c>
      <c r="J294" s="133">
        <v>0.14295812662356264</v>
      </c>
      <c r="K294" s="133">
        <v>0.14158933462241843</v>
      </c>
      <c r="L294" s="133">
        <v>0.13017549025748973</v>
      </c>
      <c r="M294" s="133">
        <v>0.11024158047594275</v>
      </c>
      <c r="N294" s="133">
        <v>8.6965658381355102E-2</v>
      </c>
      <c r="O294" s="133">
        <v>0.15033550882337315</v>
      </c>
      <c r="P294" s="133">
        <v>0.14018224087085457</v>
      </c>
      <c r="Q294" s="133">
        <v>0.12630374781876638</v>
      </c>
      <c r="R294" s="133">
        <v>0.16948384400279673</v>
      </c>
      <c r="S294" s="133">
        <v>0.1290379751484447</v>
      </c>
      <c r="T294" s="133">
        <v>8.0975306423228186E-2</v>
      </c>
      <c r="U294" s="133">
        <v>0.129570534086241</v>
      </c>
      <c r="V294" s="133">
        <v>0.15168137174090746</v>
      </c>
      <c r="W294" s="133">
        <v>0.11143947466894943</v>
      </c>
      <c r="X294" s="133">
        <v>8.9989942951676866E-2</v>
      </c>
      <c r="Y294" s="133">
        <v>9.0660621220577706E-2</v>
      </c>
      <c r="Z294" s="133">
        <v>9.0465086789534133E-2</v>
      </c>
      <c r="AA294" s="133">
        <v>0.10952575145259129</v>
      </c>
      <c r="AB294" s="133">
        <v>8.6540088177336397E-2</v>
      </c>
      <c r="AC294" s="133">
        <v>8.653801237352432E-2</v>
      </c>
      <c r="AD294" s="133">
        <v>0.13337560929646614</v>
      </c>
      <c r="AE294" s="133">
        <v>0.12146677844267585</v>
      </c>
      <c r="AF294" s="133">
        <v>6.8398283885363495E-2</v>
      </c>
      <c r="AG294" s="133">
        <v>0.13761621577210828</v>
      </c>
      <c r="AH294" s="133">
        <v>0.10206542036811439</v>
      </c>
      <c r="AI294" s="133">
        <v>7.1200916737379757E-2</v>
      </c>
      <c r="AJ294" s="133">
        <v>4.2166581285751313E-2</v>
      </c>
      <c r="AK294" s="133">
        <v>0.14654197204491898</v>
      </c>
      <c r="AL294" s="133">
        <v>0.10968945921987244</v>
      </c>
      <c r="AM294" s="133" t="s">
        <v>1751</v>
      </c>
      <c r="AN294" s="133" t="s">
        <v>1751</v>
      </c>
      <c r="AO294" s="133" t="s">
        <v>1751</v>
      </c>
      <c r="AP294" s="133">
        <v>6.266837990268484E-2</v>
      </c>
      <c r="AQ294" s="133">
        <v>0.14222089645680466</v>
      </c>
      <c r="AR294" s="133">
        <v>0.14433353326723422</v>
      </c>
      <c r="AS294" s="133">
        <v>7.9470861344325655E-2</v>
      </c>
      <c r="AT294" s="133" t="s">
        <v>1751</v>
      </c>
      <c r="AU294" s="133" t="s">
        <v>1751</v>
      </c>
      <c r="AV294" s="68" t="s">
        <v>1751</v>
      </c>
      <c r="AW294" s="68" t="s">
        <v>1751</v>
      </c>
      <c r="AX294" s="68" t="s">
        <v>1751</v>
      </c>
      <c r="AY294" s="68">
        <v>0.14433157168877706</v>
      </c>
      <c r="AZ294" s="68">
        <v>0.13852708787197829</v>
      </c>
      <c r="BA294" s="68" t="s">
        <v>1751</v>
      </c>
      <c r="BB294" s="68">
        <v>0.10736416199819183</v>
      </c>
      <c r="BC294" s="68" t="s">
        <v>1751</v>
      </c>
      <c r="BD294" s="68" t="s">
        <v>1751</v>
      </c>
      <c r="BE294" s="68" t="s">
        <v>1751</v>
      </c>
      <c r="BF294" s="68" t="s">
        <v>1751</v>
      </c>
      <c r="BG294" s="68" t="s">
        <v>1751</v>
      </c>
      <c r="BH294" s="68" t="s">
        <v>1751</v>
      </c>
      <c r="BI294" s="68" t="s">
        <v>1751</v>
      </c>
      <c r="BJ294" s="68" t="s">
        <v>1751</v>
      </c>
      <c r="BK294" s="68" t="s">
        <v>1751</v>
      </c>
      <c r="BM294" s="68" t="s">
        <v>1751</v>
      </c>
    </row>
    <row r="295" spans="1:65">
      <c r="A295" s="132">
        <v>45194</v>
      </c>
      <c r="B295" s="133">
        <v>0.1155833235833095</v>
      </c>
      <c r="C295" s="133">
        <v>0.12474173499674937</v>
      </c>
      <c r="D295" s="133">
        <v>0.12764939581173765</v>
      </c>
      <c r="E295" s="133">
        <v>0.13261214769355117</v>
      </c>
      <c r="F295" s="133">
        <v>0.13864861154139438</v>
      </c>
      <c r="G295" s="133">
        <v>0.13923140767147643</v>
      </c>
      <c r="H295" s="133">
        <v>0.15038030032465485</v>
      </c>
      <c r="I295" s="133">
        <v>0.13916294732930801</v>
      </c>
      <c r="J295" s="133">
        <v>0.14315237582694085</v>
      </c>
      <c r="K295" s="133">
        <v>0.14158933465483764</v>
      </c>
      <c r="L295" s="133">
        <v>0.13022326201763193</v>
      </c>
      <c r="M295" s="133">
        <v>0.11024158047594275</v>
      </c>
      <c r="N295" s="133">
        <v>8.6965658381354921E-2</v>
      </c>
      <c r="O295" s="133">
        <v>0.1504576243637524</v>
      </c>
      <c r="P295" s="133">
        <v>0.14018224087085457</v>
      </c>
      <c r="Q295" s="133">
        <v>0.12630374781876613</v>
      </c>
      <c r="R295" s="133">
        <v>0.16948384400279667</v>
      </c>
      <c r="S295" s="133">
        <v>0.1290379751484447</v>
      </c>
      <c r="T295" s="133">
        <v>8.0975306423228144E-2</v>
      </c>
      <c r="U295" s="133">
        <v>0.1312649831382654</v>
      </c>
      <c r="V295" s="133">
        <v>0.1516813717409074</v>
      </c>
      <c r="W295" s="133">
        <v>0.1349129048557848</v>
      </c>
      <c r="X295" s="133">
        <v>8.9989942951676949E-2</v>
      </c>
      <c r="Y295" s="133">
        <v>9.0660621220577456E-2</v>
      </c>
      <c r="Z295" s="133">
        <v>9.0465086789534174E-2</v>
      </c>
      <c r="AA295" s="133">
        <v>0.10952575145259129</v>
      </c>
      <c r="AB295" s="133">
        <v>8.6540088177336438E-2</v>
      </c>
      <c r="AC295" s="133">
        <v>8.6538012373524209E-2</v>
      </c>
      <c r="AD295" s="133">
        <v>0.13337560929308379</v>
      </c>
      <c r="AE295" s="133">
        <v>0.12804998966151301</v>
      </c>
      <c r="AF295" s="133">
        <v>6.8398283881351066E-2</v>
      </c>
      <c r="AG295" s="133">
        <v>0.13761621577210842</v>
      </c>
      <c r="AH295" s="133">
        <v>0.10206542036811439</v>
      </c>
      <c r="AI295" s="133">
        <v>7.1200916737379688E-2</v>
      </c>
      <c r="AJ295" s="133">
        <v>4.2166581285751327E-2</v>
      </c>
      <c r="AK295" s="133">
        <v>0.14671595300967294</v>
      </c>
      <c r="AL295" s="133">
        <v>0.10968945921987244</v>
      </c>
      <c r="AM295" s="133" t="s">
        <v>1751</v>
      </c>
      <c r="AN295" s="133" t="s">
        <v>1751</v>
      </c>
      <c r="AO295" s="133" t="s">
        <v>1751</v>
      </c>
      <c r="AP295" s="133">
        <v>6.2668379902684632E-2</v>
      </c>
      <c r="AQ295" s="133">
        <v>0.14222089645680466</v>
      </c>
      <c r="AR295" s="133">
        <v>0.1443335332618351</v>
      </c>
      <c r="AS295" s="133">
        <v>7.9470861344325641E-2</v>
      </c>
      <c r="AT295" s="133" t="s">
        <v>1751</v>
      </c>
      <c r="AU295" s="133" t="s">
        <v>1751</v>
      </c>
      <c r="AV295" s="68" t="s">
        <v>1751</v>
      </c>
      <c r="AW295" s="68" t="s">
        <v>1751</v>
      </c>
      <c r="AX295" s="68" t="s">
        <v>1751</v>
      </c>
      <c r="AY295" s="68">
        <v>0.14720022832396265</v>
      </c>
      <c r="AZ295" s="68">
        <v>0.13852708787197829</v>
      </c>
      <c r="BA295" s="68" t="s">
        <v>1751</v>
      </c>
      <c r="BB295" s="68">
        <v>0.10736416201776071</v>
      </c>
      <c r="BC295" s="68" t="s">
        <v>1751</v>
      </c>
      <c r="BD295" s="68" t="s">
        <v>1751</v>
      </c>
      <c r="BE295" s="68" t="s">
        <v>1751</v>
      </c>
      <c r="BF295" s="68" t="s">
        <v>1751</v>
      </c>
      <c r="BG295" s="68" t="s">
        <v>1751</v>
      </c>
      <c r="BH295" s="68" t="s">
        <v>1751</v>
      </c>
      <c r="BI295" s="68" t="s">
        <v>1751</v>
      </c>
      <c r="BJ295" s="68" t="s">
        <v>1751</v>
      </c>
      <c r="BK295" s="68" t="s">
        <v>1751</v>
      </c>
      <c r="BM295" s="68" t="s">
        <v>1751</v>
      </c>
    </row>
    <row r="296" spans="1:65">
      <c r="A296" s="132">
        <v>45195</v>
      </c>
      <c r="B296" s="133">
        <v>0.11558332358330949</v>
      </c>
      <c r="C296" s="133">
        <v>0.12474173499674952</v>
      </c>
      <c r="D296" s="133">
        <v>0.12764939581173759</v>
      </c>
      <c r="E296" s="133">
        <v>0.13261214769355129</v>
      </c>
      <c r="F296" s="133">
        <v>0.14280666241809503</v>
      </c>
      <c r="G296" s="133">
        <v>0.14191423621286822</v>
      </c>
      <c r="H296" s="133">
        <v>0.15038030044142864</v>
      </c>
      <c r="I296" s="133">
        <v>0.13792599381928811</v>
      </c>
      <c r="J296" s="133">
        <v>0.14315237582694074</v>
      </c>
      <c r="K296" s="133">
        <v>0.14158933461251402</v>
      </c>
      <c r="L296" s="133">
        <v>0.13102566327281692</v>
      </c>
      <c r="M296" s="133">
        <v>0.11024158047594268</v>
      </c>
      <c r="N296" s="133">
        <v>8.6965658381355102E-2</v>
      </c>
      <c r="O296" s="133">
        <v>0.14904064037188847</v>
      </c>
      <c r="P296" s="133">
        <v>0.13924066706983756</v>
      </c>
      <c r="Q296" s="133">
        <v>0.12630374811328188</v>
      </c>
      <c r="R296" s="133">
        <v>0.16948384400279665</v>
      </c>
      <c r="S296" s="133">
        <v>0.12903797514844484</v>
      </c>
      <c r="T296" s="133">
        <v>8.0975306423228186E-2</v>
      </c>
      <c r="U296" s="133">
        <v>0.13145306999232464</v>
      </c>
      <c r="V296" s="133">
        <v>0.15168137174090746</v>
      </c>
      <c r="W296" s="133">
        <v>0.12204606752299027</v>
      </c>
      <c r="X296" s="133">
        <v>8.9989942951676866E-2</v>
      </c>
      <c r="Y296" s="133">
        <v>9.0660621220577442E-2</v>
      </c>
      <c r="Z296" s="133">
        <v>9.0465086789534133E-2</v>
      </c>
      <c r="AA296" s="133">
        <v>0.10952575145259126</v>
      </c>
      <c r="AB296" s="133">
        <v>8.6540088177336397E-2</v>
      </c>
      <c r="AC296" s="133">
        <v>8.653801237352432E-2</v>
      </c>
      <c r="AD296" s="133">
        <v>0.13337560950395932</v>
      </c>
      <c r="AE296" s="133">
        <v>0.12573659509179347</v>
      </c>
      <c r="AF296" s="133">
        <v>6.8398283745489674E-2</v>
      </c>
      <c r="AG296" s="133">
        <v>0.13444453034688419</v>
      </c>
      <c r="AH296" s="133">
        <v>0.10206542036811443</v>
      </c>
      <c r="AI296" s="133">
        <v>7.1200916737379757E-2</v>
      </c>
      <c r="AJ296" s="133">
        <v>4.2166581285751334E-2</v>
      </c>
      <c r="AK296" s="133">
        <v>0.14514520459053634</v>
      </c>
      <c r="AL296" s="133">
        <v>0.1096894594234788</v>
      </c>
      <c r="AM296" s="133" t="s">
        <v>1751</v>
      </c>
      <c r="AN296" s="133" t="s">
        <v>1751</v>
      </c>
      <c r="AO296" s="133" t="s">
        <v>1751</v>
      </c>
      <c r="AP296" s="133">
        <v>6.2668379902684632E-2</v>
      </c>
      <c r="AQ296" s="133">
        <v>0.13866100385381372</v>
      </c>
      <c r="AR296" s="133">
        <v>0.13976141746903759</v>
      </c>
      <c r="AS296" s="133">
        <v>7.9470861344325544E-2</v>
      </c>
      <c r="AT296" s="133" t="s">
        <v>1751</v>
      </c>
      <c r="AU296" s="133" t="s">
        <v>1751</v>
      </c>
      <c r="AV296" s="68" t="s">
        <v>1751</v>
      </c>
      <c r="AW296" s="68" t="s">
        <v>1751</v>
      </c>
      <c r="AX296" s="68" t="s">
        <v>1751</v>
      </c>
      <c r="AY296" s="68">
        <v>0.14720022832396262</v>
      </c>
      <c r="AZ296" s="68">
        <v>0.13852708767332608</v>
      </c>
      <c r="BA296" s="68" t="s">
        <v>1751</v>
      </c>
      <c r="BB296" s="68">
        <v>0.1073641618935067</v>
      </c>
      <c r="BC296" s="68" t="s">
        <v>1751</v>
      </c>
      <c r="BD296" s="68" t="s">
        <v>1751</v>
      </c>
      <c r="BE296" s="68" t="s">
        <v>1751</v>
      </c>
      <c r="BF296" s="68" t="s">
        <v>1751</v>
      </c>
      <c r="BG296" s="68" t="s">
        <v>1751</v>
      </c>
      <c r="BH296" s="68" t="s">
        <v>1751</v>
      </c>
      <c r="BI296" s="68" t="s">
        <v>1751</v>
      </c>
      <c r="BJ296" s="68" t="s">
        <v>1751</v>
      </c>
      <c r="BK296" s="68" t="s">
        <v>1751</v>
      </c>
      <c r="BM296" s="68" t="s">
        <v>1751</v>
      </c>
    </row>
    <row r="297" spans="1:65">
      <c r="A297" s="132">
        <v>45196</v>
      </c>
      <c r="B297" s="133">
        <v>0.1155833235833095</v>
      </c>
      <c r="C297" s="133">
        <v>0.11739521882593837</v>
      </c>
      <c r="D297" s="133">
        <v>0.12764939581173759</v>
      </c>
      <c r="E297" s="133">
        <v>0.13261214769355117</v>
      </c>
      <c r="F297" s="133">
        <v>0.14282936232994284</v>
      </c>
      <c r="G297" s="133">
        <v>0.14191423623402455</v>
      </c>
      <c r="H297" s="133">
        <v>0.15038030044142869</v>
      </c>
      <c r="I297" s="133">
        <v>0.13800098178238515</v>
      </c>
      <c r="J297" s="133">
        <v>0.14315237582694074</v>
      </c>
      <c r="K297" s="133">
        <v>0.14158933461040607</v>
      </c>
      <c r="L297" s="133">
        <v>0.13229935616167393</v>
      </c>
      <c r="M297" s="133">
        <v>0.11024158047594275</v>
      </c>
      <c r="N297" s="133">
        <v>8.6965658381354921E-2</v>
      </c>
      <c r="O297" s="133">
        <v>0.14877821601203323</v>
      </c>
      <c r="P297" s="133">
        <v>0.13924066706983768</v>
      </c>
      <c r="Q297" s="133">
        <v>0.12630374812478451</v>
      </c>
      <c r="R297" s="133">
        <v>0.16948384400279662</v>
      </c>
      <c r="S297" s="133">
        <v>0.1290379751484447</v>
      </c>
      <c r="T297" s="133">
        <v>8.0975306423228144E-2</v>
      </c>
      <c r="U297" s="133">
        <v>0.13145306996141856</v>
      </c>
      <c r="V297" s="133">
        <v>0.1516813717409074</v>
      </c>
      <c r="W297" s="133">
        <v>0.12204606752299034</v>
      </c>
      <c r="X297" s="133">
        <v>8.9989942951676949E-2</v>
      </c>
      <c r="Y297" s="133">
        <v>9.0660621220577456E-2</v>
      </c>
      <c r="Z297" s="133">
        <v>9.0465086789534174E-2</v>
      </c>
      <c r="AA297" s="133">
        <v>0.10952575145259129</v>
      </c>
      <c r="AB297" s="133">
        <v>8.6540088177336438E-2</v>
      </c>
      <c r="AC297" s="133">
        <v>8.6538012373524209E-2</v>
      </c>
      <c r="AD297" s="133">
        <v>0.1333756092097696</v>
      </c>
      <c r="AE297" s="133">
        <v>0.12790136370614436</v>
      </c>
      <c r="AF297" s="133">
        <v>6.8398283878319283E-2</v>
      </c>
      <c r="AG297" s="133">
        <v>0.13452040159013531</v>
      </c>
      <c r="AH297" s="133">
        <v>0.10206542036811439</v>
      </c>
      <c r="AI297" s="133">
        <v>7.1200916737379688E-2</v>
      </c>
      <c r="AJ297" s="133">
        <v>4.2166581285751153E-2</v>
      </c>
      <c r="AK297" s="133">
        <v>0.14897357176703158</v>
      </c>
      <c r="AL297" s="133">
        <v>0.10968945942347876</v>
      </c>
      <c r="AM297" s="133" t="s">
        <v>1751</v>
      </c>
      <c r="AN297" s="133" t="s">
        <v>1751</v>
      </c>
      <c r="AO297" s="133" t="s">
        <v>1751</v>
      </c>
      <c r="AP297" s="133">
        <v>6.2668379902684646E-2</v>
      </c>
      <c r="AQ297" s="133">
        <v>0.14236598430302866</v>
      </c>
      <c r="AR297" s="133">
        <v>0.14460057162968729</v>
      </c>
      <c r="AS297" s="133">
        <v>7.9470861344325405E-2</v>
      </c>
      <c r="AT297" s="133" t="s">
        <v>1751</v>
      </c>
      <c r="AU297" s="133" t="s">
        <v>1751</v>
      </c>
      <c r="AV297" s="68" t="s">
        <v>1751</v>
      </c>
      <c r="AW297" s="68" t="s">
        <v>1751</v>
      </c>
      <c r="AX297" s="68" t="s">
        <v>1751</v>
      </c>
      <c r="AY297" s="68">
        <v>0.14720022832396265</v>
      </c>
      <c r="AZ297" s="68">
        <v>0.1350365259756128</v>
      </c>
      <c r="BA297" s="68" t="s">
        <v>1751</v>
      </c>
      <c r="BB297" s="68">
        <v>0.10736416189350667</v>
      </c>
      <c r="BC297" s="68" t="s">
        <v>1751</v>
      </c>
      <c r="BD297" s="68" t="s">
        <v>1751</v>
      </c>
      <c r="BE297" s="68" t="s">
        <v>1751</v>
      </c>
      <c r="BF297" s="68" t="s">
        <v>1751</v>
      </c>
      <c r="BG297" s="68" t="s">
        <v>1751</v>
      </c>
      <c r="BH297" s="68" t="s">
        <v>1751</v>
      </c>
      <c r="BI297" s="68" t="s">
        <v>1751</v>
      </c>
      <c r="BJ297" s="68" t="s">
        <v>1751</v>
      </c>
      <c r="BK297" s="68" t="s">
        <v>1751</v>
      </c>
      <c r="BM297" s="68" t="s">
        <v>1751</v>
      </c>
    </row>
    <row r="298" spans="1:65">
      <c r="A298" s="132">
        <v>45197</v>
      </c>
      <c r="B298" s="133">
        <v>0.1155833235833095</v>
      </c>
      <c r="C298" s="133">
        <v>0.11739521882593837</v>
      </c>
      <c r="D298" s="133">
        <v>0.12764939581173759</v>
      </c>
      <c r="E298" s="133">
        <v>0.13261214769355117</v>
      </c>
      <c r="F298" s="133">
        <v>0.14282936232994284</v>
      </c>
      <c r="G298" s="133">
        <v>0.14191423623402455</v>
      </c>
      <c r="H298" s="133">
        <v>0.15038030044142869</v>
      </c>
      <c r="I298" s="133">
        <v>0.13800098178238515</v>
      </c>
      <c r="J298" s="133">
        <v>0.14315237582694074</v>
      </c>
      <c r="K298" s="133">
        <v>0.14158933461040607</v>
      </c>
      <c r="L298" s="133">
        <v>0.13229935616167393</v>
      </c>
      <c r="M298" s="133">
        <v>0.11024158047594275</v>
      </c>
      <c r="N298" s="133">
        <v>8.6965658381354921E-2</v>
      </c>
      <c r="O298" s="133">
        <v>0.14877821601203323</v>
      </c>
      <c r="P298" s="133">
        <v>0.13924066706983768</v>
      </c>
      <c r="Q298" s="133">
        <v>0.12630374812478451</v>
      </c>
      <c r="R298" s="133">
        <v>0.16948384400279662</v>
      </c>
      <c r="S298" s="133">
        <v>0.1290379751484447</v>
      </c>
      <c r="T298" s="133">
        <v>8.0975306423228144E-2</v>
      </c>
      <c r="U298" s="133">
        <v>0.13145306996141856</v>
      </c>
      <c r="V298" s="133">
        <v>0.1516813717409074</v>
      </c>
      <c r="W298" s="133">
        <v>0.12204606752299034</v>
      </c>
      <c r="X298" s="133">
        <v>8.9989942951676949E-2</v>
      </c>
      <c r="Y298" s="133">
        <v>9.0660621220577456E-2</v>
      </c>
      <c r="Z298" s="133">
        <v>9.0465086789534174E-2</v>
      </c>
      <c r="AA298" s="133">
        <v>0.10952575145259129</v>
      </c>
      <c r="AB298" s="133">
        <v>8.6540088177336438E-2</v>
      </c>
      <c r="AC298" s="133">
        <v>8.6538012373524209E-2</v>
      </c>
      <c r="AD298" s="133">
        <v>0.1333756092097696</v>
      </c>
      <c r="AE298" s="133">
        <v>0.12790136370614436</v>
      </c>
      <c r="AF298" s="133">
        <v>6.8398283878319283E-2</v>
      </c>
      <c r="AG298" s="133">
        <v>0.13452040159013531</v>
      </c>
      <c r="AH298" s="133">
        <v>0.10206542036811439</v>
      </c>
      <c r="AI298" s="133">
        <v>7.1200916737379688E-2</v>
      </c>
      <c r="AJ298" s="133">
        <v>4.2166581285751153E-2</v>
      </c>
      <c r="AK298" s="133">
        <v>0.14897357176703158</v>
      </c>
      <c r="AL298" s="133">
        <v>0.10968945942347876</v>
      </c>
      <c r="AM298" s="133" t="s">
        <v>1751</v>
      </c>
      <c r="AN298" s="133" t="s">
        <v>1751</v>
      </c>
      <c r="AO298" s="133" t="s">
        <v>1751</v>
      </c>
      <c r="AP298" s="133">
        <v>6.2668379902684646E-2</v>
      </c>
      <c r="AQ298" s="133">
        <v>0.14236598430302866</v>
      </c>
      <c r="AR298" s="133">
        <v>0.14460057162968729</v>
      </c>
      <c r="AS298" s="133">
        <v>7.9470861344325405E-2</v>
      </c>
      <c r="AT298" s="133" t="s">
        <v>1751</v>
      </c>
      <c r="AU298" s="133" t="s">
        <v>1751</v>
      </c>
      <c r="AV298" s="68" t="s">
        <v>1751</v>
      </c>
      <c r="AW298" s="68" t="s">
        <v>1751</v>
      </c>
      <c r="AX298" s="68" t="s">
        <v>1751</v>
      </c>
      <c r="AY298" s="68">
        <v>0.14720022832396265</v>
      </c>
      <c r="AZ298" s="68">
        <v>0.1350365259756128</v>
      </c>
      <c r="BA298" s="68" t="s">
        <v>1751</v>
      </c>
      <c r="BB298" s="68">
        <v>0.10736416189350667</v>
      </c>
      <c r="BC298" s="68" t="s">
        <v>1751</v>
      </c>
      <c r="BD298" s="68" t="s">
        <v>1751</v>
      </c>
      <c r="BE298" s="68" t="s">
        <v>1751</v>
      </c>
      <c r="BF298" s="68" t="s">
        <v>1751</v>
      </c>
      <c r="BG298" s="68" t="s">
        <v>1751</v>
      </c>
      <c r="BH298" s="68" t="s">
        <v>1751</v>
      </c>
      <c r="BI298" s="68" t="s">
        <v>1751</v>
      </c>
      <c r="BJ298" s="68" t="s">
        <v>1751</v>
      </c>
      <c r="BK298" s="68" t="s">
        <v>1751</v>
      </c>
      <c r="BM298" s="68" t="s">
        <v>1751</v>
      </c>
    </row>
    <row r="299" spans="1:65">
      <c r="A299" s="132">
        <v>45198</v>
      </c>
      <c r="B299" s="133">
        <v>0.1155833235833095</v>
      </c>
      <c r="C299" s="133">
        <v>0.11739521882593837</v>
      </c>
      <c r="D299" s="133">
        <v>0.12764939581173759</v>
      </c>
      <c r="E299" s="133">
        <v>0.13261214769355117</v>
      </c>
      <c r="F299" s="133">
        <v>0.14282936232994284</v>
      </c>
      <c r="G299" s="133">
        <v>0.14191423623402455</v>
      </c>
      <c r="H299" s="133">
        <v>0.15038030044142869</v>
      </c>
      <c r="I299" s="133">
        <v>0.13800098178238515</v>
      </c>
      <c r="J299" s="133">
        <v>0.14315237582694074</v>
      </c>
      <c r="K299" s="133">
        <v>0.14158933461040607</v>
      </c>
      <c r="L299" s="133">
        <v>0.13229935616167393</v>
      </c>
      <c r="M299" s="133">
        <v>0.11024158047594275</v>
      </c>
      <c r="N299" s="133">
        <v>8.6965658381354921E-2</v>
      </c>
      <c r="O299" s="133">
        <v>0.14877821601203323</v>
      </c>
      <c r="P299" s="133">
        <v>0.13924066706983768</v>
      </c>
      <c r="Q299" s="133">
        <v>0.12630374812478451</v>
      </c>
      <c r="R299" s="133">
        <v>0.16948384400279662</v>
      </c>
      <c r="S299" s="133">
        <v>0.1290379751484447</v>
      </c>
      <c r="T299" s="133">
        <v>8.0975306423228144E-2</v>
      </c>
      <c r="U299" s="133">
        <v>0.13145306996141856</v>
      </c>
      <c r="V299" s="133">
        <v>0.1516813717409074</v>
      </c>
      <c r="W299" s="133">
        <v>0.12204606752299034</v>
      </c>
      <c r="X299" s="133">
        <v>8.9989942951676949E-2</v>
      </c>
      <c r="Y299" s="133">
        <v>9.0660621220577456E-2</v>
      </c>
      <c r="Z299" s="133">
        <v>9.0465086789534174E-2</v>
      </c>
      <c r="AA299" s="133">
        <v>0.10952575145259129</v>
      </c>
      <c r="AB299" s="133">
        <v>8.6540088177336438E-2</v>
      </c>
      <c r="AC299" s="133">
        <v>8.6538012373524209E-2</v>
      </c>
      <c r="AD299" s="133">
        <v>0.1333756092097696</v>
      </c>
      <c r="AE299" s="133">
        <v>0.12790136370614436</v>
      </c>
      <c r="AF299" s="133">
        <v>6.8398283878319283E-2</v>
      </c>
      <c r="AG299" s="133">
        <v>0.13452040159013531</v>
      </c>
      <c r="AH299" s="133">
        <v>0.10206542036811439</v>
      </c>
      <c r="AI299" s="133">
        <v>7.1200916737379688E-2</v>
      </c>
      <c r="AJ299" s="133">
        <v>4.2166581285751153E-2</v>
      </c>
      <c r="AK299" s="133">
        <v>0.14897357176703158</v>
      </c>
      <c r="AL299" s="133">
        <v>0.10968945942347876</v>
      </c>
      <c r="AM299" s="133" t="s">
        <v>1751</v>
      </c>
      <c r="AN299" s="133" t="s">
        <v>1751</v>
      </c>
      <c r="AO299" s="133" t="s">
        <v>1751</v>
      </c>
      <c r="AP299" s="133">
        <v>6.2668379902684646E-2</v>
      </c>
      <c r="AQ299" s="133">
        <v>0.14236598430302866</v>
      </c>
      <c r="AR299" s="133">
        <v>0.14460057162968729</v>
      </c>
      <c r="AS299" s="133">
        <v>7.9470861344325405E-2</v>
      </c>
      <c r="AT299" s="133" t="s">
        <v>1751</v>
      </c>
      <c r="AU299" s="133" t="s">
        <v>1751</v>
      </c>
      <c r="AV299" s="68" t="s">
        <v>1751</v>
      </c>
      <c r="AW299" s="68" t="s">
        <v>1751</v>
      </c>
      <c r="AX299" s="68" t="s">
        <v>1751</v>
      </c>
      <c r="AY299" s="68">
        <v>0.14720022832396265</v>
      </c>
      <c r="AZ299" s="68">
        <v>0.1350365259756128</v>
      </c>
      <c r="BA299" s="68" t="s">
        <v>1751</v>
      </c>
      <c r="BB299" s="68">
        <v>0.10736416189350667</v>
      </c>
      <c r="BC299" s="68" t="s">
        <v>1751</v>
      </c>
      <c r="BD299" s="68" t="s">
        <v>1751</v>
      </c>
      <c r="BE299" s="68" t="s">
        <v>1751</v>
      </c>
      <c r="BF299" s="68" t="s">
        <v>1751</v>
      </c>
      <c r="BG299" s="68" t="s">
        <v>1751</v>
      </c>
      <c r="BH299" s="68" t="s">
        <v>1751</v>
      </c>
      <c r="BI299" s="68" t="s">
        <v>1751</v>
      </c>
      <c r="BJ299" s="68" t="s">
        <v>1751</v>
      </c>
      <c r="BK299" s="68" t="s">
        <v>1751</v>
      </c>
      <c r="BM299" s="68" t="s">
        <v>1751</v>
      </c>
    </row>
    <row r="300" spans="1:65">
      <c r="A300" s="132">
        <v>45199</v>
      </c>
      <c r="B300" s="133">
        <v>0.1155833235833095</v>
      </c>
      <c r="C300" s="133">
        <v>0.11739521882593837</v>
      </c>
      <c r="D300" s="133">
        <v>0.12764939581173759</v>
      </c>
      <c r="E300" s="133">
        <v>0.13261214769355117</v>
      </c>
      <c r="F300" s="133">
        <v>0.14282936232994284</v>
      </c>
      <c r="G300" s="133">
        <v>0.14191423623402455</v>
      </c>
      <c r="H300" s="133">
        <v>0.15038030044142869</v>
      </c>
      <c r="I300" s="133">
        <v>0.13800098178238515</v>
      </c>
      <c r="J300" s="133">
        <v>0.14315237582694074</v>
      </c>
      <c r="K300" s="133">
        <v>0.14158933461040607</v>
      </c>
      <c r="L300" s="133">
        <v>0.13229935616167393</v>
      </c>
      <c r="M300" s="133">
        <v>0.11024158047594275</v>
      </c>
      <c r="N300" s="133">
        <v>8.6965658381354921E-2</v>
      </c>
      <c r="O300" s="133">
        <v>0.14877821601203323</v>
      </c>
      <c r="P300" s="133">
        <v>0.13924066706983768</v>
      </c>
      <c r="Q300" s="133">
        <v>0.12630374812478451</v>
      </c>
      <c r="R300" s="133">
        <v>0.16948384400279662</v>
      </c>
      <c r="S300" s="133">
        <v>0.1290379751484447</v>
      </c>
      <c r="T300" s="133">
        <v>8.0975306423228144E-2</v>
      </c>
      <c r="U300" s="133">
        <v>0.13145306996141856</v>
      </c>
      <c r="V300" s="133">
        <v>0.1516813717409074</v>
      </c>
      <c r="W300" s="133">
        <v>0.12204606752299034</v>
      </c>
      <c r="X300" s="133">
        <v>8.9989942951676949E-2</v>
      </c>
      <c r="Y300" s="133">
        <v>9.0660621220577456E-2</v>
      </c>
      <c r="Z300" s="133">
        <v>9.0465086789534174E-2</v>
      </c>
      <c r="AA300" s="133">
        <v>0.10952575145259129</v>
      </c>
      <c r="AB300" s="133">
        <v>8.6540088177336438E-2</v>
      </c>
      <c r="AC300" s="133">
        <v>8.6538012373524209E-2</v>
      </c>
      <c r="AD300" s="133">
        <v>0.1333756092097696</v>
      </c>
      <c r="AE300" s="133">
        <v>0.12790136370614436</v>
      </c>
      <c r="AF300" s="133">
        <v>6.8398283878319283E-2</v>
      </c>
      <c r="AG300" s="133">
        <v>0.13452040159013531</v>
      </c>
      <c r="AH300" s="133">
        <v>0.10206542036811439</v>
      </c>
      <c r="AI300" s="133">
        <v>7.1200916737379688E-2</v>
      </c>
      <c r="AJ300" s="133">
        <v>4.2166581285751153E-2</v>
      </c>
      <c r="AK300" s="133">
        <v>0.14897357176703158</v>
      </c>
      <c r="AL300" s="133">
        <v>0.10968945942347876</v>
      </c>
      <c r="AM300" s="133" t="s">
        <v>1751</v>
      </c>
      <c r="AN300" s="133" t="s">
        <v>1751</v>
      </c>
      <c r="AO300" s="133" t="s">
        <v>1751</v>
      </c>
      <c r="AP300" s="133">
        <v>6.2668379902684646E-2</v>
      </c>
      <c r="AQ300" s="133">
        <v>0.14236598430302866</v>
      </c>
      <c r="AR300" s="133">
        <v>0.14460057162968729</v>
      </c>
      <c r="AS300" s="133">
        <v>7.9470861344325405E-2</v>
      </c>
      <c r="AT300" s="133" t="s">
        <v>1751</v>
      </c>
      <c r="AU300" s="133" t="s">
        <v>1751</v>
      </c>
      <c r="AV300" s="68" t="s">
        <v>1751</v>
      </c>
      <c r="AW300" s="68" t="s">
        <v>1751</v>
      </c>
      <c r="AX300" s="68" t="s">
        <v>1751</v>
      </c>
      <c r="AY300" s="68">
        <v>0.14720022832396265</v>
      </c>
      <c r="AZ300" s="68">
        <v>0.1350365259756128</v>
      </c>
      <c r="BA300" s="68" t="s">
        <v>1751</v>
      </c>
      <c r="BB300" s="68">
        <v>0.10736416189350667</v>
      </c>
      <c r="BC300" s="68" t="s">
        <v>1751</v>
      </c>
      <c r="BD300" s="68" t="s">
        <v>1751</v>
      </c>
      <c r="BE300" s="68" t="s">
        <v>1751</v>
      </c>
      <c r="BF300" s="68" t="s">
        <v>1751</v>
      </c>
      <c r="BG300" s="68" t="s">
        <v>1751</v>
      </c>
      <c r="BH300" s="68" t="s">
        <v>1751</v>
      </c>
      <c r="BI300" s="68" t="s">
        <v>1751</v>
      </c>
      <c r="BJ300" s="68" t="s">
        <v>1751</v>
      </c>
      <c r="BK300" s="68" t="s">
        <v>1751</v>
      </c>
      <c r="BM300" s="68" t="s">
        <v>1751</v>
      </c>
    </row>
    <row r="301" spans="1:65">
      <c r="A301" s="132">
        <v>45200</v>
      </c>
      <c r="B301" s="133">
        <v>0.11558332358330951</v>
      </c>
      <c r="C301" s="133">
        <v>0.12511763862185429</v>
      </c>
      <c r="D301" s="133">
        <v>0.12764939572548326</v>
      </c>
      <c r="E301" s="133">
        <v>0.13261214769355117</v>
      </c>
      <c r="F301" s="133">
        <v>0.14282936232994284</v>
      </c>
      <c r="G301" s="133">
        <v>0.14191423623402455</v>
      </c>
      <c r="H301" s="133">
        <v>0.15038030044142869</v>
      </c>
      <c r="I301" s="133">
        <v>0.13800098178238512</v>
      </c>
      <c r="J301" s="133">
        <v>0.13973843758920304</v>
      </c>
      <c r="K301" s="133">
        <v>0.14158933461040607</v>
      </c>
      <c r="L301" s="133">
        <v>0.12993193860353836</v>
      </c>
      <c r="M301" s="133">
        <v>0.11024158047594268</v>
      </c>
      <c r="N301" s="133">
        <v>8.6965658381354921E-2</v>
      </c>
      <c r="O301" s="133">
        <v>0.15119463635687724</v>
      </c>
      <c r="P301" s="133">
        <v>0.14062111435106023</v>
      </c>
      <c r="Q301" s="133">
        <v>0.12630374812478454</v>
      </c>
      <c r="R301" s="133">
        <v>0.16948384400279665</v>
      </c>
      <c r="S301" s="133">
        <v>0.12903797514844473</v>
      </c>
      <c r="T301" s="133">
        <v>8.0975306423228172E-2</v>
      </c>
      <c r="U301" s="133">
        <v>0.13174069573568284</v>
      </c>
      <c r="V301" s="133">
        <v>0.1516813717409074</v>
      </c>
      <c r="W301" s="133">
        <v>0.12204606752299027</v>
      </c>
      <c r="X301" s="133">
        <v>8.9989942951676949E-2</v>
      </c>
      <c r="Y301" s="133">
        <v>9.0660621220577692E-2</v>
      </c>
      <c r="Z301" s="133">
        <v>9.0465086789534174E-2</v>
      </c>
      <c r="AA301" s="133">
        <v>0.10952575145259126</v>
      </c>
      <c r="AB301" s="133">
        <v>8.6540088177336438E-2</v>
      </c>
      <c r="AC301" s="133">
        <v>8.6538012373524209E-2</v>
      </c>
      <c r="AD301" s="133">
        <v>0.13337560926490699</v>
      </c>
      <c r="AE301" s="133">
        <v>0.12790136391808868</v>
      </c>
      <c r="AF301" s="133">
        <v>6.8398283878319421E-2</v>
      </c>
      <c r="AG301" s="133">
        <v>0.13452040159013534</v>
      </c>
      <c r="AH301" s="133">
        <v>0.10206542036811443</v>
      </c>
      <c r="AI301" s="133">
        <v>7.1200916737379688E-2</v>
      </c>
      <c r="AJ301" s="133">
        <v>4.2166581285751306E-2</v>
      </c>
      <c r="AK301" s="133">
        <v>0.14776869570050499</v>
      </c>
      <c r="AL301" s="133">
        <v>0.10968945921098402</v>
      </c>
      <c r="AM301" s="133" t="s">
        <v>1751</v>
      </c>
      <c r="AN301" s="133" t="s">
        <v>1751</v>
      </c>
      <c r="AO301" s="133" t="s">
        <v>1751</v>
      </c>
      <c r="AP301" s="133">
        <v>6.2668379902684826E-2</v>
      </c>
      <c r="AQ301" s="133">
        <v>0.14264815590489949</v>
      </c>
      <c r="AR301" s="133">
        <v>0.14460057136076707</v>
      </c>
      <c r="AS301" s="133">
        <v>7.9470861344325419E-2</v>
      </c>
      <c r="AT301" s="133" t="s">
        <v>1751</v>
      </c>
      <c r="AU301" s="133" t="s">
        <v>1751</v>
      </c>
      <c r="AV301" s="68" t="s">
        <v>1751</v>
      </c>
      <c r="AW301" s="68" t="s">
        <v>1751</v>
      </c>
      <c r="AX301" s="68" t="s">
        <v>1751</v>
      </c>
      <c r="AY301" s="68">
        <v>0.14720022832396265</v>
      </c>
      <c r="AZ301" s="68">
        <v>0.13503652598069077</v>
      </c>
      <c r="BA301" s="68" t="s">
        <v>1751</v>
      </c>
      <c r="BB301" s="68">
        <v>0.1073641618935067</v>
      </c>
      <c r="BC301" s="68" t="s">
        <v>1751</v>
      </c>
      <c r="BD301" s="68" t="s">
        <v>1751</v>
      </c>
      <c r="BE301" s="68" t="s">
        <v>1751</v>
      </c>
      <c r="BF301" s="68" t="s">
        <v>1751</v>
      </c>
      <c r="BG301" s="68" t="s">
        <v>1751</v>
      </c>
      <c r="BH301" s="68" t="s">
        <v>1751</v>
      </c>
      <c r="BI301" s="68" t="s">
        <v>1751</v>
      </c>
      <c r="BJ301" s="68" t="s">
        <v>1751</v>
      </c>
      <c r="BK301" s="68" t="s">
        <v>1751</v>
      </c>
      <c r="BM301" s="68" t="s">
        <v>1751</v>
      </c>
    </row>
    <row r="302" spans="1:65">
      <c r="A302" s="132">
        <v>45201</v>
      </c>
      <c r="B302" s="133">
        <v>0.11558332358330932</v>
      </c>
      <c r="C302" s="133">
        <v>0.1255938512012981</v>
      </c>
      <c r="D302" s="133">
        <v>0.12764939566243433</v>
      </c>
      <c r="E302" s="133">
        <v>0.13682018999375262</v>
      </c>
      <c r="F302" s="133">
        <v>0.14054164353318893</v>
      </c>
      <c r="G302" s="133">
        <v>0.14191423623402455</v>
      </c>
      <c r="H302" s="133">
        <v>0.15038030044142869</v>
      </c>
      <c r="I302" s="133">
        <v>0.13800098178238512</v>
      </c>
      <c r="J302" s="133">
        <v>0.13602049137338895</v>
      </c>
      <c r="K302" s="133">
        <v>0.14158933465775703</v>
      </c>
      <c r="L302" s="133">
        <v>0.12927904214797395</v>
      </c>
      <c r="M302" s="133">
        <v>0.11024158047594268</v>
      </c>
      <c r="N302" s="133">
        <v>8.6965658381354907E-2</v>
      </c>
      <c r="O302" s="133">
        <v>0.15127937120396409</v>
      </c>
      <c r="P302" s="133">
        <v>0.14072057879417013</v>
      </c>
      <c r="Q302" s="133">
        <v>0.12630374780243644</v>
      </c>
      <c r="R302" s="133">
        <v>0.16948384400279665</v>
      </c>
      <c r="S302" s="133">
        <v>0.12903797514844484</v>
      </c>
      <c r="T302" s="133">
        <v>8.0975306423228186E-2</v>
      </c>
      <c r="U302" s="133">
        <v>0.12960131957981008</v>
      </c>
      <c r="V302" s="133">
        <v>0.15259153230860861</v>
      </c>
      <c r="W302" s="133">
        <v>0.12204606752299027</v>
      </c>
      <c r="X302" s="133">
        <v>8.9989942951676935E-2</v>
      </c>
      <c r="Y302" s="133">
        <v>9.0660621220577498E-2</v>
      </c>
      <c r="Z302" s="133">
        <v>9.046508678953416E-2</v>
      </c>
      <c r="AA302" s="133">
        <v>0.10952575145259126</v>
      </c>
      <c r="AB302" s="133">
        <v>8.6540088177336424E-2</v>
      </c>
      <c r="AC302" s="133">
        <v>8.6538012373524195E-2</v>
      </c>
      <c r="AD302" s="133">
        <v>0.13337560931393619</v>
      </c>
      <c r="AE302" s="133">
        <v>0.12855539956959214</v>
      </c>
      <c r="AF302" s="133">
        <v>6.8398283893952361E-2</v>
      </c>
      <c r="AG302" s="133">
        <v>0.13824287892430223</v>
      </c>
      <c r="AH302" s="133">
        <v>0.10206542036811443</v>
      </c>
      <c r="AI302" s="133">
        <v>7.1200916718527074E-2</v>
      </c>
      <c r="AJ302" s="133">
        <v>4.2166581285751355E-2</v>
      </c>
      <c r="AK302" s="133">
        <v>0.13827085368588682</v>
      </c>
      <c r="AL302" s="133">
        <v>0.10968945920848244</v>
      </c>
      <c r="AM302" s="133" t="s">
        <v>1751</v>
      </c>
      <c r="AN302" s="133" t="s">
        <v>1751</v>
      </c>
      <c r="AO302" s="133" t="s">
        <v>1751</v>
      </c>
      <c r="AP302" s="133">
        <v>6.2668379902684729E-2</v>
      </c>
      <c r="AQ302" s="133">
        <v>0.14264815586216159</v>
      </c>
      <c r="AR302" s="133">
        <v>0.14460057135496016</v>
      </c>
      <c r="AS302" s="133">
        <v>7.9470861344325669E-2</v>
      </c>
      <c r="AT302" s="133" t="s">
        <v>1751</v>
      </c>
      <c r="AU302" s="133" t="s">
        <v>1751</v>
      </c>
      <c r="AV302" s="68" t="s">
        <v>1751</v>
      </c>
      <c r="AW302" s="68" t="s">
        <v>1751</v>
      </c>
      <c r="AX302" s="68" t="s">
        <v>1751</v>
      </c>
      <c r="AY302" s="68">
        <v>0.14720022832396262</v>
      </c>
      <c r="AZ302" s="68">
        <v>0.13503652598069088</v>
      </c>
      <c r="BA302" s="68" t="s">
        <v>1751</v>
      </c>
      <c r="BB302" s="68">
        <v>0.1073641618935067</v>
      </c>
      <c r="BC302" s="68" t="s">
        <v>1751</v>
      </c>
      <c r="BD302" s="68" t="s">
        <v>1751</v>
      </c>
      <c r="BE302" s="68" t="s">
        <v>1751</v>
      </c>
      <c r="BF302" s="68" t="s">
        <v>1751</v>
      </c>
      <c r="BG302" s="68" t="s">
        <v>1751</v>
      </c>
      <c r="BH302" s="68" t="s">
        <v>1751</v>
      </c>
      <c r="BI302" s="68" t="s">
        <v>1751</v>
      </c>
      <c r="BJ302" s="68" t="s">
        <v>1751</v>
      </c>
      <c r="BK302" s="68" t="s">
        <v>1751</v>
      </c>
      <c r="BM302" s="68" t="s">
        <v>1751</v>
      </c>
    </row>
    <row r="303" spans="1:65">
      <c r="A303" s="132">
        <v>45202</v>
      </c>
      <c r="B303" s="133">
        <v>0.11558332358330931</v>
      </c>
      <c r="C303" s="133">
        <v>0.1255938512012981</v>
      </c>
      <c r="D303" s="133">
        <v>0.12764939566243441</v>
      </c>
      <c r="E303" s="133">
        <v>0.14077157188346276</v>
      </c>
      <c r="F303" s="133">
        <v>0.14054164353318882</v>
      </c>
      <c r="G303" s="133">
        <v>0.14191423623402449</v>
      </c>
      <c r="H303" s="133">
        <v>0.15038030044142858</v>
      </c>
      <c r="I303" s="133">
        <v>0.13845277429169739</v>
      </c>
      <c r="J303" s="133">
        <v>0.13602049137338879</v>
      </c>
      <c r="K303" s="133">
        <v>0.14158933465775714</v>
      </c>
      <c r="L303" s="133">
        <v>0.1303202419295082</v>
      </c>
      <c r="M303" s="133">
        <v>0.11024158047594268</v>
      </c>
      <c r="N303" s="133">
        <v>8.6965658381354907E-2</v>
      </c>
      <c r="O303" s="133">
        <v>0.15127937108179773</v>
      </c>
      <c r="P303" s="133">
        <v>0.14072057879417021</v>
      </c>
      <c r="Q303" s="133">
        <v>0.12630374780243647</v>
      </c>
      <c r="R303" s="133">
        <v>0.16948384400279676</v>
      </c>
      <c r="S303" s="133">
        <v>0.12903797514844473</v>
      </c>
      <c r="T303" s="133">
        <v>8.0975306423228186E-2</v>
      </c>
      <c r="U303" s="133">
        <v>0.12960131956410054</v>
      </c>
      <c r="V303" s="133">
        <v>0.15259153230860861</v>
      </c>
      <c r="W303" s="133">
        <v>0.14240657590270656</v>
      </c>
      <c r="X303" s="133">
        <v>8.9989942951676935E-2</v>
      </c>
      <c r="Y303" s="133">
        <v>9.0660621220577706E-2</v>
      </c>
      <c r="Z303" s="133">
        <v>9.046508678953416E-2</v>
      </c>
      <c r="AA303" s="133">
        <v>0.10952575145259126</v>
      </c>
      <c r="AB303" s="133">
        <v>8.6540088177336424E-2</v>
      </c>
      <c r="AC303" s="133">
        <v>8.6538012373524195E-2</v>
      </c>
      <c r="AD303" s="133">
        <v>0.13337560921181146</v>
      </c>
      <c r="AE303" s="133">
        <v>0.12855539956959214</v>
      </c>
      <c r="AF303" s="133">
        <v>6.8398283893952361E-2</v>
      </c>
      <c r="AG303" s="133">
        <v>0.13824287892430226</v>
      </c>
      <c r="AH303" s="133">
        <v>0.10206542036811443</v>
      </c>
      <c r="AI303" s="133">
        <v>7.1200916718527074E-2</v>
      </c>
      <c r="AJ303" s="133">
        <v>4.2166581285751355E-2</v>
      </c>
      <c r="AK303" s="133">
        <v>0.14039827667085589</v>
      </c>
      <c r="AL303" s="133">
        <v>0.10968945920848255</v>
      </c>
      <c r="AM303" s="133" t="s">
        <v>1751</v>
      </c>
      <c r="AN303" s="133" t="s">
        <v>1751</v>
      </c>
      <c r="AO303" s="133" t="s">
        <v>1751</v>
      </c>
      <c r="AP303" s="133">
        <v>6.2668379902684729E-2</v>
      </c>
      <c r="AQ303" s="133">
        <v>0.14264815578013659</v>
      </c>
      <c r="AR303" s="133">
        <v>0.1446005713549601</v>
      </c>
      <c r="AS303" s="133">
        <v>7.9470861344325697E-2</v>
      </c>
      <c r="AT303" s="133" t="s">
        <v>1751</v>
      </c>
      <c r="AU303" s="133" t="s">
        <v>1751</v>
      </c>
      <c r="AV303" s="68" t="s">
        <v>1751</v>
      </c>
      <c r="AW303" s="68" t="s">
        <v>1751</v>
      </c>
      <c r="AX303" s="68" t="s">
        <v>1751</v>
      </c>
      <c r="AY303" s="68">
        <v>0.14720022832396265</v>
      </c>
      <c r="AZ303" s="68">
        <v>0.1389566060113811</v>
      </c>
      <c r="BA303" s="68" t="s">
        <v>1751</v>
      </c>
      <c r="BB303" s="68">
        <v>0.10736416204654628</v>
      </c>
      <c r="BC303" s="68" t="s">
        <v>1751</v>
      </c>
      <c r="BD303" s="68" t="s">
        <v>1751</v>
      </c>
      <c r="BE303" s="68" t="s">
        <v>1751</v>
      </c>
      <c r="BF303" s="68" t="s">
        <v>1751</v>
      </c>
      <c r="BG303" s="68" t="s">
        <v>1751</v>
      </c>
      <c r="BH303" s="68" t="s">
        <v>1751</v>
      </c>
      <c r="BI303" s="68" t="s">
        <v>1751</v>
      </c>
      <c r="BJ303" s="68" t="s">
        <v>1751</v>
      </c>
      <c r="BK303" s="68" t="s">
        <v>1751</v>
      </c>
      <c r="BL303" s="68" t="s">
        <v>1751</v>
      </c>
      <c r="BM303" s="68" t="s">
        <v>1751</v>
      </c>
    </row>
    <row r="304" spans="1:65">
      <c r="A304" s="132">
        <v>45203</v>
      </c>
      <c r="B304" s="133">
        <v>0.11558332358330949</v>
      </c>
      <c r="C304" s="133">
        <v>0.11823054644899356</v>
      </c>
      <c r="D304" s="133">
        <v>0.12764939569173439</v>
      </c>
      <c r="E304" s="133">
        <v>0.14077157220001477</v>
      </c>
      <c r="F304" s="133">
        <v>0.13425688583277701</v>
      </c>
      <c r="G304" s="133">
        <v>0.14227589449569525</v>
      </c>
      <c r="H304" s="133">
        <v>0.15038030040620168</v>
      </c>
      <c r="I304" s="133">
        <v>0.13845277429169733</v>
      </c>
      <c r="J304" s="133">
        <v>0.13457056337421458</v>
      </c>
      <c r="K304" s="133">
        <v>0.14822000476720379</v>
      </c>
      <c r="L304" s="133">
        <v>0.12631548405580653</v>
      </c>
      <c r="M304" s="133">
        <v>0.11024158047594268</v>
      </c>
      <c r="N304" s="133">
        <v>8.6965658381354907E-2</v>
      </c>
      <c r="O304" s="133">
        <v>0.15127937108179773</v>
      </c>
      <c r="P304" s="133">
        <v>0.14072057879417021</v>
      </c>
      <c r="Q304" s="133">
        <v>0.12630374781252215</v>
      </c>
      <c r="R304" s="133">
        <v>0.1735959214493932</v>
      </c>
      <c r="S304" s="133">
        <v>0.12903797514844473</v>
      </c>
      <c r="T304" s="133">
        <v>8.0975306423228186E-2</v>
      </c>
      <c r="U304" s="133">
        <v>0.1307400762841226</v>
      </c>
      <c r="V304" s="133">
        <v>0.15259153230860861</v>
      </c>
      <c r="W304" s="133">
        <v>0.15772526632787948</v>
      </c>
      <c r="X304" s="133">
        <v>8.9989942951676935E-2</v>
      </c>
      <c r="Y304" s="133">
        <v>9.0660621220577442E-2</v>
      </c>
      <c r="Z304" s="133">
        <v>9.046508678953416E-2</v>
      </c>
      <c r="AA304" s="133">
        <v>0.10952575145259126</v>
      </c>
      <c r="AB304" s="133">
        <v>8.6540088177336424E-2</v>
      </c>
      <c r="AC304" s="133">
        <v>8.6538012373524195E-2</v>
      </c>
      <c r="AD304" s="133">
        <v>0.13337560926067571</v>
      </c>
      <c r="AE304" s="133">
        <v>0.12881892235802464</v>
      </c>
      <c r="AF304" s="133">
        <v>6.8398283902155618E-2</v>
      </c>
      <c r="AG304" s="133">
        <v>0.13787504135309442</v>
      </c>
      <c r="AH304" s="133">
        <v>0.10206542036811443</v>
      </c>
      <c r="AI304" s="133">
        <v>7.1200916718527074E-2</v>
      </c>
      <c r="AJ304" s="133">
        <v>4.2166581285751278E-2</v>
      </c>
      <c r="AK304" s="133">
        <v>0.13977841527538193</v>
      </c>
      <c r="AL304" s="133">
        <v>0.10968945920848255</v>
      </c>
      <c r="AM304" s="133" t="s">
        <v>1751</v>
      </c>
      <c r="AN304" s="133" t="s">
        <v>1751</v>
      </c>
      <c r="AO304" s="133" t="s">
        <v>1751</v>
      </c>
      <c r="AP304" s="133">
        <v>6.2668379902684798E-2</v>
      </c>
      <c r="AQ304" s="133">
        <v>0.14264815578013654</v>
      </c>
      <c r="AR304" s="133">
        <v>0.1446005713549601</v>
      </c>
      <c r="AS304" s="133">
        <v>7.9470861344325322E-2</v>
      </c>
      <c r="AT304" s="133" t="s">
        <v>1751</v>
      </c>
      <c r="AU304" s="133" t="s">
        <v>1751</v>
      </c>
      <c r="AV304" s="68" t="s">
        <v>1751</v>
      </c>
      <c r="AW304" s="68" t="s">
        <v>1751</v>
      </c>
      <c r="AX304" s="68" t="s">
        <v>1751</v>
      </c>
      <c r="AY304" s="68">
        <v>0.14457139382569992</v>
      </c>
      <c r="AZ304" s="68">
        <v>0.13895660601138102</v>
      </c>
      <c r="BA304" s="68" t="s">
        <v>1751</v>
      </c>
      <c r="BB304" s="68">
        <v>0.10736416200370921</v>
      </c>
      <c r="BC304" s="68" t="s">
        <v>1751</v>
      </c>
      <c r="BD304" s="68" t="s">
        <v>1751</v>
      </c>
      <c r="BE304" s="68" t="s">
        <v>1751</v>
      </c>
      <c r="BF304" s="68" t="s">
        <v>1751</v>
      </c>
      <c r="BG304" s="68" t="s">
        <v>1751</v>
      </c>
      <c r="BH304" s="68" t="s">
        <v>1751</v>
      </c>
      <c r="BI304" s="68" t="s">
        <v>1751</v>
      </c>
      <c r="BJ304" s="68" t="s">
        <v>1751</v>
      </c>
      <c r="BK304" s="68" t="s">
        <v>1751</v>
      </c>
      <c r="BL304" s="68" t="s">
        <v>1751</v>
      </c>
      <c r="BM304" s="68" t="s">
        <v>1751</v>
      </c>
    </row>
    <row r="305" spans="1:65">
      <c r="A305" s="132">
        <v>45204</v>
      </c>
      <c r="B305" s="133">
        <v>0.11558332358330947</v>
      </c>
      <c r="C305" s="133">
        <v>0.11823054644899357</v>
      </c>
      <c r="D305" s="133">
        <v>0.12764939569173439</v>
      </c>
      <c r="E305" s="133">
        <v>0.14491112082088867</v>
      </c>
      <c r="F305" s="133">
        <v>0.13425688583277709</v>
      </c>
      <c r="G305" s="133">
        <v>0.14227589449569525</v>
      </c>
      <c r="H305" s="133">
        <v>0.15038030040620168</v>
      </c>
      <c r="I305" s="133">
        <v>0.14287286968957577</v>
      </c>
      <c r="J305" s="133">
        <v>0.13457056337421458</v>
      </c>
      <c r="K305" s="133">
        <v>0.1501645119342401</v>
      </c>
      <c r="L305" s="133">
        <v>0.13046641101553652</v>
      </c>
      <c r="M305" s="133">
        <v>0.11024158047594268</v>
      </c>
      <c r="N305" s="133">
        <v>8.6965658381354921E-2</v>
      </c>
      <c r="O305" s="133">
        <v>0.15127937108179776</v>
      </c>
      <c r="P305" s="133">
        <v>0.14072057879417024</v>
      </c>
      <c r="Q305" s="133">
        <v>0.12630374782016468</v>
      </c>
      <c r="R305" s="133">
        <v>0.17345832760170982</v>
      </c>
      <c r="S305" s="133">
        <v>0.12903797514844473</v>
      </c>
      <c r="T305" s="133">
        <v>8.0975306423228172E-2</v>
      </c>
      <c r="U305" s="133">
        <v>0.13074007646677796</v>
      </c>
      <c r="V305" s="133">
        <v>0.17856124706971832</v>
      </c>
      <c r="W305" s="133">
        <v>0.15772526632787948</v>
      </c>
      <c r="X305" s="133">
        <v>8.9989942951676949E-2</v>
      </c>
      <c r="Y305" s="133">
        <v>9.0660621220577428E-2</v>
      </c>
      <c r="Z305" s="133">
        <v>9.0465086789534174E-2</v>
      </c>
      <c r="AA305" s="133">
        <v>0.10952575145259126</v>
      </c>
      <c r="AB305" s="133">
        <v>8.6540088177336438E-2</v>
      </c>
      <c r="AC305" s="133">
        <v>8.6538012373524209E-2</v>
      </c>
      <c r="AD305" s="133">
        <v>0.13337560930926357</v>
      </c>
      <c r="AE305" s="133">
        <v>0.12881892235802445</v>
      </c>
      <c r="AF305" s="133">
        <v>6.8398283902155604E-2</v>
      </c>
      <c r="AG305" s="133">
        <v>0.13755422340174239</v>
      </c>
      <c r="AH305" s="133">
        <v>0.10206542036811443</v>
      </c>
      <c r="AI305" s="133">
        <v>7.1200916965722755E-2</v>
      </c>
      <c r="AJ305" s="133">
        <v>4.2166581285751265E-2</v>
      </c>
      <c r="AK305" s="133">
        <v>0.13852126195738049</v>
      </c>
      <c r="AL305" s="133">
        <v>0.10968945920848255</v>
      </c>
      <c r="AM305" s="133" t="s">
        <v>1751</v>
      </c>
      <c r="AN305" s="133" t="s">
        <v>1751</v>
      </c>
      <c r="AO305" s="133" t="s">
        <v>1751</v>
      </c>
      <c r="AP305" s="133">
        <v>6.2668379902684784E-2</v>
      </c>
      <c r="AQ305" s="133">
        <v>0.14264815579036816</v>
      </c>
      <c r="AR305" s="133">
        <v>0.1446005713549601</v>
      </c>
      <c r="AS305" s="133">
        <v>7.94708613443256E-2</v>
      </c>
      <c r="AT305" s="133" t="s">
        <v>1751</v>
      </c>
      <c r="AU305" s="133" t="s">
        <v>1751</v>
      </c>
      <c r="AV305" s="68" t="s">
        <v>1751</v>
      </c>
      <c r="AW305" s="68" t="s">
        <v>1751</v>
      </c>
      <c r="AX305" s="68" t="s">
        <v>1751</v>
      </c>
      <c r="AY305" s="68">
        <v>0.14457139356765622</v>
      </c>
      <c r="AZ305" s="68">
        <v>0.13895660601138113</v>
      </c>
      <c r="BA305" s="68" t="s">
        <v>1751</v>
      </c>
      <c r="BB305" s="68">
        <v>0.10736416200370921</v>
      </c>
      <c r="BC305" s="68" t="s">
        <v>1751</v>
      </c>
      <c r="BD305" s="68" t="s">
        <v>1751</v>
      </c>
      <c r="BE305" s="68" t="s">
        <v>1751</v>
      </c>
      <c r="BF305" s="68" t="s">
        <v>1751</v>
      </c>
      <c r="BG305" s="68" t="s">
        <v>1751</v>
      </c>
      <c r="BH305" s="68" t="s">
        <v>1751</v>
      </c>
      <c r="BI305" s="68" t="s">
        <v>1751</v>
      </c>
      <c r="BJ305" s="68" t="s">
        <v>1751</v>
      </c>
      <c r="BK305" s="68" t="s">
        <v>1751</v>
      </c>
      <c r="BL305" s="68" t="s">
        <v>1751</v>
      </c>
      <c r="BM305" s="68" t="s">
        <v>1751</v>
      </c>
    </row>
    <row r="306" spans="1:65">
      <c r="A306" s="132">
        <v>45205</v>
      </c>
      <c r="B306" s="133">
        <v>0.11558332358330947</v>
      </c>
      <c r="C306" s="133">
        <v>0.11823054644899357</v>
      </c>
      <c r="D306" s="133">
        <v>0.12764939569173439</v>
      </c>
      <c r="E306" s="133">
        <v>0.14491112082088867</v>
      </c>
      <c r="F306" s="133">
        <v>0.13425688583277709</v>
      </c>
      <c r="G306" s="133">
        <v>0.14227589449569525</v>
      </c>
      <c r="H306" s="133">
        <v>0.15038030040620168</v>
      </c>
      <c r="I306" s="133">
        <v>0.14287286968957577</v>
      </c>
      <c r="J306" s="133">
        <v>0.13457056337421458</v>
      </c>
      <c r="K306" s="133">
        <v>0.1501645119342401</v>
      </c>
      <c r="L306" s="133">
        <v>0.13046641101553652</v>
      </c>
      <c r="M306" s="133">
        <v>0.11024158047594268</v>
      </c>
      <c r="N306" s="133">
        <v>8.6965658381354921E-2</v>
      </c>
      <c r="O306" s="133">
        <v>0.15127937108179776</v>
      </c>
      <c r="P306" s="133">
        <v>0.14072057879417024</v>
      </c>
      <c r="Q306" s="133">
        <v>0.12630374782016468</v>
      </c>
      <c r="R306" s="133">
        <v>0.17345832760170982</v>
      </c>
      <c r="S306" s="133">
        <v>0.12903797514844473</v>
      </c>
      <c r="T306" s="133">
        <v>8.0975306423228172E-2</v>
      </c>
      <c r="U306" s="133">
        <v>0.13074007646677796</v>
      </c>
      <c r="V306" s="133">
        <v>0.17856124706971832</v>
      </c>
      <c r="W306" s="133">
        <v>0.15772526632787948</v>
      </c>
      <c r="X306" s="133">
        <v>8.9989942951676949E-2</v>
      </c>
      <c r="Y306" s="133">
        <v>9.0660621220577428E-2</v>
      </c>
      <c r="Z306" s="133">
        <v>9.0465086789534174E-2</v>
      </c>
      <c r="AA306" s="133">
        <v>0.10952575145259126</v>
      </c>
      <c r="AB306" s="133">
        <v>8.6540088177336438E-2</v>
      </c>
      <c r="AC306" s="133">
        <v>8.6538012373524209E-2</v>
      </c>
      <c r="AD306" s="133">
        <v>0.13337560930926357</v>
      </c>
      <c r="AE306" s="133">
        <v>0.12881892235802445</v>
      </c>
      <c r="AF306" s="133">
        <v>6.8398283902155604E-2</v>
      </c>
      <c r="AG306" s="133">
        <v>0.13755422340174239</v>
      </c>
      <c r="AH306" s="133">
        <v>0.10206542036811443</v>
      </c>
      <c r="AI306" s="133">
        <v>7.1200916965722755E-2</v>
      </c>
      <c r="AJ306" s="133">
        <v>4.2166581285751265E-2</v>
      </c>
      <c r="AK306" s="133">
        <v>0.13852126195738049</v>
      </c>
      <c r="AL306" s="133">
        <v>0.10968945920848255</v>
      </c>
      <c r="AM306" s="133" t="s">
        <v>1751</v>
      </c>
      <c r="AN306" s="133" t="s">
        <v>1751</v>
      </c>
      <c r="AO306" s="133" t="s">
        <v>1751</v>
      </c>
      <c r="AP306" s="133">
        <v>6.2668379902684784E-2</v>
      </c>
      <c r="AQ306" s="133">
        <v>0.14264815579036816</v>
      </c>
      <c r="AR306" s="133">
        <v>0.1446005713549601</v>
      </c>
      <c r="AS306" s="133">
        <v>7.94708613443256E-2</v>
      </c>
      <c r="AT306" s="133" t="s">
        <v>1751</v>
      </c>
      <c r="AU306" s="133" t="s">
        <v>1751</v>
      </c>
      <c r="AV306" s="68" t="s">
        <v>1751</v>
      </c>
      <c r="AW306" s="68" t="s">
        <v>1751</v>
      </c>
      <c r="AX306" s="68" t="s">
        <v>1751</v>
      </c>
      <c r="AY306" s="68">
        <v>0.14457139356765622</v>
      </c>
      <c r="AZ306" s="68">
        <v>0.13895660601138113</v>
      </c>
      <c r="BA306" s="68" t="s">
        <v>1751</v>
      </c>
      <c r="BB306" s="68">
        <v>0.10736416200370921</v>
      </c>
      <c r="BC306" s="68" t="s">
        <v>1751</v>
      </c>
      <c r="BD306" s="68" t="s">
        <v>1751</v>
      </c>
      <c r="BE306" s="68" t="s">
        <v>1751</v>
      </c>
      <c r="BF306" s="68" t="s">
        <v>1751</v>
      </c>
      <c r="BG306" s="68" t="s">
        <v>1751</v>
      </c>
      <c r="BH306" s="68" t="s">
        <v>1751</v>
      </c>
      <c r="BI306" s="68" t="s">
        <v>1751</v>
      </c>
      <c r="BJ306" s="68" t="s">
        <v>1751</v>
      </c>
      <c r="BK306" s="68" t="s">
        <v>1751</v>
      </c>
      <c r="BL306" s="68" t="s">
        <v>1751</v>
      </c>
      <c r="BM306" s="68" t="s">
        <v>1751</v>
      </c>
    </row>
    <row r="307" spans="1:65">
      <c r="A307" s="132">
        <v>45206</v>
      </c>
      <c r="B307" s="133">
        <v>0.11558332358330947</v>
      </c>
      <c r="C307" s="133">
        <v>0.11823054644899357</v>
      </c>
      <c r="D307" s="133">
        <v>0.12764939569173439</v>
      </c>
      <c r="E307" s="133">
        <v>0.14491112082088867</v>
      </c>
      <c r="F307" s="133">
        <v>0.13425688583277709</v>
      </c>
      <c r="G307" s="133">
        <v>0.14227589449569525</v>
      </c>
      <c r="H307" s="133">
        <v>0.15038030040620168</v>
      </c>
      <c r="I307" s="133">
        <v>0.14287286968957577</v>
      </c>
      <c r="J307" s="133">
        <v>0.13457056337421458</v>
      </c>
      <c r="K307" s="133">
        <v>0.1501645119342401</v>
      </c>
      <c r="L307" s="133">
        <v>0.13046641101553652</v>
      </c>
      <c r="M307" s="133">
        <v>0.11024158047594268</v>
      </c>
      <c r="N307" s="133">
        <v>8.6965658381354921E-2</v>
      </c>
      <c r="O307" s="133">
        <v>0.15127937108179776</v>
      </c>
      <c r="P307" s="133">
        <v>0.14072057879417024</v>
      </c>
      <c r="Q307" s="133">
        <v>0.12630374782016468</v>
      </c>
      <c r="R307" s="133">
        <v>0.17345832760170982</v>
      </c>
      <c r="S307" s="133">
        <v>0.12903797514844473</v>
      </c>
      <c r="T307" s="133">
        <v>8.0975306423228172E-2</v>
      </c>
      <c r="U307" s="133">
        <v>0.13074007646677796</v>
      </c>
      <c r="V307" s="133">
        <v>0.17856124706971832</v>
      </c>
      <c r="W307" s="133">
        <v>0.15772526632787948</v>
      </c>
      <c r="X307" s="133">
        <v>8.9989942951676949E-2</v>
      </c>
      <c r="Y307" s="133">
        <v>9.0660621220577428E-2</v>
      </c>
      <c r="Z307" s="133">
        <v>9.0465086789534174E-2</v>
      </c>
      <c r="AA307" s="133">
        <v>0.10952575145259126</v>
      </c>
      <c r="AB307" s="133">
        <v>8.6540088177336438E-2</v>
      </c>
      <c r="AC307" s="133">
        <v>8.6538012373524209E-2</v>
      </c>
      <c r="AD307" s="133">
        <v>0.13337560930926357</v>
      </c>
      <c r="AE307" s="133">
        <v>0.12881892235802445</v>
      </c>
      <c r="AF307" s="133">
        <v>6.8398283902155604E-2</v>
      </c>
      <c r="AG307" s="133">
        <v>0.13755422340174239</v>
      </c>
      <c r="AH307" s="133">
        <v>0.10206542036811443</v>
      </c>
      <c r="AI307" s="133">
        <v>7.1200916965722755E-2</v>
      </c>
      <c r="AJ307" s="133">
        <v>4.2166581285751265E-2</v>
      </c>
      <c r="AK307" s="133">
        <v>0.13852126195738049</v>
      </c>
      <c r="AL307" s="133">
        <v>0.10968945920848255</v>
      </c>
      <c r="AM307" s="133" t="s">
        <v>1751</v>
      </c>
      <c r="AN307" s="133" t="s">
        <v>1751</v>
      </c>
      <c r="AO307" s="133" t="s">
        <v>1751</v>
      </c>
      <c r="AP307" s="133">
        <v>6.2668379902684784E-2</v>
      </c>
      <c r="AQ307" s="133">
        <v>0.14264815579036816</v>
      </c>
      <c r="AR307" s="133">
        <v>0.1446005713549601</v>
      </c>
      <c r="AS307" s="133">
        <v>7.94708613443256E-2</v>
      </c>
      <c r="AT307" s="133" t="s">
        <v>1751</v>
      </c>
      <c r="AU307" s="133" t="s">
        <v>1751</v>
      </c>
      <c r="AV307" s="68" t="s">
        <v>1751</v>
      </c>
      <c r="AW307" s="68" t="s">
        <v>1751</v>
      </c>
      <c r="AX307" s="68" t="s">
        <v>1751</v>
      </c>
      <c r="AY307" s="68">
        <v>0.14457139356765622</v>
      </c>
      <c r="AZ307" s="68">
        <v>0.13895660601138113</v>
      </c>
      <c r="BA307" s="68" t="s">
        <v>1751</v>
      </c>
      <c r="BB307" s="68">
        <v>0.10736416200370921</v>
      </c>
      <c r="BC307" s="68" t="s">
        <v>1751</v>
      </c>
      <c r="BD307" s="68" t="s">
        <v>1751</v>
      </c>
      <c r="BE307" s="68" t="s">
        <v>1751</v>
      </c>
      <c r="BF307" s="68" t="s">
        <v>1751</v>
      </c>
      <c r="BG307" s="68" t="s">
        <v>1751</v>
      </c>
      <c r="BH307" s="68" t="s">
        <v>1751</v>
      </c>
      <c r="BI307" s="68" t="s">
        <v>1751</v>
      </c>
      <c r="BJ307" s="68" t="s">
        <v>1751</v>
      </c>
      <c r="BK307" s="68" t="s">
        <v>1751</v>
      </c>
      <c r="BL307" s="68" t="s">
        <v>1751</v>
      </c>
      <c r="BM307" s="68" t="s">
        <v>1751</v>
      </c>
    </row>
    <row r="308" spans="1:65">
      <c r="A308" s="132">
        <v>45207</v>
      </c>
      <c r="B308" s="133">
        <v>0.12639427601671493</v>
      </c>
      <c r="C308" s="133">
        <v>0.12446246049132006</v>
      </c>
      <c r="D308" s="133">
        <v>0.13564667088532359</v>
      </c>
      <c r="E308" s="133">
        <v>0.14515888859222198</v>
      </c>
      <c r="F308" s="133">
        <v>0.13882154303036542</v>
      </c>
      <c r="G308" s="133">
        <v>0.13755743235751405</v>
      </c>
      <c r="H308" s="133">
        <v>0.14708987333101953</v>
      </c>
      <c r="I308" s="133">
        <v>0.14743075391655136</v>
      </c>
      <c r="J308" s="133">
        <v>0.13918232633162803</v>
      </c>
      <c r="K308" s="133">
        <v>0.14903041198722311</v>
      </c>
      <c r="L308" s="133">
        <v>0.13019943477659693</v>
      </c>
      <c r="M308" s="133">
        <v>0.11024158047594269</v>
      </c>
      <c r="N308" s="133">
        <v>8.6965658381355129E-2</v>
      </c>
      <c r="O308" s="133">
        <v>0.15206395010411702</v>
      </c>
      <c r="P308" s="133">
        <v>0.14072057879417016</v>
      </c>
      <c r="Q308" s="133">
        <v>0.12630374773035694</v>
      </c>
      <c r="R308" s="133">
        <v>0.17345832760171015</v>
      </c>
      <c r="S308" s="133">
        <v>0.12903797514844464</v>
      </c>
      <c r="T308" s="133">
        <v>8.0975306423228213E-2</v>
      </c>
      <c r="U308" s="133">
        <v>0.13074007626725762</v>
      </c>
      <c r="V308" s="133">
        <v>0.17856124706971835</v>
      </c>
      <c r="W308" s="133">
        <v>0.1577252661400157</v>
      </c>
      <c r="X308" s="133">
        <v>8.9989942951676907E-2</v>
      </c>
      <c r="Y308" s="133">
        <v>9.0660621474635397E-2</v>
      </c>
      <c r="Z308" s="133">
        <v>9.046508678953416E-2</v>
      </c>
      <c r="AA308" s="133">
        <v>0.10952575145259127</v>
      </c>
      <c r="AB308" s="133">
        <v>8.6540088177336424E-2</v>
      </c>
      <c r="AC308" s="133">
        <v>8.6538012373524348E-2</v>
      </c>
      <c r="AD308" s="133">
        <v>0.13337560930926365</v>
      </c>
      <c r="AE308" s="133">
        <v>0.12320909274484972</v>
      </c>
      <c r="AF308" s="133">
        <v>6.8398283842959165E-2</v>
      </c>
      <c r="AG308" s="133">
        <v>0.13997908573329515</v>
      </c>
      <c r="AH308" s="133">
        <v>0.13339884410729633</v>
      </c>
      <c r="AI308" s="133">
        <v>7.1200916965722783E-2</v>
      </c>
      <c r="AJ308" s="133">
        <v>4.2166581285751313E-2</v>
      </c>
      <c r="AK308" s="133">
        <v>0.13852126195738057</v>
      </c>
      <c r="AL308" s="133">
        <v>0.10968945920848247</v>
      </c>
      <c r="AM308" s="133" t="s">
        <v>1751</v>
      </c>
      <c r="AN308" s="133" t="s">
        <v>1751</v>
      </c>
      <c r="AO308" s="133" t="s">
        <v>1751</v>
      </c>
      <c r="AP308" s="133">
        <v>6.266837990268484E-2</v>
      </c>
      <c r="AQ308" s="133">
        <v>0.14264815580359938</v>
      </c>
      <c r="AR308" s="133">
        <v>0.1410362947796833</v>
      </c>
      <c r="AS308" s="133">
        <v>7.9470861344325572E-2</v>
      </c>
      <c r="AT308" s="133" t="s">
        <v>1751</v>
      </c>
      <c r="AU308" s="133" t="s">
        <v>1751</v>
      </c>
      <c r="AV308" s="68" t="s">
        <v>1751</v>
      </c>
      <c r="AW308" s="68" t="s">
        <v>1751</v>
      </c>
      <c r="AX308" s="68" t="s">
        <v>1751</v>
      </c>
      <c r="AY308" s="68">
        <v>0.14457139361401561</v>
      </c>
      <c r="AZ308" s="68">
        <v>0.13895660601138113</v>
      </c>
      <c r="BA308" s="68" t="s">
        <v>1751</v>
      </c>
      <c r="BB308" s="68">
        <v>0.10736416200370913</v>
      </c>
      <c r="BC308" s="68" t="s">
        <v>1751</v>
      </c>
      <c r="BD308" s="68" t="s">
        <v>1751</v>
      </c>
      <c r="BE308" s="68" t="s">
        <v>1751</v>
      </c>
      <c r="BF308" s="68" t="s">
        <v>1751</v>
      </c>
      <c r="BG308" s="68" t="s">
        <v>1751</v>
      </c>
      <c r="BH308" s="68" t="s">
        <v>1751</v>
      </c>
      <c r="BI308" s="68" t="s">
        <v>1751</v>
      </c>
      <c r="BJ308" s="68" t="s">
        <v>1751</v>
      </c>
      <c r="BK308" s="68" t="s">
        <v>1751</v>
      </c>
      <c r="BL308" s="68" t="s">
        <v>1751</v>
      </c>
      <c r="BM308" s="68" t="s">
        <v>1751</v>
      </c>
    </row>
    <row r="309" spans="1:65">
      <c r="A309" s="132">
        <v>45208</v>
      </c>
      <c r="B309" s="133">
        <v>0.12459180731283517</v>
      </c>
      <c r="C309" s="133">
        <v>0.12265790786322434</v>
      </c>
      <c r="D309" s="133">
        <v>0.13564667086811621</v>
      </c>
      <c r="E309" s="133">
        <v>0.14380429689308535</v>
      </c>
      <c r="F309" s="133">
        <v>0.13882154303036551</v>
      </c>
      <c r="G309" s="133">
        <v>0.13755743220232858</v>
      </c>
      <c r="H309" s="133">
        <v>0.14708987333101933</v>
      </c>
      <c r="I309" s="133">
        <v>0.14743075391655136</v>
      </c>
      <c r="J309" s="133">
        <v>0.13627706216903754</v>
      </c>
      <c r="K309" s="133">
        <v>0.14335079228303033</v>
      </c>
      <c r="L309" s="133">
        <v>0.12954470867808168</v>
      </c>
      <c r="M309" s="133">
        <v>0.11024158047594275</v>
      </c>
      <c r="N309" s="133">
        <v>8.6965658381355115E-2</v>
      </c>
      <c r="O309" s="133">
        <v>0.1521889802181465</v>
      </c>
      <c r="P309" s="133">
        <v>0.1407205787941701</v>
      </c>
      <c r="Q309" s="133">
        <v>0.11918873077281604</v>
      </c>
      <c r="R309" s="133">
        <v>0.17345832760170982</v>
      </c>
      <c r="S309" s="133">
        <v>0.1290379751484447</v>
      </c>
      <c r="T309" s="133">
        <v>8.0975306423228116E-2</v>
      </c>
      <c r="U309" s="133">
        <v>0.13074007640224558</v>
      </c>
      <c r="V309" s="133">
        <v>0.13809002597689909</v>
      </c>
      <c r="W309" s="133">
        <v>0.15772526614001595</v>
      </c>
      <c r="X309" s="133">
        <v>8.998994295167688E-2</v>
      </c>
      <c r="Y309" s="133">
        <v>9.0660621427920668E-2</v>
      </c>
      <c r="Z309" s="133">
        <v>9.0465086789534147E-2</v>
      </c>
      <c r="AA309" s="133">
        <v>0.10952575145259129</v>
      </c>
      <c r="AB309" s="133">
        <v>8.6540088177336411E-2</v>
      </c>
      <c r="AC309" s="133">
        <v>8.6538012373524334E-2</v>
      </c>
      <c r="AD309" s="133">
        <v>0.13337560930926359</v>
      </c>
      <c r="AE309" s="133">
        <v>0.12320909297670285</v>
      </c>
      <c r="AF309" s="133">
        <v>6.8398283842959151E-2</v>
      </c>
      <c r="AG309" s="133">
        <v>0.13774349973596819</v>
      </c>
      <c r="AH309" s="133">
        <v>0.13339884410729635</v>
      </c>
      <c r="AI309" s="133">
        <v>7.120091642665137E-2</v>
      </c>
      <c r="AJ309" s="133">
        <v>5.6837102488728614E-2</v>
      </c>
      <c r="AK309" s="133">
        <v>0.13852126195738051</v>
      </c>
      <c r="AL309" s="133">
        <v>0.10968945920848266</v>
      </c>
      <c r="AM309" s="133" t="s">
        <v>1751</v>
      </c>
      <c r="AN309" s="133" t="s">
        <v>1751</v>
      </c>
      <c r="AO309" s="133" t="s">
        <v>1751</v>
      </c>
      <c r="AP309" s="133">
        <v>6.266837987342018E-2</v>
      </c>
      <c r="AQ309" s="133">
        <v>0.14264815568485753</v>
      </c>
      <c r="AR309" s="133">
        <v>0.14262858838129458</v>
      </c>
      <c r="AS309" s="133">
        <v>7.9470861233670365E-2</v>
      </c>
      <c r="AT309" s="133" t="s">
        <v>1751</v>
      </c>
      <c r="AU309" s="133" t="s">
        <v>1751</v>
      </c>
      <c r="AV309" s="68" t="s">
        <v>1751</v>
      </c>
      <c r="AW309" s="68" t="s">
        <v>1751</v>
      </c>
      <c r="AX309" s="68" t="s">
        <v>1751</v>
      </c>
      <c r="AY309" s="68">
        <v>0.14457139375473899</v>
      </c>
      <c r="AZ309" s="68">
        <v>0.13895660601138107</v>
      </c>
      <c r="BA309" s="68" t="s">
        <v>1751</v>
      </c>
      <c r="BB309" s="68">
        <v>0.1073641620037092</v>
      </c>
      <c r="BC309" s="68" t="s">
        <v>1751</v>
      </c>
      <c r="BD309" s="68" t="s">
        <v>1751</v>
      </c>
      <c r="BE309" s="68" t="s">
        <v>1751</v>
      </c>
      <c r="BF309" s="68" t="s">
        <v>1751</v>
      </c>
      <c r="BG309" s="68" t="s">
        <v>1751</v>
      </c>
      <c r="BH309" s="68" t="s">
        <v>1751</v>
      </c>
      <c r="BI309" s="68" t="s">
        <v>1751</v>
      </c>
      <c r="BJ309" s="68" t="s">
        <v>1751</v>
      </c>
      <c r="BK309" s="68" t="s">
        <v>1751</v>
      </c>
      <c r="BL309" s="68" t="s">
        <v>1751</v>
      </c>
      <c r="BM309" s="68" t="s">
        <v>1751</v>
      </c>
    </row>
    <row r="310" spans="1:65">
      <c r="A310" s="132">
        <v>45209</v>
      </c>
      <c r="B310" s="133">
        <v>0.12279920903881714</v>
      </c>
      <c r="C310" s="133">
        <v>0.12627593247158042</v>
      </c>
      <c r="D310" s="133">
        <v>0.13564667086811624</v>
      </c>
      <c r="E310" s="133">
        <v>0.14388619029640573</v>
      </c>
      <c r="F310" s="133">
        <v>0.1376234783706673</v>
      </c>
      <c r="G310" s="133">
        <v>0.13755743220232847</v>
      </c>
      <c r="H310" s="133">
        <v>0.14929747611033606</v>
      </c>
      <c r="I310" s="133">
        <v>0.14743075391655125</v>
      </c>
      <c r="J310" s="133">
        <v>0.13627706187423907</v>
      </c>
      <c r="K310" s="133">
        <v>0.14335079217626728</v>
      </c>
      <c r="L310" s="133">
        <v>0.12721486936121712</v>
      </c>
      <c r="M310" s="133">
        <v>0.11024158047594269</v>
      </c>
      <c r="N310" s="133">
        <v>8.6965658381355102E-2</v>
      </c>
      <c r="O310" s="133">
        <v>0.15218898021814656</v>
      </c>
      <c r="P310" s="133">
        <v>0.14072057879417016</v>
      </c>
      <c r="Q310" s="133">
        <v>0.11918873096796363</v>
      </c>
      <c r="R310" s="133">
        <v>0.17345832760171018</v>
      </c>
      <c r="S310" s="133">
        <v>0.12903797514844464</v>
      </c>
      <c r="T310" s="133">
        <v>8.0975306423228005E-2</v>
      </c>
      <c r="U310" s="133">
        <v>0.13074007626729736</v>
      </c>
      <c r="V310" s="133">
        <v>0.18203877086507608</v>
      </c>
      <c r="W310" s="133">
        <v>0.15772526690032501</v>
      </c>
      <c r="X310" s="133">
        <v>8.9989942951676866E-2</v>
      </c>
      <c r="Y310" s="133">
        <v>9.0660621315092491E-2</v>
      </c>
      <c r="Z310" s="133">
        <v>9.0465086789534133E-2</v>
      </c>
      <c r="AA310" s="133">
        <v>0.10952575145259127</v>
      </c>
      <c r="AB310" s="133">
        <v>8.6540088177336397E-2</v>
      </c>
      <c r="AC310" s="133">
        <v>8.653801237352432E-2</v>
      </c>
      <c r="AD310" s="133">
        <v>0.13337560930926362</v>
      </c>
      <c r="AE310" s="133">
        <v>0.1232090923854709</v>
      </c>
      <c r="AF310" s="133">
        <v>6.8398283842959165E-2</v>
      </c>
      <c r="AG310" s="133">
        <v>0.14334650376508662</v>
      </c>
      <c r="AH310" s="133">
        <v>0.15036193463056421</v>
      </c>
      <c r="AI310" s="133">
        <v>7.1200916793067309E-2</v>
      </c>
      <c r="AJ310" s="133">
        <v>5.6837102488728572E-2</v>
      </c>
      <c r="AK310" s="133">
        <v>0.13852126195738054</v>
      </c>
      <c r="AL310" s="133">
        <v>0.10968945920848247</v>
      </c>
      <c r="AM310" s="133" t="s">
        <v>1751</v>
      </c>
      <c r="AN310" s="133" t="s">
        <v>1751</v>
      </c>
      <c r="AO310" s="133" t="s">
        <v>1751</v>
      </c>
      <c r="AP310" s="133">
        <v>6.2668379873420138E-2</v>
      </c>
      <c r="AQ310" s="133">
        <v>0.14264815565785618</v>
      </c>
      <c r="AR310" s="133">
        <v>0.14262858838129469</v>
      </c>
      <c r="AS310" s="133">
        <v>7.9470861233670309E-2</v>
      </c>
      <c r="AT310" s="133" t="s">
        <v>1751</v>
      </c>
      <c r="AU310" s="133" t="s">
        <v>1751</v>
      </c>
      <c r="AV310" s="68" t="s">
        <v>1751</v>
      </c>
      <c r="AW310" s="68" t="s">
        <v>1751</v>
      </c>
      <c r="AX310" s="68" t="s">
        <v>1751</v>
      </c>
      <c r="AY310" s="68">
        <v>0.13678066721567125</v>
      </c>
      <c r="AZ310" s="68">
        <v>0.13895660601138118</v>
      </c>
      <c r="BA310" s="68" t="s">
        <v>1751</v>
      </c>
      <c r="BB310" s="68">
        <v>0.10736416200370914</v>
      </c>
      <c r="BC310" s="68" t="s">
        <v>1751</v>
      </c>
      <c r="BD310" s="68" t="s">
        <v>1751</v>
      </c>
      <c r="BE310" s="68" t="s">
        <v>1751</v>
      </c>
      <c r="BF310" s="68" t="s">
        <v>1751</v>
      </c>
      <c r="BG310" s="68" t="s">
        <v>1751</v>
      </c>
      <c r="BH310" s="68" t="s">
        <v>1751</v>
      </c>
      <c r="BI310" s="68" t="s">
        <v>1751</v>
      </c>
      <c r="BJ310" s="68" t="s">
        <v>1751</v>
      </c>
      <c r="BK310" s="68" t="s">
        <v>1751</v>
      </c>
      <c r="BL310" s="68" t="s">
        <v>1751</v>
      </c>
      <c r="BM310" s="68" t="s">
        <v>1751</v>
      </c>
    </row>
    <row r="311" spans="1:65">
      <c r="A311" s="132">
        <v>45210</v>
      </c>
      <c r="B311" s="133">
        <v>0.12279920903881711</v>
      </c>
      <c r="C311" s="133">
        <v>0.1262759324715805</v>
      </c>
      <c r="D311" s="133">
        <v>0.13564667086811627</v>
      </c>
      <c r="E311" s="133">
        <v>0.14388619029640573</v>
      </c>
      <c r="F311" s="133">
        <v>0.1376234783706673</v>
      </c>
      <c r="G311" s="133">
        <v>0.14057851516702655</v>
      </c>
      <c r="H311" s="133">
        <v>0.14929747623397546</v>
      </c>
      <c r="I311" s="133">
        <v>0.14743075391655128</v>
      </c>
      <c r="J311" s="133">
        <v>0.1362770618742393</v>
      </c>
      <c r="K311" s="133">
        <v>0.14335079217626728</v>
      </c>
      <c r="L311" s="133">
        <v>0.13169099754058375</v>
      </c>
      <c r="M311" s="133">
        <v>0.11024158047594268</v>
      </c>
      <c r="N311" s="133">
        <v>8.6965658381354921E-2</v>
      </c>
      <c r="O311" s="133">
        <v>0.15243967779465037</v>
      </c>
      <c r="P311" s="133">
        <v>0.14072057882331437</v>
      </c>
      <c r="Q311" s="133">
        <v>0.11918873079255707</v>
      </c>
      <c r="R311" s="133">
        <v>0.17345832760171004</v>
      </c>
      <c r="S311" s="133">
        <v>0.12903797514844481</v>
      </c>
      <c r="T311" s="133">
        <v>8.0975306423228005E-2</v>
      </c>
      <c r="U311" s="133">
        <v>0.13527568935889978</v>
      </c>
      <c r="V311" s="133">
        <v>0.18364206673278122</v>
      </c>
      <c r="W311" s="133">
        <v>0.15772526701585937</v>
      </c>
      <c r="X311" s="133">
        <v>8.9989942951676949E-2</v>
      </c>
      <c r="Y311" s="133">
        <v>9.0660621315092657E-2</v>
      </c>
      <c r="Z311" s="133">
        <v>9.0465086789534174E-2</v>
      </c>
      <c r="AA311" s="133">
        <v>0.10952575145259126</v>
      </c>
      <c r="AB311" s="133">
        <v>8.6540088177336438E-2</v>
      </c>
      <c r="AC311" s="133">
        <v>8.6538012373524209E-2</v>
      </c>
      <c r="AD311" s="133">
        <v>0.13287246819691895</v>
      </c>
      <c r="AE311" s="133">
        <v>0.12320909238547098</v>
      </c>
      <c r="AF311" s="133">
        <v>6.8398283842959179E-2</v>
      </c>
      <c r="AG311" s="133">
        <v>0.13882942973079873</v>
      </c>
      <c r="AH311" s="133">
        <v>0.15012320113471453</v>
      </c>
      <c r="AI311" s="133">
        <v>7.1200916754608712E-2</v>
      </c>
      <c r="AJ311" s="133">
        <v>5.6837102488728586E-2</v>
      </c>
      <c r="AK311" s="133">
        <v>0.13852126203713236</v>
      </c>
      <c r="AL311" s="133">
        <v>0.1096894592084826</v>
      </c>
      <c r="AM311" s="133" t="s">
        <v>1751</v>
      </c>
      <c r="AN311" s="133" t="s">
        <v>1751</v>
      </c>
      <c r="AO311" s="133" t="s">
        <v>1751</v>
      </c>
      <c r="AP311" s="133">
        <v>6.2668379873420152E-2</v>
      </c>
      <c r="AQ311" s="133">
        <v>0.14264815565785618</v>
      </c>
      <c r="AR311" s="133">
        <v>0.14262858838873113</v>
      </c>
      <c r="AS311" s="133">
        <v>7.9470861233670254E-2</v>
      </c>
      <c r="AT311" s="133" t="s">
        <v>1751</v>
      </c>
      <c r="AU311" s="133" t="s">
        <v>1751</v>
      </c>
      <c r="AV311" s="68" t="s">
        <v>1751</v>
      </c>
      <c r="AW311" s="68" t="s">
        <v>1751</v>
      </c>
      <c r="AX311" s="68" t="s">
        <v>1751</v>
      </c>
      <c r="AY311" s="68">
        <v>0.13678066721567125</v>
      </c>
      <c r="AZ311" s="68">
        <v>0.13895660601138118</v>
      </c>
      <c r="BA311" s="68" t="s">
        <v>1751</v>
      </c>
      <c r="BB311" s="68">
        <v>0.10736416200370905</v>
      </c>
      <c r="BC311" s="68" t="s">
        <v>1751</v>
      </c>
      <c r="BD311" s="68" t="s">
        <v>1751</v>
      </c>
      <c r="BE311" s="68" t="s">
        <v>1751</v>
      </c>
      <c r="BF311" s="68" t="s">
        <v>1751</v>
      </c>
      <c r="BG311" s="68" t="s">
        <v>1751</v>
      </c>
      <c r="BH311" s="68" t="s">
        <v>1751</v>
      </c>
      <c r="BI311" s="68" t="s">
        <v>1751</v>
      </c>
      <c r="BJ311" s="68" t="s">
        <v>1751</v>
      </c>
      <c r="BK311" s="68" t="s">
        <v>1751</v>
      </c>
      <c r="BL311" s="68" t="s">
        <v>1751</v>
      </c>
      <c r="BM311" s="68" t="s">
        <v>1751</v>
      </c>
    </row>
    <row r="312" spans="1:65">
      <c r="A312" s="132">
        <v>45211</v>
      </c>
      <c r="B312" s="133">
        <v>0.12279920903881703</v>
      </c>
      <c r="C312" s="133">
        <v>0.1262759324715805</v>
      </c>
      <c r="D312" s="133">
        <v>0.13564667086811616</v>
      </c>
      <c r="E312" s="133">
        <v>0.14388619029640567</v>
      </c>
      <c r="F312" s="133">
        <v>0.13762347837066732</v>
      </c>
      <c r="G312" s="133">
        <v>0.14207221063503486</v>
      </c>
      <c r="H312" s="133">
        <v>0.14617168168026529</v>
      </c>
      <c r="I312" s="133">
        <v>0.1474307539165513</v>
      </c>
      <c r="J312" s="133">
        <v>0.13627706206682766</v>
      </c>
      <c r="K312" s="133">
        <v>0.14335079217626731</v>
      </c>
      <c r="L312" s="133">
        <v>0.13342121375178656</v>
      </c>
      <c r="M312" s="133">
        <v>0.11024158047594268</v>
      </c>
      <c r="N312" s="133">
        <v>8.6965658381355143E-2</v>
      </c>
      <c r="O312" s="133">
        <v>0.15243967779465034</v>
      </c>
      <c r="P312" s="133">
        <v>0.14188398306306405</v>
      </c>
      <c r="Q312" s="133">
        <v>0.12424595499531105</v>
      </c>
      <c r="R312" s="133">
        <v>0.17345832760171015</v>
      </c>
      <c r="S312" s="133">
        <v>0.12903797514844484</v>
      </c>
      <c r="T312" s="133">
        <v>8.0975306423228005E-2</v>
      </c>
      <c r="U312" s="133">
        <v>0.13527568936258233</v>
      </c>
      <c r="V312" s="133">
        <v>0.18132126420595379</v>
      </c>
      <c r="W312" s="133">
        <v>0.1577252669790917</v>
      </c>
      <c r="X312" s="133">
        <v>8.9989942951676921E-2</v>
      </c>
      <c r="Y312" s="133">
        <v>9.0660621315092657E-2</v>
      </c>
      <c r="Z312" s="133">
        <v>9.0465086789534174E-2</v>
      </c>
      <c r="AA312" s="133">
        <v>0.10952575145259126</v>
      </c>
      <c r="AB312" s="133">
        <v>8.6540088177336438E-2</v>
      </c>
      <c r="AC312" s="133">
        <v>8.6538012373524362E-2</v>
      </c>
      <c r="AD312" s="133">
        <v>0.13295563122418888</v>
      </c>
      <c r="AE312" s="133">
        <v>0.12359432647762886</v>
      </c>
      <c r="AF312" s="133">
        <v>6.8398283837943372E-2</v>
      </c>
      <c r="AG312" s="133">
        <v>0.13855678334760027</v>
      </c>
      <c r="AH312" s="133">
        <v>0.15019693193583669</v>
      </c>
      <c r="AI312" s="133">
        <v>7.1200916803425038E-2</v>
      </c>
      <c r="AJ312" s="133">
        <v>0.10655971630222597</v>
      </c>
      <c r="AK312" s="133">
        <v>0.14467381724334732</v>
      </c>
      <c r="AL312" s="133">
        <v>0.10968945916020269</v>
      </c>
      <c r="AM312" s="133" t="s">
        <v>1751</v>
      </c>
      <c r="AN312" s="133" t="s">
        <v>1751</v>
      </c>
      <c r="AO312" s="133" t="s">
        <v>1751</v>
      </c>
      <c r="AP312" s="133">
        <v>6.2668379853989126E-2</v>
      </c>
      <c r="AQ312" s="133">
        <v>0.1426481556578563</v>
      </c>
      <c r="AR312" s="133">
        <v>0.1426285883887311</v>
      </c>
      <c r="AS312" s="133">
        <v>7.9470861369582632E-2</v>
      </c>
      <c r="AT312" s="133" t="s">
        <v>1751</v>
      </c>
      <c r="AU312" s="133" t="s">
        <v>1751</v>
      </c>
      <c r="AV312" s="68" t="s">
        <v>1751</v>
      </c>
      <c r="AW312" s="68" t="s">
        <v>1751</v>
      </c>
      <c r="AX312" s="68" t="s">
        <v>1751</v>
      </c>
      <c r="AY312" s="68">
        <v>0.13678066721567142</v>
      </c>
      <c r="AZ312" s="68">
        <v>0.13895660601138116</v>
      </c>
      <c r="BA312" s="68" t="s">
        <v>1751</v>
      </c>
      <c r="BB312" s="68">
        <v>0.10736416200370913</v>
      </c>
      <c r="BC312" s="68" t="s">
        <v>1751</v>
      </c>
      <c r="BD312" s="68" t="s">
        <v>1751</v>
      </c>
      <c r="BE312" s="68" t="s">
        <v>1751</v>
      </c>
      <c r="BF312" s="68" t="s">
        <v>1751</v>
      </c>
      <c r="BG312" s="68" t="s">
        <v>1751</v>
      </c>
      <c r="BH312" s="68" t="s">
        <v>1751</v>
      </c>
      <c r="BI312" s="68" t="s">
        <v>1751</v>
      </c>
      <c r="BJ312" s="68" t="s">
        <v>1751</v>
      </c>
      <c r="BK312" s="68" t="s">
        <v>1751</v>
      </c>
      <c r="BL312" s="68" t="s">
        <v>1751</v>
      </c>
      <c r="BM312" s="68" t="s">
        <v>1751</v>
      </c>
    </row>
    <row r="313" spans="1:65">
      <c r="A313" s="132">
        <v>45212</v>
      </c>
      <c r="B313" s="133">
        <v>0.12279920903881703</v>
      </c>
      <c r="C313" s="133">
        <v>0.1262759324715805</v>
      </c>
      <c r="D313" s="133">
        <v>0.13564667086811616</v>
      </c>
      <c r="E313" s="133">
        <v>0.14388619029640567</v>
      </c>
      <c r="F313" s="133">
        <v>0.13762347837066735</v>
      </c>
      <c r="G313" s="133">
        <v>0.14207221063503486</v>
      </c>
      <c r="H313" s="133">
        <v>0.14617168168026529</v>
      </c>
      <c r="I313" s="133">
        <v>0.1474307539165513</v>
      </c>
      <c r="J313" s="133">
        <v>0.13627706206682766</v>
      </c>
      <c r="K313" s="133">
        <v>0.14335079217626734</v>
      </c>
      <c r="L313" s="133">
        <v>0.13342121375178656</v>
      </c>
      <c r="M313" s="133">
        <v>0.11024158047594268</v>
      </c>
      <c r="N313" s="133">
        <v>8.6965658381355143E-2</v>
      </c>
      <c r="O313" s="133">
        <v>0.15243967779465034</v>
      </c>
      <c r="P313" s="133">
        <v>0.14188398306306405</v>
      </c>
      <c r="Q313" s="133">
        <v>0.12424595499531105</v>
      </c>
      <c r="R313" s="133">
        <v>0.17345832760171015</v>
      </c>
      <c r="S313" s="133">
        <v>0.12903797514844484</v>
      </c>
      <c r="T313" s="133">
        <v>8.0975306423228005E-2</v>
      </c>
      <c r="U313" s="133">
        <v>0.13527568936258233</v>
      </c>
      <c r="V313" s="133">
        <v>0.18132126420595379</v>
      </c>
      <c r="W313" s="133">
        <v>0.1577252669790917</v>
      </c>
      <c r="X313" s="133">
        <v>8.9989942951676921E-2</v>
      </c>
      <c r="Y313" s="133">
        <v>9.0660621315092657E-2</v>
      </c>
      <c r="Z313" s="133">
        <v>9.0465086789534174E-2</v>
      </c>
      <c r="AA313" s="133">
        <v>0.10952575145259126</v>
      </c>
      <c r="AB313" s="133">
        <v>8.6540088177336438E-2</v>
      </c>
      <c r="AC313" s="133">
        <v>8.6538012373524362E-2</v>
      </c>
      <c r="AD313" s="133">
        <v>0.13295563122418888</v>
      </c>
      <c r="AE313" s="133">
        <v>0.12359432647762886</v>
      </c>
      <c r="AF313" s="133">
        <v>6.8398283837943372E-2</v>
      </c>
      <c r="AG313" s="133">
        <v>0.13855678334760027</v>
      </c>
      <c r="AH313" s="133">
        <v>0.15019693193583669</v>
      </c>
      <c r="AI313" s="133">
        <v>7.1200916803425038E-2</v>
      </c>
      <c r="AJ313" s="133">
        <v>0.10655971630222597</v>
      </c>
      <c r="AK313" s="133">
        <v>0.14467381724334732</v>
      </c>
      <c r="AL313" s="133">
        <v>0.10968945916020269</v>
      </c>
      <c r="AM313" s="133" t="s">
        <v>1751</v>
      </c>
      <c r="AN313" s="133" t="s">
        <v>1751</v>
      </c>
      <c r="AO313" s="133" t="s">
        <v>1751</v>
      </c>
      <c r="AP313" s="133">
        <v>6.2668379853989126E-2</v>
      </c>
      <c r="AQ313" s="133">
        <v>0.1426481556578563</v>
      </c>
      <c r="AR313" s="133">
        <v>0.1426285883887311</v>
      </c>
      <c r="AS313" s="133">
        <v>7.9470861369582632E-2</v>
      </c>
      <c r="AT313" s="133" t="s">
        <v>1751</v>
      </c>
      <c r="AU313" s="133" t="s">
        <v>1751</v>
      </c>
      <c r="AV313" s="68" t="s">
        <v>1751</v>
      </c>
      <c r="AW313" s="68" t="s">
        <v>1751</v>
      </c>
      <c r="AX313" s="68" t="s">
        <v>1751</v>
      </c>
      <c r="AY313" s="68">
        <v>0.1367806672156712</v>
      </c>
      <c r="AZ313" s="68">
        <v>0.13895660601138116</v>
      </c>
      <c r="BA313" s="68" t="s">
        <v>1751</v>
      </c>
      <c r="BB313" s="68">
        <v>0.10736416200370913</v>
      </c>
      <c r="BC313" s="68" t="s">
        <v>1751</v>
      </c>
      <c r="BD313" s="68" t="s">
        <v>1751</v>
      </c>
      <c r="BE313" s="68" t="s">
        <v>1751</v>
      </c>
      <c r="BF313" s="68" t="s">
        <v>1751</v>
      </c>
      <c r="BG313" s="68" t="s">
        <v>1751</v>
      </c>
      <c r="BH313" s="68" t="s">
        <v>1751</v>
      </c>
      <c r="BI313" s="68" t="s">
        <v>1751</v>
      </c>
      <c r="BJ313" s="68" t="s">
        <v>1751</v>
      </c>
      <c r="BK313" s="68" t="s">
        <v>1751</v>
      </c>
      <c r="BL313" s="68" t="s">
        <v>1751</v>
      </c>
      <c r="BM313" s="68" t="s">
        <v>1751</v>
      </c>
    </row>
    <row r="314" spans="1:65">
      <c r="A314" s="132">
        <v>45213</v>
      </c>
      <c r="B314" s="133">
        <v>0.12279920903881703</v>
      </c>
      <c r="C314" s="133">
        <v>0.1262759324715805</v>
      </c>
      <c r="D314" s="133">
        <v>0.13564667086811616</v>
      </c>
      <c r="E314" s="133">
        <v>0.14388619029640567</v>
      </c>
      <c r="F314" s="133">
        <v>0.13762347837066735</v>
      </c>
      <c r="G314" s="133">
        <v>0.14207221063503486</v>
      </c>
      <c r="H314" s="133">
        <v>0.14617168168026529</v>
      </c>
      <c r="I314" s="133">
        <v>0.1474307539165513</v>
      </c>
      <c r="J314" s="133">
        <v>0.13627706206682766</v>
      </c>
      <c r="K314" s="133">
        <v>0.14335079217626734</v>
      </c>
      <c r="L314" s="133">
        <v>0.13342121375178656</v>
      </c>
      <c r="M314" s="133">
        <v>0.11024158047594268</v>
      </c>
      <c r="N314" s="133">
        <v>8.6965658381355143E-2</v>
      </c>
      <c r="O314" s="133">
        <v>0.15243967779465034</v>
      </c>
      <c r="P314" s="133">
        <v>0.14188398306306405</v>
      </c>
      <c r="Q314" s="133">
        <v>0.12424595499531105</v>
      </c>
      <c r="R314" s="133">
        <v>0.17345832760171015</v>
      </c>
      <c r="S314" s="133">
        <v>0.12903797514844484</v>
      </c>
      <c r="T314" s="133">
        <v>8.0975306423228005E-2</v>
      </c>
      <c r="U314" s="133">
        <v>0.13527568936258233</v>
      </c>
      <c r="V314" s="133">
        <v>0.18132126420595379</v>
      </c>
      <c r="W314" s="133">
        <v>0.1577252669790917</v>
      </c>
      <c r="X314" s="133">
        <v>8.9989942951676921E-2</v>
      </c>
      <c r="Y314" s="133">
        <v>9.0660621315092657E-2</v>
      </c>
      <c r="Z314" s="133">
        <v>9.0465086789534174E-2</v>
      </c>
      <c r="AA314" s="133">
        <v>0.10952575145259126</v>
      </c>
      <c r="AB314" s="133">
        <v>8.6540088177336438E-2</v>
      </c>
      <c r="AC314" s="133">
        <v>8.6538012373524362E-2</v>
      </c>
      <c r="AD314" s="133">
        <v>0.13295563122418888</v>
      </c>
      <c r="AE314" s="133">
        <v>0.12359432647762886</v>
      </c>
      <c r="AF314" s="133">
        <v>6.8398283837943372E-2</v>
      </c>
      <c r="AG314" s="133">
        <v>0.13855678334760027</v>
      </c>
      <c r="AH314" s="133">
        <v>0.15019693193583669</v>
      </c>
      <c r="AI314" s="133">
        <v>7.1200916803425038E-2</v>
      </c>
      <c r="AJ314" s="133">
        <v>0.10655971630222597</v>
      </c>
      <c r="AK314" s="133">
        <v>0.14467381724334732</v>
      </c>
      <c r="AL314" s="133">
        <v>0.10968945916020269</v>
      </c>
      <c r="AM314" s="133" t="s">
        <v>1751</v>
      </c>
      <c r="AN314" s="133" t="s">
        <v>1751</v>
      </c>
      <c r="AO314" s="133" t="s">
        <v>1751</v>
      </c>
      <c r="AP314" s="133">
        <v>6.2668379853989126E-2</v>
      </c>
      <c r="AQ314" s="133">
        <v>0.1426481556578563</v>
      </c>
      <c r="AR314" s="133">
        <v>0.1426285883887311</v>
      </c>
      <c r="AS314" s="133">
        <v>7.9470861369582632E-2</v>
      </c>
      <c r="AT314" s="133" t="s">
        <v>1751</v>
      </c>
      <c r="AU314" s="133" t="s">
        <v>1751</v>
      </c>
      <c r="AV314" s="68" t="s">
        <v>1751</v>
      </c>
      <c r="AW314" s="68" t="s">
        <v>1751</v>
      </c>
      <c r="AX314" s="68" t="s">
        <v>1751</v>
      </c>
      <c r="AY314" s="68">
        <v>0.1367806672156712</v>
      </c>
      <c r="AZ314" s="68">
        <v>0.13895660601138116</v>
      </c>
      <c r="BA314" s="68" t="s">
        <v>1751</v>
      </c>
      <c r="BB314" s="68">
        <v>0.10736416200370913</v>
      </c>
      <c r="BC314" s="68" t="s">
        <v>1751</v>
      </c>
      <c r="BD314" s="68" t="s">
        <v>1751</v>
      </c>
      <c r="BE314" s="68" t="s">
        <v>1751</v>
      </c>
      <c r="BF314" s="68" t="s">
        <v>1751</v>
      </c>
      <c r="BG314" s="68" t="s">
        <v>1751</v>
      </c>
      <c r="BH314" s="68" t="s">
        <v>1751</v>
      </c>
      <c r="BI314" s="68" t="s">
        <v>1751</v>
      </c>
      <c r="BJ314" s="68" t="s">
        <v>1751</v>
      </c>
      <c r="BK314" s="68" t="s">
        <v>1751</v>
      </c>
      <c r="BL314" s="68" t="s">
        <v>1751</v>
      </c>
      <c r="BM314" s="68" t="s">
        <v>1751</v>
      </c>
    </row>
    <row r="315" spans="1:65">
      <c r="A315" s="132">
        <v>45214</v>
      </c>
      <c r="B315" s="133">
        <v>0.12279920903881703</v>
      </c>
      <c r="C315" s="133">
        <v>0.1262759324715805</v>
      </c>
      <c r="D315" s="133">
        <v>0.13564667086811616</v>
      </c>
      <c r="E315" s="133">
        <v>0.14388619029640567</v>
      </c>
      <c r="F315" s="133">
        <v>0.13762347837066735</v>
      </c>
      <c r="G315" s="133">
        <v>0.14207221063503486</v>
      </c>
      <c r="H315" s="133">
        <v>0.14617168168026529</v>
      </c>
      <c r="I315" s="133">
        <v>0.1474307539165513</v>
      </c>
      <c r="J315" s="133">
        <v>0.13627706206682766</v>
      </c>
      <c r="K315" s="133">
        <v>0.14335079217626734</v>
      </c>
      <c r="L315" s="133">
        <v>0.13342121375178656</v>
      </c>
      <c r="M315" s="133">
        <v>0.11024158047594268</v>
      </c>
      <c r="N315" s="133">
        <v>8.6965658381355143E-2</v>
      </c>
      <c r="O315" s="133">
        <v>0.15243967779465034</v>
      </c>
      <c r="P315" s="133">
        <v>0.14188398306306405</v>
      </c>
      <c r="Q315" s="133">
        <v>0.12424595499531105</v>
      </c>
      <c r="R315" s="133">
        <v>0.17345832760171015</v>
      </c>
      <c r="S315" s="133">
        <v>0.12903797514844484</v>
      </c>
      <c r="T315" s="133">
        <v>8.0975306423228005E-2</v>
      </c>
      <c r="U315" s="133">
        <v>0.13527568936258233</v>
      </c>
      <c r="V315" s="133">
        <v>0.18132126420595379</v>
      </c>
      <c r="W315" s="133">
        <v>0.1577252669790917</v>
      </c>
      <c r="X315" s="133">
        <v>8.9989942951676921E-2</v>
      </c>
      <c r="Y315" s="133">
        <v>9.0660621315092657E-2</v>
      </c>
      <c r="Z315" s="133">
        <v>9.0465086789534174E-2</v>
      </c>
      <c r="AA315" s="133">
        <v>0.10952575145259126</v>
      </c>
      <c r="AB315" s="133">
        <v>8.6540088177336438E-2</v>
      </c>
      <c r="AC315" s="133">
        <v>8.6538012373524362E-2</v>
      </c>
      <c r="AD315" s="133">
        <v>0.13295563122418888</v>
      </c>
      <c r="AE315" s="133">
        <v>0.12359432647762886</v>
      </c>
      <c r="AF315" s="133">
        <v>6.8398283837943372E-2</v>
      </c>
      <c r="AG315" s="133">
        <v>0.13855678334760027</v>
      </c>
      <c r="AH315" s="133">
        <v>0.15019693193583669</v>
      </c>
      <c r="AI315" s="133">
        <v>7.1200916803425038E-2</v>
      </c>
      <c r="AJ315" s="133">
        <v>0.10655971630222597</v>
      </c>
      <c r="AK315" s="133">
        <v>0.14467381724334732</v>
      </c>
      <c r="AL315" s="133">
        <v>0.10968945916020269</v>
      </c>
      <c r="AM315" s="133" t="s">
        <v>1751</v>
      </c>
      <c r="AN315" s="133" t="s">
        <v>1751</v>
      </c>
      <c r="AO315" s="133" t="s">
        <v>1751</v>
      </c>
      <c r="AP315" s="133">
        <v>6.2668379853989126E-2</v>
      </c>
      <c r="AQ315" s="133">
        <v>0.1426481556578563</v>
      </c>
      <c r="AR315" s="133">
        <v>0.1426285883887311</v>
      </c>
      <c r="AS315" s="133">
        <v>7.9470861369582632E-2</v>
      </c>
      <c r="AT315" s="133" t="s">
        <v>1751</v>
      </c>
      <c r="AU315" s="133" t="s">
        <v>1751</v>
      </c>
      <c r="AV315" s="68" t="s">
        <v>1751</v>
      </c>
      <c r="AW315" s="68" t="s">
        <v>1751</v>
      </c>
      <c r="AX315" s="68" t="s">
        <v>1751</v>
      </c>
      <c r="AY315" s="68">
        <v>0.1367806672156712</v>
      </c>
      <c r="AZ315" s="68">
        <v>0.13895660601138116</v>
      </c>
      <c r="BA315" s="68" t="s">
        <v>1751</v>
      </c>
      <c r="BB315" s="68">
        <v>0.10736416200370913</v>
      </c>
      <c r="BC315" s="68" t="s">
        <v>1751</v>
      </c>
      <c r="BD315" s="68" t="s">
        <v>1751</v>
      </c>
      <c r="BE315" s="68" t="s">
        <v>1751</v>
      </c>
      <c r="BF315" s="68" t="s">
        <v>1751</v>
      </c>
      <c r="BG315" s="68" t="s">
        <v>1751</v>
      </c>
      <c r="BH315" s="68" t="s">
        <v>1751</v>
      </c>
      <c r="BI315" s="68" t="s">
        <v>1751</v>
      </c>
      <c r="BJ315" s="68" t="s">
        <v>1751</v>
      </c>
      <c r="BK315" s="68" t="s">
        <v>1751</v>
      </c>
      <c r="BL315" s="68" t="s">
        <v>1751</v>
      </c>
      <c r="BM315" s="68" t="s">
        <v>1751</v>
      </c>
    </row>
    <row r="316" spans="1:65">
      <c r="A316" s="132">
        <v>45215</v>
      </c>
      <c r="B316" s="133">
        <v>0.12279920903881696</v>
      </c>
      <c r="C316" s="133">
        <v>0.1262759324715805</v>
      </c>
      <c r="D316" s="133">
        <v>0.1356466708681163</v>
      </c>
      <c r="E316" s="133">
        <v>0.14388619029640573</v>
      </c>
      <c r="F316" s="133">
        <v>0.13807695425968208</v>
      </c>
      <c r="G316" s="133">
        <v>0.14614479270564182</v>
      </c>
      <c r="H316" s="133">
        <v>0.14617168157021135</v>
      </c>
      <c r="I316" s="133">
        <v>0.14743075391655125</v>
      </c>
      <c r="J316" s="133">
        <v>0.13627706206682777</v>
      </c>
      <c r="K316" s="133">
        <v>0.14335079241022622</v>
      </c>
      <c r="L316" s="133">
        <v>0.13250765965548111</v>
      </c>
      <c r="M316" s="133">
        <v>0.11024158047594268</v>
      </c>
      <c r="N316" s="133">
        <v>8.6965658381355143E-2</v>
      </c>
      <c r="O316" s="133">
        <v>0.15243967779680709</v>
      </c>
      <c r="P316" s="133">
        <v>0.14188398306306405</v>
      </c>
      <c r="Q316" s="133">
        <v>0.12424595506669818</v>
      </c>
      <c r="R316" s="133">
        <v>0.1734583276017102</v>
      </c>
      <c r="S316" s="133">
        <v>0.12903797514844484</v>
      </c>
      <c r="T316" s="133">
        <v>8.0975306423228019E-2</v>
      </c>
      <c r="U316" s="133">
        <v>0.13141277037238341</v>
      </c>
      <c r="V316" s="133">
        <v>0.18132126420595379</v>
      </c>
      <c r="W316" s="133">
        <v>0.15772526606070647</v>
      </c>
      <c r="X316" s="133">
        <v>8.9989942951676921E-2</v>
      </c>
      <c r="Y316" s="133">
        <v>9.0660621315092504E-2</v>
      </c>
      <c r="Z316" s="133">
        <v>9.0465086789534174E-2</v>
      </c>
      <c r="AA316" s="133">
        <v>0.10952575145259126</v>
      </c>
      <c r="AB316" s="133">
        <v>8.6540088177336438E-2</v>
      </c>
      <c r="AC316" s="133">
        <v>8.6538012373524362E-2</v>
      </c>
      <c r="AD316" s="133">
        <v>0.13295563116064471</v>
      </c>
      <c r="AE316" s="133">
        <v>0.12359432647762886</v>
      </c>
      <c r="AF316" s="133">
        <v>6.8398283837943372E-2</v>
      </c>
      <c r="AG316" s="133">
        <v>0.13717109295055105</v>
      </c>
      <c r="AH316" s="133">
        <v>0.15414713035945812</v>
      </c>
      <c r="AI316" s="133">
        <v>7.1200916803425038E-2</v>
      </c>
      <c r="AJ316" s="133">
        <v>0.10655971630222597</v>
      </c>
      <c r="AK316" s="133">
        <v>0.15304607523380817</v>
      </c>
      <c r="AL316" s="133">
        <v>0.10968945916020269</v>
      </c>
      <c r="AM316" s="133" t="s">
        <v>1751</v>
      </c>
      <c r="AN316" s="133" t="s">
        <v>1751</v>
      </c>
      <c r="AO316" s="133" t="s">
        <v>1751</v>
      </c>
      <c r="AP316" s="133">
        <v>6.2668379853989126E-2</v>
      </c>
      <c r="AQ316" s="133">
        <v>0.14264815565785618</v>
      </c>
      <c r="AR316" s="133">
        <v>0.1426285883887311</v>
      </c>
      <c r="AS316" s="133">
        <v>7.9470861369582785E-2</v>
      </c>
      <c r="AT316" s="133" t="s">
        <v>1751</v>
      </c>
      <c r="AU316" s="133" t="s">
        <v>1751</v>
      </c>
      <c r="AV316" s="68" t="s">
        <v>1751</v>
      </c>
      <c r="AW316" s="68" t="s">
        <v>1751</v>
      </c>
      <c r="AX316" s="68" t="s">
        <v>1751</v>
      </c>
      <c r="AY316" s="68">
        <v>0.13678066721567125</v>
      </c>
      <c r="AZ316" s="68">
        <v>0.14424799006442945</v>
      </c>
      <c r="BA316" s="68" t="s">
        <v>1751</v>
      </c>
      <c r="BB316" s="68">
        <v>0.10736416200370917</v>
      </c>
      <c r="BC316" s="68" t="s">
        <v>1751</v>
      </c>
      <c r="BD316" s="68" t="s">
        <v>1751</v>
      </c>
      <c r="BE316" s="68" t="s">
        <v>1751</v>
      </c>
      <c r="BF316" s="68" t="s">
        <v>1751</v>
      </c>
      <c r="BG316" s="68" t="s">
        <v>1751</v>
      </c>
      <c r="BH316" s="68" t="s">
        <v>1751</v>
      </c>
      <c r="BI316" s="68" t="s">
        <v>1751</v>
      </c>
      <c r="BJ316" s="68" t="s">
        <v>1751</v>
      </c>
      <c r="BK316" s="68" t="s">
        <v>1751</v>
      </c>
      <c r="BL316" s="68" t="s">
        <v>1751</v>
      </c>
      <c r="BM316" s="68" t="s">
        <v>1751</v>
      </c>
    </row>
    <row r="317" spans="1:65">
      <c r="A317" s="132">
        <v>45216</v>
      </c>
      <c r="B317" s="133">
        <v>0.12279920903881716</v>
      </c>
      <c r="C317" s="133">
        <v>0.12627593247158042</v>
      </c>
      <c r="D317" s="133">
        <v>0.13564667086811613</v>
      </c>
      <c r="E317" s="133">
        <v>0.14388619029640562</v>
      </c>
      <c r="F317" s="133">
        <v>0.13627410084710168</v>
      </c>
      <c r="G317" s="133">
        <v>0.14305022609460621</v>
      </c>
      <c r="H317" s="133">
        <v>0.1567960157204363</v>
      </c>
      <c r="I317" s="133">
        <v>0.1474307539165513</v>
      </c>
      <c r="J317" s="133">
        <v>0.13627706189197733</v>
      </c>
      <c r="K317" s="133">
        <v>0.14335079220000257</v>
      </c>
      <c r="L317" s="133">
        <v>0.13370002975654335</v>
      </c>
      <c r="M317" s="133">
        <v>0.11024158047594268</v>
      </c>
      <c r="N317" s="133">
        <v>8.6965658331542434E-2</v>
      </c>
      <c r="O317" s="133">
        <v>0.15889786012499998</v>
      </c>
      <c r="P317" s="133">
        <v>0.14188398306306399</v>
      </c>
      <c r="Q317" s="133">
        <v>0.12424595506669835</v>
      </c>
      <c r="R317" s="133">
        <v>0.17345832760171004</v>
      </c>
      <c r="S317" s="133">
        <v>0.12903797514844481</v>
      </c>
      <c r="T317" s="133">
        <v>8.0975306423228227E-2</v>
      </c>
      <c r="U317" s="133">
        <v>0.13003741128664628</v>
      </c>
      <c r="V317" s="133">
        <v>0.18132126420595368</v>
      </c>
      <c r="W317" s="133">
        <v>0.1830005159615519</v>
      </c>
      <c r="X317" s="133">
        <v>8.9989942951676893E-2</v>
      </c>
      <c r="Y317" s="133">
        <v>9.0660621315092518E-2</v>
      </c>
      <c r="Z317" s="133">
        <v>9.0465086789534077E-2</v>
      </c>
      <c r="AA317" s="133">
        <v>0.10952575145259126</v>
      </c>
      <c r="AB317" s="133">
        <v>8.6540088177336341E-2</v>
      </c>
      <c r="AC317" s="133">
        <v>0.1033258226759326</v>
      </c>
      <c r="AD317" s="133">
        <v>0.13295563106767436</v>
      </c>
      <c r="AE317" s="133">
        <v>0.12359432647762883</v>
      </c>
      <c r="AF317" s="133">
        <v>6.8398283837943497E-2</v>
      </c>
      <c r="AG317" s="133">
        <v>0.13717109295055091</v>
      </c>
      <c r="AH317" s="133">
        <v>0.15252788977526455</v>
      </c>
      <c r="AI317" s="133">
        <v>7.1200916803425024E-2</v>
      </c>
      <c r="AJ317" s="133">
        <v>0.10655971630222601</v>
      </c>
      <c r="AK317" s="133">
        <v>0.13510803891799802</v>
      </c>
      <c r="AL317" s="133">
        <v>0.10968945916020259</v>
      </c>
      <c r="AM317" s="133" t="s">
        <v>1751</v>
      </c>
      <c r="AN317" s="133" t="s">
        <v>1751</v>
      </c>
      <c r="AO317" s="133" t="s">
        <v>1751</v>
      </c>
      <c r="AP317" s="133">
        <v>6.2668379853988959E-2</v>
      </c>
      <c r="AQ317" s="133">
        <v>0.1426481556578563</v>
      </c>
      <c r="AR317" s="133">
        <v>0.14333918991977734</v>
      </c>
      <c r="AS317" s="133">
        <v>7.9470861369582757E-2</v>
      </c>
      <c r="AT317" s="133" t="s">
        <v>1751</v>
      </c>
      <c r="AU317" s="133" t="s">
        <v>1751</v>
      </c>
      <c r="AV317" s="68" t="s">
        <v>1751</v>
      </c>
      <c r="AW317" s="68" t="s">
        <v>1751</v>
      </c>
      <c r="AX317" s="68" t="s">
        <v>1751</v>
      </c>
      <c r="AY317" s="68">
        <v>0.13678066721567134</v>
      </c>
      <c r="AZ317" s="68">
        <v>0.14441250522329432</v>
      </c>
      <c r="BA317" s="68" t="s">
        <v>1751</v>
      </c>
      <c r="BB317" s="68">
        <v>0.10736416200087852</v>
      </c>
      <c r="BC317" s="68" t="s">
        <v>1751</v>
      </c>
      <c r="BD317" s="68" t="s">
        <v>1751</v>
      </c>
      <c r="BE317" s="68" t="s">
        <v>1751</v>
      </c>
      <c r="BF317" s="68" t="s">
        <v>1751</v>
      </c>
      <c r="BG317" s="68" t="s">
        <v>1751</v>
      </c>
      <c r="BH317" s="68" t="s">
        <v>1751</v>
      </c>
      <c r="BI317" s="68" t="s">
        <v>1751</v>
      </c>
      <c r="BJ317" s="68" t="s">
        <v>1751</v>
      </c>
      <c r="BK317" s="68" t="s">
        <v>1751</v>
      </c>
      <c r="BL317" s="68" t="s">
        <v>1751</v>
      </c>
      <c r="BM317" s="68" t="s">
        <v>1751</v>
      </c>
    </row>
    <row r="318" spans="1:65">
      <c r="A318" s="132">
        <v>45217</v>
      </c>
      <c r="B318" s="133">
        <v>0.12279920903881696</v>
      </c>
      <c r="C318" s="133">
        <v>0.12627593247158042</v>
      </c>
      <c r="D318" s="133">
        <v>0.13564667086811613</v>
      </c>
      <c r="E318" s="133">
        <v>0.14388619011187609</v>
      </c>
      <c r="F318" s="133">
        <v>0.14040699951060368</v>
      </c>
      <c r="G318" s="133">
        <v>0.14305022606899917</v>
      </c>
      <c r="H318" s="133">
        <v>0.1567960157204363</v>
      </c>
      <c r="I318" s="133">
        <v>0.14395790592038188</v>
      </c>
      <c r="J318" s="133">
        <v>0.13627706189197733</v>
      </c>
      <c r="K318" s="133">
        <v>0.143350792180583</v>
      </c>
      <c r="L318" s="133">
        <v>0.13370003000723793</v>
      </c>
      <c r="M318" s="133">
        <v>0.11024158047594268</v>
      </c>
      <c r="N318" s="133">
        <v>8.6965658513421834E-2</v>
      </c>
      <c r="O318" s="133">
        <v>0.15889786012499998</v>
      </c>
      <c r="P318" s="133">
        <v>0.14188398306306405</v>
      </c>
      <c r="Q318" s="133">
        <v>0.12424595506669828</v>
      </c>
      <c r="R318" s="133">
        <v>0.17345832760170998</v>
      </c>
      <c r="S318" s="133">
        <v>0.12903797514844484</v>
      </c>
      <c r="T318" s="133">
        <v>8.0975306423228019E-2</v>
      </c>
      <c r="U318" s="133">
        <v>0.11988479051048169</v>
      </c>
      <c r="V318" s="133">
        <v>0.18132126420595379</v>
      </c>
      <c r="W318" s="133">
        <v>0.18300051598995731</v>
      </c>
      <c r="X318" s="133">
        <v>8.9989942951676921E-2</v>
      </c>
      <c r="Y318" s="133">
        <v>9.0660621315092504E-2</v>
      </c>
      <c r="Z318" s="133">
        <v>9.0465086789534077E-2</v>
      </c>
      <c r="AA318" s="133">
        <v>0.10952575145259126</v>
      </c>
      <c r="AB318" s="133">
        <v>8.6540088177336313E-2</v>
      </c>
      <c r="AC318" s="133">
        <v>0.10764555288380982</v>
      </c>
      <c r="AD318" s="133">
        <v>0.13295563106767422</v>
      </c>
      <c r="AE318" s="133">
        <v>0.12359432647762883</v>
      </c>
      <c r="AF318" s="133">
        <v>6.8398283837943497E-2</v>
      </c>
      <c r="AG318" s="133">
        <v>0.13717109295055085</v>
      </c>
      <c r="AH318" s="133">
        <v>0.15190070125679328</v>
      </c>
      <c r="AI318" s="133">
        <v>7.1200916803425038E-2</v>
      </c>
      <c r="AJ318" s="133">
        <v>0.12053291780646333</v>
      </c>
      <c r="AK318" s="133">
        <v>0.13510803911720409</v>
      </c>
      <c r="AL318" s="133">
        <v>0.10968945916020269</v>
      </c>
      <c r="AM318" s="133" t="s">
        <v>1751</v>
      </c>
      <c r="AN318" s="133" t="s">
        <v>1751</v>
      </c>
      <c r="AO318" s="133" t="s">
        <v>1751</v>
      </c>
      <c r="AP318" s="133">
        <v>6.2668379841755328E-2</v>
      </c>
      <c r="AQ318" s="133">
        <v>0.1426481556578563</v>
      </c>
      <c r="AR318" s="133">
        <v>0.14649963028911189</v>
      </c>
      <c r="AS318" s="133">
        <v>7.9470861369582785E-2</v>
      </c>
      <c r="AT318" s="133" t="s">
        <v>1751</v>
      </c>
      <c r="AU318" s="133" t="s">
        <v>1751</v>
      </c>
      <c r="AV318" s="68" t="s">
        <v>1751</v>
      </c>
      <c r="AW318" s="68" t="s">
        <v>1751</v>
      </c>
      <c r="AX318" s="68" t="s">
        <v>1751</v>
      </c>
      <c r="AY318" s="68">
        <v>0.13597869190497458</v>
      </c>
      <c r="AZ318" s="68">
        <v>0.14441250522329432</v>
      </c>
      <c r="BA318" s="68" t="s">
        <v>1751</v>
      </c>
      <c r="BB318" s="68">
        <v>0.10736416200087846</v>
      </c>
      <c r="BC318" s="68" t="s">
        <v>1751</v>
      </c>
      <c r="BD318" s="68" t="s">
        <v>1751</v>
      </c>
      <c r="BE318" s="68" t="s">
        <v>1751</v>
      </c>
      <c r="BF318" s="68" t="s">
        <v>1751</v>
      </c>
      <c r="BG318" s="68" t="s">
        <v>1751</v>
      </c>
      <c r="BH318" s="68" t="s">
        <v>1751</v>
      </c>
      <c r="BI318" s="68" t="s">
        <v>1751</v>
      </c>
      <c r="BJ318" s="68" t="s">
        <v>1751</v>
      </c>
      <c r="BK318" s="68" t="s">
        <v>1751</v>
      </c>
      <c r="BL318" s="68" t="s">
        <v>1751</v>
      </c>
      <c r="BM318" s="68" t="s">
        <v>1751</v>
      </c>
    </row>
    <row r="319" spans="1:65">
      <c r="A319" s="132">
        <v>45218</v>
      </c>
      <c r="B319" s="133">
        <v>0.12279920903881711</v>
      </c>
      <c r="C319" s="133">
        <v>0.12627593247158042</v>
      </c>
      <c r="D319" s="133">
        <v>0.131190213858659</v>
      </c>
      <c r="E319" s="133">
        <v>0.1438861901118762</v>
      </c>
      <c r="F319" s="133">
        <v>0.13642363332403379</v>
      </c>
      <c r="G319" s="133">
        <v>0.14407624483450251</v>
      </c>
      <c r="H319" s="133">
        <v>0.15679601566175544</v>
      </c>
      <c r="I319" s="133">
        <v>0.14395790593367977</v>
      </c>
      <c r="J319" s="133">
        <v>0.13627706189197741</v>
      </c>
      <c r="K319" s="133">
        <v>0.14335079219611122</v>
      </c>
      <c r="L319" s="133">
        <v>0.13370003000723785</v>
      </c>
      <c r="M319" s="133">
        <v>0.11024158047594268</v>
      </c>
      <c r="N319" s="133">
        <v>8.6965658191799466E-2</v>
      </c>
      <c r="O319" s="133">
        <v>0.1588978601250001</v>
      </c>
      <c r="P319" s="133">
        <v>0.14188398306306399</v>
      </c>
      <c r="Q319" s="133">
        <v>0.12424595516972219</v>
      </c>
      <c r="R319" s="133">
        <v>0.17345832760171015</v>
      </c>
      <c r="S319" s="133">
        <v>0.12903797514844481</v>
      </c>
      <c r="T319" s="133">
        <v>8.0975306423228005E-2</v>
      </c>
      <c r="U319" s="133">
        <v>0.12405074992071788</v>
      </c>
      <c r="V319" s="133">
        <v>0.18132126420595379</v>
      </c>
      <c r="W319" s="133">
        <v>0.16394858889167979</v>
      </c>
      <c r="X319" s="133">
        <v>8.9989942951676921E-2</v>
      </c>
      <c r="Y319" s="133">
        <v>9.0660621315092657E-2</v>
      </c>
      <c r="Z319" s="133">
        <v>9.0465086789534077E-2</v>
      </c>
      <c r="AA319" s="133">
        <v>0.10952575145259126</v>
      </c>
      <c r="AB319" s="133">
        <v>8.6540088177336202E-2</v>
      </c>
      <c r="AC319" s="133">
        <v>0.11271309688930456</v>
      </c>
      <c r="AD319" s="133">
        <v>0.13295563106767436</v>
      </c>
      <c r="AE319" s="133">
        <v>0.12359432647762883</v>
      </c>
      <c r="AF319" s="133">
        <v>6.8398283837943497E-2</v>
      </c>
      <c r="AG319" s="133">
        <v>0.12872371248743564</v>
      </c>
      <c r="AH319" s="133">
        <v>0.14094746077664855</v>
      </c>
      <c r="AI319" s="133">
        <v>7.1200916803425038E-2</v>
      </c>
      <c r="AJ319" s="133">
        <v>0.12053291780646333</v>
      </c>
      <c r="AK319" s="133">
        <v>0.13510803892981721</v>
      </c>
      <c r="AL319" s="133">
        <v>0.10968945916020259</v>
      </c>
      <c r="AM319" s="133" t="s">
        <v>1751</v>
      </c>
      <c r="AN319" s="133" t="s">
        <v>1751</v>
      </c>
      <c r="AO319" s="133" t="s">
        <v>1751</v>
      </c>
      <c r="AP319" s="133">
        <v>6.2668379841755328E-2</v>
      </c>
      <c r="AQ319" s="133">
        <v>0.14264815565785618</v>
      </c>
      <c r="AR319" s="133">
        <v>0.14649963028911181</v>
      </c>
      <c r="AS319" s="133">
        <v>7.9470861369582646E-2</v>
      </c>
      <c r="AT319" s="133" t="s">
        <v>1751</v>
      </c>
      <c r="AU319" s="133" t="s">
        <v>1751</v>
      </c>
      <c r="AV319" s="68" t="s">
        <v>1751</v>
      </c>
      <c r="AW319" s="68" t="s">
        <v>1751</v>
      </c>
      <c r="AX319" s="68" t="s">
        <v>1751</v>
      </c>
      <c r="AY319" s="68">
        <v>0.1359786919049745</v>
      </c>
      <c r="AZ319" s="68">
        <v>0.14441250522329419</v>
      </c>
      <c r="BA319" s="68" t="s">
        <v>1751</v>
      </c>
      <c r="BB319" s="68">
        <v>0.10736416189753184</v>
      </c>
      <c r="BC319" s="68" t="s">
        <v>1751</v>
      </c>
      <c r="BD319" s="68" t="s">
        <v>1751</v>
      </c>
      <c r="BE319" s="68" t="s">
        <v>1751</v>
      </c>
      <c r="BF319" s="68" t="s">
        <v>1751</v>
      </c>
      <c r="BG319" s="68" t="s">
        <v>1751</v>
      </c>
      <c r="BH319" s="68" t="s">
        <v>1751</v>
      </c>
      <c r="BI319" s="68" t="s">
        <v>1751</v>
      </c>
      <c r="BJ319" s="68" t="s">
        <v>1751</v>
      </c>
      <c r="BK319" s="68" t="s">
        <v>1751</v>
      </c>
      <c r="BL319" s="68" t="s">
        <v>1751</v>
      </c>
      <c r="BM319" s="68" t="s">
        <v>1751</v>
      </c>
    </row>
    <row r="320" spans="1:65">
      <c r="A320" s="132">
        <v>45219</v>
      </c>
      <c r="B320" s="133">
        <v>0.12279920903881711</v>
      </c>
      <c r="C320" s="133">
        <v>0.12627593247158042</v>
      </c>
      <c r="D320" s="133">
        <v>0.131190213858659</v>
      </c>
      <c r="E320" s="133">
        <v>0.1438861901118762</v>
      </c>
      <c r="F320" s="133">
        <v>0.13642363332403379</v>
      </c>
      <c r="G320" s="133">
        <v>0.14407624483450251</v>
      </c>
      <c r="H320" s="133">
        <v>0.15679601566175544</v>
      </c>
      <c r="I320" s="133">
        <v>0.14395790593367977</v>
      </c>
      <c r="J320" s="133">
        <v>0.13627706189197741</v>
      </c>
      <c r="K320" s="133">
        <v>0.14335079219611122</v>
      </c>
      <c r="L320" s="133">
        <v>0.13370003000723785</v>
      </c>
      <c r="M320" s="133">
        <v>0.11024158047594268</v>
      </c>
      <c r="N320" s="133">
        <v>8.6965658191799466E-2</v>
      </c>
      <c r="O320" s="133">
        <v>0.1588978601250001</v>
      </c>
      <c r="P320" s="133">
        <v>0.14188398306306399</v>
      </c>
      <c r="Q320" s="133">
        <v>0.12424595516972219</v>
      </c>
      <c r="R320" s="133">
        <v>0.17345832760171015</v>
      </c>
      <c r="S320" s="133">
        <v>0.12903797514844481</v>
      </c>
      <c r="T320" s="133">
        <v>8.0975306423228005E-2</v>
      </c>
      <c r="U320" s="133">
        <v>0.12405074992071788</v>
      </c>
      <c r="V320" s="133">
        <v>0.18132126420595379</v>
      </c>
      <c r="W320" s="133">
        <v>0.16394858889167979</v>
      </c>
      <c r="X320" s="133">
        <v>8.9989942951676921E-2</v>
      </c>
      <c r="Y320" s="133">
        <v>9.0660621315092657E-2</v>
      </c>
      <c r="Z320" s="133">
        <v>9.0465086789534077E-2</v>
      </c>
      <c r="AA320" s="133">
        <v>0.10952575145259126</v>
      </c>
      <c r="AB320" s="133">
        <v>8.6540088177336202E-2</v>
      </c>
      <c r="AC320" s="133">
        <v>0.11271309688930456</v>
      </c>
      <c r="AD320" s="133">
        <v>0.13295563106767436</v>
      </c>
      <c r="AE320" s="133">
        <v>0.12359432647762883</v>
      </c>
      <c r="AF320" s="133">
        <v>6.8398283837943497E-2</v>
      </c>
      <c r="AG320" s="133">
        <v>0.12872371248743564</v>
      </c>
      <c r="AH320" s="133">
        <v>0.14094746077664855</v>
      </c>
      <c r="AI320" s="133">
        <v>7.1200916803425038E-2</v>
      </c>
      <c r="AJ320" s="133">
        <v>0.12053291780646333</v>
      </c>
      <c r="AK320" s="133">
        <v>0.13510803892981721</v>
      </c>
      <c r="AL320" s="133">
        <v>0.10968945916020259</v>
      </c>
      <c r="AM320" s="133" t="s">
        <v>1751</v>
      </c>
      <c r="AN320" s="133" t="s">
        <v>1751</v>
      </c>
      <c r="AO320" s="133" t="s">
        <v>1751</v>
      </c>
      <c r="AP320" s="133">
        <v>6.2668379841755328E-2</v>
      </c>
      <c r="AQ320" s="133">
        <v>0.14264815565785618</v>
      </c>
      <c r="AR320" s="133">
        <v>0.14649963028911181</v>
      </c>
      <c r="AS320" s="133">
        <v>7.9470861369582646E-2</v>
      </c>
      <c r="AT320" s="133" t="s">
        <v>1751</v>
      </c>
      <c r="AU320" s="133" t="s">
        <v>1751</v>
      </c>
      <c r="AV320" s="68" t="s">
        <v>1751</v>
      </c>
      <c r="AW320" s="68" t="s">
        <v>1751</v>
      </c>
      <c r="AX320" s="68" t="s">
        <v>1751</v>
      </c>
      <c r="AY320" s="68">
        <v>0.1359786919049745</v>
      </c>
      <c r="AZ320" s="68">
        <v>0.14441250522329419</v>
      </c>
      <c r="BA320" s="68" t="s">
        <v>1751</v>
      </c>
      <c r="BB320" s="68">
        <v>0.10736416189753184</v>
      </c>
      <c r="BC320" s="68" t="s">
        <v>1751</v>
      </c>
      <c r="BD320" s="68" t="s">
        <v>1751</v>
      </c>
      <c r="BE320" s="68" t="s">
        <v>1751</v>
      </c>
      <c r="BF320" s="68" t="s">
        <v>1751</v>
      </c>
      <c r="BG320" s="68" t="s">
        <v>1751</v>
      </c>
      <c r="BH320" s="68" t="s">
        <v>1751</v>
      </c>
      <c r="BI320" s="68" t="s">
        <v>1751</v>
      </c>
      <c r="BJ320" s="68" t="s">
        <v>1751</v>
      </c>
      <c r="BK320" s="68" t="s">
        <v>1751</v>
      </c>
      <c r="BL320" s="68" t="s">
        <v>1751</v>
      </c>
      <c r="BM320" s="68" t="s">
        <v>1751</v>
      </c>
    </row>
    <row r="321" spans="1:65">
      <c r="A321" s="132">
        <v>45220</v>
      </c>
      <c r="B321" s="133">
        <v>0.12279920903881711</v>
      </c>
      <c r="C321" s="133">
        <v>0.12627593247158042</v>
      </c>
      <c r="D321" s="133">
        <v>0.131190213858659</v>
      </c>
      <c r="E321" s="133">
        <v>0.1438861901118762</v>
      </c>
      <c r="F321" s="133">
        <v>0.13642363332403379</v>
      </c>
      <c r="G321" s="133">
        <v>0.14407624483450251</v>
      </c>
      <c r="H321" s="133">
        <v>0.15679601566175544</v>
      </c>
      <c r="I321" s="133">
        <v>0.14395790593367977</v>
      </c>
      <c r="J321" s="133">
        <v>0.13627706189197741</v>
      </c>
      <c r="K321" s="133">
        <v>0.14335079219611122</v>
      </c>
      <c r="L321" s="133">
        <v>0.13370003000723785</v>
      </c>
      <c r="M321" s="133">
        <v>0.11024158047594268</v>
      </c>
      <c r="N321" s="133">
        <v>8.6965658191799466E-2</v>
      </c>
      <c r="O321" s="133">
        <v>0.1588978601250001</v>
      </c>
      <c r="P321" s="133">
        <v>0.14188398306306399</v>
      </c>
      <c r="Q321" s="133">
        <v>0.12424595516972219</v>
      </c>
      <c r="R321" s="133">
        <v>0.17345832760171015</v>
      </c>
      <c r="S321" s="133">
        <v>0.12903797514844481</v>
      </c>
      <c r="T321" s="133">
        <v>8.0975306423228005E-2</v>
      </c>
      <c r="U321" s="133">
        <v>0.12405074992071788</v>
      </c>
      <c r="V321" s="133">
        <v>0.18132126420595379</v>
      </c>
      <c r="W321" s="133">
        <v>0.16394858889167979</v>
      </c>
      <c r="X321" s="133">
        <v>8.9989942951676921E-2</v>
      </c>
      <c r="Y321" s="133">
        <v>9.0660621315092657E-2</v>
      </c>
      <c r="Z321" s="133">
        <v>9.0465086789534077E-2</v>
      </c>
      <c r="AA321" s="133">
        <v>0.10952575145259126</v>
      </c>
      <c r="AB321" s="133">
        <v>8.6540088177336202E-2</v>
      </c>
      <c r="AC321" s="133">
        <v>0.11271309688930456</v>
      </c>
      <c r="AD321" s="133">
        <v>0.13295563106767436</v>
      </c>
      <c r="AE321" s="133">
        <v>0.12359432647762883</v>
      </c>
      <c r="AF321" s="133">
        <v>6.8398283837943497E-2</v>
      </c>
      <c r="AG321" s="133">
        <v>0.12872371248743564</v>
      </c>
      <c r="AH321" s="133">
        <v>0.14094746077664855</v>
      </c>
      <c r="AI321" s="133">
        <v>7.1200916803425038E-2</v>
      </c>
      <c r="AJ321" s="133">
        <v>0.12053291780646333</v>
      </c>
      <c r="AK321" s="133">
        <v>0.13510803892981721</v>
      </c>
      <c r="AL321" s="133">
        <v>0.10968945916020259</v>
      </c>
      <c r="AM321" s="133" t="s">
        <v>1751</v>
      </c>
      <c r="AN321" s="133" t="s">
        <v>1751</v>
      </c>
      <c r="AO321" s="133" t="s">
        <v>1751</v>
      </c>
      <c r="AP321" s="133">
        <v>6.2668379841755328E-2</v>
      </c>
      <c r="AQ321" s="133">
        <v>0.14264815565785618</v>
      </c>
      <c r="AR321" s="133">
        <v>0.14649963028911181</v>
      </c>
      <c r="AS321" s="133">
        <v>7.9470861369582646E-2</v>
      </c>
      <c r="AT321" s="133" t="s">
        <v>1751</v>
      </c>
      <c r="AU321" s="133" t="s">
        <v>1751</v>
      </c>
      <c r="AV321" s="68" t="s">
        <v>1751</v>
      </c>
      <c r="AW321" s="68" t="s">
        <v>1751</v>
      </c>
      <c r="AX321" s="68" t="s">
        <v>1751</v>
      </c>
      <c r="AY321" s="68">
        <v>0.1359786919049745</v>
      </c>
      <c r="AZ321" s="68">
        <v>0.14441250522329419</v>
      </c>
      <c r="BA321" s="68" t="s">
        <v>1751</v>
      </c>
      <c r="BB321" s="68">
        <v>0.10736416189753184</v>
      </c>
      <c r="BC321" s="68" t="s">
        <v>1751</v>
      </c>
      <c r="BD321" s="68" t="s">
        <v>1751</v>
      </c>
      <c r="BE321" s="68" t="s">
        <v>1751</v>
      </c>
      <c r="BF321" s="68" t="s">
        <v>1751</v>
      </c>
      <c r="BG321" s="68" t="s">
        <v>1751</v>
      </c>
      <c r="BH321" s="68" t="s">
        <v>1751</v>
      </c>
      <c r="BI321" s="68" t="s">
        <v>1751</v>
      </c>
      <c r="BJ321" s="68" t="s">
        <v>1751</v>
      </c>
      <c r="BK321" s="68" t="s">
        <v>1751</v>
      </c>
      <c r="BL321" s="68" t="s">
        <v>1751</v>
      </c>
      <c r="BM321" s="68" t="s">
        <v>1751</v>
      </c>
    </row>
    <row r="322" spans="1:65">
      <c r="A322" s="132">
        <v>45221</v>
      </c>
      <c r="B322" s="133">
        <v>0.12279920903881711</v>
      </c>
      <c r="C322" s="133">
        <v>0.12627593247158042</v>
      </c>
      <c r="D322" s="133">
        <v>0.131190213858659</v>
      </c>
      <c r="E322" s="133">
        <v>0.1438861901118762</v>
      </c>
      <c r="F322" s="133">
        <v>0.13642363332403379</v>
      </c>
      <c r="G322" s="133">
        <v>0.14407624483450251</v>
      </c>
      <c r="H322" s="133">
        <v>0.15679601566175544</v>
      </c>
      <c r="I322" s="133">
        <v>0.14395790593367977</v>
      </c>
      <c r="J322" s="133">
        <v>0.13627706189197741</v>
      </c>
      <c r="K322" s="133">
        <v>0.14335079219611122</v>
      </c>
      <c r="L322" s="133">
        <v>0.13370003000723785</v>
      </c>
      <c r="M322" s="133">
        <v>0.11024158047594268</v>
      </c>
      <c r="N322" s="133">
        <v>8.6965658191799466E-2</v>
      </c>
      <c r="O322" s="133">
        <v>0.1588978601250001</v>
      </c>
      <c r="P322" s="133">
        <v>0.14188398306306399</v>
      </c>
      <c r="Q322" s="133">
        <v>0.12424595516972219</v>
      </c>
      <c r="R322" s="133">
        <v>0.17345832760171015</v>
      </c>
      <c r="S322" s="133">
        <v>0.12903797514844481</v>
      </c>
      <c r="T322" s="133">
        <v>8.0975306423228005E-2</v>
      </c>
      <c r="U322" s="133">
        <v>0.12405074992071788</v>
      </c>
      <c r="V322" s="133">
        <v>0.18132126420595379</v>
      </c>
      <c r="W322" s="133">
        <v>0.16394858889167979</v>
      </c>
      <c r="X322" s="133">
        <v>8.9989942951676921E-2</v>
      </c>
      <c r="Y322" s="133">
        <v>9.0660621315092657E-2</v>
      </c>
      <c r="Z322" s="133">
        <v>9.0465086789534077E-2</v>
      </c>
      <c r="AA322" s="133">
        <v>0.10952575145259126</v>
      </c>
      <c r="AB322" s="133">
        <v>8.6540088177336202E-2</v>
      </c>
      <c r="AC322" s="133">
        <v>0.11271309688930456</v>
      </c>
      <c r="AD322" s="133">
        <v>0.13295563106767436</v>
      </c>
      <c r="AE322" s="133">
        <v>0.12359432647762883</v>
      </c>
      <c r="AF322" s="133">
        <v>6.8398283837943497E-2</v>
      </c>
      <c r="AG322" s="133">
        <v>0.12872371248743564</v>
      </c>
      <c r="AH322" s="133">
        <v>0.14094746077664855</v>
      </c>
      <c r="AI322" s="133">
        <v>7.1200916803425038E-2</v>
      </c>
      <c r="AJ322" s="133">
        <v>0.12053291780646333</v>
      </c>
      <c r="AK322" s="133">
        <v>0.13510803892981721</v>
      </c>
      <c r="AL322" s="133">
        <v>0.10968945916020259</v>
      </c>
      <c r="AM322" s="133" t="s">
        <v>1751</v>
      </c>
      <c r="AN322" s="133" t="s">
        <v>1751</v>
      </c>
      <c r="AO322" s="133" t="s">
        <v>1751</v>
      </c>
      <c r="AP322" s="133">
        <v>6.2668379841755328E-2</v>
      </c>
      <c r="AQ322" s="133">
        <v>0.14264815565785618</v>
      </c>
      <c r="AR322" s="133">
        <v>0.14649963028911181</v>
      </c>
      <c r="AS322" s="133">
        <v>7.9470861369582646E-2</v>
      </c>
      <c r="AT322" s="133" t="s">
        <v>1751</v>
      </c>
      <c r="AU322" s="133" t="s">
        <v>1751</v>
      </c>
      <c r="AV322" s="68" t="s">
        <v>1751</v>
      </c>
      <c r="AW322" s="68" t="s">
        <v>1751</v>
      </c>
      <c r="AX322" s="68" t="s">
        <v>1751</v>
      </c>
      <c r="AY322" s="68">
        <v>0.1359786919049745</v>
      </c>
      <c r="AZ322" s="68">
        <v>0.14441250522329419</v>
      </c>
      <c r="BA322" s="68" t="s">
        <v>1751</v>
      </c>
      <c r="BB322" s="68">
        <v>0.10736416189753184</v>
      </c>
      <c r="BC322" s="68" t="s">
        <v>1751</v>
      </c>
      <c r="BD322" s="68" t="s">
        <v>1751</v>
      </c>
      <c r="BE322" s="68" t="s">
        <v>1751</v>
      </c>
      <c r="BF322" s="68" t="s">
        <v>1751</v>
      </c>
      <c r="BG322" s="68" t="s">
        <v>1751</v>
      </c>
      <c r="BH322" s="68" t="s">
        <v>1751</v>
      </c>
      <c r="BI322" s="68" t="s">
        <v>1751</v>
      </c>
      <c r="BJ322" s="68" t="s">
        <v>1751</v>
      </c>
      <c r="BK322" s="68" t="s">
        <v>1751</v>
      </c>
      <c r="BL322" s="68" t="s">
        <v>1751</v>
      </c>
      <c r="BM322" s="68" t="s">
        <v>1751</v>
      </c>
    </row>
    <row r="323" spans="1:65">
      <c r="A323" s="132">
        <v>45222</v>
      </c>
      <c r="B323" s="133">
        <v>0.12279920903881711</v>
      </c>
      <c r="C323" s="133">
        <v>0.12627593247158042</v>
      </c>
      <c r="D323" s="133">
        <v>0.131190213858659</v>
      </c>
      <c r="E323" s="133">
        <v>0.1438861901118762</v>
      </c>
      <c r="F323" s="133">
        <v>0.13642363332403379</v>
      </c>
      <c r="G323" s="133">
        <v>0.14407624483450251</v>
      </c>
      <c r="H323" s="133">
        <v>0.15679601566175544</v>
      </c>
      <c r="I323" s="133">
        <v>0.14395790593367977</v>
      </c>
      <c r="J323" s="133">
        <v>0.13627706189197741</v>
      </c>
      <c r="K323" s="133">
        <v>0.14335079219611122</v>
      </c>
      <c r="L323" s="133">
        <v>0.13370003000723785</v>
      </c>
      <c r="M323" s="133">
        <v>0.11024158047594268</v>
      </c>
      <c r="N323" s="133">
        <v>8.6965658191799466E-2</v>
      </c>
      <c r="O323" s="133">
        <v>0.1588978601250001</v>
      </c>
      <c r="P323" s="133">
        <v>0.14188398306306399</v>
      </c>
      <c r="Q323" s="133">
        <v>0.12424595516972219</v>
      </c>
      <c r="R323" s="133">
        <v>0.17345832760171015</v>
      </c>
      <c r="S323" s="133">
        <v>0.12903797514844481</v>
      </c>
      <c r="T323" s="133">
        <v>8.0975306423228005E-2</v>
      </c>
      <c r="U323" s="133">
        <v>0.12405074992071788</v>
      </c>
      <c r="V323" s="133">
        <v>0.18132126420595379</v>
      </c>
      <c r="W323" s="133">
        <v>0.16394858889167979</v>
      </c>
      <c r="X323" s="133">
        <v>8.9989942951676921E-2</v>
      </c>
      <c r="Y323" s="133">
        <v>9.0660621315092657E-2</v>
      </c>
      <c r="Z323" s="133">
        <v>9.0465086789534077E-2</v>
      </c>
      <c r="AA323" s="133">
        <v>0.10952575145259126</v>
      </c>
      <c r="AB323" s="133">
        <v>8.6540088177336202E-2</v>
      </c>
      <c r="AC323" s="133">
        <v>0.11271309688930456</v>
      </c>
      <c r="AD323" s="133">
        <v>0.13295563106767436</v>
      </c>
      <c r="AE323" s="133">
        <v>0.12359432647762883</v>
      </c>
      <c r="AF323" s="133">
        <v>6.8398283837943497E-2</v>
      </c>
      <c r="AG323" s="133">
        <v>0.12872371248743564</v>
      </c>
      <c r="AH323" s="133">
        <v>0.14094746077664855</v>
      </c>
      <c r="AI323" s="133">
        <v>7.1200916803425038E-2</v>
      </c>
      <c r="AJ323" s="133">
        <v>0.12053291780646333</v>
      </c>
      <c r="AK323" s="133">
        <v>0.13510803892981721</v>
      </c>
      <c r="AL323" s="133">
        <v>0.10968945916020259</v>
      </c>
      <c r="AM323" s="133" t="s">
        <v>1751</v>
      </c>
      <c r="AN323" s="133" t="s">
        <v>1751</v>
      </c>
      <c r="AO323" s="133" t="s">
        <v>1751</v>
      </c>
      <c r="AP323" s="133">
        <v>6.2668379841755328E-2</v>
      </c>
      <c r="AQ323" s="133">
        <v>0.14264815565785618</v>
      </c>
      <c r="AR323" s="133">
        <v>0.14649963028911181</v>
      </c>
      <c r="AS323" s="133">
        <v>7.9470861369582646E-2</v>
      </c>
      <c r="AT323" s="133" t="s">
        <v>1751</v>
      </c>
      <c r="AU323" s="133" t="s">
        <v>1751</v>
      </c>
      <c r="AV323" s="68" t="s">
        <v>1751</v>
      </c>
      <c r="AW323" s="68" t="s">
        <v>1751</v>
      </c>
      <c r="AX323" s="68" t="s">
        <v>1751</v>
      </c>
      <c r="AY323" s="68">
        <v>0.1359786919049745</v>
      </c>
      <c r="AZ323" s="68">
        <v>0.14441250522329419</v>
      </c>
      <c r="BA323" s="68" t="s">
        <v>1751</v>
      </c>
      <c r="BB323" s="68">
        <v>0.10736416189753184</v>
      </c>
      <c r="BC323" s="68" t="s">
        <v>1751</v>
      </c>
      <c r="BD323" s="68" t="s">
        <v>1751</v>
      </c>
      <c r="BE323" s="68" t="s">
        <v>1751</v>
      </c>
      <c r="BF323" s="68" t="s">
        <v>1751</v>
      </c>
      <c r="BG323" s="68" t="s">
        <v>1751</v>
      </c>
      <c r="BH323" s="68" t="s">
        <v>1751</v>
      </c>
      <c r="BI323" s="68" t="s">
        <v>1751</v>
      </c>
      <c r="BJ323" s="68" t="s">
        <v>1751</v>
      </c>
      <c r="BK323" s="68" t="s">
        <v>1751</v>
      </c>
      <c r="BL323" s="68" t="s">
        <v>1751</v>
      </c>
      <c r="BM323" s="68" t="s">
        <v>1751</v>
      </c>
    </row>
    <row r="324" spans="1:65">
      <c r="A324" s="132">
        <v>45223</v>
      </c>
      <c r="B324" s="133">
        <v>0.12279920903881711</v>
      </c>
      <c r="C324" s="133">
        <v>0.12627593247158042</v>
      </c>
      <c r="D324" s="133">
        <v>0.131190213858659</v>
      </c>
      <c r="E324" s="133">
        <v>0.1438861901118762</v>
      </c>
      <c r="F324" s="133">
        <v>0.13642363332403379</v>
      </c>
      <c r="G324" s="133">
        <v>0.14407624483450251</v>
      </c>
      <c r="H324" s="133">
        <v>0.15679601566175544</v>
      </c>
      <c r="I324" s="133">
        <v>0.14395790593367977</v>
      </c>
      <c r="J324" s="133">
        <v>0.13627706189197741</v>
      </c>
      <c r="K324" s="133">
        <v>0.14335079219611122</v>
      </c>
      <c r="L324" s="133">
        <v>0.13370003000723785</v>
      </c>
      <c r="M324" s="133">
        <v>0.11024158047594268</v>
      </c>
      <c r="N324" s="133">
        <v>8.6965658191799466E-2</v>
      </c>
      <c r="O324" s="133">
        <v>0.1588978601250001</v>
      </c>
      <c r="P324" s="133">
        <v>0.14188398306306399</v>
      </c>
      <c r="Q324" s="133">
        <v>0.12424595516972219</v>
      </c>
      <c r="R324" s="133">
        <v>0.17345832760171015</v>
      </c>
      <c r="S324" s="133">
        <v>0.12903797514844481</v>
      </c>
      <c r="T324" s="133">
        <v>8.0975306423228005E-2</v>
      </c>
      <c r="U324" s="133">
        <v>0.12405074992071788</v>
      </c>
      <c r="V324" s="133">
        <v>0.18132126420595379</v>
      </c>
      <c r="W324" s="133">
        <v>0.16394858889167979</v>
      </c>
      <c r="X324" s="133">
        <v>8.9989942951676921E-2</v>
      </c>
      <c r="Y324" s="133">
        <v>9.0660621315092657E-2</v>
      </c>
      <c r="Z324" s="133">
        <v>9.0465086789534077E-2</v>
      </c>
      <c r="AA324" s="133">
        <v>0.10952575145259126</v>
      </c>
      <c r="AB324" s="133">
        <v>8.6540088177336202E-2</v>
      </c>
      <c r="AC324" s="133">
        <v>0.11271309688930456</v>
      </c>
      <c r="AD324" s="133">
        <v>0.13295563106767436</v>
      </c>
      <c r="AE324" s="133">
        <v>0.12359432647762883</v>
      </c>
      <c r="AF324" s="133">
        <v>6.8398283837943497E-2</v>
      </c>
      <c r="AG324" s="133">
        <v>0.12872371248743564</v>
      </c>
      <c r="AH324" s="133">
        <v>0.14094746077664855</v>
      </c>
      <c r="AI324" s="133">
        <v>7.1200916803425038E-2</v>
      </c>
      <c r="AJ324" s="133">
        <v>0.12053291780646333</v>
      </c>
      <c r="AK324" s="133">
        <v>0.13510803892981721</v>
      </c>
      <c r="AL324" s="133">
        <v>0.10968945916020259</v>
      </c>
      <c r="AM324" s="133" t="s">
        <v>1751</v>
      </c>
      <c r="AN324" s="133" t="s">
        <v>1751</v>
      </c>
      <c r="AO324" s="133" t="s">
        <v>1751</v>
      </c>
      <c r="AP324" s="133">
        <v>6.2668379841755328E-2</v>
      </c>
      <c r="AQ324" s="133">
        <v>0.14264815565785618</v>
      </c>
      <c r="AR324" s="133">
        <v>0.14649963028911181</v>
      </c>
      <c r="AS324" s="133">
        <v>7.9470861369582646E-2</v>
      </c>
      <c r="AT324" s="133" t="s">
        <v>1751</v>
      </c>
      <c r="AU324" s="133" t="s">
        <v>1751</v>
      </c>
      <c r="AV324" s="68" t="s">
        <v>1751</v>
      </c>
      <c r="AW324" s="68" t="s">
        <v>1751</v>
      </c>
      <c r="AX324" s="68" t="s">
        <v>1751</v>
      </c>
      <c r="AY324" s="68">
        <v>0.1359786919049745</v>
      </c>
      <c r="AZ324" s="68">
        <v>0.14441250522329419</v>
      </c>
      <c r="BA324" s="68" t="s">
        <v>1751</v>
      </c>
      <c r="BB324" s="68">
        <v>0.10736416189753184</v>
      </c>
      <c r="BC324" s="68" t="s">
        <v>1751</v>
      </c>
      <c r="BD324" s="68" t="s">
        <v>1751</v>
      </c>
      <c r="BE324" s="68" t="s">
        <v>1751</v>
      </c>
      <c r="BF324" s="68" t="s">
        <v>1751</v>
      </c>
      <c r="BG324" s="68" t="s">
        <v>1751</v>
      </c>
      <c r="BH324" s="68" t="s">
        <v>1751</v>
      </c>
      <c r="BI324" s="68" t="s">
        <v>1751</v>
      </c>
      <c r="BJ324" s="68" t="s">
        <v>1751</v>
      </c>
      <c r="BK324" s="68" t="s">
        <v>1751</v>
      </c>
      <c r="BL324" s="68" t="s">
        <v>1751</v>
      </c>
      <c r="BM324" s="68" t="s">
        <v>1751</v>
      </c>
    </row>
    <row r="325" spans="1:65">
      <c r="A325" s="132">
        <v>45224</v>
      </c>
      <c r="B325" s="133">
        <v>0.12279920903881711</v>
      </c>
      <c r="C325" s="133">
        <v>0.12627593247158042</v>
      </c>
      <c r="D325" s="133">
        <v>0.131190213858659</v>
      </c>
      <c r="E325" s="133">
        <v>0.1438861901118762</v>
      </c>
      <c r="F325" s="133">
        <v>0.13642363332403379</v>
      </c>
      <c r="G325" s="133">
        <v>0.14407624483450251</v>
      </c>
      <c r="H325" s="133">
        <v>0.15679601566175544</v>
      </c>
      <c r="I325" s="133">
        <v>0.14395790593367977</v>
      </c>
      <c r="J325" s="133">
        <v>0.13627706189197741</v>
      </c>
      <c r="K325" s="133">
        <v>0.14335079219611122</v>
      </c>
      <c r="L325" s="133">
        <v>0.13370003000723785</v>
      </c>
      <c r="M325" s="133">
        <v>0.11024158047594268</v>
      </c>
      <c r="N325" s="133">
        <v>8.6965658191799466E-2</v>
      </c>
      <c r="O325" s="133">
        <v>0.1588978601250001</v>
      </c>
      <c r="P325" s="133">
        <v>0.14188398306306399</v>
      </c>
      <c r="Q325" s="133">
        <v>0.12424595516972219</v>
      </c>
      <c r="R325" s="133">
        <v>0.17345832760171015</v>
      </c>
      <c r="S325" s="133">
        <v>0.12903797514844481</v>
      </c>
      <c r="T325" s="133">
        <v>8.0975306423228005E-2</v>
      </c>
      <c r="U325" s="133">
        <v>0.12405074992071788</v>
      </c>
      <c r="V325" s="133">
        <v>0.18132126420595379</v>
      </c>
      <c r="W325" s="133">
        <v>0.16394858889167979</v>
      </c>
      <c r="X325" s="133">
        <v>8.9989942951676921E-2</v>
      </c>
      <c r="Y325" s="133">
        <v>9.0660621315092657E-2</v>
      </c>
      <c r="Z325" s="133">
        <v>9.0465086789534077E-2</v>
      </c>
      <c r="AA325" s="133">
        <v>0.10952575145259126</v>
      </c>
      <c r="AB325" s="133">
        <v>8.6540088177336202E-2</v>
      </c>
      <c r="AC325" s="133">
        <v>0.11271309688930456</v>
      </c>
      <c r="AD325" s="133">
        <v>0.13295563106767436</v>
      </c>
      <c r="AE325" s="133">
        <v>0.12359432647762883</v>
      </c>
      <c r="AF325" s="133">
        <v>6.8398283837943497E-2</v>
      </c>
      <c r="AG325" s="133">
        <v>0.12872371248743564</v>
      </c>
      <c r="AH325" s="133">
        <v>0.14094746077664855</v>
      </c>
      <c r="AI325" s="133">
        <v>7.1200916803425038E-2</v>
      </c>
      <c r="AJ325" s="133">
        <v>0.12053291780646333</v>
      </c>
      <c r="AK325" s="133">
        <v>0.13510803892981721</v>
      </c>
      <c r="AL325" s="133">
        <v>0.10968945916020259</v>
      </c>
      <c r="AM325" s="133" t="s">
        <v>1751</v>
      </c>
      <c r="AN325" s="133" t="s">
        <v>1751</v>
      </c>
      <c r="AO325" s="133" t="s">
        <v>1751</v>
      </c>
      <c r="AP325" s="133">
        <v>6.2668379841755328E-2</v>
      </c>
      <c r="AQ325" s="133">
        <v>0.14264815565785618</v>
      </c>
      <c r="AR325" s="133">
        <v>0.14649963028911181</v>
      </c>
      <c r="AS325" s="133">
        <v>7.9470861369582646E-2</v>
      </c>
      <c r="AT325" s="133" t="s">
        <v>1751</v>
      </c>
      <c r="AU325" s="133" t="s">
        <v>1751</v>
      </c>
      <c r="AV325" s="68" t="s">
        <v>1751</v>
      </c>
      <c r="AW325" s="68" t="s">
        <v>1751</v>
      </c>
      <c r="AX325" s="68" t="s">
        <v>1751</v>
      </c>
      <c r="AY325" s="68">
        <v>0.1359786919049745</v>
      </c>
      <c r="AZ325" s="68">
        <v>0.14441250522329419</v>
      </c>
      <c r="BA325" s="68" t="s">
        <v>1751</v>
      </c>
      <c r="BB325" s="68">
        <v>0.10736416189753184</v>
      </c>
      <c r="BC325" s="68" t="s">
        <v>1751</v>
      </c>
      <c r="BD325" s="68" t="s">
        <v>1751</v>
      </c>
      <c r="BE325" s="68" t="s">
        <v>1751</v>
      </c>
      <c r="BF325" s="68" t="s">
        <v>1751</v>
      </c>
      <c r="BG325" s="68" t="s">
        <v>1751</v>
      </c>
      <c r="BH325" s="68" t="s">
        <v>1751</v>
      </c>
      <c r="BI325" s="68" t="s">
        <v>1751</v>
      </c>
      <c r="BJ325" s="68" t="s">
        <v>1751</v>
      </c>
      <c r="BK325" s="68" t="s">
        <v>1751</v>
      </c>
      <c r="BL325" s="68" t="s">
        <v>1751</v>
      </c>
      <c r="BM325" s="68" t="s">
        <v>1751</v>
      </c>
    </row>
    <row r="326" spans="1:65">
      <c r="A326" s="132">
        <v>45225</v>
      </c>
      <c r="B326" s="133">
        <v>0.12279920903881711</v>
      </c>
      <c r="C326" s="133">
        <v>0.12627593247158042</v>
      </c>
      <c r="D326" s="133">
        <v>0.131190213858659</v>
      </c>
      <c r="E326" s="133">
        <v>0.1438861901118762</v>
      </c>
      <c r="F326" s="133">
        <v>0.13642363332403379</v>
      </c>
      <c r="G326" s="133">
        <v>0.14407624483450251</v>
      </c>
      <c r="H326" s="133">
        <v>0.15679601566175544</v>
      </c>
      <c r="I326" s="133">
        <v>0.14395790593367977</v>
      </c>
      <c r="J326" s="133">
        <v>0.13627706189197741</v>
      </c>
      <c r="K326" s="133">
        <v>0.14335079219611122</v>
      </c>
      <c r="L326" s="133">
        <v>0.13370003000723785</v>
      </c>
      <c r="M326" s="133">
        <v>0.11024158047594268</v>
      </c>
      <c r="N326" s="133">
        <v>8.6965658191799466E-2</v>
      </c>
      <c r="O326" s="133">
        <v>0.1588978601250001</v>
      </c>
      <c r="P326" s="133">
        <v>0.14188398306306399</v>
      </c>
      <c r="Q326" s="133">
        <v>0.12424595516972219</v>
      </c>
      <c r="R326" s="133">
        <v>0.17345832760171015</v>
      </c>
      <c r="S326" s="133">
        <v>0.12903797514844481</v>
      </c>
      <c r="T326" s="133">
        <v>8.0975306423228005E-2</v>
      </c>
      <c r="U326" s="133">
        <v>0.12405074992071788</v>
      </c>
      <c r="V326" s="133">
        <v>0.18132126420595379</v>
      </c>
      <c r="W326" s="133">
        <v>0.16394858889167979</v>
      </c>
      <c r="X326" s="133">
        <v>8.9989942951676921E-2</v>
      </c>
      <c r="Y326" s="133">
        <v>9.0660621315092657E-2</v>
      </c>
      <c r="Z326" s="133">
        <v>9.0465086789534077E-2</v>
      </c>
      <c r="AA326" s="133">
        <v>0.10952575145259126</v>
      </c>
      <c r="AB326" s="133">
        <v>8.6540088177336202E-2</v>
      </c>
      <c r="AC326" s="133">
        <v>0.11271309688930456</v>
      </c>
      <c r="AD326" s="133">
        <v>0.13295563106767436</v>
      </c>
      <c r="AE326" s="133">
        <v>0.12359432647762883</v>
      </c>
      <c r="AF326" s="133">
        <v>6.8398283837943497E-2</v>
      </c>
      <c r="AG326" s="133">
        <v>0.12872371248743564</v>
      </c>
      <c r="AH326" s="133">
        <v>0.14094746077664855</v>
      </c>
      <c r="AI326" s="133">
        <v>7.1200916803425038E-2</v>
      </c>
      <c r="AJ326" s="133">
        <v>0.12053291780646333</v>
      </c>
      <c r="AK326" s="133">
        <v>0.13510803892981721</v>
      </c>
      <c r="AL326" s="133">
        <v>0.10968945916020259</v>
      </c>
      <c r="AM326" s="133" t="s">
        <v>1751</v>
      </c>
      <c r="AN326" s="133" t="s">
        <v>1751</v>
      </c>
      <c r="AO326" s="133" t="s">
        <v>1751</v>
      </c>
      <c r="AP326" s="133">
        <v>6.2668379841755328E-2</v>
      </c>
      <c r="AQ326" s="133">
        <v>0.14264815565785618</v>
      </c>
      <c r="AR326" s="133">
        <v>0.14649963028911181</v>
      </c>
      <c r="AS326" s="133">
        <v>7.9470861369582646E-2</v>
      </c>
      <c r="AT326" s="133" t="s">
        <v>1751</v>
      </c>
      <c r="AU326" s="133" t="s">
        <v>1751</v>
      </c>
      <c r="AV326" s="68" t="s">
        <v>1751</v>
      </c>
      <c r="AW326" s="68" t="s">
        <v>1751</v>
      </c>
      <c r="AX326" s="68" t="s">
        <v>1751</v>
      </c>
      <c r="AY326" s="68">
        <v>0.1359786919049745</v>
      </c>
      <c r="AZ326" s="68">
        <v>0.14441250522329419</v>
      </c>
      <c r="BA326" s="68" t="s">
        <v>1751</v>
      </c>
      <c r="BB326" s="68">
        <v>0.10736416189753184</v>
      </c>
      <c r="BC326" s="68" t="s">
        <v>1751</v>
      </c>
      <c r="BD326" s="68" t="s">
        <v>1751</v>
      </c>
      <c r="BE326" s="68" t="s">
        <v>1751</v>
      </c>
      <c r="BF326" s="68" t="s">
        <v>1751</v>
      </c>
      <c r="BG326" s="68" t="s">
        <v>1751</v>
      </c>
      <c r="BH326" s="68" t="s">
        <v>1751</v>
      </c>
      <c r="BI326" s="68" t="s">
        <v>1751</v>
      </c>
      <c r="BJ326" s="68" t="s">
        <v>1751</v>
      </c>
      <c r="BK326" s="68" t="s">
        <v>1751</v>
      </c>
      <c r="BL326" s="68" t="s">
        <v>1751</v>
      </c>
      <c r="BM326" s="68" t="s">
        <v>1751</v>
      </c>
    </row>
    <row r="327" spans="1:65">
      <c r="A327" s="132">
        <v>45226</v>
      </c>
      <c r="B327" s="133">
        <v>0.12279920903881711</v>
      </c>
      <c r="C327" s="133">
        <v>0.12627593247158042</v>
      </c>
      <c r="D327" s="133">
        <v>0.131190213858659</v>
      </c>
      <c r="E327" s="133">
        <v>0.1438861901118762</v>
      </c>
      <c r="F327" s="133">
        <v>0.13642363332403379</v>
      </c>
      <c r="G327" s="133">
        <v>0.14407624483450251</v>
      </c>
      <c r="H327" s="133">
        <v>0.15679601566175544</v>
      </c>
      <c r="I327" s="133">
        <v>0.14395790593367977</v>
      </c>
      <c r="J327" s="133">
        <v>0.13627706189197741</v>
      </c>
      <c r="K327" s="133">
        <v>0.14335079219611122</v>
      </c>
      <c r="L327" s="133">
        <v>0.13370003000723785</v>
      </c>
      <c r="M327" s="133">
        <v>0.11024158047594268</v>
      </c>
      <c r="N327" s="133">
        <v>8.6965658191799466E-2</v>
      </c>
      <c r="O327" s="133">
        <v>0.1588978601250001</v>
      </c>
      <c r="P327" s="133">
        <v>0.14188398306306399</v>
      </c>
      <c r="Q327" s="133">
        <v>0.12424595516972219</v>
      </c>
      <c r="R327" s="133">
        <v>0.17345832760171015</v>
      </c>
      <c r="S327" s="133">
        <v>0.12903797514844481</v>
      </c>
      <c r="T327" s="133">
        <v>8.0975306423228005E-2</v>
      </c>
      <c r="U327" s="133">
        <v>0.12405074992071788</v>
      </c>
      <c r="V327" s="133">
        <v>0.18132126420595379</v>
      </c>
      <c r="W327" s="133">
        <v>0.16394858889167979</v>
      </c>
      <c r="X327" s="133">
        <v>8.9989942951676921E-2</v>
      </c>
      <c r="Y327" s="133">
        <v>9.0660621315092657E-2</v>
      </c>
      <c r="Z327" s="133">
        <v>9.0465086789534077E-2</v>
      </c>
      <c r="AA327" s="133">
        <v>0.10952575145259126</v>
      </c>
      <c r="AB327" s="133">
        <v>8.6540088177336202E-2</v>
      </c>
      <c r="AC327" s="133">
        <v>0.11271309688930456</v>
      </c>
      <c r="AD327" s="133">
        <v>0.13295563106767436</v>
      </c>
      <c r="AE327" s="133">
        <v>0.12359432647762883</v>
      </c>
      <c r="AF327" s="133">
        <v>6.8398283837943497E-2</v>
      </c>
      <c r="AG327" s="133">
        <v>0.12872371248743564</v>
      </c>
      <c r="AH327" s="133">
        <v>0.14094746077664855</v>
      </c>
      <c r="AI327" s="133">
        <v>7.1200916803425038E-2</v>
      </c>
      <c r="AJ327" s="133">
        <v>0.12053291780646333</v>
      </c>
      <c r="AK327" s="133">
        <v>0.13510803892981721</v>
      </c>
      <c r="AL327" s="133">
        <v>0.10968945916020259</v>
      </c>
      <c r="AM327" s="133" t="s">
        <v>1751</v>
      </c>
      <c r="AN327" s="133" t="s">
        <v>1751</v>
      </c>
      <c r="AO327" s="133" t="s">
        <v>1751</v>
      </c>
      <c r="AP327" s="133">
        <v>6.2668379841755328E-2</v>
      </c>
      <c r="AQ327" s="133">
        <v>0.14264815565785618</v>
      </c>
      <c r="AR327" s="133">
        <v>0.14649963028911181</v>
      </c>
      <c r="AS327" s="133">
        <v>7.9470861369582646E-2</v>
      </c>
      <c r="AT327" s="133" t="s">
        <v>1751</v>
      </c>
      <c r="AU327" s="133" t="s">
        <v>1751</v>
      </c>
      <c r="AV327" s="68" t="s">
        <v>1751</v>
      </c>
      <c r="AW327" s="68" t="s">
        <v>1751</v>
      </c>
      <c r="AX327" s="68" t="s">
        <v>1751</v>
      </c>
      <c r="AY327" s="68">
        <v>0.1359786919049745</v>
      </c>
      <c r="AZ327" s="68">
        <v>0.14441250522329419</v>
      </c>
      <c r="BA327" s="68" t="s">
        <v>1751</v>
      </c>
      <c r="BB327" s="68">
        <v>0.10736416189753184</v>
      </c>
      <c r="BC327" s="68" t="s">
        <v>1751</v>
      </c>
      <c r="BD327" s="68" t="s">
        <v>1751</v>
      </c>
      <c r="BE327" s="68" t="s">
        <v>1751</v>
      </c>
      <c r="BF327" s="68" t="s">
        <v>1751</v>
      </c>
      <c r="BG327" s="68" t="s">
        <v>1751</v>
      </c>
      <c r="BH327" s="68" t="s">
        <v>1751</v>
      </c>
      <c r="BI327" s="68" t="s">
        <v>1751</v>
      </c>
      <c r="BJ327" s="68" t="s">
        <v>1751</v>
      </c>
      <c r="BK327" s="68" t="s">
        <v>1751</v>
      </c>
      <c r="BL327" s="68" t="s">
        <v>1751</v>
      </c>
      <c r="BM327" s="68" t="s">
        <v>1751</v>
      </c>
    </row>
    <row r="328" spans="1:65">
      <c r="A328" s="132">
        <v>45227</v>
      </c>
      <c r="B328" s="133">
        <v>0.12279920903881711</v>
      </c>
      <c r="C328" s="133">
        <v>0.12627593247158042</v>
      </c>
      <c r="D328" s="133">
        <v>0.131190213858659</v>
      </c>
      <c r="E328" s="133">
        <v>0.1438861901118762</v>
      </c>
      <c r="F328" s="133">
        <v>0.13642363332403379</v>
      </c>
      <c r="G328" s="133">
        <v>0.14407624483450251</v>
      </c>
      <c r="H328" s="133">
        <v>0.15679601566175544</v>
      </c>
      <c r="I328" s="133">
        <v>0.14395790593367977</v>
      </c>
      <c r="J328" s="133">
        <v>0.13627706189197741</v>
      </c>
      <c r="K328" s="133">
        <v>0.14335079219611122</v>
      </c>
      <c r="L328" s="133">
        <v>0.13370003000723785</v>
      </c>
      <c r="M328" s="133">
        <v>0.11024158047594268</v>
      </c>
      <c r="N328" s="133">
        <v>8.6965658191799466E-2</v>
      </c>
      <c r="O328" s="133">
        <v>0.1588978601250001</v>
      </c>
      <c r="P328" s="133">
        <v>0.14188398306306399</v>
      </c>
      <c r="Q328" s="133">
        <v>0.12424595516972219</v>
      </c>
      <c r="R328" s="133">
        <v>0.17345832760171015</v>
      </c>
      <c r="S328" s="133">
        <v>0.12903797514844481</v>
      </c>
      <c r="T328" s="133">
        <v>8.0975306423228005E-2</v>
      </c>
      <c r="U328" s="133">
        <v>0.12405074992071788</v>
      </c>
      <c r="V328" s="133">
        <v>0.18132126420595379</v>
      </c>
      <c r="W328" s="133">
        <v>0.16394858889167979</v>
      </c>
      <c r="X328" s="133">
        <v>8.9989942951676921E-2</v>
      </c>
      <c r="Y328" s="133">
        <v>9.0660621315092657E-2</v>
      </c>
      <c r="Z328" s="133">
        <v>9.0465086789534077E-2</v>
      </c>
      <c r="AA328" s="133">
        <v>0.10952575145259126</v>
      </c>
      <c r="AB328" s="133">
        <v>8.6540088177336202E-2</v>
      </c>
      <c r="AC328" s="133">
        <v>0.11271309688930456</v>
      </c>
      <c r="AD328" s="133">
        <v>0.13295563106767436</v>
      </c>
      <c r="AE328" s="133">
        <v>0.12359432647762883</v>
      </c>
      <c r="AF328" s="133">
        <v>6.8398283837943497E-2</v>
      </c>
      <c r="AG328" s="133">
        <v>0.12872371248743564</v>
      </c>
      <c r="AH328" s="133">
        <v>0.14094746077664855</v>
      </c>
      <c r="AI328" s="133">
        <v>7.1200916803425038E-2</v>
      </c>
      <c r="AJ328" s="133">
        <v>0.12053291780646333</v>
      </c>
      <c r="AK328" s="133">
        <v>0.13510803892981721</v>
      </c>
      <c r="AL328" s="133">
        <v>0.10968945916020259</v>
      </c>
      <c r="AM328" s="133" t="s">
        <v>1751</v>
      </c>
      <c r="AN328" s="133" t="s">
        <v>1751</v>
      </c>
      <c r="AO328" s="133" t="s">
        <v>1751</v>
      </c>
      <c r="AP328" s="133">
        <v>6.2668379841755328E-2</v>
      </c>
      <c r="AQ328" s="133">
        <v>0.14264815565785618</v>
      </c>
      <c r="AR328" s="133">
        <v>0.14649963028911181</v>
      </c>
      <c r="AS328" s="133">
        <v>7.9470861369582646E-2</v>
      </c>
      <c r="AT328" s="133" t="s">
        <v>1751</v>
      </c>
      <c r="AU328" s="133" t="s">
        <v>1751</v>
      </c>
      <c r="AV328" s="68" t="s">
        <v>1751</v>
      </c>
      <c r="AW328" s="68" t="s">
        <v>1751</v>
      </c>
      <c r="AX328" s="68" t="s">
        <v>1751</v>
      </c>
      <c r="AY328" s="68">
        <v>0.1359786919049745</v>
      </c>
      <c r="AZ328" s="68">
        <v>0.14441250522329419</v>
      </c>
      <c r="BA328" s="68" t="s">
        <v>1751</v>
      </c>
      <c r="BB328" s="68">
        <v>0.10736416189753184</v>
      </c>
      <c r="BC328" s="68" t="s">
        <v>1751</v>
      </c>
      <c r="BD328" s="68" t="s">
        <v>1751</v>
      </c>
      <c r="BE328" s="68" t="s">
        <v>1751</v>
      </c>
      <c r="BF328" s="68" t="s">
        <v>1751</v>
      </c>
      <c r="BG328" s="68" t="s">
        <v>1751</v>
      </c>
      <c r="BH328" s="68" t="s">
        <v>1751</v>
      </c>
      <c r="BI328" s="68" t="s">
        <v>1751</v>
      </c>
      <c r="BJ328" s="68" t="s">
        <v>1751</v>
      </c>
      <c r="BK328" s="68" t="s">
        <v>1751</v>
      </c>
      <c r="BL328" s="68" t="s">
        <v>1751</v>
      </c>
      <c r="BM328" s="68" t="s">
        <v>1751</v>
      </c>
    </row>
    <row r="329" spans="1:65">
      <c r="A329" s="132">
        <v>45228</v>
      </c>
      <c r="B329" s="133">
        <v>0.1291594972724909</v>
      </c>
      <c r="C329" s="133">
        <v>0.12627593247158042</v>
      </c>
      <c r="D329" s="133">
        <v>0.13119021385865898</v>
      </c>
      <c r="E329" s="133">
        <v>0.14102762497782662</v>
      </c>
      <c r="F329" s="133">
        <v>0.13642363332403379</v>
      </c>
      <c r="G329" s="133">
        <v>0.14061833935691628</v>
      </c>
      <c r="H329" s="133">
        <v>0.15679601560530132</v>
      </c>
      <c r="I329" s="133">
        <v>0.14395790593367971</v>
      </c>
      <c r="J329" s="133">
        <v>0.13627706189197733</v>
      </c>
      <c r="K329" s="133">
        <v>0.14335079219611122</v>
      </c>
      <c r="L329" s="133">
        <v>0.13364028081163215</v>
      </c>
      <c r="M329" s="133">
        <v>0.11024158047594268</v>
      </c>
      <c r="N329" s="133">
        <v>8.6965658191799605E-2</v>
      </c>
      <c r="O329" s="133">
        <v>0.15875195984610527</v>
      </c>
      <c r="P329" s="133">
        <v>0.14188398306306402</v>
      </c>
      <c r="Q329" s="133">
        <v>0.12424595516972207</v>
      </c>
      <c r="R329" s="133">
        <v>0.1734583276017102</v>
      </c>
      <c r="S329" s="133">
        <v>0.12903797514844473</v>
      </c>
      <c r="T329" s="133">
        <v>8.0975306423228199E-2</v>
      </c>
      <c r="U329" s="133">
        <v>0.1261272740291908</v>
      </c>
      <c r="V329" s="133">
        <v>0.1813212642059534</v>
      </c>
      <c r="W329" s="133">
        <v>0.16394858887619462</v>
      </c>
      <c r="X329" s="133">
        <v>8.9989942951676866E-2</v>
      </c>
      <c r="Y329" s="133">
        <v>9.0660621382745207E-2</v>
      </c>
      <c r="Z329" s="133">
        <v>9.0465086789534077E-2</v>
      </c>
      <c r="AA329" s="133">
        <v>0.10952575145259126</v>
      </c>
      <c r="AB329" s="133">
        <v>8.6540088177336202E-2</v>
      </c>
      <c r="AC329" s="133">
        <v>0.11271309688930461</v>
      </c>
      <c r="AD329" s="133">
        <v>0.13295563106767427</v>
      </c>
      <c r="AE329" s="133">
        <v>0.12359432647762883</v>
      </c>
      <c r="AF329" s="133">
        <v>6.8398283837943497E-2</v>
      </c>
      <c r="AG329" s="133">
        <v>0.12872371248743558</v>
      </c>
      <c r="AH329" s="133">
        <v>0.14180100829787576</v>
      </c>
      <c r="AI329" s="133">
        <v>7.1200916803425066E-2</v>
      </c>
      <c r="AJ329" s="133">
        <v>0.13307424627020709</v>
      </c>
      <c r="AK329" s="133">
        <v>0.13510803930173237</v>
      </c>
      <c r="AL329" s="133">
        <v>0.10968945916020265</v>
      </c>
      <c r="AM329" s="133" t="s">
        <v>1751</v>
      </c>
      <c r="AN329" s="133" t="s">
        <v>1751</v>
      </c>
      <c r="AO329" s="133" t="s">
        <v>1751</v>
      </c>
      <c r="AP329" s="133">
        <v>6.2668379971612925E-2</v>
      </c>
      <c r="AQ329" s="133">
        <v>0.14264815577535847</v>
      </c>
      <c r="AR329" s="133">
        <v>0.14720353812862119</v>
      </c>
      <c r="AS329" s="133">
        <v>7.9470861369582632E-2</v>
      </c>
      <c r="AT329" s="133" t="s">
        <v>1751</v>
      </c>
      <c r="AU329" s="133" t="s">
        <v>1751</v>
      </c>
      <c r="AV329" s="68" t="s">
        <v>1751</v>
      </c>
      <c r="AW329" s="68" t="s">
        <v>1751</v>
      </c>
      <c r="AX329" s="68" t="s">
        <v>1751</v>
      </c>
      <c r="AY329" s="68">
        <v>0.13679082335999063</v>
      </c>
      <c r="AZ329" s="68">
        <v>0.14441250522329421</v>
      </c>
      <c r="BA329" s="68" t="s">
        <v>1751</v>
      </c>
      <c r="BB329" s="68">
        <v>0.1073641618975319</v>
      </c>
      <c r="BC329" s="68" t="s">
        <v>1751</v>
      </c>
      <c r="BD329" s="68" t="s">
        <v>1751</v>
      </c>
      <c r="BE329" s="68" t="s">
        <v>1751</v>
      </c>
      <c r="BF329" s="68" t="s">
        <v>1751</v>
      </c>
      <c r="BG329" s="68" t="s">
        <v>1751</v>
      </c>
      <c r="BH329" s="68" t="s">
        <v>1751</v>
      </c>
      <c r="BI329" s="68" t="s">
        <v>1751</v>
      </c>
      <c r="BJ329" s="68" t="s">
        <v>1751</v>
      </c>
      <c r="BK329" s="68" t="s">
        <v>1751</v>
      </c>
      <c r="BL329" s="68" t="s">
        <v>1751</v>
      </c>
      <c r="BM329" s="68" t="s">
        <v>1751</v>
      </c>
    </row>
    <row r="330" spans="1:65">
      <c r="A330" s="132">
        <v>45229</v>
      </c>
      <c r="B330" s="133">
        <v>0.12915949727249107</v>
      </c>
      <c r="C330" s="133">
        <v>0.12627593247158042</v>
      </c>
      <c r="D330" s="133">
        <v>0.13119021385865892</v>
      </c>
      <c r="E330" s="133">
        <v>0.14102762500233165</v>
      </c>
      <c r="F330" s="133">
        <v>0.13969372040009245</v>
      </c>
      <c r="G330" s="133">
        <v>0.14061833944148874</v>
      </c>
      <c r="H330" s="133">
        <v>0.15679601560530126</v>
      </c>
      <c r="I330" s="133">
        <v>0.14395790593367966</v>
      </c>
      <c r="J330" s="133">
        <v>0.13627706189197725</v>
      </c>
      <c r="K330" s="133">
        <v>0.14335079220751631</v>
      </c>
      <c r="L330" s="133">
        <v>0.13361673198579102</v>
      </c>
      <c r="M330" s="133">
        <v>0.11024158047594268</v>
      </c>
      <c r="N330" s="133">
        <v>8.6965658191799605E-2</v>
      </c>
      <c r="O330" s="133">
        <v>0.15875195990709556</v>
      </c>
      <c r="P330" s="133">
        <v>0.14188398306306405</v>
      </c>
      <c r="Q330" s="133">
        <v>0.12424595493035241</v>
      </c>
      <c r="R330" s="133">
        <v>0.17345832760171004</v>
      </c>
      <c r="S330" s="133">
        <v>0.12903797514844484</v>
      </c>
      <c r="T330" s="133">
        <v>8.0975306423228172E-2</v>
      </c>
      <c r="U330" s="133">
        <v>0.1296339939840106</v>
      </c>
      <c r="V330" s="133">
        <v>0.18132126420595335</v>
      </c>
      <c r="W330" s="133">
        <v>0.16394858885049007</v>
      </c>
      <c r="X330" s="133">
        <v>8.9989942951676866E-2</v>
      </c>
      <c r="Y330" s="133">
        <v>9.0660621382745082E-2</v>
      </c>
      <c r="Z330" s="133">
        <v>9.0465086789534077E-2</v>
      </c>
      <c r="AA330" s="133">
        <v>0.10952575145259126</v>
      </c>
      <c r="AB330" s="133">
        <v>8.6540088177336202E-2</v>
      </c>
      <c r="AC330" s="133">
        <v>0.11271309688930461</v>
      </c>
      <c r="AD330" s="133">
        <v>0.13295563106767416</v>
      </c>
      <c r="AE330" s="133">
        <v>0.12359432647762883</v>
      </c>
      <c r="AF330" s="133">
        <v>6.8398283837943497E-2</v>
      </c>
      <c r="AG330" s="133">
        <v>0.12740775442667843</v>
      </c>
      <c r="AH330" s="133">
        <v>0.14358535437946943</v>
      </c>
      <c r="AI330" s="133">
        <v>7.1200916803425066E-2</v>
      </c>
      <c r="AJ330" s="133">
        <v>0.12299376508604162</v>
      </c>
      <c r="AK330" s="133">
        <v>0.13510803892985634</v>
      </c>
      <c r="AL330" s="133">
        <v>0.10968945916020269</v>
      </c>
      <c r="AM330" s="133" t="s">
        <v>1751</v>
      </c>
      <c r="AN330" s="133" t="s">
        <v>1751</v>
      </c>
      <c r="AO330" s="133" t="s">
        <v>1751</v>
      </c>
      <c r="AP330" s="133">
        <v>6.2668379909737018E-2</v>
      </c>
      <c r="AQ330" s="133">
        <v>0.14264815577535853</v>
      </c>
      <c r="AR330" s="133">
        <v>0.14605247171450181</v>
      </c>
      <c r="AS330" s="133">
        <v>7.9470861369582813E-2</v>
      </c>
      <c r="AT330" s="133" t="s">
        <v>1751</v>
      </c>
      <c r="AU330" s="133" t="s">
        <v>1751</v>
      </c>
      <c r="AV330" s="68" t="s">
        <v>1751</v>
      </c>
      <c r="AW330" s="68" t="s">
        <v>1751</v>
      </c>
      <c r="AX330" s="68" t="s">
        <v>1751</v>
      </c>
      <c r="AY330" s="68">
        <v>0.13579182334317069</v>
      </c>
      <c r="AZ330" s="68">
        <v>0.14270363468027242</v>
      </c>
      <c r="BA330" s="68" t="s">
        <v>1751</v>
      </c>
      <c r="BB330" s="68">
        <v>0.10736416189753194</v>
      </c>
      <c r="BC330" s="68" t="s">
        <v>1751</v>
      </c>
      <c r="BD330" s="68" t="s">
        <v>1751</v>
      </c>
      <c r="BE330" s="68" t="s">
        <v>1751</v>
      </c>
      <c r="BF330" s="68" t="s">
        <v>1751</v>
      </c>
      <c r="BG330" s="68" t="s">
        <v>1751</v>
      </c>
      <c r="BH330" s="68" t="s">
        <v>1751</v>
      </c>
      <c r="BI330" s="68" t="s">
        <v>1751</v>
      </c>
      <c r="BJ330" s="68" t="s">
        <v>1751</v>
      </c>
      <c r="BK330" s="68" t="s">
        <v>1751</v>
      </c>
      <c r="BL330" s="68" t="s">
        <v>1751</v>
      </c>
      <c r="BM330" s="68" t="s">
        <v>1751</v>
      </c>
    </row>
    <row r="331" spans="1:65">
      <c r="A331" s="132">
        <v>45230</v>
      </c>
      <c r="B331" s="133">
        <v>0.12915949727249088</v>
      </c>
      <c r="C331" s="133">
        <v>0.12627593247158042</v>
      </c>
      <c r="D331" s="133">
        <v>0.1311902137510273</v>
      </c>
      <c r="E331" s="133">
        <v>0.14102762499959995</v>
      </c>
      <c r="F331" s="133">
        <v>0.13969372040009248</v>
      </c>
      <c r="G331" s="133">
        <v>0.14061833970258825</v>
      </c>
      <c r="H331" s="133">
        <v>0.15679601560530135</v>
      </c>
      <c r="I331" s="133">
        <v>0.14395790593367963</v>
      </c>
      <c r="J331" s="133">
        <v>0.13795269282786965</v>
      </c>
      <c r="K331" s="133">
        <v>0.14610750017791532</v>
      </c>
      <c r="L331" s="133">
        <v>0.13361673198579102</v>
      </c>
      <c r="M331" s="133">
        <v>0.11024158047594268</v>
      </c>
      <c r="N331" s="133">
        <v>8.6965658191799466E-2</v>
      </c>
      <c r="O331" s="133">
        <v>0.15875195990709545</v>
      </c>
      <c r="P331" s="133">
        <v>0.14188398306306399</v>
      </c>
      <c r="Q331" s="133">
        <v>0.12424595519501526</v>
      </c>
      <c r="R331" s="133">
        <v>0.17345832760171009</v>
      </c>
      <c r="S331" s="133">
        <v>0.12903797514844481</v>
      </c>
      <c r="T331" s="133">
        <v>8.0975306423228227E-2</v>
      </c>
      <c r="U331" s="133">
        <v>0.12560566038088875</v>
      </c>
      <c r="V331" s="133">
        <v>0.18307715381520406</v>
      </c>
      <c r="W331" s="133">
        <v>0.16394858884923838</v>
      </c>
      <c r="X331" s="133">
        <v>8.9989942951676949E-2</v>
      </c>
      <c r="Y331" s="133">
        <v>9.0660621382745235E-2</v>
      </c>
      <c r="Z331" s="133">
        <v>9.0465086789534077E-2</v>
      </c>
      <c r="AA331" s="133">
        <v>0.10952575145259126</v>
      </c>
      <c r="AB331" s="133">
        <v>8.6540088177336202E-2</v>
      </c>
      <c r="AC331" s="133">
        <v>0.11271309688930456</v>
      </c>
      <c r="AD331" s="133">
        <v>0.13295563106767433</v>
      </c>
      <c r="AE331" s="133">
        <v>0.12359432647762883</v>
      </c>
      <c r="AF331" s="133">
        <v>6.8398283837943497E-2</v>
      </c>
      <c r="AG331" s="133">
        <v>0.12984138332277773</v>
      </c>
      <c r="AH331" s="133">
        <v>0.14368971572512276</v>
      </c>
      <c r="AI331" s="133">
        <v>7.1200916771054154E-2</v>
      </c>
      <c r="AJ331" s="133">
        <v>0.12299376508604162</v>
      </c>
      <c r="AK331" s="133">
        <v>0.13510803890780196</v>
      </c>
      <c r="AL331" s="133">
        <v>0.10968945916020259</v>
      </c>
      <c r="AM331" s="133" t="s">
        <v>1751</v>
      </c>
      <c r="AN331" s="133" t="s">
        <v>1751</v>
      </c>
      <c r="AO331" s="133" t="s">
        <v>1751</v>
      </c>
      <c r="AP331" s="133">
        <v>6.2668379909737018E-2</v>
      </c>
      <c r="AQ331" s="133">
        <v>0.14563668296654861</v>
      </c>
      <c r="AR331" s="133">
        <v>0.13679138444341318</v>
      </c>
      <c r="AS331" s="133">
        <v>7.9470861369582854E-2</v>
      </c>
      <c r="AT331" s="133" t="s">
        <v>1751</v>
      </c>
      <c r="AU331" s="133" t="s">
        <v>1751</v>
      </c>
      <c r="AV331" s="68" t="s">
        <v>1751</v>
      </c>
      <c r="AW331" s="68" t="s">
        <v>1751</v>
      </c>
      <c r="AX331" s="68" t="s">
        <v>1751</v>
      </c>
      <c r="AY331" s="68">
        <v>0.13586554981941573</v>
      </c>
      <c r="AZ331" s="68">
        <v>0.14270363474192321</v>
      </c>
      <c r="BA331" s="68" t="s">
        <v>1751</v>
      </c>
      <c r="BB331" s="68">
        <v>0.10736416189753199</v>
      </c>
      <c r="BC331" s="68" t="s">
        <v>1751</v>
      </c>
      <c r="BD331" s="68" t="s">
        <v>1751</v>
      </c>
      <c r="BE331" s="68" t="s">
        <v>1751</v>
      </c>
      <c r="BF331" s="68" t="s">
        <v>1751</v>
      </c>
      <c r="BG331" s="68" t="s">
        <v>1751</v>
      </c>
      <c r="BH331" s="68" t="s">
        <v>1751</v>
      </c>
      <c r="BI331" s="68" t="s">
        <v>1751</v>
      </c>
      <c r="BJ331" s="68" t="s">
        <v>1751</v>
      </c>
      <c r="BK331" s="68" t="s">
        <v>1751</v>
      </c>
      <c r="BL331" s="68" t="s">
        <v>1751</v>
      </c>
      <c r="BM331" s="68" t="s">
        <v>1751</v>
      </c>
    </row>
    <row r="332" spans="1:65">
      <c r="A332" s="132">
        <v>45231</v>
      </c>
      <c r="B332" s="133">
        <v>0.12915949727249088</v>
      </c>
      <c r="C332" s="133">
        <v>0.12627593247158064</v>
      </c>
      <c r="D332" s="133">
        <v>0.13932370481313952</v>
      </c>
      <c r="E332" s="133">
        <v>0.14102762499959992</v>
      </c>
      <c r="F332" s="133">
        <v>0.13969372040009248</v>
      </c>
      <c r="G332" s="133">
        <v>0.13917383647319234</v>
      </c>
      <c r="H332" s="133">
        <v>0.15295311611465331</v>
      </c>
      <c r="I332" s="133">
        <v>0.14395790590745688</v>
      </c>
      <c r="J332" s="133">
        <v>0.13802991495958833</v>
      </c>
      <c r="K332" s="133">
        <v>0.14046313749336262</v>
      </c>
      <c r="L332" s="133">
        <v>0.12880131911088033</v>
      </c>
      <c r="M332" s="133">
        <v>0.11024158047594268</v>
      </c>
      <c r="N332" s="133">
        <v>8.6965658339815455E-2</v>
      </c>
      <c r="O332" s="133">
        <v>0.1527406731073466</v>
      </c>
      <c r="P332" s="133">
        <v>0.13941597296349001</v>
      </c>
      <c r="Q332" s="133">
        <v>0.12424595515026202</v>
      </c>
      <c r="R332" s="133">
        <v>0.17345832760171004</v>
      </c>
      <c r="S332" s="133">
        <v>0.12903797514844481</v>
      </c>
      <c r="T332" s="133">
        <v>8.0975306423228227E-2</v>
      </c>
      <c r="U332" s="133">
        <v>0.12560566046872673</v>
      </c>
      <c r="V332" s="133">
        <v>0.19825250582367729</v>
      </c>
      <c r="W332" s="133">
        <v>0.16715048465659874</v>
      </c>
      <c r="X332" s="133">
        <v>8.9989942951676921E-2</v>
      </c>
      <c r="Y332" s="133">
        <v>9.0660621382745235E-2</v>
      </c>
      <c r="Z332" s="133">
        <v>9.0465086789534063E-2</v>
      </c>
      <c r="AA332" s="133">
        <v>0.10952575145259126</v>
      </c>
      <c r="AB332" s="133">
        <v>8.65400881773363E-2</v>
      </c>
      <c r="AC332" s="133">
        <v>0.11960442380391924</v>
      </c>
      <c r="AD332" s="133">
        <v>0.13464241109780908</v>
      </c>
      <c r="AE332" s="133">
        <v>0.12359432647762884</v>
      </c>
      <c r="AF332" s="133">
        <v>6.8398283837943358E-2</v>
      </c>
      <c r="AG332" s="133">
        <v>0.12554987023272834</v>
      </c>
      <c r="AH332" s="133">
        <v>0.14379423546486225</v>
      </c>
      <c r="AI332" s="133">
        <v>7.1200917261570296E-2</v>
      </c>
      <c r="AJ332" s="133">
        <v>0.12733609099482962</v>
      </c>
      <c r="AK332" s="133">
        <v>0.13510803890780215</v>
      </c>
      <c r="AL332" s="133">
        <v>0.10968945946142863</v>
      </c>
      <c r="AM332" s="133" t="s">
        <v>1751</v>
      </c>
      <c r="AN332" s="133" t="s">
        <v>1751</v>
      </c>
      <c r="AO332" s="133" t="s">
        <v>1751</v>
      </c>
      <c r="AP332" s="133">
        <v>6.2668379746823544E-2</v>
      </c>
      <c r="AQ332" s="133">
        <v>0.14563668296654858</v>
      </c>
      <c r="AR332" s="133">
        <v>0.14134184860418081</v>
      </c>
      <c r="AS332" s="133">
        <v>7.947086136958284E-2</v>
      </c>
      <c r="AT332" s="133" t="s">
        <v>1751</v>
      </c>
      <c r="AU332" s="133" t="s">
        <v>1751</v>
      </c>
      <c r="AV332" s="68" t="s">
        <v>1751</v>
      </c>
      <c r="AW332" s="68" t="s">
        <v>1751</v>
      </c>
      <c r="AX332" s="68" t="s">
        <v>1751</v>
      </c>
      <c r="AY332" s="68">
        <v>0.13586554963296593</v>
      </c>
      <c r="AZ332" s="68">
        <v>0.13856729763990669</v>
      </c>
      <c r="BA332" s="68" t="s">
        <v>1751</v>
      </c>
      <c r="BB332" s="68">
        <v>0.10736416207484674</v>
      </c>
      <c r="BC332" s="68" t="s">
        <v>1751</v>
      </c>
      <c r="BD332" s="68" t="s">
        <v>1751</v>
      </c>
      <c r="BE332" s="68" t="s">
        <v>1751</v>
      </c>
      <c r="BF332" s="68" t="s">
        <v>1751</v>
      </c>
      <c r="BG332" s="68" t="s">
        <v>1751</v>
      </c>
      <c r="BH332" s="68" t="s">
        <v>1751</v>
      </c>
      <c r="BI332" s="68" t="s">
        <v>1751</v>
      </c>
      <c r="BJ332" s="68" t="s">
        <v>1751</v>
      </c>
      <c r="BK332" s="68" t="s">
        <v>1751</v>
      </c>
      <c r="BL332" s="68" t="s">
        <v>1751</v>
      </c>
      <c r="BM332" s="68" t="s">
        <v>1751</v>
      </c>
    </row>
    <row r="333" spans="1:65">
      <c r="A333" s="132">
        <v>45232</v>
      </c>
      <c r="B333" s="133">
        <v>0.12915949727249088</v>
      </c>
      <c r="C333" s="133">
        <v>0.12627593247158064</v>
      </c>
      <c r="D333" s="133">
        <v>0.13932370481313949</v>
      </c>
      <c r="E333" s="133">
        <v>0.14102762499959978</v>
      </c>
      <c r="F333" s="133">
        <v>0.13969372040009254</v>
      </c>
      <c r="G333" s="133">
        <v>0.13675468737408178</v>
      </c>
      <c r="H333" s="133">
        <v>0.15295311599869071</v>
      </c>
      <c r="I333" s="133">
        <v>0.14395790590745688</v>
      </c>
      <c r="J333" s="133">
        <v>0.1380299149595883</v>
      </c>
      <c r="K333" s="133">
        <v>0.14046313749336267</v>
      </c>
      <c r="L333" s="133">
        <v>0.1288744445818461</v>
      </c>
      <c r="M333" s="133">
        <v>0.11024158047594271</v>
      </c>
      <c r="N333" s="133">
        <v>8.6965658339815455E-2</v>
      </c>
      <c r="O333" s="133">
        <v>0.15274067310734657</v>
      </c>
      <c r="P333" s="133">
        <v>0.13948456656970531</v>
      </c>
      <c r="Q333" s="133">
        <v>0.12424595515026202</v>
      </c>
      <c r="R333" s="133">
        <v>0.17345832760171009</v>
      </c>
      <c r="S333" s="133">
        <v>0.12903797514844478</v>
      </c>
      <c r="T333" s="133">
        <v>8.0975306423228227E-2</v>
      </c>
      <c r="U333" s="133">
        <v>0.12573935857006954</v>
      </c>
      <c r="V333" s="133">
        <v>0.19825250582367729</v>
      </c>
      <c r="W333" s="133">
        <v>0.16715048465467985</v>
      </c>
      <c r="X333" s="133">
        <v>8.9989942951676921E-2</v>
      </c>
      <c r="Y333" s="133">
        <v>9.0660621382745235E-2</v>
      </c>
      <c r="Z333" s="133">
        <v>9.0465086789534063E-2</v>
      </c>
      <c r="AA333" s="133">
        <v>0.10952575145259129</v>
      </c>
      <c r="AB333" s="133">
        <v>8.65400881773363E-2</v>
      </c>
      <c r="AC333" s="133">
        <v>0.11960442380391924</v>
      </c>
      <c r="AD333" s="133">
        <v>0.13464241136942912</v>
      </c>
      <c r="AE333" s="133">
        <v>0.12359432647762884</v>
      </c>
      <c r="AF333" s="133">
        <v>6.8398283837943358E-2</v>
      </c>
      <c r="AG333" s="133">
        <v>0.12554987023272834</v>
      </c>
      <c r="AH333" s="133">
        <v>0.14389891397488583</v>
      </c>
      <c r="AI333" s="133">
        <v>7.1200917261570296E-2</v>
      </c>
      <c r="AJ333" s="133">
        <v>0.12637143354743025</v>
      </c>
      <c r="AK333" s="133">
        <v>0.15735070559457923</v>
      </c>
      <c r="AL333" s="133">
        <v>0.10968945922848494</v>
      </c>
      <c r="AM333" s="133" t="s">
        <v>1751</v>
      </c>
      <c r="AN333" s="133" t="s">
        <v>1751</v>
      </c>
      <c r="AO333" s="133" t="s">
        <v>1751</v>
      </c>
      <c r="AP333" s="133">
        <v>6.2668379781217268E-2</v>
      </c>
      <c r="AQ333" s="133">
        <v>0.14563668296654872</v>
      </c>
      <c r="AR333" s="133">
        <v>0.14143050330083598</v>
      </c>
      <c r="AS333" s="133">
        <v>7.947086136958284E-2</v>
      </c>
      <c r="AT333" s="133" t="s">
        <v>1751</v>
      </c>
      <c r="AU333" s="133" t="s">
        <v>1751</v>
      </c>
      <c r="AV333" s="68" t="s">
        <v>1751</v>
      </c>
      <c r="AW333" s="68" t="s">
        <v>1751</v>
      </c>
      <c r="AX333" s="68" t="s">
        <v>1751</v>
      </c>
      <c r="AY333" s="68">
        <v>0.13586554963296599</v>
      </c>
      <c r="AZ333" s="68">
        <v>0.13856729763990666</v>
      </c>
      <c r="BA333" s="68" t="s">
        <v>1751</v>
      </c>
      <c r="BB333" s="68">
        <v>0.10736416207484677</v>
      </c>
      <c r="BC333" s="68" t="s">
        <v>1751</v>
      </c>
      <c r="BD333" s="68" t="s">
        <v>1751</v>
      </c>
      <c r="BE333" s="68" t="s">
        <v>1751</v>
      </c>
      <c r="BF333" s="68" t="s">
        <v>1751</v>
      </c>
      <c r="BG333" s="68" t="s">
        <v>1751</v>
      </c>
      <c r="BH333" s="68" t="s">
        <v>1751</v>
      </c>
      <c r="BI333" s="68" t="s">
        <v>1751</v>
      </c>
      <c r="BJ333" s="68" t="s">
        <v>1751</v>
      </c>
      <c r="BK333" s="68" t="s">
        <v>1751</v>
      </c>
      <c r="BL333" s="68" t="s">
        <v>1751</v>
      </c>
      <c r="BM333" s="68" t="s">
        <v>1751</v>
      </c>
    </row>
    <row r="334" spans="1:65">
      <c r="A334" s="132">
        <v>45233</v>
      </c>
      <c r="B334" s="133">
        <v>0.12915949727249088</v>
      </c>
      <c r="C334" s="133">
        <v>0.12627593247158064</v>
      </c>
      <c r="D334" s="133">
        <v>0.13932370481313949</v>
      </c>
      <c r="E334" s="133">
        <v>0.14102762499959992</v>
      </c>
      <c r="F334" s="133">
        <v>0.13969372040009248</v>
      </c>
      <c r="G334" s="133">
        <v>0.13675468737408153</v>
      </c>
      <c r="H334" s="133">
        <v>0.15295311599869052</v>
      </c>
      <c r="I334" s="133">
        <v>0.14395790590745688</v>
      </c>
      <c r="J334" s="133">
        <v>0.1380299149595883</v>
      </c>
      <c r="K334" s="133">
        <v>0.14046313749336262</v>
      </c>
      <c r="L334" s="133">
        <v>0.1288744445818461</v>
      </c>
      <c r="M334" s="133">
        <v>0.11024158047594271</v>
      </c>
      <c r="N334" s="133">
        <v>8.6965658339815455E-2</v>
      </c>
      <c r="O334" s="133">
        <v>0.1527406731073466</v>
      </c>
      <c r="P334" s="133">
        <v>0.13948456656970531</v>
      </c>
      <c r="Q334" s="133">
        <v>0.12424595515026202</v>
      </c>
      <c r="R334" s="133">
        <v>0.17345832760171009</v>
      </c>
      <c r="S334" s="133">
        <v>0.12903797514844478</v>
      </c>
      <c r="T334" s="133">
        <v>8.0975306423228227E-2</v>
      </c>
      <c r="U334" s="133">
        <v>0.12573935857006954</v>
      </c>
      <c r="V334" s="133">
        <v>0.19825250582367729</v>
      </c>
      <c r="W334" s="133">
        <v>0.16715048465467985</v>
      </c>
      <c r="X334" s="133">
        <v>8.9989942951676921E-2</v>
      </c>
      <c r="Y334" s="133">
        <v>9.0660621382745235E-2</v>
      </c>
      <c r="Z334" s="133">
        <v>9.0465086789534063E-2</v>
      </c>
      <c r="AA334" s="133">
        <v>0.10952575145259129</v>
      </c>
      <c r="AB334" s="133">
        <v>8.65400881773363E-2</v>
      </c>
      <c r="AC334" s="133">
        <v>0.11960442380391924</v>
      </c>
      <c r="AD334" s="133">
        <v>0.13464241136942912</v>
      </c>
      <c r="AE334" s="133">
        <v>0.12359432647762884</v>
      </c>
      <c r="AF334" s="133">
        <v>6.8398283837943358E-2</v>
      </c>
      <c r="AG334" s="133">
        <v>0.12554987023272834</v>
      </c>
      <c r="AH334" s="133">
        <v>0.14389891397488583</v>
      </c>
      <c r="AI334" s="133">
        <v>7.1200917261570296E-2</v>
      </c>
      <c r="AJ334" s="133">
        <v>0.12637143354743025</v>
      </c>
      <c r="AK334" s="133">
        <v>0.15735070559457923</v>
      </c>
      <c r="AL334" s="133">
        <v>0.10968945922848494</v>
      </c>
      <c r="AM334" s="133" t="s">
        <v>1751</v>
      </c>
      <c r="AN334" s="133" t="s">
        <v>1751</v>
      </c>
      <c r="AO334" s="133" t="s">
        <v>1751</v>
      </c>
      <c r="AP334" s="133">
        <v>6.2668379781217268E-2</v>
      </c>
      <c r="AQ334" s="133">
        <v>0.14563668296654858</v>
      </c>
      <c r="AR334" s="133">
        <v>0.14143050330083601</v>
      </c>
      <c r="AS334" s="133">
        <v>7.947086136958284E-2</v>
      </c>
      <c r="AT334" s="133" t="s">
        <v>1751</v>
      </c>
      <c r="AU334" s="133" t="s">
        <v>1751</v>
      </c>
      <c r="AV334" s="68" t="s">
        <v>1751</v>
      </c>
      <c r="AW334" s="68" t="s">
        <v>1751</v>
      </c>
      <c r="AX334" s="68" t="s">
        <v>1751</v>
      </c>
      <c r="AY334" s="68">
        <v>0.13586554963296593</v>
      </c>
      <c r="AZ334" s="68">
        <v>0.13856729763990669</v>
      </c>
      <c r="BA334" s="68" t="s">
        <v>1751</v>
      </c>
      <c r="BB334" s="68">
        <v>0.10736416207484677</v>
      </c>
      <c r="BC334" s="68" t="s">
        <v>1751</v>
      </c>
      <c r="BD334" s="68" t="s">
        <v>1751</v>
      </c>
      <c r="BE334" s="68" t="s">
        <v>1751</v>
      </c>
      <c r="BF334" s="68" t="s">
        <v>1751</v>
      </c>
      <c r="BG334" s="68" t="s">
        <v>1751</v>
      </c>
      <c r="BH334" s="68" t="s">
        <v>1751</v>
      </c>
      <c r="BI334" s="68" t="s">
        <v>1751</v>
      </c>
      <c r="BJ334" s="68" t="s">
        <v>1751</v>
      </c>
      <c r="BK334" s="68" t="s">
        <v>1751</v>
      </c>
      <c r="BL334" s="68" t="s">
        <v>1751</v>
      </c>
      <c r="BM334" s="68" t="s">
        <v>1751</v>
      </c>
    </row>
    <row r="335" spans="1:65">
      <c r="A335" s="132">
        <v>45233</v>
      </c>
      <c r="B335" s="133">
        <v>0.12915949727249088</v>
      </c>
      <c r="C335" s="133">
        <v>0.12627593247158064</v>
      </c>
      <c r="D335" s="133">
        <v>0.13932370481313949</v>
      </c>
      <c r="E335" s="133">
        <v>0.14102762499959992</v>
      </c>
      <c r="F335" s="133">
        <v>0.13969372040009248</v>
      </c>
      <c r="G335" s="133">
        <v>0.13675468737408153</v>
      </c>
      <c r="H335" s="133">
        <v>0.15295311599869052</v>
      </c>
      <c r="I335" s="133">
        <v>0.14395790590745688</v>
      </c>
      <c r="J335" s="133">
        <v>0.1380299149595883</v>
      </c>
      <c r="K335" s="133">
        <v>0.14046313749336262</v>
      </c>
      <c r="L335" s="133">
        <v>0.1288744445818461</v>
      </c>
      <c r="M335" s="133">
        <v>0.11024158047594271</v>
      </c>
      <c r="N335" s="133">
        <v>8.6965658339815455E-2</v>
      </c>
      <c r="O335" s="133">
        <v>0.1527406731073466</v>
      </c>
      <c r="P335" s="133">
        <v>0.13948456656970531</v>
      </c>
      <c r="Q335" s="133">
        <v>0.12424595515026202</v>
      </c>
      <c r="R335" s="133">
        <v>0.17345832760171009</v>
      </c>
      <c r="S335" s="133">
        <v>0.12903797514844478</v>
      </c>
      <c r="T335" s="133">
        <v>8.0975306423228227E-2</v>
      </c>
      <c r="U335" s="133">
        <v>0.12573935857006954</v>
      </c>
      <c r="V335" s="133">
        <v>0.19825250582367729</v>
      </c>
      <c r="W335" s="133">
        <v>0.16715048465467985</v>
      </c>
      <c r="X335" s="133">
        <v>8.9989942951676921E-2</v>
      </c>
      <c r="Y335" s="133">
        <v>9.0660621382745235E-2</v>
      </c>
      <c r="Z335" s="133">
        <v>9.0465086789534063E-2</v>
      </c>
      <c r="AA335" s="133">
        <v>0.10952575145259129</v>
      </c>
      <c r="AB335" s="133">
        <v>8.65400881773363E-2</v>
      </c>
      <c r="AC335" s="133">
        <v>0.11960442380391924</v>
      </c>
      <c r="AD335" s="133">
        <v>0.13464241136942912</v>
      </c>
      <c r="AE335" s="133">
        <v>0.12359432647762884</v>
      </c>
      <c r="AF335" s="133">
        <v>6.8398283837943358E-2</v>
      </c>
      <c r="AG335" s="133">
        <v>0.12554987023272834</v>
      </c>
      <c r="AH335" s="133">
        <v>0.14389891397488583</v>
      </c>
      <c r="AI335" s="133">
        <v>7.1200917261570296E-2</v>
      </c>
      <c r="AJ335" s="133">
        <v>0.12637143354743025</v>
      </c>
      <c r="AK335" s="133">
        <v>0.15735070559457923</v>
      </c>
      <c r="AL335" s="133">
        <v>0.10968945922848494</v>
      </c>
      <c r="AM335" s="133" t="s">
        <v>1751</v>
      </c>
      <c r="AN335" s="133" t="s">
        <v>1751</v>
      </c>
      <c r="AO335" s="133" t="s">
        <v>1751</v>
      </c>
      <c r="AP335" s="133">
        <v>6.2668379781217268E-2</v>
      </c>
      <c r="AQ335" s="133">
        <v>0.14563668296654858</v>
      </c>
      <c r="AR335" s="133">
        <v>0.14143050330083601</v>
      </c>
      <c r="AS335" s="133">
        <v>7.947086136958284E-2</v>
      </c>
      <c r="AT335" s="133" t="s">
        <v>1751</v>
      </c>
      <c r="AU335" s="133" t="s">
        <v>1751</v>
      </c>
      <c r="AV335" s="68" t="s">
        <v>1751</v>
      </c>
      <c r="AW335" s="68" t="s">
        <v>1751</v>
      </c>
      <c r="AX335" s="68" t="s">
        <v>1751</v>
      </c>
      <c r="AY335" s="68">
        <v>0.13586554963296593</v>
      </c>
      <c r="AZ335" s="68">
        <v>0.13856729763990669</v>
      </c>
      <c r="BA335" s="68" t="s">
        <v>1751</v>
      </c>
      <c r="BB335" s="68">
        <v>0.10736416207484677</v>
      </c>
      <c r="BC335" s="68" t="s">
        <v>1751</v>
      </c>
      <c r="BD335" s="68" t="s">
        <v>1751</v>
      </c>
      <c r="BE335" s="68" t="s">
        <v>1751</v>
      </c>
      <c r="BF335" s="68" t="s">
        <v>1751</v>
      </c>
      <c r="BG335" s="68" t="s">
        <v>1751</v>
      </c>
      <c r="BH335" s="68" t="s">
        <v>1751</v>
      </c>
      <c r="BI335" s="68" t="s">
        <v>1751</v>
      </c>
      <c r="BJ335" s="68" t="s">
        <v>1751</v>
      </c>
      <c r="BK335" s="68" t="s">
        <v>1751</v>
      </c>
      <c r="BL335" s="68" t="s">
        <v>1751</v>
      </c>
      <c r="BM335" s="68" t="s">
        <v>1751</v>
      </c>
    </row>
    <row r="336" spans="1:65">
      <c r="A336" s="132">
        <v>45234</v>
      </c>
      <c r="B336" s="133">
        <v>0.12915949727249088</v>
      </c>
      <c r="C336" s="133">
        <v>0.12627593247158064</v>
      </c>
      <c r="D336" s="133">
        <v>0.13932370481313949</v>
      </c>
      <c r="E336" s="133">
        <v>0.14102762499959992</v>
      </c>
      <c r="F336" s="133">
        <v>0.13969372040009248</v>
      </c>
      <c r="G336" s="133">
        <v>0.13675468737408153</v>
      </c>
      <c r="H336" s="133">
        <v>0.15295311599869052</v>
      </c>
      <c r="I336" s="133">
        <v>0.14395790590745688</v>
      </c>
      <c r="J336" s="133">
        <v>0.1380299149595883</v>
      </c>
      <c r="K336" s="133">
        <v>0.14046313749336262</v>
      </c>
      <c r="L336" s="133">
        <v>0.1288744445818461</v>
      </c>
      <c r="M336" s="133">
        <v>0.11024158047594271</v>
      </c>
      <c r="N336" s="133">
        <v>8.6965658339815455E-2</v>
      </c>
      <c r="O336" s="133">
        <v>0.1527406731073466</v>
      </c>
      <c r="P336" s="133">
        <v>0.13948456656970531</v>
      </c>
      <c r="Q336" s="133">
        <v>0.12424595515026202</v>
      </c>
      <c r="R336" s="133">
        <v>0.17345832760171009</v>
      </c>
      <c r="S336" s="133">
        <v>0.12903797514844478</v>
      </c>
      <c r="T336" s="133">
        <v>8.0975306423228227E-2</v>
      </c>
      <c r="U336" s="133">
        <v>0.12573935857006954</v>
      </c>
      <c r="V336" s="133">
        <v>0.19825250582367729</v>
      </c>
      <c r="W336" s="133">
        <v>0.16715048465467985</v>
      </c>
      <c r="X336" s="133">
        <v>8.9989942951676921E-2</v>
      </c>
      <c r="Y336" s="133">
        <v>9.0660621382745235E-2</v>
      </c>
      <c r="Z336" s="133">
        <v>9.0465086789534063E-2</v>
      </c>
      <c r="AA336" s="133">
        <v>0.10952575145259129</v>
      </c>
      <c r="AB336" s="133">
        <v>8.65400881773363E-2</v>
      </c>
      <c r="AC336" s="133">
        <v>0.11960442380391924</v>
      </c>
      <c r="AD336" s="133">
        <v>0.13464241136942912</v>
      </c>
      <c r="AE336" s="133">
        <v>0.12359432647762884</v>
      </c>
      <c r="AF336" s="133">
        <v>6.8398283837943358E-2</v>
      </c>
      <c r="AG336" s="133">
        <v>0.12554987023272834</v>
      </c>
      <c r="AH336" s="133">
        <v>0.14389891397488583</v>
      </c>
      <c r="AI336" s="133">
        <v>7.1200917261570296E-2</v>
      </c>
      <c r="AJ336" s="133">
        <v>0.12637143354743025</v>
      </c>
      <c r="AK336" s="133">
        <v>0.15735070559457923</v>
      </c>
      <c r="AL336" s="133">
        <v>0.10968945922848494</v>
      </c>
      <c r="AM336" s="133" t="s">
        <v>1751</v>
      </c>
      <c r="AN336" s="133" t="s">
        <v>1751</v>
      </c>
      <c r="AO336" s="133" t="s">
        <v>1751</v>
      </c>
      <c r="AP336" s="133">
        <v>6.2668379781217268E-2</v>
      </c>
      <c r="AQ336" s="133">
        <v>0.14563668296654858</v>
      </c>
      <c r="AR336" s="133">
        <v>0.14143050330083601</v>
      </c>
      <c r="AS336" s="133">
        <v>7.947086136958284E-2</v>
      </c>
      <c r="AT336" s="133" t="s">
        <v>1751</v>
      </c>
      <c r="AU336" s="133" t="s">
        <v>1751</v>
      </c>
      <c r="AV336" s="68" t="s">
        <v>1751</v>
      </c>
      <c r="AW336" s="68" t="s">
        <v>1751</v>
      </c>
      <c r="AX336" s="68" t="s">
        <v>1751</v>
      </c>
      <c r="AY336" s="68">
        <v>0.13586554963296593</v>
      </c>
      <c r="AZ336" s="68">
        <v>0.13856729763990669</v>
      </c>
      <c r="BA336" s="68" t="s">
        <v>1751</v>
      </c>
      <c r="BB336" s="68">
        <v>0.10736416207484677</v>
      </c>
      <c r="BC336" s="68" t="s">
        <v>1751</v>
      </c>
      <c r="BD336" s="68" t="s">
        <v>1751</v>
      </c>
      <c r="BE336" s="68" t="s">
        <v>1751</v>
      </c>
      <c r="BF336" s="68" t="s">
        <v>1751</v>
      </c>
      <c r="BG336" s="68" t="s">
        <v>1751</v>
      </c>
      <c r="BH336" s="68" t="s">
        <v>1751</v>
      </c>
      <c r="BI336" s="68" t="s">
        <v>1751</v>
      </c>
      <c r="BJ336" s="68" t="s">
        <v>1751</v>
      </c>
      <c r="BK336" s="68" t="s">
        <v>1751</v>
      </c>
      <c r="BL336" s="68" t="s">
        <v>1751</v>
      </c>
      <c r="BM336" s="68" t="s">
        <v>1751</v>
      </c>
    </row>
    <row r="337" spans="1:65">
      <c r="A337" s="132">
        <v>45235</v>
      </c>
      <c r="B337" s="133">
        <v>0.12594340258851561</v>
      </c>
      <c r="C337" s="133">
        <v>0.12627593247158062</v>
      </c>
      <c r="D337" s="133">
        <v>0.14625382322381528</v>
      </c>
      <c r="E337" s="133">
        <v>0.14344857646285908</v>
      </c>
      <c r="F337" s="133">
        <v>0.13770912815869779</v>
      </c>
      <c r="G337" s="133">
        <v>0.1367546874043698</v>
      </c>
      <c r="H337" s="133">
        <v>0.15295311599869058</v>
      </c>
      <c r="I337" s="133">
        <v>0.14395790590477678</v>
      </c>
      <c r="J337" s="133">
        <v>0.13802991495958827</v>
      </c>
      <c r="K337" s="133">
        <v>0.1404631374983922</v>
      </c>
      <c r="L337" s="133">
        <v>0.12692658423207007</v>
      </c>
      <c r="M337" s="133">
        <v>0.12103362102480986</v>
      </c>
      <c r="N337" s="133">
        <v>8.6965658339815607E-2</v>
      </c>
      <c r="O337" s="133">
        <v>0.14718544692083463</v>
      </c>
      <c r="P337" s="133">
        <v>0.13948456656970531</v>
      </c>
      <c r="Q337" s="133">
        <v>0.12424595513229947</v>
      </c>
      <c r="R337" s="133">
        <v>0.17345832760170996</v>
      </c>
      <c r="S337" s="133">
        <v>0.12903797514844478</v>
      </c>
      <c r="T337" s="133">
        <v>8.0975306423228186E-2</v>
      </c>
      <c r="U337" s="133">
        <v>0.12852191195259444</v>
      </c>
      <c r="V337" s="133">
        <v>0.2185251895056039</v>
      </c>
      <c r="W337" s="133">
        <v>0.16892481195314643</v>
      </c>
      <c r="X337" s="133">
        <v>8.9989942951676838E-2</v>
      </c>
      <c r="Y337" s="133">
        <v>9.0660621458273097E-2</v>
      </c>
      <c r="Z337" s="133">
        <v>9.0465086789534049E-2</v>
      </c>
      <c r="AA337" s="133">
        <v>0.10952575126407446</v>
      </c>
      <c r="AB337" s="133">
        <v>8.6540088177336286E-2</v>
      </c>
      <c r="AC337" s="133">
        <v>0.11960442380391939</v>
      </c>
      <c r="AD337" s="133">
        <v>0.13464241136942912</v>
      </c>
      <c r="AE337" s="133">
        <v>0.12359432647762882</v>
      </c>
      <c r="AF337" s="133">
        <v>6.8398283837943483E-2</v>
      </c>
      <c r="AG337" s="133">
        <v>0.13457426088636454</v>
      </c>
      <c r="AH337" s="133">
        <v>0.14421390590726862</v>
      </c>
      <c r="AI337" s="133">
        <v>7.1200916898008323E-2</v>
      </c>
      <c r="AJ337" s="133">
        <v>0.13153629895689431</v>
      </c>
      <c r="AK337" s="133">
        <v>0.15735070594776127</v>
      </c>
      <c r="AL337" s="133">
        <v>0.10968945922848494</v>
      </c>
      <c r="AM337" s="133" t="s">
        <v>1751</v>
      </c>
      <c r="AN337" s="133" t="s">
        <v>1751</v>
      </c>
      <c r="AO337" s="133" t="s">
        <v>1751</v>
      </c>
      <c r="AP337" s="133">
        <v>6.2668379900913077E-2</v>
      </c>
      <c r="AQ337" s="133">
        <v>0.1456366829633208</v>
      </c>
      <c r="AR337" s="133">
        <v>0.13899605516086444</v>
      </c>
      <c r="AS337" s="133">
        <v>7.9470861369582618E-2</v>
      </c>
      <c r="AT337" s="133" t="s">
        <v>1751</v>
      </c>
      <c r="AU337" s="133" t="s">
        <v>1751</v>
      </c>
      <c r="AV337" s="68" t="s">
        <v>1751</v>
      </c>
      <c r="AW337" s="68" t="s">
        <v>1751</v>
      </c>
      <c r="AX337" s="68" t="s">
        <v>1751</v>
      </c>
      <c r="AY337" s="68">
        <v>0.13623547947436274</v>
      </c>
      <c r="AZ337" s="68">
        <v>0.13856729763990666</v>
      </c>
      <c r="BA337" s="68" t="s">
        <v>1751</v>
      </c>
      <c r="BB337" s="68">
        <v>0.10736416222790625</v>
      </c>
      <c r="BC337" s="68" t="s">
        <v>1751</v>
      </c>
      <c r="BD337" s="68" t="s">
        <v>1751</v>
      </c>
      <c r="BE337" s="68" t="s">
        <v>1751</v>
      </c>
      <c r="BF337" s="68" t="s">
        <v>1751</v>
      </c>
      <c r="BG337" s="68" t="s">
        <v>1751</v>
      </c>
      <c r="BH337" s="68" t="s">
        <v>1751</v>
      </c>
      <c r="BI337" s="68" t="s">
        <v>1751</v>
      </c>
      <c r="BJ337" s="68" t="s">
        <v>1751</v>
      </c>
      <c r="BK337" s="68" t="s">
        <v>1751</v>
      </c>
      <c r="BL337" s="68" t="s">
        <v>1751</v>
      </c>
      <c r="BM337" s="68" t="s">
        <v>1751</v>
      </c>
    </row>
    <row r="338" spans="1:65">
      <c r="A338" s="132">
        <v>45236</v>
      </c>
      <c r="B338" s="133">
        <v>0.12041994889425296</v>
      </c>
      <c r="C338" s="133">
        <v>0.12194583209196319</v>
      </c>
      <c r="D338" s="133">
        <v>0.14625382321647901</v>
      </c>
      <c r="E338" s="133">
        <v>0.14344857646285913</v>
      </c>
      <c r="F338" s="133">
        <v>0.13770912819566861</v>
      </c>
      <c r="G338" s="133">
        <v>0.13675468740436983</v>
      </c>
      <c r="H338" s="133">
        <v>0.14801006723402116</v>
      </c>
      <c r="I338" s="133">
        <v>0.14378726116329346</v>
      </c>
      <c r="J338" s="133">
        <v>0.13841743217075819</v>
      </c>
      <c r="K338" s="133">
        <v>0.14568040404298033</v>
      </c>
      <c r="L338" s="133">
        <v>0.12692658422608422</v>
      </c>
      <c r="M338" s="133">
        <v>0.12103362102480986</v>
      </c>
      <c r="N338" s="133">
        <v>8.6965658339815455E-2</v>
      </c>
      <c r="O338" s="133">
        <v>0.15179995420123935</v>
      </c>
      <c r="P338" s="133">
        <v>0.1394845665697054</v>
      </c>
      <c r="Q338" s="133">
        <v>0.12424595510184007</v>
      </c>
      <c r="R338" s="133">
        <v>0.17345832760170996</v>
      </c>
      <c r="S338" s="133">
        <v>0.12903797514844481</v>
      </c>
      <c r="T338" s="133">
        <v>8.0975306423228199E-2</v>
      </c>
      <c r="U338" s="133">
        <v>0.12852191195259449</v>
      </c>
      <c r="V338" s="133">
        <v>0.21852518950560393</v>
      </c>
      <c r="W338" s="133">
        <v>0.16892481195314643</v>
      </c>
      <c r="X338" s="133">
        <v>8.9989942951676866E-2</v>
      </c>
      <c r="Y338" s="133">
        <v>9.0660621399750119E-2</v>
      </c>
      <c r="Z338" s="133">
        <v>9.0465086789534063E-2</v>
      </c>
      <c r="AA338" s="133">
        <v>0.10952575126407446</v>
      </c>
      <c r="AB338" s="133">
        <v>8.65400881773363E-2</v>
      </c>
      <c r="AC338" s="133">
        <v>0.11960442380391924</v>
      </c>
      <c r="AD338" s="133">
        <v>0.134642410998737</v>
      </c>
      <c r="AE338" s="133">
        <v>0.12359432672751287</v>
      </c>
      <c r="AF338" s="133">
        <v>6.839828383794333E-2</v>
      </c>
      <c r="AG338" s="133">
        <v>0.13611043399941794</v>
      </c>
      <c r="AH338" s="133">
        <v>0.14421390590726862</v>
      </c>
      <c r="AI338" s="133">
        <v>7.1200916898008351E-2</v>
      </c>
      <c r="AJ338" s="133">
        <v>0.13153629895689445</v>
      </c>
      <c r="AK338" s="133">
        <v>0.15974706486492923</v>
      </c>
      <c r="AL338" s="133">
        <v>0.10968945922848497</v>
      </c>
      <c r="AM338" s="133" t="s">
        <v>1751</v>
      </c>
      <c r="AN338" s="133" t="s">
        <v>1751</v>
      </c>
      <c r="AO338" s="133" t="s">
        <v>1751</v>
      </c>
      <c r="AP338" s="133">
        <v>6.2668379900913174E-2</v>
      </c>
      <c r="AQ338" s="133">
        <v>0.14563668296332086</v>
      </c>
      <c r="AR338" s="133">
        <v>0.13899605569256354</v>
      </c>
      <c r="AS338" s="133">
        <v>7.9470861369582646E-2</v>
      </c>
      <c r="AT338" s="133" t="s">
        <v>1751</v>
      </c>
      <c r="AU338" s="133" t="s">
        <v>1751</v>
      </c>
      <c r="AV338" s="68" t="s">
        <v>1751</v>
      </c>
      <c r="AW338" s="68" t="s">
        <v>1751</v>
      </c>
      <c r="AX338" s="68" t="s">
        <v>1751</v>
      </c>
      <c r="AY338" s="68">
        <v>0.1362354795799261</v>
      </c>
      <c r="AZ338" s="68">
        <v>0.13856729763990672</v>
      </c>
      <c r="BA338" s="68" t="s">
        <v>1751</v>
      </c>
      <c r="BB338" s="68">
        <v>0.10736416222790625</v>
      </c>
      <c r="BC338" s="68" t="s">
        <v>1751</v>
      </c>
      <c r="BD338" s="68" t="s">
        <v>1751</v>
      </c>
      <c r="BE338" s="68" t="s">
        <v>1751</v>
      </c>
      <c r="BF338" s="68" t="s">
        <v>1751</v>
      </c>
      <c r="BG338" s="68" t="s">
        <v>1751</v>
      </c>
      <c r="BH338" s="68" t="s">
        <v>1751</v>
      </c>
      <c r="BI338" s="68" t="s">
        <v>1751</v>
      </c>
      <c r="BJ338" s="68" t="s">
        <v>1751</v>
      </c>
      <c r="BK338" s="68" t="s">
        <v>1751</v>
      </c>
      <c r="BL338" s="68" t="s">
        <v>1751</v>
      </c>
      <c r="BM338" s="68" t="s">
        <v>1751</v>
      </c>
    </row>
    <row r="339" spans="1:65">
      <c r="A339" s="132">
        <v>45237</v>
      </c>
      <c r="B339" s="133">
        <v>0.11862054174054841</v>
      </c>
      <c r="C339" s="133">
        <v>0.1224663835186523</v>
      </c>
      <c r="D339" s="133">
        <v>0.14625382345976515</v>
      </c>
      <c r="E339" s="133">
        <v>0.14344857646285902</v>
      </c>
      <c r="F339" s="133">
        <v>0.13770912819566858</v>
      </c>
      <c r="G339" s="133">
        <v>0.1399367461340012</v>
      </c>
      <c r="H339" s="133">
        <v>0.14801006730386226</v>
      </c>
      <c r="I339" s="133">
        <v>0.14378726116329332</v>
      </c>
      <c r="J339" s="133">
        <v>0.13417716084000564</v>
      </c>
      <c r="K339" s="133">
        <v>0.14325406308293653</v>
      </c>
      <c r="L339" s="133">
        <v>0.13169066399056112</v>
      </c>
      <c r="M339" s="133">
        <v>0.12103362102480977</v>
      </c>
      <c r="N339" s="133">
        <v>8.6965658483065256E-2</v>
      </c>
      <c r="O339" s="133">
        <v>0.15179995420123935</v>
      </c>
      <c r="P339" s="133">
        <v>0.13948456656970556</v>
      </c>
      <c r="Q339" s="133">
        <v>0.12424595531706391</v>
      </c>
      <c r="R339" s="133">
        <v>0.20819797687180835</v>
      </c>
      <c r="S339" s="133">
        <v>0.12903797514844473</v>
      </c>
      <c r="T339" s="133">
        <v>8.0975306423228227E-2</v>
      </c>
      <c r="U339" s="133">
        <v>0.12764767744728406</v>
      </c>
      <c r="V339" s="133">
        <v>0.22172523658245</v>
      </c>
      <c r="W339" s="133">
        <v>0.16892481195314651</v>
      </c>
      <c r="X339" s="133">
        <v>8.9989942951676866E-2</v>
      </c>
      <c r="Y339" s="133">
        <v>9.06606214367843E-2</v>
      </c>
      <c r="Z339" s="133">
        <v>9.0465086789534035E-2</v>
      </c>
      <c r="AA339" s="133">
        <v>0.10952575126407439</v>
      </c>
      <c r="AB339" s="133">
        <v>8.6540088177336272E-2</v>
      </c>
      <c r="AC339" s="133">
        <v>0.12613329034633775</v>
      </c>
      <c r="AD339" s="133">
        <v>0.13464241099873694</v>
      </c>
      <c r="AE339" s="133">
        <v>0.1235943267005791</v>
      </c>
      <c r="AF339" s="133">
        <v>6.8398283837943455E-2</v>
      </c>
      <c r="AG339" s="133">
        <v>0.13175543282844765</v>
      </c>
      <c r="AH339" s="133">
        <v>0.14421390590726857</v>
      </c>
      <c r="AI339" s="133">
        <v>7.1200916672087694E-2</v>
      </c>
      <c r="AJ339" s="133">
        <v>0.13153629895689445</v>
      </c>
      <c r="AK339" s="133">
        <v>0.15974706487526577</v>
      </c>
      <c r="AL339" s="133">
        <v>0.10968945922848491</v>
      </c>
      <c r="AM339" s="133" t="s">
        <v>1751</v>
      </c>
      <c r="AN339" s="133" t="s">
        <v>1751</v>
      </c>
      <c r="AO339" s="133" t="s">
        <v>1751</v>
      </c>
      <c r="AP339" s="133">
        <v>6.2668379900913174E-2</v>
      </c>
      <c r="AQ339" s="133">
        <v>0.14563668296332094</v>
      </c>
      <c r="AR339" s="133">
        <v>0.13899605569256354</v>
      </c>
      <c r="AS339" s="133">
        <v>7.9470861369582715E-2</v>
      </c>
      <c r="AT339" s="133" t="s">
        <v>1751</v>
      </c>
      <c r="AU339" s="133" t="s">
        <v>1751</v>
      </c>
      <c r="AV339" s="68" t="s">
        <v>1751</v>
      </c>
      <c r="AW339" s="68" t="s">
        <v>1751</v>
      </c>
      <c r="AX339" s="68" t="s">
        <v>1751</v>
      </c>
      <c r="AY339" s="68">
        <v>0.13623547924149987</v>
      </c>
      <c r="AZ339" s="68">
        <v>0.13856729763990672</v>
      </c>
      <c r="BA339" s="68" t="s">
        <v>1751</v>
      </c>
      <c r="BB339" s="68">
        <v>0.10736416222790607</v>
      </c>
      <c r="BC339" s="68" t="s">
        <v>1751</v>
      </c>
      <c r="BD339" s="68" t="s">
        <v>1751</v>
      </c>
      <c r="BE339" s="68" t="s">
        <v>1751</v>
      </c>
      <c r="BF339" s="68" t="s">
        <v>1751</v>
      </c>
      <c r="BG339" s="68" t="s">
        <v>1751</v>
      </c>
      <c r="BH339" s="68" t="s">
        <v>1751</v>
      </c>
      <c r="BI339" s="68" t="s">
        <v>1751</v>
      </c>
      <c r="BJ339" s="68" t="s">
        <v>1751</v>
      </c>
      <c r="BK339" s="68" t="s">
        <v>1751</v>
      </c>
      <c r="BL339" s="68" t="s">
        <v>1751</v>
      </c>
      <c r="BM339" s="68" t="s">
        <v>1751</v>
      </c>
    </row>
    <row r="340" spans="1:65">
      <c r="A340" s="132">
        <v>45238</v>
      </c>
      <c r="B340" s="133">
        <v>0.11862054174054837</v>
      </c>
      <c r="C340" s="133">
        <v>0.12246638351865244</v>
      </c>
      <c r="D340" s="133">
        <v>0.15378005220829777</v>
      </c>
      <c r="E340" s="133">
        <v>0.14344857646285902</v>
      </c>
      <c r="F340" s="133">
        <v>0.13770912819566858</v>
      </c>
      <c r="G340" s="133">
        <v>0.14001758225312927</v>
      </c>
      <c r="H340" s="133">
        <v>0.14277806120839007</v>
      </c>
      <c r="I340" s="133">
        <v>0.13962644772943689</v>
      </c>
      <c r="J340" s="133">
        <v>0.13854570340071082</v>
      </c>
      <c r="K340" s="133">
        <v>0.14325406308293653</v>
      </c>
      <c r="L340" s="133">
        <v>0.13176603338343978</v>
      </c>
      <c r="M340" s="133">
        <v>0.12103362102480972</v>
      </c>
      <c r="N340" s="133">
        <v>8.6965658483065089E-2</v>
      </c>
      <c r="O340" s="133">
        <v>0.15179995420123935</v>
      </c>
      <c r="P340" s="133">
        <v>0.13451932847421327</v>
      </c>
      <c r="Q340" s="133">
        <v>0.12424595531706394</v>
      </c>
      <c r="R340" s="133">
        <v>0.20819797687180841</v>
      </c>
      <c r="S340" s="133">
        <v>0.12903797514844467</v>
      </c>
      <c r="T340" s="133">
        <v>8.0975306423228227E-2</v>
      </c>
      <c r="U340" s="133">
        <v>0.12764767744590086</v>
      </c>
      <c r="V340" s="133">
        <v>0.19666627429045094</v>
      </c>
      <c r="W340" s="133">
        <v>0.16892481283538216</v>
      </c>
      <c r="X340" s="133">
        <v>8.9989942951676907E-2</v>
      </c>
      <c r="Y340" s="133">
        <v>9.0660621436784272E-2</v>
      </c>
      <c r="Z340" s="133">
        <v>9.0465086789534091E-2</v>
      </c>
      <c r="AA340" s="133">
        <v>0.10952575126407434</v>
      </c>
      <c r="AB340" s="133">
        <v>8.6540088177336355E-2</v>
      </c>
      <c r="AC340" s="133">
        <v>0.12613329034633777</v>
      </c>
      <c r="AD340" s="133">
        <v>0.13985738588662544</v>
      </c>
      <c r="AE340" s="133">
        <v>0.12359432670057902</v>
      </c>
      <c r="AF340" s="133">
        <v>6.839828383794333E-2</v>
      </c>
      <c r="AG340" s="133">
        <v>0.1317554328284477</v>
      </c>
      <c r="AH340" s="133">
        <v>0.14900372328438902</v>
      </c>
      <c r="AI340" s="133">
        <v>7.1200917126939517E-2</v>
      </c>
      <c r="AJ340" s="133">
        <v>0.13153629895689445</v>
      </c>
      <c r="AK340" s="133">
        <v>0.15974706487526574</v>
      </c>
      <c r="AL340" s="133">
        <v>0.1096894591189025</v>
      </c>
      <c r="AM340" s="133" t="s">
        <v>1751</v>
      </c>
      <c r="AN340" s="133" t="s">
        <v>1751</v>
      </c>
      <c r="AO340" s="133" t="s">
        <v>1751</v>
      </c>
      <c r="AP340" s="133">
        <v>6.2668379900913174E-2</v>
      </c>
      <c r="AQ340" s="133">
        <v>0.14563668296332094</v>
      </c>
      <c r="AR340" s="133">
        <v>0.14688554958310435</v>
      </c>
      <c r="AS340" s="133">
        <v>7.9470861369582743E-2</v>
      </c>
      <c r="AT340" s="133" t="s">
        <v>1751</v>
      </c>
      <c r="AU340" s="133" t="s">
        <v>1751</v>
      </c>
      <c r="AV340" s="68" t="s">
        <v>1751</v>
      </c>
      <c r="AW340" s="68" t="s">
        <v>1751</v>
      </c>
      <c r="AX340" s="68" t="s">
        <v>1751</v>
      </c>
      <c r="AY340" s="68">
        <v>0.13623547924149987</v>
      </c>
      <c r="AZ340" s="68">
        <v>0.13856729763990672</v>
      </c>
      <c r="BA340" s="68" t="s">
        <v>1751</v>
      </c>
      <c r="BB340" s="68">
        <v>0.10736416222790611</v>
      </c>
      <c r="BC340" s="68" t="s">
        <v>1751</v>
      </c>
      <c r="BD340" s="68" t="s">
        <v>1751</v>
      </c>
      <c r="BE340" s="68" t="s">
        <v>1751</v>
      </c>
      <c r="BF340" s="68" t="s">
        <v>1751</v>
      </c>
      <c r="BG340" s="68" t="s">
        <v>1751</v>
      </c>
      <c r="BH340" s="68" t="s">
        <v>1751</v>
      </c>
      <c r="BI340" s="68" t="s">
        <v>1751</v>
      </c>
      <c r="BJ340" s="68" t="s">
        <v>1751</v>
      </c>
      <c r="BK340" s="68" t="s">
        <v>1751</v>
      </c>
      <c r="BL340" s="68" t="s">
        <v>1751</v>
      </c>
      <c r="BM340" s="68" t="s">
        <v>1751</v>
      </c>
    </row>
    <row r="341" spans="1:65">
      <c r="A341" s="132">
        <v>45239</v>
      </c>
      <c r="B341" s="133">
        <v>0.11810052094565499</v>
      </c>
      <c r="C341" s="133">
        <v>0.12246638351865242</v>
      </c>
      <c r="D341" s="133">
        <v>0.16066486286758558</v>
      </c>
      <c r="E341" s="133">
        <v>0.14344857641728181</v>
      </c>
      <c r="F341" s="133">
        <v>0.14074901887417016</v>
      </c>
      <c r="G341" s="133">
        <v>0.14001758225312924</v>
      </c>
      <c r="H341" s="133">
        <v>0.14277806120839004</v>
      </c>
      <c r="I341" s="133">
        <v>0.14342726390513244</v>
      </c>
      <c r="J341" s="133">
        <v>0.13854570340071104</v>
      </c>
      <c r="K341" s="133">
        <v>0.14325406279689901</v>
      </c>
      <c r="L341" s="133">
        <v>0.13258512810553222</v>
      </c>
      <c r="M341" s="133">
        <v>0.12103362102480975</v>
      </c>
      <c r="N341" s="133">
        <v>8.6965658354996173E-2</v>
      </c>
      <c r="O341" s="133">
        <v>0.15179995420123943</v>
      </c>
      <c r="P341" s="133">
        <v>0.12910376978786922</v>
      </c>
      <c r="Q341" s="133">
        <v>0.12424595533339332</v>
      </c>
      <c r="R341" s="133">
        <v>0.20819797687180847</v>
      </c>
      <c r="S341" s="133">
        <v>0.1290379751484447</v>
      </c>
      <c r="T341" s="133">
        <v>8.0975306423228172E-2</v>
      </c>
      <c r="U341" s="133">
        <v>0.12369037647103248</v>
      </c>
      <c r="V341" s="133">
        <v>0.19666627429045089</v>
      </c>
      <c r="W341" s="133">
        <v>0.16892481212218971</v>
      </c>
      <c r="X341" s="133">
        <v>8.998994295167688E-2</v>
      </c>
      <c r="Y341" s="133">
        <v>9.0660621419411391E-2</v>
      </c>
      <c r="Z341" s="133">
        <v>9.0465086789534077E-2</v>
      </c>
      <c r="AA341" s="133">
        <v>0.10952575126407436</v>
      </c>
      <c r="AB341" s="133">
        <v>8.6540088177336341E-2</v>
      </c>
      <c r="AC341" s="133">
        <v>0.12064711783190525</v>
      </c>
      <c r="AD341" s="133">
        <v>0.13985738588662561</v>
      </c>
      <c r="AE341" s="133">
        <v>0.123594326700579</v>
      </c>
      <c r="AF341" s="133">
        <v>6.839828383794351E-2</v>
      </c>
      <c r="AG341" s="133">
        <v>0.13190692223067796</v>
      </c>
      <c r="AH341" s="133">
        <v>0.15397765488007648</v>
      </c>
      <c r="AI341" s="133">
        <v>7.1200917126939461E-2</v>
      </c>
      <c r="AJ341" s="133">
        <v>0.13153629895689445</v>
      </c>
      <c r="AK341" s="133">
        <v>0.15974706493665999</v>
      </c>
      <c r="AL341" s="133">
        <v>0.10968945932196902</v>
      </c>
      <c r="AM341" s="133" t="s">
        <v>1751</v>
      </c>
      <c r="AN341" s="133" t="s">
        <v>1751</v>
      </c>
      <c r="AO341" s="133" t="s">
        <v>1751</v>
      </c>
      <c r="AP341" s="133">
        <v>6.2668379900913174E-2</v>
      </c>
      <c r="AQ341" s="133">
        <v>0.14563668296332083</v>
      </c>
      <c r="AR341" s="133">
        <v>0.14688554958310432</v>
      </c>
      <c r="AS341" s="133">
        <v>7.9470861369582785E-2</v>
      </c>
      <c r="AT341" s="133" t="s">
        <v>1751</v>
      </c>
      <c r="AU341" s="133" t="s">
        <v>1751</v>
      </c>
      <c r="AV341" s="68" t="s">
        <v>1751</v>
      </c>
      <c r="AW341" s="68" t="s">
        <v>1751</v>
      </c>
      <c r="AX341" s="68" t="s">
        <v>1751</v>
      </c>
      <c r="AY341" s="68">
        <v>0.13653299082759801</v>
      </c>
      <c r="AZ341" s="68">
        <v>0.13856729763990669</v>
      </c>
      <c r="BA341" s="68" t="s">
        <v>1751</v>
      </c>
      <c r="BB341" s="68">
        <v>0.10736416222790617</v>
      </c>
      <c r="BC341" s="68" t="s">
        <v>1751</v>
      </c>
      <c r="BD341" s="68" t="s">
        <v>1751</v>
      </c>
      <c r="BE341" s="68" t="s">
        <v>1751</v>
      </c>
      <c r="BF341" s="68" t="s">
        <v>1751</v>
      </c>
      <c r="BG341" s="68" t="s">
        <v>1751</v>
      </c>
      <c r="BH341" s="68" t="s">
        <v>1751</v>
      </c>
      <c r="BI341" s="68" t="s">
        <v>1751</v>
      </c>
      <c r="BJ341" s="68" t="s">
        <v>1751</v>
      </c>
      <c r="BK341" s="68" t="s">
        <v>1751</v>
      </c>
      <c r="BL341" s="68" t="s">
        <v>1751</v>
      </c>
      <c r="BM341" s="68" t="s">
        <v>1751</v>
      </c>
    </row>
    <row r="342" spans="1:65">
      <c r="A342" s="132">
        <v>45240</v>
      </c>
      <c r="B342" s="133">
        <v>0.11810052094565499</v>
      </c>
      <c r="C342" s="133">
        <v>0.12246638351865242</v>
      </c>
      <c r="D342" s="133">
        <v>0.16066486286758558</v>
      </c>
      <c r="E342" s="133">
        <v>0.14344857641728181</v>
      </c>
      <c r="F342" s="133">
        <v>0.14074901887417016</v>
      </c>
      <c r="G342" s="133">
        <v>0.14001758225312924</v>
      </c>
      <c r="H342" s="133">
        <v>0.14277806120839004</v>
      </c>
      <c r="I342" s="133">
        <v>0.14342726390513244</v>
      </c>
      <c r="J342" s="133">
        <v>0.13854570340071104</v>
      </c>
      <c r="K342" s="133">
        <v>0.14325406279689901</v>
      </c>
      <c r="L342" s="133">
        <v>0.13258512810553222</v>
      </c>
      <c r="M342" s="133">
        <v>0.12103362102480975</v>
      </c>
      <c r="N342" s="133">
        <v>8.6965658354996173E-2</v>
      </c>
      <c r="O342" s="133">
        <v>0.15179995420123943</v>
      </c>
      <c r="P342" s="133">
        <v>0.12910376978786922</v>
      </c>
      <c r="Q342" s="133">
        <v>0.12424595533339332</v>
      </c>
      <c r="R342" s="133">
        <v>0.20819797687180847</v>
      </c>
      <c r="S342" s="133">
        <v>0.1290379751484447</v>
      </c>
      <c r="T342" s="133">
        <v>8.0975306423228172E-2</v>
      </c>
      <c r="U342" s="133">
        <v>0.12369037647103248</v>
      </c>
      <c r="V342" s="133">
        <v>0.19666627429045089</v>
      </c>
      <c r="W342" s="133">
        <v>0.16892481212218971</v>
      </c>
      <c r="X342" s="133">
        <v>8.998994295167688E-2</v>
      </c>
      <c r="Y342" s="133">
        <v>9.0660621419411391E-2</v>
      </c>
      <c r="Z342" s="133">
        <v>9.0465086789534077E-2</v>
      </c>
      <c r="AA342" s="133">
        <v>0.10952575126407436</v>
      </c>
      <c r="AB342" s="133">
        <v>8.6540088177336341E-2</v>
      </c>
      <c r="AC342" s="133">
        <v>0.12064711783190525</v>
      </c>
      <c r="AD342" s="133">
        <v>0.13985738588662561</v>
      </c>
      <c r="AE342" s="133">
        <v>0.123594326700579</v>
      </c>
      <c r="AF342" s="133">
        <v>6.839828383794351E-2</v>
      </c>
      <c r="AG342" s="133">
        <v>0.13190692223067796</v>
      </c>
      <c r="AH342" s="133">
        <v>0.15397765488007648</v>
      </c>
      <c r="AI342" s="133">
        <v>7.1200917126939461E-2</v>
      </c>
      <c r="AJ342" s="133">
        <v>0.13153629895689445</v>
      </c>
      <c r="AK342" s="133">
        <v>0.15974706493665999</v>
      </c>
      <c r="AL342" s="133">
        <v>0.10968945932196902</v>
      </c>
      <c r="AM342" s="133" t="s">
        <v>1751</v>
      </c>
      <c r="AN342" s="133" t="s">
        <v>1751</v>
      </c>
      <c r="AO342" s="133" t="s">
        <v>1751</v>
      </c>
      <c r="AP342" s="133">
        <v>6.2668379900913174E-2</v>
      </c>
      <c r="AQ342" s="133">
        <v>0.14563668296332083</v>
      </c>
      <c r="AR342" s="133">
        <v>0.14688554958310432</v>
      </c>
      <c r="AS342" s="133">
        <v>7.9470861369582785E-2</v>
      </c>
      <c r="AT342" s="133" t="s">
        <v>1751</v>
      </c>
      <c r="AU342" s="133" t="s">
        <v>1751</v>
      </c>
      <c r="AV342" s="68" t="s">
        <v>1751</v>
      </c>
      <c r="AW342" s="68" t="s">
        <v>1751</v>
      </c>
      <c r="AX342" s="68" t="s">
        <v>1751</v>
      </c>
      <c r="AY342" s="68">
        <v>0.13653299082759801</v>
      </c>
      <c r="AZ342" s="68">
        <v>0.13856729763990669</v>
      </c>
      <c r="BA342" s="68" t="s">
        <v>1751</v>
      </c>
      <c r="BB342" s="68">
        <v>0.10736416222790617</v>
      </c>
      <c r="BC342" s="68" t="s">
        <v>1751</v>
      </c>
      <c r="BD342" s="68" t="s">
        <v>1751</v>
      </c>
      <c r="BE342" s="68" t="s">
        <v>1751</v>
      </c>
      <c r="BF342" s="68" t="s">
        <v>1751</v>
      </c>
      <c r="BG342" s="68" t="s">
        <v>1751</v>
      </c>
      <c r="BH342" s="68" t="s">
        <v>1751</v>
      </c>
      <c r="BI342" s="68" t="s">
        <v>1751</v>
      </c>
      <c r="BJ342" s="68" t="s">
        <v>1751</v>
      </c>
      <c r="BK342" s="68" t="s">
        <v>1751</v>
      </c>
      <c r="BL342" s="68" t="s">
        <v>1751</v>
      </c>
      <c r="BM342" s="68" t="s">
        <v>1751</v>
      </c>
    </row>
    <row r="343" spans="1:65">
      <c r="A343" s="132">
        <v>45241</v>
      </c>
      <c r="B343" s="133">
        <v>0.11810052094565499</v>
      </c>
      <c r="C343" s="133">
        <v>0.12246638351865242</v>
      </c>
      <c r="D343" s="133">
        <v>0.16066486286758558</v>
      </c>
      <c r="E343" s="133">
        <v>0.14344857641728181</v>
      </c>
      <c r="F343" s="133">
        <v>0.14074901887417016</v>
      </c>
      <c r="G343" s="133">
        <v>0.14001758225312924</v>
      </c>
      <c r="H343" s="133">
        <v>0.14277806120839004</v>
      </c>
      <c r="I343" s="133">
        <v>0.14342726390513244</v>
      </c>
      <c r="J343" s="133">
        <v>0.13854570340071104</v>
      </c>
      <c r="K343" s="133">
        <v>0.14325406279689901</v>
      </c>
      <c r="L343" s="133">
        <v>0.13258512810553222</v>
      </c>
      <c r="M343" s="133">
        <v>0.12103362102480975</v>
      </c>
      <c r="N343" s="133">
        <v>8.6965658354996173E-2</v>
      </c>
      <c r="O343" s="133">
        <v>0.15179995420123943</v>
      </c>
      <c r="P343" s="133">
        <v>0.12910376978786922</v>
      </c>
      <c r="Q343" s="133">
        <v>0.12424595533339332</v>
      </c>
      <c r="R343" s="133">
        <v>0.20819797687180847</v>
      </c>
      <c r="S343" s="133">
        <v>0.1290379751484447</v>
      </c>
      <c r="T343" s="133">
        <v>8.0975306423228172E-2</v>
      </c>
      <c r="U343" s="133">
        <v>0.12369037647103248</v>
      </c>
      <c r="V343" s="133">
        <v>0.19666627429045089</v>
      </c>
      <c r="W343" s="133">
        <v>0.16892481212218971</v>
      </c>
      <c r="X343" s="133">
        <v>8.998994295167688E-2</v>
      </c>
      <c r="Y343" s="133">
        <v>9.0660621419411391E-2</v>
      </c>
      <c r="Z343" s="133">
        <v>9.0465086789534077E-2</v>
      </c>
      <c r="AA343" s="133">
        <v>0.10952575126407436</v>
      </c>
      <c r="AB343" s="133">
        <v>8.6540088177336341E-2</v>
      </c>
      <c r="AC343" s="133">
        <v>0.12064711783190525</v>
      </c>
      <c r="AD343" s="133">
        <v>0.13985738588662561</v>
      </c>
      <c r="AE343" s="133">
        <v>0.123594326700579</v>
      </c>
      <c r="AF343" s="133">
        <v>6.839828383794351E-2</v>
      </c>
      <c r="AG343" s="133">
        <v>0.13190692223067796</v>
      </c>
      <c r="AH343" s="133">
        <v>0.15397765488007648</v>
      </c>
      <c r="AI343" s="133">
        <v>7.1200917126939461E-2</v>
      </c>
      <c r="AJ343" s="133">
        <v>0.13153629895689445</v>
      </c>
      <c r="AK343" s="133">
        <v>0.15974706493665999</v>
      </c>
      <c r="AL343" s="133">
        <v>0.10968945932196902</v>
      </c>
      <c r="AM343" s="133" t="s">
        <v>1751</v>
      </c>
      <c r="AN343" s="133" t="s">
        <v>1751</v>
      </c>
      <c r="AO343" s="133" t="s">
        <v>1751</v>
      </c>
      <c r="AP343" s="133">
        <v>6.2668379900913174E-2</v>
      </c>
      <c r="AQ343" s="133">
        <v>0.14563668296332083</v>
      </c>
      <c r="AR343" s="133">
        <v>0.14688554958310432</v>
      </c>
      <c r="AS343" s="133">
        <v>7.9470861369582785E-2</v>
      </c>
      <c r="AT343" s="133" t="s">
        <v>1751</v>
      </c>
      <c r="AU343" s="133" t="s">
        <v>1751</v>
      </c>
      <c r="AV343" s="68" t="s">
        <v>1751</v>
      </c>
      <c r="AW343" s="68" t="s">
        <v>1751</v>
      </c>
      <c r="AX343" s="68" t="s">
        <v>1751</v>
      </c>
      <c r="AY343" s="68">
        <v>0.13653299082759801</v>
      </c>
      <c r="AZ343" s="68">
        <v>0.13856729763990669</v>
      </c>
      <c r="BA343" s="68" t="s">
        <v>1751</v>
      </c>
      <c r="BB343" s="68">
        <v>0.10736416222790617</v>
      </c>
      <c r="BC343" s="68" t="s">
        <v>1751</v>
      </c>
      <c r="BD343" s="68" t="s">
        <v>1751</v>
      </c>
      <c r="BE343" s="68" t="s">
        <v>1751</v>
      </c>
      <c r="BF343" s="68" t="s">
        <v>1751</v>
      </c>
      <c r="BG343" s="68" t="s">
        <v>1751</v>
      </c>
      <c r="BH343" s="68" t="s">
        <v>1751</v>
      </c>
      <c r="BI343" s="68" t="s">
        <v>1751</v>
      </c>
      <c r="BJ343" s="68" t="s">
        <v>1751</v>
      </c>
      <c r="BK343" s="68" t="s">
        <v>1751</v>
      </c>
      <c r="BL343" s="68" t="s">
        <v>1751</v>
      </c>
      <c r="BM343" s="68" t="s">
        <v>1751</v>
      </c>
    </row>
    <row r="344" spans="1:65">
      <c r="A344" s="132">
        <v>45242</v>
      </c>
      <c r="B344" s="133">
        <v>0.11810052094565499</v>
      </c>
      <c r="C344" s="133">
        <v>0.12246638351865242</v>
      </c>
      <c r="D344" s="133">
        <v>0.16066486286758558</v>
      </c>
      <c r="E344" s="133">
        <v>0.14344857641728181</v>
      </c>
      <c r="F344" s="133">
        <v>0.14074901887417016</v>
      </c>
      <c r="G344" s="133">
        <v>0.14001758225312924</v>
      </c>
      <c r="H344" s="133">
        <v>0.14277806120839004</v>
      </c>
      <c r="I344" s="133">
        <v>0.14342726390513244</v>
      </c>
      <c r="J344" s="133">
        <v>0.13854570340071104</v>
      </c>
      <c r="K344" s="133">
        <v>0.14325406279689901</v>
      </c>
      <c r="L344" s="133">
        <v>0.13258512810553222</v>
      </c>
      <c r="M344" s="133">
        <v>0.12103362102480975</v>
      </c>
      <c r="N344" s="133">
        <v>8.6965658354996173E-2</v>
      </c>
      <c r="O344" s="133">
        <v>0.15179995420123943</v>
      </c>
      <c r="P344" s="133">
        <v>0.12910376978786922</v>
      </c>
      <c r="Q344" s="133">
        <v>0.12424595533339332</v>
      </c>
      <c r="R344" s="133">
        <v>0.20819797687180847</v>
      </c>
      <c r="S344" s="133">
        <v>0.1290379751484447</v>
      </c>
      <c r="T344" s="133">
        <v>8.0975306423228172E-2</v>
      </c>
      <c r="U344" s="133">
        <v>0.12369037647103248</v>
      </c>
      <c r="V344" s="133">
        <v>0.19666627429045089</v>
      </c>
      <c r="W344" s="133">
        <v>0.16892481212218971</v>
      </c>
      <c r="X344" s="133">
        <v>8.998994295167688E-2</v>
      </c>
      <c r="Y344" s="133">
        <v>9.0660621419411391E-2</v>
      </c>
      <c r="Z344" s="133">
        <v>9.0465086789534077E-2</v>
      </c>
      <c r="AA344" s="133">
        <v>0.10952575126407436</v>
      </c>
      <c r="AB344" s="133">
        <v>8.6540088177336341E-2</v>
      </c>
      <c r="AC344" s="133">
        <v>0.12064711783190525</v>
      </c>
      <c r="AD344" s="133">
        <v>0.13985738588662561</v>
      </c>
      <c r="AE344" s="133">
        <v>0.123594326700579</v>
      </c>
      <c r="AF344" s="133">
        <v>6.839828383794351E-2</v>
      </c>
      <c r="AG344" s="133">
        <v>0.13190692223067796</v>
      </c>
      <c r="AH344" s="133">
        <v>0.15397765488007648</v>
      </c>
      <c r="AI344" s="133">
        <v>7.1200917126939461E-2</v>
      </c>
      <c r="AJ344" s="133">
        <v>0.13153629895689445</v>
      </c>
      <c r="AK344" s="133">
        <v>0.15974706493665999</v>
      </c>
      <c r="AL344" s="133">
        <v>0.10968945932196902</v>
      </c>
      <c r="AM344" s="133" t="s">
        <v>1751</v>
      </c>
      <c r="AN344" s="133" t="s">
        <v>1751</v>
      </c>
      <c r="AO344" s="133" t="s">
        <v>1751</v>
      </c>
      <c r="AP344" s="133">
        <v>6.2668379900913174E-2</v>
      </c>
      <c r="AQ344" s="133">
        <v>0.14563668296332083</v>
      </c>
      <c r="AR344" s="133">
        <v>0.14688554958310432</v>
      </c>
      <c r="AS344" s="133">
        <v>7.9470861369582785E-2</v>
      </c>
      <c r="AT344" s="133" t="s">
        <v>1751</v>
      </c>
      <c r="AU344" s="133" t="s">
        <v>1751</v>
      </c>
      <c r="AV344" s="68" t="s">
        <v>1751</v>
      </c>
      <c r="AW344" s="68" t="s">
        <v>1751</v>
      </c>
      <c r="AX344" s="68" t="s">
        <v>1751</v>
      </c>
      <c r="AY344" s="68">
        <v>0.13653299082759801</v>
      </c>
      <c r="AZ344" s="68">
        <v>0.13856729763990669</v>
      </c>
      <c r="BA344" s="68" t="s">
        <v>1751</v>
      </c>
      <c r="BB344" s="68">
        <v>0.10736416222790617</v>
      </c>
      <c r="BC344" s="68" t="s">
        <v>1751</v>
      </c>
      <c r="BD344" s="68" t="s">
        <v>1751</v>
      </c>
      <c r="BE344" s="68" t="s">
        <v>1751</v>
      </c>
      <c r="BF344" s="68" t="s">
        <v>1751</v>
      </c>
      <c r="BG344" s="68" t="s">
        <v>1751</v>
      </c>
      <c r="BH344" s="68" t="s">
        <v>1751</v>
      </c>
      <c r="BI344" s="68" t="s">
        <v>1751</v>
      </c>
      <c r="BJ344" s="68" t="s">
        <v>1751</v>
      </c>
      <c r="BK344" s="68" t="s">
        <v>1751</v>
      </c>
      <c r="BL344" s="68" t="s">
        <v>1751</v>
      </c>
      <c r="BM344" s="68" t="s">
        <v>1751</v>
      </c>
    </row>
    <row r="345" spans="1:65">
      <c r="A345" s="132">
        <v>45243</v>
      </c>
      <c r="B345" s="133">
        <v>0.11810052094565499</v>
      </c>
      <c r="C345" s="133">
        <v>0.12246638351865242</v>
      </c>
      <c r="D345" s="133">
        <v>0.16066486286758558</v>
      </c>
      <c r="E345" s="133">
        <v>0.14344857641728181</v>
      </c>
      <c r="F345" s="133">
        <v>0.14074901887417016</v>
      </c>
      <c r="G345" s="133">
        <v>0.14001758225312924</v>
      </c>
      <c r="H345" s="133">
        <v>0.14277806120839004</v>
      </c>
      <c r="I345" s="133">
        <v>0.14342726390513244</v>
      </c>
      <c r="J345" s="133">
        <v>0.13854570340071104</v>
      </c>
      <c r="K345" s="133">
        <v>0.14325406279689901</v>
      </c>
      <c r="L345" s="133">
        <v>0.13258512810553222</v>
      </c>
      <c r="M345" s="133">
        <v>0.12103362102480975</v>
      </c>
      <c r="N345" s="133">
        <v>8.6965658354996173E-2</v>
      </c>
      <c r="O345" s="133">
        <v>0.15179995420123943</v>
      </c>
      <c r="P345" s="133">
        <v>0.12910376978786922</v>
      </c>
      <c r="Q345" s="133">
        <v>0.12424595533339332</v>
      </c>
      <c r="R345" s="133">
        <v>0.20819797687180847</v>
      </c>
      <c r="S345" s="133">
        <v>0.1290379751484447</v>
      </c>
      <c r="T345" s="133">
        <v>8.0975306423228172E-2</v>
      </c>
      <c r="U345" s="133">
        <v>0.12369037647103248</v>
      </c>
      <c r="V345" s="133">
        <v>0.19666627429045089</v>
      </c>
      <c r="W345" s="133">
        <v>0.16892481212218971</v>
      </c>
      <c r="X345" s="133">
        <v>8.998994295167688E-2</v>
      </c>
      <c r="Y345" s="133">
        <v>9.0660621419411391E-2</v>
      </c>
      <c r="Z345" s="133">
        <v>9.0465086789534077E-2</v>
      </c>
      <c r="AA345" s="133">
        <v>0.10952575126407436</v>
      </c>
      <c r="AB345" s="133">
        <v>8.6540088177336341E-2</v>
      </c>
      <c r="AC345" s="133">
        <v>0.12064711783190525</v>
      </c>
      <c r="AD345" s="133">
        <v>0.13985738588662561</v>
      </c>
      <c r="AE345" s="133">
        <v>0.123594326700579</v>
      </c>
      <c r="AF345" s="133">
        <v>6.839828383794351E-2</v>
      </c>
      <c r="AG345" s="133">
        <v>0.13190692223067796</v>
      </c>
      <c r="AH345" s="133">
        <v>0.15397765488007648</v>
      </c>
      <c r="AI345" s="133">
        <v>7.1200917126939461E-2</v>
      </c>
      <c r="AJ345" s="133">
        <v>0.13153629895689445</v>
      </c>
      <c r="AK345" s="133">
        <v>0.15974706493665999</v>
      </c>
      <c r="AL345" s="133">
        <v>0.10968945932196902</v>
      </c>
      <c r="AM345" s="133" t="s">
        <v>1751</v>
      </c>
      <c r="AN345" s="133" t="s">
        <v>1751</v>
      </c>
      <c r="AO345" s="133" t="s">
        <v>1751</v>
      </c>
      <c r="AP345" s="133">
        <v>6.2668379900913174E-2</v>
      </c>
      <c r="AQ345" s="133">
        <v>0.14563668296332083</v>
      </c>
      <c r="AR345" s="133">
        <v>0.14688554958310432</v>
      </c>
      <c r="AS345" s="133">
        <v>7.9470861369582785E-2</v>
      </c>
      <c r="AT345" s="133" t="s">
        <v>1751</v>
      </c>
      <c r="AU345" s="133" t="s">
        <v>1751</v>
      </c>
      <c r="AV345" s="68" t="s">
        <v>1751</v>
      </c>
      <c r="AW345" s="68" t="s">
        <v>1751</v>
      </c>
      <c r="AX345" s="68" t="s">
        <v>1751</v>
      </c>
      <c r="AY345" s="68">
        <v>0.13653299082759801</v>
      </c>
      <c r="AZ345" s="68">
        <v>0.13856729763990669</v>
      </c>
      <c r="BA345" s="68" t="s">
        <v>1751</v>
      </c>
      <c r="BB345" s="68">
        <v>0.10736416222790617</v>
      </c>
      <c r="BC345" s="68" t="s">
        <v>1751</v>
      </c>
      <c r="BD345" s="68" t="s">
        <v>1751</v>
      </c>
      <c r="BE345" s="68" t="s">
        <v>1751</v>
      </c>
      <c r="BF345" s="68" t="s">
        <v>1751</v>
      </c>
      <c r="BG345" s="68" t="s">
        <v>1751</v>
      </c>
      <c r="BH345" s="68" t="s">
        <v>1751</v>
      </c>
      <c r="BI345" s="68" t="s">
        <v>1751</v>
      </c>
      <c r="BJ345" s="68" t="s">
        <v>1751</v>
      </c>
      <c r="BK345" s="68" t="s">
        <v>1751</v>
      </c>
      <c r="BL345" s="68" t="s">
        <v>1751</v>
      </c>
      <c r="BM345" s="68" t="s">
        <v>1751</v>
      </c>
    </row>
    <row r="346" spans="1:65">
      <c r="A346" s="132">
        <v>45244</v>
      </c>
      <c r="B346" s="133">
        <v>0.11810052094565499</v>
      </c>
      <c r="C346" s="133">
        <v>0.12246638351865242</v>
      </c>
      <c r="D346" s="133">
        <v>0.16066486286758558</v>
      </c>
      <c r="E346" s="133">
        <v>0.14344857641728181</v>
      </c>
      <c r="F346" s="133">
        <v>0.14074901887417016</v>
      </c>
      <c r="G346" s="133">
        <v>0.14001758225312924</v>
      </c>
      <c r="H346" s="133">
        <v>0.14277806120839004</v>
      </c>
      <c r="I346" s="133">
        <v>0.14342726390513244</v>
      </c>
      <c r="J346" s="133">
        <v>0.13854570340071104</v>
      </c>
      <c r="K346" s="133">
        <v>0.14325406279689901</v>
      </c>
      <c r="L346" s="133">
        <v>0.13258512810553222</v>
      </c>
      <c r="M346" s="133">
        <v>0.12103362102480975</v>
      </c>
      <c r="N346" s="133">
        <v>8.6965658354996173E-2</v>
      </c>
      <c r="O346" s="133">
        <v>0.15179995420123943</v>
      </c>
      <c r="P346" s="133">
        <v>0.12910376978786922</v>
      </c>
      <c r="Q346" s="133">
        <v>0.12424595533339332</v>
      </c>
      <c r="R346" s="133">
        <v>0.20819797687180847</v>
      </c>
      <c r="S346" s="133">
        <v>0.1290379751484447</v>
      </c>
      <c r="T346" s="133">
        <v>8.0975306423228172E-2</v>
      </c>
      <c r="U346" s="133">
        <v>0.12369037647103248</v>
      </c>
      <c r="V346" s="133">
        <v>0.19666627429045089</v>
      </c>
      <c r="W346" s="133">
        <v>0.16892481212218971</v>
      </c>
      <c r="X346" s="133">
        <v>8.998994295167688E-2</v>
      </c>
      <c r="Y346" s="133">
        <v>9.0660621419411391E-2</v>
      </c>
      <c r="Z346" s="133">
        <v>9.0465086789534077E-2</v>
      </c>
      <c r="AA346" s="133">
        <v>0.10952575126407436</v>
      </c>
      <c r="AB346" s="133">
        <v>8.6540088177336341E-2</v>
      </c>
      <c r="AC346" s="133">
        <v>0.12064711783190525</v>
      </c>
      <c r="AD346" s="133">
        <v>0.13985738588662561</v>
      </c>
      <c r="AE346" s="133">
        <v>0.123594326700579</v>
      </c>
      <c r="AF346" s="133">
        <v>6.839828383794351E-2</v>
      </c>
      <c r="AG346" s="133">
        <v>0.13190692223067796</v>
      </c>
      <c r="AH346" s="133">
        <v>0.15397765488007648</v>
      </c>
      <c r="AI346" s="133">
        <v>7.1200917126939461E-2</v>
      </c>
      <c r="AJ346" s="133">
        <v>0.13153629895689445</v>
      </c>
      <c r="AK346" s="133">
        <v>0.15974706493665999</v>
      </c>
      <c r="AL346" s="133">
        <v>0.10968945932196902</v>
      </c>
      <c r="AM346" s="133" t="s">
        <v>1751</v>
      </c>
      <c r="AN346" s="133" t="s">
        <v>1751</v>
      </c>
      <c r="AO346" s="133" t="s">
        <v>1751</v>
      </c>
      <c r="AP346" s="133">
        <v>6.2668379900913174E-2</v>
      </c>
      <c r="AQ346" s="133">
        <v>0.14563668296332083</v>
      </c>
      <c r="AR346" s="133">
        <v>0.14688554958310432</v>
      </c>
      <c r="AS346" s="133">
        <v>7.9470861369582785E-2</v>
      </c>
      <c r="AT346" s="133" t="s">
        <v>1751</v>
      </c>
      <c r="AU346" s="133" t="s">
        <v>1751</v>
      </c>
      <c r="AV346" s="68" t="s">
        <v>1751</v>
      </c>
      <c r="AW346" s="68" t="s">
        <v>1751</v>
      </c>
      <c r="AX346" s="68" t="s">
        <v>1751</v>
      </c>
      <c r="AY346" s="68">
        <v>0.13653299082759801</v>
      </c>
      <c r="AZ346" s="68">
        <v>0.13856729763990669</v>
      </c>
      <c r="BA346" s="68" t="s">
        <v>1751</v>
      </c>
      <c r="BB346" s="68">
        <v>0.10736416222790617</v>
      </c>
      <c r="BC346" s="68" t="s">
        <v>1751</v>
      </c>
      <c r="BD346" s="68" t="s">
        <v>1751</v>
      </c>
      <c r="BE346" s="68" t="s">
        <v>1751</v>
      </c>
      <c r="BF346" s="68" t="s">
        <v>1751</v>
      </c>
      <c r="BG346" s="68" t="s">
        <v>1751</v>
      </c>
      <c r="BH346" s="68" t="s">
        <v>1751</v>
      </c>
      <c r="BI346" s="68" t="s">
        <v>1751</v>
      </c>
      <c r="BJ346" s="68" t="s">
        <v>1751</v>
      </c>
      <c r="BK346" s="68" t="s">
        <v>1751</v>
      </c>
      <c r="BL346" s="68" t="s">
        <v>1751</v>
      </c>
      <c r="BM346" s="68" t="s">
        <v>1751</v>
      </c>
    </row>
    <row r="347" spans="1:65">
      <c r="A347" s="132">
        <v>45245</v>
      </c>
      <c r="B347" s="133">
        <v>0.11810052094565499</v>
      </c>
      <c r="C347" s="133">
        <v>0.12246638351865242</v>
      </c>
      <c r="D347" s="133">
        <v>0.16066486286758558</v>
      </c>
      <c r="E347" s="133">
        <v>0.14344857641728181</v>
      </c>
      <c r="F347" s="133">
        <v>0.14074901887417016</v>
      </c>
      <c r="G347" s="133">
        <v>0.14001758225312924</v>
      </c>
      <c r="H347" s="133">
        <v>0.14277806120839004</v>
      </c>
      <c r="I347" s="133">
        <v>0.14342726390513244</v>
      </c>
      <c r="J347" s="133">
        <v>0.13854570340071104</v>
      </c>
      <c r="K347" s="133">
        <v>0.14325406279689901</v>
      </c>
      <c r="L347" s="133">
        <v>0.13258512810553222</v>
      </c>
      <c r="M347" s="133">
        <v>0.12103362102480975</v>
      </c>
      <c r="N347" s="133">
        <v>8.6965658354996173E-2</v>
      </c>
      <c r="O347" s="133">
        <v>0.15179995420123943</v>
      </c>
      <c r="P347" s="133">
        <v>0.12910376978786922</v>
      </c>
      <c r="Q347" s="133">
        <v>0.12424595533339332</v>
      </c>
      <c r="R347" s="133">
        <v>0.20819797687180847</v>
      </c>
      <c r="S347" s="133">
        <v>0.1290379751484447</v>
      </c>
      <c r="T347" s="133">
        <v>8.0975306423228172E-2</v>
      </c>
      <c r="U347" s="133">
        <v>0.12369037647103248</v>
      </c>
      <c r="V347" s="133">
        <v>0.19666627429045089</v>
      </c>
      <c r="W347" s="133">
        <v>0.16892481212218971</v>
      </c>
      <c r="X347" s="133">
        <v>8.998994295167688E-2</v>
      </c>
      <c r="Y347" s="133">
        <v>9.0660621419411391E-2</v>
      </c>
      <c r="Z347" s="133">
        <v>9.0465086789534077E-2</v>
      </c>
      <c r="AA347" s="133">
        <v>0.10952575126407436</v>
      </c>
      <c r="AB347" s="133">
        <v>8.6540088177336341E-2</v>
      </c>
      <c r="AC347" s="133">
        <v>0.12064711783190525</v>
      </c>
      <c r="AD347" s="133">
        <v>0.13985738588662561</v>
      </c>
      <c r="AE347" s="133">
        <v>0.123594326700579</v>
      </c>
      <c r="AF347" s="133">
        <v>6.839828383794351E-2</v>
      </c>
      <c r="AG347" s="133">
        <v>0.13190692223067796</v>
      </c>
      <c r="AH347" s="133">
        <v>0.15397765488007648</v>
      </c>
      <c r="AI347" s="133">
        <v>7.1200917126939461E-2</v>
      </c>
      <c r="AJ347" s="133">
        <v>0.13153629895689445</v>
      </c>
      <c r="AK347" s="133">
        <v>0.15974706493665999</v>
      </c>
      <c r="AL347" s="133">
        <v>0.10968945932196902</v>
      </c>
      <c r="AM347" s="133" t="s">
        <v>1751</v>
      </c>
      <c r="AN347" s="133" t="s">
        <v>1751</v>
      </c>
      <c r="AO347" s="133" t="s">
        <v>1751</v>
      </c>
      <c r="AP347" s="133">
        <v>6.2668379900913174E-2</v>
      </c>
      <c r="AQ347" s="133">
        <v>0.14563668296332083</v>
      </c>
      <c r="AR347" s="133">
        <v>0.14688554958310432</v>
      </c>
      <c r="AS347" s="133">
        <v>7.9470861369582785E-2</v>
      </c>
      <c r="AT347" s="133" t="s">
        <v>1751</v>
      </c>
      <c r="AU347" s="133" t="s">
        <v>1751</v>
      </c>
      <c r="AV347" s="68" t="s">
        <v>1751</v>
      </c>
      <c r="AW347" s="68" t="s">
        <v>1751</v>
      </c>
      <c r="AX347" s="68" t="s">
        <v>1751</v>
      </c>
      <c r="AY347" s="68">
        <v>0.13653299082759801</v>
      </c>
      <c r="AZ347" s="68">
        <v>0.13856729763990669</v>
      </c>
      <c r="BA347" s="68" t="s">
        <v>1751</v>
      </c>
      <c r="BB347" s="68">
        <v>0.10736416222790617</v>
      </c>
      <c r="BC347" s="68" t="s">
        <v>1751</v>
      </c>
      <c r="BD347" s="68" t="s">
        <v>1751</v>
      </c>
      <c r="BE347" s="68" t="s">
        <v>1751</v>
      </c>
      <c r="BF347" s="68" t="s">
        <v>1751</v>
      </c>
      <c r="BG347" s="68" t="s">
        <v>1751</v>
      </c>
      <c r="BH347" s="68" t="s">
        <v>1751</v>
      </c>
      <c r="BI347" s="68" t="s">
        <v>1751</v>
      </c>
      <c r="BJ347" s="68" t="s">
        <v>1751</v>
      </c>
      <c r="BK347" s="68" t="s">
        <v>1751</v>
      </c>
      <c r="BL347" s="68" t="s">
        <v>1751</v>
      </c>
      <c r="BM347" s="68" t="s">
        <v>1751</v>
      </c>
    </row>
    <row r="348" spans="1:65">
      <c r="A348" s="132">
        <v>45246</v>
      </c>
      <c r="B348" s="133">
        <v>0.11810052094565499</v>
      </c>
      <c r="C348" s="133">
        <v>0.12246638351865242</v>
      </c>
      <c r="D348" s="133">
        <v>0.16066486286758558</v>
      </c>
      <c r="E348" s="133">
        <v>0.14344857641728181</v>
      </c>
      <c r="F348" s="133">
        <v>0.14074901887417016</v>
      </c>
      <c r="G348" s="133">
        <v>0.14001758225312924</v>
      </c>
      <c r="H348" s="133">
        <v>0.14277806120839004</v>
      </c>
      <c r="I348" s="133">
        <v>0.14342726390513244</v>
      </c>
      <c r="J348" s="133">
        <v>0.13854570340071104</v>
      </c>
      <c r="K348" s="133">
        <v>0.14325406279689901</v>
      </c>
      <c r="L348" s="133">
        <v>0.13258512810553222</v>
      </c>
      <c r="M348" s="133">
        <v>0.12103362102480975</v>
      </c>
      <c r="N348" s="133">
        <v>8.6965658354996173E-2</v>
      </c>
      <c r="O348" s="133">
        <v>0.15179995420123943</v>
      </c>
      <c r="P348" s="133">
        <v>0.12910376978786922</v>
      </c>
      <c r="Q348" s="133">
        <v>0.12424595533339332</v>
      </c>
      <c r="R348" s="133">
        <v>0.20819797687180847</v>
      </c>
      <c r="S348" s="133">
        <v>0.1290379751484447</v>
      </c>
      <c r="T348" s="133">
        <v>8.0975306423228172E-2</v>
      </c>
      <c r="U348" s="133">
        <v>0.12369037647103248</v>
      </c>
      <c r="V348" s="133">
        <v>0.19666627429045089</v>
      </c>
      <c r="W348" s="133">
        <v>0.16892481212218971</v>
      </c>
      <c r="X348" s="133">
        <v>8.998994295167688E-2</v>
      </c>
      <c r="Y348" s="133">
        <v>9.0660621419411391E-2</v>
      </c>
      <c r="Z348" s="133">
        <v>9.0465086789534077E-2</v>
      </c>
      <c r="AA348" s="133">
        <v>0.10952575126407436</v>
      </c>
      <c r="AB348" s="133">
        <v>8.6540088177336341E-2</v>
      </c>
      <c r="AC348" s="133">
        <v>0.12064711783190525</v>
      </c>
      <c r="AD348" s="133">
        <v>0.13985738588662561</v>
      </c>
      <c r="AE348" s="133">
        <v>0.123594326700579</v>
      </c>
      <c r="AF348" s="133">
        <v>6.839828383794351E-2</v>
      </c>
      <c r="AG348" s="133">
        <v>0.13190692223067796</v>
      </c>
      <c r="AH348" s="133">
        <v>0.15397765488007648</v>
      </c>
      <c r="AI348" s="133">
        <v>7.1200917126939461E-2</v>
      </c>
      <c r="AJ348" s="133">
        <v>0.13153629895689445</v>
      </c>
      <c r="AK348" s="133">
        <v>0.15974706493665999</v>
      </c>
      <c r="AL348" s="133">
        <v>0.10968945932196902</v>
      </c>
      <c r="AM348" s="133" t="s">
        <v>1751</v>
      </c>
      <c r="AN348" s="133" t="s">
        <v>1751</v>
      </c>
      <c r="AO348" s="133" t="s">
        <v>1751</v>
      </c>
      <c r="AP348" s="133">
        <v>6.2668379900913174E-2</v>
      </c>
      <c r="AQ348" s="133">
        <v>0.14563668296332083</v>
      </c>
      <c r="AR348" s="133">
        <v>0.14688554958310432</v>
      </c>
      <c r="AS348" s="133">
        <v>7.9470861369582785E-2</v>
      </c>
      <c r="AT348" s="133" t="s">
        <v>1751</v>
      </c>
      <c r="AU348" s="133" t="s">
        <v>1751</v>
      </c>
      <c r="AV348" s="68" t="s">
        <v>1751</v>
      </c>
      <c r="AW348" s="68" t="s">
        <v>1751</v>
      </c>
      <c r="AX348" s="68" t="s">
        <v>1751</v>
      </c>
      <c r="AY348" s="68">
        <v>0.13653299082759801</v>
      </c>
      <c r="AZ348" s="68">
        <v>0.13856729763990669</v>
      </c>
      <c r="BA348" s="68" t="s">
        <v>1751</v>
      </c>
      <c r="BB348" s="68">
        <v>0.10736416222790617</v>
      </c>
      <c r="BC348" s="68" t="s">
        <v>1751</v>
      </c>
      <c r="BD348" s="68" t="s">
        <v>1751</v>
      </c>
      <c r="BE348" s="68" t="s">
        <v>1751</v>
      </c>
      <c r="BF348" s="68" t="s">
        <v>1751</v>
      </c>
      <c r="BG348" s="68" t="s">
        <v>1751</v>
      </c>
      <c r="BH348" s="68" t="s">
        <v>1751</v>
      </c>
      <c r="BI348" s="68" t="s">
        <v>1751</v>
      </c>
      <c r="BJ348" s="68" t="s">
        <v>1751</v>
      </c>
      <c r="BK348" s="68" t="s">
        <v>1751</v>
      </c>
      <c r="BL348" s="68" t="s">
        <v>1751</v>
      </c>
      <c r="BM348" s="68" t="s">
        <v>1751</v>
      </c>
    </row>
    <row r="349" spans="1:65">
      <c r="A349" s="132">
        <v>45247</v>
      </c>
      <c r="B349" s="133">
        <v>0.11810052094565499</v>
      </c>
      <c r="C349" s="133">
        <v>0.12246638351865242</v>
      </c>
      <c r="D349" s="133">
        <v>0.16066486286758558</v>
      </c>
      <c r="E349" s="133">
        <v>0.14344857641728181</v>
      </c>
      <c r="F349" s="133">
        <v>0.14074901887417016</v>
      </c>
      <c r="G349" s="133">
        <v>0.14001758225312924</v>
      </c>
      <c r="H349" s="133">
        <v>0.14277806120839004</v>
      </c>
      <c r="I349" s="133">
        <v>0.14342726390513244</v>
      </c>
      <c r="J349" s="133">
        <v>0.13854570340071104</v>
      </c>
      <c r="K349" s="133">
        <v>0.14325406279689901</v>
      </c>
      <c r="L349" s="133">
        <v>0.13258512810553222</v>
      </c>
      <c r="M349" s="133">
        <v>0.12103362102480975</v>
      </c>
      <c r="N349" s="133">
        <v>8.6965658354996173E-2</v>
      </c>
      <c r="O349" s="133">
        <v>0.15179995420123943</v>
      </c>
      <c r="P349" s="133">
        <v>0.12910376978786922</v>
      </c>
      <c r="Q349" s="133">
        <v>0.12424595533339332</v>
      </c>
      <c r="R349" s="133">
        <v>0.20819797687180847</v>
      </c>
      <c r="S349" s="133">
        <v>0.1290379751484447</v>
      </c>
      <c r="T349" s="133">
        <v>8.0975306423228172E-2</v>
      </c>
      <c r="U349" s="133">
        <v>0.12369037647103248</v>
      </c>
      <c r="V349" s="133">
        <v>0.19666627429045089</v>
      </c>
      <c r="W349" s="133">
        <v>0.16892481212218971</v>
      </c>
      <c r="X349" s="133">
        <v>8.998994295167688E-2</v>
      </c>
      <c r="Y349" s="133">
        <v>9.0660621419411391E-2</v>
      </c>
      <c r="Z349" s="133">
        <v>9.0465086789534077E-2</v>
      </c>
      <c r="AA349" s="133">
        <v>0.10952575126407436</v>
      </c>
      <c r="AB349" s="133">
        <v>8.6540088177336341E-2</v>
      </c>
      <c r="AC349" s="133">
        <v>0.12064711783190525</v>
      </c>
      <c r="AD349" s="133">
        <v>0.13985738588662561</v>
      </c>
      <c r="AE349" s="133">
        <v>0.123594326700579</v>
      </c>
      <c r="AF349" s="133">
        <v>6.839828383794351E-2</v>
      </c>
      <c r="AG349" s="133">
        <v>0.13190692223067796</v>
      </c>
      <c r="AH349" s="133">
        <v>0.15397765488007648</v>
      </c>
      <c r="AI349" s="133">
        <v>7.1200917126939461E-2</v>
      </c>
      <c r="AJ349" s="133">
        <v>0.13153629895689445</v>
      </c>
      <c r="AK349" s="133">
        <v>0.15974706493665999</v>
      </c>
      <c r="AL349" s="133">
        <v>0.10968945932196902</v>
      </c>
      <c r="AM349" s="133" t="s">
        <v>1751</v>
      </c>
      <c r="AN349" s="133" t="s">
        <v>1751</v>
      </c>
      <c r="AO349" s="133" t="s">
        <v>1751</v>
      </c>
      <c r="AP349" s="133">
        <v>6.2668379900913174E-2</v>
      </c>
      <c r="AQ349" s="133">
        <v>0.14563668296332083</v>
      </c>
      <c r="AR349" s="133">
        <v>0.14688554958310432</v>
      </c>
      <c r="AS349" s="133">
        <v>7.9470861369582785E-2</v>
      </c>
      <c r="AT349" s="133" t="s">
        <v>1751</v>
      </c>
      <c r="AU349" s="133" t="s">
        <v>1751</v>
      </c>
      <c r="AV349" s="68" t="s">
        <v>1751</v>
      </c>
      <c r="AW349" s="68" t="s">
        <v>1751</v>
      </c>
      <c r="AX349" s="68" t="s">
        <v>1751</v>
      </c>
      <c r="AY349" s="68">
        <v>0.13653299082759801</v>
      </c>
      <c r="AZ349" s="68">
        <v>0.13856729763990669</v>
      </c>
      <c r="BA349" s="68" t="s">
        <v>1751</v>
      </c>
      <c r="BB349" s="68">
        <v>0.10736416222790617</v>
      </c>
      <c r="BC349" s="68" t="s">
        <v>1751</v>
      </c>
      <c r="BD349" s="68" t="s">
        <v>1751</v>
      </c>
      <c r="BE349" s="68" t="s">
        <v>1751</v>
      </c>
      <c r="BF349" s="68" t="s">
        <v>1751</v>
      </c>
      <c r="BG349" s="68" t="s">
        <v>1751</v>
      </c>
      <c r="BH349" s="68" t="s">
        <v>1751</v>
      </c>
      <c r="BI349" s="68" t="s">
        <v>1751</v>
      </c>
      <c r="BJ349" s="68" t="s">
        <v>1751</v>
      </c>
      <c r="BK349" s="68" t="s">
        <v>1751</v>
      </c>
      <c r="BL349" s="68" t="s">
        <v>1751</v>
      </c>
      <c r="BM349" s="68" t="s">
        <v>1751</v>
      </c>
    </row>
    <row r="350" spans="1:65">
      <c r="A350" s="132">
        <v>45248</v>
      </c>
      <c r="B350" s="133">
        <v>0.11810052094565499</v>
      </c>
      <c r="C350" s="133">
        <v>0.12246638351865242</v>
      </c>
      <c r="D350" s="133">
        <v>0.16066486286758558</v>
      </c>
      <c r="E350" s="133">
        <v>0.14344857641728181</v>
      </c>
      <c r="F350" s="133">
        <v>0.14074901887417016</v>
      </c>
      <c r="G350" s="133">
        <v>0.14001758225312924</v>
      </c>
      <c r="H350" s="133">
        <v>0.14277806120839004</v>
      </c>
      <c r="I350" s="133">
        <v>0.14342726390513244</v>
      </c>
      <c r="J350" s="133">
        <v>0.13854570340071104</v>
      </c>
      <c r="K350" s="133">
        <v>0.14325406279689901</v>
      </c>
      <c r="L350" s="133">
        <v>0.13258512810553222</v>
      </c>
      <c r="M350" s="133">
        <v>0.12103362102480975</v>
      </c>
      <c r="N350" s="133">
        <v>8.6965658354996173E-2</v>
      </c>
      <c r="O350" s="133">
        <v>0.15179995420123943</v>
      </c>
      <c r="P350" s="133">
        <v>0.12910376978786922</v>
      </c>
      <c r="Q350" s="133">
        <v>0.12424595533339332</v>
      </c>
      <c r="R350" s="133">
        <v>0.20819797687180847</v>
      </c>
      <c r="S350" s="133">
        <v>0.1290379751484447</v>
      </c>
      <c r="T350" s="133">
        <v>8.0975306423228172E-2</v>
      </c>
      <c r="U350" s="133">
        <v>0.12369037647103248</v>
      </c>
      <c r="V350" s="133">
        <v>0.19666627429045089</v>
      </c>
      <c r="W350" s="133">
        <v>0.16892481212218971</v>
      </c>
      <c r="X350" s="133">
        <v>8.998994295167688E-2</v>
      </c>
      <c r="Y350" s="133">
        <v>9.0660621419411391E-2</v>
      </c>
      <c r="Z350" s="133">
        <v>9.0465086789534077E-2</v>
      </c>
      <c r="AA350" s="133">
        <v>0.10952575126407436</v>
      </c>
      <c r="AB350" s="133">
        <v>8.6540088177336341E-2</v>
      </c>
      <c r="AC350" s="133">
        <v>0.12064711783190525</v>
      </c>
      <c r="AD350" s="133">
        <v>0.13985738588662561</v>
      </c>
      <c r="AE350" s="133">
        <v>0.123594326700579</v>
      </c>
      <c r="AF350" s="133">
        <v>6.839828383794351E-2</v>
      </c>
      <c r="AG350" s="133">
        <v>0.13190692223067796</v>
      </c>
      <c r="AH350" s="133">
        <v>0.15397765488007648</v>
      </c>
      <c r="AI350" s="133">
        <v>7.1200917126939461E-2</v>
      </c>
      <c r="AJ350" s="133">
        <v>0.13153629895689445</v>
      </c>
      <c r="AK350" s="133">
        <v>0.15974706493665999</v>
      </c>
      <c r="AL350" s="133">
        <v>0.10968945932196902</v>
      </c>
      <c r="AM350" s="133" t="s">
        <v>1751</v>
      </c>
      <c r="AN350" s="133" t="s">
        <v>1751</v>
      </c>
      <c r="AO350" s="133" t="s">
        <v>1751</v>
      </c>
      <c r="AP350" s="133">
        <v>6.2668379900913174E-2</v>
      </c>
      <c r="AQ350" s="133">
        <v>0.14563668296332083</v>
      </c>
      <c r="AR350" s="133">
        <v>0.14688554958310432</v>
      </c>
      <c r="AS350" s="133">
        <v>7.9470861369582785E-2</v>
      </c>
      <c r="AT350" s="133" t="s">
        <v>1751</v>
      </c>
      <c r="AU350" s="133" t="s">
        <v>1751</v>
      </c>
      <c r="AV350" s="68" t="s">
        <v>1751</v>
      </c>
      <c r="AW350" s="68" t="s">
        <v>1751</v>
      </c>
      <c r="AX350" s="68" t="s">
        <v>1751</v>
      </c>
      <c r="AY350" s="68">
        <v>0.13653299082759801</v>
      </c>
      <c r="AZ350" s="68">
        <v>0.13856729763990669</v>
      </c>
      <c r="BA350" s="68" t="s">
        <v>1751</v>
      </c>
      <c r="BB350" s="68">
        <v>0.10736416222790617</v>
      </c>
      <c r="BC350" s="68" t="s">
        <v>1751</v>
      </c>
      <c r="BD350" s="68" t="s">
        <v>1751</v>
      </c>
      <c r="BE350" s="68" t="s">
        <v>1751</v>
      </c>
      <c r="BF350" s="68" t="s">
        <v>1751</v>
      </c>
      <c r="BG350" s="68" t="s">
        <v>1751</v>
      </c>
      <c r="BH350" s="68" t="s">
        <v>1751</v>
      </c>
      <c r="BI350" s="68" t="s">
        <v>1751</v>
      </c>
      <c r="BJ350" s="68" t="s">
        <v>1751</v>
      </c>
      <c r="BK350" s="68" t="s">
        <v>1751</v>
      </c>
      <c r="BL350" s="68" t="s">
        <v>1751</v>
      </c>
      <c r="BM350" s="68" t="s">
        <v>1751</v>
      </c>
    </row>
    <row r="351" spans="1:65">
      <c r="A351" s="132">
        <v>45249</v>
      </c>
      <c r="B351" s="133">
        <v>0.11810052094565499</v>
      </c>
      <c r="C351" s="133">
        <v>0.12246638351865242</v>
      </c>
      <c r="D351" s="133">
        <v>0.16066486286758558</v>
      </c>
      <c r="E351" s="133">
        <v>0.14344857641728181</v>
      </c>
      <c r="F351" s="133">
        <v>0.14074901887417016</v>
      </c>
      <c r="G351" s="133">
        <v>0.14001758225312924</v>
      </c>
      <c r="H351" s="133">
        <v>0.14277806120839004</v>
      </c>
      <c r="I351" s="133">
        <v>0.14342726390513244</v>
      </c>
      <c r="J351" s="133">
        <v>0.13854570340071104</v>
      </c>
      <c r="K351" s="133">
        <v>0.14325406279689901</v>
      </c>
      <c r="L351" s="133">
        <v>0.13258512810553222</v>
      </c>
      <c r="M351" s="133">
        <v>0.12103362102480975</v>
      </c>
      <c r="N351" s="133">
        <v>8.6965658354996173E-2</v>
      </c>
      <c r="O351" s="133">
        <v>0.15179995420123943</v>
      </c>
      <c r="P351" s="133">
        <v>0.12910376978786922</v>
      </c>
      <c r="Q351" s="133">
        <v>0.12424595533339332</v>
      </c>
      <c r="R351" s="133">
        <v>0.20819797687180847</v>
      </c>
      <c r="S351" s="133">
        <v>0.1290379751484447</v>
      </c>
      <c r="T351" s="133">
        <v>8.0975306423228172E-2</v>
      </c>
      <c r="U351" s="133">
        <v>0.12369037647103248</v>
      </c>
      <c r="V351" s="133">
        <v>0.19666627429045089</v>
      </c>
      <c r="W351" s="133">
        <v>0.16892481212218971</v>
      </c>
      <c r="X351" s="133">
        <v>8.998994295167688E-2</v>
      </c>
      <c r="Y351" s="133">
        <v>9.0660621419411391E-2</v>
      </c>
      <c r="Z351" s="133">
        <v>9.0465086789534077E-2</v>
      </c>
      <c r="AA351" s="133">
        <v>0.10952575126407436</v>
      </c>
      <c r="AB351" s="133">
        <v>8.6540088177336341E-2</v>
      </c>
      <c r="AC351" s="133">
        <v>0.12064711783190525</v>
      </c>
      <c r="AD351" s="133">
        <v>0.13985738588662561</v>
      </c>
      <c r="AE351" s="133">
        <v>0.123594326700579</v>
      </c>
      <c r="AF351" s="133">
        <v>6.839828383794351E-2</v>
      </c>
      <c r="AG351" s="133">
        <v>0.13190692223067796</v>
      </c>
      <c r="AH351" s="133">
        <v>0.15397765488007648</v>
      </c>
      <c r="AI351" s="133">
        <v>7.1200917126939461E-2</v>
      </c>
      <c r="AJ351" s="133">
        <v>0.13153629895689445</v>
      </c>
      <c r="AK351" s="133">
        <v>0.15974706493665999</v>
      </c>
      <c r="AL351" s="133">
        <v>0.10968945932196902</v>
      </c>
      <c r="AM351" s="133" t="s">
        <v>1751</v>
      </c>
      <c r="AN351" s="133" t="s">
        <v>1751</v>
      </c>
      <c r="AO351" s="133" t="s">
        <v>1751</v>
      </c>
      <c r="AP351" s="133">
        <v>6.2668379900913174E-2</v>
      </c>
      <c r="AQ351" s="133">
        <v>0.14563668296332083</v>
      </c>
      <c r="AR351" s="133">
        <v>0.14688554958310432</v>
      </c>
      <c r="AS351" s="133">
        <v>7.9470861369582785E-2</v>
      </c>
      <c r="AT351" s="133" t="s">
        <v>1751</v>
      </c>
      <c r="AU351" s="133" t="s">
        <v>1751</v>
      </c>
      <c r="AV351" s="68" t="s">
        <v>1751</v>
      </c>
      <c r="AW351" s="68" t="s">
        <v>1751</v>
      </c>
      <c r="AX351" s="68" t="s">
        <v>1751</v>
      </c>
      <c r="AY351" s="68">
        <v>0.13653299082759801</v>
      </c>
      <c r="AZ351" s="68">
        <v>0.13856729763990669</v>
      </c>
      <c r="BA351" s="68" t="s">
        <v>1751</v>
      </c>
      <c r="BB351" s="68">
        <v>0.10736416222790617</v>
      </c>
      <c r="BC351" s="68" t="s">
        <v>1751</v>
      </c>
      <c r="BD351" s="68" t="s">
        <v>1751</v>
      </c>
      <c r="BE351" s="68" t="s">
        <v>1751</v>
      </c>
      <c r="BF351" s="68" t="s">
        <v>1751</v>
      </c>
      <c r="BG351" s="68" t="s">
        <v>1751</v>
      </c>
      <c r="BH351" s="68" t="s">
        <v>1751</v>
      </c>
      <c r="BI351" s="68" t="s">
        <v>1751</v>
      </c>
      <c r="BJ351" s="68" t="s">
        <v>1751</v>
      </c>
      <c r="BK351" s="68" t="s">
        <v>1751</v>
      </c>
      <c r="BL351" s="68" t="s">
        <v>1751</v>
      </c>
      <c r="BM351" s="68" t="s">
        <v>1751</v>
      </c>
    </row>
    <row r="352" spans="1:65">
      <c r="A352" s="132">
        <v>45250</v>
      </c>
      <c r="B352" s="133">
        <v>0.11947368893118784</v>
      </c>
      <c r="C352" s="133">
        <v>0.12246638351865229</v>
      </c>
      <c r="D352" s="133">
        <v>0.16066486286758558</v>
      </c>
      <c r="E352" s="133">
        <v>0.1434485762858887</v>
      </c>
      <c r="F352" s="133">
        <v>0.14074901887417016</v>
      </c>
      <c r="G352" s="133">
        <v>0.14357271243188086</v>
      </c>
      <c r="H352" s="133">
        <v>0.14277806118636913</v>
      </c>
      <c r="I352" s="133">
        <v>0.14342726390513244</v>
      </c>
      <c r="J352" s="133">
        <v>0.13854570340071087</v>
      </c>
      <c r="K352" s="133">
        <v>0.14325406279689901</v>
      </c>
      <c r="L352" s="133">
        <v>0.13020619296105809</v>
      </c>
      <c r="M352" s="133">
        <v>0.12103362102480975</v>
      </c>
      <c r="N352" s="133">
        <v>8.696565849231723E-2</v>
      </c>
      <c r="O352" s="133">
        <v>0.15179995420123946</v>
      </c>
      <c r="P352" s="133">
        <v>0.12910376978786922</v>
      </c>
      <c r="Q352" s="133">
        <v>0.12424595538315775</v>
      </c>
      <c r="R352" s="133">
        <v>0.20819797687180847</v>
      </c>
      <c r="S352" s="133">
        <v>0.1290379751484447</v>
      </c>
      <c r="T352" s="133">
        <v>8.0975306423227478E-2</v>
      </c>
      <c r="U352" s="133">
        <v>0.12739172170028726</v>
      </c>
      <c r="V352" s="133">
        <v>0.19666627429045103</v>
      </c>
      <c r="W352" s="133">
        <v>0.16892481210687385</v>
      </c>
      <c r="X352" s="133">
        <v>8.9989942951676866E-2</v>
      </c>
      <c r="Y352" s="133">
        <v>9.0660621506634703E-2</v>
      </c>
      <c r="Z352" s="133">
        <v>9.0465086789534022E-2</v>
      </c>
      <c r="AA352" s="133">
        <v>0.10952575126407436</v>
      </c>
      <c r="AB352" s="133">
        <v>8.6540088177336244E-2</v>
      </c>
      <c r="AC352" s="133">
        <v>0.12643896592866102</v>
      </c>
      <c r="AD352" s="133">
        <v>0.13985738588662561</v>
      </c>
      <c r="AE352" s="133">
        <v>0.12359432670057909</v>
      </c>
      <c r="AF352" s="133">
        <v>6.8398283837943427E-2</v>
      </c>
      <c r="AG352" s="133">
        <v>0.13230902218861684</v>
      </c>
      <c r="AH352" s="133">
        <v>0.15416294406235379</v>
      </c>
      <c r="AI352" s="133">
        <v>7.1200917126939448E-2</v>
      </c>
      <c r="AJ352" s="133">
        <v>0.12146632396194432</v>
      </c>
      <c r="AK352" s="133">
        <v>0.15974706487851709</v>
      </c>
      <c r="AL352" s="133">
        <v>0.10968945932196902</v>
      </c>
      <c r="AM352" s="133" t="s">
        <v>1751</v>
      </c>
      <c r="AN352" s="133" t="s">
        <v>1751</v>
      </c>
      <c r="AO352" s="133" t="s">
        <v>1751</v>
      </c>
      <c r="AP352" s="133">
        <v>6.2668379856044412E-2</v>
      </c>
      <c r="AQ352" s="133">
        <v>0.145636682963321</v>
      </c>
      <c r="AR352" s="133">
        <v>0.14182733561864319</v>
      </c>
      <c r="AS352" s="133">
        <v>7.9470861369582604E-2</v>
      </c>
      <c r="AT352" s="133" t="s">
        <v>1751</v>
      </c>
      <c r="AU352" s="133" t="s">
        <v>1751</v>
      </c>
      <c r="AV352" s="68" t="s">
        <v>1751</v>
      </c>
      <c r="AW352" s="68" t="s">
        <v>1751</v>
      </c>
      <c r="AX352" s="68" t="s">
        <v>1751</v>
      </c>
      <c r="AY352" s="68">
        <v>0.13467159799669365</v>
      </c>
      <c r="AZ352" s="68">
        <v>0.13856729763990666</v>
      </c>
      <c r="BA352" s="68" t="s">
        <v>1751</v>
      </c>
      <c r="BB352" s="68">
        <v>0.10736416222790618</v>
      </c>
      <c r="BC352" s="68" t="s">
        <v>1751</v>
      </c>
      <c r="BD352" s="68" t="s">
        <v>1751</v>
      </c>
      <c r="BE352" s="68" t="s">
        <v>1751</v>
      </c>
      <c r="BF352" s="68" t="s">
        <v>1751</v>
      </c>
      <c r="BG352" s="68" t="s">
        <v>1751</v>
      </c>
      <c r="BH352" s="68" t="s">
        <v>1751</v>
      </c>
      <c r="BI352" s="68" t="s">
        <v>1751</v>
      </c>
      <c r="BJ352" s="68" t="s">
        <v>1751</v>
      </c>
      <c r="BK352" s="68" t="s">
        <v>1751</v>
      </c>
      <c r="BL352" s="68" t="s">
        <v>1751</v>
      </c>
      <c r="BM352" s="68" t="s">
        <v>1751</v>
      </c>
    </row>
    <row r="353" spans="1:65">
      <c r="A353" s="132">
        <v>45251</v>
      </c>
      <c r="B353" s="133">
        <v>0.11947368893118779</v>
      </c>
      <c r="C353" s="133">
        <v>0.12246638351865231</v>
      </c>
      <c r="D353" s="133">
        <v>0.1606648628901845</v>
      </c>
      <c r="E353" s="133">
        <v>0.14344857628588864</v>
      </c>
      <c r="F353" s="133">
        <v>0.13736747681169476</v>
      </c>
      <c r="G353" s="133">
        <v>0.14357271243188083</v>
      </c>
      <c r="H353" s="133">
        <v>0.1427780611863691</v>
      </c>
      <c r="I353" s="133">
        <v>0.13957507044866851</v>
      </c>
      <c r="J353" s="133">
        <v>0.12815155420040591</v>
      </c>
      <c r="K353" s="133">
        <v>0.15071511657178779</v>
      </c>
      <c r="L353" s="133">
        <v>0.13250523292934427</v>
      </c>
      <c r="M353" s="133">
        <v>0.12103362102480986</v>
      </c>
      <c r="N353" s="133">
        <v>8.6965658623092024E-2</v>
      </c>
      <c r="O353" s="133">
        <v>0.15179995420123923</v>
      </c>
      <c r="P353" s="133">
        <v>0.12910376978786911</v>
      </c>
      <c r="Q353" s="133">
        <v>0.12424595538315777</v>
      </c>
      <c r="R353" s="133">
        <v>0.20819797687180885</v>
      </c>
      <c r="S353" s="133">
        <v>0.12903797514844481</v>
      </c>
      <c r="T353" s="133">
        <v>8.097530642322745E-2</v>
      </c>
      <c r="U353" s="133">
        <v>0.12861239743102504</v>
      </c>
      <c r="V353" s="133">
        <v>0.21402269648395952</v>
      </c>
      <c r="W353" s="133">
        <v>0.13959732880209128</v>
      </c>
      <c r="X353" s="133">
        <v>8.9989942951676963E-2</v>
      </c>
      <c r="Y353" s="133">
        <v>9.0660621506634675E-2</v>
      </c>
      <c r="Z353" s="133">
        <v>9.0465086789534049E-2</v>
      </c>
      <c r="AA353" s="133">
        <v>0.10952575126407446</v>
      </c>
      <c r="AB353" s="133">
        <v>8.6540088177336286E-2</v>
      </c>
      <c r="AC353" s="133">
        <v>0.10892637989651045</v>
      </c>
      <c r="AD353" s="133">
        <v>0.13985738578414067</v>
      </c>
      <c r="AE353" s="133">
        <v>0.12903183770775295</v>
      </c>
      <c r="AF353" s="133">
        <v>6.8398283909735652E-2</v>
      </c>
      <c r="AG353" s="133">
        <v>0.13230902218861687</v>
      </c>
      <c r="AH353" s="133">
        <v>0.14281159367524082</v>
      </c>
      <c r="AI353" s="133">
        <v>7.1200916901232619E-2</v>
      </c>
      <c r="AJ353" s="133">
        <v>0.12146632396194446</v>
      </c>
      <c r="AK353" s="133">
        <v>0.15287790491784081</v>
      </c>
      <c r="AL353" s="133">
        <v>0.10968945932196913</v>
      </c>
      <c r="AM353" s="133" t="s">
        <v>1751</v>
      </c>
      <c r="AN353" s="133" t="s">
        <v>1751</v>
      </c>
      <c r="AO353" s="133" t="s">
        <v>1751</v>
      </c>
      <c r="AP353" s="133">
        <v>6.2668379856044551E-2</v>
      </c>
      <c r="AQ353" s="133">
        <v>0.14563668296332088</v>
      </c>
      <c r="AR353" s="133">
        <v>0.14182733561864316</v>
      </c>
      <c r="AS353" s="133">
        <v>7.9470861369582618E-2</v>
      </c>
      <c r="AT353" s="133" t="s">
        <v>1751</v>
      </c>
      <c r="AU353" s="133" t="s">
        <v>1751</v>
      </c>
      <c r="AV353" s="68" t="s">
        <v>1751</v>
      </c>
      <c r="AW353" s="68" t="s">
        <v>1751</v>
      </c>
      <c r="AX353" s="68" t="s">
        <v>1751</v>
      </c>
      <c r="AY353" s="68">
        <v>0.13467159799528644</v>
      </c>
      <c r="AZ353" s="68">
        <v>0.13856729763990674</v>
      </c>
      <c r="BA353" s="68" t="s">
        <v>1751</v>
      </c>
      <c r="BB353" s="68">
        <v>0.10736416190401821</v>
      </c>
      <c r="BC353" s="68" t="s">
        <v>1751</v>
      </c>
      <c r="BD353" s="68" t="s">
        <v>1751</v>
      </c>
      <c r="BE353" s="68" t="s">
        <v>1751</v>
      </c>
      <c r="BF353" s="68" t="s">
        <v>1751</v>
      </c>
      <c r="BG353" s="68" t="s">
        <v>1751</v>
      </c>
      <c r="BH353" s="68" t="s">
        <v>1751</v>
      </c>
      <c r="BI353" s="68" t="s">
        <v>1751</v>
      </c>
      <c r="BJ353" s="68" t="s">
        <v>1751</v>
      </c>
      <c r="BK353" s="68" t="s">
        <v>1751</v>
      </c>
      <c r="BL353" s="68" t="s">
        <v>1751</v>
      </c>
      <c r="BM353" s="68" t="s">
        <v>1751</v>
      </c>
    </row>
    <row r="354" spans="1:65">
      <c r="A354" s="132">
        <v>45252</v>
      </c>
      <c r="B354" s="133">
        <v>0.10904216101305485</v>
      </c>
      <c r="C354" s="133">
        <v>0.11233120325698867</v>
      </c>
      <c r="D354" s="133">
        <v>0.15328802269158429</v>
      </c>
      <c r="E354" s="133">
        <v>0.14344857628425203</v>
      </c>
      <c r="F354" s="133">
        <v>0.13739024118756538</v>
      </c>
      <c r="G354" s="133">
        <v>0.14030900764438262</v>
      </c>
      <c r="H354" s="133">
        <v>0.14277806120188727</v>
      </c>
      <c r="I354" s="133">
        <v>0.13957507040999539</v>
      </c>
      <c r="J354" s="133">
        <v>0.128151554200406</v>
      </c>
      <c r="K354" s="133">
        <v>0.15071511657109465</v>
      </c>
      <c r="L354" s="133">
        <v>0.13134119017070667</v>
      </c>
      <c r="M354" s="133">
        <v>0.12103362102480972</v>
      </c>
      <c r="N354" s="133">
        <v>8.6965658334941007E-2</v>
      </c>
      <c r="O354" s="133">
        <v>0.15346870010887553</v>
      </c>
      <c r="P354" s="133">
        <v>0.12910376978786919</v>
      </c>
      <c r="Q354" s="133">
        <v>0.11106722499585776</v>
      </c>
      <c r="R354" s="133">
        <v>0.20819797687180874</v>
      </c>
      <c r="S354" s="133">
        <v>0.12903797514844467</v>
      </c>
      <c r="T354" s="133">
        <v>0.10838445765968628</v>
      </c>
      <c r="U354" s="133">
        <v>0.13288709521616432</v>
      </c>
      <c r="V354" s="133">
        <v>0.19956083104963071</v>
      </c>
      <c r="W354" s="133">
        <v>0.119078157931666</v>
      </c>
      <c r="X354" s="133">
        <v>8.9989942951676949E-2</v>
      </c>
      <c r="Y354" s="133">
        <v>9.0660621487293952E-2</v>
      </c>
      <c r="Z354" s="133">
        <v>9.0465086789534035E-2</v>
      </c>
      <c r="AA354" s="133">
        <v>0.10952575126407434</v>
      </c>
      <c r="AB354" s="133">
        <v>8.6540088177336272E-2</v>
      </c>
      <c r="AC354" s="133">
        <v>0.10348993667313347</v>
      </c>
      <c r="AD354" s="133">
        <v>0.13985738588054294</v>
      </c>
      <c r="AE354" s="133">
        <v>0.11282683879469937</v>
      </c>
      <c r="AF354" s="133">
        <v>6.8398283724436404E-2</v>
      </c>
      <c r="AG354" s="133">
        <v>0.13230902218861676</v>
      </c>
      <c r="AH354" s="133">
        <v>0.13796029699247339</v>
      </c>
      <c r="AI354" s="133">
        <v>7.1200916771306022E-2</v>
      </c>
      <c r="AJ354" s="133">
        <v>0.11208723114360966</v>
      </c>
      <c r="AK354" s="133">
        <v>0.1433150021176175</v>
      </c>
      <c r="AL354" s="133">
        <v>0.109689459321969</v>
      </c>
      <c r="AM354" s="133" t="s">
        <v>1751</v>
      </c>
      <c r="AN354" s="133" t="s">
        <v>1751</v>
      </c>
      <c r="AO354" s="133" t="s">
        <v>1751</v>
      </c>
      <c r="AP354" s="133">
        <v>6.2668379953751185E-2</v>
      </c>
      <c r="AQ354" s="133">
        <v>0.1483007951476504</v>
      </c>
      <c r="AR354" s="133">
        <v>0.1418273357073149</v>
      </c>
      <c r="AS354" s="133">
        <v>7.9470861050572439E-2</v>
      </c>
      <c r="AT354" s="133" t="s">
        <v>1751</v>
      </c>
      <c r="AU354" s="133" t="s">
        <v>1751</v>
      </c>
      <c r="AV354" s="68" t="s">
        <v>1751</v>
      </c>
      <c r="AW354" s="68" t="s">
        <v>1751</v>
      </c>
      <c r="AX354" s="68" t="s">
        <v>1751</v>
      </c>
      <c r="AY354" s="68">
        <v>0.13061362229139004</v>
      </c>
      <c r="AZ354" s="68">
        <v>0.13856729799600384</v>
      </c>
      <c r="BA354" s="68" t="s">
        <v>1751</v>
      </c>
      <c r="BB354" s="68">
        <v>0.10736416198575263</v>
      </c>
      <c r="BC354" s="68" t="s">
        <v>1751</v>
      </c>
      <c r="BD354" s="68" t="s">
        <v>1751</v>
      </c>
      <c r="BE354" s="68" t="s">
        <v>1751</v>
      </c>
      <c r="BF354" s="68" t="s">
        <v>1751</v>
      </c>
      <c r="BG354" s="68" t="s">
        <v>1751</v>
      </c>
      <c r="BH354" s="68" t="s">
        <v>1751</v>
      </c>
      <c r="BI354" s="68" t="s">
        <v>1751</v>
      </c>
      <c r="BJ354" s="68" t="s">
        <v>1751</v>
      </c>
      <c r="BK354" s="68" t="s">
        <v>1751</v>
      </c>
      <c r="BL354" s="68" t="s">
        <v>1751</v>
      </c>
      <c r="BM354" s="68" t="s">
        <v>1751</v>
      </c>
    </row>
    <row r="355" spans="1:65">
      <c r="A355" s="132">
        <v>45253</v>
      </c>
      <c r="B355" s="133">
        <v>0.10915686059905995</v>
      </c>
      <c r="C355" s="133">
        <v>0.11233120325698864</v>
      </c>
      <c r="D355" s="133">
        <v>0.1532880229295823</v>
      </c>
      <c r="E355" s="133">
        <v>0.13565275564063881</v>
      </c>
      <c r="F355" s="133">
        <v>0.13739024118756554</v>
      </c>
      <c r="G355" s="133">
        <v>0.14030900798363358</v>
      </c>
      <c r="H355" s="133">
        <v>0.14277806120188724</v>
      </c>
      <c r="I355" s="133">
        <v>0.13957507040999551</v>
      </c>
      <c r="J355" s="133">
        <v>0.13266817004109072</v>
      </c>
      <c r="K355" s="133">
        <v>0.1417577757502296</v>
      </c>
      <c r="L355" s="133">
        <v>0.12323520228516402</v>
      </c>
      <c r="M355" s="133">
        <v>0.12103362102480968</v>
      </c>
      <c r="N355" s="133">
        <v>8.6965658440231228E-2</v>
      </c>
      <c r="O355" s="133">
        <v>0.15346870010887548</v>
      </c>
      <c r="P355" s="133">
        <v>0.13526355693156006</v>
      </c>
      <c r="Q355" s="133">
        <v>0.11106722451580142</v>
      </c>
      <c r="R355" s="133">
        <v>0.20819797687180872</v>
      </c>
      <c r="S355" s="133">
        <v>0.12903797513267765</v>
      </c>
      <c r="T355" s="133">
        <v>0.10962513828990358</v>
      </c>
      <c r="U355" s="133">
        <v>0.13288709533216689</v>
      </c>
      <c r="V355" s="133">
        <v>0.19956083113333117</v>
      </c>
      <c r="W355" s="133">
        <v>0.11907815686896303</v>
      </c>
      <c r="X355" s="133">
        <v>8.9989942951676963E-2</v>
      </c>
      <c r="Y355" s="133">
        <v>9.0660621491750762E-2</v>
      </c>
      <c r="Z355" s="133">
        <v>9.0465086789534147E-2</v>
      </c>
      <c r="AA355" s="133">
        <v>0.1257791959832204</v>
      </c>
      <c r="AB355" s="133">
        <v>8.6540088177336411E-2</v>
      </c>
      <c r="AC355" s="133">
        <v>0.10647306981499768</v>
      </c>
      <c r="AD355" s="133">
        <v>0.13985738583060428</v>
      </c>
      <c r="AE355" s="133">
        <v>0.10875545890726616</v>
      </c>
      <c r="AF355" s="133">
        <v>6.8398283825611569E-2</v>
      </c>
      <c r="AG355" s="133">
        <v>0.12810144550705957</v>
      </c>
      <c r="AH355" s="133">
        <v>0.14383846847452555</v>
      </c>
      <c r="AI355" s="133">
        <v>7.1200916771306105E-2</v>
      </c>
      <c r="AJ355" s="133">
        <v>0.10582151059080189</v>
      </c>
      <c r="AK355" s="133">
        <v>0.12636974569021156</v>
      </c>
      <c r="AL355" s="133">
        <v>0.12396978548500594</v>
      </c>
      <c r="AM355" s="133" t="s">
        <v>1751</v>
      </c>
      <c r="AN355" s="133" t="s">
        <v>1751</v>
      </c>
      <c r="AO355" s="133" t="s">
        <v>1751</v>
      </c>
      <c r="AP355" s="133">
        <v>6.2668379673462254E-2</v>
      </c>
      <c r="AQ355" s="133">
        <v>0.14830079516256395</v>
      </c>
      <c r="AR355" s="133">
        <v>0.14393424598142873</v>
      </c>
      <c r="AS355" s="133">
        <v>7.9470861050572161E-2</v>
      </c>
      <c r="AT355" s="133" t="s">
        <v>1751</v>
      </c>
      <c r="AU355" s="133" t="s">
        <v>1751</v>
      </c>
      <c r="AV355" s="68" t="s">
        <v>1751</v>
      </c>
      <c r="AW355" s="68" t="s">
        <v>1751</v>
      </c>
      <c r="AX355" s="68" t="s">
        <v>1751</v>
      </c>
      <c r="AY355" s="68">
        <v>0.1306136223192729</v>
      </c>
      <c r="AZ355" s="68">
        <v>0.13856729799600379</v>
      </c>
      <c r="BA355" s="68" t="s">
        <v>1751</v>
      </c>
      <c r="BB355" s="68">
        <v>0.1073641619857526</v>
      </c>
      <c r="BC355" s="68" t="s">
        <v>1751</v>
      </c>
      <c r="BD355" s="68" t="s">
        <v>1751</v>
      </c>
      <c r="BE355" s="68" t="s">
        <v>1751</v>
      </c>
      <c r="BF355" s="68" t="s">
        <v>1751</v>
      </c>
      <c r="BG355" s="68" t="s">
        <v>1751</v>
      </c>
      <c r="BH355" s="68" t="s">
        <v>1751</v>
      </c>
      <c r="BI355" s="68" t="s">
        <v>1751</v>
      </c>
      <c r="BJ355" s="68" t="s">
        <v>1751</v>
      </c>
      <c r="BK355" s="68" t="s">
        <v>1751</v>
      </c>
      <c r="BL355" s="68" t="s">
        <v>1751</v>
      </c>
      <c r="BM355" s="68" t="s">
        <v>1751</v>
      </c>
    </row>
    <row r="356" spans="1:65">
      <c r="A356" s="132">
        <v>45254</v>
      </c>
      <c r="B356" s="133">
        <v>0.10915686059905995</v>
      </c>
      <c r="C356" s="133">
        <v>0.11233120325698864</v>
      </c>
      <c r="D356" s="133">
        <v>0.1532880229295823</v>
      </c>
      <c r="E356" s="133">
        <v>0.13565275564063889</v>
      </c>
      <c r="F356" s="133">
        <v>0.13739024118756543</v>
      </c>
      <c r="G356" s="133">
        <v>0.1403090079836336</v>
      </c>
      <c r="H356" s="133">
        <v>0.14277806120188727</v>
      </c>
      <c r="I356" s="133">
        <v>0.13957507040999551</v>
      </c>
      <c r="J356" s="133">
        <v>0.13266817004109072</v>
      </c>
      <c r="K356" s="133">
        <v>0.14175777575022958</v>
      </c>
      <c r="L356" s="133">
        <v>0.12323520228516402</v>
      </c>
      <c r="M356" s="133">
        <v>0.12103362102480968</v>
      </c>
      <c r="N356" s="133">
        <v>8.6965658440231228E-2</v>
      </c>
      <c r="O356" s="133">
        <v>0.15346870010887553</v>
      </c>
      <c r="P356" s="133">
        <v>0.13526355693156006</v>
      </c>
      <c r="Q356" s="133">
        <v>0.11106722451580142</v>
      </c>
      <c r="R356" s="133">
        <v>0.20819797687180872</v>
      </c>
      <c r="S356" s="133">
        <v>0.12903797513267765</v>
      </c>
      <c r="T356" s="133">
        <v>0.10962513828990358</v>
      </c>
      <c r="U356" s="133">
        <v>0.13288709533216689</v>
      </c>
      <c r="V356" s="133">
        <v>0.19956083113333117</v>
      </c>
      <c r="W356" s="133">
        <v>0.11907815686896303</v>
      </c>
      <c r="X356" s="133">
        <v>8.9989942951676963E-2</v>
      </c>
      <c r="Y356" s="133">
        <v>9.0660621491750762E-2</v>
      </c>
      <c r="Z356" s="133">
        <v>9.0465086789534147E-2</v>
      </c>
      <c r="AA356" s="133">
        <v>0.1257791959832204</v>
      </c>
      <c r="AB356" s="133">
        <v>8.6540088177336411E-2</v>
      </c>
      <c r="AC356" s="133">
        <v>0.10647306981499768</v>
      </c>
      <c r="AD356" s="133">
        <v>0.13985738583060428</v>
      </c>
      <c r="AE356" s="133">
        <v>0.10875545890726616</v>
      </c>
      <c r="AF356" s="133">
        <v>6.8398283825611569E-2</v>
      </c>
      <c r="AG356" s="133">
        <v>0.12810144550705957</v>
      </c>
      <c r="AH356" s="133">
        <v>0.14383846847452555</v>
      </c>
      <c r="AI356" s="133">
        <v>7.1200916771306105E-2</v>
      </c>
      <c r="AJ356" s="133">
        <v>0.10582151059080189</v>
      </c>
      <c r="AK356" s="133">
        <v>0.12636974569021156</v>
      </c>
      <c r="AL356" s="133">
        <v>0.12396978548500594</v>
      </c>
      <c r="AM356" s="133" t="s">
        <v>1751</v>
      </c>
      <c r="AN356" s="133" t="s">
        <v>1751</v>
      </c>
      <c r="AO356" s="133" t="s">
        <v>1751</v>
      </c>
      <c r="AP356" s="133">
        <v>6.2668379673462254E-2</v>
      </c>
      <c r="AQ356" s="133">
        <v>0.14830079516256381</v>
      </c>
      <c r="AR356" s="133">
        <v>0.14393424598142879</v>
      </c>
      <c r="AS356" s="133">
        <v>7.9470861050572161E-2</v>
      </c>
      <c r="AT356" s="133" t="s">
        <v>1751</v>
      </c>
      <c r="AU356" s="133" t="s">
        <v>1751</v>
      </c>
      <c r="AV356" s="68" t="s">
        <v>1751</v>
      </c>
      <c r="AW356" s="68" t="s">
        <v>1751</v>
      </c>
      <c r="AX356" s="68" t="s">
        <v>1751</v>
      </c>
      <c r="AY356" s="68">
        <v>0.13061362231927293</v>
      </c>
      <c r="AZ356" s="68">
        <v>0.13856729799600384</v>
      </c>
      <c r="BA356" s="68" t="s">
        <v>1751</v>
      </c>
      <c r="BB356" s="68">
        <v>0.1073641619857526</v>
      </c>
      <c r="BC356" s="68" t="s">
        <v>1751</v>
      </c>
      <c r="BD356" s="68" t="s">
        <v>1751</v>
      </c>
      <c r="BE356" s="68" t="s">
        <v>1751</v>
      </c>
      <c r="BF356" s="68" t="s">
        <v>1751</v>
      </c>
      <c r="BG356" s="68" t="s">
        <v>1751</v>
      </c>
      <c r="BH356" s="68" t="s">
        <v>1751</v>
      </c>
      <c r="BI356" s="68" t="s">
        <v>1751</v>
      </c>
      <c r="BJ356" s="68" t="s">
        <v>1751</v>
      </c>
      <c r="BK356" s="68" t="s">
        <v>1751</v>
      </c>
      <c r="BL356" s="68" t="s">
        <v>1751</v>
      </c>
      <c r="BM356" s="68" t="s">
        <v>1751</v>
      </c>
    </row>
    <row r="357" spans="1:65">
      <c r="A357" s="132">
        <v>45255</v>
      </c>
      <c r="B357" s="133">
        <v>0.10915686059905995</v>
      </c>
      <c r="C357" s="133">
        <v>0.11233120325698864</v>
      </c>
      <c r="D357" s="133">
        <v>0.1532880229295823</v>
      </c>
      <c r="E357" s="133">
        <v>0.13565275564063889</v>
      </c>
      <c r="F357" s="133">
        <v>0.13739024118756543</v>
      </c>
      <c r="G357" s="133">
        <v>0.1403090079836336</v>
      </c>
      <c r="H357" s="133">
        <v>0.14277806120188727</v>
      </c>
      <c r="I357" s="133">
        <v>0.13957507040999551</v>
      </c>
      <c r="J357" s="133">
        <v>0.13266817004109072</v>
      </c>
      <c r="K357" s="133">
        <v>0.14175777575022958</v>
      </c>
      <c r="L357" s="133">
        <v>0.12323520228516402</v>
      </c>
      <c r="M357" s="133">
        <v>0.12103362102480968</v>
      </c>
      <c r="N357" s="133">
        <v>8.6965658440231228E-2</v>
      </c>
      <c r="O357" s="133">
        <v>0.15346870010887553</v>
      </c>
      <c r="P357" s="133">
        <v>0.13526355693156006</v>
      </c>
      <c r="Q357" s="133">
        <v>0.11106722451580142</v>
      </c>
      <c r="R357" s="133">
        <v>0.20819797687180872</v>
      </c>
      <c r="S357" s="133">
        <v>0.12903797513267765</v>
      </c>
      <c r="T357" s="133">
        <v>0.10962513828990358</v>
      </c>
      <c r="U357" s="133">
        <v>0.13288709533216689</v>
      </c>
      <c r="V357" s="133">
        <v>0.19956083113333117</v>
      </c>
      <c r="W357" s="133">
        <v>0.11907815686896303</v>
      </c>
      <c r="X357" s="133">
        <v>8.9989942951676963E-2</v>
      </c>
      <c r="Y357" s="133">
        <v>9.0660621491750762E-2</v>
      </c>
      <c r="Z357" s="133">
        <v>9.0465086789534147E-2</v>
      </c>
      <c r="AA357" s="133">
        <v>0.1257791959832204</v>
      </c>
      <c r="AB357" s="133">
        <v>8.6540088177336411E-2</v>
      </c>
      <c r="AC357" s="133">
        <v>0.10647306981499768</v>
      </c>
      <c r="AD357" s="133">
        <v>0.13985738583060428</v>
      </c>
      <c r="AE357" s="133">
        <v>0.10875545890726616</v>
      </c>
      <c r="AF357" s="133">
        <v>6.8398283825611569E-2</v>
      </c>
      <c r="AG357" s="133">
        <v>0.12810144550705957</v>
      </c>
      <c r="AH357" s="133">
        <v>0.14383846847452555</v>
      </c>
      <c r="AI357" s="133">
        <v>7.1200916771306105E-2</v>
      </c>
      <c r="AJ357" s="133">
        <v>0.10582151059080189</v>
      </c>
      <c r="AK357" s="133">
        <v>0.12636974569021156</v>
      </c>
      <c r="AL357" s="133">
        <v>0.12396978548500594</v>
      </c>
      <c r="AM357" s="133" t="s">
        <v>1751</v>
      </c>
      <c r="AN357" s="133" t="s">
        <v>1751</v>
      </c>
      <c r="AO357" s="133" t="s">
        <v>1751</v>
      </c>
      <c r="AP357" s="133">
        <v>6.2668379673462254E-2</v>
      </c>
      <c r="AQ357" s="133">
        <v>0.14830079516256381</v>
      </c>
      <c r="AR357" s="133">
        <v>0.14393424598142879</v>
      </c>
      <c r="AS357" s="133">
        <v>7.9470861050572161E-2</v>
      </c>
      <c r="AT357" s="133" t="s">
        <v>1751</v>
      </c>
      <c r="AU357" s="133" t="s">
        <v>1751</v>
      </c>
      <c r="AV357" s="68" t="s">
        <v>1751</v>
      </c>
      <c r="AW357" s="68" t="s">
        <v>1751</v>
      </c>
      <c r="AX357" s="68" t="s">
        <v>1751</v>
      </c>
      <c r="AY357" s="68">
        <v>0.13061362231927293</v>
      </c>
      <c r="AZ357" s="68">
        <v>0.13856729799600384</v>
      </c>
      <c r="BA357" s="68" t="s">
        <v>1751</v>
      </c>
      <c r="BB357" s="68">
        <v>0.1073641619857526</v>
      </c>
      <c r="BC357" s="68" t="s">
        <v>1751</v>
      </c>
      <c r="BD357" s="68" t="s">
        <v>1751</v>
      </c>
      <c r="BE357" s="68" t="s">
        <v>1751</v>
      </c>
      <c r="BF357" s="68" t="s">
        <v>1751</v>
      </c>
      <c r="BG357" s="68" t="s">
        <v>1751</v>
      </c>
      <c r="BH357" s="68" t="s">
        <v>1751</v>
      </c>
      <c r="BI357" s="68" t="s">
        <v>1751</v>
      </c>
      <c r="BJ357" s="68" t="s">
        <v>1751</v>
      </c>
      <c r="BK357" s="68" t="s">
        <v>1751</v>
      </c>
      <c r="BL357" s="68" t="s">
        <v>1751</v>
      </c>
      <c r="BM357" s="68" t="s">
        <v>1751</v>
      </c>
    </row>
    <row r="358" spans="1:65">
      <c r="A358" s="132">
        <v>45256</v>
      </c>
      <c r="B358" s="133">
        <v>0.10915686059905993</v>
      </c>
      <c r="C358" s="133">
        <v>0.11233120325698864</v>
      </c>
      <c r="D358" s="133">
        <v>0.15328802290219326</v>
      </c>
      <c r="E358" s="133">
        <v>0.13565275564063892</v>
      </c>
      <c r="F358" s="133">
        <v>0.13739024118756543</v>
      </c>
      <c r="G358" s="133">
        <v>0.14030900798363377</v>
      </c>
      <c r="H358" s="133">
        <v>0.1491425894583048</v>
      </c>
      <c r="I358" s="133">
        <v>0.14112308897134163</v>
      </c>
      <c r="J358" s="133">
        <v>0.13294499643107008</v>
      </c>
      <c r="K358" s="133">
        <v>0.14815981882556034</v>
      </c>
      <c r="L358" s="133">
        <v>0.12344588536350504</v>
      </c>
      <c r="M358" s="133">
        <v>0.12281059687142928</v>
      </c>
      <c r="N358" s="133">
        <v>8.696565844023145E-2</v>
      </c>
      <c r="O358" s="133">
        <v>0.15346870006733637</v>
      </c>
      <c r="P358" s="133">
        <v>0.1352443136658644</v>
      </c>
      <c r="Q358" s="133">
        <v>0.11106722494081377</v>
      </c>
      <c r="R358" s="133">
        <v>0.18158726725436436</v>
      </c>
      <c r="S358" s="133">
        <v>0.12903797513267767</v>
      </c>
      <c r="T358" s="133">
        <v>0.10962513828990343</v>
      </c>
      <c r="U358" s="133">
        <v>0.12870570178084006</v>
      </c>
      <c r="V358" s="133">
        <v>0.22299335318840396</v>
      </c>
      <c r="W358" s="133">
        <v>0.11907815677796263</v>
      </c>
      <c r="X358" s="133">
        <v>8.9989942833559003E-2</v>
      </c>
      <c r="Y358" s="133">
        <v>9.0660621491750693E-2</v>
      </c>
      <c r="Z358" s="133">
        <v>9.0465086789534008E-2</v>
      </c>
      <c r="AA358" s="133">
        <v>0.12577919632693016</v>
      </c>
      <c r="AB358" s="133">
        <v>8.654008817733623E-2</v>
      </c>
      <c r="AC358" s="133">
        <v>0.10647306981499774</v>
      </c>
      <c r="AD358" s="133">
        <v>0.13985738583060434</v>
      </c>
      <c r="AE358" s="133">
        <v>0.10875545890726616</v>
      </c>
      <c r="AF358" s="133">
        <v>6.8398283825611569E-2</v>
      </c>
      <c r="AG358" s="133">
        <v>0.12939279759963929</v>
      </c>
      <c r="AH358" s="133">
        <v>0.14645982960201115</v>
      </c>
      <c r="AI358" s="133">
        <v>0.12369713459208775</v>
      </c>
      <c r="AJ358" s="133">
        <v>0.10638100706921866</v>
      </c>
      <c r="AK358" s="133">
        <v>0.12636974554309602</v>
      </c>
      <c r="AL358" s="133">
        <v>0.12396978548391593</v>
      </c>
      <c r="AM358" s="133" t="s">
        <v>1751</v>
      </c>
      <c r="AN358" s="133" t="s">
        <v>1751</v>
      </c>
      <c r="AO358" s="133" t="s">
        <v>1751</v>
      </c>
      <c r="AP358" s="133">
        <v>6.2668379852301476E-2</v>
      </c>
      <c r="AQ358" s="133">
        <v>0.14830079516256386</v>
      </c>
      <c r="AR358" s="133">
        <v>0.14393424598142868</v>
      </c>
      <c r="AS358" s="133">
        <v>7.9470861050572661E-2</v>
      </c>
      <c r="AT358" s="133" t="s">
        <v>1751</v>
      </c>
      <c r="AU358" s="133" t="s">
        <v>1751</v>
      </c>
      <c r="AV358" s="68" t="s">
        <v>1751</v>
      </c>
      <c r="AW358" s="68" t="s">
        <v>1751</v>
      </c>
      <c r="AX358" s="68" t="s">
        <v>1751</v>
      </c>
      <c r="AY358" s="68">
        <v>0.13061362244924601</v>
      </c>
      <c r="AZ358" s="68">
        <v>0.1404607794618819</v>
      </c>
      <c r="BA358" s="68" t="s">
        <v>1751</v>
      </c>
      <c r="BB358" s="68">
        <v>0.10736416198575265</v>
      </c>
      <c r="BC358" s="68" t="s">
        <v>1751</v>
      </c>
      <c r="BD358" s="68" t="s">
        <v>1751</v>
      </c>
      <c r="BE358" s="68" t="s">
        <v>1751</v>
      </c>
      <c r="BF358" s="68" t="s">
        <v>1751</v>
      </c>
      <c r="BG358" s="68" t="s">
        <v>1751</v>
      </c>
      <c r="BH358" s="68" t="s">
        <v>1751</v>
      </c>
      <c r="BI358" s="68" t="s">
        <v>1751</v>
      </c>
      <c r="BJ358" s="68" t="s">
        <v>1751</v>
      </c>
      <c r="BK358" s="68" t="s">
        <v>1751</v>
      </c>
      <c r="BL358" s="68" t="s">
        <v>1751</v>
      </c>
      <c r="BM358" s="68" t="s">
        <v>1751</v>
      </c>
    </row>
  </sheetData>
  <conditionalFormatting sqref="BN2:XFD2 A2:BE2">
    <cfRule type="duplicateValues" dxfId="21" priority="3"/>
  </conditionalFormatting>
  <conditionalFormatting sqref="BF2:BI2 BM2">
    <cfRule type="duplicateValues" dxfId="20" priority="80"/>
  </conditionalFormatting>
  <conditionalFormatting sqref="BJ2:BL2">
    <cfRule type="duplicateValues" dxfId="19"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M358"/>
  <sheetViews>
    <sheetView showGridLines="0" zoomScale="80" zoomScaleNormal="80" workbookViewId="0">
      <pane xSplit="1" ySplit="2" topLeftCell="B346" activePane="bottomRight" state="frozen"/>
      <selection activeCell="Q251" sqref="Q251"/>
      <selection pane="topRight" activeCell="Q251" sqref="Q251"/>
      <selection pane="bottomLeft" activeCell="Q251" sqref="Q251"/>
      <selection pane="bottomRight" activeCell="B358" sqref="B358:BM358"/>
    </sheetView>
  </sheetViews>
  <sheetFormatPr defaultColWidth="8.85546875" defaultRowHeight="15"/>
  <cols>
    <col min="1" max="1" width="20.42578125" style="132" customWidth="1"/>
    <col min="2" max="2" width="8.85546875" style="68"/>
    <col min="3" max="3" width="11" style="68" bestFit="1" customWidth="1"/>
    <col min="4" max="5" width="8.42578125" style="68" bestFit="1" customWidth="1"/>
    <col min="6" max="6" width="7.85546875" style="68" bestFit="1" customWidth="1"/>
    <col min="7" max="7" width="6.5703125" style="68" bestFit="1" customWidth="1"/>
    <col min="8" max="9" width="9.5703125" style="68" bestFit="1" customWidth="1"/>
    <col min="10" max="10" width="11.140625" style="68" bestFit="1" customWidth="1"/>
    <col min="11" max="11" width="6.42578125" style="68" bestFit="1" customWidth="1"/>
    <col min="12" max="12" width="8.5703125" style="68" bestFit="1" customWidth="1"/>
    <col min="13" max="13" width="8" style="68" bestFit="1" customWidth="1"/>
    <col min="14" max="14" width="7.85546875" style="68" bestFit="1" customWidth="1"/>
    <col min="15" max="15" width="9.5703125" style="68" bestFit="1" customWidth="1"/>
    <col min="16" max="16" width="9.140625" style="68" bestFit="1" customWidth="1"/>
    <col min="17" max="17" width="10.85546875" style="68" bestFit="1" customWidth="1"/>
    <col min="18" max="18" width="7.5703125" style="68" bestFit="1" customWidth="1"/>
    <col min="19" max="19" width="8.5703125" style="68" bestFit="1" customWidth="1"/>
    <col min="20" max="20" width="10.42578125" style="68" bestFit="1" customWidth="1"/>
    <col min="21" max="21" width="8" style="68" bestFit="1" customWidth="1"/>
    <col min="22" max="22" width="8.5703125" style="68" bestFit="1" customWidth="1"/>
    <col min="23" max="23" width="7.85546875" style="68" bestFit="1" customWidth="1"/>
    <col min="24" max="24" width="7.5703125" style="68" bestFit="1" customWidth="1"/>
    <col min="25" max="25" width="10" style="68" bestFit="1" customWidth="1"/>
    <col min="26" max="26" width="10.85546875" style="68" bestFit="1" customWidth="1"/>
    <col min="27" max="27" width="8.5703125" style="68" bestFit="1" customWidth="1"/>
    <col min="28" max="28" width="8" style="68" bestFit="1" customWidth="1"/>
    <col min="29" max="29" width="10.42578125" style="68" bestFit="1" customWidth="1"/>
    <col min="30" max="30" width="9.42578125" style="68" bestFit="1" customWidth="1"/>
    <col min="31" max="31" width="8.42578125" style="68" bestFit="1" customWidth="1"/>
    <col min="32" max="32" width="7.85546875" style="68" bestFit="1" customWidth="1"/>
    <col min="33" max="35" width="8.42578125" style="68" bestFit="1" customWidth="1"/>
    <col min="36" max="36" width="10.5703125" style="68" bestFit="1" customWidth="1"/>
    <col min="37" max="37" width="8.5703125" style="68" bestFit="1" customWidth="1"/>
    <col min="38" max="38" width="7.5703125" style="68" bestFit="1" customWidth="1"/>
    <col min="39" max="39" width="8" style="68" bestFit="1" customWidth="1"/>
    <col min="40" max="40" width="8.42578125" style="68" bestFit="1" customWidth="1"/>
    <col min="41" max="41" width="7.85546875" style="68" bestFit="1" customWidth="1"/>
    <col min="42" max="42" width="12" style="68" bestFit="1" customWidth="1"/>
    <col min="43" max="43" width="8.42578125" style="68" bestFit="1" customWidth="1"/>
    <col min="44" max="44" width="11.5703125" style="68" bestFit="1" customWidth="1"/>
    <col min="45" max="45" width="10.42578125" style="68" bestFit="1" customWidth="1"/>
    <col min="46" max="46" width="8.85546875" style="68"/>
    <col min="47" max="47" width="12.85546875" style="68" bestFit="1" customWidth="1"/>
    <col min="48" max="16384" width="8.85546875" style="68"/>
  </cols>
  <sheetData>
    <row r="1" spans="1:65">
      <c r="A1" s="130" t="s">
        <v>1631</v>
      </c>
      <c r="B1" s="127" t="str">
        <f>VLOOKUP(B$2,DailyDetails!$C:$AU,4,0)</f>
        <v>BB</v>
      </c>
      <c r="C1" s="127" t="str">
        <f>VLOOKUP(C$2,DailyDetails!$C:$AU,4,0)</f>
        <v>BBB-</v>
      </c>
      <c r="D1" s="127" t="str">
        <f>VLOOKUP(D$2,DailyDetails!$C:$AU,4,0)</f>
        <v>BBB+</v>
      </c>
      <c r="E1" s="127" t="str">
        <f>VLOOKUP(E$2,DailyDetails!$C:$AU,4,0)</f>
        <v>A-</v>
      </c>
      <c r="F1" s="127" t="str">
        <f>VLOOKUP(F$2,DailyDetails!$C:$AU,4,0)</f>
        <v>A</v>
      </c>
      <c r="G1" s="127" t="str">
        <f>VLOOKUP(G$2,DailyDetails!$C:$AU,4,0)</f>
        <v>BBB+</v>
      </c>
      <c r="H1" s="127" t="str">
        <f>VLOOKUP(H$2,DailyDetails!$C:$AU,4,0)</f>
        <v>A-</v>
      </c>
      <c r="I1" s="127" t="str">
        <f>VLOOKUP(I$2,DailyDetails!$C:$AU,4,0)</f>
        <v>BB+</v>
      </c>
      <c r="J1" s="127" t="str">
        <f>VLOOKUP(J$2,DailyDetails!$C:$AU,4,0)</f>
        <v>A</v>
      </c>
      <c r="K1" s="127" t="str">
        <f>VLOOKUP(K$2,DailyDetails!$C:$AU,4,0)</f>
        <v>AA-</v>
      </c>
      <c r="L1" s="127" t="str">
        <f>VLOOKUP(L$2,DailyDetails!$C:$AU,4,0)</f>
        <v>A-</v>
      </c>
      <c r="M1" s="127" t="str">
        <f>VLOOKUP(M$2,DailyDetails!$C:$AU,4,0)</f>
        <v>A</v>
      </c>
      <c r="N1" s="127" t="str">
        <f>VLOOKUP(N$2,DailyDetails!$C:$AU,4,0)</f>
        <v>A-</v>
      </c>
      <c r="O1" s="127" t="str">
        <f>VLOOKUP(O$2,DailyDetails!$C:$AU,4,0)</f>
        <v>A</v>
      </c>
      <c r="P1" s="127" t="str">
        <f>VLOOKUP(P$2,DailyDetails!$C:$AU,4,0)</f>
        <v>BB</v>
      </c>
      <c r="Q1" s="127" t="str">
        <f>VLOOKUP(Q$2,DailyDetails!$C:$AU,4,0)</f>
        <v>A</v>
      </c>
      <c r="R1" s="127" t="str">
        <f>VLOOKUP(R$2,DailyDetails!$C:$AU,4,0)</f>
        <v>BBB+</v>
      </c>
      <c r="S1" s="127" t="str">
        <f>VLOOKUP(S$2,DailyDetails!$C:$AU,4,0)</f>
        <v>BBB</v>
      </c>
      <c r="T1" s="127" t="str">
        <f>VLOOKUP(T$2,DailyDetails!$C:$AU,4,0)</f>
        <v>BBB+</v>
      </c>
      <c r="U1" s="127" t="str">
        <f>VLOOKUP(U$2,DailyDetails!$C:$AU,4,0)</f>
        <v>BBB-</v>
      </c>
      <c r="V1" s="127" t="str">
        <f>VLOOKUP(V$2,DailyDetails!$C:$AU,4,0)</f>
        <v>A</v>
      </c>
      <c r="W1" s="127" t="str">
        <f>VLOOKUP(W$2,DailyDetails!$C:$AU,4,0)</f>
        <v>A-</v>
      </c>
      <c r="X1" s="127" t="str">
        <f>VLOOKUP(X$2,DailyDetails!$C:$AU,4,0)</f>
        <v>BBB</v>
      </c>
      <c r="Y1" s="127" t="str">
        <f>VLOOKUP(Y$2,DailyDetails!$C:$AU,4,0)</f>
        <v>BBB</v>
      </c>
      <c r="Z1" s="127" t="str">
        <f>VLOOKUP(Z$2,DailyDetails!$C:$AU,4,0)</f>
        <v>A-</v>
      </c>
      <c r="AA1" s="127" t="str">
        <f>VLOOKUP(AA$2,DailyDetails!$C:$AU,4,0)</f>
        <v>AA-</v>
      </c>
      <c r="AB1" s="127" t="str">
        <f>VLOOKUP(AB$2,DailyDetails!$C:$AU,4,0)</f>
        <v>BBB+</v>
      </c>
      <c r="AC1" s="127" t="str">
        <f>VLOOKUP(AC$2,DailyDetails!$C:$AU,4,0)</f>
        <v>BBB</v>
      </c>
      <c r="AD1" s="127" t="str">
        <f>VLOOKUP(AD$2,DailyDetails!$C:$AU,4,0)</f>
        <v>AA</v>
      </c>
      <c r="AE1" s="127" t="str">
        <f>VLOOKUP(AE$2,DailyDetails!$C:$AU,4,0)</f>
        <v>A</v>
      </c>
      <c r="AF1" s="127" t="str">
        <f>VLOOKUP(AF$2,DailyDetails!$C:$AU,4,0)</f>
        <v>A-</v>
      </c>
      <c r="AG1" s="127" t="str">
        <f>VLOOKUP(AG$2,DailyDetails!$C:$AU,4,0)</f>
        <v>BBB</v>
      </c>
      <c r="AH1" s="127" t="str">
        <f>VLOOKUP(AH$2,DailyDetails!$C:$AU,4,0)</f>
        <v>BBB-</v>
      </c>
      <c r="AI1" s="127" t="str">
        <f>VLOOKUP(AI$2,DailyDetails!$C:$AU,4,0)</f>
        <v>BBB+</v>
      </c>
      <c r="AJ1" s="127" t="str">
        <f>VLOOKUP(AJ$2,DailyDetails!$C:$AU,4,0)</f>
        <v>A-</v>
      </c>
      <c r="AK1" s="127" t="str">
        <f>VLOOKUP(AK$2,DailyDetails!$C:$AU,4,0)</f>
        <v>AA</v>
      </c>
      <c r="AL1" s="127" t="str">
        <f>VLOOKUP(AL$2,DailyDetails!$C:$AU,4,0)</f>
        <v>BBB+</v>
      </c>
      <c r="AM1" s="127" t="str">
        <f>VLOOKUP(AM$2,DailyDetails!$C:$AU,4,0)</f>
        <v>BBB+</v>
      </c>
      <c r="AN1" s="127" t="str">
        <f>VLOOKUP(AN$2,DailyDetails!$C:$AU,4,0)</f>
        <v>A-</v>
      </c>
      <c r="AO1" s="127" t="str">
        <f>VLOOKUP(AO$2,DailyDetails!$C:$AU,4,0)</f>
        <v>A-</v>
      </c>
      <c r="AP1" s="127" t="str">
        <f>VLOOKUP(AP$2,DailyDetails!$C:$AU,4,0)</f>
        <v>AA-</v>
      </c>
      <c r="AQ1" s="127" t="str">
        <f>VLOOKUP(AQ$2,DailyDetails!$C:$AU,4,0)</f>
        <v>BBB+</v>
      </c>
      <c r="AR1" s="127" t="str">
        <f>VLOOKUP(AR$2,DailyDetails!$C:$AU,4,0)</f>
        <v>AA-</v>
      </c>
      <c r="AS1" s="127" t="str">
        <f>VLOOKUP(AS$2,DailyDetails!$C:$AU,4,0)</f>
        <v>A-</v>
      </c>
      <c r="AT1" s="127" t="str">
        <f>VLOOKUP(AT$2,DailyDetails!$C:$AU,4,0)</f>
        <v>BBB</v>
      </c>
      <c r="AU1" s="127" t="str">
        <f>VLOOKUP(AU$2,DailyDetails!$C:$AU,4,0)</f>
        <v>A-</v>
      </c>
      <c r="AV1" s="127" t="str">
        <f>VLOOKUP(AV$2,DailyDetails!$C:$AU,4,0)</f>
        <v>BB+</v>
      </c>
      <c r="AW1" s="127" t="str">
        <f>VLOOKUP(AW$2,DailyDetails!$C:$AU,4,0)</f>
        <v>A-</v>
      </c>
      <c r="AX1" s="127" t="str">
        <f>VLOOKUP(AX$2,DailyDetails!$C:$AU,4,0)</f>
        <v>A+</v>
      </c>
      <c r="AY1" s="127" t="str">
        <f>VLOOKUP(AY$2,DailyDetails!$C:$AU,4,0)</f>
        <v>BBB</v>
      </c>
      <c r="AZ1" s="127" t="str">
        <f>VLOOKUP(AZ$2,DailyDetails!$C:$AU,4,0)</f>
        <v>A</v>
      </c>
      <c r="BA1" s="127" t="str">
        <f>VLOOKUP(BA$2,DailyDetails!$C:$AU,4,0)</f>
        <v>BB+</v>
      </c>
      <c r="BB1" s="127" t="str">
        <f>VLOOKUP(BB$2,DailyDetails!$C:$AU,4,0)</f>
        <v>BBB+</v>
      </c>
      <c r="BC1" s="127" t="str">
        <f>VLOOKUP(BC$2,DailyDetails!$C:$AU,4,0)</f>
        <v>A-</v>
      </c>
      <c r="BD1" s="127" t="str">
        <f>VLOOKUP(BD$2,DailyDetails!$C:$AU,4,0)</f>
        <v>BBB</v>
      </c>
      <c r="BE1" s="127" t="str">
        <f>VLOOKUP(BE$2,DailyDetails!$C:$AU,4,0)</f>
        <v>A-</v>
      </c>
      <c r="BF1" s="127" t="str">
        <f>VLOOKUP(BF$2,DailyDetails!$C:$AU,4,0)</f>
        <v>BBB+</v>
      </c>
      <c r="BG1" s="127" t="str">
        <f>VLOOKUP(BG$2,DailyDetails!$C:$AU,4,0)</f>
        <v>A</v>
      </c>
      <c r="BH1" s="127" t="str">
        <f>VLOOKUP(BH$2,DailyDetails!$C:$AU,4,0)</f>
        <v>AA-</v>
      </c>
      <c r="BI1" s="127" t="str">
        <f>VLOOKUP(BI$2,DailyDetails!$C:$AU,4,0)</f>
        <v>AAA</v>
      </c>
      <c r="BJ1" s="127" t="str">
        <f>VLOOKUP(BJ$2,DailyDetails!$C:$AU,4,0)</f>
        <v>BB+</v>
      </c>
      <c r="BK1" s="127" t="str">
        <f>VLOOKUP(BK$2,DailyDetails!$C:$AU,4,0)</f>
        <v>BB+</v>
      </c>
      <c r="BL1" s="127" t="str">
        <f>VLOOKUP(BL$2,DailyDetails!$C:$AU,4,0)</f>
        <v>AA</v>
      </c>
      <c r="BM1" s="127" t="str">
        <f>VLOOKUP(BM$2,DailyDetails!$C:$AU,4,0)</f>
        <v>A</v>
      </c>
    </row>
    <row r="2" spans="1:65" ht="44.45" customHeight="1">
      <c r="A2" s="131" t="s">
        <v>205</v>
      </c>
      <c r="B2" s="123" t="s">
        <v>1480</v>
      </c>
      <c r="C2" s="123" t="s">
        <v>1409</v>
      </c>
      <c r="D2" s="123" t="s">
        <v>1386</v>
      </c>
      <c r="E2" s="123" t="s">
        <v>1421</v>
      </c>
      <c r="F2" s="123" t="s">
        <v>1484</v>
      </c>
      <c r="G2" s="123" t="s">
        <v>1489</v>
      </c>
      <c r="H2" s="123" t="s">
        <v>1525</v>
      </c>
      <c r="I2" s="123" t="s">
        <v>1526</v>
      </c>
      <c r="J2" s="123" t="s">
        <v>1544</v>
      </c>
      <c r="K2" s="123" t="s">
        <v>1581</v>
      </c>
      <c r="L2" s="123" t="s">
        <v>1649</v>
      </c>
      <c r="M2" s="123" t="s">
        <v>1274</v>
      </c>
      <c r="N2" s="123" t="s">
        <v>1278</v>
      </c>
      <c r="O2" s="123" t="s">
        <v>1576</v>
      </c>
      <c r="P2" s="123" t="s">
        <v>1445</v>
      </c>
      <c r="Q2" s="123" t="s">
        <v>1348</v>
      </c>
      <c r="R2" s="123" t="s">
        <v>1277</v>
      </c>
      <c r="S2" s="123" t="s">
        <v>1279</v>
      </c>
      <c r="T2" s="123" t="s">
        <v>1297</v>
      </c>
      <c r="U2" s="123" t="s">
        <v>1653</v>
      </c>
      <c r="V2" s="123" t="s">
        <v>1375</v>
      </c>
      <c r="W2" s="123" t="s">
        <v>1404</v>
      </c>
      <c r="X2" s="123" t="s">
        <v>1459</v>
      </c>
      <c r="Y2" s="123" t="s">
        <v>1355</v>
      </c>
      <c r="Z2" s="123" t="s">
        <v>1456</v>
      </c>
      <c r="AA2" s="123" t="s">
        <v>1463</v>
      </c>
      <c r="AB2" s="123" t="s">
        <v>1280</v>
      </c>
      <c r="AC2" s="123" t="s">
        <v>1377</v>
      </c>
      <c r="AD2" s="123" t="s">
        <v>1327</v>
      </c>
      <c r="AE2" s="123" t="s">
        <v>1449</v>
      </c>
      <c r="AF2" s="123" t="s">
        <v>112</v>
      </c>
      <c r="AG2" s="123" t="s">
        <v>1658</v>
      </c>
      <c r="AH2" s="123" t="s">
        <v>1595</v>
      </c>
      <c r="AI2" s="123" t="s">
        <v>319</v>
      </c>
      <c r="AJ2" s="123" t="s">
        <v>447</v>
      </c>
      <c r="AK2" s="123" t="s">
        <v>1663</v>
      </c>
      <c r="AL2" s="123" t="s">
        <v>1454</v>
      </c>
      <c r="AM2" s="123" t="s">
        <v>1666</v>
      </c>
      <c r="AN2" s="123" t="s">
        <v>1670</v>
      </c>
      <c r="AO2" s="123" t="s">
        <v>1674</v>
      </c>
      <c r="AP2" s="123" t="s">
        <v>1424</v>
      </c>
      <c r="AQ2" s="123" t="s">
        <v>1513</v>
      </c>
      <c r="AR2" s="123" t="s">
        <v>1679</v>
      </c>
      <c r="AS2" s="123" t="s">
        <v>1388</v>
      </c>
      <c r="AT2" s="123" t="s">
        <v>1518</v>
      </c>
      <c r="AU2" s="123" t="s">
        <v>1527</v>
      </c>
      <c r="AV2" s="123" t="s">
        <v>1562</v>
      </c>
      <c r="AW2" s="123" t="s">
        <v>1536</v>
      </c>
      <c r="AX2" s="123" t="s">
        <v>1538</v>
      </c>
      <c r="AY2" s="123" t="s">
        <v>1502</v>
      </c>
      <c r="AZ2" s="123" t="s">
        <v>1504</v>
      </c>
      <c r="BA2" s="123" t="s">
        <v>1472</v>
      </c>
      <c r="BB2" s="123" t="s">
        <v>1328</v>
      </c>
      <c r="BC2" s="123" t="s">
        <v>111</v>
      </c>
      <c r="BD2" s="123" t="s">
        <v>1785</v>
      </c>
      <c r="BE2" s="123" t="s">
        <v>1781</v>
      </c>
      <c r="BF2" s="123" t="s">
        <v>1804</v>
      </c>
      <c r="BG2" s="123" t="s">
        <v>1867</v>
      </c>
      <c r="BH2" s="123" t="s">
        <v>1815</v>
      </c>
      <c r="BI2" s="123" t="s">
        <v>1885</v>
      </c>
      <c r="BJ2" s="198" t="s">
        <v>2029</v>
      </c>
      <c r="BK2" s="198" t="s">
        <v>2027</v>
      </c>
      <c r="BL2" s="198" t="s">
        <v>2051</v>
      </c>
      <c r="BM2" s="123" t="s">
        <v>1897</v>
      </c>
    </row>
    <row r="3" spans="1:65">
      <c r="A3" s="132">
        <v>44865</v>
      </c>
      <c r="B3" s="68" t="s">
        <v>1627</v>
      </c>
      <c r="C3" s="68" t="s">
        <v>1625</v>
      </c>
      <c r="D3" s="68" t="s">
        <v>1623</v>
      </c>
      <c r="E3" s="68" t="s">
        <v>1622</v>
      </c>
      <c r="F3" s="68" t="s">
        <v>164</v>
      </c>
      <c r="G3" s="68" t="s">
        <v>1623</v>
      </c>
      <c r="H3" s="68" t="s">
        <v>1622</v>
      </c>
      <c r="I3" s="68" t="s">
        <v>1626</v>
      </c>
      <c r="J3" s="68" t="s">
        <v>164</v>
      </c>
      <c r="K3" s="68" t="s">
        <v>1620</v>
      </c>
      <c r="L3" s="68" t="s">
        <v>1622</v>
      </c>
      <c r="M3" s="68" t="s">
        <v>164</v>
      </c>
      <c r="N3" s="68" t="s">
        <v>1622</v>
      </c>
      <c r="O3" s="68" t="s">
        <v>164</v>
      </c>
      <c r="P3" s="68" t="s">
        <v>1627</v>
      </c>
      <c r="Q3" s="68" t="s">
        <v>164</v>
      </c>
      <c r="R3" s="68" t="s">
        <v>1622</v>
      </c>
      <c r="S3" s="68" t="s">
        <v>1624</v>
      </c>
      <c r="T3" s="68" t="s">
        <v>1622</v>
      </c>
      <c r="U3" s="68" t="s">
        <v>1625</v>
      </c>
      <c r="V3" s="68" t="s">
        <v>164</v>
      </c>
      <c r="W3" s="68" t="s">
        <v>1624</v>
      </c>
      <c r="X3" s="68" t="s">
        <v>1624</v>
      </c>
      <c r="Y3" s="68" t="s">
        <v>1624</v>
      </c>
      <c r="Z3" s="68" t="s">
        <v>1623</v>
      </c>
      <c r="AA3" s="68" t="s">
        <v>1620</v>
      </c>
      <c r="AB3" s="68" t="s">
        <v>1623</v>
      </c>
      <c r="AC3" s="68" t="s">
        <v>1624</v>
      </c>
      <c r="AD3" s="68" t="s">
        <v>1619</v>
      </c>
      <c r="AE3" s="68" t="s">
        <v>164</v>
      </c>
      <c r="AF3" s="68" t="s">
        <v>1622</v>
      </c>
      <c r="AG3" s="68" t="s">
        <v>1624</v>
      </c>
      <c r="AH3" s="68" t="s">
        <v>1625</v>
      </c>
      <c r="AI3" s="68" t="s">
        <v>1623</v>
      </c>
      <c r="AJ3" s="68" t="s">
        <v>1622</v>
      </c>
      <c r="AK3" s="68" t="s">
        <v>1619</v>
      </c>
      <c r="AL3" s="68" t="s">
        <v>1623</v>
      </c>
      <c r="AM3" s="68" t="s">
        <v>1623</v>
      </c>
      <c r="AN3" s="68" t="s">
        <v>1622</v>
      </c>
      <c r="AO3" s="68" t="s">
        <v>1622</v>
      </c>
      <c r="AP3" s="68" t="s">
        <v>1623</v>
      </c>
      <c r="AQ3" s="68" t="s">
        <v>1623</v>
      </c>
      <c r="AR3" s="68" t="s">
        <v>1620</v>
      </c>
      <c r="AS3" s="68" t="s">
        <v>1622</v>
      </c>
      <c r="AT3" s="68" t="s">
        <v>1624</v>
      </c>
      <c r="AU3" s="68" t="s">
        <v>1623</v>
      </c>
      <c r="AV3" s="68" t="s">
        <v>1626</v>
      </c>
      <c r="AW3" s="68" t="s">
        <v>1622</v>
      </c>
      <c r="AX3" s="68" t="s">
        <v>1621</v>
      </c>
      <c r="AY3" s="68" t="s">
        <v>1624</v>
      </c>
      <c r="AZ3" s="68" t="s">
        <v>164</v>
      </c>
      <c r="BA3" s="68" t="s">
        <v>1626</v>
      </c>
      <c r="BB3" s="68" t="s">
        <v>1623</v>
      </c>
      <c r="BC3" s="68" t="s">
        <v>1622</v>
      </c>
    </row>
    <row r="4" spans="1:65">
      <c r="A4" s="132">
        <v>44866</v>
      </c>
      <c r="B4" s="68" t="s">
        <v>1627</v>
      </c>
      <c r="C4" s="68" t="s">
        <v>1625</v>
      </c>
      <c r="D4" s="68" t="s">
        <v>1623</v>
      </c>
      <c r="E4" s="68" t="s">
        <v>1622</v>
      </c>
      <c r="F4" s="68" t="s">
        <v>164</v>
      </c>
      <c r="G4" s="68" t="s">
        <v>1623</v>
      </c>
      <c r="H4" s="68" t="s">
        <v>1622</v>
      </c>
      <c r="I4" s="68" t="s">
        <v>1626</v>
      </c>
      <c r="J4" s="68" t="s">
        <v>164</v>
      </c>
      <c r="K4" s="68" t="s">
        <v>1620</v>
      </c>
      <c r="L4" s="68" t="s">
        <v>1622</v>
      </c>
      <c r="M4" s="68" t="s">
        <v>164</v>
      </c>
      <c r="N4" s="68" t="s">
        <v>1622</v>
      </c>
      <c r="O4" s="68" t="s">
        <v>164</v>
      </c>
      <c r="P4" s="68" t="s">
        <v>1627</v>
      </c>
      <c r="Q4" s="68" t="s">
        <v>164</v>
      </c>
      <c r="R4" s="68" t="s">
        <v>1622</v>
      </c>
      <c r="S4" s="68" t="s">
        <v>1624</v>
      </c>
      <c r="T4" s="68" t="s">
        <v>1622</v>
      </c>
      <c r="U4" s="68" t="s">
        <v>1625</v>
      </c>
      <c r="V4" s="68" t="s">
        <v>164</v>
      </c>
      <c r="W4" s="68" t="s">
        <v>1624</v>
      </c>
      <c r="X4" s="68" t="s">
        <v>1624</v>
      </c>
      <c r="Y4" s="68" t="s">
        <v>1624</v>
      </c>
      <c r="Z4" s="68" t="s">
        <v>1623</v>
      </c>
      <c r="AA4" s="68" t="s">
        <v>1620</v>
      </c>
      <c r="AB4" s="68" t="s">
        <v>1623</v>
      </c>
      <c r="AC4" s="68" t="s">
        <v>1624</v>
      </c>
      <c r="AD4" s="68" t="s">
        <v>1619</v>
      </c>
      <c r="AE4" s="68" t="s">
        <v>164</v>
      </c>
      <c r="AF4" s="68" t="s">
        <v>1622</v>
      </c>
      <c r="AG4" s="68" t="s">
        <v>1624</v>
      </c>
      <c r="AH4" s="68" t="s">
        <v>1625</v>
      </c>
      <c r="AI4" s="68" t="s">
        <v>1623</v>
      </c>
      <c r="AJ4" s="68" t="s">
        <v>1622</v>
      </c>
      <c r="AK4" s="68" t="s">
        <v>1619</v>
      </c>
      <c r="AL4" s="68" t="s">
        <v>1623</v>
      </c>
      <c r="AM4" s="68" t="s">
        <v>1623</v>
      </c>
      <c r="AN4" s="68" t="s">
        <v>1622</v>
      </c>
      <c r="AO4" s="68" t="s">
        <v>1622</v>
      </c>
      <c r="AP4" s="68" t="s">
        <v>1623</v>
      </c>
      <c r="AQ4" s="68" t="s">
        <v>1623</v>
      </c>
      <c r="AR4" s="68" t="s">
        <v>1620</v>
      </c>
      <c r="AS4" s="68" t="s">
        <v>1622</v>
      </c>
      <c r="AT4" s="68" t="s">
        <v>1624</v>
      </c>
      <c r="AU4" s="68" t="s">
        <v>1623</v>
      </c>
      <c r="AV4" s="68" t="s">
        <v>1626</v>
      </c>
      <c r="AW4" s="68" t="s">
        <v>1622</v>
      </c>
      <c r="AX4" s="68" t="s">
        <v>1621</v>
      </c>
      <c r="AY4" s="68" t="s">
        <v>1624</v>
      </c>
      <c r="AZ4" s="68" t="s">
        <v>164</v>
      </c>
      <c r="BA4" s="68" t="s">
        <v>1626</v>
      </c>
      <c r="BB4" s="68" t="s">
        <v>1623</v>
      </c>
      <c r="BC4" s="68" t="s">
        <v>1622</v>
      </c>
    </row>
    <row r="5" spans="1:65">
      <c r="A5" s="132">
        <v>44867</v>
      </c>
      <c r="B5" s="68" t="s">
        <v>1627</v>
      </c>
      <c r="C5" s="68" t="s">
        <v>1625</v>
      </c>
      <c r="D5" s="68" t="s">
        <v>1623</v>
      </c>
      <c r="E5" s="68" t="s">
        <v>1622</v>
      </c>
      <c r="F5" s="68" t="s">
        <v>164</v>
      </c>
      <c r="G5" s="68" t="s">
        <v>1623</v>
      </c>
      <c r="H5" s="68" t="s">
        <v>1622</v>
      </c>
      <c r="I5" s="68" t="s">
        <v>1626</v>
      </c>
      <c r="J5" s="68" t="s">
        <v>164</v>
      </c>
      <c r="K5" s="68" t="s">
        <v>1620</v>
      </c>
      <c r="L5" s="68" t="s">
        <v>1622</v>
      </c>
      <c r="M5" s="68" t="s">
        <v>164</v>
      </c>
      <c r="N5" s="68" t="s">
        <v>1622</v>
      </c>
      <c r="O5" s="68" t="s">
        <v>164</v>
      </c>
      <c r="P5" s="68" t="s">
        <v>1627</v>
      </c>
      <c r="Q5" s="68" t="s">
        <v>164</v>
      </c>
      <c r="R5" s="68" t="s">
        <v>1622</v>
      </c>
      <c r="S5" s="68" t="s">
        <v>1624</v>
      </c>
      <c r="T5" s="68" t="s">
        <v>1622</v>
      </c>
      <c r="U5" s="68" t="s">
        <v>1625</v>
      </c>
      <c r="V5" s="68" t="s">
        <v>164</v>
      </c>
      <c r="W5" s="68" t="s">
        <v>1624</v>
      </c>
      <c r="X5" s="68" t="s">
        <v>1624</v>
      </c>
      <c r="Y5" s="68" t="s">
        <v>1624</v>
      </c>
      <c r="Z5" s="68" t="s">
        <v>1623</v>
      </c>
      <c r="AA5" s="68" t="s">
        <v>1620</v>
      </c>
      <c r="AB5" s="68" t="s">
        <v>1623</v>
      </c>
      <c r="AC5" s="68" t="s">
        <v>1624</v>
      </c>
      <c r="AD5" s="68" t="s">
        <v>1619</v>
      </c>
      <c r="AE5" s="68" t="s">
        <v>164</v>
      </c>
      <c r="AF5" s="68" t="s">
        <v>1622</v>
      </c>
      <c r="AG5" s="68" t="s">
        <v>1624</v>
      </c>
      <c r="AH5" s="68" t="s">
        <v>1625</v>
      </c>
      <c r="AI5" s="68" t="s">
        <v>1623</v>
      </c>
      <c r="AJ5" s="68" t="s">
        <v>1622</v>
      </c>
      <c r="AK5" s="68" t="s">
        <v>1619</v>
      </c>
      <c r="AL5" s="68" t="s">
        <v>1623</v>
      </c>
      <c r="AM5" s="68" t="s">
        <v>1623</v>
      </c>
      <c r="AN5" s="68" t="s">
        <v>1622</v>
      </c>
      <c r="AO5" s="68" t="s">
        <v>1622</v>
      </c>
      <c r="AP5" s="68" t="s">
        <v>1623</v>
      </c>
      <c r="AQ5" s="68" t="s">
        <v>1623</v>
      </c>
      <c r="AR5" s="68" t="s">
        <v>1620</v>
      </c>
      <c r="AS5" s="68" t="s">
        <v>1622</v>
      </c>
      <c r="AT5" s="68" t="s">
        <v>1624</v>
      </c>
      <c r="AU5" s="68" t="s">
        <v>1623</v>
      </c>
      <c r="AV5" s="68" t="s">
        <v>1626</v>
      </c>
      <c r="AW5" s="68" t="s">
        <v>1622</v>
      </c>
      <c r="AX5" s="68" t="s">
        <v>1621</v>
      </c>
      <c r="AY5" s="68" t="s">
        <v>1624</v>
      </c>
      <c r="AZ5" s="68" t="s">
        <v>164</v>
      </c>
      <c r="BA5" s="68" t="s">
        <v>1626</v>
      </c>
      <c r="BB5" s="68" t="s">
        <v>1623</v>
      </c>
      <c r="BC5" s="68" t="s">
        <v>1622</v>
      </c>
    </row>
    <row r="6" spans="1:65">
      <c r="A6" s="132">
        <v>44868</v>
      </c>
      <c r="B6" s="68" t="s">
        <v>1627</v>
      </c>
      <c r="C6" s="68" t="s">
        <v>1625</v>
      </c>
      <c r="D6" s="68" t="s">
        <v>1623</v>
      </c>
      <c r="E6" s="68" t="s">
        <v>1622</v>
      </c>
      <c r="F6" s="68" t="s">
        <v>164</v>
      </c>
      <c r="G6" s="68" t="s">
        <v>1623</v>
      </c>
      <c r="H6" s="68" t="s">
        <v>1622</v>
      </c>
      <c r="I6" s="68" t="s">
        <v>1626</v>
      </c>
      <c r="J6" s="68" t="s">
        <v>164</v>
      </c>
      <c r="K6" s="68" t="s">
        <v>1620</v>
      </c>
      <c r="L6" s="68" t="s">
        <v>1622</v>
      </c>
      <c r="M6" s="68" t="s">
        <v>164</v>
      </c>
      <c r="N6" s="68" t="s">
        <v>1622</v>
      </c>
      <c r="O6" s="68" t="s">
        <v>164</v>
      </c>
      <c r="P6" s="68" t="s">
        <v>1627</v>
      </c>
      <c r="Q6" s="68" t="s">
        <v>164</v>
      </c>
      <c r="R6" s="68" t="s">
        <v>1622</v>
      </c>
      <c r="S6" s="68" t="s">
        <v>1624</v>
      </c>
      <c r="T6" s="68" t="s">
        <v>1622</v>
      </c>
      <c r="U6" s="68" t="s">
        <v>1625</v>
      </c>
      <c r="V6" s="68" t="s">
        <v>164</v>
      </c>
      <c r="W6" s="68" t="s">
        <v>1624</v>
      </c>
      <c r="X6" s="68" t="s">
        <v>1624</v>
      </c>
      <c r="Y6" s="68" t="s">
        <v>1624</v>
      </c>
      <c r="Z6" s="68" t="s">
        <v>1623</v>
      </c>
      <c r="AA6" s="68" t="s">
        <v>1620</v>
      </c>
      <c r="AB6" s="68" t="s">
        <v>1623</v>
      </c>
      <c r="AC6" s="68" t="s">
        <v>1624</v>
      </c>
      <c r="AD6" s="68" t="s">
        <v>1619</v>
      </c>
      <c r="AE6" s="68" t="s">
        <v>164</v>
      </c>
      <c r="AF6" s="68" t="s">
        <v>1622</v>
      </c>
      <c r="AG6" s="68" t="s">
        <v>1624</v>
      </c>
      <c r="AH6" s="68" t="s">
        <v>1625</v>
      </c>
      <c r="AI6" s="68" t="s">
        <v>1623</v>
      </c>
      <c r="AJ6" s="68" t="s">
        <v>1622</v>
      </c>
      <c r="AK6" s="68" t="s">
        <v>1619</v>
      </c>
      <c r="AL6" s="68" t="s">
        <v>1623</v>
      </c>
      <c r="AM6" s="68" t="s">
        <v>1623</v>
      </c>
      <c r="AN6" s="68" t="s">
        <v>1622</v>
      </c>
      <c r="AO6" s="68" t="s">
        <v>1622</v>
      </c>
      <c r="AP6" s="68" t="s">
        <v>1623</v>
      </c>
      <c r="AQ6" s="68" t="s">
        <v>1623</v>
      </c>
      <c r="AR6" s="68" t="s">
        <v>1620</v>
      </c>
      <c r="AS6" s="68" t="s">
        <v>1622</v>
      </c>
      <c r="AT6" s="68" t="s">
        <v>1624</v>
      </c>
      <c r="AU6" s="68" t="s">
        <v>1623</v>
      </c>
      <c r="AV6" s="68" t="s">
        <v>1626</v>
      </c>
      <c r="AW6" s="68" t="s">
        <v>1622</v>
      </c>
      <c r="AX6" s="68" t="s">
        <v>1621</v>
      </c>
      <c r="AY6" s="68" t="s">
        <v>1624</v>
      </c>
      <c r="AZ6" s="68" t="s">
        <v>164</v>
      </c>
      <c r="BA6" s="68" t="s">
        <v>1626</v>
      </c>
      <c r="BB6" s="68" t="s">
        <v>1623</v>
      </c>
      <c r="BC6" s="68" t="s">
        <v>1622</v>
      </c>
    </row>
    <row r="7" spans="1:65">
      <c r="A7" s="132">
        <v>44871</v>
      </c>
      <c r="B7" s="68" t="s">
        <v>1627</v>
      </c>
      <c r="C7" s="68" t="s">
        <v>1625</v>
      </c>
      <c r="D7" s="68" t="s">
        <v>1623</v>
      </c>
      <c r="E7" s="68" t="s">
        <v>1622</v>
      </c>
      <c r="F7" s="68" t="s">
        <v>164</v>
      </c>
      <c r="G7" s="68" t="s">
        <v>1623</v>
      </c>
      <c r="H7" s="68" t="s">
        <v>1622</v>
      </c>
      <c r="I7" s="68" t="s">
        <v>1626</v>
      </c>
      <c r="J7" s="68" t="s">
        <v>164</v>
      </c>
      <c r="K7" s="68" t="s">
        <v>1620</v>
      </c>
      <c r="L7" s="68" t="s">
        <v>1622</v>
      </c>
      <c r="M7" s="68" t="s">
        <v>164</v>
      </c>
      <c r="N7" s="68" t="s">
        <v>1622</v>
      </c>
      <c r="O7" s="68" t="s">
        <v>164</v>
      </c>
      <c r="P7" s="68" t="s">
        <v>1627</v>
      </c>
      <c r="Q7" s="68" t="s">
        <v>164</v>
      </c>
      <c r="R7" s="68" t="s">
        <v>1622</v>
      </c>
      <c r="S7" s="68" t="s">
        <v>1624</v>
      </c>
      <c r="T7" s="68" t="s">
        <v>1622</v>
      </c>
      <c r="U7" s="68" t="s">
        <v>1625</v>
      </c>
      <c r="V7" s="68" t="s">
        <v>164</v>
      </c>
      <c r="W7" s="68" t="s">
        <v>1624</v>
      </c>
      <c r="X7" s="68" t="s">
        <v>1624</v>
      </c>
      <c r="Y7" s="68" t="s">
        <v>1624</v>
      </c>
      <c r="Z7" s="68" t="s">
        <v>1623</v>
      </c>
      <c r="AA7" s="68" t="s">
        <v>1620</v>
      </c>
      <c r="AB7" s="68" t="s">
        <v>1623</v>
      </c>
      <c r="AC7" s="68" t="s">
        <v>1624</v>
      </c>
      <c r="AD7" s="68" t="s">
        <v>1619</v>
      </c>
      <c r="AE7" s="68" t="s">
        <v>164</v>
      </c>
      <c r="AF7" s="68" t="s">
        <v>1622</v>
      </c>
      <c r="AG7" s="68" t="s">
        <v>1624</v>
      </c>
      <c r="AH7" s="68" t="s">
        <v>1625</v>
      </c>
      <c r="AI7" s="68" t="s">
        <v>1623</v>
      </c>
      <c r="AJ7" s="68" t="s">
        <v>1622</v>
      </c>
      <c r="AK7" s="68" t="s">
        <v>1619</v>
      </c>
      <c r="AL7" s="68" t="s">
        <v>1623</v>
      </c>
      <c r="AM7" s="68" t="s">
        <v>1623</v>
      </c>
      <c r="AN7" s="68" t="s">
        <v>1622</v>
      </c>
      <c r="AO7" s="68" t="s">
        <v>1622</v>
      </c>
      <c r="AP7" s="68" t="s">
        <v>1623</v>
      </c>
      <c r="AQ7" s="68" t="s">
        <v>1623</v>
      </c>
      <c r="AR7" s="68" t="s">
        <v>1620</v>
      </c>
      <c r="AS7" s="68" t="s">
        <v>1622</v>
      </c>
      <c r="AT7" s="68" t="s">
        <v>1624</v>
      </c>
      <c r="AU7" s="68" t="s">
        <v>1623</v>
      </c>
      <c r="AV7" s="68" t="s">
        <v>1626</v>
      </c>
      <c r="AW7" s="68" t="s">
        <v>1622</v>
      </c>
      <c r="AX7" s="68" t="s">
        <v>1621</v>
      </c>
      <c r="AY7" s="68" t="s">
        <v>1624</v>
      </c>
      <c r="AZ7" s="68" t="s">
        <v>164</v>
      </c>
      <c r="BA7" s="68" t="s">
        <v>1626</v>
      </c>
      <c r="BB7" s="68" t="s">
        <v>1623</v>
      </c>
      <c r="BC7" s="68" t="s">
        <v>1622</v>
      </c>
    </row>
    <row r="8" spans="1:65">
      <c r="A8" s="132">
        <v>44872</v>
      </c>
      <c r="B8" s="68" t="s">
        <v>1627</v>
      </c>
      <c r="C8" s="68" t="s">
        <v>1625</v>
      </c>
      <c r="D8" s="68" t="s">
        <v>1623</v>
      </c>
      <c r="E8" s="68" t="s">
        <v>1622</v>
      </c>
      <c r="F8" s="68" t="s">
        <v>164</v>
      </c>
      <c r="G8" s="68" t="s">
        <v>1623</v>
      </c>
      <c r="H8" s="68" t="s">
        <v>1622</v>
      </c>
      <c r="I8" s="68" t="s">
        <v>1626</v>
      </c>
      <c r="J8" s="68" t="s">
        <v>164</v>
      </c>
      <c r="K8" s="68" t="s">
        <v>1620</v>
      </c>
      <c r="L8" s="68" t="s">
        <v>1622</v>
      </c>
      <c r="M8" s="68" t="s">
        <v>164</v>
      </c>
      <c r="N8" s="68" t="s">
        <v>1622</v>
      </c>
      <c r="O8" s="68" t="s">
        <v>164</v>
      </c>
      <c r="P8" s="68" t="s">
        <v>1627</v>
      </c>
      <c r="Q8" s="68" t="s">
        <v>164</v>
      </c>
      <c r="R8" s="68" t="s">
        <v>1622</v>
      </c>
      <c r="S8" s="68" t="s">
        <v>1624</v>
      </c>
      <c r="T8" s="68" t="s">
        <v>1622</v>
      </c>
      <c r="U8" s="68" t="s">
        <v>1625</v>
      </c>
      <c r="V8" s="68" t="s">
        <v>164</v>
      </c>
      <c r="W8" s="68" t="s">
        <v>1624</v>
      </c>
      <c r="X8" s="68" t="s">
        <v>1624</v>
      </c>
      <c r="Y8" s="68" t="s">
        <v>1624</v>
      </c>
      <c r="Z8" s="68" t="s">
        <v>1623</v>
      </c>
      <c r="AA8" s="68" t="s">
        <v>1620</v>
      </c>
      <c r="AB8" s="68" t="s">
        <v>1623</v>
      </c>
      <c r="AC8" s="68" t="s">
        <v>1624</v>
      </c>
      <c r="AD8" s="68" t="s">
        <v>1619</v>
      </c>
      <c r="AE8" s="68" t="s">
        <v>164</v>
      </c>
      <c r="AF8" s="68" t="s">
        <v>1622</v>
      </c>
      <c r="AG8" s="68" t="s">
        <v>1624</v>
      </c>
      <c r="AH8" s="68" t="s">
        <v>1625</v>
      </c>
      <c r="AI8" s="68" t="s">
        <v>1623</v>
      </c>
      <c r="AJ8" s="68" t="s">
        <v>1622</v>
      </c>
      <c r="AK8" s="68" t="s">
        <v>1619</v>
      </c>
      <c r="AL8" s="68" t="s">
        <v>1623</v>
      </c>
      <c r="AM8" s="68" t="s">
        <v>1623</v>
      </c>
      <c r="AN8" s="68" t="s">
        <v>1622</v>
      </c>
      <c r="AO8" s="68" t="s">
        <v>1622</v>
      </c>
      <c r="AP8" s="68" t="s">
        <v>1623</v>
      </c>
      <c r="AQ8" s="68" t="s">
        <v>1623</v>
      </c>
      <c r="AR8" s="68" t="s">
        <v>1620</v>
      </c>
      <c r="AS8" s="68" t="s">
        <v>1622</v>
      </c>
      <c r="AT8" s="68" t="s">
        <v>1624</v>
      </c>
      <c r="AU8" s="68" t="s">
        <v>1623</v>
      </c>
      <c r="AV8" s="68" t="s">
        <v>1626</v>
      </c>
      <c r="AW8" s="68" t="s">
        <v>1622</v>
      </c>
      <c r="AX8" s="68" t="s">
        <v>1621</v>
      </c>
      <c r="AY8" s="68" t="s">
        <v>1624</v>
      </c>
      <c r="AZ8" s="68" t="s">
        <v>164</v>
      </c>
      <c r="BA8" s="68" t="s">
        <v>1626</v>
      </c>
      <c r="BB8" s="68" t="s">
        <v>1623</v>
      </c>
      <c r="BC8" s="68" t="s">
        <v>1622</v>
      </c>
    </row>
    <row r="9" spans="1:65">
      <c r="A9" s="132">
        <v>44873</v>
      </c>
      <c r="B9" s="68" t="s">
        <v>1627</v>
      </c>
      <c r="C9" s="68" t="s">
        <v>1625</v>
      </c>
      <c r="D9" s="68" t="s">
        <v>1623</v>
      </c>
      <c r="E9" s="68" t="s">
        <v>1622</v>
      </c>
      <c r="F9" s="68" t="s">
        <v>164</v>
      </c>
      <c r="G9" s="68" t="s">
        <v>1623</v>
      </c>
      <c r="H9" s="68" t="s">
        <v>1622</v>
      </c>
      <c r="I9" s="68" t="s">
        <v>1626</v>
      </c>
      <c r="J9" s="68" t="s">
        <v>164</v>
      </c>
      <c r="K9" s="68" t="s">
        <v>1620</v>
      </c>
      <c r="L9" s="68" t="s">
        <v>1622</v>
      </c>
      <c r="M9" s="68" t="s">
        <v>164</v>
      </c>
      <c r="N9" s="68" t="s">
        <v>1622</v>
      </c>
      <c r="O9" s="68" t="s">
        <v>164</v>
      </c>
      <c r="P9" s="68" t="s">
        <v>1627</v>
      </c>
      <c r="Q9" s="68" t="s">
        <v>164</v>
      </c>
      <c r="R9" s="68" t="s">
        <v>1622</v>
      </c>
      <c r="S9" s="68" t="s">
        <v>1624</v>
      </c>
      <c r="T9" s="68" t="s">
        <v>1622</v>
      </c>
      <c r="U9" s="68" t="s">
        <v>1625</v>
      </c>
      <c r="V9" s="68" t="s">
        <v>164</v>
      </c>
      <c r="W9" s="68" t="s">
        <v>1624</v>
      </c>
      <c r="X9" s="68" t="s">
        <v>1624</v>
      </c>
      <c r="Y9" s="68" t="s">
        <v>1624</v>
      </c>
      <c r="Z9" s="68" t="s">
        <v>1623</v>
      </c>
      <c r="AA9" s="68" t="s">
        <v>1620</v>
      </c>
      <c r="AB9" s="68" t="s">
        <v>1623</v>
      </c>
      <c r="AC9" s="68" t="s">
        <v>1624</v>
      </c>
      <c r="AD9" s="68" t="s">
        <v>1619</v>
      </c>
      <c r="AE9" s="68" t="s">
        <v>164</v>
      </c>
      <c r="AF9" s="68" t="s">
        <v>1622</v>
      </c>
      <c r="AG9" s="68" t="s">
        <v>1624</v>
      </c>
      <c r="AH9" s="68" t="s">
        <v>1625</v>
      </c>
      <c r="AI9" s="68" t="s">
        <v>1623</v>
      </c>
      <c r="AJ9" s="68" t="s">
        <v>1622</v>
      </c>
      <c r="AK9" s="68" t="s">
        <v>1619</v>
      </c>
      <c r="AL9" s="68" t="s">
        <v>1623</v>
      </c>
      <c r="AM9" s="68" t="s">
        <v>1623</v>
      </c>
      <c r="AN9" s="68" t="s">
        <v>1622</v>
      </c>
      <c r="AO9" s="68" t="s">
        <v>1622</v>
      </c>
      <c r="AP9" s="68" t="s">
        <v>1623</v>
      </c>
      <c r="AQ9" s="68" t="s">
        <v>1623</v>
      </c>
      <c r="AR9" s="68" t="s">
        <v>1620</v>
      </c>
      <c r="AS9" s="68" t="s">
        <v>1622</v>
      </c>
      <c r="AT9" s="68" t="s">
        <v>1624</v>
      </c>
      <c r="AU9" s="68" t="s">
        <v>1623</v>
      </c>
      <c r="AV9" s="68" t="s">
        <v>1626</v>
      </c>
      <c r="AW9" s="68" t="s">
        <v>1622</v>
      </c>
      <c r="AX9" s="68" t="s">
        <v>1621</v>
      </c>
      <c r="AY9" s="68" t="s">
        <v>1624</v>
      </c>
      <c r="AZ9" s="68" t="s">
        <v>164</v>
      </c>
      <c r="BA9" s="68" t="s">
        <v>1626</v>
      </c>
      <c r="BB9" s="68" t="s">
        <v>1623</v>
      </c>
      <c r="BC9" s="68" t="s">
        <v>1622</v>
      </c>
    </row>
    <row r="10" spans="1:65">
      <c r="A10" s="132">
        <v>44874</v>
      </c>
      <c r="B10" s="68" t="s">
        <v>1627</v>
      </c>
      <c r="C10" s="68" t="s">
        <v>1625</v>
      </c>
      <c r="D10" s="68" t="s">
        <v>1623</v>
      </c>
      <c r="E10" s="68" t="s">
        <v>1622</v>
      </c>
      <c r="F10" s="68" t="s">
        <v>164</v>
      </c>
      <c r="G10" s="68" t="s">
        <v>1623</v>
      </c>
      <c r="H10" s="68" t="s">
        <v>1622</v>
      </c>
      <c r="I10" s="68" t="s">
        <v>1626</v>
      </c>
      <c r="J10" s="68" t="s">
        <v>164</v>
      </c>
      <c r="K10" s="68" t="s">
        <v>1620</v>
      </c>
      <c r="L10" s="68" t="s">
        <v>1622</v>
      </c>
      <c r="M10" s="68" t="s">
        <v>164</v>
      </c>
      <c r="N10" s="68" t="s">
        <v>1622</v>
      </c>
      <c r="O10" s="68" t="s">
        <v>164</v>
      </c>
      <c r="P10" s="68" t="s">
        <v>1627</v>
      </c>
      <c r="Q10" s="68" t="s">
        <v>164</v>
      </c>
      <c r="R10" s="68" t="s">
        <v>1622</v>
      </c>
      <c r="S10" s="68" t="s">
        <v>1624</v>
      </c>
      <c r="T10" s="68" t="s">
        <v>1622</v>
      </c>
      <c r="U10" s="68" t="s">
        <v>1625</v>
      </c>
      <c r="V10" s="68" t="s">
        <v>164</v>
      </c>
      <c r="W10" s="68" t="s">
        <v>1624</v>
      </c>
      <c r="X10" s="68" t="s">
        <v>1624</v>
      </c>
      <c r="Y10" s="68" t="s">
        <v>1624</v>
      </c>
      <c r="Z10" s="68" t="s">
        <v>1623</v>
      </c>
      <c r="AA10" s="68" t="s">
        <v>1620</v>
      </c>
      <c r="AB10" s="68" t="s">
        <v>1623</v>
      </c>
      <c r="AC10" s="68" t="s">
        <v>1624</v>
      </c>
      <c r="AD10" s="68" t="s">
        <v>1619</v>
      </c>
      <c r="AE10" s="68" t="s">
        <v>164</v>
      </c>
      <c r="AF10" s="68" t="s">
        <v>1622</v>
      </c>
      <c r="AG10" s="68" t="s">
        <v>1624</v>
      </c>
      <c r="AH10" s="68" t="s">
        <v>1625</v>
      </c>
      <c r="AI10" s="68" t="s">
        <v>1623</v>
      </c>
      <c r="AJ10" s="68" t="s">
        <v>1622</v>
      </c>
      <c r="AK10" s="68" t="s">
        <v>1619</v>
      </c>
      <c r="AL10" s="68" t="s">
        <v>1623</v>
      </c>
      <c r="AM10" s="68" t="s">
        <v>1623</v>
      </c>
      <c r="AN10" s="68" t="s">
        <v>1622</v>
      </c>
      <c r="AO10" s="68" t="s">
        <v>1622</v>
      </c>
      <c r="AP10" s="68" t="s">
        <v>1623</v>
      </c>
      <c r="AQ10" s="68" t="s">
        <v>1623</v>
      </c>
      <c r="AR10" s="68" t="s">
        <v>1620</v>
      </c>
      <c r="AS10" s="68" t="s">
        <v>1622</v>
      </c>
      <c r="AT10" s="68" t="s">
        <v>1624</v>
      </c>
      <c r="AU10" s="68" t="s">
        <v>1623</v>
      </c>
      <c r="AV10" s="68" t="s">
        <v>1626</v>
      </c>
      <c r="AW10" s="68" t="s">
        <v>1622</v>
      </c>
      <c r="AX10" s="68" t="s">
        <v>1621</v>
      </c>
      <c r="AY10" s="68" t="s">
        <v>1624</v>
      </c>
      <c r="AZ10" s="68" t="s">
        <v>164</v>
      </c>
      <c r="BA10" s="68" t="s">
        <v>1626</v>
      </c>
      <c r="BB10" s="68" t="s">
        <v>1623</v>
      </c>
      <c r="BC10" s="68" t="s">
        <v>1622</v>
      </c>
    </row>
    <row r="11" spans="1:65">
      <c r="A11" s="132">
        <v>44875</v>
      </c>
      <c r="B11" s="68" t="s">
        <v>1627</v>
      </c>
      <c r="C11" s="68" t="s">
        <v>1625</v>
      </c>
      <c r="D11" s="68" t="s">
        <v>1623</v>
      </c>
      <c r="E11" s="68" t="s">
        <v>1622</v>
      </c>
      <c r="F11" s="68" t="s">
        <v>164</v>
      </c>
      <c r="G11" s="68" t="s">
        <v>1623</v>
      </c>
      <c r="H11" s="68" t="s">
        <v>1622</v>
      </c>
      <c r="I11" s="68" t="s">
        <v>1626</v>
      </c>
      <c r="J11" s="68" t="s">
        <v>164</v>
      </c>
      <c r="K11" s="68" t="s">
        <v>1620</v>
      </c>
      <c r="L11" s="68" t="s">
        <v>1622</v>
      </c>
      <c r="M11" s="68" t="s">
        <v>164</v>
      </c>
      <c r="N11" s="68" t="s">
        <v>1622</v>
      </c>
      <c r="O11" s="68" t="s">
        <v>164</v>
      </c>
      <c r="P11" s="68" t="s">
        <v>1627</v>
      </c>
      <c r="Q11" s="68" t="s">
        <v>164</v>
      </c>
      <c r="R11" s="68" t="s">
        <v>1622</v>
      </c>
      <c r="S11" s="68" t="s">
        <v>1624</v>
      </c>
      <c r="T11" s="68" t="s">
        <v>1622</v>
      </c>
      <c r="U11" s="68" t="s">
        <v>1625</v>
      </c>
      <c r="V11" s="68" t="s">
        <v>164</v>
      </c>
      <c r="W11" s="68" t="s">
        <v>1624</v>
      </c>
      <c r="X11" s="68" t="s">
        <v>1624</v>
      </c>
      <c r="Y11" s="68" t="s">
        <v>1624</v>
      </c>
      <c r="Z11" s="68" t="s">
        <v>1623</v>
      </c>
      <c r="AA11" s="68" t="s">
        <v>1620</v>
      </c>
      <c r="AB11" s="68" t="s">
        <v>1623</v>
      </c>
      <c r="AC11" s="68" t="s">
        <v>1624</v>
      </c>
      <c r="AD11" s="68" t="s">
        <v>1619</v>
      </c>
      <c r="AE11" s="68" t="s">
        <v>164</v>
      </c>
      <c r="AF11" s="68" t="s">
        <v>1622</v>
      </c>
      <c r="AG11" s="68" t="s">
        <v>1624</v>
      </c>
      <c r="AH11" s="68" t="s">
        <v>1625</v>
      </c>
      <c r="AI11" s="68" t="s">
        <v>1623</v>
      </c>
      <c r="AJ11" s="68" t="s">
        <v>1622</v>
      </c>
      <c r="AK11" s="68" t="s">
        <v>1619</v>
      </c>
      <c r="AL11" s="68" t="s">
        <v>1623</v>
      </c>
      <c r="AM11" s="68" t="s">
        <v>1623</v>
      </c>
      <c r="AN11" s="68" t="s">
        <v>1622</v>
      </c>
      <c r="AO11" s="68" t="s">
        <v>1622</v>
      </c>
      <c r="AP11" s="68" t="s">
        <v>1623</v>
      </c>
      <c r="AQ11" s="68" t="s">
        <v>1623</v>
      </c>
      <c r="AR11" s="68" t="s">
        <v>1620</v>
      </c>
      <c r="AS11" s="68" t="s">
        <v>1622</v>
      </c>
      <c r="AT11" s="68" t="s">
        <v>1624</v>
      </c>
      <c r="AU11" s="68" t="s">
        <v>1623</v>
      </c>
      <c r="AV11" s="68" t="s">
        <v>1626</v>
      </c>
      <c r="AW11" s="68" t="s">
        <v>1622</v>
      </c>
      <c r="AX11" s="68" t="s">
        <v>1621</v>
      </c>
      <c r="AY11" s="68" t="s">
        <v>1624</v>
      </c>
      <c r="AZ11" s="68" t="s">
        <v>164</v>
      </c>
      <c r="BA11" s="68" t="s">
        <v>1626</v>
      </c>
      <c r="BB11" s="68" t="s">
        <v>1623</v>
      </c>
      <c r="BC11" s="68" t="s">
        <v>1622</v>
      </c>
    </row>
    <row r="12" spans="1:65">
      <c r="A12" s="132">
        <v>44878</v>
      </c>
      <c r="B12" s="68" t="s">
        <v>1627</v>
      </c>
      <c r="C12" s="68" t="s">
        <v>1625</v>
      </c>
      <c r="D12" s="68" t="s">
        <v>1623</v>
      </c>
      <c r="E12" s="68" t="s">
        <v>1622</v>
      </c>
      <c r="F12" s="68" t="s">
        <v>164</v>
      </c>
      <c r="G12" s="68" t="s">
        <v>1623</v>
      </c>
      <c r="H12" s="68" t="s">
        <v>1622</v>
      </c>
      <c r="I12" s="68" t="s">
        <v>1626</v>
      </c>
      <c r="J12" s="68" t="s">
        <v>164</v>
      </c>
      <c r="K12" s="68" t="s">
        <v>1620</v>
      </c>
      <c r="L12" s="68" t="s">
        <v>1622</v>
      </c>
      <c r="M12" s="68" t="s">
        <v>164</v>
      </c>
      <c r="N12" s="68" t="s">
        <v>1622</v>
      </c>
      <c r="O12" s="68" t="s">
        <v>164</v>
      </c>
      <c r="P12" s="68" t="s">
        <v>1627</v>
      </c>
      <c r="Q12" s="68" t="s">
        <v>164</v>
      </c>
      <c r="R12" s="68" t="s">
        <v>1622</v>
      </c>
      <c r="S12" s="68" t="s">
        <v>1624</v>
      </c>
      <c r="T12" s="68" t="s">
        <v>1622</v>
      </c>
      <c r="U12" s="68" t="s">
        <v>1625</v>
      </c>
      <c r="V12" s="68" t="s">
        <v>164</v>
      </c>
      <c r="W12" s="68" t="s">
        <v>1624</v>
      </c>
      <c r="X12" s="68" t="s">
        <v>1624</v>
      </c>
      <c r="Y12" s="68" t="s">
        <v>1624</v>
      </c>
      <c r="Z12" s="68" t="s">
        <v>1623</v>
      </c>
      <c r="AA12" s="68" t="s">
        <v>1620</v>
      </c>
      <c r="AB12" s="68" t="s">
        <v>1623</v>
      </c>
      <c r="AC12" s="68" t="s">
        <v>1624</v>
      </c>
      <c r="AD12" s="68" t="s">
        <v>1619</v>
      </c>
      <c r="AE12" s="68" t="s">
        <v>164</v>
      </c>
      <c r="AF12" s="68" t="s">
        <v>1622</v>
      </c>
      <c r="AG12" s="68" t="s">
        <v>1624</v>
      </c>
      <c r="AH12" s="68" t="s">
        <v>1625</v>
      </c>
      <c r="AI12" s="68" t="s">
        <v>1623</v>
      </c>
      <c r="AJ12" s="68" t="s">
        <v>1622</v>
      </c>
      <c r="AK12" s="68" t="s">
        <v>1619</v>
      </c>
      <c r="AL12" s="68" t="s">
        <v>1623</v>
      </c>
      <c r="AM12" s="68" t="s">
        <v>1623</v>
      </c>
      <c r="AN12" s="68" t="s">
        <v>1622</v>
      </c>
      <c r="AO12" s="68" t="s">
        <v>1622</v>
      </c>
      <c r="AP12" s="68" t="s">
        <v>1623</v>
      </c>
      <c r="AQ12" s="68" t="s">
        <v>1623</v>
      </c>
      <c r="AR12" s="68" t="s">
        <v>1620</v>
      </c>
      <c r="AS12" s="68" t="s">
        <v>1622</v>
      </c>
      <c r="AT12" s="68" t="s">
        <v>1624</v>
      </c>
      <c r="AU12" s="68" t="s">
        <v>1623</v>
      </c>
      <c r="AV12" s="68" t="s">
        <v>1626</v>
      </c>
      <c r="AW12" s="68" t="s">
        <v>1622</v>
      </c>
      <c r="AX12" s="68" t="s">
        <v>1621</v>
      </c>
      <c r="AY12" s="68" t="s">
        <v>1624</v>
      </c>
      <c r="AZ12" s="68" t="s">
        <v>164</v>
      </c>
      <c r="BA12" s="68" t="s">
        <v>1626</v>
      </c>
      <c r="BB12" s="68" t="s">
        <v>1623</v>
      </c>
      <c r="BC12" s="68" t="s">
        <v>1622</v>
      </c>
    </row>
    <row r="13" spans="1:65">
      <c r="A13" s="132">
        <v>44879</v>
      </c>
      <c r="B13" s="68" t="s">
        <v>1627</v>
      </c>
      <c r="C13" s="68" t="s">
        <v>1625</v>
      </c>
      <c r="D13" s="68" t="s">
        <v>1623</v>
      </c>
      <c r="E13" s="68" t="s">
        <v>1622</v>
      </c>
      <c r="F13" s="68" t="s">
        <v>164</v>
      </c>
      <c r="G13" s="68" t="s">
        <v>1623</v>
      </c>
      <c r="H13" s="68" t="s">
        <v>1622</v>
      </c>
      <c r="I13" s="68" t="s">
        <v>1626</v>
      </c>
      <c r="J13" s="68" t="s">
        <v>164</v>
      </c>
      <c r="K13" s="68" t="s">
        <v>1620</v>
      </c>
      <c r="L13" s="68" t="s">
        <v>1622</v>
      </c>
      <c r="M13" s="68" t="s">
        <v>164</v>
      </c>
      <c r="N13" s="68" t="s">
        <v>1622</v>
      </c>
      <c r="O13" s="68" t="s">
        <v>164</v>
      </c>
      <c r="P13" s="68" t="s">
        <v>1627</v>
      </c>
      <c r="Q13" s="68" t="s">
        <v>164</v>
      </c>
      <c r="R13" s="68" t="s">
        <v>1622</v>
      </c>
      <c r="S13" s="68" t="s">
        <v>1624</v>
      </c>
      <c r="T13" s="68" t="s">
        <v>1622</v>
      </c>
      <c r="U13" s="68" t="s">
        <v>1625</v>
      </c>
      <c r="V13" s="68" t="s">
        <v>164</v>
      </c>
      <c r="W13" s="68" t="s">
        <v>1624</v>
      </c>
      <c r="X13" s="68" t="s">
        <v>1624</v>
      </c>
      <c r="Y13" s="68" t="s">
        <v>1624</v>
      </c>
      <c r="Z13" s="68" t="s">
        <v>1623</v>
      </c>
      <c r="AA13" s="68" t="s">
        <v>1620</v>
      </c>
      <c r="AB13" s="68" t="s">
        <v>1623</v>
      </c>
      <c r="AC13" s="68" t="s">
        <v>1624</v>
      </c>
      <c r="AD13" s="68" t="s">
        <v>1619</v>
      </c>
      <c r="AE13" s="68" t="s">
        <v>164</v>
      </c>
      <c r="AF13" s="68" t="s">
        <v>1622</v>
      </c>
      <c r="AG13" s="68" t="s">
        <v>1624</v>
      </c>
      <c r="AH13" s="68" t="s">
        <v>1625</v>
      </c>
      <c r="AI13" s="68" t="s">
        <v>1623</v>
      </c>
      <c r="AJ13" s="68" t="s">
        <v>1622</v>
      </c>
      <c r="AK13" s="68" t="s">
        <v>1619</v>
      </c>
      <c r="AL13" s="68" t="s">
        <v>1623</v>
      </c>
      <c r="AM13" s="68" t="s">
        <v>1623</v>
      </c>
      <c r="AN13" s="68" t="s">
        <v>1622</v>
      </c>
      <c r="AO13" s="68" t="s">
        <v>1622</v>
      </c>
      <c r="AP13" s="68" t="s">
        <v>1623</v>
      </c>
      <c r="AQ13" s="68" t="s">
        <v>1623</v>
      </c>
      <c r="AR13" s="68" t="s">
        <v>1620</v>
      </c>
      <c r="AS13" s="68" t="s">
        <v>1622</v>
      </c>
      <c r="AT13" s="68" t="s">
        <v>1624</v>
      </c>
      <c r="AU13" s="68" t="s">
        <v>1623</v>
      </c>
      <c r="AV13" s="68" t="s">
        <v>1626</v>
      </c>
      <c r="AW13" s="68" t="s">
        <v>1622</v>
      </c>
      <c r="AX13" s="68" t="s">
        <v>1621</v>
      </c>
      <c r="AY13" s="68" t="s">
        <v>1624</v>
      </c>
      <c r="AZ13" s="68" t="s">
        <v>164</v>
      </c>
      <c r="BA13" s="68" t="s">
        <v>1626</v>
      </c>
      <c r="BB13" s="68" t="s">
        <v>1623</v>
      </c>
      <c r="BC13" s="68" t="s">
        <v>1622</v>
      </c>
    </row>
    <row r="14" spans="1:65">
      <c r="A14" s="132">
        <v>44880</v>
      </c>
      <c r="B14" s="68" t="s">
        <v>1627</v>
      </c>
      <c r="C14" s="68" t="s">
        <v>1625</v>
      </c>
      <c r="D14" s="68" t="s">
        <v>1623</v>
      </c>
      <c r="E14" s="68" t="s">
        <v>1622</v>
      </c>
      <c r="F14" s="68" t="s">
        <v>164</v>
      </c>
      <c r="G14" s="68" t="s">
        <v>1623</v>
      </c>
      <c r="H14" s="68" t="s">
        <v>1622</v>
      </c>
      <c r="I14" s="68" t="s">
        <v>1626</v>
      </c>
      <c r="J14" s="68" t="s">
        <v>164</v>
      </c>
      <c r="K14" s="68" t="s">
        <v>1620</v>
      </c>
      <c r="L14" s="68" t="s">
        <v>1622</v>
      </c>
      <c r="M14" s="68" t="s">
        <v>164</v>
      </c>
      <c r="N14" s="68" t="s">
        <v>1622</v>
      </c>
      <c r="O14" s="68" t="s">
        <v>164</v>
      </c>
      <c r="P14" s="68" t="s">
        <v>1627</v>
      </c>
      <c r="Q14" s="68" t="s">
        <v>164</v>
      </c>
      <c r="R14" s="68" t="s">
        <v>1622</v>
      </c>
      <c r="S14" s="68" t="s">
        <v>1624</v>
      </c>
      <c r="T14" s="68" t="s">
        <v>1622</v>
      </c>
      <c r="U14" s="68" t="s">
        <v>1625</v>
      </c>
      <c r="V14" s="68" t="s">
        <v>164</v>
      </c>
      <c r="W14" s="68" t="s">
        <v>1624</v>
      </c>
      <c r="X14" s="68" t="s">
        <v>1624</v>
      </c>
      <c r="Y14" s="68" t="s">
        <v>1624</v>
      </c>
      <c r="Z14" s="68" t="s">
        <v>1623</v>
      </c>
      <c r="AA14" s="68" t="s">
        <v>1620</v>
      </c>
      <c r="AB14" s="68" t="s">
        <v>1623</v>
      </c>
      <c r="AC14" s="68" t="s">
        <v>1624</v>
      </c>
      <c r="AD14" s="68" t="s">
        <v>1619</v>
      </c>
      <c r="AE14" s="68" t="s">
        <v>164</v>
      </c>
      <c r="AF14" s="68" t="s">
        <v>1622</v>
      </c>
      <c r="AG14" s="68" t="s">
        <v>1624</v>
      </c>
      <c r="AH14" s="68" t="s">
        <v>1625</v>
      </c>
      <c r="AI14" s="68" t="s">
        <v>1623</v>
      </c>
      <c r="AJ14" s="68" t="s">
        <v>1622</v>
      </c>
      <c r="AK14" s="68" t="s">
        <v>1619</v>
      </c>
      <c r="AL14" s="68" t="s">
        <v>1623</v>
      </c>
      <c r="AM14" s="68" t="s">
        <v>1623</v>
      </c>
      <c r="AN14" s="68" t="s">
        <v>1622</v>
      </c>
      <c r="AO14" s="68" t="s">
        <v>1622</v>
      </c>
      <c r="AP14" s="68" t="s">
        <v>1623</v>
      </c>
      <c r="AQ14" s="68" t="s">
        <v>1623</v>
      </c>
      <c r="AR14" s="68" t="s">
        <v>1620</v>
      </c>
      <c r="AS14" s="68" t="s">
        <v>1622</v>
      </c>
      <c r="AT14" s="68" t="s">
        <v>1624</v>
      </c>
      <c r="AU14" s="68" t="s">
        <v>1623</v>
      </c>
      <c r="AV14" s="68" t="s">
        <v>1626</v>
      </c>
      <c r="AW14" s="68" t="s">
        <v>1622</v>
      </c>
      <c r="AX14" s="68" t="s">
        <v>1621</v>
      </c>
      <c r="AY14" s="68" t="s">
        <v>1624</v>
      </c>
      <c r="AZ14" s="68" t="s">
        <v>164</v>
      </c>
      <c r="BA14" s="68" t="s">
        <v>1626</v>
      </c>
      <c r="BB14" s="68" t="s">
        <v>1623</v>
      </c>
      <c r="BC14" s="68" t="s">
        <v>1622</v>
      </c>
    </row>
    <row r="15" spans="1:65">
      <c r="A15" s="132">
        <v>44881</v>
      </c>
      <c r="B15" s="68" t="s">
        <v>1627</v>
      </c>
      <c r="C15" s="68" t="s">
        <v>1625</v>
      </c>
      <c r="D15" s="68" t="s">
        <v>1623</v>
      </c>
      <c r="E15" s="68" t="s">
        <v>1622</v>
      </c>
      <c r="F15" s="68" t="s">
        <v>164</v>
      </c>
      <c r="G15" s="68" t="s">
        <v>1623</v>
      </c>
      <c r="H15" s="68" t="s">
        <v>1622</v>
      </c>
      <c r="I15" s="68" t="s">
        <v>1626</v>
      </c>
      <c r="J15" s="68" t="s">
        <v>164</v>
      </c>
      <c r="K15" s="68" t="s">
        <v>1620</v>
      </c>
      <c r="L15" s="68" t="s">
        <v>1622</v>
      </c>
      <c r="M15" s="68" t="s">
        <v>164</v>
      </c>
      <c r="N15" s="68" t="s">
        <v>1622</v>
      </c>
      <c r="O15" s="68" t="s">
        <v>164</v>
      </c>
      <c r="P15" s="68" t="s">
        <v>1627</v>
      </c>
      <c r="Q15" s="68" t="s">
        <v>164</v>
      </c>
      <c r="R15" s="68" t="s">
        <v>1622</v>
      </c>
      <c r="S15" s="68" t="s">
        <v>1624</v>
      </c>
      <c r="T15" s="68" t="s">
        <v>1622</v>
      </c>
      <c r="U15" s="68" t="s">
        <v>1625</v>
      </c>
      <c r="V15" s="68" t="s">
        <v>164</v>
      </c>
      <c r="W15" s="68" t="s">
        <v>1624</v>
      </c>
      <c r="X15" s="68" t="s">
        <v>1624</v>
      </c>
      <c r="Y15" s="68" t="s">
        <v>1624</v>
      </c>
      <c r="Z15" s="68" t="s">
        <v>1623</v>
      </c>
      <c r="AA15" s="68" t="s">
        <v>1620</v>
      </c>
      <c r="AB15" s="68" t="s">
        <v>1623</v>
      </c>
      <c r="AC15" s="68" t="s">
        <v>1624</v>
      </c>
      <c r="AD15" s="68" t="s">
        <v>1619</v>
      </c>
      <c r="AE15" s="68" t="s">
        <v>164</v>
      </c>
      <c r="AF15" s="68" t="s">
        <v>1622</v>
      </c>
      <c r="AG15" s="68" t="s">
        <v>1624</v>
      </c>
      <c r="AH15" s="68" t="s">
        <v>1625</v>
      </c>
      <c r="AI15" s="68" t="s">
        <v>1623</v>
      </c>
      <c r="AJ15" s="68" t="s">
        <v>1622</v>
      </c>
      <c r="AK15" s="68" t="s">
        <v>1619</v>
      </c>
      <c r="AL15" s="68" t="s">
        <v>1623</v>
      </c>
      <c r="AM15" s="68" t="s">
        <v>1623</v>
      </c>
      <c r="AN15" s="68" t="s">
        <v>1622</v>
      </c>
      <c r="AO15" s="68" t="s">
        <v>1622</v>
      </c>
      <c r="AP15" s="68" t="s">
        <v>1623</v>
      </c>
      <c r="AQ15" s="68" t="s">
        <v>1623</v>
      </c>
      <c r="AR15" s="68" t="s">
        <v>1620</v>
      </c>
      <c r="AS15" s="68" t="s">
        <v>1622</v>
      </c>
      <c r="AT15" s="68" t="s">
        <v>1624</v>
      </c>
      <c r="AU15" s="68" t="s">
        <v>1623</v>
      </c>
      <c r="AV15" s="68" t="s">
        <v>1626</v>
      </c>
      <c r="AW15" s="68" t="s">
        <v>1622</v>
      </c>
      <c r="AX15" s="68" t="s">
        <v>1621</v>
      </c>
      <c r="AY15" s="68" t="s">
        <v>1624</v>
      </c>
      <c r="AZ15" s="68" t="s">
        <v>164</v>
      </c>
      <c r="BA15" s="68" t="s">
        <v>1626</v>
      </c>
      <c r="BB15" s="68" t="s">
        <v>1623</v>
      </c>
      <c r="BC15" s="68" t="s">
        <v>1622</v>
      </c>
    </row>
    <row r="16" spans="1:65">
      <c r="A16" s="132">
        <v>44882</v>
      </c>
      <c r="B16" s="68" t="s">
        <v>1627</v>
      </c>
      <c r="C16" s="68" t="s">
        <v>1625</v>
      </c>
      <c r="D16" s="68" t="s">
        <v>1623</v>
      </c>
      <c r="E16" s="68" t="s">
        <v>1622</v>
      </c>
      <c r="F16" s="68" t="s">
        <v>164</v>
      </c>
      <c r="G16" s="68" t="s">
        <v>1623</v>
      </c>
      <c r="H16" s="68" t="s">
        <v>1622</v>
      </c>
      <c r="I16" s="68" t="s">
        <v>1626</v>
      </c>
      <c r="J16" s="68" t="s">
        <v>164</v>
      </c>
      <c r="K16" s="68" t="s">
        <v>1620</v>
      </c>
      <c r="L16" s="68" t="s">
        <v>1622</v>
      </c>
      <c r="M16" s="68" t="s">
        <v>164</v>
      </c>
      <c r="N16" s="68" t="s">
        <v>1622</v>
      </c>
      <c r="O16" s="68" t="s">
        <v>164</v>
      </c>
      <c r="P16" s="68" t="s">
        <v>1627</v>
      </c>
      <c r="Q16" s="68" t="s">
        <v>164</v>
      </c>
      <c r="R16" s="68" t="s">
        <v>1622</v>
      </c>
      <c r="S16" s="68" t="s">
        <v>1624</v>
      </c>
      <c r="T16" s="68" t="s">
        <v>1622</v>
      </c>
      <c r="U16" s="68" t="s">
        <v>1625</v>
      </c>
      <c r="V16" s="68" t="s">
        <v>164</v>
      </c>
      <c r="W16" s="68" t="s">
        <v>1624</v>
      </c>
      <c r="X16" s="68" t="s">
        <v>1624</v>
      </c>
      <c r="Y16" s="68" t="s">
        <v>1624</v>
      </c>
      <c r="Z16" s="68" t="s">
        <v>1623</v>
      </c>
      <c r="AA16" s="68" t="s">
        <v>1620</v>
      </c>
      <c r="AB16" s="68" t="s">
        <v>1623</v>
      </c>
      <c r="AC16" s="68" t="s">
        <v>1624</v>
      </c>
      <c r="AD16" s="68" t="s">
        <v>1619</v>
      </c>
      <c r="AE16" s="68" t="s">
        <v>164</v>
      </c>
      <c r="AF16" s="68" t="s">
        <v>1622</v>
      </c>
      <c r="AG16" s="68" t="s">
        <v>1624</v>
      </c>
      <c r="AH16" s="68" t="s">
        <v>1625</v>
      </c>
      <c r="AI16" s="68" t="s">
        <v>1623</v>
      </c>
      <c r="AJ16" s="68" t="s">
        <v>1622</v>
      </c>
      <c r="AK16" s="68" t="s">
        <v>1619</v>
      </c>
      <c r="AL16" s="68" t="s">
        <v>1623</v>
      </c>
      <c r="AM16" s="68" t="s">
        <v>1623</v>
      </c>
      <c r="AN16" s="68" t="s">
        <v>1622</v>
      </c>
      <c r="AO16" s="68" t="s">
        <v>1622</v>
      </c>
      <c r="AP16" s="68" t="s">
        <v>1623</v>
      </c>
      <c r="AQ16" s="68" t="s">
        <v>1623</v>
      </c>
      <c r="AR16" s="68" t="s">
        <v>1620</v>
      </c>
      <c r="AS16" s="68" t="s">
        <v>1622</v>
      </c>
      <c r="AT16" s="68" t="s">
        <v>1624</v>
      </c>
      <c r="AU16" s="68" t="s">
        <v>1623</v>
      </c>
      <c r="AV16" s="68" t="s">
        <v>1626</v>
      </c>
      <c r="AW16" s="68" t="s">
        <v>1622</v>
      </c>
      <c r="AX16" s="68" t="s">
        <v>1621</v>
      </c>
      <c r="AY16" s="68" t="s">
        <v>1624</v>
      </c>
      <c r="AZ16" s="68" t="s">
        <v>164</v>
      </c>
      <c r="BA16" s="68" t="s">
        <v>1626</v>
      </c>
      <c r="BB16" s="68" t="s">
        <v>1623</v>
      </c>
      <c r="BC16" s="68" t="s">
        <v>1622</v>
      </c>
    </row>
    <row r="17" spans="1:55">
      <c r="A17" s="132">
        <v>44883</v>
      </c>
      <c r="B17" s="68" t="s">
        <v>1627</v>
      </c>
      <c r="C17" s="68" t="s">
        <v>1625</v>
      </c>
      <c r="D17" s="68" t="s">
        <v>1623</v>
      </c>
      <c r="E17" s="68" t="s">
        <v>1622</v>
      </c>
      <c r="F17" s="68" t="s">
        <v>164</v>
      </c>
      <c r="G17" s="68" t="s">
        <v>1623</v>
      </c>
      <c r="H17" s="68" t="s">
        <v>1622</v>
      </c>
      <c r="I17" s="68" t="s">
        <v>1626</v>
      </c>
      <c r="J17" s="68" t="s">
        <v>164</v>
      </c>
      <c r="K17" s="68" t="s">
        <v>1620</v>
      </c>
      <c r="L17" s="68" t="s">
        <v>1622</v>
      </c>
      <c r="M17" s="68" t="s">
        <v>164</v>
      </c>
      <c r="N17" s="68" t="s">
        <v>1622</v>
      </c>
      <c r="O17" s="68" t="s">
        <v>164</v>
      </c>
      <c r="P17" s="68" t="s">
        <v>1627</v>
      </c>
      <c r="Q17" s="68" t="s">
        <v>164</v>
      </c>
      <c r="R17" s="68" t="s">
        <v>1622</v>
      </c>
      <c r="S17" s="68" t="s">
        <v>1624</v>
      </c>
      <c r="T17" s="68" t="s">
        <v>1622</v>
      </c>
      <c r="U17" s="68" t="s">
        <v>1625</v>
      </c>
      <c r="V17" s="68" t="s">
        <v>164</v>
      </c>
      <c r="W17" s="68" t="s">
        <v>1624</v>
      </c>
      <c r="X17" s="68" t="s">
        <v>1624</v>
      </c>
      <c r="Y17" s="68" t="s">
        <v>1624</v>
      </c>
      <c r="Z17" s="68" t="s">
        <v>1623</v>
      </c>
      <c r="AA17" s="68" t="s">
        <v>1620</v>
      </c>
      <c r="AB17" s="68" t="s">
        <v>1623</v>
      </c>
      <c r="AC17" s="68" t="s">
        <v>1624</v>
      </c>
      <c r="AD17" s="68" t="s">
        <v>1619</v>
      </c>
      <c r="AE17" s="68" t="s">
        <v>164</v>
      </c>
      <c r="AF17" s="68" t="s">
        <v>1622</v>
      </c>
      <c r="AG17" s="68" t="s">
        <v>1624</v>
      </c>
      <c r="AH17" s="68" t="s">
        <v>1625</v>
      </c>
      <c r="AI17" s="68" t="s">
        <v>1623</v>
      </c>
      <c r="AJ17" s="68" t="s">
        <v>1622</v>
      </c>
      <c r="AK17" s="68" t="s">
        <v>1619</v>
      </c>
      <c r="AL17" s="68" t="s">
        <v>1623</v>
      </c>
      <c r="AM17" s="68" t="s">
        <v>1623</v>
      </c>
      <c r="AN17" s="68" t="s">
        <v>1622</v>
      </c>
      <c r="AO17" s="68" t="s">
        <v>1622</v>
      </c>
      <c r="AP17" s="68" t="s">
        <v>1623</v>
      </c>
      <c r="AQ17" s="68" t="s">
        <v>1623</v>
      </c>
      <c r="AR17" s="68" t="s">
        <v>1620</v>
      </c>
      <c r="AS17" s="68" t="s">
        <v>1622</v>
      </c>
      <c r="AT17" s="68" t="s">
        <v>1624</v>
      </c>
      <c r="AU17" s="68" t="s">
        <v>1623</v>
      </c>
      <c r="AV17" s="68" t="s">
        <v>1626</v>
      </c>
      <c r="AW17" s="68" t="s">
        <v>1622</v>
      </c>
      <c r="AX17" s="68" t="s">
        <v>1621</v>
      </c>
      <c r="AY17" s="68" t="s">
        <v>1624</v>
      </c>
      <c r="AZ17" s="68" t="s">
        <v>164</v>
      </c>
      <c r="BA17" s="68" t="s">
        <v>1626</v>
      </c>
      <c r="BB17" s="68" t="s">
        <v>1623</v>
      </c>
      <c r="BC17" s="68" t="s">
        <v>1622</v>
      </c>
    </row>
    <row r="18" spans="1:55">
      <c r="A18" s="132">
        <v>44888</v>
      </c>
      <c r="B18" s="68" t="s">
        <v>1627</v>
      </c>
      <c r="C18" s="68" t="s">
        <v>1625</v>
      </c>
      <c r="D18" s="68" t="s">
        <v>1623</v>
      </c>
      <c r="E18" s="68" t="s">
        <v>1622</v>
      </c>
      <c r="F18" s="68" t="s">
        <v>164</v>
      </c>
      <c r="G18" s="68" t="s">
        <v>1623</v>
      </c>
      <c r="H18" s="68" t="s">
        <v>1622</v>
      </c>
      <c r="I18" s="68" t="s">
        <v>1626</v>
      </c>
      <c r="J18" s="68" t="s">
        <v>164</v>
      </c>
      <c r="K18" s="68" t="s">
        <v>1620</v>
      </c>
      <c r="L18" s="68" t="s">
        <v>1622</v>
      </c>
      <c r="M18" s="68" t="s">
        <v>164</v>
      </c>
      <c r="N18" s="68" t="s">
        <v>1622</v>
      </c>
      <c r="O18" s="68" t="s">
        <v>164</v>
      </c>
      <c r="P18" s="68" t="s">
        <v>1627</v>
      </c>
      <c r="Q18" s="68" t="s">
        <v>164</v>
      </c>
      <c r="R18" s="68" t="s">
        <v>1622</v>
      </c>
      <c r="S18" s="68" t="s">
        <v>1624</v>
      </c>
      <c r="T18" s="68" t="s">
        <v>1622</v>
      </c>
      <c r="U18" s="68" t="s">
        <v>1625</v>
      </c>
      <c r="V18" s="68" t="s">
        <v>164</v>
      </c>
      <c r="W18" s="68" t="s">
        <v>1624</v>
      </c>
      <c r="X18" s="68" t="s">
        <v>1624</v>
      </c>
      <c r="Y18" s="68" t="s">
        <v>1624</v>
      </c>
      <c r="Z18" s="68" t="s">
        <v>1623</v>
      </c>
      <c r="AA18" s="68" t="s">
        <v>1620</v>
      </c>
      <c r="AB18" s="68" t="s">
        <v>1623</v>
      </c>
      <c r="AC18" s="68" t="s">
        <v>1624</v>
      </c>
      <c r="AD18" s="68" t="s">
        <v>1619</v>
      </c>
      <c r="AE18" s="68" t="s">
        <v>164</v>
      </c>
      <c r="AF18" s="68" t="s">
        <v>1622</v>
      </c>
      <c r="AG18" s="68" t="s">
        <v>1624</v>
      </c>
      <c r="AH18" s="68" t="s">
        <v>1625</v>
      </c>
      <c r="AI18" s="68" t="s">
        <v>1623</v>
      </c>
      <c r="AJ18" s="68" t="s">
        <v>1622</v>
      </c>
      <c r="AK18" s="68" t="s">
        <v>1619</v>
      </c>
      <c r="AL18" s="68" t="s">
        <v>1623</v>
      </c>
      <c r="AM18" s="68" t="s">
        <v>1623</v>
      </c>
      <c r="AN18" s="68" t="s">
        <v>1622</v>
      </c>
      <c r="AO18" s="68" t="s">
        <v>1622</v>
      </c>
      <c r="AP18" s="68" t="s">
        <v>1623</v>
      </c>
      <c r="AQ18" s="68" t="s">
        <v>1623</v>
      </c>
      <c r="AR18" s="68" t="s">
        <v>1620</v>
      </c>
      <c r="AS18" s="68" t="s">
        <v>1622</v>
      </c>
      <c r="AT18" s="68" t="s">
        <v>1624</v>
      </c>
      <c r="AU18" s="68" t="s">
        <v>1623</v>
      </c>
      <c r="AV18" s="68" t="s">
        <v>1626</v>
      </c>
      <c r="AW18" s="68" t="s">
        <v>1622</v>
      </c>
      <c r="AX18" s="68" t="s">
        <v>1621</v>
      </c>
      <c r="AY18" s="68" t="s">
        <v>1624</v>
      </c>
      <c r="AZ18" s="68" t="s">
        <v>164</v>
      </c>
      <c r="BA18" s="68" t="s">
        <v>1626</v>
      </c>
      <c r="BB18" s="68" t="s">
        <v>1623</v>
      </c>
      <c r="BC18" s="68" t="s">
        <v>1622</v>
      </c>
    </row>
    <row r="19" spans="1:55">
      <c r="A19" s="132">
        <v>44889</v>
      </c>
      <c r="B19" s="68" t="s">
        <v>1627</v>
      </c>
      <c r="C19" s="68" t="s">
        <v>1625</v>
      </c>
      <c r="D19" s="68" t="s">
        <v>1623</v>
      </c>
      <c r="E19" s="68" t="s">
        <v>1622</v>
      </c>
      <c r="F19" s="68" t="s">
        <v>164</v>
      </c>
      <c r="G19" s="68" t="s">
        <v>1623</v>
      </c>
      <c r="H19" s="68" t="s">
        <v>1622</v>
      </c>
      <c r="I19" s="68" t="s">
        <v>1626</v>
      </c>
      <c r="J19" s="68" t="s">
        <v>164</v>
      </c>
      <c r="K19" s="68" t="s">
        <v>1620</v>
      </c>
      <c r="L19" s="68" t="s">
        <v>1622</v>
      </c>
      <c r="M19" s="68" t="s">
        <v>164</v>
      </c>
      <c r="N19" s="68" t="s">
        <v>1622</v>
      </c>
      <c r="O19" s="68" t="s">
        <v>164</v>
      </c>
      <c r="P19" s="68" t="s">
        <v>1627</v>
      </c>
      <c r="Q19" s="68" t="s">
        <v>164</v>
      </c>
      <c r="R19" s="68" t="s">
        <v>1622</v>
      </c>
      <c r="S19" s="68" t="s">
        <v>1624</v>
      </c>
      <c r="T19" s="68" t="s">
        <v>1622</v>
      </c>
      <c r="U19" s="68" t="s">
        <v>1625</v>
      </c>
      <c r="V19" s="68" t="s">
        <v>164</v>
      </c>
      <c r="W19" s="68" t="s">
        <v>1624</v>
      </c>
      <c r="X19" s="68" t="s">
        <v>1624</v>
      </c>
      <c r="Y19" s="68" t="s">
        <v>1624</v>
      </c>
      <c r="Z19" s="68" t="s">
        <v>1623</v>
      </c>
      <c r="AA19" s="68" t="s">
        <v>1620</v>
      </c>
      <c r="AB19" s="68" t="s">
        <v>1623</v>
      </c>
      <c r="AC19" s="68" t="s">
        <v>1624</v>
      </c>
      <c r="AD19" s="68" t="s">
        <v>1619</v>
      </c>
      <c r="AE19" s="68" t="s">
        <v>164</v>
      </c>
      <c r="AF19" s="68" t="s">
        <v>1622</v>
      </c>
      <c r="AG19" s="68" t="s">
        <v>1624</v>
      </c>
      <c r="AH19" s="68" t="s">
        <v>1625</v>
      </c>
      <c r="AI19" s="68" t="s">
        <v>1623</v>
      </c>
      <c r="AJ19" s="68" t="s">
        <v>1622</v>
      </c>
      <c r="AK19" s="68" t="s">
        <v>1619</v>
      </c>
      <c r="AL19" s="68" t="s">
        <v>1623</v>
      </c>
      <c r="AM19" s="68" t="s">
        <v>1623</v>
      </c>
      <c r="AN19" s="68" t="s">
        <v>1622</v>
      </c>
      <c r="AO19" s="68" t="s">
        <v>1622</v>
      </c>
      <c r="AP19" s="68" t="s">
        <v>1623</v>
      </c>
      <c r="AQ19" s="68" t="s">
        <v>1623</v>
      </c>
      <c r="AR19" s="68" t="s">
        <v>1620</v>
      </c>
      <c r="AS19" s="68" t="s">
        <v>1622</v>
      </c>
      <c r="AT19" s="68" t="s">
        <v>1624</v>
      </c>
      <c r="AU19" s="68" t="s">
        <v>1623</v>
      </c>
      <c r="AV19" s="68" t="s">
        <v>1626</v>
      </c>
      <c r="AW19" s="68" t="s">
        <v>1622</v>
      </c>
      <c r="AX19" s="68" t="s">
        <v>1621</v>
      </c>
      <c r="AY19" s="68" t="s">
        <v>1624</v>
      </c>
      <c r="AZ19" s="68" t="s">
        <v>164</v>
      </c>
      <c r="BA19" s="68" t="s">
        <v>1626</v>
      </c>
      <c r="BB19" s="68" t="s">
        <v>1623</v>
      </c>
      <c r="BC19" s="68" t="s">
        <v>1622</v>
      </c>
    </row>
    <row r="20" spans="1:55">
      <c r="A20" s="132">
        <v>44892</v>
      </c>
      <c r="B20" s="68" t="s">
        <v>1627</v>
      </c>
      <c r="C20" s="68" t="s">
        <v>1625</v>
      </c>
      <c r="D20" s="68" t="s">
        <v>1623</v>
      </c>
      <c r="E20" s="68" t="s">
        <v>1622</v>
      </c>
      <c r="F20" s="68" t="s">
        <v>164</v>
      </c>
      <c r="G20" s="68" t="s">
        <v>1623</v>
      </c>
      <c r="H20" s="68" t="s">
        <v>1622</v>
      </c>
      <c r="I20" s="68" t="s">
        <v>1626</v>
      </c>
      <c r="J20" s="68" t="s">
        <v>164</v>
      </c>
      <c r="K20" s="68" t="s">
        <v>1620</v>
      </c>
      <c r="L20" s="68" t="s">
        <v>1622</v>
      </c>
      <c r="M20" s="68" t="s">
        <v>164</v>
      </c>
      <c r="N20" s="68" t="s">
        <v>1622</v>
      </c>
      <c r="O20" s="68" t="s">
        <v>164</v>
      </c>
      <c r="P20" s="68" t="s">
        <v>1627</v>
      </c>
      <c r="Q20" s="68" t="s">
        <v>164</v>
      </c>
      <c r="R20" s="68" t="s">
        <v>1622</v>
      </c>
      <c r="S20" s="68" t="s">
        <v>1624</v>
      </c>
      <c r="T20" s="68" t="s">
        <v>1622</v>
      </c>
      <c r="U20" s="68" t="s">
        <v>1625</v>
      </c>
      <c r="V20" s="68" t="s">
        <v>164</v>
      </c>
      <c r="W20" s="68" t="s">
        <v>1624</v>
      </c>
      <c r="X20" s="68" t="s">
        <v>1624</v>
      </c>
      <c r="Y20" s="68" t="s">
        <v>1624</v>
      </c>
      <c r="Z20" s="68" t="s">
        <v>1623</v>
      </c>
      <c r="AA20" s="68" t="s">
        <v>1620</v>
      </c>
      <c r="AB20" s="68" t="s">
        <v>1623</v>
      </c>
      <c r="AC20" s="68" t="s">
        <v>1624</v>
      </c>
      <c r="AD20" s="68" t="s">
        <v>1619</v>
      </c>
      <c r="AE20" s="68" t="s">
        <v>164</v>
      </c>
      <c r="AF20" s="68" t="s">
        <v>1622</v>
      </c>
      <c r="AG20" s="68" t="s">
        <v>1624</v>
      </c>
      <c r="AH20" s="68" t="s">
        <v>1625</v>
      </c>
      <c r="AI20" s="68" t="s">
        <v>1623</v>
      </c>
      <c r="AJ20" s="68" t="s">
        <v>1622</v>
      </c>
      <c r="AK20" s="68" t="s">
        <v>1619</v>
      </c>
      <c r="AL20" s="68" t="s">
        <v>1623</v>
      </c>
      <c r="AM20" s="68" t="s">
        <v>1623</v>
      </c>
      <c r="AN20" s="68" t="s">
        <v>1622</v>
      </c>
      <c r="AO20" s="68" t="s">
        <v>1622</v>
      </c>
      <c r="AP20" s="68" t="s">
        <v>1623</v>
      </c>
      <c r="AQ20" s="68" t="s">
        <v>1623</v>
      </c>
      <c r="AR20" s="68" t="s">
        <v>1620</v>
      </c>
      <c r="AS20" s="68" t="s">
        <v>1622</v>
      </c>
      <c r="AT20" s="68" t="s">
        <v>1624</v>
      </c>
      <c r="AU20" s="68" t="s">
        <v>1623</v>
      </c>
      <c r="AV20" s="68" t="s">
        <v>1626</v>
      </c>
      <c r="AW20" s="68" t="s">
        <v>1622</v>
      </c>
      <c r="AX20" s="68" t="s">
        <v>1621</v>
      </c>
      <c r="AY20" s="68" t="s">
        <v>1624</v>
      </c>
      <c r="AZ20" s="68" t="s">
        <v>164</v>
      </c>
      <c r="BA20" s="68" t="s">
        <v>1626</v>
      </c>
      <c r="BB20" s="68" t="s">
        <v>1623</v>
      </c>
      <c r="BC20" s="68" t="s">
        <v>1622</v>
      </c>
    </row>
    <row r="21" spans="1:55">
      <c r="A21" s="132">
        <v>44893</v>
      </c>
      <c r="B21" s="68" t="s">
        <v>1627</v>
      </c>
      <c r="C21" s="68" t="s">
        <v>1625</v>
      </c>
      <c r="D21" s="68" t="s">
        <v>1623</v>
      </c>
      <c r="E21" s="68" t="s">
        <v>1622</v>
      </c>
      <c r="F21" s="68" t="s">
        <v>164</v>
      </c>
      <c r="G21" s="68" t="s">
        <v>1623</v>
      </c>
      <c r="H21" s="68" t="s">
        <v>1622</v>
      </c>
      <c r="I21" s="68" t="s">
        <v>1626</v>
      </c>
      <c r="J21" s="68" t="s">
        <v>164</v>
      </c>
      <c r="K21" s="68" t="s">
        <v>1620</v>
      </c>
      <c r="L21" s="68" t="s">
        <v>1622</v>
      </c>
      <c r="M21" s="68" t="s">
        <v>164</v>
      </c>
      <c r="N21" s="68" t="s">
        <v>1622</v>
      </c>
      <c r="O21" s="68" t="s">
        <v>164</v>
      </c>
      <c r="P21" s="68" t="s">
        <v>1627</v>
      </c>
      <c r="Q21" s="68" t="s">
        <v>164</v>
      </c>
      <c r="R21" s="68" t="s">
        <v>1622</v>
      </c>
      <c r="S21" s="68" t="s">
        <v>1624</v>
      </c>
      <c r="T21" s="68" t="s">
        <v>1622</v>
      </c>
      <c r="U21" s="68" t="s">
        <v>1625</v>
      </c>
      <c r="V21" s="68" t="s">
        <v>164</v>
      </c>
      <c r="W21" s="68" t="s">
        <v>1624</v>
      </c>
      <c r="X21" s="68" t="s">
        <v>1624</v>
      </c>
      <c r="Y21" s="68" t="s">
        <v>1624</v>
      </c>
      <c r="Z21" s="68" t="s">
        <v>1623</v>
      </c>
      <c r="AA21" s="68" t="s">
        <v>1620</v>
      </c>
      <c r="AB21" s="68" t="s">
        <v>1623</v>
      </c>
      <c r="AC21" s="68" t="s">
        <v>1624</v>
      </c>
      <c r="AD21" s="68" t="s">
        <v>1619</v>
      </c>
      <c r="AE21" s="68" t="s">
        <v>164</v>
      </c>
      <c r="AF21" s="68" t="s">
        <v>1622</v>
      </c>
      <c r="AG21" s="68" t="s">
        <v>1624</v>
      </c>
      <c r="AH21" s="68" t="s">
        <v>1625</v>
      </c>
      <c r="AI21" s="68" t="s">
        <v>1623</v>
      </c>
      <c r="AJ21" s="68" t="s">
        <v>1622</v>
      </c>
      <c r="AK21" s="68" t="s">
        <v>1619</v>
      </c>
      <c r="AL21" s="68" t="s">
        <v>1623</v>
      </c>
      <c r="AM21" s="68" t="s">
        <v>1623</v>
      </c>
      <c r="AN21" s="68" t="s">
        <v>1622</v>
      </c>
      <c r="AO21" s="68" t="s">
        <v>1622</v>
      </c>
      <c r="AP21" s="68" t="s">
        <v>1623</v>
      </c>
      <c r="AQ21" s="68" t="s">
        <v>1623</v>
      </c>
      <c r="AR21" s="68" t="s">
        <v>1620</v>
      </c>
      <c r="AS21" s="68" t="s">
        <v>1622</v>
      </c>
      <c r="AT21" s="68" t="s">
        <v>1624</v>
      </c>
      <c r="AU21" s="68" t="s">
        <v>1623</v>
      </c>
      <c r="AV21" s="68" t="s">
        <v>1626</v>
      </c>
      <c r="AW21" s="68" t="s">
        <v>1622</v>
      </c>
      <c r="AX21" s="68" t="s">
        <v>1621</v>
      </c>
      <c r="AY21" s="68" t="s">
        <v>1624</v>
      </c>
      <c r="AZ21" s="68" t="s">
        <v>164</v>
      </c>
      <c r="BA21" s="68" t="s">
        <v>1626</v>
      </c>
      <c r="BB21" s="68" t="s">
        <v>1623</v>
      </c>
      <c r="BC21" s="68" t="s">
        <v>1622</v>
      </c>
    </row>
    <row r="22" spans="1:55">
      <c r="A22" s="132">
        <v>44894</v>
      </c>
      <c r="B22" s="68" t="s">
        <v>1627</v>
      </c>
      <c r="C22" s="68" t="s">
        <v>1625</v>
      </c>
      <c r="D22" s="68" t="s">
        <v>1623</v>
      </c>
      <c r="E22" s="68" t="s">
        <v>1622</v>
      </c>
      <c r="F22" s="68" t="s">
        <v>164</v>
      </c>
      <c r="G22" s="68" t="s">
        <v>1623</v>
      </c>
      <c r="H22" s="68" t="s">
        <v>1622</v>
      </c>
      <c r="I22" s="68" t="s">
        <v>1626</v>
      </c>
      <c r="J22" s="68" t="s">
        <v>164</v>
      </c>
      <c r="K22" s="68" t="s">
        <v>1620</v>
      </c>
      <c r="L22" s="68" t="s">
        <v>1622</v>
      </c>
      <c r="M22" s="68" t="s">
        <v>164</v>
      </c>
      <c r="N22" s="68" t="s">
        <v>1622</v>
      </c>
      <c r="O22" s="68" t="s">
        <v>164</v>
      </c>
      <c r="P22" s="68" t="s">
        <v>1627</v>
      </c>
      <c r="Q22" s="68" t="s">
        <v>164</v>
      </c>
      <c r="R22" s="68" t="s">
        <v>1622</v>
      </c>
      <c r="S22" s="68" t="s">
        <v>1624</v>
      </c>
      <c r="T22" s="68" t="s">
        <v>1622</v>
      </c>
      <c r="U22" s="68" t="s">
        <v>1625</v>
      </c>
      <c r="V22" s="68" t="s">
        <v>164</v>
      </c>
      <c r="W22" s="68" t="s">
        <v>1624</v>
      </c>
      <c r="X22" s="68" t="s">
        <v>1624</v>
      </c>
      <c r="Y22" s="68" t="s">
        <v>1624</v>
      </c>
      <c r="Z22" s="68" t="s">
        <v>1623</v>
      </c>
      <c r="AA22" s="68" t="s">
        <v>1620</v>
      </c>
      <c r="AB22" s="68" t="s">
        <v>1623</v>
      </c>
      <c r="AC22" s="68" t="s">
        <v>1624</v>
      </c>
      <c r="AD22" s="68" t="s">
        <v>1619</v>
      </c>
      <c r="AE22" s="68" t="s">
        <v>164</v>
      </c>
      <c r="AF22" s="68" t="s">
        <v>1622</v>
      </c>
      <c r="AG22" s="68" t="s">
        <v>1624</v>
      </c>
      <c r="AH22" s="68" t="s">
        <v>1625</v>
      </c>
      <c r="AI22" s="68" t="s">
        <v>1623</v>
      </c>
      <c r="AJ22" s="68" t="s">
        <v>1622</v>
      </c>
      <c r="AK22" s="68" t="s">
        <v>1619</v>
      </c>
      <c r="AL22" s="68" t="s">
        <v>1623</v>
      </c>
      <c r="AM22" s="68" t="s">
        <v>1623</v>
      </c>
      <c r="AN22" s="68" t="s">
        <v>1622</v>
      </c>
      <c r="AO22" s="68" t="s">
        <v>1622</v>
      </c>
      <c r="AP22" s="68" t="s">
        <v>1623</v>
      </c>
      <c r="AQ22" s="68" t="s">
        <v>1623</v>
      </c>
      <c r="AR22" s="68" t="s">
        <v>1620</v>
      </c>
      <c r="AS22" s="68" t="s">
        <v>1622</v>
      </c>
      <c r="AT22" s="68" t="s">
        <v>1624</v>
      </c>
      <c r="AU22" s="68" t="s">
        <v>1623</v>
      </c>
      <c r="AV22" s="68" t="s">
        <v>1626</v>
      </c>
      <c r="AW22" s="68" t="s">
        <v>1622</v>
      </c>
      <c r="AX22" s="68" t="s">
        <v>1621</v>
      </c>
      <c r="AY22" s="68" t="s">
        <v>1624</v>
      </c>
      <c r="AZ22" s="68" t="s">
        <v>164</v>
      </c>
      <c r="BA22" s="68" t="s">
        <v>1626</v>
      </c>
      <c r="BB22" s="68" t="s">
        <v>1623</v>
      </c>
      <c r="BC22" s="68" t="s">
        <v>1622</v>
      </c>
    </row>
    <row r="23" spans="1:55">
      <c r="A23" s="132">
        <v>44895</v>
      </c>
      <c r="B23" s="68" t="s">
        <v>1627</v>
      </c>
      <c r="C23" s="68" t="s">
        <v>1625</v>
      </c>
      <c r="D23" s="68" t="s">
        <v>1623</v>
      </c>
      <c r="E23" s="68" t="s">
        <v>1622</v>
      </c>
      <c r="F23" s="68" t="s">
        <v>164</v>
      </c>
      <c r="G23" s="68" t="s">
        <v>1623</v>
      </c>
      <c r="H23" s="68" t="s">
        <v>1622</v>
      </c>
      <c r="I23" s="68" t="s">
        <v>1626</v>
      </c>
      <c r="J23" s="68" t="s">
        <v>164</v>
      </c>
      <c r="K23" s="68" t="s">
        <v>1620</v>
      </c>
      <c r="L23" s="68" t="s">
        <v>1622</v>
      </c>
      <c r="M23" s="68" t="s">
        <v>164</v>
      </c>
      <c r="N23" s="68" t="s">
        <v>1622</v>
      </c>
      <c r="O23" s="68" t="s">
        <v>164</v>
      </c>
      <c r="P23" s="68" t="s">
        <v>1627</v>
      </c>
      <c r="Q23" s="68" t="s">
        <v>164</v>
      </c>
      <c r="R23" s="68" t="s">
        <v>1622</v>
      </c>
      <c r="S23" s="68" t="s">
        <v>1624</v>
      </c>
      <c r="T23" s="68" t="s">
        <v>1622</v>
      </c>
      <c r="U23" s="68" t="s">
        <v>1625</v>
      </c>
      <c r="V23" s="68" t="s">
        <v>164</v>
      </c>
      <c r="W23" s="68" t="s">
        <v>1624</v>
      </c>
      <c r="X23" s="68" t="s">
        <v>1624</v>
      </c>
      <c r="Y23" s="68" t="s">
        <v>1624</v>
      </c>
      <c r="Z23" s="68" t="s">
        <v>1623</v>
      </c>
      <c r="AA23" s="68" t="s">
        <v>1620</v>
      </c>
      <c r="AB23" s="68" t="s">
        <v>1623</v>
      </c>
      <c r="AC23" s="68" t="s">
        <v>1624</v>
      </c>
      <c r="AD23" s="68" t="s">
        <v>1619</v>
      </c>
      <c r="AE23" s="68" t="s">
        <v>164</v>
      </c>
      <c r="AF23" s="68" t="s">
        <v>1622</v>
      </c>
      <c r="AG23" s="68" t="s">
        <v>1624</v>
      </c>
      <c r="AH23" s="68" t="s">
        <v>1625</v>
      </c>
      <c r="AI23" s="68" t="s">
        <v>1623</v>
      </c>
      <c r="AJ23" s="68" t="s">
        <v>1622</v>
      </c>
      <c r="AK23" s="68" t="s">
        <v>1619</v>
      </c>
      <c r="AL23" s="68" t="s">
        <v>1623</v>
      </c>
      <c r="AM23" s="68" t="s">
        <v>1623</v>
      </c>
      <c r="AN23" s="68" t="s">
        <v>1622</v>
      </c>
      <c r="AO23" s="68" t="s">
        <v>1622</v>
      </c>
      <c r="AP23" s="68" t="s">
        <v>1623</v>
      </c>
      <c r="AQ23" s="68" t="s">
        <v>1623</v>
      </c>
      <c r="AR23" s="68" t="s">
        <v>1620</v>
      </c>
      <c r="AS23" s="68" t="s">
        <v>1622</v>
      </c>
      <c r="AT23" s="68" t="s">
        <v>1624</v>
      </c>
      <c r="AU23" s="68" t="s">
        <v>1623</v>
      </c>
      <c r="AV23" s="68" t="s">
        <v>1626</v>
      </c>
      <c r="AW23" s="68" t="s">
        <v>1622</v>
      </c>
      <c r="AX23" s="68" t="s">
        <v>1621</v>
      </c>
      <c r="AY23" s="68" t="s">
        <v>1624</v>
      </c>
      <c r="AZ23" s="68" t="s">
        <v>164</v>
      </c>
      <c r="BA23" s="68" t="s">
        <v>1626</v>
      </c>
      <c r="BB23" s="68" t="s">
        <v>1623</v>
      </c>
      <c r="BC23" s="68" t="s">
        <v>1622</v>
      </c>
    </row>
    <row r="24" spans="1:55">
      <c r="A24" s="132">
        <v>44896</v>
      </c>
      <c r="B24" s="68" t="s">
        <v>1627</v>
      </c>
      <c r="C24" s="68" t="s">
        <v>1625</v>
      </c>
      <c r="D24" s="68" t="s">
        <v>1623</v>
      </c>
      <c r="E24" s="68" t="s">
        <v>1622</v>
      </c>
      <c r="F24" s="68" t="s">
        <v>164</v>
      </c>
      <c r="G24" s="68" t="s">
        <v>1623</v>
      </c>
      <c r="H24" s="68" t="s">
        <v>1622</v>
      </c>
      <c r="I24" s="68" t="s">
        <v>1626</v>
      </c>
      <c r="J24" s="68" t="s">
        <v>164</v>
      </c>
      <c r="K24" s="68" t="s">
        <v>1620</v>
      </c>
      <c r="L24" s="68" t="s">
        <v>1622</v>
      </c>
      <c r="M24" s="68" t="s">
        <v>164</v>
      </c>
      <c r="N24" s="68" t="s">
        <v>1622</v>
      </c>
      <c r="O24" s="68" t="s">
        <v>164</v>
      </c>
      <c r="P24" s="68" t="s">
        <v>1627</v>
      </c>
      <c r="Q24" s="68" t="s">
        <v>164</v>
      </c>
      <c r="R24" s="68" t="s">
        <v>1622</v>
      </c>
      <c r="S24" s="68" t="s">
        <v>1624</v>
      </c>
      <c r="T24" s="68" t="s">
        <v>1622</v>
      </c>
      <c r="U24" s="68" t="s">
        <v>1625</v>
      </c>
      <c r="V24" s="68" t="s">
        <v>164</v>
      </c>
      <c r="W24" s="68" t="s">
        <v>1624</v>
      </c>
      <c r="X24" s="68" t="s">
        <v>1624</v>
      </c>
      <c r="Y24" s="68" t="s">
        <v>1624</v>
      </c>
      <c r="Z24" s="68" t="s">
        <v>1623</v>
      </c>
      <c r="AA24" s="68" t="s">
        <v>1620</v>
      </c>
      <c r="AB24" s="68" t="s">
        <v>1623</v>
      </c>
      <c r="AC24" s="68" t="s">
        <v>1624</v>
      </c>
      <c r="AD24" s="68" t="s">
        <v>1619</v>
      </c>
      <c r="AE24" s="68" t="s">
        <v>164</v>
      </c>
      <c r="AF24" s="68" t="s">
        <v>1622</v>
      </c>
      <c r="AG24" s="68" t="s">
        <v>1624</v>
      </c>
      <c r="AH24" s="68" t="s">
        <v>1625</v>
      </c>
      <c r="AI24" s="68" t="s">
        <v>1623</v>
      </c>
      <c r="AJ24" s="68" t="s">
        <v>1622</v>
      </c>
      <c r="AK24" s="68" t="s">
        <v>1619</v>
      </c>
      <c r="AL24" s="68" t="s">
        <v>1623</v>
      </c>
      <c r="AM24" s="68" t="s">
        <v>1623</v>
      </c>
      <c r="AN24" s="68" t="s">
        <v>1622</v>
      </c>
      <c r="AO24" s="68" t="s">
        <v>1622</v>
      </c>
      <c r="AP24" s="68" t="s">
        <v>1623</v>
      </c>
      <c r="AQ24" s="68" t="s">
        <v>1623</v>
      </c>
      <c r="AR24" s="68" t="s">
        <v>1620</v>
      </c>
      <c r="AS24" s="68" t="s">
        <v>1622</v>
      </c>
      <c r="AT24" s="68" t="s">
        <v>1624</v>
      </c>
      <c r="AU24" s="68" t="s">
        <v>1623</v>
      </c>
      <c r="AV24" s="68" t="s">
        <v>1626</v>
      </c>
      <c r="AW24" s="68" t="s">
        <v>1622</v>
      </c>
      <c r="AX24" s="68" t="s">
        <v>1621</v>
      </c>
      <c r="AY24" s="68" t="s">
        <v>1624</v>
      </c>
      <c r="AZ24" s="68" t="s">
        <v>164</v>
      </c>
      <c r="BA24" s="68" t="s">
        <v>1626</v>
      </c>
      <c r="BB24" s="68" t="s">
        <v>1623</v>
      </c>
      <c r="BC24" s="68" t="s">
        <v>1622</v>
      </c>
    </row>
    <row r="25" spans="1:55">
      <c r="A25" s="132">
        <v>44899</v>
      </c>
      <c r="B25" s="68" t="s">
        <v>1627</v>
      </c>
      <c r="C25" s="68" t="s">
        <v>1625</v>
      </c>
      <c r="D25" s="68" t="s">
        <v>1623</v>
      </c>
      <c r="E25" s="68" t="s">
        <v>1622</v>
      </c>
      <c r="F25" s="68" t="s">
        <v>164</v>
      </c>
      <c r="G25" s="68" t="s">
        <v>1623</v>
      </c>
      <c r="H25" s="68" t="s">
        <v>1622</v>
      </c>
      <c r="I25" s="68" t="s">
        <v>1626</v>
      </c>
      <c r="J25" s="68" t="s">
        <v>164</v>
      </c>
      <c r="K25" s="68" t="s">
        <v>1620</v>
      </c>
      <c r="L25" s="68" t="s">
        <v>1622</v>
      </c>
      <c r="M25" s="68" t="s">
        <v>164</v>
      </c>
      <c r="N25" s="68" t="s">
        <v>1622</v>
      </c>
      <c r="O25" s="68" t="s">
        <v>164</v>
      </c>
      <c r="P25" s="68" t="s">
        <v>1627</v>
      </c>
      <c r="Q25" s="68" t="s">
        <v>164</v>
      </c>
      <c r="R25" s="68" t="s">
        <v>1622</v>
      </c>
      <c r="S25" s="68" t="s">
        <v>1624</v>
      </c>
      <c r="T25" s="68" t="s">
        <v>1622</v>
      </c>
      <c r="U25" s="68" t="s">
        <v>1625</v>
      </c>
      <c r="V25" s="68" t="s">
        <v>164</v>
      </c>
      <c r="W25" s="68" t="s">
        <v>1624</v>
      </c>
      <c r="X25" s="68" t="s">
        <v>1624</v>
      </c>
      <c r="Y25" s="68" t="s">
        <v>1624</v>
      </c>
      <c r="Z25" s="68" t="s">
        <v>1623</v>
      </c>
      <c r="AA25" s="68" t="s">
        <v>1620</v>
      </c>
      <c r="AB25" s="68" t="s">
        <v>1623</v>
      </c>
      <c r="AC25" s="68" t="s">
        <v>1624</v>
      </c>
      <c r="AD25" s="68" t="s">
        <v>1619</v>
      </c>
      <c r="AE25" s="68" t="s">
        <v>164</v>
      </c>
      <c r="AF25" s="68" t="s">
        <v>1622</v>
      </c>
      <c r="AG25" s="68" t="s">
        <v>1624</v>
      </c>
      <c r="AH25" s="68" t="s">
        <v>1625</v>
      </c>
      <c r="AI25" s="68" t="s">
        <v>1623</v>
      </c>
      <c r="AJ25" s="68" t="s">
        <v>1622</v>
      </c>
      <c r="AK25" s="68" t="s">
        <v>1619</v>
      </c>
      <c r="AL25" s="68" t="s">
        <v>1623</v>
      </c>
      <c r="AM25" s="68" t="s">
        <v>1623</v>
      </c>
      <c r="AN25" s="68" t="s">
        <v>1622</v>
      </c>
      <c r="AO25" s="68" t="s">
        <v>1622</v>
      </c>
      <c r="AP25" s="68" t="s">
        <v>1623</v>
      </c>
      <c r="AQ25" s="68" t="s">
        <v>1623</v>
      </c>
      <c r="AR25" s="68" t="s">
        <v>1620</v>
      </c>
      <c r="AS25" s="68" t="s">
        <v>1622</v>
      </c>
      <c r="AT25" s="68" t="s">
        <v>1624</v>
      </c>
      <c r="AU25" s="68" t="s">
        <v>1623</v>
      </c>
      <c r="AV25" s="68" t="s">
        <v>1626</v>
      </c>
      <c r="AW25" s="68" t="s">
        <v>1622</v>
      </c>
      <c r="AX25" s="68" t="s">
        <v>1621</v>
      </c>
      <c r="AY25" s="68" t="s">
        <v>1624</v>
      </c>
      <c r="AZ25" s="68" t="s">
        <v>164</v>
      </c>
      <c r="BA25" s="68" t="s">
        <v>1626</v>
      </c>
      <c r="BB25" s="68" t="s">
        <v>1623</v>
      </c>
      <c r="BC25" s="68" t="s">
        <v>1622</v>
      </c>
    </row>
    <row r="26" spans="1:55">
      <c r="A26" s="132">
        <v>44900</v>
      </c>
      <c r="B26" s="68" t="s">
        <v>1627</v>
      </c>
      <c r="C26" s="68" t="s">
        <v>1625</v>
      </c>
      <c r="D26" s="68" t="s">
        <v>1623</v>
      </c>
      <c r="E26" s="68" t="s">
        <v>1622</v>
      </c>
      <c r="F26" s="68" t="s">
        <v>164</v>
      </c>
      <c r="G26" s="68" t="s">
        <v>1623</v>
      </c>
      <c r="H26" s="68" t="s">
        <v>1622</v>
      </c>
      <c r="I26" s="68" t="s">
        <v>1626</v>
      </c>
      <c r="J26" s="68" t="s">
        <v>164</v>
      </c>
      <c r="K26" s="68" t="s">
        <v>1620</v>
      </c>
      <c r="L26" s="68" t="s">
        <v>1622</v>
      </c>
      <c r="M26" s="68" t="s">
        <v>164</v>
      </c>
      <c r="N26" s="68" t="s">
        <v>1622</v>
      </c>
      <c r="O26" s="68" t="s">
        <v>164</v>
      </c>
      <c r="P26" s="68" t="s">
        <v>1627</v>
      </c>
      <c r="Q26" s="68" t="s">
        <v>164</v>
      </c>
      <c r="R26" s="68" t="s">
        <v>1622</v>
      </c>
      <c r="S26" s="68" t="s">
        <v>1624</v>
      </c>
      <c r="T26" s="68" t="s">
        <v>1622</v>
      </c>
      <c r="U26" s="68" t="s">
        <v>1625</v>
      </c>
      <c r="V26" s="68" t="s">
        <v>164</v>
      </c>
      <c r="W26" s="68" t="s">
        <v>1624</v>
      </c>
      <c r="X26" s="68" t="s">
        <v>1624</v>
      </c>
      <c r="Y26" s="68" t="s">
        <v>1624</v>
      </c>
      <c r="Z26" s="68" t="s">
        <v>1623</v>
      </c>
      <c r="AA26" s="68" t="s">
        <v>1620</v>
      </c>
      <c r="AB26" s="68" t="s">
        <v>1623</v>
      </c>
      <c r="AC26" s="68" t="s">
        <v>1624</v>
      </c>
      <c r="AD26" s="68" t="s">
        <v>1619</v>
      </c>
      <c r="AE26" s="68" t="s">
        <v>164</v>
      </c>
      <c r="AF26" s="68" t="s">
        <v>1622</v>
      </c>
      <c r="AG26" s="68" t="s">
        <v>1624</v>
      </c>
      <c r="AH26" s="68" t="s">
        <v>1625</v>
      </c>
      <c r="AI26" s="68" t="s">
        <v>1623</v>
      </c>
      <c r="AJ26" s="68" t="s">
        <v>1622</v>
      </c>
      <c r="AK26" s="68" t="s">
        <v>1619</v>
      </c>
      <c r="AL26" s="68" t="s">
        <v>1623</v>
      </c>
      <c r="AM26" s="68" t="s">
        <v>1623</v>
      </c>
      <c r="AN26" s="68" t="s">
        <v>1622</v>
      </c>
      <c r="AO26" s="68" t="s">
        <v>1622</v>
      </c>
      <c r="AP26" s="68" t="s">
        <v>1623</v>
      </c>
      <c r="AQ26" s="68" t="s">
        <v>1623</v>
      </c>
      <c r="AR26" s="68" t="s">
        <v>1620</v>
      </c>
      <c r="AS26" s="68" t="s">
        <v>1622</v>
      </c>
      <c r="AT26" s="68" t="s">
        <v>1624</v>
      </c>
      <c r="AU26" s="68" t="s">
        <v>1623</v>
      </c>
      <c r="AV26" s="68" t="s">
        <v>1626</v>
      </c>
      <c r="AW26" s="68" t="s">
        <v>1622</v>
      </c>
      <c r="AX26" s="68" t="s">
        <v>1621</v>
      </c>
      <c r="AY26" s="68" t="s">
        <v>1624</v>
      </c>
      <c r="AZ26" s="68" t="s">
        <v>164</v>
      </c>
      <c r="BA26" s="68" t="s">
        <v>1626</v>
      </c>
      <c r="BB26" s="68" t="s">
        <v>1623</v>
      </c>
      <c r="BC26" s="68" t="s">
        <v>1622</v>
      </c>
    </row>
    <row r="27" spans="1:55">
      <c r="A27" s="132">
        <v>44901</v>
      </c>
      <c r="B27" s="68" t="s">
        <v>1627</v>
      </c>
      <c r="C27" s="68" t="s">
        <v>1625</v>
      </c>
      <c r="D27" s="68" t="s">
        <v>1623</v>
      </c>
      <c r="E27" s="68" t="s">
        <v>1622</v>
      </c>
      <c r="F27" s="68" t="s">
        <v>164</v>
      </c>
      <c r="G27" s="68" t="s">
        <v>1623</v>
      </c>
      <c r="H27" s="68" t="s">
        <v>1622</v>
      </c>
      <c r="I27" s="68" t="s">
        <v>1626</v>
      </c>
      <c r="J27" s="68" t="s">
        <v>164</v>
      </c>
      <c r="K27" s="68" t="s">
        <v>1620</v>
      </c>
      <c r="L27" s="68" t="s">
        <v>1622</v>
      </c>
      <c r="M27" s="68" t="s">
        <v>164</v>
      </c>
      <c r="N27" s="68" t="s">
        <v>1622</v>
      </c>
      <c r="O27" s="68" t="s">
        <v>164</v>
      </c>
      <c r="P27" s="68" t="s">
        <v>1627</v>
      </c>
      <c r="Q27" s="68" t="s">
        <v>164</v>
      </c>
      <c r="R27" s="68" t="s">
        <v>1622</v>
      </c>
      <c r="S27" s="68" t="s">
        <v>1624</v>
      </c>
      <c r="T27" s="68" t="s">
        <v>1622</v>
      </c>
      <c r="U27" s="68" t="s">
        <v>1625</v>
      </c>
      <c r="V27" s="68" t="s">
        <v>164</v>
      </c>
      <c r="W27" s="68" t="s">
        <v>1624</v>
      </c>
      <c r="X27" s="68" t="s">
        <v>1624</v>
      </c>
      <c r="Y27" s="68" t="s">
        <v>1624</v>
      </c>
      <c r="Z27" s="68" t="s">
        <v>1623</v>
      </c>
      <c r="AA27" s="68" t="s">
        <v>1620</v>
      </c>
      <c r="AB27" s="68" t="s">
        <v>1623</v>
      </c>
      <c r="AC27" s="68" t="s">
        <v>1624</v>
      </c>
      <c r="AD27" s="68" t="s">
        <v>1619</v>
      </c>
      <c r="AE27" s="68" t="s">
        <v>164</v>
      </c>
      <c r="AF27" s="68" t="s">
        <v>1622</v>
      </c>
      <c r="AG27" s="68" t="s">
        <v>1624</v>
      </c>
      <c r="AH27" s="68" t="s">
        <v>1625</v>
      </c>
      <c r="AI27" s="68" t="s">
        <v>1623</v>
      </c>
      <c r="AJ27" s="68" t="s">
        <v>1622</v>
      </c>
      <c r="AK27" s="68" t="s">
        <v>1619</v>
      </c>
      <c r="AL27" s="68" t="s">
        <v>1623</v>
      </c>
      <c r="AM27" s="68" t="s">
        <v>1623</v>
      </c>
      <c r="AN27" s="68" t="s">
        <v>1622</v>
      </c>
      <c r="AO27" s="68" t="s">
        <v>1622</v>
      </c>
      <c r="AP27" s="68" t="s">
        <v>1623</v>
      </c>
      <c r="AQ27" s="68" t="s">
        <v>1623</v>
      </c>
      <c r="AR27" s="68" t="s">
        <v>1620</v>
      </c>
      <c r="AS27" s="68" t="s">
        <v>1622</v>
      </c>
      <c r="AT27" s="68" t="s">
        <v>1624</v>
      </c>
      <c r="AU27" s="68" t="s">
        <v>1623</v>
      </c>
      <c r="AV27" s="68" t="s">
        <v>1626</v>
      </c>
      <c r="AW27" s="68" t="s">
        <v>1622</v>
      </c>
      <c r="AX27" s="68" t="s">
        <v>1621</v>
      </c>
      <c r="AY27" s="68" t="s">
        <v>1624</v>
      </c>
      <c r="AZ27" s="68" t="s">
        <v>164</v>
      </c>
      <c r="BA27" s="68" t="s">
        <v>1626</v>
      </c>
      <c r="BB27" s="68" t="s">
        <v>1623</v>
      </c>
      <c r="BC27" s="68" t="s">
        <v>1622</v>
      </c>
    </row>
    <row r="28" spans="1:55">
      <c r="A28" s="132">
        <v>44902</v>
      </c>
      <c r="B28" s="68" t="s">
        <v>1627</v>
      </c>
      <c r="C28" s="68" t="s">
        <v>1625</v>
      </c>
      <c r="D28" s="68" t="s">
        <v>1623</v>
      </c>
      <c r="E28" s="68" t="s">
        <v>1622</v>
      </c>
      <c r="F28" s="68" t="s">
        <v>164</v>
      </c>
      <c r="G28" s="68" t="s">
        <v>1623</v>
      </c>
      <c r="H28" s="68" t="s">
        <v>1622</v>
      </c>
      <c r="I28" s="68" t="s">
        <v>1626</v>
      </c>
      <c r="J28" s="68" t="s">
        <v>164</v>
      </c>
      <c r="K28" s="68" t="s">
        <v>1620</v>
      </c>
      <c r="L28" s="68" t="s">
        <v>1622</v>
      </c>
      <c r="M28" s="68" t="s">
        <v>164</v>
      </c>
      <c r="N28" s="68" t="s">
        <v>1622</v>
      </c>
      <c r="O28" s="68" t="s">
        <v>164</v>
      </c>
      <c r="P28" s="68" t="s">
        <v>1627</v>
      </c>
      <c r="Q28" s="68" t="s">
        <v>164</v>
      </c>
      <c r="R28" s="68" t="s">
        <v>1622</v>
      </c>
      <c r="S28" s="68" t="s">
        <v>1624</v>
      </c>
      <c r="T28" s="68" t="s">
        <v>1622</v>
      </c>
      <c r="U28" s="68" t="s">
        <v>1625</v>
      </c>
      <c r="V28" s="68" t="s">
        <v>164</v>
      </c>
      <c r="W28" s="68" t="s">
        <v>1624</v>
      </c>
      <c r="X28" s="68" t="s">
        <v>1624</v>
      </c>
      <c r="Y28" s="68" t="s">
        <v>1624</v>
      </c>
      <c r="Z28" s="68" t="s">
        <v>1623</v>
      </c>
      <c r="AA28" s="68" t="s">
        <v>1620</v>
      </c>
      <c r="AB28" s="68" t="s">
        <v>1623</v>
      </c>
      <c r="AC28" s="68" t="s">
        <v>1624</v>
      </c>
      <c r="AD28" s="68" t="s">
        <v>1619</v>
      </c>
      <c r="AE28" s="68" t="s">
        <v>164</v>
      </c>
      <c r="AF28" s="68" t="s">
        <v>1622</v>
      </c>
      <c r="AG28" s="68" t="s">
        <v>1624</v>
      </c>
      <c r="AH28" s="68" t="s">
        <v>1625</v>
      </c>
      <c r="AI28" s="68" t="s">
        <v>1623</v>
      </c>
      <c r="AJ28" s="68" t="s">
        <v>1622</v>
      </c>
      <c r="AK28" s="68" t="s">
        <v>1619</v>
      </c>
      <c r="AL28" s="68" t="s">
        <v>1623</v>
      </c>
      <c r="AM28" s="68" t="s">
        <v>1623</v>
      </c>
      <c r="AN28" s="68" t="s">
        <v>1622</v>
      </c>
      <c r="AO28" s="68" t="s">
        <v>1622</v>
      </c>
      <c r="AP28" s="68" t="s">
        <v>1623</v>
      </c>
      <c r="AQ28" s="68" t="s">
        <v>1623</v>
      </c>
      <c r="AR28" s="68" t="s">
        <v>1620</v>
      </c>
      <c r="AS28" s="68" t="s">
        <v>1622</v>
      </c>
      <c r="AT28" s="68" t="s">
        <v>1624</v>
      </c>
      <c r="AU28" s="68" t="s">
        <v>1623</v>
      </c>
      <c r="AV28" s="68" t="s">
        <v>1626</v>
      </c>
      <c r="AW28" s="68" t="s">
        <v>1622</v>
      </c>
      <c r="AX28" s="68" t="s">
        <v>1621</v>
      </c>
      <c r="AY28" s="68" t="s">
        <v>1624</v>
      </c>
      <c r="AZ28" s="68" t="s">
        <v>164</v>
      </c>
      <c r="BA28" s="68" t="s">
        <v>1626</v>
      </c>
      <c r="BB28" s="68" t="s">
        <v>1623</v>
      </c>
      <c r="BC28" s="68" t="s">
        <v>1622</v>
      </c>
    </row>
    <row r="29" spans="1:55">
      <c r="A29" s="132">
        <v>44906</v>
      </c>
      <c r="B29" s="68" t="s">
        <v>1627</v>
      </c>
      <c r="C29" s="68" t="s">
        <v>1625</v>
      </c>
      <c r="D29" s="68" t="s">
        <v>1623</v>
      </c>
      <c r="E29" s="68" t="s">
        <v>1622</v>
      </c>
      <c r="F29" s="68" t="s">
        <v>164</v>
      </c>
      <c r="G29" s="68" t="s">
        <v>1623</v>
      </c>
      <c r="H29" s="68" t="s">
        <v>1622</v>
      </c>
      <c r="I29" s="68" t="s">
        <v>1626</v>
      </c>
      <c r="J29" s="68" t="s">
        <v>164</v>
      </c>
      <c r="K29" s="68" t="s">
        <v>1620</v>
      </c>
      <c r="L29" s="68" t="s">
        <v>1622</v>
      </c>
      <c r="M29" s="68" t="s">
        <v>164</v>
      </c>
      <c r="N29" s="68" t="s">
        <v>1622</v>
      </c>
      <c r="O29" s="68" t="s">
        <v>164</v>
      </c>
      <c r="P29" s="68" t="s">
        <v>1627</v>
      </c>
      <c r="Q29" s="68" t="s">
        <v>164</v>
      </c>
      <c r="R29" s="68" t="s">
        <v>1622</v>
      </c>
      <c r="S29" s="68" t="s">
        <v>1624</v>
      </c>
      <c r="T29" s="68" t="s">
        <v>1622</v>
      </c>
      <c r="U29" s="68" t="s">
        <v>1625</v>
      </c>
      <c r="V29" s="68" t="s">
        <v>164</v>
      </c>
      <c r="W29" s="68" t="s">
        <v>1624</v>
      </c>
      <c r="X29" s="68" t="s">
        <v>1624</v>
      </c>
      <c r="Y29" s="68" t="s">
        <v>1624</v>
      </c>
      <c r="Z29" s="68" t="s">
        <v>1623</v>
      </c>
      <c r="AA29" s="68" t="s">
        <v>1620</v>
      </c>
      <c r="AB29" s="68" t="s">
        <v>1623</v>
      </c>
      <c r="AC29" s="68" t="s">
        <v>1624</v>
      </c>
      <c r="AD29" s="68" t="s">
        <v>1619</v>
      </c>
      <c r="AE29" s="68" t="s">
        <v>164</v>
      </c>
      <c r="AF29" s="68" t="s">
        <v>1622</v>
      </c>
      <c r="AG29" s="68" t="s">
        <v>1624</v>
      </c>
      <c r="AH29" s="68" t="s">
        <v>1625</v>
      </c>
      <c r="AI29" s="68" t="s">
        <v>1623</v>
      </c>
      <c r="AJ29" s="68" t="s">
        <v>1622</v>
      </c>
      <c r="AK29" s="68" t="s">
        <v>1619</v>
      </c>
      <c r="AL29" s="68" t="s">
        <v>1623</v>
      </c>
      <c r="AM29" s="68" t="s">
        <v>1623</v>
      </c>
      <c r="AN29" s="68" t="s">
        <v>1622</v>
      </c>
      <c r="AO29" s="68" t="s">
        <v>1622</v>
      </c>
      <c r="AP29" s="68" t="s">
        <v>1623</v>
      </c>
      <c r="AQ29" s="68" t="s">
        <v>1623</v>
      </c>
      <c r="AR29" s="68" t="s">
        <v>1620</v>
      </c>
      <c r="AS29" s="68" t="s">
        <v>1622</v>
      </c>
      <c r="AT29" s="68" t="s">
        <v>1624</v>
      </c>
      <c r="AU29" s="68" t="s">
        <v>1623</v>
      </c>
      <c r="AV29" s="68" t="s">
        <v>1626</v>
      </c>
      <c r="AW29" s="68" t="s">
        <v>1622</v>
      </c>
      <c r="AX29" s="68" t="s">
        <v>1621</v>
      </c>
      <c r="AY29" s="68" t="s">
        <v>1624</v>
      </c>
      <c r="AZ29" s="68" t="s">
        <v>164</v>
      </c>
      <c r="BA29" s="68" t="s">
        <v>1626</v>
      </c>
      <c r="BB29" s="68" t="s">
        <v>1623</v>
      </c>
      <c r="BC29" s="68" t="s">
        <v>1622</v>
      </c>
    </row>
    <row r="30" spans="1:55">
      <c r="A30" s="132">
        <v>44907</v>
      </c>
      <c r="B30" s="68" t="s">
        <v>1627</v>
      </c>
      <c r="C30" s="68" t="s">
        <v>1625</v>
      </c>
      <c r="D30" s="68" t="s">
        <v>1623</v>
      </c>
      <c r="E30" s="68" t="s">
        <v>1622</v>
      </c>
      <c r="F30" s="68" t="s">
        <v>164</v>
      </c>
      <c r="G30" s="68" t="s">
        <v>1623</v>
      </c>
      <c r="H30" s="68" t="s">
        <v>1622</v>
      </c>
      <c r="I30" s="68" t="s">
        <v>1626</v>
      </c>
      <c r="J30" s="68" t="s">
        <v>164</v>
      </c>
      <c r="K30" s="68" t="s">
        <v>1620</v>
      </c>
      <c r="L30" s="68" t="s">
        <v>1622</v>
      </c>
      <c r="M30" s="68" t="s">
        <v>164</v>
      </c>
      <c r="N30" s="68" t="s">
        <v>1622</v>
      </c>
      <c r="O30" s="68" t="s">
        <v>164</v>
      </c>
      <c r="P30" s="68" t="s">
        <v>1627</v>
      </c>
      <c r="Q30" s="68" t="s">
        <v>164</v>
      </c>
      <c r="R30" s="68" t="s">
        <v>1622</v>
      </c>
      <c r="S30" s="68" t="s">
        <v>1624</v>
      </c>
      <c r="T30" s="68" t="s">
        <v>1622</v>
      </c>
      <c r="U30" s="68" t="s">
        <v>1625</v>
      </c>
      <c r="V30" s="68" t="s">
        <v>164</v>
      </c>
      <c r="W30" s="68" t="s">
        <v>1624</v>
      </c>
      <c r="X30" s="68" t="s">
        <v>1624</v>
      </c>
      <c r="Y30" s="68" t="s">
        <v>1624</v>
      </c>
      <c r="Z30" s="68" t="s">
        <v>1623</v>
      </c>
      <c r="AA30" s="68" t="s">
        <v>1620</v>
      </c>
      <c r="AB30" s="68" t="s">
        <v>1623</v>
      </c>
      <c r="AC30" s="68" t="s">
        <v>1624</v>
      </c>
      <c r="AD30" s="68" t="s">
        <v>1619</v>
      </c>
      <c r="AE30" s="68" t="s">
        <v>164</v>
      </c>
      <c r="AF30" s="68" t="s">
        <v>1622</v>
      </c>
      <c r="AG30" s="68" t="s">
        <v>1624</v>
      </c>
      <c r="AH30" s="68" t="s">
        <v>1625</v>
      </c>
      <c r="AI30" s="68" t="s">
        <v>1623</v>
      </c>
      <c r="AJ30" s="68" t="s">
        <v>1622</v>
      </c>
      <c r="AK30" s="68" t="s">
        <v>1619</v>
      </c>
      <c r="AL30" s="68" t="s">
        <v>1623</v>
      </c>
      <c r="AM30" s="68" t="s">
        <v>1623</v>
      </c>
      <c r="AN30" s="68" t="s">
        <v>1622</v>
      </c>
      <c r="AO30" s="68" t="s">
        <v>1622</v>
      </c>
      <c r="AP30" s="68" t="s">
        <v>1623</v>
      </c>
      <c r="AQ30" s="68" t="s">
        <v>1623</v>
      </c>
      <c r="AR30" s="68" t="s">
        <v>1620</v>
      </c>
      <c r="AS30" s="68" t="s">
        <v>1622</v>
      </c>
      <c r="AT30" s="68" t="s">
        <v>1624</v>
      </c>
      <c r="AU30" s="68" t="s">
        <v>1623</v>
      </c>
      <c r="AV30" s="68" t="s">
        <v>1626</v>
      </c>
      <c r="AW30" s="68" t="s">
        <v>1622</v>
      </c>
      <c r="AX30" s="68" t="s">
        <v>1621</v>
      </c>
      <c r="AY30" s="68" t="s">
        <v>1624</v>
      </c>
      <c r="AZ30" s="68" t="s">
        <v>164</v>
      </c>
      <c r="BA30" s="68" t="s">
        <v>1626</v>
      </c>
      <c r="BB30" s="68" t="s">
        <v>1623</v>
      </c>
      <c r="BC30" s="68" t="s">
        <v>1622</v>
      </c>
    </row>
    <row r="31" spans="1:55">
      <c r="A31" s="132">
        <v>44908</v>
      </c>
      <c r="B31" s="68" t="s">
        <v>1627</v>
      </c>
      <c r="C31" s="68" t="s">
        <v>1625</v>
      </c>
      <c r="D31" s="68" t="s">
        <v>1623</v>
      </c>
      <c r="E31" s="68" t="s">
        <v>1622</v>
      </c>
      <c r="F31" s="68" t="s">
        <v>164</v>
      </c>
      <c r="G31" s="68" t="s">
        <v>1623</v>
      </c>
      <c r="H31" s="68" t="s">
        <v>1622</v>
      </c>
      <c r="I31" s="68" t="s">
        <v>1626</v>
      </c>
      <c r="J31" s="68" t="s">
        <v>164</v>
      </c>
      <c r="K31" s="68" t="s">
        <v>1620</v>
      </c>
      <c r="L31" s="68" t="s">
        <v>1622</v>
      </c>
      <c r="M31" s="68" t="s">
        <v>164</v>
      </c>
      <c r="N31" s="68" t="s">
        <v>1622</v>
      </c>
      <c r="O31" s="68" t="s">
        <v>164</v>
      </c>
      <c r="P31" s="68" t="s">
        <v>1627</v>
      </c>
      <c r="Q31" s="68" t="s">
        <v>164</v>
      </c>
      <c r="R31" s="68" t="s">
        <v>1622</v>
      </c>
      <c r="S31" s="68" t="s">
        <v>1624</v>
      </c>
      <c r="T31" s="68" t="s">
        <v>1622</v>
      </c>
      <c r="U31" s="68" t="s">
        <v>1625</v>
      </c>
      <c r="V31" s="68" t="s">
        <v>164</v>
      </c>
      <c r="W31" s="68" t="s">
        <v>1624</v>
      </c>
      <c r="X31" s="68" t="s">
        <v>1624</v>
      </c>
      <c r="Y31" s="68" t="s">
        <v>1624</v>
      </c>
      <c r="Z31" s="68" t="s">
        <v>1623</v>
      </c>
      <c r="AA31" s="68" t="s">
        <v>1620</v>
      </c>
      <c r="AB31" s="68" t="s">
        <v>1623</v>
      </c>
      <c r="AC31" s="68" t="s">
        <v>1624</v>
      </c>
      <c r="AD31" s="68" t="s">
        <v>1619</v>
      </c>
      <c r="AE31" s="68" t="s">
        <v>164</v>
      </c>
      <c r="AF31" s="68" t="s">
        <v>1622</v>
      </c>
      <c r="AG31" s="68" t="s">
        <v>1624</v>
      </c>
      <c r="AH31" s="68" t="s">
        <v>1625</v>
      </c>
      <c r="AI31" s="68" t="s">
        <v>1623</v>
      </c>
      <c r="AJ31" s="68" t="s">
        <v>1622</v>
      </c>
      <c r="AK31" s="68" t="s">
        <v>1619</v>
      </c>
      <c r="AL31" s="68" t="s">
        <v>1623</v>
      </c>
      <c r="AM31" s="68" t="s">
        <v>1623</v>
      </c>
      <c r="AN31" s="68" t="s">
        <v>1622</v>
      </c>
      <c r="AO31" s="68" t="s">
        <v>1622</v>
      </c>
      <c r="AP31" s="68" t="s">
        <v>1623</v>
      </c>
      <c r="AQ31" s="68" t="s">
        <v>1623</v>
      </c>
      <c r="AR31" s="68" t="s">
        <v>1620</v>
      </c>
      <c r="AS31" s="68" t="s">
        <v>1622</v>
      </c>
      <c r="AT31" s="68" t="s">
        <v>1624</v>
      </c>
      <c r="AU31" s="68" t="s">
        <v>1623</v>
      </c>
      <c r="AV31" s="68" t="s">
        <v>1626</v>
      </c>
      <c r="AW31" s="68" t="s">
        <v>1622</v>
      </c>
      <c r="AX31" s="68" t="s">
        <v>1621</v>
      </c>
      <c r="AY31" s="68" t="s">
        <v>1624</v>
      </c>
      <c r="AZ31" s="68" t="s">
        <v>164</v>
      </c>
      <c r="BA31" s="68" t="s">
        <v>1626</v>
      </c>
      <c r="BB31" s="68" t="s">
        <v>1623</v>
      </c>
      <c r="BC31" s="68" t="s">
        <v>1622</v>
      </c>
    </row>
    <row r="32" spans="1:55">
      <c r="A32" s="132">
        <v>44909</v>
      </c>
      <c r="B32" s="68" t="s">
        <v>1627</v>
      </c>
      <c r="C32" s="68" t="s">
        <v>1625</v>
      </c>
      <c r="D32" s="68" t="s">
        <v>1623</v>
      </c>
      <c r="E32" s="68" t="s">
        <v>1622</v>
      </c>
      <c r="F32" s="68" t="s">
        <v>164</v>
      </c>
      <c r="G32" s="68" t="s">
        <v>1623</v>
      </c>
      <c r="H32" s="68" t="s">
        <v>1622</v>
      </c>
      <c r="I32" s="68" t="s">
        <v>1626</v>
      </c>
      <c r="J32" s="68" t="s">
        <v>164</v>
      </c>
      <c r="K32" s="68" t="s">
        <v>1620</v>
      </c>
      <c r="L32" s="68" t="s">
        <v>1622</v>
      </c>
      <c r="M32" s="68" t="s">
        <v>164</v>
      </c>
      <c r="N32" s="68" t="s">
        <v>1622</v>
      </c>
      <c r="O32" s="68" t="s">
        <v>164</v>
      </c>
      <c r="P32" s="68" t="s">
        <v>1627</v>
      </c>
      <c r="Q32" s="68" t="s">
        <v>164</v>
      </c>
      <c r="R32" s="68" t="s">
        <v>1622</v>
      </c>
      <c r="S32" s="68" t="s">
        <v>1624</v>
      </c>
      <c r="T32" s="68" t="s">
        <v>1622</v>
      </c>
      <c r="U32" s="68" t="s">
        <v>1625</v>
      </c>
      <c r="V32" s="68" t="s">
        <v>164</v>
      </c>
      <c r="W32" s="68" t="s">
        <v>1624</v>
      </c>
      <c r="X32" s="68" t="s">
        <v>1624</v>
      </c>
      <c r="Y32" s="68" t="s">
        <v>1624</v>
      </c>
      <c r="Z32" s="68" t="s">
        <v>1623</v>
      </c>
      <c r="AA32" s="68" t="s">
        <v>1620</v>
      </c>
      <c r="AB32" s="68" t="s">
        <v>1623</v>
      </c>
      <c r="AC32" s="68" t="s">
        <v>1624</v>
      </c>
      <c r="AD32" s="68" t="s">
        <v>1619</v>
      </c>
      <c r="AE32" s="68" t="s">
        <v>164</v>
      </c>
      <c r="AF32" s="68" t="s">
        <v>1622</v>
      </c>
      <c r="AG32" s="68" t="s">
        <v>1624</v>
      </c>
      <c r="AH32" s="68" t="s">
        <v>1625</v>
      </c>
      <c r="AI32" s="68" t="s">
        <v>1623</v>
      </c>
      <c r="AJ32" s="68" t="s">
        <v>1622</v>
      </c>
      <c r="AK32" s="68" t="s">
        <v>1619</v>
      </c>
      <c r="AL32" s="68" t="s">
        <v>1623</v>
      </c>
      <c r="AM32" s="68" t="s">
        <v>1623</v>
      </c>
      <c r="AN32" s="68" t="s">
        <v>1622</v>
      </c>
      <c r="AO32" s="68" t="s">
        <v>1622</v>
      </c>
      <c r="AP32" s="68" t="s">
        <v>1623</v>
      </c>
      <c r="AQ32" s="68" t="s">
        <v>1623</v>
      </c>
      <c r="AR32" s="68" t="s">
        <v>1620</v>
      </c>
      <c r="AS32" s="68" t="s">
        <v>1622</v>
      </c>
      <c r="AT32" s="68" t="s">
        <v>1624</v>
      </c>
      <c r="AU32" s="68" t="s">
        <v>1623</v>
      </c>
      <c r="AV32" s="68" t="s">
        <v>1626</v>
      </c>
      <c r="AW32" s="68" t="s">
        <v>1622</v>
      </c>
      <c r="AX32" s="68" t="s">
        <v>1621</v>
      </c>
      <c r="AY32" s="68" t="s">
        <v>1624</v>
      </c>
      <c r="AZ32" s="68" t="s">
        <v>164</v>
      </c>
      <c r="BA32" s="68" t="s">
        <v>1626</v>
      </c>
      <c r="BB32" s="68" t="s">
        <v>1623</v>
      </c>
      <c r="BC32" s="68" t="s">
        <v>1622</v>
      </c>
    </row>
    <row r="33" spans="1:55">
      <c r="A33" s="132">
        <v>44910</v>
      </c>
      <c r="B33" s="68" t="s">
        <v>1627</v>
      </c>
      <c r="C33" s="68" t="s">
        <v>1625</v>
      </c>
      <c r="D33" s="68" t="s">
        <v>1623</v>
      </c>
      <c r="E33" s="68" t="s">
        <v>1622</v>
      </c>
      <c r="F33" s="68" t="s">
        <v>164</v>
      </c>
      <c r="G33" s="68" t="s">
        <v>1623</v>
      </c>
      <c r="H33" s="68" t="s">
        <v>1622</v>
      </c>
      <c r="I33" s="68" t="s">
        <v>1626</v>
      </c>
      <c r="J33" s="68" t="s">
        <v>164</v>
      </c>
      <c r="K33" s="68" t="s">
        <v>1620</v>
      </c>
      <c r="L33" s="68" t="s">
        <v>1622</v>
      </c>
      <c r="M33" s="68" t="s">
        <v>164</v>
      </c>
      <c r="N33" s="68" t="s">
        <v>1622</v>
      </c>
      <c r="O33" s="68" t="s">
        <v>164</v>
      </c>
      <c r="P33" s="68" t="s">
        <v>1627</v>
      </c>
      <c r="Q33" s="68" t="s">
        <v>164</v>
      </c>
      <c r="R33" s="68" t="s">
        <v>1622</v>
      </c>
      <c r="S33" s="68" t="s">
        <v>1624</v>
      </c>
      <c r="T33" s="68" t="s">
        <v>1622</v>
      </c>
      <c r="U33" s="68" t="s">
        <v>1625</v>
      </c>
      <c r="V33" s="68" t="s">
        <v>164</v>
      </c>
      <c r="W33" s="68" t="s">
        <v>1624</v>
      </c>
      <c r="X33" s="68" t="s">
        <v>1624</v>
      </c>
      <c r="Y33" s="68" t="s">
        <v>1624</v>
      </c>
      <c r="Z33" s="68" t="s">
        <v>1623</v>
      </c>
      <c r="AA33" s="68" t="s">
        <v>1620</v>
      </c>
      <c r="AB33" s="68" t="s">
        <v>1623</v>
      </c>
      <c r="AC33" s="68" t="s">
        <v>1624</v>
      </c>
      <c r="AD33" s="68" t="s">
        <v>1619</v>
      </c>
      <c r="AE33" s="68" t="s">
        <v>164</v>
      </c>
      <c r="AF33" s="68" t="s">
        <v>1622</v>
      </c>
      <c r="AG33" s="68" t="s">
        <v>1624</v>
      </c>
      <c r="AH33" s="68" t="s">
        <v>1625</v>
      </c>
      <c r="AI33" s="68" t="s">
        <v>1623</v>
      </c>
      <c r="AJ33" s="68" t="s">
        <v>1622</v>
      </c>
      <c r="AK33" s="68" t="s">
        <v>1619</v>
      </c>
      <c r="AL33" s="68" t="s">
        <v>1623</v>
      </c>
      <c r="AM33" s="68" t="s">
        <v>1623</v>
      </c>
      <c r="AN33" s="68" t="s">
        <v>1622</v>
      </c>
      <c r="AO33" s="68" t="s">
        <v>1622</v>
      </c>
      <c r="AP33" s="68" t="s">
        <v>1623</v>
      </c>
      <c r="AQ33" s="68" t="s">
        <v>1623</v>
      </c>
      <c r="AR33" s="68" t="s">
        <v>1620</v>
      </c>
      <c r="AS33" s="68" t="s">
        <v>1622</v>
      </c>
      <c r="AT33" s="68" t="s">
        <v>1624</v>
      </c>
      <c r="AU33" s="68" t="s">
        <v>1623</v>
      </c>
      <c r="AV33" s="68" t="s">
        <v>1626</v>
      </c>
      <c r="AW33" s="68" t="s">
        <v>1622</v>
      </c>
      <c r="AX33" s="68" t="s">
        <v>1621</v>
      </c>
      <c r="AY33" s="68" t="s">
        <v>1624</v>
      </c>
      <c r="AZ33" s="68" t="s">
        <v>164</v>
      </c>
      <c r="BA33" s="68" t="s">
        <v>1626</v>
      </c>
      <c r="BB33" s="68" t="s">
        <v>1623</v>
      </c>
      <c r="BC33" s="68" t="s">
        <v>1622</v>
      </c>
    </row>
    <row r="34" spans="1:55">
      <c r="A34" s="132">
        <v>44913</v>
      </c>
      <c r="B34" s="68" t="s">
        <v>1627</v>
      </c>
      <c r="C34" s="68" t="s">
        <v>1625</v>
      </c>
      <c r="D34" s="68" t="s">
        <v>1623</v>
      </c>
      <c r="E34" s="68" t="s">
        <v>1622</v>
      </c>
      <c r="F34" s="68" t="s">
        <v>164</v>
      </c>
      <c r="G34" s="68" t="s">
        <v>1623</v>
      </c>
      <c r="H34" s="68" t="s">
        <v>1622</v>
      </c>
      <c r="I34" s="68" t="s">
        <v>1626</v>
      </c>
      <c r="J34" s="68" t="s">
        <v>164</v>
      </c>
      <c r="K34" s="68" t="s">
        <v>1620</v>
      </c>
      <c r="L34" s="68" t="s">
        <v>1622</v>
      </c>
      <c r="M34" s="68" t="s">
        <v>164</v>
      </c>
      <c r="N34" s="68" t="s">
        <v>1622</v>
      </c>
      <c r="O34" s="68" t="s">
        <v>164</v>
      </c>
      <c r="P34" s="68" t="s">
        <v>1627</v>
      </c>
      <c r="Q34" s="68" t="s">
        <v>164</v>
      </c>
      <c r="R34" s="68" t="s">
        <v>1622</v>
      </c>
      <c r="S34" s="68" t="s">
        <v>1624</v>
      </c>
      <c r="T34" s="68" t="s">
        <v>1622</v>
      </c>
      <c r="U34" s="68" t="s">
        <v>1625</v>
      </c>
      <c r="V34" s="68" t="s">
        <v>164</v>
      </c>
      <c r="W34" s="68" t="s">
        <v>1624</v>
      </c>
      <c r="X34" s="68" t="s">
        <v>1624</v>
      </c>
      <c r="Y34" s="68" t="s">
        <v>1624</v>
      </c>
      <c r="Z34" s="68" t="s">
        <v>1623</v>
      </c>
      <c r="AA34" s="68" t="s">
        <v>1620</v>
      </c>
      <c r="AB34" s="68" t="s">
        <v>1623</v>
      </c>
      <c r="AC34" s="68" t="s">
        <v>1624</v>
      </c>
      <c r="AD34" s="68" t="s">
        <v>1619</v>
      </c>
      <c r="AE34" s="68" t="s">
        <v>164</v>
      </c>
      <c r="AF34" s="68" t="s">
        <v>1622</v>
      </c>
      <c r="AG34" s="68" t="s">
        <v>1624</v>
      </c>
      <c r="AH34" s="68" t="s">
        <v>1625</v>
      </c>
      <c r="AI34" s="68" t="s">
        <v>1623</v>
      </c>
      <c r="AJ34" s="68" t="s">
        <v>1622</v>
      </c>
      <c r="AK34" s="68" t="s">
        <v>1619</v>
      </c>
      <c r="AL34" s="68" t="s">
        <v>1623</v>
      </c>
      <c r="AM34" s="68" t="s">
        <v>1623</v>
      </c>
      <c r="AN34" s="68" t="s">
        <v>1622</v>
      </c>
      <c r="AO34" s="68" t="s">
        <v>1622</v>
      </c>
      <c r="AP34" s="68" t="s">
        <v>1623</v>
      </c>
      <c r="AQ34" s="68" t="s">
        <v>1623</v>
      </c>
      <c r="AR34" s="68" t="s">
        <v>1620</v>
      </c>
      <c r="AS34" s="68" t="s">
        <v>1622</v>
      </c>
      <c r="AT34" s="68" t="s">
        <v>1624</v>
      </c>
      <c r="AU34" s="68" t="s">
        <v>1623</v>
      </c>
      <c r="AV34" s="68" t="s">
        <v>1626</v>
      </c>
      <c r="AW34" s="68" t="s">
        <v>1622</v>
      </c>
      <c r="AX34" s="68" t="s">
        <v>1621</v>
      </c>
      <c r="AY34" s="68" t="s">
        <v>1624</v>
      </c>
      <c r="AZ34" s="68" t="s">
        <v>164</v>
      </c>
      <c r="BA34" s="68" t="s">
        <v>1626</v>
      </c>
      <c r="BB34" s="68" t="s">
        <v>1623</v>
      </c>
      <c r="BC34" s="68" t="s">
        <v>1622</v>
      </c>
    </row>
    <row r="35" spans="1:55">
      <c r="A35" s="132">
        <v>44914</v>
      </c>
      <c r="B35" s="68" t="s">
        <v>1627</v>
      </c>
      <c r="C35" s="68" t="s">
        <v>1625</v>
      </c>
      <c r="D35" s="68" t="s">
        <v>1623</v>
      </c>
      <c r="E35" s="68" t="s">
        <v>1622</v>
      </c>
      <c r="F35" s="68" t="s">
        <v>164</v>
      </c>
      <c r="G35" s="68" t="s">
        <v>1623</v>
      </c>
      <c r="H35" s="68" t="s">
        <v>1622</v>
      </c>
      <c r="I35" s="68" t="s">
        <v>1626</v>
      </c>
      <c r="J35" s="68" t="s">
        <v>164</v>
      </c>
      <c r="K35" s="68" t="s">
        <v>1620</v>
      </c>
      <c r="L35" s="68" t="s">
        <v>1622</v>
      </c>
      <c r="M35" s="68" t="s">
        <v>164</v>
      </c>
      <c r="N35" s="68" t="s">
        <v>1622</v>
      </c>
      <c r="O35" s="68" t="s">
        <v>164</v>
      </c>
      <c r="P35" s="68" t="s">
        <v>1627</v>
      </c>
      <c r="Q35" s="68" t="s">
        <v>164</v>
      </c>
      <c r="R35" s="68" t="s">
        <v>1622</v>
      </c>
      <c r="S35" s="68" t="s">
        <v>1624</v>
      </c>
      <c r="T35" s="68" t="s">
        <v>1622</v>
      </c>
      <c r="U35" s="68" t="s">
        <v>1625</v>
      </c>
      <c r="V35" s="68" t="s">
        <v>164</v>
      </c>
      <c r="W35" s="68" t="s">
        <v>1624</v>
      </c>
      <c r="X35" s="68" t="s">
        <v>1624</v>
      </c>
      <c r="Y35" s="68" t="s">
        <v>1624</v>
      </c>
      <c r="Z35" s="68" t="s">
        <v>1623</v>
      </c>
      <c r="AA35" s="68" t="s">
        <v>1620</v>
      </c>
      <c r="AB35" s="68" t="s">
        <v>1623</v>
      </c>
      <c r="AC35" s="68" t="s">
        <v>1624</v>
      </c>
      <c r="AD35" s="68" t="s">
        <v>1619</v>
      </c>
      <c r="AE35" s="68" t="s">
        <v>164</v>
      </c>
      <c r="AF35" s="68" t="s">
        <v>1622</v>
      </c>
      <c r="AG35" s="68" t="s">
        <v>1624</v>
      </c>
      <c r="AH35" s="68" t="s">
        <v>1625</v>
      </c>
      <c r="AI35" s="68" t="s">
        <v>1623</v>
      </c>
      <c r="AJ35" s="68" t="s">
        <v>1622</v>
      </c>
      <c r="AK35" s="68" t="s">
        <v>1619</v>
      </c>
      <c r="AL35" s="68" t="s">
        <v>1623</v>
      </c>
      <c r="AM35" s="68" t="s">
        <v>1623</v>
      </c>
      <c r="AN35" s="68" t="s">
        <v>1622</v>
      </c>
      <c r="AO35" s="68" t="s">
        <v>1622</v>
      </c>
      <c r="AP35" s="68" t="s">
        <v>1623</v>
      </c>
      <c r="AQ35" s="68" t="s">
        <v>1623</v>
      </c>
      <c r="AR35" s="68" t="s">
        <v>1620</v>
      </c>
      <c r="AS35" s="68" t="s">
        <v>1622</v>
      </c>
      <c r="AT35" s="68" t="s">
        <v>1624</v>
      </c>
      <c r="AU35" s="68" t="s">
        <v>1623</v>
      </c>
      <c r="AV35" s="68" t="s">
        <v>1626</v>
      </c>
      <c r="AW35" s="68" t="s">
        <v>1622</v>
      </c>
      <c r="AX35" s="68" t="s">
        <v>1621</v>
      </c>
      <c r="AY35" s="68" t="s">
        <v>1624</v>
      </c>
      <c r="AZ35" s="68" t="s">
        <v>164</v>
      </c>
      <c r="BA35" s="68" t="s">
        <v>1626</v>
      </c>
      <c r="BB35" s="68" t="s">
        <v>1623</v>
      </c>
      <c r="BC35" s="68" t="s">
        <v>1622</v>
      </c>
    </row>
    <row r="36" spans="1:55">
      <c r="A36" s="132">
        <v>44915</v>
      </c>
      <c r="B36" s="68" t="s">
        <v>1627</v>
      </c>
      <c r="C36" s="68" t="s">
        <v>1625</v>
      </c>
      <c r="D36" s="68" t="s">
        <v>1623</v>
      </c>
      <c r="E36" s="68" t="s">
        <v>1622</v>
      </c>
      <c r="F36" s="68" t="s">
        <v>164</v>
      </c>
      <c r="G36" s="68" t="s">
        <v>1623</v>
      </c>
      <c r="H36" s="68" t="s">
        <v>1622</v>
      </c>
      <c r="I36" s="68" t="s">
        <v>1626</v>
      </c>
      <c r="J36" s="68" t="s">
        <v>164</v>
      </c>
      <c r="K36" s="68" t="s">
        <v>1620</v>
      </c>
      <c r="L36" s="68" t="s">
        <v>1622</v>
      </c>
      <c r="M36" s="68" t="s">
        <v>164</v>
      </c>
      <c r="N36" s="68" t="s">
        <v>1622</v>
      </c>
      <c r="O36" s="68" t="s">
        <v>164</v>
      </c>
      <c r="P36" s="68" t="s">
        <v>1627</v>
      </c>
      <c r="Q36" s="68" t="s">
        <v>164</v>
      </c>
      <c r="R36" s="68" t="s">
        <v>1622</v>
      </c>
      <c r="S36" s="68" t="s">
        <v>1624</v>
      </c>
      <c r="T36" s="68" t="s">
        <v>1622</v>
      </c>
      <c r="U36" s="68" t="s">
        <v>1625</v>
      </c>
      <c r="V36" s="68" t="s">
        <v>164</v>
      </c>
      <c r="W36" s="68" t="s">
        <v>1624</v>
      </c>
      <c r="X36" s="68" t="s">
        <v>1624</v>
      </c>
      <c r="Y36" s="68" t="s">
        <v>1624</v>
      </c>
      <c r="Z36" s="68" t="s">
        <v>1623</v>
      </c>
      <c r="AA36" s="68" t="s">
        <v>1620</v>
      </c>
      <c r="AB36" s="68" t="s">
        <v>1623</v>
      </c>
      <c r="AC36" s="68" t="s">
        <v>1624</v>
      </c>
      <c r="AD36" s="68" t="s">
        <v>1619</v>
      </c>
      <c r="AE36" s="68" t="s">
        <v>164</v>
      </c>
      <c r="AF36" s="68" t="s">
        <v>1622</v>
      </c>
      <c r="AG36" s="68" t="s">
        <v>1624</v>
      </c>
      <c r="AH36" s="68" t="s">
        <v>1625</v>
      </c>
      <c r="AI36" s="68" t="s">
        <v>1623</v>
      </c>
      <c r="AJ36" s="68" t="s">
        <v>1622</v>
      </c>
      <c r="AK36" s="68" t="s">
        <v>1619</v>
      </c>
      <c r="AL36" s="68" t="s">
        <v>1623</v>
      </c>
      <c r="AM36" s="68" t="s">
        <v>1623</v>
      </c>
      <c r="AN36" s="68" t="s">
        <v>1622</v>
      </c>
      <c r="AO36" s="68" t="s">
        <v>1622</v>
      </c>
      <c r="AP36" s="68" t="s">
        <v>1623</v>
      </c>
      <c r="AQ36" s="68" t="s">
        <v>1623</v>
      </c>
      <c r="AR36" s="68" t="s">
        <v>1620</v>
      </c>
      <c r="AS36" s="68" t="s">
        <v>1622</v>
      </c>
      <c r="AT36" s="68" t="s">
        <v>1624</v>
      </c>
      <c r="AU36" s="68" t="s">
        <v>1623</v>
      </c>
      <c r="AV36" s="68" t="s">
        <v>1626</v>
      </c>
      <c r="AW36" s="68" t="s">
        <v>1622</v>
      </c>
      <c r="AX36" s="68" t="s">
        <v>1621</v>
      </c>
      <c r="AY36" s="68" t="s">
        <v>1624</v>
      </c>
      <c r="AZ36" s="68" t="s">
        <v>164</v>
      </c>
      <c r="BA36" s="68" t="s">
        <v>1626</v>
      </c>
      <c r="BB36" s="68" t="s">
        <v>1623</v>
      </c>
      <c r="BC36" s="68" t="s">
        <v>1622</v>
      </c>
    </row>
    <row r="37" spans="1:55">
      <c r="A37" s="132">
        <v>44916</v>
      </c>
      <c r="B37" s="68" t="s">
        <v>1627</v>
      </c>
      <c r="C37" s="68" t="s">
        <v>1625</v>
      </c>
      <c r="D37" s="68" t="s">
        <v>1623</v>
      </c>
      <c r="E37" s="68" t="s">
        <v>1622</v>
      </c>
      <c r="F37" s="68" t="s">
        <v>164</v>
      </c>
      <c r="G37" s="68" t="s">
        <v>1623</v>
      </c>
      <c r="H37" s="68" t="s">
        <v>1622</v>
      </c>
      <c r="I37" s="68" t="s">
        <v>1626</v>
      </c>
      <c r="J37" s="68" t="s">
        <v>164</v>
      </c>
      <c r="K37" s="68" t="s">
        <v>1620</v>
      </c>
      <c r="L37" s="68" t="s">
        <v>1622</v>
      </c>
      <c r="M37" s="68" t="s">
        <v>164</v>
      </c>
      <c r="N37" s="68" t="s">
        <v>1622</v>
      </c>
      <c r="O37" s="68" t="s">
        <v>164</v>
      </c>
      <c r="P37" s="68" t="s">
        <v>1627</v>
      </c>
      <c r="Q37" s="68" t="s">
        <v>164</v>
      </c>
      <c r="R37" s="68" t="s">
        <v>1622</v>
      </c>
      <c r="S37" s="68" t="s">
        <v>1624</v>
      </c>
      <c r="T37" s="68" t="s">
        <v>1622</v>
      </c>
      <c r="U37" s="68" t="s">
        <v>1625</v>
      </c>
      <c r="V37" s="68" t="s">
        <v>164</v>
      </c>
      <c r="W37" s="68" t="s">
        <v>1624</v>
      </c>
      <c r="X37" s="68" t="s">
        <v>1624</v>
      </c>
      <c r="Y37" s="68" t="s">
        <v>1624</v>
      </c>
      <c r="Z37" s="68" t="s">
        <v>1623</v>
      </c>
      <c r="AA37" s="68" t="s">
        <v>1620</v>
      </c>
      <c r="AB37" s="68" t="s">
        <v>1623</v>
      </c>
      <c r="AC37" s="68" t="s">
        <v>1624</v>
      </c>
      <c r="AD37" s="68" t="s">
        <v>1619</v>
      </c>
      <c r="AE37" s="68" t="s">
        <v>164</v>
      </c>
      <c r="AF37" s="68" t="s">
        <v>1622</v>
      </c>
      <c r="AG37" s="68" t="s">
        <v>1624</v>
      </c>
      <c r="AH37" s="68" t="s">
        <v>1625</v>
      </c>
      <c r="AI37" s="68" t="s">
        <v>1623</v>
      </c>
      <c r="AJ37" s="68" t="s">
        <v>1622</v>
      </c>
      <c r="AK37" s="68" t="s">
        <v>1619</v>
      </c>
      <c r="AL37" s="68" t="s">
        <v>1623</v>
      </c>
      <c r="AM37" s="68" t="s">
        <v>1623</v>
      </c>
      <c r="AN37" s="68" t="s">
        <v>1622</v>
      </c>
      <c r="AO37" s="68" t="s">
        <v>1622</v>
      </c>
      <c r="AP37" s="68" t="s">
        <v>1623</v>
      </c>
      <c r="AQ37" s="68" t="s">
        <v>1623</v>
      </c>
      <c r="AR37" s="68" t="s">
        <v>1620</v>
      </c>
      <c r="AS37" s="68" t="s">
        <v>1622</v>
      </c>
      <c r="AT37" s="68" t="s">
        <v>1624</v>
      </c>
      <c r="AU37" s="68" t="s">
        <v>1623</v>
      </c>
      <c r="AV37" s="68" t="s">
        <v>1626</v>
      </c>
      <c r="AW37" s="68" t="s">
        <v>1622</v>
      </c>
      <c r="AX37" s="68" t="s">
        <v>1621</v>
      </c>
      <c r="AY37" s="68" t="s">
        <v>1624</v>
      </c>
      <c r="AZ37" s="68" t="s">
        <v>164</v>
      </c>
      <c r="BA37" s="68" t="s">
        <v>1626</v>
      </c>
      <c r="BB37" s="68" t="s">
        <v>1623</v>
      </c>
      <c r="BC37" s="68" t="s">
        <v>1622</v>
      </c>
    </row>
    <row r="38" spans="1:55">
      <c r="A38" s="132">
        <v>44917</v>
      </c>
      <c r="B38" s="68" t="s">
        <v>1627</v>
      </c>
      <c r="C38" s="68" t="s">
        <v>1625</v>
      </c>
      <c r="D38" s="68" t="s">
        <v>1623</v>
      </c>
      <c r="E38" s="68" t="s">
        <v>1622</v>
      </c>
      <c r="F38" s="68" t="s">
        <v>164</v>
      </c>
      <c r="G38" s="68" t="s">
        <v>1623</v>
      </c>
      <c r="H38" s="68" t="s">
        <v>1622</v>
      </c>
      <c r="I38" s="68" t="s">
        <v>1626</v>
      </c>
      <c r="J38" s="68" t="s">
        <v>164</v>
      </c>
      <c r="K38" s="68" t="s">
        <v>1620</v>
      </c>
      <c r="L38" s="68" t="s">
        <v>1622</v>
      </c>
      <c r="M38" s="68" t="s">
        <v>164</v>
      </c>
      <c r="N38" s="68" t="s">
        <v>1622</v>
      </c>
      <c r="O38" s="68" t="s">
        <v>164</v>
      </c>
      <c r="P38" s="68" t="s">
        <v>1627</v>
      </c>
      <c r="Q38" s="68" t="s">
        <v>164</v>
      </c>
      <c r="R38" s="68" t="s">
        <v>1622</v>
      </c>
      <c r="S38" s="68" t="s">
        <v>1624</v>
      </c>
      <c r="T38" s="68" t="s">
        <v>1622</v>
      </c>
      <c r="U38" s="68" t="s">
        <v>1625</v>
      </c>
      <c r="V38" s="68" t="s">
        <v>164</v>
      </c>
      <c r="W38" s="68" t="s">
        <v>1624</v>
      </c>
      <c r="X38" s="68" t="s">
        <v>1624</v>
      </c>
      <c r="Y38" s="68" t="s">
        <v>1624</v>
      </c>
      <c r="Z38" s="68" t="s">
        <v>1623</v>
      </c>
      <c r="AA38" s="68" t="s">
        <v>1620</v>
      </c>
      <c r="AB38" s="68" t="s">
        <v>1623</v>
      </c>
      <c r="AC38" s="68" t="s">
        <v>1624</v>
      </c>
      <c r="AD38" s="68" t="s">
        <v>1619</v>
      </c>
      <c r="AE38" s="68" t="s">
        <v>164</v>
      </c>
      <c r="AF38" s="68" t="s">
        <v>1622</v>
      </c>
      <c r="AG38" s="68" t="s">
        <v>1624</v>
      </c>
      <c r="AH38" s="68" t="s">
        <v>1625</v>
      </c>
      <c r="AI38" s="68" t="s">
        <v>1623</v>
      </c>
      <c r="AJ38" s="68" t="s">
        <v>1622</v>
      </c>
      <c r="AK38" s="68" t="s">
        <v>1619</v>
      </c>
      <c r="AL38" s="68" t="s">
        <v>1623</v>
      </c>
      <c r="AM38" s="68" t="s">
        <v>1623</v>
      </c>
      <c r="AN38" s="68" t="s">
        <v>1622</v>
      </c>
      <c r="AO38" s="68" t="s">
        <v>1622</v>
      </c>
      <c r="AP38" s="68" t="s">
        <v>1623</v>
      </c>
      <c r="AQ38" s="68" t="s">
        <v>1623</v>
      </c>
      <c r="AR38" s="68" t="s">
        <v>1620</v>
      </c>
      <c r="AS38" s="68" t="s">
        <v>1622</v>
      </c>
      <c r="AT38" s="68" t="s">
        <v>1624</v>
      </c>
      <c r="AU38" s="68" t="s">
        <v>1623</v>
      </c>
      <c r="AV38" s="68" t="s">
        <v>1626</v>
      </c>
      <c r="AW38" s="68" t="s">
        <v>1622</v>
      </c>
      <c r="AX38" s="68" t="s">
        <v>1621</v>
      </c>
      <c r="AY38" s="68" t="s">
        <v>1624</v>
      </c>
      <c r="AZ38" s="68" t="s">
        <v>164</v>
      </c>
      <c r="BA38" s="68" t="s">
        <v>1626</v>
      </c>
      <c r="BB38" s="68" t="s">
        <v>1623</v>
      </c>
      <c r="BC38" s="68" t="s">
        <v>1622</v>
      </c>
    </row>
    <row r="39" spans="1:55">
      <c r="A39" s="132">
        <v>44921</v>
      </c>
      <c r="B39" s="68" t="s">
        <v>1627</v>
      </c>
      <c r="C39" s="68" t="s">
        <v>1625</v>
      </c>
      <c r="D39" s="68" t="s">
        <v>1623</v>
      </c>
      <c r="E39" s="68" t="s">
        <v>1622</v>
      </c>
      <c r="F39" s="68" t="s">
        <v>164</v>
      </c>
      <c r="G39" s="68" t="s">
        <v>1623</v>
      </c>
      <c r="H39" s="68" t="s">
        <v>1622</v>
      </c>
      <c r="I39" s="68" t="s">
        <v>1626</v>
      </c>
      <c r="J39" s="68" t="s">
        <v>164</v>
      </c>
      <c r="K39" s="68" t="s">
        <v>1620</v>
      </c>
      <c r="L39" s="68" t="s">
        <v>1622</v>
      </c>
      <c r="M39" s="68" t="s">
        <v>164</v>
      </c>
      <c r="N39" s="68" t="s">
        <v>1622</v>
      </c>
      <c r="O39" s="68" t="s">
        <v>164</v>
      </c>
      <c r="P39" s="68" t="s">
        <v>1627</v>
      </c>
      <c r="Q39" s="68" t="s">
        <v>164</v>
      </c>
      <c r="R39" s="68" t="s">
        <v>1622</v>
      </c>
      <c r="S39" s="68" t="s">
        <v>1624</v>
      </c>
      <c r="T39" s="68" t="s">
        <v>1622</v>
      </c>
      <c r="U39" s="68" t="s">
        <v>1625</v>
      </c>
      <c r="V39" s="68" t="s">
        <v>164</v>
      </c>
      <c r="W39" s="68" t="s">
        <v>1624</v>
      </c>
      <c r="X39" s="68" t="s">
        <v>1624</v>
      </c>
      <c r="Y39" s="68" t="s">
        <v>1624</v>
      </c>
      <c r="Z39" s="68" t="s">
        <v>1623</v>
      </c>
      <c r="AA39" s="68" t="s">
        <v>1620</v>
      </c>
      <c r="AB39" s="68" t="s">
        <v>1623</v>
      </c>
      <c r="AC39" s="68" t="s">
        <v>1624</v>
      </c>
      <c r="AD39" s="68" t="s">
        <v>1619</v>
      </c>
      <c r="AE39" s="68" t="s">
        <v>164</v>
      </c>
      <c r="AF39" s="68" t="s">
        <v>1622</v>
      </c>
      <c r="AG39" s="68" t="s">
        <v>1624</v>
      </c>
      <c r="AH39" s="68" t="s">
        <v>1625</v>
      </c>
      <c r="AI39" s="68" t="s">
        <v>1623</v>
      </c>
      <c r="AJ39" s="68" t="s">
        <v>1622</v>
      </c>
      <c r="AK39" s="68" t="s">
        <v>1619</v>
      </c>
      <c r="AL39" s="68" t="s">
        <v>1623</v>
      </c>
      <c r="AM39" s="68" t="s">
        <v>1623</v>
      </c>
      <c r="AN39" s="68" t="s">
        <v>1622</v>
      </c>
      <c r="AO39" s="68" t="s">
        <v>1622</v>
      </c>
      <c r="AP39" s="68" t="s">
        <v>1623</v>
      </c>
      <c r="AQ39" s="68" t="s">
        <v>1623</v>
      </c>
      <c r="AR39" s="68" t="s">
        <v>1620</v>
      </c>
      <c r="AS39" s="68" t="s">
        <v>1622</v>
      </c>
      <c r="AT39" s="68" t="s">
        <v>1624</v>
      </c>
      <c r="AU39" s="68" t="s">
        <v>1623</v>
      </c>
      <c r="AV39" s="68" t="s">
        <v>1626</v>
      </c>
      <c r="AW39" s="68" t="s">
        <v>1622</v>
      </c>
      <c r="AX39" s="68" t="s">
        <v>1621</v>
      </c>
      <c r="AY39" s="68" t="s">
        <v>1624</v>
      </c>
      <c r="AZ39" s="68" t="s">
        <v>164</v>
      </c>
      <c r="BA39" s="68" t="s">
        <v>1626</v>
      </c>
      <c r="BB39" s="68" t="s">
        <v>1623</v>
      </c>
      <c r="BC39" s="68" t="s">
        <v>1622</v>
      </c>
    </row>
    <row r="40" spans="1:55">
      <c r="A40" s="132">
        <v>44922</v>
      </c>
      <c r="B40" s="68" t="s">
        <v>1627</v>
      </c>
      <c r="C40" s="68" t="s">
        <v>1625</v>
      </c>
      <c r="D40" s="68" t="s">
        <v>1623</v>
      </c>
      <c r="E40" s="68" t="s">
        <v>1622</v>
      </c>
      <c r="F40" s="68" t="s">
        <v>164</v>
      </c>
      <c r="G40" s="68" t="s">
        <v>1623</v>
      </c>
      <c r="H40" s="68" t="s">
        <v>1622</v>
      </c>
      <c r="I40" s="68" t="s">
        <v>1626</v>
      </c>
      <c r="J40" s="68" t="s">
        <v>164</v>
      </c>
      <c r="K40" s="68" t="s">
        <v>1620</v>
      </c>
      <c r="L40" s="68" t="s">
        <v>1622</v>
      </c>
      <c r="M40" s="68" t="s">
        <v>164</v>
      </c>
      <c r="N40" s="68" t="s">
        <v>1622</v>
      </c>
      <c r="O40" s="68" t="s">
        <v>164</v>
      </c>
      <c r="P40" s="68" t="s">
        <v>1627</v>
      </c>
      <c r="Q40" s="68" t="s">
        <v>164</v>
      </c>
      <c r="R40" s="68" t="s">
        <v>1622</v>
      </c>
      <c r="S40" s="68" t="s">
        <v>1624</v>
      </c>
      <c r="T40" s="68" t="s">
        <v>1622</v>
      </c>
      <c r="U40" s="68" t="s">
        <v>1625</v>
      </c>
      <c r="V40" s="68" t="s">
        <v>164</v>
      </c>
      <c r="W40" s="68" t="s">
        <v>1624</v>
      </c>
      <c r="X40" s="68" t="s">
        <v>1624</v>
      </c>
      <c r="Y40" s="68" t="s">
        <v>1624</v>
      </c>
      <c r="Z40" s="68" t="s">
        <v>1623</v>
      </c>
      <c r="AA40" s="68" t="s">
        <v>1620</v>
      </c>
      <c r="AB40" s="68" t="s">
        <v>1623</v>
      </c>
      <c r="AC40" s="68" t="s">
        <v>1624</v>
      </c>
      <c r="AD40" s="68" t="s">
        <v>1619</v>
      </c>
      <c r="AE40" s="68" t="s">
        <v>164</v>
      </c>
      <c r="AF40" s="68" t="s">
        <v>1622</v>
      </c>
      <c r="AG40" s="68" t="s">
        <v>1624</v>
      </c>
      <c r="AH40" s="68" t="s">
        <v>1625</v>
      </c>
      <c r="AI40" s="68" t="s">
        <v>1623</v>
      </c>
      <c r="AJ40" s="68" t="s">
        <v>1622</v>
      </c>
      <c r="AK40" s="68" t="s">
        <v>1619</v>
      </c>
      <c r="AL40" s="68" t="s">
        <v>1623</v>
      </c>
      <c r="AM40" s="68" t="s">
        <v>1623</v>
      </c>
      <c r="AN40" s="68" t="s">
        <v>1622</v>
      </c>
      <c r="AO40" s="68" t="s">
        <v>1622</v>
      </c>
      <c r="AP40" s="68" t="s">
        <v>1623</v>
      </c>
      <c r="AQ40" s="68" t="s">
        <v>1623</v>
      </c>
      <c r="AR40" s="68" t="s">
        <v>1620</v>
      </c>
      <c r="AS40" s="68" t="s">
        <v>1622</v>
      </c>
      <c r="AT40" s="68" t="s">
        <v>1624</v>
      </c>
      <c r="AU40" s="68" t="s">
        <v>1623</v>
      </c>
      <c r="AV40" s="68" t="s">
        <v>1626</v>
      </c>
      <c r="AW40" s="68" t="s">
        <v>1622</v>
      </c>
      <c r="AX40" s="68" t="s">
        <v>1621</v>
      </c>
      <c r="AY40" s="68" t="s">
        <v>1624</v>
      </c>
      <c r="AZ40" s="68" t="s">
        <v>164</v>
      </c>
      <c r="BA40" s="68" t="s">
        <v>1626</v>
      </c>
      <c r="BB40" s="68" t="s">
        <v>1623</v>
      </c>
      <c r="BC40" s="68" t="s">
        <v>1622</v>
      </c>
    </row>
    <row r="41" spans="1:55">
      <c r="A41" s="132">
        <v>44923</v>
      </c>
      <c r="B41" s="68" t="s">
        <v>1627</v>
      </c>
      <c r="C41" s="68" t="s">
        <v>1625</v>
      </c>
      <c r="D41" s="68" t="s">
        <v>1623</v>
      </c>
      <c r="E41" s="68" t="s">
        <v>1622</v>
      </c>
      <c r="F41" s="68" t="s">
        <v>164</v>
      </c>
      <c r="G41" s="68" t="s">
        <v>1623</v>
      </c>
      <c r="H41" s="68" t="s">
        <v>1622</v>
      </c>
      <c r="I41" s="68" t="s">
        <v>1626</v>
      </c>
      <c r="J41" s="68" t="s">
        <v>164</v>
      </c>
      <c r="K41" s="68" t="s">
        <v>1620</v>
      </c>
      <c r="L41" s="68" t="s">
        <v>1622</v>
      </c>
      <c r="M41" s="68" t="s">
        <v>164</v>
      </c>
      <c r="N41" s="68" t="s">
        <v>1622</v>
      </c>
      <c r="O41" s="68" t="s">
        <v>164</v>
      </c>
      <c r="P41" s="68" t="s">
        <v>1627</v>
      </c>
      <c r="Q41" s="68" t="s">
        <v>164</v>
      </c>
      <c r="R41" s="68" t="s">
        <v>1622</v>
      </c>
      <c r="S41" s="68" t="s">
        <v>1624</v>
      </c>
      <c r="T41" s="68" t="s">
        <v>1622</v>
      </c>
      <c r="U41" s="68" t="s">
        <v>1625</v>
      </c>
      <c r="V41" s="68" t="s">
        <v>164</v>
      </c>
      <c r="W41" s="68" t="s">
        <v>1624</v>
      </c>
      <c r="X41" s="68" t="s">
        <v>1624</v>
      </c>
      <c r="Y41" s="68" t="s">
        <v>1624</v>
      </c>
      <c r="Z41" s="68" t="s">
        <v>1623</v>
      </c>
      <c r="AA41" s="68" t="s">
        <v>1620</v>
      </c>
      <c r="AB41" s="68" t="s">
        <v>1623</v>
      </c>
      <c r="AC41" s="68" t="s">
        <v>1624</v>
      </c>
      <c r="AD41" s="68" t="s">
        <v>1619</v>
      </c>
      <c r="AE41" s="68" t="s">
        <v>164</v>
      </c>
      <c r="AF41" s="68" t="s">
        <v>1622</v>
      </c>
      <c r="AG41" s="68" t="s">
        <v>1624</v>
      </c>
      <c r="AH41" s="68" t="s">
        <v>1625</v>
      </c>
      <c r="AI41" s="68" t="s">
        <v>1623</v>
      </c>
      <c r="AJ41" s="68" t="s">
        <v>1622</v>
      </c>
      <c r="AK41" s="68" t="s">
        <v>1619</v>
      </c>
      <c r="AL41" s="68" t="s">
        <v>1623</v>
      </c>
      <c r="AM41" s="68" t="s">
        <v>1623</v>
      </c>
      <c r="AN41" s="68" t="s">
        <v>1622</v>
      </c>
      <c r="AO41" s="68" t="s">
        <v>1622</v>
      </c>
      <c r="AP41" s="68" t="s">
        <v>1623</v>
      </c>
      <c r="AQ41" s="68" t="s">
        <v>1623</v>
      </c>
      <c r="AR41" s="68" t="s">
        <v>1620</v>
      </c>
      <c r="AS41" s="68" t="s">
        <v>1622</v>
      </c>
      <c r="AT41" s="68" t="s">
        <v>1624</v>
      </c>
      <c r="AU41" s="68" t="s">
        <v>1623</v>
      </c>
      <c r="AV41" s="68" t="s">
        <v>1626</v>
      </c>
      <c r="AW41" s="68" t="s">
        <v>1622</v>
      </c>
      <c r="AX41" s="68" t="s">
        <v>1621</v>
      </c>
      <c r="AY41" s="68" t="s">
        <v>1624</v>
      </c>
      <c r="AZ41" s="68" t="s">
        <v>164</v>
      </c>
      <c r="BA41" s="68" t="s">
        <v>1626</v>
      </c>
      <c r="BB41" s="68" t="s">
        <v>1623</v>
      </c>
      <c r="BC41" s="68" t="s">
        <v>1622</v>
      </c>
    </row>
    <row r="42" spans="1:55">
      <c r="A42" s="132">
        <v>44924</v>
      </c>
      <c r="B42" s="68" t="s">
        <v>1627</v>
      </c>
      <c r="C42" s="68" t="s">
        <v>1625</v>
      </c>
      <c r="D42" s="68" t="s">
        <v>1623</v>
      </c>
      <c r="E42" s="68" t="s">
        <v>1622</v>
      </c>
      <c r="F42" s="68" t="s">
        <v>164</v>
      </c>
      <c r="G42" s="68" t="s">
        <v>1623</v>
      </c>
      <c r="H42" s="68" t="s">
        <v>1622</v>
      </c>
      <c r="I42" s="68" t="s">
        <v>1626</v>
      </c>
      <c r="J42" s="68" t="s">
        <v>164</v>
      </c>
      <c r="K42" s="68" t="s">
        <v>1620</v>
      </c>
      <c r="L42" s="68" t="s">
        <v>1622</v>
      </c>
      <c r="M42" s="68" t="s">
        <v>164</v>
      </c>
      <c r="N42" s="68" t="s">
        <v>1622</v>
      </c>
      <c r="O42" s="68" t="s">
        <v>164</v>
      </c>
      <c r="P42" s="68" t="s">
        <v>1627</v>
      </c>
      <c r="Q42" s="68" t="s">
        <v>164</v>
      </c>
      <c r="R42" s="68" t="s">
        <v>1622</v>
      </c>
      <c r="S42" s="68" t="s">
        <v>1624</v>
      </c>
      <c r="T42" s="68" t="s">
        <v>1622</v>
      </c>
      <c r="U42" s="68" t="s">
        <v>1625</v>
      </c>
      <c r="V42" s="68" t="s">
        <v>164</v>
      </c>
      <c r="W42" s="68" t="s">
        <v>1624</v>
      </c>
      <c r="X42" s="68" t="s">
        <v>1624</v>
      </c>
      <c r="Y42" s="68" t="s">
        <v>1624</v>
      </c>
      <c r="Z42" s="68" t="s">
        <v>1623</v>
      </c>
      <c r="AA42" s="68" t="s">
        <v>1620</v>
      </c>
      <c r="AB42" s="68" t="s">
        <v>1623</v>
      </c>
      <c r="AC42" s="68" t="s">
        <v>1624</v>
      </c>
      <c r="AD42" s="68" t="s">
        <v>1619</v>
      </c>
      <c r="AE42" s="68" t="s">
        <v>164</v>
      </c>
      <c r="AF42" s="68" t="s">
        <v>1622</v>
      </c>
      <c r="AG42" s="68" t="s">
        <v>1624</v>
      </c>
      <c r="AH42" s="68" t="s">
        <v>1625</v>
      </c>
      <c r="AI42" s="68" t="s">
        <v>1623</v>
      </c>
      <c r="AJ42" s="68" t="s">
        <v>1622</v>
      </c>
      <c r="AK42" s="68" t="s">
        <v>1619</v>
      </c>
      <c r="AL42" s="68" t="s">
        <v>1623</v>
      </c>
      <c r="AM42" s="68" t="s">
        <v>1623</v>
      </c>
      <c r="AN42" s="68" t="s">
        <v>1622</v>
      </c>
      <c r="AO42" s="68" t="s">
        <v>1622</v>
      </c>
      <c r="AP42" s="68" t="s">
        <v>1623</v>
      </c>
      <c r="AQ42" s="68" t="s">
        <v>1623</v>
      </c>
      <c r="AR42" s="68" t="s">
        <v>1620</v>
      </c>
      <c r="AS42" s="68" t="s">
        <v>1622</v>
      </c>
      <c r="AT42" s="68" t="s">
        <v>1624</v>
      </c>
      <c r="AU42" s="68" t="s">
        <v>1623</v>
      </c>
      <c r="AV42" s="68" t="s">
        <v>1626</v>
      </c>
      <c r="AW42" s="68" t="s">
        <v>1622</v>
      </c>
      <c r="AX42" s="68" t="s">
        <v>1621</v>
      </c>
      <c r="AY42" s="68" t="s">
        <v>1624</v>
      </c>
      <c r="AZ42" s="68" t="s">
        <v>164</v>
      </c>
      <c r="BA42" s="68" t="s">
        <v>1626</v>
      </c>
      <c r="BB42" s="68" t="s">
        <v>1623</v>
      </c>
      <c r="BC42" s="68" t="s">
        <v>1622</v>
      </c>
    </row>
    <row r="43" spans="1:55">
      <c r="A43" s="132">
        <v>44927</v>
      </c>
      <c r="B43" s="68" t="s">
        <v>1627</v>
      </c>
      <c r="C43" s="68" t="s">
        <v>1625</v>
      </c>
      <c r="D43" s="68" t="s">
        <v>1623</v>
      </c>
      <c r="E43" s="68" t="s">
        <v>1622</v>
      </c>
      <c r="F43" s="68" t="s">
        <v>164</v>
      </c>
      <c r="G43" s="68" t="s">
        <v>1623</v>
      </c>
      <c r="H43" s="68" t="s">
        <v>1622</v>
      </c>
      <c r="I43" s="68" t="s">
        <v>1626</v>
      </c>
      <c r="J43" s="68" t="s">
        <v>164</v>
      </c>
      <c r="K43" s="68" t="s">
        <v>1620</v>
      </c>
      <c r="L43" s="68" t="s">
        <v>1622</v>
      </c>
      <c r="M43" s="68" t="s">
        <v>164</v>
      </c>
      <c r="N43" s="68" t="s">
        <v>1622</v>
      </c>
      <c r="O43" s="68" t="s">
        <v>164</v>
      </c>
      <c r="P43" s="68" t="s">
        <v>1627</v>
      </c>
      <c r="Q43" s="68" t="s">
        <v>164</v>
      </c>
      <c r="R43" s="68" t="s">
        <v>1622</v>
      </c>
      <c r="S43" s="68" t="s">
        <v>1624</v>
      </c>
      <c r="T43" s="68" t="s">
        <v>1622</v>
      </c>
      <c r="U43" s="68" t="s">
        <v>1625</v>
      </c>
      <c r="V43" s="68" t="s">
        <v>164</v>
      </c>
      <c r="W43" s="68" t="s">
        <v>1624</v>
      </c>
      <c r="X43" s="68" t="s">
        <v>1624</v>
      </c>
      <c r="Y43" s="68" t="s">
        <v>1624</v>
      </c>
      <c r="Z43" s="68" t="s">
        <v>1623</v>
      </c>
      <c r="AA43" s="68" t="s">
        <v>1620</v>
      </c>
      <c r="AB43" s="68" t="s">
        <v>1623</v>
      </c>
      <c r="AC43" s="68" t="s">
        <v>1624</v>
      </c>
      <c r="AD43" s="68" t="s">
        <v>1619</v>
      </c>
      <c r="AE43" s="68" t="s">
        <v>164</v>
      </c>
      <c r="AF43" s="68" t="s">
        <v>1622</v>
      </c>
      <c r="AG43" s="68" t="s">
        <v>1624</v>
      </c>
      <c r="AH43" s="68" t="s">
        <v>1625</v>
      </c>
      <c r="AI43" s="68" t="s">
        <v>1623</v>
      </c>
      <c r="AJ43" s="68" t="s">
        <v>1622</v>
      </c>
      <c r="AK43" s="68" t="s">
        <v>1619</v>
      </c>
      <c r="AL43" s="68" t="s">
        <v>1623</v>
      </c>
      <c r="AM43" s="68" t="s">
        <v>1623</v>
      </c>
      <c r="AN43" s="68" t="s">
        <v>1622</v>
      </c>
      <c r="AO43" s="68" t="s">
        <v>1622</v>
      </c>
      <c r="AP43" s="68" t="s">
        <v>1623</v>
      </c>
      <c r="AQ43" s="68" t="s">
        <v>1623</v>
      </c>
      <c r="AR43" s="68" t="s">
        <v>1620</v>
      </c>
      <c r="AS43" s="68" t="s">
        <v>1622</v>
      </c>
      <c r="AT43" s="68" t="s">
        <v>1624</v>
      </c>
      <c r="AU43" s="68" t="s">
        <v>1623</v>
      </c>
      <c r="AV43" s="68" t="s">
        <v>1626</v>
      </c>
      <c r="AW43" s="68" t="s">
        <v>1622</v>
      </c>
      <c r="AX43" s="68" t="s">
        <v>1621</v>
      </c>
      <c r="AY43" s="68" t="s">
        <v>1624</v>
      </c>
      <c r="AZ43" s="68" t="s">
        <v>164</v>
      </c>
      <c r="BA43" s="68" t="s">
        <v>1626</v>
      </c>
      <c r="BB43" s="68" t="s">
        <v>1623</v>
      </c>
      <c r="BC43" s="68" t="s">
        <v>1622</v>
      </c>
    </row>
    <row r="44" spans="1:55">
      <c r="A44" s="132">
        <v>44928</v>
      </c>
      <c r="B44" s="68" t="s">
        <v>1627</v>
      </c>
      <c r="C44" s="68" t="s">
        <v>1625</v>
      </c>
      <c r="D44" s="68" t="s">
        <v>1623</v>
      </c>
      <c r="E44" s="68" t="s">
        <v>1622</v>
      </c>
      <c r="F44" s="68" t="s">
        <v>164</v>
      </c>
      <c r="G44" s="68" t="s">
        <v>1623</v>
      </c>
      <c r="H44" s="68" t="s">
        <v>1622</v>
      </c>
      <c r="I44" s="68" t="s">
        <v>1626</v>
      </c>
      <c r="J44" s="68" t="s">
        <v>164</v>
      </c>
      <c r="K44" s="68" t="s">
        <v>1620</v>
      </c>
      <c r="L44" s="68" t="s">
        <v>1622</v>
      </c>
      <c r="M44" s="68" t="s">
        <v>164</v>
      </c>
      <c r="N44" s="68" t="s">
        <v>1622</v>
      </c>
      <c r="O44" s="68" t="s">
        <v>164</v>
      </c>
      <c r="P44" s="68" t="s">
        <v>1627</v>
      </c>
      <c r="Q44" s="68" t="s">
        <v>164</v>
      </c>
      <c r="R44" s="68" t="s">
        <v>1622</v>
      </c>
      <c r="S44" s="68" t="s">
        <v>1624</v>
      </c>
      <c r="T44" s="68" t="s">
        <v>1622</v>
      </c>
      <c r="U44" s="68" t="s">
        <v>1625</v>
      </c>
      <c r="V44" s="68" t="s">
        <v>164</v>
      </c>
      <c r="W44" s="68" t="s">
        <v>1624</v>
      </c>
      <c r="X44" s="68" t="s">
        <v>1624</v>
      </c>
      <c r="Y44" s="68" t="s">
        <v>1624</v>
      </c>
      <c r="Z44" s="68" t="s">
        <v>1623</v>
      </c>
      <c r="AA44" s="68" t="s">
        <v>1620</v>
      </c>
      <c r="AB44" s="68" t="s">
        <v>1623</v>
      </c>
      <c r="AC44" s="68" t="s">
        <v>1624</v>
      </c>
      <c r="AD44" s="68" t="s">
        <v>1619</v>
      </c>
      <c r="AE44" s="68" t="s">
        <v>164</v>
      </c>
      <c r="AF44" s="68" t="s">
        <v>1622</v>
      </c>
      <c r="AG44" s="68" t="s">
        <v>1624</v>
      </c>
      <c r="AH44" s="68" t="s">
        <v>1625</v>
      </c>
      <c r="AI44" s="68" t="s">
        <v>1623</v>
      </c>
      <c r="AJ44" s="68" t="s">
        <v>1622</v>
      </c>
      <c r="AK44" s="68" t="s">
        <v>1619</v>
      </c>
      <c r="AL44" s="68" t="s">
        <v>1623</v>
      </c>
      <c r="AM44" s="68" t="s">
        <v>1623</v>
      </c>
      <c r="AN44" s="68" t="s">
        <v>1622</v>
      </c>
      <c r="AO44" s="68" t="s">
        <v>1622</v>
      </c>
      <c r="AP44" s="68" t="s">
        <v>1623</v>
      </c>
      <c r="AQ44" s="68" t="s">
        <v>1623</v>
      </c>
      <c r="AR44" s="68" t="s">
        <v>1620</v>
      </c>
      <c r="AS44" s="68" t="s">
        <v>1622</v>
      </c>
      <c r="AT44" s="68" t="s">
        <v>1624</v>
      </c>
      <c r="AU44" s="68" t="s">
        <v>1623</v>
      </c>
      <c r="AV44" s="68" t="s">
        <v>1626</v>
      </c>
      <c r="AW44" s="68" t="s">
        <v>1622</v>
      </c>
      <c r="AX44" s="68" t="s">
        <v>1621</v>
      </c>
      <c r="AY44" s="68" t="s">
        <v>1624</v>
      </c>
      <c r="AZ44" s="68" t="s">
        <v>164</v>
      </c>
      <c r="BA44" s="68" t="s">
        <v>1626</v>
      </c>
      <c r="BB44" s="68" t="s">
        <v>1623</v>
      </c>
      <c r="BC44" s="68" t="s">
        <v>1622</v>
      </c>
    </row>
    <row r="45" spans="1:55">
      <c r="A45" s="132">
        <v>44929</v>
      </c>
      <c r="B45" s="68" t="s">
        <v>1627</v>
      </c>
      <c r="C45" s="68" t="s">
        <v>1625</v>
      </c>
      <c r="D45" s="68" t="s">
        <v>1623</v>
      </c>
      <c r="E45" s="68" t="s">
        <v>1622</v>
      </c>
      <c r="F45" s="68" t="s">
        <v>164</v>
      </c>
      <c r="G45" s="68" t="s">
        <v>1623</v>
      </c>
      <c r="H45" s="68" t="s">
        <v>1622</v>
      </c>
      <c r="I45" s="68" t="s">
        <v>1626</v>
      </c>
      <c r="J45" s="68" t="s">
        <v>164</v>
      </c>
      <c r="K45" s="68" t="s">
        <v>1620</v>
      </c>
      <c r="L45" s="68" t="s">
        <v>1622</v>
      </c>
      <c r="M45" s="68" t="s">
        <v>164</v>
      </c>
      <c r="N45" s="68" t="s">
        <v>1622</v>
      </c>
      <c r="O45" s="68" t="s">
        <v>164</v>
      </c>
      <c r="P45" s="68" t="s">
        <v>1627</v>
      </c>
      <c r="Q45" s="68" t="s">
        <v>164</v>
      </c>
      <c r="R45" s="68" t="s">
        <v>1622</v>
      </c>
      <c r="S45" s="68" t="s">
        <v>1624</v>
      </c>
      <c r="T45" s="68" t="s">
        <v>1622</v>
      </c>
      <c r="U45" s="68" t="s">
        <v>1625</v>
      </c>
      <c r="V45" s="68" t="s">
        <v>164</v>
      </c>
      <c r="W45" s="68" t="s">
        <v>1624</v>
      </c>
      <c r="X45" s="68" t="s">
        <v>1624</v>
      </c>
      <c r="Y45" s="68" t="s">
        <v>1624</v>
      </c>
      <c r="Z45" s="68" t="s">
        <v>1623</v>
      </c>
      <c r="AA45" s="68" t="s">
        <v>1620</v>
      </c>
      <c r="AB45" s="68" t="s">
        <v>1623</v>
      </c>
      <c r="AC45" s="68" t="s">
        <v>1624</v>
      </c>
      <c r="AD45" s="68" t="s">
        <v>1619</v>
      </c>
      <c r="AE45" s="68" t="s">
        <v>164</v>
      </c>
      <c r="AF45" s="68" t="s">
        <v>1622</v>
      </c>
      <c r="AG45" s="68" t="s">
        <v>1624</v>
      </c>
      <c r="AH45" s="68" t="s">
        <v>1625</v>
      </c>
      <c r="AI45" s="68" t="s">
        <v>1623</v>
      </c>
      <c r="AJ45" s="68" t="s">
        <v>1622</v>
      </c>
      <c r="AK45" s="68" t="s">
        <v>1619</v>
      </c>
      <c r="AL45" s="68" t="s">
        <v>1623</v>
      </c>
      <c r="AM45" s="68" t="s">
        <v>1623</v>
      </c>
      <c r="AN45" s="68" t="s">
        <v>1622</v>
      </c>
      <c r="AO45" s="68" t="s">
        <v>1622</v>
      </c>
      <c r="AP45" s="68" t="s">
        <v>1623</v>
      </c>
      <c r="AQ45" s="68" t="s">
        <v>1623</v>
      </c>
      <c r="AR45" s="68" t="s">
        <v>1620</v>
      </c>
      <c r="AS45" s="68" t="s">
        <v>1622</v>
      </c>
      <c r="AT45" s="68" t="s">
        <v>1624</v>
      </c>
      <c r="AU45" s="68" t="s">
        <v>1623</v>
      </c>
      <c r="AV45" s="68" t="s">
        <v>1626</v>
      </c>
      <c r="AW45" s="68" t="s">
        <v>1622</v>
      </c>
      <c r="AX45" s="68" t="s">
        <v>1621</v>
      </c>
      <c r="AY45" s="68" t="s">
        <v>1624</v>
      </c>
      <c r="AZ45" s="68" t="s">
        <v>164</v>
      </c>
      <c r="BA45" s="68" t="s">
        <v>1626</v>
      </c>
      <c r="BB45" s="68" t="s">
        <v>1623</v>
      </c>
      <c r="BC45" s="68" t="s">
        <v>1622</v>
      </c>
    </row>
    <row r="46" spans="1:55">
      <c r="A46" s="132">
        <v>44930</v>
      </c>
      <c r="B46" s="68" t="s">
        <v>1627</v>
      </c>
      <c r="C46" s="68" t="s">
        <v>1625</v>
      </c>
      <c r="D46" s="68" t="s">
        <v>1623</v>
      </c>
      <c r="E46" s="68" t="s">
        <v>1622</v>
      </c>
      <c r="F46" s="68" t="s">
        <v>164</v>
      </c>
      <c r="G46" s="68" t="s">
        <v>1623</v>
      </c>
      <c r="H46" s="68" t="s">
        <v>1622</v>
      </c>
      <c r="I46" s="68" t="s">
        <v>1626</v>
      </c>
      <c r="J46" s="68" t="s">
        <v>164</v>
      </c>
      <c r="K46" s="68" t="s">
        <v>1620</v>
      </c>
      <c r="L46" s="68" t="s">
        <v>1622</v>
      </c>
      <c r="M46" s="68" t="s">
        <v>164</v>
      </c>
      <c r="N46" s="68" t="s">
        <v>1622</v>
      </c>
      <c r="O46" s="68" t="s">
        <v>164</v>
      </c>
      <c r="P46" s="68" t="s">
        <v>1627</v>
      </c>
      <c r="Q46" s="68" t="s">
        <v>164</v>
      </c>
      <c r="R46" s="68" t="s">
        <v>1622</v>
      </c>
      <c r="S46" s="68" t="s">
        <v>1624</v>
      </c>
      <c r="T46" s="68" t="s">
        <v>1622</v>
      </c>
      <c r="U46" s="68" t="s">
        <v>1625</v>
      </c>
      <c r="V46" s="68" t="s">
        <v>164</v>
      </c>
      <c r="W46" s="68" t="s">
        <v>1624</v>
      </c>
      <c r="X46" s="68" t="s">
        <v>1624</v>
      </c>
      <c r="Y46" s="68" t="s">
        <v>1624</v>
      </c>
      <c r="Z46" s="68" t="s">
        <v>1623</v>
      </c>
      <c r="AA46" s="68" t="s">
        <v>1620</v>
      </c>
      <c r="AB46" s="68" t="s">
        <v>1623</v>
      </c>
      <c r="AC46" s="68" t="s">
        <v>1624</v>
      </c>
      <c r="AD46" s="68" t="s">
        <v>1619</v>
      </c>
      <c r="AE46" s="68" t="s">
        <v>164</v>
      </c>
      <c r="AF46" s="68" t="s">
        <v>1622</v>
      </c>
      <c r="AG46" s="68" t="s">
        <v>1624</v>
      </c>
      <c r="AH46" s="68" t="s">
        <v>1625</v>
      </c>
      <c r="AI46" s="68" t="s">
        <v>1623</v>
      </c>
      <c r="AJ46" s="68" t="s">
        <v>1622</v>
      </c>
      <c r="AK46" s="68" t="s">
        <v>1619</v>
      </c>
      <c r="AL46" s="68" t="s">
        <v>1623</v>
      </c>
      <c r="AM46" s="68" t="s">
        <v>1623</v>
      </c>
      <c r="AN46" s="68" t="s">
        <v>1622</v>
      </c>
      <c r="AO46" s="68" t="s">
        <v>1622</v>
      </c>
      <c r="AP46" s="68" t="s">
        <v>1623</v>
      </c>
      <c r="AQ46" s="68" t="s">
        <v>1623</v>
      </c>
      <c r="AR46" s="68" t="s">
        <v>1620</v>
      </c>
      <c r="AS46" s="68" t="s">
        <v>1622</v>
      </c>
      <c r="AT46" s="68" t="s">
        <v>1624</v>
      </c>
      <c r="AU46" s="68" t="s">
        <v>1623</v>
      </c>
      <c r="AV46" s="68" t="s">
        <v>1626</v>
      </c>
      <c r="AW46" s="68" t="s">
        <v>1622</v>
      </c>
      <c r="AX46" s="68" t="s">
        <v>1621</v>
      </c>
      <c r="AY46" s="68" t="s">
        <v>1624</v>
      </c>
      <c r="AZ46" s="68" t="s">
        <v>164</v>
      </c>
      <c r="BA46" s="68" t="s">
        <v>1626</v>
      </c>
      <c r="BB46" s="68" t="s">
        <v>1623</v>
      </c>
      <c r="BC46" s="68" t="s">
        <v>1622</v>
      </c>
    </row>
    <row r="47" spans="1:55">
      <c r="A47" s="132">
        <v>44931</v>
      </c>
      <c r="B47" s="68" t="s">
        <v>1627</v>
      </c>
      <c r="C47" s="68" t="s">
        <v>1625</v>
      </c>
      <c r="D47" s="68" t="s">
        <v>1623</v>
      </c>
      <c r="E47" s="68" t="s">
        <v>1622</v>
      </c>
      <c r="F47" s="68" t="s">
        <v>164</v>
      </c>
      <c r="G47" s="68" t="s">
        <v>1623</v>
      </c>
      <c r="H47" s="68" t="s">
        <v>1622</v>
      </c>
      <c r="I47" s="68" t="s">
        <v>1626</v>
      </c>
      <c r="J47" s="68" t="s">
        <v>164</v>
      </c>
      <c r="K47" s="68" t="s">
        <v>1620</v>
      </c>
      <c r="L47" s="68" t="s">
        <v>1622</v>
      </c>
      <c r="M47" s="68" t="s">
        <v>164</v>
      </c>
      <c r="N47" s="68" t="s">
        <v>1622</v>
      </c>
      <c r="O47" s="68" t="s">
        <v>164</v>
      </c>
      <c r="P47" s="68" t="s">
        <v>1627</v>
      </c>
      <c r="Q47" s="68" t="s">
        <v>164</v>
      </c>
      <c r="R47" s="68" t="s">
        <v>1622</v>
      </c>
      <c r="S47" s="68" t="s">
        <v>1624</v>
      </c>
      <c r="T47" s="68" t="s">
        <v>1622</v>
      </c>
      <c r="U47" s="68" t="s">
        <v>1625</v>
      </c>
      <c r="V47" s="68" t="s">
        <v>164</v>
      </c>
      <c r="W47" s="68" t="s">
        <v>1624</v>
      </c>
      <c r="X47" s="68" t="s">
        <v>1624</v>
      </c>
      <c r="Y47" s="68" t="s">
        <v>1624</v>
      </c>
      <c r="Z47" s="68" t="s">
        <v>1623</v>
      </c>
      <c r="AA47" s="68" t="s">
        <v>1620</v>
      </c>
      <c r="AB47" s="68" t="s">
        <v>1623</v>
      </c>
      <c r="AC47" s="68" t="s">
        <v>1624</v>
      </c>
      <c r="AD47" s="68" t="s">
        <v>1619</v>
      </c>
      <c r="AE47" s="68" t="s">
        <v>164</v>
      </c>
      <c r="AF47" s="68" t="s">
        <v>1622</v>
      </c>
      <c r="AG47" s="68" t="s">
        <v>1624</v>
      </c>
      <c r="AH47" s="68" t="s">
        <v>1625</v>
      </c>
      <c r="AI47" s="68" t="s">
        <v>1623</v>
      </c>
      <c r="AJ47" s="68" t="s">
        <v>1622</v>
      </c>
      <c r="AK47" s="68" t="s">
        <v>1619</v>
      </c>
      <c r="AL47" s="68" t="s">
        <v>1623</v>
      </c>
      <c r="AM47" s="68" t="s">
        <v>1623</v>
      </c>
      <c r="AN47" s="68" t="s">
        <v>1622</v>
      </c>
      <c r="AO47" s="68" t="s">
        <v>1622</v>
      </c>
      <c r="AP47" s="68" t="s">
        <v>1623</v>
      </c>
      <c r="AQ47" s="68" t="s">
        <v>1623</v>
      </c>
      <c r="AR47" s="68" t="s">
        <v>1620</v>
      </c>
      <c r="AS47" s="68" t="s">
        <v>1622</v>
      </c>
      <c r="AT47" s="68" t="s">
        <v>1624</v>
      </c>
      <c r="AU47" s="68" t="s">
        <v>1623</v>
      </c>
      <c r="AV47" s="68" t="s">
        <v>1626</v>
      </c>
      <c r="AW47" s="68" t="s">
        <v>1622</v>
      </c>
      <c r="AX47" s="68" t="s">
        <v>1621</v>
      </c>
      <c r="AY47" s="68" t="s">
        <v>1624</v>
      </c>
      <c r="AZ47" s="68" t="s">
        <v>164</v>
      </c>
      <c r="BA47" s="68" t="s">
        <v>1626</v>
      </c>
      <c r="BB47" s="68" t="s">
        <v>1623</v>
      </c>
      <c r="BC47" s="68" t="s">
        <v>1622</v>
      </c>
    </row>
    <row r="48" spans="1:55">
      <c r="A48" s="132">
        <v>44934</v>
      </c>
      <c r="B48" s="68" t="s">
        <v>1627</v>
      </c>
      <c r="C48" s="68" t="s">
        <v>1625</v>
      </c>
      <c r="D48" s="68" t="s">
        <v>1623</v>
      </c>
      <c r="E48" s="68" t="s">
        <v>1622</v>
      </c>
      <c r="F48" s="68" t="s">
        <v>164</v>
      </c>
      <c r="G48" s="68" t="s">
        <v>1623</v>
      </c>
      <c r="H48" s="68" t="s">
        <v>1622</v>
      </c>
      <c r="I48" s="68" t="s">
        <v>1626</v>
      </c>
      <c r="J48" s="68" t="s">
        <v>164</v>
      </c>
      <c r="K48" s="68" t="s">
        <v>1620</v>
      </c>
      <c r="L48" s="68" t="s">
        <v>1622</v>
      </c>
      <c r="M48" s="68" t="s">
        <v>164</v>
      </c>
      <c r="N48" s="68" t="s">
        <v>1622</v>
      </c>
      <c r="O48" s="68" t="s">
        <v>164</v>
      </c>
      <c r="P48" s="68" t="s">
        <v>1627</v>
      </c>
      <c r="Q48" s="68" t="s">
        <v>164</v>
      </c>
      <c r="R48" s="68" t="s">
        <v>1622</v>
      </c>
      <c r="S48" s="68" t="s">
        <v>1624</v>
      </c>
      <c r="T48" s="68" t="s">
        <v>1622</v>
      </c>
      <c r="U48" s="68" t="s">
        <v>1625</v>
      </c>
      <c r="V48" s="68" t="s">
        <v>164</v>
      </c>
      <c r="W48" s="68" t="s">
        <v>1624</v>
      </c>
      <c r="X48" s="68" t="s">
        <v>1624</v>
      </c>
      <c r="Y48" s="68" t="s">
        <v>1624</v>
      </c>
      <c r="Z48" s="68" t="s">
        <v>1623</v>
      </c>
      <c r="AA48" s="68" t="s">
        <v>1620</v>
      </c>
      <c r="AB48" s="68" t="s">
        <v>1623</v>
      </c>
      <c r="AC48" s="68" t="s">
        <v>1624</v>
      </c>
      <c r="AD48" s="68" t="s">
        <v>1619</v>
      </c>
      <c r="AE48" s="68" t="s">
        <v>164</v>
      </c>
      <c r="AF48" s="68" t="s">
        <v>1622</v>
      </c>
      <c r="AG48" s="68" t="s">
        <v>1624</v>
      </c>
      <c r="AH48" s="68" t="s">
        <v>1625</v>
      </c>
      <c r="AI48" s="68" t="s">
        <v>1623</v>
      </c>
      <c r="AJ48" s="68" t="s">
        <v>1622</v>
      </c>
      <c r="AK48" s="68" t="s">
        <v>1619</v>
      </c>
      <c r="AL48" s="68" t="s">
        <v>1623</v>
      </c>
      <c r="AM48" s="68" t="s">
        <v>1623</v>
      </c>
      <c r="AN48" s="68" t="s">
        <v>1622</v>
      </c>
      <c r="AO48" s="68" t="s">
        <v>1622</v>
      </c>
      <c r="AP48" s="68" t="s">
        <v>1623</v>
      </c>
      <c r="AQ48" s="68" t="s">
        <v>1623</v>
      </c>
      <c r="AR48" s="68" t="s">
        <v>1620</v>
      </c>
      <c r="AS48" s="68" t="s">
        <v>1622</v>
      </c>
      <c r="AT48" s="68" t="s">
        <v>1624</v>
      </c>
      <c r="AU48" s="68" t="s">
        <v>1623</v>
      </c>
      <c r="AV48" s="68" t="s">
        <v>1626</v>
      </c>
      <c r="AW48" s="68" t="s">
        <v>1622</v>
      </c>
      <c r="AX48" s="68" t="s">
        <v>1621</v>
      </c>
      <c r="AY48" s="68" t="s">
        <v>1624</v>
      </c>
      <c r="AZ48" s="68" t="s">
        <v>164</v>
      </c>
      <c r="BA48" s="68" t="s">
        <v>1626</v>
      </c>
      <c r="BB48" s="68" t="s">
        <v>1623</v>
      </c>
      <c r="BC48" s="68" t="s">
        <v>1622</v>
      </c>
    </row>
    <row r="49" spans="1:55">
      <c r="A49" s="132">
        <v>44935</v>
      </c>
      <c r="B49" s="68" t="s">
        <v>1627</v>
      </c>
      <c r="C49" s="68" t="s">
        <v>1625</v>
      </c>
      <c r="D49" s="68" t="s">
        <v>1623</v>
      </c>
      <c r="E49" s="68" t="s">
        <v>1622</v>
      </c>
      <c r="F49" s="68" t="s">
        <v>164</v>
      </c>
      <c r="G49" s="68" t="s">
        <v>1623</v>
      </c>
      <c r="H49" s="68" t="s">
        <v>1622</v>
      </c>
      <c r="I49" s="68" t="s">
        <v>1626</v>
      </c>
      <c r="J49" s="68" t="s">
        <v>164</v>
      </c>
      <c r="K49" s="68" t="s">
        <v>1620</v>
      </c>
      <c r="L49" s="68" t="s">
        <v>1622</v>
      </c>
      <c r="M49" s="68" t="s">
        <v>164</v>
      </c>
      <c r="N49" s="68" t="s">
        <v>1622</v>
      </c>
      <c r="O49" s="68" t="s">
        <v>164</v>
      </c>
      <c r="P49" s="68" t="s">
        <v>1627</v>
      </c>
      <c r="Q49" s="68" t="s">
        <v>164</v>
      </c>
      <c r="R49" s="68" t="s">
        <v>1622</v>
      </c>
      <c r="S49" s="68" t="s">
        <v>1624</v>
      </c>
      <c r="T49" s="68" t="s">
        <v>1622</v>
      </c>
      <c r="U49" s="68" t="s">
        <v>1625</v>
      </c>
      <c r="V49" s="68" t="s">
        <v>164</v>
      </c>
      <c r="W49" s="68" t="s">
        <v>1624</v>
      </c>
      <c r="X49" s="68" t="s">
        <v>1624</v>
      </c>
      <c r="Y49" s="68" t="s">
        <v>1624</v>
      </c>
      <c r="Z49" s="68" t="s">
        <v>1623</v>
      </c>
      <c r="AA49" s="68" t="s">
        <v>1620</v>
      </c>
      <c r="AB49" s="68" t="s">
        <v>1623</v>
      </c>
      <c r="AC49" s="68" t="s">
        <v>1624</v>
      </c>
      <c r="AD49" s="68" t="s">
        <v>1619</v>
      </c>
      <c r="AE49" s="68" t="s">
        <v>164</v>
      </c>
      <c r="AF49" s="68" t="s">
        <v>1622</v>
      </c>
      <c r="AG49" s="68" t="s">
        <v>1624</v>
      </c>
      <c r="AH49" s="68" t="s">
        <v>1625</v>
      </c>
      <c r="AI49" s="68" t="s">
        <v>1623</v>
      </c>
      <c r="AJ49" s="68" t="s">
        <v>1622</v>
      </c>
      <c r="AK49" s="68" t="s">
        <v>1619</v>
      </c>
      <c r="AL49" s="68" t="s">
        <v>1623</v>
      </c>
      <c r="AM49" s="68" t="s">
        <v>1623</v>
      </c>
      <c r="AN49" s="68" t="s">
        <v>1622</v>
      </c>
      <c r="AO49" s="68" t="s">
        <v>1622</v>
      </c>
      <c r="AP49" s="68" t="s">
        <v>1623</v>
      </c>
      <c r="AQ49" s="68" t="s">
        <v>1623</v>
      </c>
      <c r="AR49" s="68" t="s">
        <v>1620</v>
      </c>
      <c r="AS49" s="68" t="s">
        <v>1622</v>
      </c>
      <c r="AT49" s="68" t="s">
        <v>1624</v>
      </c>
      <c r="AU49" s="68" t="s">
        <v>1623</v>
      </c>
      <c r="AV49" s="68" t="s">
        <v>1626</v>
      </c>
      <c r="AW49" s="68" t="s">
        <v>1622</v>
      </c>
      <c r="AX49" s="68" t="s">
        <v>1621</v>
      </c>
      <c r="AY49" s="68" t="s">
        <v>1624</v>
      </c>
      <c r="AZ49" s="68" t="s">
        <v>164</v>
      </c>
      <c r="BA49" s="68" t="s">
        <v>1626</v>
      </c>
      <c r="BB49" s="68" t="s">
        <v>1623</v>
      </c>
      <c r="BC49" s="68" t="s">
        <v>1622</v>
      </c>
    </row>
    <row r="50" spans="1:55">
      <c r="A50" s="132">
        <v>44936</v>
      </c>
      <c r="B50" s="68" t="s">
        <v>1627</v>
      </c>
      <c r="C50" s="68" t="s">
        <v>1625</v>
      </c>
      <c r="D50" s="68" t="s">
        <v>1623</v>
      </c>
      <c r="E50" s="68" t="s">
        <v>1622</v>
      </c>
      <c r="F50" s="68" t="s">
        <v>164</v>
      </c>
      <c r="G50" s="68" t="s">
        <v>1623</v>
      </c>
      <c r="H50" s="68" t="s">
        <v>1622</v>
      </c>
      <c r="I50" s="68" t="s">
        <v>1626</v>
      </c>
      <c r="J50" s="68" t="s">
        <v>164</v>
      </c>
      <c r="K50" s="68" t="s">
        <v>1620</v>
      </c>
      <c r="L50" s="68" t="s">
        <v>1622</v>
      </c>
      <c r="M50" s="68" t="s">
        <v>164</v>
      </c>
      <c r="N50" s="68" t="s">
        <v>1622</v>
      </c>
      <c r="O50" s="68" t="s">
        <v>164</v>
      </c>
      <c r="P50" s="68" t="s">
        <v>1627</v>
      </c>
      <c r="Q50" s="68" t="s">
        <v>164</v>
      </c>
      <c r="R50" s="68" t="s">
        <v>1622</v>
      </c>
      <c r="S50" s="68" t="s">
        <v>1624</v>
      </c>
      <c r="T50" s="68" t="s">
        <v>1622</v>
      </c>
      <c r="U50" s="68" t="s">
        <v>1625</v>
      </c>
      <c r="V50" s="68" t="s">
        <v>164</v>
      </c>
      <c r="W50" s="68" t="s">
        <v>1624</v>
      </c>
      <c r="X50" s="68" t="s">
        <v>1624</v>
      </c>
      <c r="Y50" s="68" t="s">
        <v>1624</v>
      </c>
      <c r="Z50" s="68" t="s">
        <v>1623</v>
      </c>
      <c r="AA50" s="68" t="s">
        <v>1620</v>
      </c>
      <c r="AB50" s="68" t="s">
        <v>1623</v>
      </c>
      <c r="AC50" s="68" t="s">
        <v>1624</v>
      </c>
      <c r="AD50" s="68" t="s">
        <v>1619</v>
      </c>
      <c r="AE50" s="68" t="s">
        <v>164</v>
      </c>
      <c r="AF50" s="68" t="s">
        <v>1622</v>
      </c>
      <c r="AG50" s="68" t="s">
        <v>1624</v>
      </c>
      <c r="AH50" s="68" t="s">
        <v>1625</v>
      </c>
      <c r="AI50" s="68" t="s">
        <v>1623</v>
      </c>
      <c r="AJ50" s="68" t="s">
        <v>1622</v>
      </c>
      <c r="AK50" s="68" t="s">
        <v>1619</v>
      </c>
      <c r="AL50" s="68" t="s">
        <v>1623</v>
      </c>
      <c r="AM50" s="68" t="s">
        <v>1623</v>
      </c>
      <c r="AN50" s="68" t="s">
        <v>1622</v>
      </c>
      <c r="AO50" s="68" t="s">
        <v>1622</v>
      </c>
      <c r="AP50" s="68" t="s">
        <v>1623</v>
      </c>
      <c r="AQ50" s="68" t="s">
        <v>1623</v>
      </c>
      <c r="AR50" s="68" t="s">
        <v>1620</v>
      </c>
      <c r="AS50" s="68" t="s">
        <v>1622</v>
      </c>
      <c r="AT50" s="68" t="s">
        <v>1624</v>
      </c>
      <c r="AU50" s="68" t="s">
        <v>1623</v>
      </c>
      <c r="AV50" s="68" t="s">
        <v>1626</v>
      </c>
      <c r="AW50" s="68" t="s">
        <v>1622</v>
      </c>
      <c r="AX50" s="68" t="s">
        <v>1621</v>
      </c>
      <c r="AY50" s="68" t="s">
        <v>1624</v>
      </c>
      <c r="AZ50" s="68" t="s">
        <v>164</v>
      </c>
      <c r="BA50" s="68" t="s">
        <v>1626</v>
      </c>
      <c r="BB50" s="68" t="s">
        <v>1623</v>
      </c>
      <c r="BC50" s="68" t="s">
        <v>1622</v>
      </c>
    </row>
    <row r="51" spans="1:55">
      <c r="A51" s="132">
        <v>44938</v>
      </c>
      <c r="B51" s="68" t="s">
        <v>1627</v>
      </c>
      <c r="C51" s="68" t="s">
        <v>1625</v>
      </c>
      <c r="D51" s="68" t="s">
        <v>1623</v>
      </c>
      <c r="E51" s="68" t="s">
        <v>1622</v>
      </c>
      <c r="F51" s="68" t="s">
        <v>164</v>
      </c>
      <c r="G51" s="68" t="s">
        <v>1623</v>
      </c>
      <c r="H51" s="68" t="s">
        <v>1622</v>
      </c>
      <c r="I51" s="68" t="s">
        <v>1626</v>
      </c>
      <c r="J51" s="68" t="s">
        <v>164</v>
      </c>
      <c r="K51" s="68" t="s">
        <v>1620</v>
      </c>
      <c r="L51" s="68" t="s">
        <v>1622</v>
      </c>
      <c r="M51" s="68" t="s">
        <v>164</v>
      </c>
      <c r="N51" s="68" t="s">
        <v>1622</v>
      </c>
      <c r="O51" s="68" t="s">
        <v>164</v>
      </c>
      <c r="P51" s="68" t="s">
        <v>1627</v>
      </c>
      <c r="Q51" s="68" t="s">
        <v>164</v>
      </c>
      <c r="R51" s="68" t="s">
        <v>1622</v>
      </c>
      <c r="S51" s="68" t="s">
        <v>1624</v>
      </c>
      <c r="T51" s="68" t="s">
        <v>1622</v>
      </c>
      <c r="U51" s="68" t="s">
        <v>1625</v>
      </c>
      <c r="V51" s="68" t="s">
        <v>164</v>
      </c>
      <c r="W51" s="68" t="s">
        <v>1624</v>
      </c>
      <c r="X51" s="68" t="s">
        <v>1624</v>
      </c>
      <c r="Y51" s="68" t="s">
        <v>1624</v>
      </c>
      <c r="Z51" s="68" t="s">
        <v>1623</v>
      </c>
      <c r="AA51" s="68" t="s">
        <v>1620</v>
      </c>
      <c r="AB51" s="68" t="s">
        <v>1623</v>
      </c>
      <c r="AC51" s="68" t="s">
        <v>1624</v>
      </c>
      <c r="AD51" s="68" t="s">
        <v>1619</v>
      </c>
      <c r="AE51" s="68" t="s">
        <v>164</v>
      </c>
      <c r="AF51" s="68" t="s">
        <v>1622</v>
      </c>
      <c r="AG51" s="68" t="s">
        <v>1624</v>
      </c>
      <c r="AH51" s="68" t="s">
        <v>1625</v>
      </c>
      <c r="AI51" s="68" t="s">
        <v>1623</v>
      </c>
      <c r="AJ51" s="68" t="s">
        <v>1622</v>
      </c>
      <c r="AK51" s="68" t="s">
        <v>1619</v>
      </c>
      <c r="AL51" s="68" t="s">
        <v>1623</v>
      </c>
      <c r="AM51" s="68" t="s">
        <v>1623</v>
      </c>
      <c r="AN51" s="68" t="s">
        <v>1622</v>
      </c>
      <c r="AO51" s="68" t="s">
        <v>1622</v>
      </c>
      <c r="AP51" s="68" t="s">
        <v>1623</v>
      </c>
      <c r="AQ51" s="68" t="s">
        <v>1623</v>
      </c>
      <c r="AR51" s="68" t="s">
        <v>1620</v>
      </c>
      <c r="AS51" s="68" t="s">
        <v>1622</v>
      </c>
      <c r="AT51" s="68" t="s">
        <v>1624</v>
      </c>
      <c r="AU51" s="68" t="s">
        <v>1623</v>
      </c>
      <c r="AV51" s="68" t="s">
        <v>1626</v>
      </c>
      <c r="AW51" s="68" t="s">
        <v>1622</v>
      </c>
      <c r="AX51" s="68" t="s">
        <v>1621</v>
      </c>
      <c r="AY51" s="68" t="s">
        <v>1624</v>
      </c>
      <c r="AZ51" s="68" t="s">
        <v>164</v>
      </c>
      <c r="BA51" s="68" t="s">
        <v>1626</v>
      </c>
      <c r="BB51" s="68" t="s">
        <v>1623</v>
      </c>
      <c r="BC51" s="68" t="s">
        <v>1622</v>
      </c>
    </row>
    <row r="52" spans="1:55">
      <c r="A52" s="132">
        <v>44943</v>
      </c>
      <c r="B52" s="68" t="s">
        <v>1627</v>
      </c>
      <c r="C52" s="68" t="s">
        <v>1625</v>
      </c>
      <c r="D52" s="68" t="s">
        <v>1623</v>
      </c>
      <c r="E52" s="68" t="s">
        <v>1622</v>
      </c>
      <c r="F52" s="68" t="s">
        <v>164</v>
      </c>
      <c r="G52" s="68" t="s">
        <v>1623</v>
      </c>
      <c r="H52" s="68" t="s">
        <v>1622</v>
      </c>
      <c r="I52" s="68" t="s">
        <v>1626</v>
      </c>
      <c r="J52" s="68" t="s">
        <v>164</v>
      </c>
      <c r="K52" s="68" t="s">
        <v>1620</v>
      </c>
      <c r="L52" s="68" t="s">
        <v>1622</v>
      </c>
      <c r="M52" s="68" t="s">
        <v>164</v>
      </c>
      <c r="N52" s="68" t="s">
        <v>1622</v>
      </c>
      <c r="O52" s="68" t="s">
        <v>164</v>
      </c>
      <c r="P52" s="68" t="s">
        <v>1627</v>
      </c>
      <c r="Q52" s="68" t="s">
        <v>164</v>
      </c>
      <c r="R52" s="68" t="s">
        <v>1622</v>
      </c>
      <c r="S52" s="68" t="s">
        <v>1624</v>
      </c>
      <c r="T52" s="68" t="s">
        <v>1622</v>
      </c>
      <c r="U52" s="68" t="s">
        <v>1625</v>
      </c>
      <c r="V52" s="68" t="s">
        <v>164</v>
      </c>
      <c r="W52" s="68" t="s">
        <v>1624</v>
      </c>
      <c r="X52" s="68" t="s">
        <v>1624</v>
      </c>
      <c r="Y52" s="68" t="s">
        <v>1624</v>
      </c>
      <c r="Z52" s="68" t="s">
        <v>1623</v>
      </c>
      <c r="AA52" s="68" t="s">
        <v>1620</v>
      </c>
      <c r="AB52" s="68" t="s">
        <v>1623</v>
      </c>
      <c r="AC52" s="68" t="s">
        <v>1624</v>
      </c>
      <c r="AD52" s="68" t="s">
        <v>1619</v>
      </c>
      <c r="AE52" s="68" t="s">
        <v>164</v>
      </c>
      <c r="AF52" s="68" t="s">
        <v>1622</v>
      </c>
      <c r="AG52" s="68" t="s">
        <v>1624</v>
      </c>
      <c r="AH52" s="68" t="s">
        <v>1625</v>
      </c>
      <c r="AI52" s="68" t="s">
        <v>1623</v>
      </c>
      <c r="AJ52" s="68" t="s">
        <v>1622</v>
      </c>
      <c r="AK52" s="68" t="s">
        <v>1619</v>
      </c>
      <c r="AL52" s="68" t="s">
        <v>1623</v>
      </c>
      <c r="AM52" s="68" t="s">
        <v>1623</v>
      </c>
      <c r="AN52" s="68" t="s">
        <v>1622</v>
      </c>
      <c r="AO52" s="68" t="s">
        <v>1622</v>
      </c>
      <c r="AP52" s="68" t="s">
        <v>1623</v>
      </c>
      <c r="AQ52" s="68" t="s">
        <v>1623</v>
      </c>
      <c r="AR52" s="68" t="s">
        <v>1620</v>
      </c>
      <c r="AS52" s="68" t="s">
        <v>1622</v>
      </c>
      <c r="AT52" s="68" t="s">
        <v>1624</v>
      </c>
      <c r="AU52" s="68" t="s">
        <v>1623</v>
      </c>
      <c r="AV52" s="68" t="s">
        <v>1626</v>
      </c>
      <c r="AW52" s="68" t="s">
        <v>1622</v>
      </c>
      <c r="AX52" s="68" t="s">
        <v>1621</v>
      </c>
      <c r="AY52" s="68" t="s">
        <v>1624</v>
      </c>
      <c r="AZ52" s="68" t="s">
        <v>164</v>
      </c>
      <c r="BA52" s="68" t="s">
        <v>1626</v>
      </c>
      <c r="BB52" s="68" t="s">
        <v>1623</v>
      </c>
      <c r="BC52" s="68" t="s">
        <v>1622</v>
      </c>
    </row>
    <row r="53" spans="1:55">
      <c r="A53" s="132">
        <v>44944</v>
      </c>
      <c r="B53" s="68" t="s">
        <v>1627</v>
      </c>
      <c r="C53" s="68" t="s">
        <v>1625</v>
      </c>
      <c r="D53" s="68" t="s">
        <v>1623</v>
      </c>
      <c r="E53" s="68" t="s">
        <v>1622</v>
      </c>
      <c r="F53" s="68" t="s">
        <v>164</v>
      </c>
      <c r="G53" s="68" t="s">
        <v>1623</v>
      </c>
      <c r="H53" s="68" t="s">
        <v>1622</v>
      </c>
      <c r="I53" s="68" t="s">
        <v>1626</v>
      </c>
      <c r="J53" s="68" t="s">
        <v>164</v>
      </c>
      <c r="K53" s="68" t="s">
        <v>1620</v>
      </c>
      <c r="L53" s="68" t="s">
        <v>1622</v>
      </c>
      <c r="M53" s="68" t="s">
        <v>164</v>
      </c>
      <c r="N53" s="68" t="s">
        <v>1622</v>
      </c>
      <c r="O53" s="68" t="s">
        <v>164</v>
      </c>
      <c r="P53" s="68" t="s">
        <v>1627</v>
      </c>
      <c r="Q53" s="68" t="s">
        <v>164</v>
      </c>
      <c r="R53" s="68" t="s">
        <v>1622</v>
      </c>
      <c r="S53" s="68" t="s">
        <v>1624</v>
      </c>
      <c r="T53" s="68" t="s">
        <v>1622</v>
      </c>
      <c r="U53" s="68" t="s">
        <v>1625</v>
      </c>
      <c r="V53" s="68" t="s">
        <v>164</v>
      </c>
      <c r="W53" s="68" t="s">
        <v>1624</v>
      </c>
      <c r="X53" s="68" t="s">
        <v>1624</v>
      </c>
      <c r="Y53" s="68" t="s">
        <v>1624</v>
      </c>
      <c r="Z53" s="68" t="s">
        <v>1623</v>
      </c>
      <c r="AA53" s="68" t="s">
        <v>1620</v>
      </c>
      <c r="AB53" s="68" t="s">
        <v>1623</v>
      </c>
      <c r="AC53" s="68" t="s">
        <v>1624</v>
      </c>
      <c r="AD53" s="68" t="s">
        <v>1619</v>
      </c>
      <c r="AE53" s="68" t="s">
        <v>164</v>
      </c>
      <c r="AF53" s="68" t="s">
        <v>1622</v>
      </c>
      <c r="AG53" s="68" t="s">
        <v>1624</v>
      </c>
      <c r="AH53" s="68" t="s">
        <v>1625</v>
      </c>
      <c r="AI53" s="68" t="s">
        <v>1623</v>
      </c>
      <c r="AJ53" s="68" t="s">
        <v>1622</v>
      </c>
      <c r="AK53" s="68" t="s">
        <v>1619</v>
      </c>
      <c r="AL53" s="68" t="s">
        <v>1623</v>
      </c>
      <c r="AM53" s="68" t="s">
        <v>1623</v>
      </c>
      <c r="AN53" s="68" t="s">
        <v>1622</v>
      </c>
      <c r="AO53" s="68" t="s">
        <v>1622</v>
      </c>
      <c r="AP53" s="68" t="s">
        <v>1623</v>
      </c>
      <c r="AQ53" s="68" t="s">
        <v>1623</v>
      </c>
      <c r="AR53" s="68" t="s">
        <v>1620</v>
      </c>
      <c r="AS53" s="68" t="s">
        <v>1622</v>
      </c>
      <c r="AT53" s="68" t="s">
        <v>1624</v>
      </c>
      <c r="AU53" s="68" t="s">
        <v>1623</v>
      </c>
      <c r="AV53" s="68" t="s">
        <v>1626</v>
      </c>
      <c r="AW53" s="68" t="s">
        <v>1622</v>
      </c>
      <c r="AX53" s="68" t="s">
        <v>1621</v>
      </c>
      <c r="AY53" s="68" t="s">
        <v>1624</v>
      </c>
      <c r="AZ53" s="68" t="s">
        <v>164</v>
      </c>
      <c r="BA53" s="68" t="s">
        <v>1626</v>
      </c>
      <c r="BB53" s="68" t="s">
        <v>1623</v>
      </c>
      <c r="BC53" s="68" t="s">
        <v>1622</v>
      </c>
    </row>
    <row r="54" spans="1:55">
      <c r="A54" s="132">
        <v>44945</v>
      </c>
      <c r="B54" s="68" t="s">
        <v>1627</v>
      </c>
      <c r="C54" s="68" t="s">
        <v>1625</v>
      </c>
      <c r="D54" s="68" t="s">
        <v>1623</v>
      </c>
      <c r="E54" s="68" t="s">
        <v>1622</v>
      </c>
      <c r="F54" s="68" t="s">
        <v>164</v>
      </c>
      <c r="G54" s="68" t="s">
        <v>1623</v>
      </c>
      <c r="H54" s="68" t="s">
        <v>1622</v>
      </c>
      <c r="I54" s="68" t="s">
        <v>1626</v>
      </c>
      <c r="J54" s="68" t="s">
        <v>164</v>
      </c>
      <c r="K54" s="68" t="s">
        <v>1620</v>
      </c>
      <c r="L54" s="68" t="s">
        <v>1622</v>
      </c>
      <c r="M54" s="68" t="s">
        <v>164</v>
      </c>
      <c r="N54" s="68" t="s">
        <v>1622</v>
      </c>
      <c r="O54" s="68" t="s">
        <v>164</v>
      </c>
      <c r="P54" s="68" t="s">
        <v>1627</v>
      </c>
      <c r="Q54" s="68" t="s">
        <v>164</v>
      </c>
      <c r="R54" s="68" t="s">
        <v>1622</v>
      </c>
      <c r="S54" s="68" t="s">
        <v>1624</v>
      </c>
      <c r="T54" s="68" t="s">
        <v>1622</v>
      </c>
      <c r="U54" s="68" t="s">
        <v>1625</v>
      </c>
      <c r="V54" s="68" t="s">
        <v>164</v>
      </c>
      <c r="W54" s="68" t="s">
        <v>1624</v>
      </c>
      <c r="X54" s="68" t="s">
        <v>1624</v>
      </c>
      <c r="Y54" s="68" t="s">
        <v>1624</v>
      </c>
      <c r="Z54" s="68" t="s">
        <v>1623</v>
      </c>
      <c r="AA54" s="68" t="s">
        <v>1620</v>
      </c>
      <c r="AB54" s="68" t="s">
        <v>1623</v>
      </c>
      <c r="AC54" s="68" t="s">
        <v>1624</v>
      </c>
      <c r="AD54" s="68" t="s">
        <v>1619</v>
      </c>
      <c r="AE54" s="68" t="s">
        <v>164</v>
      </c>
      <c r="AF54" s="68" t="s">
        <v>1622</v>
      </c>
      <c r="AG54" s="68" t="s">
        <v>1624</v>
      </c>
      <c r="AH54" s="68" t="s">
        <v>1625</v>
      </c>
      <c r="AI54" s="68" t="s">
        <v>1623</v>
      </c>
      <c r="AJ54" s="68" t="s">
        <v>1622</v>
      </c>
      <c r="AK54" s="68" t="s">
        <v>1619</v>
      </c>
      <c r="AL54" s="68" t="s">
        <v>1623</v>
      </c>
      <c r="AM54" s="68" t="s">
        <v>1623</v>
      </c>
      <c r="AN54" s="68" t="s">
        <v>1622</v>
      </c>
      <c r="AO54" s="68" t="s">
        <v>1622</v>
      </c>
      <c r="AP54" s="68" t="s">
        <v>1623</v>
      </c>
      <c r="AQ54" s="68" t="s">
        <v>1623</v>
      </c>
      <c r="AR54" s="68" t="s">
        <v>1620</v>
      </c>
      <c r="AS54" s="68" t="s">
        <v>1622</v>
      </c>
      <c r="AT54" s="68" t="s">
        <v>1624</v>
      </c>
      <c r="AU54" s="68" t="s">
        <v>1623</v>
      </c>
      <c r="AV54" s="68" t="s">
        <v>1626</v>
      </c>
      <c r="AW54" s="68" t="s">
        <v>1622</v>
      </c>
      <c r="AX54" s="68" t="s">
        <v>1621</v>
      </c>
      <c r="AY54" s="68" t="s">
        <v>1624</v>
      </c>
      <c r="AZ54" s="68" t="s">
        <v>164</v>
      </c>
      <c r="BA54" s="68" t="s">
        <v>1626</v>
      </c>
      <c r="BB54" s="68" t="s">
        <v>1623</v>
      </c>
      <c r="BC54" s="68" t="s">
        <v>1622</v>
      </c>
    </row>
    <row r="55" spans="1:55">
      <c r="A55" s="132">
        <v>44949</v>
      </c>
      <c r="B55" s="68" t="s">
        <v>1627</v>
      </c>
      <c r="C55" s="68" t="s">
        <v>1625</v>
      </c>
      <c r="D55" s="68" t="s">
        <v>1623</v>
      </c>
      <c r="E55" s="68" t="s">
        <v>1622</v>
      </c>
      <c r="F55" s="68" t="s">
        <v>164</v>
      </c>
      <c r="G55" s="68" t="s">
        <v>1623</v>
      </c>
      <c r="H55" s="68" t="s">
        <v>1622</v>
      </c>
      <c r="I55" s="68" t="s">
        <v>1626</v>
      </c>
      <c r="J55" s="68" t="s">
        <v>164</v>
      </c>
      <c r="K55" s="68" t="s">
        <v>1620</v>
      </c>
      <c r="L55" s="68" t="s">
        <v>1622</v>
      </c>
      <c r="M55" s="68" t="s">
        <v>164</v>
      </c>
      <c r="N55" s="68" t="s">
        <v>1622</v>
      </c>
      <c r="O55" s="68" t="s">
        <v>164</v>
      </c>
      <c r="P55" s="68" t="s">
        <v>1627</v>
      </c>
      <c r="Q55" s="68" t="s">
        <v>164</v>
      </c>
      <c r="R55" s="68" t="s">
        <v>1622</v>
      </c>
      <c r="S55" s="68" t="s">
        <v>1624</v>
      </c>
      <c r="T55" s="68" t="s">
        <v>1622</v>
      </c>
      <c r="U55" s="68" t="s">
        <v>1625</v>
      </c>
      <c r="V55" s="68" t="s">
        <v>164</v>
      </c>
      <c r="W55" s="68" t="s">
        <v>1624</v>
      </c>
      <c r="X55" s="68" t="s">
        <v>1624</v>
      </c>
      <c r="Y55" s="68" t="s">
        <v>1624</v>
      </c>
      <c r="Z55" s="68" t="s">
        <v>1623</v>
      </c>
      <c r="AA55" s="68" t="s">
        <v>1620</v>
      </c>
      <c r="AB55" s="68" t="s">
        <v>1623</v>
      </c>
      <c r="AC55" s="68" t="s">
        <v>1624</v>
      </c>
      <c r="AD55" s="68" t="s">
        <v>1619</v>
      </c>
      <c r="AE55" s="68" t="s">
        <v>164</v>
      </c>
      <c r="AF55" s="68" t="s">
        <v>1622</v>
      </c>
      <c r="AG55" s="68" t="s">
        <v>1624</v>
      </c>
      <c r="AH55" s="68" t="s">
        <v>1625</v>
      </c>
      <c r="AI55" s="68" t="s">
        <v>1623</v>
      </c>
      <c r="AJ55" s="68" t="s">
        <v>1622</v>
      </c>
      <c r="AK55" s="68" t="s">
        <v>1619</v>
      </c>
      <c r="AL55" s="68" t="s">
        <v>1623</v>
      </c>
      <c r="AM55" s="68" t="s">
        <v>1623</v>
      </c>
      <c r="AN55" s="68" t="s">
        <v>1622</v>
      </c>
      <c r="AO55" s="68" t="s">
        <v>1622</v>
      </c>
      <c r="AP55" s="68" t="s">
        <v>1623</v>
      </c>
      <c r="AQ55" s="68" t="s">
        <v>1623</v>
      </c>
      <c r="AR55" s="68" t="s">
        <v>1620</v>
      </c>
      <c r="AS55" s="68" t="s">
        <v>1622</v>
      </c>
      <c r="AT55" s="68" t="s">
        <v>1624</v>
      </c>
      <c r="AU55" s="68" t="s">
        <v>1623</v>
      </c>
      <c r="AV55" s="68" t="s">
        <v>1626</v>
      </c>
      <c r="AW55" s="68" t="s">
        <v>1622</v>
      </c>
      <c r="AX55" s="68" t="s">
        <v>1621</v>
      </c>
      <c r="AY55" s="68" t="s">
        <v>1624</v>
      </c>
      <c r="AZ55" s="68" t="s">
        <v>164</v>
      </c>
      <c r="BA55" s="68" t="s">
        <v>1626</v>
      </c>
      <c r="BB55" s="68" t="s">
        <v>1623</v>
      </c>
      <c r="BC55" s="68" t="s">
        <v>1622</v>
      </c>
    </row>
    <row r="56" spans="1:55">
      <c r="A56" s="132">
        <v>44950</v>
      </c>
      <c r="B56" s="68" t="s">
        <v>1627</v>
      </c>
      <c r="C56" s="68" t="s">
        <v>1625</v>
      </c>
      <c r="D56" s="68" t="s">
        <v>1623</v>
      </c>
      <c r="E56" s="68" t="s">
        <v>1622</v>
      </c>
      <c r="F56" s="68" t="s">
        <v>164</v>
      </c>
      <c r="G56" s="68" t="s">
        <v>1623</v>
      </c>
      <c r="H56" s="68" t="s">
        <v>1622</v>
      </c>
      <c r="I56" s="68" t="s">
        <v>1626</v>
      </c>
      <c r="J56" s="68" t="s">
        <v>164</v>
      </c>
      <c r="K56" s="68" t="s">
        <v>1620</v>
      </c>
      <c r="L56" s="68" t="s">
        <v>1622</v>
      </c>
      <c r="M56" s="68" t="s">
        <v>164</v>
      </c>
      <c r="N56" s="68" t="s">
        <v>1622</v>
      </c>
      <c r="O56" s="68" t="s">
        <v>164</v>
      </c>
      <c r="P56" s="68" t="s">
        <v>1627</v>
      </c>
      <c r="Q56" s="68" t="s">
        <v>164</v>
      </c>
      <c r="R56" s="68" t="s">
        <v>1622</v>
      </c>
      <c r="S56" s="68" t="s">
        <v>1624</v>
      </c>
      <c r="T56" s="68" t="s">
        <v>1622</v>
      </c>
      <c r="U56" s="68" t="s">
        <v>1625</v>
      </c>
      <c r="V56" s="68" t="s">
        <v>164</v>
      </c>
      <c r="W56" s="68" t="s">
        <v>1624</v>
      </c>
      <c r="X56" s="68" t="s">
        <v>1624</v>
      </c>
      <c r="Y56" s="68" t="s">
        <v>1624</v>
      </c>
      <c r="Z56" s="68" t="s">
        <v>1623</v>
      </c>
      <c r="AA56" s="68" t="s">
        <v>1620</v>
      </c>
      <c r="AB56" s="68" t="s">
        <v>1623</v>
      </c>
      <c r="AC56" s="68" t="s">
        <v>1624</v>
      </c>
      <c r="AD56" s="68" t="s">
        <v>1619</v>
      </c>
      <c r="AE56" s="68" t="s">
        <v>164</v>
      </c>
      <c r="AF56" s="68" t="s">
        <v>1622</v>
      </c>
      <c r="AG56" s="68" t="s">
        <v>1624</v>
      </c>
      <c r="AH56" s="68" t="s">
        <v>1625</v>
      </c>
      <c r="AI56" s="68" t="s">
        <v>1623</v>
      </c>
      <c r="AJ56" s="68" t="s">
        <v>1622</v>
      </c>
      <c r="AK56" s="68" t="s">
        <v>1619</v>
      </c>
      <c r="AL56" s="68" t="s">
        <v>1623</v>
      </c>
      <c r="AM56" s="68" t="s">
        <v>1623</v>
      </c>
      <c r="AN56" s="68" t="s">
        <v>1622</v>
      </c>
      <c r="AO56" s="68" t="s">
        <v>1622</v>
      </c>
      <c r="AP56" s="68" t="s">
        <v>1623</v>
      </c>
      <c r="AQ56" s="68" t="s">
        <v>1623</v>
      </c>
      <c r="AR56" s="68" t="s">
        <v>1620</v>
      </c>
      <c r="AS56" s="68" t="s">
        <v>1622</v>
      </c>
      <c r="AT56" s="68" t="s">
        <v>1624</v>
      </c>
      <c r="AU56" s="68" t="s">
        <v>1623</v>
      </c>
      <c r="AV56" s="68" t="s">
        <v>1626</v>
      </c>
      <c r="AW56" s="68" t="s">
        <v>1622</v>
      </c>
      <c r="AX56" s="68" t="s">
        <v>1621</v>
      </c>
      <c r="AY56" s="68" t="s">
        <v>1624</v>
      </c>
      <c r="AZ56" s="68" t="s">
        <v>164</v>
      </c>
      <c r="BA56" s="68" t="s">
        <v>1626</v>
      </c>
      <c r="BB56" s="68" t="s">
        <v>1623</v>
      </c>
      <c r="BC56" s="68" t="s">
        <v>1622</v>
      </c>
    </row>
    <row r="57" spans="1:55">
      <c r="A57" s="132">
        <v>44951</v>
      </c>
      <c r="B57" s="68" t="s">
        <v>1627</v>
      </c>
      <c r="C57" s="68" t="s">
        <v>1625</v>
      </c>
      <c r="D57" s="68" t="s">
        <v>1623</v>
      </c>
      <c r="E57" s="68" t="s">
        <v>1622</v>
      </c>
      <c r="F57" s="68" t="s">
        <v>164</v>
      </c>
      <c r="G57" s="68" t="s">
        <v>1623</v>
      </c>
      <c r="H57" s="68" t="s">
        <v>1622</v>
      </c>
      <c r="I57" s="68" t="s">
        <v>1626</v>
      </c>
      <c r="J57" s="68" t="s">
        <v>164</v>
      </c>
      <c r="K57" s="68" t="s">
        <v>1620</v>
      </c>
      <c r="L57" s="68" t="s">
        <v>1622</v>
      </c>
      <c r="M57" s="68" t="s">
        <v>164</v>
      </c>
      <c r="N57" s="68" t="s">
        <v>1622</v>
      </c>
      <c r="O57" s="68" t="s">
        <v>164</v>
      </c>
      <c r="P57" s="68" t="s">
        <v>1627</v>
      </c>
      <c r="Q57" s="68" t="s">
        <v>164</v>
      </c>
      <c r="R57" s="68" t="s">
        <v>1622</v>
      </c>
      <c r="S57" s="68" t="s">
        <v>1624</v>
      </c>
      <c r="T57" s="68" t="s">
        <v>1622</v>
      </c>
      <c r="U57" s="68" t="s">
        <v>1625</v>
      </c>
      <c r="V57" s="68" t="s">
        <v>164</v>
      </c>
      <c r="W57" s="68" t="s">
        <v>1624</v>
      </c>
      <c r="X57" s="68" t="s">
        <v>1624</v>
      </c>
      <c r="Y57" s="68" t="s">
        <v>1624</v>
      </c>
      <c r="Z57" s="68" t="s">
        <v>1623</v>
      </c>
      <c r="AA57" s="68" t="s">
        <v>1620</v>
      </c>
      <c r="AB57" s="68" t="s">
        <v>1623</v>
      </c>
      <c r="AC57" s="68" t="s">
        <v>1624</v>
      </c>
      <c r="AD57" s="68" t="s">
        <v>1619</v>
      </c>
      <c r="AE57" s="68" t="s">
        <v>164</v>
      </c>
      <c r="AF57" s="68" t="s">
        <v>1622</v>
      </c>
      <c r="AG57" s="68" t="s">
        <v>1624</v>
      </c>
      <c r="AH57" s="68" t="s">
        <v>1625</v>
      </c>
      <c r="AI57" s="68" t="s">
        <v>1623</v>
      </c>
      <c r="AJ57" s="68" t="s">
        <v>1622</v>
      </c>
      <c r="AK57" s="68" t="s">
        <v>1619</v>
      </c>
      <c r="AL57" s="68" t="s">
        <v>1623</v>
      </c>
      <c r="AM57" s="68" t="s">
        <v>1623</v>
      </c>
      <c r="AN57" s="68" t="s">
        <v>1622</v>
      </c>
      <c r="AO57" s="68" t="s">
        <v>1622</v>
      </c>
      <c r="AP57" s="68" t="s">
        <v>1623</v>
      </c>
      <c r="AQ57" s="68" t="s">
        <v>1623</v>
      </c>
      <c r="AR57" s="68" t="s">
        <v>1620</v>
      </c>
      <c r="AS57" s="68" t="s">
        <v>1622</v>
      </c>
      <c r="AT57" s="68" t="s">
        <v>1624</v>
      </c>
      <c r="AU57" s="68" t="s">
        <v>1623</v>
      </c>
      <c r="AV57" s="68" t="s">
        <v>1626</v>
      </c>
      <c r="AW57" s="68" t="s">
        <v>1622</v>
      </c>
      <c r="AX57" s="68" t="s">
        <v>1621</v>
      </c>
      <c r="AY57" s="68" t="s">
        <v>1624</v>
      </c>
      <c r="AZ57" s="68" t="s">
        <v>164</v>
      </c>
      <c r="BA57" s="68" t="s">
        <v>1626</v>
      </c>
      <c r="BB57" s="68" t="s">
        <v>1623</v>
      </c>
      <c r="BC57" s="68" t="s">
        <v>1622</v>
      </c>
    </row>
    <row r="58" spans="1:55">
      <c r="A58" s="132">
        <v>44952</v>
      </c>
      <c r="B58" s="68" t="s">
        <v>1627</v>
      </c>
      <c r="C58" s="68" t="s">
        <v>1625</v>
      </c>
      <c r="D58" s="68" t="s">
        <v>1623</v>
      </c>
      <c r="E58" s="68" t="s">
        <v>1622</v>
      </c>
      <c r="F58" s="68" t="s">
        <v>164</v>
      </c>
      <c r="G58" s="68" t="s">
        <v>1623</v>
      </c>
      <c r="H58" s="68" t="s">
        <v>1622</v>
      </c>
      <c r="I58" s="68" t="s">
        <v>1626</v>
      </c>
      <c r="J58" s="68" t="s">
        <v>164</v>
      </c>
      <c r="K58" s="68" t="s">
        <v>1620</v>
      </c>
      <c r="L58" s="68" t="s">
        <v>1622</v>
      </c>
      <c r="M58" s="68" t="s">
        <v>164</v>
      </c>
      <c r="N58" s="68" t="s">
        <v>1622</v>
      </c>
      <c r="O58" s="68" t="s">
        <v>164</v>
      </c>
      <c r="P58" s="68" t="s">
        <v>1627</v>
      </c>
      <c r="Q58" s="68" t="s">
        <v>164</v>
      </c>
      <c r="R58" s="68" t="s">
        <v>1622</v>
      </c>
      <c r="S58" s="68" t="s">
        <v>1624</v>
      </c>
      <c r="T58" s="68" t="s">
        <v>1622</v>
      </c>
      <c r="U58" s="68" t="s">
        <v>1625</v>
      </c>
      <c r="V58" s="68" t="s">
        <v>164</v>
      </c>
      <c r="W58" s="68" t="s">
        <v>1624</v>
      </c>
      <c r="X58" s="68" t="s">
        <v>1624</v>
      </c>
      <c r="Y58" s="68" t="s">
        <v>1624</v>
      </c>
      <c r="Z58" s="68" t="s">
        <v>1623</v>
      </c>
      <c r="AA58" s="68" t="s">
        <v>1620</v>
      </c>
      <c r="AB58" s="68" t="s">
        <v>1623</v>
      </c>
      <c r="AC58" s="68" t="s">
        <v>1624</v>
      </c>
      <c r="AD58" s="68" t="s">
        <v>1619</v>
      </c>
      <c r="AE58" s="68" t="s">
        <v>164</v>
      </c>
      <c r="AF58" s="68" t="s">
        <v>1622</v>
      </c>
      <c r="AG58" s="68" t="s">
        <v>1624</v>
      </c>
      <c r="AH58" s="68" t="s">
        <v>1625</v>
      </c>
      <c r="AI58" s="68" t="s">
        <v>1623</v>
      </c>
      <c r="AJ58" s="68" t="s">
        <v>1622</v>
      </c>
      <c r="AK58" s="68" t="s">
        <v>1619</v>
      </c>
      <c r="AL58" s="68" t="s">
        <v>1623</v>
      </c>
      <c r="AM58" s="68" t="s">
        <v>1623</v>
      </c>
      <c r="AN58" s="68" t="s">
        <v>1622</v>
      </c>
      <c r="AO58" s="68" t="s">
        <v>1622</v>
      </c>
      <c r="AP58" s="68" t="s">
        <v>1623</v>
      </c>
      <c r="AQ58" s="68" t="s">
        <v>1623</v>
      </c>
      <c r="AR58" s="68" t="s">
        <v>1620</v>
      </c>
      <c r="AS58" s="68" t="s">
        <v>1622</v>
      </c>
      <c r="AT58" s="68" t="s">
        <v>1624</v>
      </c>
      <c r="AU58" s="68" t="s">
        <v>1623</v>
      </c>
      <c r="AV58" s="68" t="s">
        <v>1626</v>
      </c>
      <c r="AW58" s="68" t="s">
        <v>1622</v>
      </c>
      <c r="AX58" s="68" t="s">
        <v>1621</v>
      </c>
      <c r="AY58" s="68" t="s">
        <v>1624</v>
      </c>
      <c r="AZ58" s="68" t="s">
        <v>164</v>
      </c>
      <c r="BA58" s="68" t="s">
        <v>1626</v>
      </c>
      <c r="BB58" s="68" t="s">
        <v>1623</v>
      </c>
      <c r="BC58" s="68" t="s">
        <v>1622</v>
      </c>
    </row>
    <row r="59" spans="1:55">
      <c r="A59" s="132">
        <v>44955</v>
      </c>
      <c r="B59" s="68" t="s">
        <v>1627</v>
      </c>
      <c r="C59" s="68" t="s">
        <v>1625</v>
      </c>
      <c r="D59" s="68" t="s">
        <v>1623</v>
      </c>
      <c r="E59" s="68" t="s">
        <v>1622</v>
      </c>
      <c r="F59" s="68" t="s">
        <v>164</v>
      </c>
      <c r="G59" s="68" t="s">
        <v>1623</v>
      </c>
      <c r="H59" s="68" t="s">
        <v>1622</v>
      </c>
      <c r="I59" s="68" t="s">
        <v>1626</v>
      </c>
      <c r="J59" s="68" t="s">
        <v>164</v>
      </c>
      <c r="K59" s="68" t="s">
        <v>1620</v>
      </c>
      <c r="L59" s="68" t="s">
        <v>1622</v>
      </c>
      <c r="M59" s="68" t="s">
        <v>164</v>
      </c>
      <c r="N59" s="68" t="s">
        <v>1622</v>
      </c>
      <c r="O59" s="68" t="s">
        <v>164</v>
      </c>
      <c r="P59" s="68" t="s">
        <v>1627</v>
      </c>
      <c r="Q59" s="68" t="s">
        <v>164</v>
      </c>
      <c r="R59" s="68" t="s">
        <v>1622</v>
      </c>
      <c r="S59" s="68" t="s">
        <v>1624</v>
      </c>
      <c r="T59" s="68" t="s">
        <v>1622</v>
      </c>
      <c r="U59" s="68" t="s">
        <v>1625</v>
      </c>
      <c r="V59" s="68" t="s">
        <v>164</v>
      </c>
      <c r="W59" s="68" t="s">
        <v>1624</v>
      </c>
      <c r="X59" s="68" t="s">
        <v>1624</v>
      </c>
      <c r="Y59" s="68" t="s">
        <v>1624</v>
      </c>
      <c r="Z59" s="68" t="s">
        <v>1623</v>
      </c>
      <c r="AA59" s="68" t="s">
        <v>1620</v>
      </c>
      <c r="AB59" s="68" t="s">
        <v>1623</v>
      </c>
      <c r="AC59" s="68" t="s">
        <v>1624</v>
      </c>
      <c r="AD59" s="68" t="s">
        <v>1619</v>
      </c>
      <c r="AE59" s="68" t="s">
        <v>164</v>
      </c>
      <c r="AF59" s="68" t="s">
        <v>1622</v>
      </c>
      <c r="AG59" s="68" t="s">
        <v>1624</v>
      </c>
      <c r="AH59" s="68" t="s">
        <v>1625</v>
      </c>
      <c r="AI59" s="68" t="s">
        <v>1623</v>
      </c>
      <c r="AJ59" s="68" t="s">
        <v>1622</v>
      </c>
      <c r="AK59" s="68" t="s">
        <v>1619</v>
      </c>
      <c r="AL59" s="68" t="s">
        <v>1623</v>
      </c>
      <c r="AM59" s="68" t="s">
        <v>1623</v>
      </c>
      <c r="AN59" s="68" t="s">
        <v>1622</v>
      </c>
      <c r="AO59" s="68" t="s">
        <v>1622</v>
      </c>
      <c r="AP59" s="68" t="s">
        <v>1623</v>
      </c>
      <c r="AQ59" s="68" t="s">
        <v>1623</v>
      </c>
      <c r="AR59" s="68" t="s">
        <v>1620</v>
      </c>
      <c r="AS59" s="68" t="s">
        <v>1622</v>
      </c>
      <c r="AT59" s="68" t="s">
        <v>1624</v>
      </c>
      <c r="AU59" s="68" t="s">
        <v>1623</v>
      </c>
      <c r="AV59" s="68" t="s">
        <v>1626</v>
      </c>
      <c r="AW59" s="68" t="s">
        <v>1622</v>
      </c>
      <c r="AX59" s="68" t="s">
        <v>1621</v>
      </c>
      <c r="AY59" s="68" t="s">
        <v>1624</v>
      </c>
      <c r="AZ59" s="68" t="s">
        <v>164</v>
      </c>
      <c r="BA59" s="68" t="s">
        <v>1626</v>
      </c>
      <c r="BB59" s="68" t="s">
        <v>1623</v>
      </c>
      <c r="BC59" s="68" t="s">
        <v>1622</v>
      </c>
    </row>
    <row r="60" spans="1:55">
      <c r="A60" s="132">
        <v>44956</v>
      </c>
      <c r="B60" s="68" t="s">
        <v>1627</v>
      </c>
      <c r="C60" s="68" t="s">
        <v>1625</v>
      </c>
      <c r="D60" s="68" t="s">
        <v>1623</v>
      </c>
      <c r="E60" s="68" t="s">
        <v>1622</v>
      </c>
      <c r="F60" s="68" t="s">
        <v>164</v>
      </c>
      <c r="G60" s="68" t="s">
        <v>1623</v>
      </c>
      <c r="H60" s="68" t="s">
        <v>1622</v>
      </c>
      <c r="I60" s="68" t="s">
        <v>1626</v>
      </c>
      <c r="J60" s="68" t="s">
        <v>164</v>
      </c>
      <c r="K60" s="68" t="s">
        <v>1620</v>
      </c>
      <c r="L60" s="68" t="s">
        <v>1622</v>
      </c>
      <c r="M60" s="68" t="s">
        <v>164</v>
      </c>
      <c r="N60" s="68" t="s">
        <v>1622</v>
      </c>
      <c r="O60" s="68" t="s">
        <v>164</v>
      </c>
      <c r="P60" s="68" t="s">
        <v>1627</v>
      </c>
      <c r="Q60" s="68" t="s">
        <v>164</v>
      </c>
      <c r="R60" s="68" t="s">
        <v>1622</v>
      </c>
      <c r="S60" s="68" t="s">
        <v>1624</v>
      </c>
      <c r="T60" s="68" t="s">
        <v>1622</v>
      </c>
      <c r="U60" s="68" t="s">
        <v>1625</v>
      </c>
      <c r="V60" s="68" t="s">
        <v>164</v>
      </c>
      <c r="W60" s="68" t="s">
        <v>1624</v>
      </c>
      <c r="X60" s="68" t="s">
        <v>1624</v>
      </c>
      <c r="Y60" s="68" t="s">
        <v>1624</v>
      </c>
      <c r="Z60" s="68" t="s">
        <v>1623</v>
      </c>
      <c r="AA60" s="68" t="s">
        <v>1620</v>
      </c>
      <c r="AB60" s="68" t="s">
        <v>1623</v>
      </c>
      <c r="AC60" s="68" t="s">
        <v>1624</v>
      </c>
      <c r="AD60" s="68" t="s">
        <v>1619</v>
      </c>
      <c r="AE60" s="68" t="s">
        <v>164</v>
      </c>
      <c r="AF60" s="68" t="s">
        <v>1622</v>
      </c>
      <c r="AG60" s="68" t="s">
        <v>1624</v>
      </c>
      <c r="AH60" s="68" t="s">
        <v>1625</v>
      </c>
      <c r="AI60" s="68" t="s">
        <v>1623</v>
      </c>
      <c r="AJ60" s="68" t="s">
        <v>1622</v>
      </c>
      <c r="AK60" s="68" t="s">
        <v>1619</v>
      </c>
      <c r="AL60" s="68" t="s">
        <v>1623</v>
      </c>
      <c r="AM60" s="68" t="s">
        <v>1623</v>
      </c>
      <c r="AN60" s="68" t="s">
        <v>1622</v>
      </c>
      <c r="AO60" s="68" t="s">
        <v>1622</v>
      </c>
      <c r="AP60" s="68" t="s">
        <v>1623</v>
      </c>
      <c r="AQ60" s="68" t="s">
        <v>1623</v>
      </c>
      <c r="AR60" s="68" t="s">
        <v>1620</v>
      </c>
      <c r="AS60" s="68" t="s">
        <v>1622</v>
      </c>
      <c r="AT60" s="68" t="s">
        <v>1624</v>
      </c>
      <c r="AU60" s="68" t="s">
        <v>1623</v>
      </c>
      <c r="AV60" s="68" t="s">
        <v>1626</v>
      </c>
      <c r="AW60" s="68" t="s">
        <v>1622</v>
      </c>
      <c r="AX60" s="68" t="s">
        <v>1621</v>
      </c>
      <c r="AY60" s="68" t="s">
        <v>1624</v>
      </c>
      <c r="AZ60" s="68" t="s">
        <v>164</v>
      </c>
      <c r="BA60" s="68" t="s">
        <v>1626</v>
      </c>
      <c r="BB60" s="68" t="s">
        <v>1623</v>
      </c>
      <c r="BC60" s="68" t="s">
        <v>1622</v>
      </c>
    </row>
    <row r="61" spans="1:55">
      <c r="A61" s="132">
        <v>44957</v>
      </c>
      <c r="B61" s="68" t="s">
        <v>1627</v>
      </c>
      <c r="C61" s="68" t="s">
        <v>1625</v>
      </c>
      <c r="D61" s="68" t="s">
        <v>1623</v>
      </c>
      <c r="E61" s="68" t="s">
        <v>1622</v>
      </c>
      <c r="F61" s="68" t="s">
        <v>164</v>
      </c>
      <c r="G61" s="68" t="s">
        <v>1623</v>
      </c>
      <c r="H61" s="68" t="s">
        <v>1622</v>
      </c>
      <c r="I61" s="68" t="s">
        <v>1626</v>
      </c>
      <c r="J61" s="68" t="s">
        <v>164</v>
      </c>
      <c r="K61" s="68" t="s">
        <v>1620</v>
      </c>
      <c r="L61" s="68" t="s">
        <v>1622</v>
      </c>
      <c r="M61" s="68" t="s">
        <v>164</v>
      </c>
      <c r="N61" s="68" t="s">
        <v>1622</v>
      </c>
      <c r="O61" s="68" t="s">
        <v>164</v>
      </c>
      <c r="P61" s="68" t="s">
        <v>1627</v>
      </c>
      <c r="Q61" s="68" t="s">
        <v>164</v>
      </c>
      <c r="R61" s="68" t="s">
        <v>1622</v>
      </c>
      <c r="S61" s="68" t="s">
        <v>1624</v>
      </c>
      <c r="T61" s="68" t="s">
        <v>1622</v>
      </c>
      <c r="U61" s="68" t="s">
        <v>1625</v>
      </c>
      <c r="V61" s="68" t="s">
        <v>164</v>
      </c>
      <c r="W61" s="68" t="s">
        <v>1624</v>
      </c>
      <c r="X61" s="68" t="s">
        <v>1624</v>
      </c>
      <c r="Y61" s="68" t="s">
        <v>1624</v>
      </c>
      <c r="Z61" s="68" t="s">
        <v>1623</v>
      </c>
      <c r="AA61" s="68" t="s">
        <v>1620</v>
      </c>
      <c r="AB61" s="68" t="s">
        <v>1623</v>
      </c>
      <c r="AC61" s="68" t="s">
        <v>1624</v>
      </c>
      <c r="AD61" s="68" t="s">
        <v>1619</v>
      </c>
      <c r="AE61" s="68" t="s">
        <v>164</v>
      </c>
      <c r="AF61" s="68" t="s">
        <v>1622</v>
      </c>
      <c r="AG61" s="68" t="s">
        <v>1624</v>
      </c>
      <c r="AH61" s="68" t="s">
        <v>1625</v>
      </c>
      <c r="AI61" s="68" t="s">
        <v>1623</v>
      </c>
      <c r="AJ61" s="68" t="s">
        <v>1622</v>
      </c>
      <c r="AK61" s="68" t="s">
        <v>1619</v>
      </c>
      <c r="AL61" s="68" t="s">
        <v>1623</v>
      </c>
      <c r="AM61" s="68" t="s">
        <v>1623</v>
      </c>
      <c r="AN61" s="68" t="s">
        <v>1622</v>
      </c>
      <c r="AO61" s="68" t="s">
        <v>1622</v>
      </c>
      <c r="AP61" s="68" t="s">
        <v>1623</v>
      </c>
      <c r="AQ61" s="68" t="s">
        <v>1623</v>
      </c>
      <c r="AR61" s="68" t="s">
        <v>1620</v>
      </c>
      <c r="AS61" s="68" t="s">
        <v>1622</v>
      </c>
      <c r="AT61" s="68" t="s">
        <v>1624</v>
      </c>
      <c r="AU61" s="68" t="s">
        <v>1623</v>
      </c>
      <c r="AV61" s="68" t="s">
        <v>1626</v>
      </c>
      <c r="AW61" s="68" t="s">
        <v>1622</v>
      </c>
      <c r="AX61" s="68" t="s">
        <v>1621</v>
      </c>
      <c r="AY61" s="68" t="s">
        <v>1624</v>
      </c>
      <c r="AZ61" s="68" t="s">
        <v>164</v>
      </c>
      <c r="BA61" s="68" t="s">
        <v>1626</v>
      </c>
      <c r="BB61" s="68" t="s">
        <v>1623</v>
      </c>
      <c r="BC61" s="68" t="s">
        <v>1622</v>
      </c>
    </row>
    <row r="62" spans="1:55">
      <c r="A62" s="132">
        <v>44958</v>
      </c>
      <c r="B62" s="68" t="s">
        <v>1627</v>
      </c>
      <c r="C62" s="68" t="s">
        <v>1625</v>
      </c>
      <c r="D62" s="68" t="s">
        <v>1623</v>
      </c>
      <c r="E62" s="68" t="s">
        <v>1622</v>
      </c>
      <c r="F62" s="68" t="s">
        <v>164</v>
      </c>
      <c r="G62" s="68" t="s">
        <v>1623</v>
      </c>
      <c r="H62" s="68" t="s">
        <v>1622</v>
      </c>
      <c r="I62" s="68" t="s">
        <v>1626</v>
      </c>
      <c r="J62" s="68" t="s">
        <v>164</v>
      </c>
      <c r="K62" s="68" t="s">
        <v>1620</v>
      </c>
      <c r="L62" s="68" t="s">
        <v>1622</v>
      </c>
      <c r="M62" s="68" t="s">
        <v>164</v>
      </c>
      <c r="N62" s="68" t="s">
        <v>1622</v>
      </c>
      <c r="O62" s="68" t="s">
        <v>164</v>
      </c>
      <c r="P62" s="68" t="s">
        <v>1627</v>
      </c>
      <c r="Q62" s="68" t="s">
        <v>164</v>
      </c>
      <c r="R62" s="68" t="s">
        <v>1622</v>
      </c>
      <c r="S62" s="68" t="s">
        <v>1624</v>
      </c>
      <c r="T62" s="68" t="s">
        <v>1622</v>
      </c>
      <c r="U62" s="68" t="s">
        <v>1625</v>
      </c>
      <c r="V62" s="68" t="s">
        <v>164</v>
      </c>
      <c r="W62" s="68" t="s">
        <v>1624</v>
      </c>
      <c r="X62" s="68" t="s">
        <v>1624</v>
      </c>
      <c r="Y62" s="68" t="s">
        <v>1624</v>
      </c>
      <c r="Z62" s="68" t="s">
        <v>1623</v>
      </c>
      <c r="AA62" s="68" t="s">
        <v>1620</v>
      </c>
      <c r="AB62" s="68" t="s">
        <v>1623</v>
      </c>
      <c r="AC62" s="68" t="s">
        <v>1624</v>
      </c>
      <c r="AD62" s="68" t="s">
        <v>1619</v>
      </c>
      <c r="AE62" s="68" t="s">
        <v>164</v>
      </c>
      <c r="AF62" s="68" t="s">
        <v>1622</v>
      </c>
      <c r="AG62" s="68" t="s">
        <v>1624</v>
      </c>
      <c r="AH62" s="68" t="s">
        <v>1625</v>
      </c>
      <c r="AI62" s="68" t="s">
        <v>1623</v>
      </c>
      <c r="AJ62" s="68" t="s">
        <v>1622</v>
      </c>
      <c r="AK62" s="68" t="s">
        <v>1619</v>
      </c>
      <c r="AL62" s="68" t="s">
        <v>1623</v>
      </c>
      <c r="AM62" s="68" t="s">
        <v>1623</v>
      </c>
      <c r="AN62" s="68" t="s">
        <v>1622</v>
      </c>
      <c r="AO62" s="68" t="s">
        <v>1622</v>
      </c>
      <c r="AP62" s="68" t="s">
        <v>1623</v>
      </c>
      <c r="AQ62" s="68" t="s">
        <v>1623</v>
      </c>
      <c r="AR62" s="68" t="s">
        <v>1620</v>
      </c>
      <c r="AS62" s="68" t="s">
        <v>1622</v>
      </c>
      <c r="AT62" s="68" t="s">
        <v>1624</v>
      </c>
      <c r="AU62" s="68" t="s">
        <v>1623</v>
      </c>
      <c r="AV62" s="68" t="s">
        <v>1626</v>
      </c>
      <c r="AW62" s="68" t="s">
        <v>1622</v>
      </c>
      <c r="AX62" s="68" t="s">
        <v>1621</v>
      </c>
      <c r="AY62" s="68" t="s">
        <v>1624</v>
      </c>
      <c r="AZ62" s="68" t="s">
        <v>164</v>
      </c>
      <c r="BA62" s="68" t="s">
        <v>1626</v>
      </c>
      <c r="BB62" s="68" t="s">
        <v>1623</v>
      </c>
      <c r="BC62" s="68" t="s">
        <v>1622</v>
      </c>
    </row>
    <row r="63" spans="1:55">
      <c r="A63" s="132">
        <v>44959</v>
      </c>
      <c r="B63" s="68" t="s">
        <v>1627</v>
      </c>
      <c r="C63" s="68" t="s">
        <v>1625</v>
      </c>
      <c r="D63" s="68" t="s">
        <v>1623</v>
      </c>
      <c r="E63" s="68" t="s">
        <v>1622</v>
      </c>
      <c r="F63" s="68" t="s">
        <v>164</v>
      </c>
      <c r="G63" s="68" t="s">
        <v>1623</v>
      </c>
      <c r="H63" s="68" t="s">
        <v>1622</v>
      </c>
      <c r="I63" s="68" t="s">
        <v>1626</v>
      </c>
      <c r="J63" s="68" t="s">
        <v>164</v>
      </c>
      <c r="K63" s="68" t="s">
        <v>1620</v>
      </c>
      <c r="L63" s="68" t="s">
        <v>1622</v>
      </c>
      <c r="M63" s="68" t="s">
        <v>164</v>
      </c>
      <c r="N63" s="68" t="s">
        <v>1622</v>
      </c>
      <c r="O63" s="68" t="s">
        <v>164</v>
      </c>
      <c r="P63" s="68" t="s">
        <v>1627</v>
      </c>
      <c r="Q63" s="68" t="s">
        <v>164</v>
      </c>
      <c r="R63" s="68" t="s">
        <v>1622</v>
      </c>
      <c r="S63" s="68" t="s">
        <v>1624</v>
      </c>
      <c r="T63" s="68" t="s">
        <v>1622</v>
      </c>
      <c r="U63" s="68" t="s">
        <v>1625</v>
      </c>
      <c r="V63" s="68" t="s">
        <v>164</v>
      </c>
      <c r="W63" s="68" t="s">
        <v>1624</v>
      </c>
      <c r="X63" s="68" t="s">
        <v>1624</v>
      </c>
      <c r="Y63" s="68" t="s">
        <v>1624</v>
      </c>
      <c r="Z63" s="68" t="s">
        <v>1623</v>
      </c>
      <c r="AA63" s="68" t="s">
        <v>1620</v>
      </c>
      <c r="AB63" s="68" t="s">
        <v>1623</v>
      </c>
      <c r="AC63" s="68" t="s">
        <v>1624</v>
      </c>
      <c r="AD63" s="68" t="s">
        <v>1619</v>
      </c>
      <c r="AE63" s="68" t="s">
        <v>164</v>
      </c>
      <c r="AF63" s="68" t="s">
        <v>1622</v>
      </c>
      <c r="AG63" s="68" t="s">
        <v>1624</v>
      </c>
      <c r="AH63" s="68" t="s">
        <v>1625</v>
      </c>
      <c r="AI63" s="68" t="s">
        <v>1623</v>
      </c>
      <c r="AJ63" s="68" t="s">
        <v>1622</v>
      </c>
      <c r="AK63" s="68" t="s">
        <v>1619</v>
      </c>
      <c r="AL63" s="68" t="s">
        <v>1623</v>
      </c>
      <c r="AM63" s="68" t="s">
        <v>1623</v>
      </c>
      <c r="AN63" s="68" t="s">
        <v>1622</v>
      </c>
      <c r="AO63" s="68" t="s">
        <v>1622</v>
      </c>
      <c r="AP63" s="68" t="s">
        <v>1623</v>
      </c>
      <c r="AQ63" s="68" t="s">
        <v>1623</v>
      </c>
      <c r="AR63" s="68" t="s">
        <v>1620</v>
      </c>
      <c r="AS63" s="68" t="s">
        <v>1622</v>
      </c>
      <c r="AT63" s="68" t="s">
        <v>1624</v>
      </c>
      <c r="AU63" s="68" t="s">
        <v>1623</v>
      </c>
      <c r="AV63" s="68" t="s">
        <v>1626</v>
      </c>
      <c r="AW63" s="68" t="s">
        <v>1622</v>
      </c>
      <c r="AX63" s="68" t="s">
        <v>1621</v>
      </c>
      <c r="AY63" s="68" t="s">
        <v>1624</v>
      </c>
      <c r="AZ63" s="68" t="s">
        <v>164</v>
      </c>
      <c r="BA63" s="68" t="s">
        <v>1626</v>
      </c>
      <c r="BB63" s="68" t="s">
        <v>1623</v>
      </c>
      <c r="BC63" s="68" t="s">
        <v>1622</v>
      </c>
    </row>
    <row r="64" spans="1:55">
      <c r="A64" s="132">
        <v>44962</v>
      </c>
      <c r="B64" s="68" t="s">
        <v>1627</v>
      </c>
      <c r="C64" s="68" t="s">
        <v>1625</v>
      </c>
      <c r="D64" s="68" t="s">
        <v>1623</v>
      </c>
      <c r="E64" s="68" t="s">
        <v>1622</v>
      </c>
      <c r="F64" s="68" t="s">
        <v>164</v>
      </c>
      <c r="G64" s="68" t="s">
        <v>1623</v>
      </c>
      <c r="H64" s="68" t="s">
        <v>1622</v>
      </c>
      <c r="I64" s="68" t="s">
        <v>1626</v>
      </c>
      <c r="J64" s="68" t="s">
        <v>164</v>
      </c>
      <c r="K64" s="68" t="s">
        <v>1620</v>
      </c>
      <c r="L64" s="68" t="s">
        <v>1622</v>
      </c>
      <c r="M64" s="68" t="s">
        <v>164</v>
      </c>
      <c r="N64" s="68" t="s">
        <v>1622</v>
      </c>
      <c r="O64" s="68" t="s">
        <v>164</v>
      </c>
      <c r="P64" s="68" t="s">
        <v>1627</v>
      </c>
      <c r="Q64" s="68" t="s">
        <v>164</v>
      </c>
      <c r="R64" s="68" t="s">
        <v>1622</v>
      </c>
      <c r="S64" s="68" t="s">
        <v>1624</v>
      </c>
      <c r="T64" s="68" t="s">
        <v>1622</v>
      </c>
      <c r="U64" s="68" t="s">
        <v>1625</v>
      </c>
      <c r="V64" s="68" t="s">
        <v>164</v>
      </c>
      <c r="W64" s="68" t="s">
        <v>1624</v>
      </c>
      <c r="X64" s="68" t="s">
        <v>1624</v>
      </c>
      <c r="Y64" s="68" t="s">
        <v>1624</v>
      </c>
      <c r="Z64" s="68" t="s">
        <v>1623</v>
      </c>
      <c r="AA64" s="68" t="s">
        <v>1620</v>
      </c>
      <c r="AB64" s="68" t="s">
        <v>1623</v>
      </c>
      <c r="AC64" s="68" t="s">
        <v>1624</v>
      </c>
      <c r="AD64" s="68" t="s">
        <v>1619</v>
      </c>
      <c r="AE64" s="68" t="s">
        <v>164</v>
      </c>
      <c r="AF64" s="68" t="s">
        <v>1622</v>
      </c>
      <c r="AG64" s="68" t="s">
        <v>1624</v>
      </c>
      <c r="AH64" s="68" t="s">
        <v>1625</v>
      </c>
      <c r="AI64" s="68" t="s">
        <v>1623</v>
      </c>
      <c r="AJ64" s="68" t="s">
        <v>1622</v>
      </c>
      <c r="AK64" s="68" t="s">
        <v>1619</v>
      </c>
      <c r="AL64" s="68" t="s">
        <v>1623</v>
      </c>
      <c r="AM64" s="68" t="s">
        <v>1623</v>
      </c>
      <c r="AN64" s="68" t="s">
        <v>1622</v>
      </c>
      <c r="AO64" s="68" t="s">
        <v>1622</v>
      </c>
      <c r="AP64" s="68" t="s">
        <v>1623</v>
      </c>
      <c r="AQ64" s="68" t="s">
        <v>1623</v>
      </c>
      <c r="AR64" s="68" t="s">
        <v>1620</v>
      </c>
      <c r="AS64" s="68" t="s">
        <v>1622</v>
      </c>
      <c r="AT64" s="68" t="s">
        <v>1624</v>
      </c>
      <c r="AU64" s="68" t="s">
        <v>1623</v>
      </c>
      <c r="AV64" s="68" t="s">
        <v>1626</v>
      </c>
      <c r="AW64" s="68" t="s">
        <v>1622</v>
      </c>
      <c r="AX64" s="68" t="s">
        <v>1621</v>
      </c>
      <c r="AY64" s="68" t="s">
        <v>1624</v>
      </c>
      <c r="AZ64" s="68" t="s">
        <v>164</v>
      </c>
      <c r="BA64" s="68" t="s">
        <v>1626</v>
      </c>
      <c r="BB64" s="68" t="s">
        <v>1623</v>
      </c>
      <c r="BC64" s="68" t="s">
        <v>1622</v>
      </c>
    </row>
    <row r="65" spans="1:57">
      <c r="A65" s="132">
        <v>44963</v>
      </c>
      <c r="B65" s="68" t="s">
        <v>1627</v>
      </c>
      <c r="C65" s="68" t="s">
        <v>1625</v>
      </c>
      <c r="D65" s="68" t="s">
        <v>1623</v>
      </c>
      <c r="E65" s="68" t="s">
        <v>1622</v>
      </c>
      <c r="F65" s="68" t="s">
        <v>164</v>
      </c>
      <c r="G65" s="68" t="s">
        <v>1623</v>
      </c>
      <c r="H65" s="68" t="s">
        <v>1622</v>
      </c>
      <c r="I65" s="68" t="s">
        <v>1626</v>
      </c>
      <c r="J65" s="68" t="s">
        <v>164</v>
      </c>
      <c r="K65" s="68" t="s">
        <v>1620</v>
      </c>
      <c r="L65" s="68" t="s">
        <v>1622</v>
      </c>
      <c r="M65" s="68" t="s">
        <v>164</v>
      </c>
      <c r="N65" s="68" t="s">
        <v>1622</v>
      </c>
      <c r="O65" s="68" t="s">
        <v>164</v>
      </c>
      <c r="P65" s="68" t="s">
        <v>1627</v>
      </c>
      <c r="Q65" s="68" t="s">
        <v>164</v>
      </c>
      <c r="R65" s="68" t="s">
        <v>1622</v>
      </c>
      <c r="S65" s="68" t="s">
        <v>1624</v>
      </c>
      <c r="T65" s="68" t="s">
        <v>1622</v>
      </c>
      <c r="U65" s="68" t="s">
        <v>1625</v>
      </c>
      <c r="V65" s="68" t="s">
        <v>164</v>
      </c>
      <c r="W65" s="68" t="s">
        <v>1624</v>
      </c>
      <c r="X65" s="68" t="s">
        <v>1624</v>
      </c>
      <c r="Y65" s="68" t="s">
        <v>1624</v>
      </c>
      <c r="Z65" s="68" t="s">
        <v>1623</v>
      </c>
      <c r="AA65" s="68" t="s">
        <v>1620</v>
      </c>
      <c r="AB65" s="68" t="s">
        <v>1623</v>
      </c>
      <c r="AC65" s="68" t="s">
        <v>1624</v>
      </c>
      <c r="AD65" s="68" t="s">
        <v>1619</v>
      </c>
      <c r="AE65" s="68" t="s">
        <v>164</v>
      </c>
      <c r="AF65" s="68" t="s">
        <v>1622</v>
      </c>
      <c r="AG65" s="68" t="s">
        <v>1624</v>
      </c>
      <c r="AH65" s="68" t="s">
        <v>1625</v>
      </c>
      <c r="AI65" s="68" t="s">
        <v>1623</v>
      </c>
      <c r="AJ65" s="68" t="s">
        <v>1622</v>
      </c>
      <c r="AK65" s="68" t="s">
        <v>1619</v>
      </c>
      <c r="AL65" s="68" t="s">
        <v>1623</v>
      </c>
      <c r="AM65" s="68" t="s">
        <v>1623</v>
      </c>
      <c r="AN65" s="68" t="s">
        <v>1622</v>
      </c>
      <c r="AO65" s="68" t="s">
        <v>1622</v>
      </c>
      <c r="AP65" s="68" t="s">
        <v>1623</v>
      </c>
      <c r="AQ65" s="68" t="s">
        <v>1623</v>
      </c>
      <c r="AR65" s="68" t="s">
        <v>1620</v>
      </c>
      <c r="AS65" s="68" t="s">
        <v>1622</v>
      </c>
      <c r="AT65" s="68" t="s">
        <v>1624</v>
      </c>
      <c r="AU65" s="68" t="s">
        <v>1623</v>
      </c>
      <c r="AV65" s="68" t="s">
        <v>1626</v>
      </c>
      <c r="AW65" s="68" t="s">
        <v>1622</v>
      </c>
      <c r="AX65" s="68" t="s">
        <v>1621</v>
      </c>
      <c r="AY65" s="68" t="s">
        <v>1624</v>
      </c>
      <c r="AZ65" s="68" t="s">
        <v>164</v>
      </c>
      <c r="BA65" s="68" t="s">
        <v>1626</v>
      </c>
      <c r="BB65" s="68" t="s">
        <v>1623</v>
      </c>
      <c r="BC65" s="68" t="s">
        <v>1622</v>
      </c>
    </row>
    <row r="66" spans="1:57">
      <c r="A66" s="132">
        <v>44964</v>
      </c>
      <c r="B66" s="68" t="s">
        <v>1627</v>
      </c>
      <c r="C66" s="68" t="s">
        <v>1625</v>
      </c>
      <c r="D66" s="68" t="s">
        <v>1623</v>
      </c>
      <c r="E66" s="68" t="s">
        <v>1622</v>
      </c>
      <c r="F66" s="68" t="s">
        <v>164</v>
      </c>
      <c r="G66" s="68" t="s">
        <v>1623</v>
      </c>
      <c r="H66" s="68" t="s">
        <v>1622</v>
      </c>
      <c r="I66" s="68" t="s">
        <v>1626</v>
      </c>
      <c r="J66" s="68" t="s">
        <v>164</v>
      </c>
      <c r="K66" s="68" t="s">
        <v>1620</v>
      </c>
      <c r="L66" s="68" t="s">
        <v>1622</v>
      </c>
      <c r="M66" s="68" t="s">
        <v>164</v>
      </c>
      <c r="N66" s="68" t="s">
        <v>1622</v>
      </c>
      <c r="O66" s="68" t="s">
        <v>164</v>
      </c>
      <c r="P66" s="68" t="s">
        <v>1627</v>
      </c>
      <c r="Q66" s="68" t="s">
        <v>164</v>
      </c>
      <c r="R66" s="68" t="s">
        <v>1622</v>
      </c>
      <c r="S66" s="68" t="s">
        <v>1624</v>
      </c>
      <c r="T66" s="68" t="s">
        <v>1622</v>
      </c>
      <c r="U66" s="68" t="s">
        <v>1625</v>
      </c>
      <c r="V66" s="68" t="s">
        <v>164</v>
      </c>
      <c r="W66" s="68" t="s">
        <v>1624</v>
      </c>
      <c r="X66" s="68" t="s">
        <v>1624</v>
      </c>
      <c r="Y66" s="68" t="s">
        <v>1624</v>
      </c>
      <c r="Z66" s="68" t="s">
        <v>1623</v>
      </c>
      <c r="AA66" s="68" t="s">
        <v>1620</v>
      </c>
      <c r="AB66" s="68" t="s">
        <v>1623</v>
      </c>
      <c r="AC66" s="68" t="s">
        <v>1624</v>
      </c>
      <c r="AD66" s="68" t="s">
        <v>1619</v>
      </c>
      <c r="AE66" s="68" t="s">
        <v>164</v>
      </c>
      <c r="AF66" s="68" t="s">
        <v>1622</v>
      </c>
      <c r="AG66" s="68" t="s">
        <v>1624</v>
      </c>
      <c r="AH66" s="68" t="s">
        <v>1625</v>
      </c>
      <c r="AI66" s="68" t="s">
        <v>1623</v>
      </c>
      <c r="AJ66" s="68" t="s">
        <v>1622</v>
      </c>
      <c r="AK66" s="68" t="s">
        <v>1619</v>
      </c>
      <c r="AL66" s="68" t="s">
        <v>1623</v>
      </c>
      <c r="AM66" s="68" t="s">
        <v>1623</v>
      </c>
      <c r="AN66" s="68" t="s">
        <v>1622</v>
      </c>
      <c r="AO66" s="68" t="s">
        <v>1622</v>
      </c>
      <c r="AP66" s="68" t="s">
        <v>1623</v>
      </c>
      <c r="AQ66" s="68" t="s">
        <v>1623</v>
      </c>
      <c r="AR66" s="68" t="s">
        <v>1620</v>
      </c>
      <c r="AS66" s="68" t="s">
        <v>1622</v>
      </c>
      <c r="AT66" s="68" t="s">
        <v>1624</v>
      </c>
      <c r="AU66" s="68" t="s">
        <v>1623</v>
      </c>
      <c r="AV66" s="68" t="s">
        <v>1626</v>
      </c>
      <c r="AW66" s="68" t="s">
        <v>1622</v>
      </c>
      <c r="AX66" s="68" t="s">
        <v>1621</v>
      </c>
      <c r="AY66" s="68" t="s">
        <v>1624</v>
      </c>
      <c r="AZ66" s="68" t="s">
        <v>164</v>
      </c>
      <c r="BA66" s="68" t="s">
        <v>1626</v>
      </c>
      <c r="BB66" s="68" t="s">
        <v>1623</v>
      </c>
      <c r="BC66" s="68" t="s">
        <v>1622</v>
      </c>
    </row>
    <row r="67" spans="1:57">
      <c r="A67" s="132">
        <v>44965</v>
      </c>
      <c r="B67" s="68" t="s">
        <v>1627</v>
      </c>
      <c r="C67" s="68" t="s">
        <v>1625</v>
      </c>
      <c r="D67" s="68" t="s">
        <v>1623</v>
      </c>
      <c r="E67" s="68" t="s">
        <v>1622</v>
      </c>
      <c r="F67" s="68" t="s">
        <v>164</v>
      </c>
      <c r="G67" s="68" t="s">
        <v>1623</v>
      </c>
      <c r="H67" s="68" t="s">
        <v>1622</v>
      </c>
      <c r="I67" s="68" t="s">
        <v>1626</v>
      </c>
      <c r="J67" s="68" t="s">
        <v>164</v>
      </c>
      <c r="K67" s="68" t="s">
        <v>1620</v>
      </c>
      <c r="L67" s="68" t="s">
        <v>1622</v>
      </c>
      <c r="M67" s="68" t="s">
        <v>164</v>
      </c>
      <c r="N67" s="68" t="s">
        <v>1622</v>
      </c>
      <c r="O67" s="68" t="s">
        <v>164</v>
      </c>
      <c r="P67" s="68" t="s">
        <v>1627</v>
      </c>
      <c r="Q67" s="68" t="s">
        <v>164</v>
      </c>
      <c r="R67" s="68" t="s">
        <v>1622</v>
      </c>
      <c r="S67" s="68" t="s">
        <v>1624</v>
      </c>
      <c r="T67" s="68" t="s">
        <v>1622</v>
      </c>
      <c r="U67" s="68" t="s">
        <v>1625</v>
      </c>
      <c r="V67" s="68" t="s">
        <v>164</v>
      </c>
      <c r="W67" s="68" t="s">
        <v>1624</v>
      </c>
      <c r="X67" s="68" t="s">
        <v>1624</v>
      </c>
      <c r="Y67" s="68" t="s">
        <v>1624</v>
      </c>
      <c r="Z67" s="68" t="s">
        <v>1623</v>
      </c>
      <c r="AA67" s="68" t="s">
        <v>1620</v>
      </c>
      <c r="AB67" s="68" t="s">
        <v>1623</v>
      </c>
      <c r="AC67" s="68" t="s">
        <v>1624</v>
      </c>
      <c r="AD67" s="68" t="s">
        <v>1619</v>
      </c>
      <c r="AE67" s="68" t="s">
        <v>164</v>
      </c>
      <c r="AF67" s="68" t="s">
        <v>1622</v>
      </c>
      <c r="AG67" s="68" t="s">
        <v>1624</v>
      </c>
      <c r="AH67" s="68" t="s">
        <v>1625</v>
      </c>
      <c r="AI67" s="68" t="s">
        <v>1623</v>
      </c>
      <c r="AJ67" s="68" t="s">
        <v>1622</v>
      </c>
      <c r="AK67" s="68" t="s">
        <v>1619</v>
      </c>
      <c r="AL67" s="68" t="s">
        <v>1623</v>
      </c>
      <c r="AM67" s="68" t="s">
        <v>1623</v>
      </c>
      <c r="AN67" s="68" t="s">
        <v>1622</v>
      </c>
      <c r="AO67" s="68" t="s">
        <v>1622</v>
      </c>
      <c r="AP67" s="68" t="s">
        <v>1623</v>
      </c>
      <c r="AQ67" s="68" t="s">
        <v>1623</v>
      </c>
      <c r="AR67" s="68" t="s">
        <v>1620</v>
      </c>
      <c r="AS67" s="68" t="s">
        <v>1622</v>
      </c>
      <c r="AT67" s="68" t="s">
        <v>1624</v>
      </c>
      <c r="AU67" s="68" t="s">
        <v>1623</v>
      </c>
      <c r="AV67" s="68" t="s">
        <v>1626</v>
      </c>
      <c r="AW67" s="68" t="s">
        <v>1622</v>
      </c>
      <c r="AX67" s="68" t="s">
        <v>1621</v>
      </c>
      <c r="AY67" s="68" t="s">
        <v>1624</v>
      </c>
      <c r="AZ67" s="68" t="s">
        <v>164</v>
      </c>
      <c r="BA67" s="68" t="s">
        <v>1626</v>
      </c>
      <c r="BB67" s="68" t="s">
        <v>1623</v>
      </c>
      <c r="BC67" s="68" t="s">
        <v>1622</v>
      </c>
    </row>
    <row r="68" spans="1:57">
      <c r="A68" s="132">
        <v>44966</v>
      </c>
      <c r="B68" s="68" t="s">
        <v>1627</v>
      </c>
      <c r="C68" s="68" t="s">
        <v>1625</v>
      </c>
      <c r="D68" s="68" t="s">
        <v>1623</v>
      </c>
      <c r="E68" s="68" t="s">
        <v>1622</v>
      </c>
      <c r="F68" s="68" t="s">
        <v>164</v>
      </c>
      <c r="G68" s="68" t="s">
        <v>1623</v>
      </c>
      <c r="H68" s="68" t="s">
        <v>1622</v>
      </c>
      <c r="I68" s="68" t="s">
        <v>1626</v>
      </c>
      <c r="J68" s="68" t="s">
        <v>164</v>
      </c>
      <c r="K68" s="68" t="s">
        <v>1620</v>
      </c>
      <c r="L68" s="68" t="s">
        <v>1622</v>
      </c>
      <c r="M68" s="68" t="s">
        <v>164</v>
      </c>
      <c r="N68" s="68" t="s">
        <v>1622</v>
      </c>
      <c r="O68" s="68" t="s">
        <v>164</v>
      </c>
      <c r="P68" s="68" t="s">
        <v>1627</v>
      </c>
      <c r="Q68" s="68" t="s">
        <v>164</v>
      </c>
      <c r="R68" s="68" t="s">
        <v>1622</v>
      </c>
      <c r="S68" s="68" t="s">
        <v>1624</v>
      </c>
      <c r="T68" s="68" t="s">
        <v>1622</v>
      </c>
      <c r="U68" s="68" t="s">
        <v>1625</v>
      </c>
      <c r="V68" s="68" t="s">
        <v>164</v>
      </c>
      <c r="W68" s="68" t="s">
        <v>1624</v>
      </c>
      <c r="X68" s="68" t="s">
        <v>1624</v>
      </c>
      <c r="Y68" s="68" t="s">
        <v>1624</v>
      </c>
      <c r="Z68" s="68" t="s">
        <v>1623</v>
      </c>
      <c r="AA68" s="68" t="s">
        <v>1620</v>
      </c>
      <c r="AB68" s="68" t="s">
        <v>1623</v>
      </c>
      <c r="AC68" s="68" t="s">
        <v>1624</v>
      </c>
      <c r="AD68" s="68" t="s">
        <v>1619</v>
      </c>
      <c r="AE68" s="68" t="s">
        <v>164</v>
      </c>
      <c r="AF68" s="68" t="s">
        <v>1622</v>
      </c>
      <c r="AG68" s="68" t="s">
        <v>1624</v>
      </c>
      <c r="AH68" s="68" t="s">
        <v>1625</v>
      </c>
      <c r="AI68" s="68" t="s">
        <v>1623</v>
      </c>
      <c r="AJ68" s="68" t="s">
        <v>1622</v>
      </c>
      <c r="AK68" s="68" t="s">
        <v>1619</v>
      </c>
      <c r="AL68" s="68" t="s">
        <v>1623</v>
      </c>
      <c r="AM68" s="68" t="s">
        <v>1623</v>
      </c>
      <c r="AN68" s="68" t="s">
        <v>1622</v>
      </c>
      <c r="AO68" s="68" t="s">
        <v>1622</v>
      </c>
      <c r="AP68" s="68" t="s">
        <v>1623</v>
      </c>
      <c r="AQ68" s="68" t="s">
        <v>1623</v>
      </c>
      <c r="AR68" s="68" t="s">
        <v>1620</v>
      </c>
      <c r="AS68" s="68" t="s">
        <v>1622</v>
      </c>
      <c r="AT68" s="68" t="s">
        <v>1624</v>
      </c>
      <c r="AU68" s="68" t="s">
        <v>1623</v>
      </c>
      <c r="AV68" s="68" t="s">
        <v>1626</v>
      </c>
      <c r="AW68" s="68" t="s">
        <v>1622</v>
      </c>
      <c r="AX68" s="68" t="s">
        <v>1621</v>
      </c>
      <c r="AY68" s="68" t="s">
        <v>1624</v>
      </c>
      <c r="AZ68" s="68" t="s">
        <v>164</v>
      </c>
      <c r="BA68" s="68" t="s">
        <v>1626</v>
      </c>
      <c r="BB68" s="68" t="s">
        <v>1623</v>
      </c>
      <c r="BC68" s="68" t="s">
        <v>1622</v>
      </c>
    </row>
    <row r="69" spans="1:57">
      <c r="A69" s="132">
        <v>44969</v>
      </c>
      <c r="B69" s="68" t="s">
        <v>1627</v>
      </c>
      <c r="C69" s="68" t="s">
        <v>1625</v>
      </c>
      <c r="D69" s="68" t="s">
        <v>1623</v>
      </c>
      <c r="E69" s="68" t="s">
        <v>1622</v>
      </c>
      <c r="F69" s="68" t="s">
        <v>164</v>
      </c>
      <c r="G69" s="68" t="s">
        <v>1623</v>
      </c>
      <c r="H69" s="68" t="s">
        <v>1622</v>
      </c>
      <c r="I69" s="68" t="s">
        <v>1626</v>
      </c>
      <c r="J69" s="68" t="s">
        <v>164</v>
      </c>
      <c r="K69" s="68" t="s">
        <v>1620</v>
      </c>
      <c r="L69" s="68" t="s">
        <v>1622</v>
      </c>
      <c r="M69" s="68" t="s">
        <v>164</v>
      </c>
      <c r="N69" s="68" t="s">
        <v>1622</v>
      </c>
      <c r="O69" s="68" t="s">
        <v>164</v>
      </c>
      <c r="P69" s="68" t="s">
        <v>1627</v>
      </c>
      <c r="Q69" s="68" t="s">
        <v>164</v>
      </c>
      <c r="R69" s="68" t="s">
        <v>1622</v>
      </c>
      <c r="S69" s="68" t="s">
        <v>1624</v>
      </c>
      <c r="T69" s="68" t="s">
        <v>1622</v>
      </c>
      <c r="U69" s="68" t="s">
        <v>1625</v>
      </c>
      <c r="V69" s="68" t="s">
        <v>164</v>
      </c>
      <c r="W69" s="68" t="s">
        <v>1624</v>
      </c>
      <c r="X69" s="68" t="s">
        <v>1624</v>
      </c>
      <c r="Y69" s="68" t="s">
        <v>1624</v>
      </c>
      <c r="Z69" s="68" t="s">
        <v>1623</v>
      </c>
      <c r="AA69" s="68" t="s">
        <v>1620</v>
      </c>
      <c r="AB69" s="68" t="s">
        <v>1623</v>
      </c>
      <c r="AC69" s="68" t="s">
        <v>1624</v>
      </c>
      <c r="AD69" s="68" t="s">
        <v>1619</v>
      </c>
      <c r="AE69" s="68" t="s">
        <v>164</v>
      </c>
      <c r="AF69" s="68" t="s">
        <v>1622</v>
      </c>
      <c r="AG69" s="68" t="s">
        <v>1624</v>
      </c>
      <c r="AH69" s="68" t="s">
        <v>1625</v>
      </c>
      <c r="AI69" s="68" t="s">
        <v>1623</v>
      </c>
      <c r="AJ69" s="68" t="s">
        <v>1622</v>
      </c>
      <c r="AK69" s="68" t="s">
        <v>1619</v>
      </c>
      <c r="AL69" s="68" t="s">
        <v>1623</v>
      </c>
      <c r="AM69" s="68" t="s">
        <v>1623</v>
      </c>
      <c r="AN69" s="68" t="s">
        <v>1622</v>
      </c>
      <c r="AO69" s="68" t="s">
        <v>1622</v>
      </c>
      <c r="AP69" s="68" t="s">
        <v>1623</v>
      </c>
      <c r="AQ69" s="68" t="s">
        <v>1623</v>
      </c>
      <c r="AR69" s="68" t="s">
        <v>1620</v>
      </c>
      <c r="AS69" s="68" t="s">
        <v>1622</v>
      </c>
      <c r="AT69" s="68" t="s">
        <v>1624</v>
      </c>
      <c r="AU69" s="68" t="s">
        <v>1623</v>
      </c>
      <c r="AV69" s="68" t="s">
        <v>1626</v>
      </c>
      <c r="AW69" s="68" t="s">
        <v>1622</v>
      </c>
      <c r="AX69" s="68" t="s">
        <v>1621</v>
      </c>
      <c r="AY69" s="68" t="s">
        <v>1624</v>
      </c>
      <c r="AZ69" s="68" t="s">
        <v>164</v>
      </c>
      <c r="BA69" s="68" t="s">
        <v>1626</v>
      </c>
      <c r="BB69" s="68" t="s">
        <v>1623</v>
      </c>
      <c r="BC69" s="68" t="s">
        <v>1622</v>
      </c>
    </row>
    <row r="70" spans="1:57">
      <c r="A70" s="132">
        <v>44970</v>
      </c>
      <c r="B70" s="68" t="s">
        <v>1627</v>
      </c>
      <c r="C70" s="68" t="s">
        <v>1625</v>
      </c>
      <c r="D70" s="68" t="s">
        <v>1623</v>
      </c>
      <c r="E70" s="68" t="s">
        <v>1622</v>
      </c>
      <c r="F70" s="68" t="s">
        <v>164</v>
      </c>
      <c r="G70" s="68" t="s">
        <v>1623</v>
      </c>
      <c r="H70" s="68" t="s">
        <v>1622</v>
      </c>
      <c r="I70" s="68" t="s">
        <v>1626</v>
      </c>
      <c r="J70" s="68" t="s">
        <v>164</v>
      </c>
      <c r="K70" s="68" t="s">
        <v>1620</v>
      </c>
      <c r="L70" s="68" t="s">
        <v>1622</v>
      </c>
      <c r="M70" s="68" t="s">
        <v>164</v>
      </c>
      <c r="N70" s="68" t="s">
        <v>1622</v>
      </c>
      <c r="O70" s="68" t="s">
        <v>164</v>
      </c>
      <c r="P70" s="68" t="s">
        <v>1627</v>
      </c>
      <c r="Q70" s="68" t="s">
        <v>164</v>
      </c>
      <c r="R70" s="68" t="s">
        <v>1622</v>
      </c>
      <c r="S70" s="68" t="s">
        <v>1624</v>
      </c>
      <c r="T70" s="68" t="s">
        <v>1622</v>
      </c>
      <c r="U70" s="68" t="s">
        <v>1625</v>
      </c>
      <c r="V70" s="68" t="s">
        <v>164</v>
      </c>
      <c r="W70" s="68" t="s">
        <v>1624</v>
      </c>
      <c r="X70" s="68" t="s">
        <v>1624</v>
      </c>
      <c r="Y70" s="68" t="s">
        <v>1624</v>
      </c>
      <c r="Z70" s="68" t="s">
        <v>1623</v>
      </c>
      <c r="AA70" s="68" t="s">
        <v>1620</v>
      </c>
      <c r="AB70" s="68" t="s">
        <v>1623</v>
      </c>
      <c r="AC70" s="68" t="s">
        <v>1624</v>
      </c>
      <c r="AD70" s="68" t="s">
        <v>1619</v>
      </c>
      <c r="AE70" s="68" t="s">
        <v>164</v>
      </c>
      <c r="AF70" s="68" t="s">
        <v>1622</v>
      </c>
      <c r="AG70" s="68" t="s">
        <v>1624</v>
      </c>
      <c r="AH70" s="68" t="s">
        <v>1625</v>
      </c>
      <c r="AI70" s="68" t="s">
        <v>1623</v>
      </c>
      <c r="AJ70" s="68" t="s">
        <v>1622</v>
      </c>
      <c r="AK70" s="68" t="s">
        <v>1619</v>
      </c>
      <c r="AL70" s="68" t="s">
        <v>1623</v>
      </c>
      <c r="AM70" s="68" t="s">
        <v>1623</v>
      </c>
      <c r="AN70" s="68" t="s">
        <v>1622</v>
      </c>
      <c r="AO70" s="68" t="s">
        <v>1622</v>
      </c>
      <c r="AP70" s="68" t="s">
        <v>1623</v>
      </c>
      <c r="AQ70" s="68" t="s">
        <v>1623</v>
      </c>
      <c r="AR70" s="68" t="s">
        <v>1620</v>
      </c>
      <c r="AS70" s="68" t="s">
        <v>1622</v>
      </c>
      <c r="AT70" s="68" t="s">
        <v>1624</v>
      </c>
      <c r="AU70" s="68" t="s">
        <v>1623</v>
      </c>
      <c r="AV70" s="68" t="s">
        <v>1626</v>
      </c>
      <c r="AW70" s="68" t="s">
        <v>1622</v>
      </c>
      <c r="AX70" s="68" t="s">
        <v>1621</v>
      </c>
      <c r="AY70" s="68" t="s">
        <v>1624</v>
      </c>
      <c r="AZ70" s="68" t="s">
        <v>164</v>
      </c>
      <c r="BA70" s="68" t="s">
        <v>1626</v>
      </c>
      <c r="BB70" s="68" t="s">
        <v>1623</v>
      </c>
      <c r="BC70" s="68" t="s">
        <v>1622</v>
      </c>
      <c r="BD70" s="68" t="s">
        <v>1624</v>
      </c>
      <c r="BE70" s="68" t="s">
        <v>1622</v>
      </c>
    </row>
    <row r="71" spans="1:57">
      <c r="A71" s="132">
        <v>44971</v>
      </c>
      <c r="B71" s="68" t="s">
        <v>1627</v>
      </c>
      <c r="C71" s="68" t="s">
        <v>1625</v>
      </c>
      <c r="D71" s="68" t="s">
        <v>1623</v>
      </c>
      <c r="E71" s="68" t="s">
        <v>1622</v>
      </c>
      <c r="F71" s="68" t="s">
        <v>164</v>
      </c>
      <c r="G71" s="68" t="s">
        <v>1623</v>
      </c>
      <c r="H71" s="68" t="s">
        <v>1622</v>
      </c>
      <c r="I71" s="68" t="s">
        <v>1626</v>
      </c>
      <c r="J71" s="68" t="s">
        <v>164</v>
      </c>
      <c r="K71" s="68" t="s">
        <v>1620</v>
      </c>
      <c r="L71" s="68" t="s">
        <v>1622</v>
      </c>
      <c r="M71" s="68" t="s">
        <v>164</v>
      </c>
      <c r="N71" s="68" t="s">
        <v>1622</v>
      </c>
      <c r="O71" s="68" t="s">
        <v>164</v>
      </c>
      <c r="P71" s="68" t="s">
        <v>1627</v>
      </c>
      <c r="Q71" s="68" t="s">
        <v>164</v>
      </c>
      <c r="R71" s="68" t="s">
        <v>1622</v>
      </c>
      <c r="S71" s="68" t="s">
        <v>1624</v>
      </c>
      <c r="T71" s="68" t="s">
        <v>1622</v>
      </c>
      <c r="U71" s="68" t="s">
        <v>1625</v>
      </c>
      <c r="V71" s="68" t="s">
        <v>164</v>
      </c>
      <c r="W71" s="68" t="s">
        <v>1624</v>
      </c>
      <c r="X71" s="68" t="s">
        <v>1624</v>
      </c>
      <c r="Y71" s="68" t="s">
        <v>1624</v>
      </c>
      <c r="Z71" s="68" t="s">
        <v>1623</v>
      </c>
      <c r="AA71" s="68" t="s">
        <v>1620</v>
      </c>
      <c r="AB71" s="68" t="s">
        <v>1623</v>
      </c>
      <c r="AC71" s="68" t="s">
        <v>1624</v>
      </c>
      <c r="AD71" s="68" t="s">
        <v>1619</v>
      </c>
      <c r="AE71" s="68" t="s">
        <v>164</v>
      </c>
      <c r="AF71" s="68" t="s">
        <v>1622</v>
      </c>
      <c r="AG71" s="68" t="s">
        <v>1624</v>
      </c>
      <c r="AH71" s="68" t="s">
        <v>1625</v>
      </c>
      <c r="AI71" s="68" t="s">
        <v>1623</v>
      </c>
      <c r="AJ71" s="68" t="s">
        <v>1622</v>
      </c>
      <c r="AK71" s="68" t="s">
        <v>1619</v>
      </c>
      <c r="AL71" s="68" t="s">
        <v>1623</v>
      </c>
      <c r="AM71" s="68" t="s">
        <v>1623</v>
      </c>
      <c r="AN71" s="68" t="s">
        <v>1622</v>
      </c>
      <c r="AO71" s="68" t="s">
        <v>1622</v>
      </c>
      <c r="AP71" s="68" t="s">
        <v>1623</v>
      </c>
      <c r="AQ71" s="68" t="s">
        <v>1623</v>
      </c>
      <c r="AR71" s="68" t="s">
        <v>1620</v>
      </c>
      <c r="AS71" s="68" t="s">
        <v>1622</v>
      </c>
      <c r="AT71" s="68" t="s">
        <v>1624</v>
      </c>
      <c r="AU71" s="68" t="s">
        <v>1623</v>
      </c>
      <c r="AV71" s="68" t="s">
        <v>1626</v>
      </c>
      <c r="AW71" s="68" t="s">
        <v>1622</v>
      </c>
      <c r="AX71" s="68" t="s">
        <v>1621</v>
      </c>
      <c r="AY71" s="68" t="s">
        <v>1624</v>
      </c>
      <c r="AZ71" s="68" t="s">
        <v>164</v>
      </c>
      <c r="BA71" s="68" t="s">
        <v>1626</v>
      </c>
      <c r="BB71" s="68" t="s">
        <v>1623</v>
      </c>
      <c r="BC71" s="68" t="s">
        <v>1622</v>
      </c>
      <c r="BD71" s="68" t="s">
        <v>1624</v>
      </c>
      <c r="BE71" s="68" t="s">
        <v>1622</v>
      </c>
    </row>
    <row r="72" spans="1:57">
      <c r="A72" s="132">
        <v>44972</v>
      </c>
      <c r="B72" s="68" t="s">
        <v>1627</v>
      </c>
      <c r="C72" s="68" t="s">
        <v>1625</v>
      </c>
      <c r="D72" s="68" t="s">
        <v>1623</v>
      </c>
      <c r="E72" s="68" t="s">
        <v>1622</v>
      </c>
      <c r="F72" s="68" t="s">
        <v>164</v>
      </c>
      <c r="G72" s="68" t="s">
        <v>1623</v>
      </c>
      <c r="H72" s="68" t="s">
        <v>1622</v>
      </c>
      <c r="I72" s="68" t="s">
        <v>1626</v>
      </c>
      <c r="J72" s="68" t="s">
        <v>164</v>
      </c>
      <c r="K72" s="68" t="s">
        <v>1620</v>
      </c>
      <c r="L72" s="68" t="s">
        <v>1622</v>
      </c>
      <c r="M72" s="68" t="s">
        <v>164</v>
      </c>
      <c r="N72" s="68" t="s">
        <v>1622</v>
      </c>
      <c r="O72" s="68" t="s">
        <v>164</v>
      </c>
      <c r="P72" s="68" t="s">
        <v>1627</v>
      </c>
      <c r="Q72" s="68" t="s">
        <v>164</v>
      </c>
      <c r="R72" s="68" t="s">
        <v>1622</v>
      </c>
      <c r="S72" s="68" t="s">
        <v>1624</v>
      </c>
      <c r="T72" s="68" t="s">
        <v>1622</v>
      </c>
      <c r="U72" s="68" t="s">
        <v>1625</v>
      </c>
      <c r="V72" s="68" t="s">
        <v>164</v>
      </c>
      <c r="W72" s="68" t="s">
        <v>1624</v>
      </c>
      <c r="X72" s="68" t="s">
        <v>1624</v>
      </c>
      <c r="Y72" s="68" t="s">
        <v>1624</v>
      </c>
      <c r="Z72" s="68" t="s">
        <v>1623</v>
      </c>
      <c r="AA72" s="68" t="s">
        <v>1620</v>
      </c>
      <c r="AB72" s="68" t="s">
        <v>1623</v>
      </c>
      <c r="AC72" s="68" t="s">
        <v>1624</v>
      </c>
      <c r="AD72" s="68" t="s">
        <v>1619</v>
      </c>
      <c r="AE72" s="68" t="s">
        <v>164</v>
      </c>
      <c r="AF72" s="68" t="s">
        <v>1622</v>
      </c>
      <c r="AG72" s="68" t="s">
        <v>1624</v>
      </c>
      <c r="AH72" s="68" t="s">
        <v>1625</v>
      </c>
      <c r="AI72" s="68" t="s">
        <v>1623</v>
      </c>
      <c r="AJ72" s="68" t="s">
        <v>1622</v>
      </c>
      <c r="AK72" s="68" t="s">
        <v>1619</v>
      </c>
      <c r="AL72" s="68" t="s">
        <v>1623</v>
      </c>
      <c r="AM72" s="68" t="s">
        <v>1623</v>
      </c>
      <c r="AN72" s="68" t="s">
        <v>1622</v>
      </c>
      <c r="AO72" s="68" t="s">
        <v>1622</v>
      </c>
      <c r="AP72" s="68" t="s">
        <v>1623</v>
      </c>
      <c r="AQ72" s="68" t="s">
        <v>1623</v>
      </c>
      <c r="AR72" s="68" t="s">
        <v>1620</v>
      </c>
      <c r="AS72" s="68" t="s">
        <v>1622</v>
      </c>
      <c r="AT72" s="68" t="s">
        <v>1624</v>
      </c>
      <c r="AU72" s="68" t="s">
        <v>1623</v>
      </c>
      <c r="AV72" s="68" t="s">
        <v>1626</v>
      </c>
      <c r="AW72" s="68" t="s">
        <v>1622</v>
      </c>
      <c r="AX72" s="68" t="s">
        <v>1621</v>
      </c>
      <c r="AY72" s="68" t="s">
        <v>1624</v>
      </c>
      <c r="AZ72" s="68" t="s">
        <v>164</v>
      </c>
      <c r="BA72" s="68" t="s">
        <v>1626</v>
      </c>
      <c r="BB72" s="68" t="s">
        <v>1623</v>
      </c>
      <c r="BC72" s="68" t="s">
        <v>1622</v>
      </c>
      <c r="BD72" s="68" t="s">
        <v>1624</v>
      </c>
      <c r="BE72" s="68" t="s">
        <v>1622</v>
      </c>
    </row>
    <row r="73" spans="1:57">
      <c r="A73" s="132">
        <v>44973</v>
      </c>
      <c r="B73" s="68" t="s">
        <v>1627</v>
      </c>
      <c r="C73" s="68" t="s">
        <v>1625</v>
      </c>
      <c r="D73" s="68" t="s">
        <v>1623</v>
      </c>
      <c r="E73" s="68" t="s">
        <v>1622</v>
      </c>
      <c r="F73" s="68" t="s">
        <v>164</v>
      </c>
      <c r="G73" s="68" t="s">
        <v>1623</v>
      </c>
      <c r="H73" s="68" t="s">
        <v>1622</v>
      </c>
      <c r="I73" s="68" t="s">
        <v>1626</v>
      </c>
      <c r="J73" s="68" t="s">
        <v>164</v>
      </c>
      <c r="K73" s="68" t="s">
        <v>1620</v>
      </c>
      <c r="L73" s="68" t="s">
        <v>1622</v>
      </c>
      <c r="M73" s="68" t="s">
        <v>164</v>
      </c>
      <c r="N73" s="68" t="s">
        <v>1622</v>
      </c>
      <c r="O73" s="68" t="s">
        <v>164</v>
      </c>
      <c r="P73" s="68" t="s">
        <v>1627</v>
      </c>
      <c r="Q73" s="68" t="s">
        <v>164</v>
      </c>
      <c r="R73" s="68" t="s">
        <v>1622</v>
      </c>
      <c r="S73" s="68" t="s">
        <v>1624</v>
      </c>
      <c r="T73" s="68" t="s">
        <v>1622</v>
      </c>
      <c r="U73" s="68" t="s">
        <v>1625</v>
      </c>
      <c r="V73" s="68" t="s">
        <v>164</v>
      </c>
      <c r="W73" s="68" t="s">
        <v>1624</v>
      </c>
      <c r="X73" s="68" t="s">
        <v>1624</v>
      </c>
      <c r="Y73" s="68" t="s">
        <v>1624</v>
      </c>
      <c r="Z73" s="68" t="s">
        <v>1623</v>
      </c>
      <c r="AA73" s="68" t="s">
        <v>1620</v>
      </c>
      <c r="AB73" s="68" t="s">
        <v>1623</v>
      </c>
      <c r="AC73" s="68" t="s">
        <v>1624</v>
      </c>
      <c r="AD73" s="68" t="s">
        <v>1619</v>
      </c>
      <c r="AE73" s="68" t="s">
        <v>164</v>
      </c>
      <c r="AF73" s="68" t="s">
        <v>1622</v>
      </c>
      <c r="AG73" s="68" t="s">
        <v>1624</v>
      </c>
      <c r="AH73" s="68" t="s">
        <v>1625</v>
      </c>
      <c r="AI73" s="68" t="s">
        <v>1623</v>
      </c>
      <c r="AJ73" s="68" t="s">
        <v>1622</v>
      </c>
      <c r="AK73" s="68" t="s">
        <v>1619</v>
      </c>
      <c r="AL73" s="68" t="s">
        <v>1623</v>
      </c>
      <c r="AM73" s="68" t="s">
        <v>1623</v>
      </c>
      <c r="AN73" s="68" t="s">
        <v>1622</v>
      </c>
      <c r="AO73" s="68" t="s">
        <v>1622</v>
      </c>
      <c r="AP73" s="68" t="s">
        <v>1623</v>
      </c>
      <c r="AQ73" s="68" t="s">
        <v>1623</v>
      </c>
      <c r="AR73" s="68" t="s">
        <v>1620</v>
      </c>
      <c r="AS73" s="68" t="s">
        <v>1622</v>
      </c>
      <c r="AT73" s="68" t="s">
        <v>1624</v>
      </c>
      <c r="AU73" s="68" t="s">
        <v>1623</v>
      </c>
      <c r="AV73" s="68" t="s">
        <v>1626</v>
      </c>
      <c r="AW73" s="68" t="s">
        <v>1622</v>
      </c>
      <c r="AX73" s="68" t="s">
        <v>1621</v>
      </c>
      <c r="AY73" s="68" t="s">
        <v>1624</v>
      </c>
      <c r="AZ73" s="68" t="s">
        <v>164</v>
      </c>
      <c r="BA73" s="68" t="s">
        <v>1626</v>
      </c>
      <c r="BB73" s="68" t="s">
        <v>1623</v>
      </c>
      <c r="BC73" s="68" t="s">
        <v>1622</v>
      </c>
      <c r="BD73" s="68" t="s">
        <v>1624</v>
      </c>
      <c r="BE73" s="68" t="s">
        <v>1622</v>
      </c>
    </row>
    <row r="74" spans="1:57">
      <c r="A74" s="132">
        <v>44974</v>
      </c>
      <c r="B74" s="68" t="s">
        <v>1627</v>
      </c>
      <c r="C74" s="68" t="s">
        <v>1625</v>
      </c>
      <c r="D74" s="68" t="s">
        <v>1623</v>
      </c>
      <c r="E74" s="68" t="s">
        <v>1622</v>
      </c>
      <c r="F74" s="68" t="s">
        <v>164</v>
      </c>
      <c r="G74" s="68" t="s">
        <v>1623</v>
      </c>
      <c r="H74" s="68" t="s">
        <v>1622</v>
      </c>
      <c r="I74" s="68" t="s">
        <v>1626</v>
      </c>
      <c r="J74" s="68" t="s">
        <v>164</v>
      </c>
      <c r="K74" s="68" t="s">
        <v>1620</v>
      </c>
      <c r="L74" s="68" t="s">
        <v>1622</v>
      </c>
      <c r="M74" s="68" t="s">
        <v>164</v>
      </c>
      <c r="N74" s="68" t="s">
        <v>1622</v>
      </c>
      <c r="O74" s="68" t="s">
        <v>164</v>
      </c>
      <c r="P74" s="68" t="s">
        <v>1627</v>
      </c>
      <c r="Q74" s="68" t="s">
        <v>164</v>
      </c>
      <c r="R74" s="68" t="s">
        <v>1622</v>
      </c>
      <c r="S74" s="68" t="s">
        <v>1624</v>
      </c>
      <c r="T74" s="68" t="s">
        <v>1622</v>
      </c>
      <c r="U74" s="68" t="s">
        <v>1625</v>
      </c>
      <c r="V74" s="68" t="s">
        <v>164</v>
      </c>
      <c r="W74" s="68" t="s">
        <v>1624</v>
      </c>
      <c r="X74" s="68" t="s">
        <v>1624</v>
      </c>
      <c r="Y74" s="68" t="s">
        <v>1624</v>
      </c>
      <c r="Z74" s="68" t="s">
        <v>1623</v>
      </c>
      <c r="AA74" s="68" t="s">
        <v>1620</v>
      </c>
      <c r="AB74" s="68" t="s">
        <v>1623</v>
      </c>
      <c r="AC74" s="68" t="s">
        <v>1624</v>
      </c>
      <c r="AD74" s="68" t="s">
        <v>1619</v>
      </c>
      <c r="AE74" s="68" t="s">
        <v>164</v>
      </c>
      <c r="AF74" s="68" t="s">
        <v>1622</v>
      </c>
      <c r="AG74" s="68" t="s">
        <v>1624</v>
      </c>
      <c r="AH74" s="68" t="s">
        <v>1625</v>
      </c>
      <c r="AI74" s="68" t="s">
        <v>1623</v>
      </c>
      <c r="AJ74" s="68" t="s">
        <v>1622</v>
      </c>
      <c r="AK74" s="68" t="s">
        <v>1619</v>
      </c>
      <c r="AL74" s="68" t="s">
        <v>1623</v>
      </c>
      <c r="AM74" s="68" t="s">
        <v>1623</v>
      </c>
      <c r="AN74" s="68" t="s">
        <v>1622</v>
      </c>
      <c r="AO74" s="68" t="s">
        <v>1622</v>
      </c>
      <c r="AP74" s="68" t="s">
        <v>1623</v>
      </c>
      <c r="AQ74" s="68" t="s">
        <v>1623</v>
      </c>
      <c r="AR74" s="68" t="s">
        <v>1620</v>
      </c>
      <c r="AS74" s="68" t="s">
        <v>1622</v>
      </c>
      <c r="AT74" s="68" t="s">
        <v>1624</v>
      </c>
      <c r="AU74" s="68" t="s">
        <v>1623</v>
      </c>
      <c r="AV74" s="68" t="s">
        <v>1626</v>
      </c>
      <c r="AW74" s="68" t="s">
        <v>1622</v>
      </c>
      <c r="AX74" s="68" t="s">
        <v>1621</v>
      </c>
      <c r="AY74" s="68" t="s">
        <v>1624</v>
      </c>
      <c r="AZ74" s="68" t="s">
        <v>164</v>
      </c>
      <c r="BA74" s="68" t="s">
        <v>1626</v>
      </c>
      <c r="BB74" s="68" t="s">
        <v>1623</v>
      </c>
      <c r="BC74" s="68" t="s">
        <v>1622</v>
      </c>
      <c r="BD74" s="68" t="s">
        <v>1624</v>
      </c>
      <c r="BE74" s="68" t="s">
        <v>1622</v>
      </c>
    </row>
    <row r="75" spans="1:57">
      <c r="A75" s="132">
        <v>44975</v>
      </c>
      <c r="B75" s="68" t="s">
        <v>1627</v>
      </c>
      <c r="C75" s="68" t="s">
        <v>1625</v>
      </c>
      <c r="D75" s="68" t="s">
        <v>1623</v>
      </c>
      <c r="E75" s="68" t="s">
        <v>1622</v>
      </c>
      <c r="F75" s="68" t="s">
        <v>164</v>
      </c>
      <c r="G75" s="68" t="s">
        <v>1623</v>
      </c>
      <c r="H75" s="68" t="s">
        <v>1622</v>
      </c>
      <c r="I75" s="68" t="s">
        <v>1626</v>
      </c>
      <c r="J75" s="68" t="s">
        <v>164</v>
      </c>
      <c r="K75" s="68" t="s">
        <v>1620</v>
      </c>
      <c r="L75" s="68" t="s">
        <v>1622</v>
      </c>
      <c r="M75" s="68" t="s">
        <v>164</v>
      </c>
      <c r="N75" s="68" t="s">
        <v>1622</v>
      </c>
      <c r="O75" s="68" t="s">
        <v>164</v>
      </c>
      <c r="P75" s="68" t="s">
        <v>1627</v>
      </c>
      <c r="Q75" s="68" t="s">
        <v>164</v>
      </c>
      <c r="R75" s="68" t="s">
        <v>1622</v>
      </c>
      <c r="S75" s="68" t="s">
        <v>1624</v>
      </c>
      <c r="T75" s="68" t="s">
        <v>1622</v>
      </c>
      <c r="U75" s="68" t="s">
        <v>1625</v>
      </c>
      <c r="V75" s="68" t="s">
        <v>164</v>
      </c>
      <c r="W75" s="68" t="s">
        <v>1624</v>
      </c>
      <c r="X75" s="68" t="s">
        <v>1624</v>
      </c>
      <c r="Y75" s="68" t="s">
        <v>1624</v>
      </c>
      <c r="Z75" s="68" t="s">
        <v>1623</v>
      </c>
      <c r="AA75" s="68" t="s">
        <v>1620</v>
      </c>
      <c r="AB75" s="68" t="s">
        <v>1623</v>
      </c>
      <c r="AC75" s="68" t="s">
        <v>1624</v>
      </c>
      <c r="AD75" s="68" t="s">
        <v>1619</v>
      </c>
      <c r="AE75" s="68" t="s">
        <v>164</v>
      </c>
      <c r="AF75" s="68" t="s">
        <v>1622</v>
      </c>
      <c r="AG75" s="68" t="s">
        <v>1624</v>
      </c>
      <c r="AH75" s="68" t="s">
        <v>1625</v>
      </c>
      <c r="AI75" s="68" t="s">
        <v>1623</v>
      </c>
      <c r="AJ75" s="68" t="s">
        <v>1622</v>
      </c>
      <c r="AK75" s="68" t="s">
        <v>1619</v>
      </c>
      <c r="AL75" s="68" t="s">
        <v>1623</v>
      </c>
      <c r="AM75" s="68" t="s">
        <v>1623</v>
      </c>
      <c r="AN75" s="68" t="s">
        <v>1622</v>
      </c>
      <c r="AO75" s="68" t="s">
        <v>1622</v>
      </c>
      <c r="AP75" s="68" t="s">
        <v>1623</v>
      </c>
      <c r="AQ75" s="68" t="s">
        <v>1623</v>
      </c>
      <c r="AR75" s="68" t="s">
        <v>1620</v>
      </c>
      <c r="AS75" s="68" t="s">
        <v>1622</v>
      </c>
      <c r="AT75" s="68" t="s">
        <v>1624</v>
      </c>
      <c r="AU75" s="68" t="s">
        <v>1623</v>
      </c>
      <c r="AV75" s="68" t="s">
        <v>1626</v>
      </c>
      <c r="AW75" s="68" t="s">
        <v>1622</v>
      </c>
      <c r="AX75" s="68" t="s">
        <v>1621</v>
      </c>
      <c r="AY75" s="68" t="s">
        <v>1624</v>
      </c>
      <c r="AZ75" s="68" t="s">
        <v>164</v>
      </c>
      <c r="BA75" s="68" t="s">
        <v>1626</v>
      </c>
      <c r="BB75" s="68" t="s">
        <v>1623</v>
      </c>
      <c r="BC75" s="68" t="s">
        <v>1622</v>
      </c>
      <c r="BD75" s="68" t="s">
        <v>1624</v>
      </c>
      <c r="BE75" s="68" t="s">
        <v>1622</v>
      </c>
    </row>
    <row r="76" spans="1:57">
      <c r="A76" s="132">
        <v>44976</v>
      </c>
      <c r="B76" s="68" t="s">
        <v>1627</v>
      </c>
      <c r="C76" s="68" t="s">
        <v>1625</v>
      </c>
      <c r="D76" s="68" t="s">
        <v>1623</v>
      </c>
      <c r="E76" s="68" t="s">
        <v>1622</v>
      </c>
      <c r="F76" s="68" t="s">
        <v>164</v>
      </c>
      <c r="G76" s="68" t="s">
        <v>1623</v>
      </c>
      <c r="H76" s="68" t="s">
        <v>1622</v>
      </c>
      <c r="I76" s="68" t="s">
        <v>1626</v>
      </c>
      <c r="J76" s="68" t="s">
        <v>164</v>
      </c>
      <c r="K76" s="68" t="s">
        <v>1620</v>
      </c>
      <c r="L76" s="68" t="s">
        <v>1622</v>
      </c>
      <c r="M76" s="68" t="s">
        <v>164</v>
      </c>
      <c r="N76" s="68" t="s">
        <v>1622</v>
      </c>
      <c r="O76" s="68" t="s">
        <v>164</v>
      </c>
      <c r="P76" s="68" t="s">
        <v>1627</v>
      </c>
      <c r="Q76" s="68" t="s">
        <v>164</v>
      </c>
      <c r="R76" s="68" t="s">
        <v>1622</v>
      </c>
      <c r="S76" s="68" t="s">
        <v>1624</v>
      </c>
      <c r="T76" s="68" t="s">
        <v>1622</v>
      </c>
      <c r="U76" s="68" t="s">
        <v>1625</v>
      </c>
      <c r="V76" s="68" t="s">
        <v>164</v>
      </c>
      <c r="W76" s="68" t="s">
        <v>1624</v>
      </c>
      <c r="X76" s="68" t="s">
        <v>1624</v>
      </c>
      <c r="Y76" s="68" t="s">
        <v>1624</v>
      </c>
      <c r="Z76" s="68" t="s">
        <v>1623</v>
      </c>
      <c r="AA76" s="68" t="s">
        <v>1620</v>
      </c>
      <c r="AB76" s="68" t="s">
        <v>1623</v>
      </c>
      <c r="AC76" s="68" t="s">
        <v>1624</v>
      </c>
      <c r="AD76" s="68" t="s">
        <v>1619</v>
      </c>
      <c r="AE76" s="68" t="s">
        <v>164</v>
      </c>
      <c r="AF76" s="68" t="s">
        <v>1622</v>
      </c>
      <c r="AG76" s="68" t="s">
        <v>1624</v>
      </c>
      <c r="AH76" s="68" t="s">
        <v>1625</v>
      </c>
      <c r="AI76" s="68" t="s">
        <v>1623</v>
      </c>
      <c r="AJ76" s="68" t="s">
        <v>1622</v>
      </c>
      <c r="AK76" s="68" t="s">
        <v>1619</v>
      </c>
      <c r="AL76" s="68" t="s">
        <v>1623</v>
      </c>
      <c r="AM76" s="68" t="s">
        <v>1623</v>
      </c>
      <c r="AN76" s="68" t="s">
        <v>1622</v>
      </c>
      <c r="AO76" s="68" t="s">
        <v>1622</v>
      </c>
      <c r="AP76" s="68" t="s">
        <v>1623</v>
      </c>
      <c r="AQ76" s="68" t="s">
        <v>1623</v>
      </c>
      <c r="AR76" s="68" t="s">
        <v>1620</v>
      </c>
      <c r="AS76" s="68" t="s">
        <v>1622</v>
      </c>
      <c r="AT76" s="68" t="s">
        <v>1624</v>
      </c>
      <c r="AU76" s="68" t="s">
        <v>1623</v>
      </c>
      <c r="AV76" s="68" t="s">
        <v>1626</v>
      </c>
      <c r="AW76" s="68" t="s">
        <v>1622</v>
      </c>
      <c r="AX76" s="68" t="s">
        <v>1621</v>
      </c>
      <c r="AY76" s="68" t="s">
        <v>1624</v>
      </c>
      <c r="AZ76" s="68" t="s">
        <v>164</v>
      </c>
      <c r="BA76" s="68" t="s">
        <v>1626</v>
      </c>
      <c r="BB76" s="68" t="s">
        <v>1623</v>
      </c>
      <c r="BC76" s="68" t="s">
        <v>1622</v>
      </c>
      <c r="BD76" s="68" t="s">
        <v>1624</v>
      </c>
      <c r="BE76" s="68" t="s">
        <v>1622</v>
      </c>
    </row>
    <row r="77" spans="1:57">
      <c r="A77" s="132">
        <v>44977</v>
      </c>
      <c r="B77" s="68" t="s">
        <v>1627</v>
      </c>
      <c r="C77" s="68" t="s">
        <v>1625</v>
      </c>
      <c r="D77" s="68" t="s">
        <v>1623</v>
      </c>
      <c r="E77" s="68" t="s">
        <v>1622</v>
      </c>
      <c r="F77" s="68" t="s">
        <v>164</v>
      </c>
      <c r="G77" s="68" t="s">
        <v>1623</v>
      </c>
      <c r="H77" s="68" t="s">
        <v>1622</v>
      </c>
      <c r="I77" s="68" t="s">
        <v>1626</v>
      </c>
      <c r="J77" s="68" t="s">
        <v>164</v>
      </c>
      <c r="K77" s="68" t="s">
        <v>1620</v>
      </c>
      <c r="L77" s="68" t="s">
        <v>1622</v>
      </c>
      <c r="M77" s="68" t="s">
        <v>164</v>
      </c>
      <c r="N77" s="68" t="s">
        <v>1622</v>
      </c>
      <c r="O77" s="68" t="s">
        <v>164</v>
      </c>
      <c r="P77" s="68" t="s">
        <v>1627</v>
      </c>
      <c r="Q77" s="68" t="s">
        <v>164</v>
      </c>
      <c r="R77" s="68" t="s">
        <v>1622</v>
      </c>
      <c r="S77" s="68" t="s">
        <v>1624</v>
      </c>
      <c r="T77" s="68" t="s">
        <v>1622</v>
      </c>
      <c r="U77" s="68" t="s">
        <v>1625</v>
      </c>
      <c r="V77" s="68" t="s">
        <v>164</v>
      </c>
      <c r="W77" s="68" t="s">
        <v>1624</v>
      </c>
      <c r="X77" s="68" t="s">
        <v>1624</v>
      </c>
      <c r="Y77" s="68" t="s">
        <v>1624</v>
      </c>
      <c r="Z77" s="68" t="s">
        <v>1623</v>
      </c>
      <c r="AA77" s="68" t="s">
        <v>1620</v>
      </c>
      <c r="AB77" s="68" t="s">
        <v>1623</v>
      </c>
      <c r="AC77" s="68" t="s">
        <v>1624</v>
      </c>
      <c r="AD77" s="68" t="s">
        <v>1619</v>
      </c>
      <c r="AE77" s="68" t="s">
        <v>164</v>
      </c>
      <c r="AF77" s="68" t="s">
        <v>1622</v>
      </c>
      <c r="AG77" s="68" t="s">
        <v>1624</v>
      </c>
      <c r="AH77" s="68" t="s">
        <v>1625</v>
      </c>
      <c r="AI77" s="68" t="s">
        <v>1623</v>
      </c>
      <c r="AJ77" s="68" t="s">
        <v>1622</v>
      </c>
      <c r="AK77" s="68" t="s">
        <v>1619</v>
      </c>
      <c r="AL77" s="68" t="s">
        <v>1623</v>
      </c>
      <c r="AM77" s="68" t="s">
        <v>1623</v>
      </c>
      <c r="AN77" s="68" t="s">
        <v>1622</v>
      </c>
      <c r="AO77" s="68" t="s">
        <v>1622</v>
      </c>
      <c r="AP77" s="68" t="s">
        <v>1623</v>
      </c>
      <c r="AQ77" s="68" t="s">
        <v>1623</v>
      </c>
      <c r="AR77" s="68" t="s">
        <v>1620</v>
      </c>
      <c r="AS77" s="68" t="s">
        <v>1622</v>
      </c>
      <c r="AT77" s="68" t="s">
        <v>1624</v>
      </c>
      <c r="AU77" s="68" t="s">
        <v>1623</v>
      </c>
      <c r="AV77" s="68" t="s">
        <v>1626</v>
      </c>
      <c r="AW77" s="68" t="s">
        <v>1622</v>
      </c>
      <c r="AX77" s="68" t="s">
        <v>1621</v>
      </c>
      <c r="AY77" s="68" t="s">
        <v>1624</v>
      </c>
      <c r="AZ77" s="68" t="s">
        <v>164</v>
      </c>
      <c r="BA77" s="68" t="s">
        <v>1626</v>
      </c>
      <c r="BB77" s="68" t="s">
        <v>1623</v>
      </c>
      <c r="BC77" s="68" t="s">
        <v>1622</v>
      </c>
      <c r="BD77" s="68" t="s">
        <v>1624</v>
      </c>
      <c r="BE77" s="68" t="s">
        <v>1622</v>
      </c>
    </row>
    <row r="78" spans="1:57">
      <c r="A78" s="132">
        <v>44978</v>
      </c>
      <c r="B78" s="68" t="s">
        <v>1627</v>
      </c>
      <c r="C78" s="68" t="s">
        <v>1625</v>
      </c>
      <c r="D78" s="68" t="s">
        <v>1623</v>
      </c>
      <c r="E78" s="68" t="s">
        <v>1622</v>
      </c>
      <c r="F78" s="68" t="s">
        <v>164</v>
      </c>
      <c r="G78" s="68" t="s">
        <v>1623</v>
      </c>
      <c r="H78" s="68" t="s">
        <v>1622</v>
      </c>
      <c r="I78" s="68" t="s">
        <v>1626</v>
      </c>
      <c r="J78" s="68" t="s">
        <v>164</v>
      </c>
      <c r="K78" s="68" t="s">
        <v>1620</v>
      </c>
      <c r="L78" s="68" t="s">
        <v>1622</v>
      </c>
      <c r="M78" s="68" t="s">
        <v>164</v>
      </c>
      <c r="N78" s="68" t="s">
        <v>1622</v>
      </c>
      <c r="O78" s="68" t="s">
        <v>164</v>
      </c>
      <c r="P78" s="68" t="s">
        <v>1627</v>
      </c>
      <c r="Q78" s="68" t="s">
        <v>164</v>
      </c>
      <c r="R78" s="68" t="s">
        <v>1622</v>
      </c>
      <c r="S78" s="68" t="s">
        <v>1624</v>
      </c>
      <c r="T78" s="68" t="s">
        <v>1622</v>
      </c>
      <c r="U78" s="68" t="s">
        <v>1625</v>
      </c>
      <c r="V78" s="68" t="s">
        <v>164</v>
      </c>
      <c r="W78" s="68" t="s">
        <v>1624</v>
      </c>
      <c r="X78" s="68" t="s">
        <v>1624</v>
      </c>
      <c r="Y78" s="68" t="s">
        <v>1624</v>
      </c>
      <c r="Z78" s="68" t="s">
        <v>1623</v>
      </c>
      <c r="AA78" s="68" t="s">
        <v>1620</v>
      </c>
      <c r="AB78" s="68" t="s">
        <v>1623</v>
      </c>
      <c r="AC78" s="68" t="s">
        <v>1624</v>
      </c>
      <c r="AD78" s="68" t="s">
        <v>1619</v>
      </c>
      <c r="AE78" s="68" t="s">
        <v>164</v>
      </c>
      <c r="AF78" s="68" t="s">
        <v>1622</v>
      </c>
      <c r="AG78" s="68" t="s">
        <v>1624</v>
      </c>
      <c r="AH78" s="68" t="s">
        <v>1625</v>
      </c>
      <c r="AI78" s="68" t="s">
        <v>1623</v>
      </c>
      <c r="AJ78" s="68" t="s">
        <v>1622</v>
      </c>
      <c r="AK78" s="68" t="s">
        <v>1619</v>
      </c>
      <c r="AL78" s="68" t="s">
        <v>1623</v>
      </c>
      <c r="AM78" s="68" t="s">
        <v>1623</v>
      </c>
      <c r="AN78" s="68" t="s">
        <v>1622</v>
      </c>
      <c r="AO78" s="68" t="s">
        <v>1622</v>
      </c>
      <c r="AP78" s="68" t="s">
        <v>1623</v>
      </c>
      <c r="AQ78" s="68" t="s">
        <v>1623</v>
      </c>
      <c r="AR78" s="68" t="s">
        <v>1620</v>
      </c>
      <c r="AS78" s="68" t="s">
        <v>1622</v>
      </c>
      <c r="AT78" s="68" t="s">
        <v>1624</v>
      </c>
      <c r="AU78" s="68" t="s">
        <v>1623</v>
      </c>
      <c r="AV78" s="68" t="s">
        <v>1626</v>
      </c>
      <c r="AW78" s="68" t="s">
        <v>1622</v>
      </c>
      <c r="AX78" s="68" t="s">
        <v>1621</v>
      </c>
      <c r="AY78" s="68" t="s">
        <v>1624</v>
      </c>
      <c r="AZ78" s="68" t="s">
        <v>164</v>
      </c>
      <c r="BA78" s="68" t="s">
        <v>1626</v>
      </c>
      <c r="BB78" s="68" t="s">
        <v>1623</v>
      </c>
      <c r="BC78" s="68" t="s">
        <v>1622</v>
      </c>
      <c r="BD78" s="68" t="s">
        <v>1624</v>
      </c>
      <c r="BE78" s="68" t="s">
        <v>1622</v>
      </c>
    </row>
    <row r="79" spans="1:57">
      <c r="A79" s="132">
        <v>44979</v>
      </c>
      <c r="B79" s="68" t="s">
        <v>1627</v>
      </c>
      <c r="C79" s="68" t="s">
        <v>1625</v>
      </c>
      <c r="D79" s="68" t="s">
        <v>1623</v>
      </c>
      <c r="E79" s="68" t="s">
        <v>1622</v>
      </c>
      <c r="F79" s="68" t="s">
        <v>164</v>
      </c>
      <c r="G79" s="68" t="s">
        <v>1623</v>
      </c>
      <c r="H79" s="68" t="s">
        <v>1622</v>
      </c>
      <c r="I79" s="68" t="s">
        <v>1626</v>
      </c>
      <c r="J79" s="68" t="s">
        <v>164</v>
      </c>
      <c r="K79" s="68" t="s">
        <v>1620</v>
      </c>
      <c r="L79" s="68" t="s">
        <v>1622</v>
      </c>
      <c r="M79" s="68" t="s">
        <v>164</v>
      </c>
      <c r="N79" s="68" t="s">
        <v>1622</v>
      </c>
      <c r="O79" s="68" t="s">
        <v>164</v>
      </c>
      <c r="P79" s="68" t="s">
        <v>1627</v>
      </c>
      <c r="Q79" s="68" t="s">
        <v>164</v>
      </c>
      <c r="R79" s="68" t="s">
        <v>1622</v>
      </c>
      <c r="S79" s="68" t="s">
        <v>1624</v>
      </c>
      <c r="T79" s="68" t="s">
        <v>1622</v>
      </c>
      <c r="U79" s="68" t="s">
        <v>1625</v>
      </c>
      <c r="V79" s="68" t="s">
        <v>164</v>
      </c>
      <c r="W79" s="68" t="s">
        <v>1624</v>
      </c>
      <c r="X79" s="68" t="s">
        <v>1624</v>
      </c>
      <c r="Y79" s="68" t="s">
        <v>1624</v>
      </c>
      <c r="Z79" s="68" t="s">
        <v>1623</v>
      </c>
      <c r="AA79" s="68" t="s">
        <v>1620</v>
      </c>
      <c r="AB79" s="68" t="s">
        <v>1623</v>
      </c>
      <c r="AC79" s="68" t="s">
        <v>1624</v>
      </c>
      <c r="AD79" s="68" t="s">
        <v>1619</v>
      </c>
      <c r="AE79" s="68" t="s">
        <v>164</v>
      </c>
      <c r="AF79" s="68" t="s">
        <v>1622</v>
      </c>
      <c r="AG79" s="68" t="s">
        <v>1624</v>
      </c>
      <c r="AH79" s="68" t="s">
        <v>1625</v>
      </c>
      <c r="AI79" s="68" t="s">
        <v>1623</v>
      </c>
      <c r="AJ79" s="68" t="s">
        <v>1622</v>
      </c>
      <c r="AK79" s="68" t="s">
        <v>1619</v>
      </c>
      <c r="AL79" s="68" t="s">
        <v>1623</v>
      </c>
      <c r="AM79" s="68" t="s">
        <v>1623</v>
      </c>
      <c r="AN79" s="68" t="s">
        <v>1622</v>
      </c>
      <c r="AO79" s="68" t="s">
        <v>1622</v>
      </c>
      <c r="AP79" s="68" t="s">
        <v>1623</v>
      </c>
      <c r="AQ79" s="68" t="s">
        <v>1623</v>
      </c>
      <c r="AR79" s="68" t="s">
        <v>1620</v>
      </c>
      <c r="AS79" s="68" t="s">
        <v>1622</v>
      </c>
      <c r="AT79" s="68" t="s">
        <v>1624</v>
      </c>
      <c r="AU79" s="68" t="s">
        <v>1623</v>
      </c>
      <c r="AV79" s="68" t="s">
        <v>1626</v>
      </c>
      <c r="AW79" s="68" t="s">
        <v>1622</v>
      </c>
      <c r="AX79" s="68" t="s">
        <v>1621</v>
      </c>
      <c r="AY79" s="68" t="s">
        <v>1624</v>
      </c>
      <c r="AZ79" s="68" t="s">
        <v>164</v>
      </c>
      <c r="BA79" s="68" t="s">
        <v>1626</v>
      </c>
      <c r="BB79" s="68" t="s">
        <v>1623</v>
      </c>
      <c r="BC79" s="68" t="s">
        <v>1622</v>
      </c>
      <c r="BD79" s="68" t="s">
        <v>1624</v>
      </c>
      <c r="BE79" s="68" t="s">
        <v>1622</v>
      </c>
    </row>
    <row r="80" spans="1:57">
      <c r="A80" s="132">
        <v>44980</v>
      </c>
      <c r="B80" s="68" t="s">
        <v>1627</v>
      </c>
      <c r="C80" s="68" t="s">
        <v>1625</v>
      </c>
      <c r="D80" s="68" t="s">
        <v>1623</v>
      </c>
      <c r="E80" s="68" t="s">
        <v>1622</v>
      </c>
      <c r="F80" s="68" t="s">
        <v>164</v>
      </c>
      <c r="G80" s="68" t="s">
        <v>1623</v>
      </c>
      <c r="H80" s="68" t="s">
        <v>1622</v>
      </c>
      <c r="I80" s="68" t="s">
        <v>1626</v>
      </c>
      <c r="J80" s="68" t="s">
        <v>164</v>
      </c>
      <c r="K80" s="68" t="s">
        <v>1620</v>
      </c>
      <c r="L80" s="68" t="s">
        <v>1622</v>
      </c>
      <c r="M80" s="68" t="s">
        <v>164</v>
      </c>
      <c r="N80" s="68" t="s">
        <v>1622</v>
      </c>
      <c r="O80" s="68" t="s">
        <v>164</v>
      </c>
      <c r="P80" s="68" t="s">
        <v>1627</v>
      </c>
      <c r="Q80" s="68" t="s">
        <v>164</v>
      </c>
      <c r="R80" s="68" t="s">
        <v>1622</v>
      </c>
      <c r="S80" s="68" t="s">
        <v>1624</v>
      </c>
      <c r="T80" s="68" t="s">
        <v>1622</v>
      </c>
      <c r="U80" s="68" t="s">
        <v>1625</v>
      </c>
      <c r="V80" s="68" t="s">
        <v>164</v>
      </c>
      <c r="W80" s="68" t="s">
        <v>1624</v>
      </c>
      <c r="X80" s="68" t="s">
        <v>1624</v>
      </c>
      <c r="Y80" s="68" t="s">
        <v>1624</v>
      </c>
      <c r="Z80" s="68" t="s">
        <v>1623</v>
      </c>
      <c r="AA80" s="68" t="s">
        <v>1620</v>
      </c>
      <c r="AB80" s="68" t="s">
        <v>1623</v>
      </c>
      <c r="AC80" s="68" t="s">
        <v>1624</v>
      </c>
      <c r="AD80" s="68" t="s">
        <v>1619</v>
      </c>
      <c r="AE80" s="68" t="s">
        <v>164</v>
      </c>
      <c r="AF80" s="68" t="s">
        <v>1622</v>
      </c>
      <c r="AG80" s="68" t="s">
        <v>1624</v>
      </c>
      <c r="AH80" s="68" t="s">
        <v>1625</v>
      </c>
      <c r="AI80" s="68" t="s">
        <v>1623</v>
      </c>
      <c r="AJ80" s="68" t="s">
        <v>1622</v>
      </c>
      <c r="AK80" s="68" t="s">
        <v>1619</v>
      </c>
      <c r="AL80" s="68" t="s">
        <v>1623</v>
      </c>
      <c r="AM80" s="68" t="s">
        <v>1623</v>
      </c>
      <c r="AN80" s="68" t="s">
        <v>1622</v>
      </c>
      <c r="AO80" s="68" t="s">
        <v>1622</v>
      </c>
      <c r="AP80" s="68" t="s">
        <v>1623</v>
      </c>
      <c r="AQ80" s="68" t="s">
        <v>1623</v>
      </c>
      <c r="AR80" s="68" t="s">
        <v>1620</v>
      </c>
      <c r="AS80" s="68" t="s">
        <v>1622</v>
      </c>
      <c r="AT80" s="68" t="s">
        <v>1624</v>
      </c>
      <c r="AU80" s="68" t="s">
        <v>1623</v>
      </c>
      <c r="AV80" s="68" t="s">
        <v>1626</v>
      </c>
      <c r="AW80" s="68" t="s">
        <v>1622</v>
      </c>
      <c r="AX80" s="68" t="s">
        <v>1621</v>
      </c>
      <c r="AY80" s="68" t="s">
        <v>1624</v>
      </c>
      <c r="AZ80" s="68" t="s">
        <v>164</v>
      </c>
      <c r="BA80" s="68" t="s">
        <v>1626</v>
      </c>
      <c r="BB80" s="68" t="s">
        <v>1623</v>
      </c>
      <c r="BC80" s="68" t="s">
        <v>1622</v>
      </c>
      <c r="BD80" s="68" t="s">
        <v>1624</v>
      </c>
      <c r="BE80" s="68" t="s">
        <v>1622</v>
      </c>
    </row>
    <row r="81" spans="1:58">
      <c r="A81" s="132">
        <v>44981</v>
      </c>
      <c r="B81" s="68" t="s">
        <v>1627</v>
      </c>
      <c r="C81" s="68" t="s">
        <v>1625</v>
      </c>
      <c r="D81" s="68" t="s">
        <v>1623</v>
      </c>
      <c r="E81" s="68" t="s">
        <v>1622</v>
      </c>
      <c r="F81" s="68" t="s">
        <v>164</v>
      </c>
      <c r="G81" s="68" t="s">
        <v>1623</v>
      </c>
      <c r="H81" s="68" t="s">
        <v>1622</v>
      </c>
      <c r="I81" s="68" t="s">
        <v>1626</v>
      </c>
      <c r="J81" s="68" t="s">
        <v>164</v>
      </c>
      <c r="K81" s="68" t="s">
        <v>1620</v>
      </c>
      <c r="L81" s="68" t="s">
        <v>1622</v>
      </c>
      <c r="M81" s="68" t="s">
        <v>164</v>
      </c>
      <c r="N81" s="68" t="s">
        <v>1622</v>
      </c>
      <c r="O81" s="68" t="s">
        <v>164</v>
      </c>
      <c r="P81" s="68" t="s">
        <v>1627</v>
      </c>
      <c r="Q81" s="68" t="s">
        <v>164</v>
      </c>
      <c r="R81" s="68" t="s">
        <v>1622</v>
      </c>
      <c r="S81" s="68" t="s">
        <v>1624</v>
      </c>
      <c r="T81" s="68" t="s">
        <v>1622</v>
      </c>
      <c r="U81" s="68" t="s">
        <v>1625</v>
      </c>
      <c r="V81" s="68" t="s">
        <v>164</v>
      </c>
      <c r="W81" s="68" t="s">
        <v>1624</v>
      </c>
      <c r="X81" s="68" t="s">
        <v>1624</v>
      </c>
      <c r="Y81" s="68" t="s">
        <v>1624</v>
      </c>
      <c r="Z81" s="68" t="s">
        <v>1623</v>
      </c>
      <c r="AA81" s="68" t="s">
        <v>1620</v>
      </c>
      <c r="AB81" s="68" t="s">
        <v>1623</v>
      </c>
      <c r="AC81" s="68" t="s">
        <v>1624</v>
      </c>
      <c r="AD81" s="68" t="s">
        <v>1619</v>
      </c>
      <c r="AE81" s="68" t="s">
        <v>164</v>
      </c>
      <c r="AF81" s="68" t="s">
        <v>1622</v>
      </c>
      <c r="AG81" s="68" t="s">
        <v>1624</v>
      </c>
      <c r="AH81" s="68" t="s">
        <v>1625</v>
      </c>
      <c r="AI81" s="68" t="s">
        <v>1623</v>
      </c>
      <c r="AJ81" s="68" t="s">
        <v>1622</v>
      </c>
      <c r="AK81" s="68" t="s">
        <v>1619</v>
      </c>
      <c r="AL81" s="68" t="s">
        <v>1623</v>
      </c>
      <c r="AM81" s="68" t="s">
        <v>1623</v>
      </c>
      <c r="AN81" s="68" t="s">
        <v>1622</v>
      </c>
      <c r="AO81" s="68" t="s">
        <v>1622</v>
      </c>
      <c r="AP81" s="68" t="s">
        <v>1623</v>
      </c>
      <c r="AQ81" s="68" t="s">
        <v>1623</v>
      </c>
      <c r="AR81" s="68" t="s">
        <v>1620</v>
      </c>
      <c r="AS81" s="68" t="s">
        <v>1622</v>
      </c>
      <c r="AT81" s="68" t="s">
        <v>1624</v>
      </c>
      <c r="AU81" s="68" t="s">
        <v>1623</v>
      </c>
      <c r="AV81" s="68" t="s">
        <v>1626</v>
      </c>
      <c r="AW81" s="68" t="s">
        <v>1622</v>
      </c>
      <c r="AX81" s="68" t="s">
        <v>1621</v>
      </c>
      <c r="AY81" s="68" t="s">
        <v>1624</v>
      </c>
      <c r="AZ81" s="68" t="s">
        <v>164</v>
      </c>
      <c r="BA81" s="68" t="s">
        <v>1626</v>
      </c>
      <c r="BB81" s="68" t="s">
        <v>1623</v>
      </c>
      <c r="BC81" s="68" t="s">
        <v>1622</v>
      </c>
      <c r="BD81" s="68" t="s">
        <v>1624</v>
      </c>
      <c r="BE81" s="68" t="s">
        <v>1622</v>
      </c>
    </row>
    <row r="82" spans="1:58">
      <c r="A82" s="132">
        <v>44982</v>
      </c>
      <c r="B82" s="68" t="s">
        <v>1627</v>
      </c>
      <c r="C82" s="68" t="s">
        <v>1625</v>
      </c>
      <c r="D82" s="68" t="s">
        <v>1623</v>
      </c>
      <c r="E82" s="68" t="s">
        <v>1622</v>
      </c>
      <c r="F82" s="68" t="s">
        <v>164</v>
      </c>
      <c r="G82" s="68" t="s">
        <v>1623</v>
      </c>
      <c r="H82" s="68" t="s">
        <v>1622</v>
      </c>
      <c r="I82" s="68" t="s">
        <v>1626</v>
      </c>
      <c r="J82" s="68" t="s">
        <v>164</v>
      </c>
      <c r="K82" s="68" t="s">
        <v>1620</v>
      </c>
      <c r="L82" s="68" t="s">
        <v>1622</v>
      </c>
      <c r="M82" s="68" t="s">
        <v>164</v>
      </c>
      <c r="N82" s="68" t="s">
        <v>1622</v>
      </c>
      <c r="O82" s="68" t="s">
        <v>164</v>
      </c>
      <c r="P82" s="68" t="s">
        <v>1627</v>
      </c>
      <c r="Q82" s="68" t="s">
        <v>164</v>
      </c>
      <c r="R82" s="68" t="s">
        <v>1622</v>
      </c>
      <c r="S82" s="68" t="s">
        <v>1624</v>
      </c>
      <c r="T82" s="68" t="s">
        <v>1622</v>
      </c>
      <c r="U82" s="68" t="s">
        <v>1625</v>
      </c>
      <c r="V82" s="68" t="s">
        <v>164</v>
      </c>
      <c r="W82" s="68" t="s">
        <v>1624</v>
      </c>
      <c r="X82" s="68" t="s">
        <v>1624</v>
      </c>
      <c r="Y82" s="68" t="s">
        <v>1624</v>
      </c>
      <c r="Z82" s="68" t="s">
        <v>1623</v>
      </c>
      <c r="AA82" s="68" t="s">
        <v>1620</v>
      </c>
      <c r="AB82" s="68" t="s">
        <v>1623</v>
      </c>
      <c r="AC82" s="68" t="s">
        <v>1624</v>
      </c>
      <c r="AD82" s="68" t="s">
        <v>1619</v>
      </c>
      <c r="AE82" s="68" t="s">
        <v>164</v>
      </c>
      <c r="AF82" s="68" t="s">
        <v>1622</v>
      </c>
      <c r="AG82" s="68" t="s">
        <v>1624</v>
      </c>
      <c r="AH82" s="68" t="s">
        <v>1625</v>
      </c>
      <c r="AI82" s="68" t="s">
        <v>1623</v>
      </c>
      <c r="AJ82" s="68" t="s">
        <v>1622</v>
      </c>
      <c r="AK82" s="68" t="s">
        <v>1619</v>
      </c>
      <c r="AL82" s="68" t="s">
        <v>1623</v>
      </c>
      <c r="AM82" s="68" t="s">
        <v>1623</v>
      </c>
      <c r="AN82" s="68" t="s">
        <v>1622</v>
      </c>
      <c r="AO82" s="68" t="s">
        <v>1622</v>
      </c>
      <c r="AP82" s="68" t="s">
        <v>1623</v>
      </c>
      <c r="AQ82" s="68" t="s">
        <v>1623</v>
      </c>
      <c r="AR82" s="68" t="s">
        <v>1620</v>
      </c>
      <c r="AS82" s="68" t="s">
        <v>1622</v>
      </c>
      <c r="AT82" s="68" t="s">
        <v>1624</v>
      </c>
      <c r="AU82" s="68" t="s">
        <v>1623</v>
      </c>
      <c r="AV82" s="68" t="s">
        <v>1626</v>
      </c>
      <c r="AW82" s="68" t="s">
        <v>1622</v>
      </c>
      <c r="AX82" s="68" t="s">
        <v>1621</v>
      </c>
      <c r="AY82" s="68" t="s">
        <v>1624</v>
      </c>
      <c r="AZ82" s="68" t="s">
        <v>164</v>
      </c>
      <c r="BA82" s="68" t="s">
        <v>1626</v>
      </c>
      <c r="BB82" s="68" t="s">
        <v>1623</v>
      </c>
      <c r="BC82" s="68" t="s">
        <v>1622</v>
      </c>
      <c r="BD82" s="68" t="s">
        <v>1624</v>
      </c>
      <c r="BE82" s="68" t="s">
        <v>1622</v>
      </c>
    </row>
    <row r="83" spans="1:58">
      <c r="A83" s="132">
        <v>44983</v>
      </c>
      <c r="B83" s="68" t="s">
        <v>1627</v>
      </c>
      <c r="C83" s="68" t="s">
        <v>1625</v>
      </c>
      <c r="D83" s="68" t="s">
        <v>1623</v>
      </c>
      <c r="E83" s="68" t="s">
        <v>1622</v>
      </c>
      <c r="F83" s="68" t="s">
        <v>164</v>
      </c>
      <c r="G83" s="68" t="s">
        <v>1623</v>
      </c>
      <c r="H83" s="68" t="s">
        <v>1622</v>
      </c>
      <c r="I83" s="68" t="s">
        <v>1626</v>
      </c>
      <c r="J83" s="68" t="s">
        <v>164</v>
      </c>
      <c r="K83" s="68" t="s">
        <v>1620</v>
      </c>
      <c r="L83" s="68" t="s">
        <v>1622</v>
      </c>
      <c r="M83" s="68" t="s">
        <v>164</v>
      </c>
      <c r="N83" s="68" t="s">
        <v>1622</v>
      </c>
      <c r="O83" s="68" t="s">
        <v>164</v>
      </c>
      <c r="P83" s="68" t="s">
        <v>1627</v>
      </c>
      <c r="Q83" s="68" t="s">
        <v>164</v>
      </c>
      <c r="R83" s="68" t="s">
        <v>1622</v>
      </c>
      <c r="S83" s="68" t="s">
        <v>1624</v>
      </c>
      <c r="T83" s="68" t="s">
        <v>1622</v>
      </c>
      <c r="U83" s="68" t="s">
        <v>1625</v>
      </c>
      <c r="V83" s="68" t="s">
        <v>164</v>
      </c>
      <c r="W83" s="68" t="s">
        <v>1624</v>
      </c>
      <c r="X83" s="68" t="s">
        <v>1624</v>
      </c>
      <c r="Y83" s="68" t="s">
        <v>1624</v>
      </c>
      <c r="Z83" s="68" t="s">
        <v>1623</v>
      </c>
      <c r="AA83" s="68" t="s">
        <v>1620</v>
      </c>
      <c r="AB83" s="68" t="s">
        <v>1623</v>
      </c>
      <c r="AC83" s="68" t="s">
        <v>1624</v>
      </c>
      <c r="AD83" s="68" t="s">
        <v>1619</v>
      </c>
      <c r="AE83" s="68" t="s">
        <v>164</v>
      </c>
      <c r="AF83" s="68" t="s">
        <v>1622</v>
      </c>
      <c r="AG83" s="68" t="s">
        <v>1624</v>
      </c>
      <c r="AH83" s="68" t="s">
        <v>1625</v>
      </c>
      <c r="AI83" s="68" t="s">
        <v>1623</v>
      </c>
      <c r="AJ83" s="68" t="s">
        <v>1622</v>
      </c>
      <c r="AK83" s="68" t="s">
        <v>1619</v>
      </c>
      <c r="AL83" s="68" t="s">
        <v>1623</v>
      </c>
      <c r="AM83" s="68" t="s">
        <v>1623</v>
      </c>
      <c r="AN83" s="68" t="s">
        <v>1622</v>
      </c>
      <c r="AO83" s="68" t="s">
        <v>1622</v>
      </c>
      <c r="AP83" s="68" t="s">
        <v>1623</v>
      </c>
      <c r="AQ83" s="68" t="s">
        <v>1623</v>
      </c>
      <c r="AR83" s="68" t="s">
        <v>1620</v>
      </c>
      <c r="AS83" s="68" t="s">
        <v>1622</v>
      </c>
      <c r="AT83" s="68" t="s">
        <v>1624</v>
      </c>
      <c r="AU83" s="68" t="s">
        <v>1623</v>
      </c>
      <c r="AV83" s="68" t="s">
        <v>1626</v>
      </c>
      <c r="AW83" s="68" t="s">
        <v>1622</v>
      </c>
      <c r="AX83" s="68" t="s">
        <v>1621</v>
      </c>
      <c r="AY83" s="68" t="s">
        <v>1624</v>
      </c>
      <c r="AZ83" s="68" t="s">
        <v>164</v>
      </c>
      <c r="BA83" s="68" t="s">
        <v>1626</v>
      </c>
      <c r="BB83" s="68" t="s">
        <v>1623</v>
      </c>
      <c r="BC83" s="68" t="s">
        <v>1622</v>
      </c>
      <c r="BD83" s="68" t="s">
        <v>1624</v>
      </c>
      <c r="BE83" s="68" t="s">
        <v>1622</v>
      </c>
      <c r="BF83" s="68" t="s">
        <v>1623</v>
      </c>
    </row>
    <row r="84" spans="1:58">
      <c r="A84" s="132">
        <v>44984</v>
      </c>
      <c r="B84" s="68" t="s">
        <v>1627</v>
      </c>
      <c r="C84" s="68" t="s">
        <v>1625</v>
      </c>
      <c r="D84" s="68" t="s">
        <v>1623</v>
      </c>
      <c r="E84" s="68" t="s">
        <v>1622</v>
      </c>
      <c r="F84" s="68" t="s">
        <v>164</v>
      </c>
      <c r="G84" s="68" t="s">
        <v>1623</v>
      </c>
      <c r="H84" s="68" t="s">
        <v>1622</v>
      </c>
      <c r="I84" s="68" t="s">
        <v>1626</v>
      </c>
      <c r="J84" s="68" t="s">
        <v>164</v>
      </c>
      <c r="K84" s="68" t="s">
        <v>1620</v>
      </c>
      <c r="L84" s="68" t="s">
        <v>1622</v>
      </c>
      <c r="M84" s="68" t="s">
        <v>164</v>
      </c>
      <c r="N84" s="68" t="s">
        <v>1622</v>
      </c>
      <c r="O84" s="68" t="s">
        <v>164</v>
      </c>
      <c r="P84" s="68" t="s">
        <v>1627</v>
      </c>
      <c r="Q84" s="68" t="s">
        <v>164</v>
      </c>
      <c r="R84" s="68" t="s">
        <v>1622</v>
      </c>
      <c r="S84" s="68" t="s">
        <v>1624</v>
      </c>
      <c r="T84" s="68" t="s">
        <v>1622</v>
      </c>
      <c r="U84" s="68" t="s">
        <v>1625</v>
      </c>
      <c r="V84" s="68" t="s">
        <v>164</v>
      </c>
      <c r="W84" s="68" t="s">
        <v>1624</v>
      </c>
      <c r="X84" s="68" t="s">
        <v>1624</v>
      </c>
      <c r="Y84" s="68" t="s">
        <v>1624</v>
      </c>
      <c r="Z84" s="68" t="s">
        <v>1623</v>
      </c>
      <c r="AA84" s="68" t="s">
        <v>1620</v>
      </c>
      <c r="AB84" s="68" t="s">
        <v>1623</v>
      </c>
      <c r="AC84" s="68" t="s">
        <v>1624</v>
      </c>
      <c r="AD84" s="68" t="s">
        <v>1619</v>
      </c>
      <c r="AE84" s="68" t="s">
        <v>164</v>
      </c>
      <c r="AF84" s="68" t="s">
        <v>1622</v>
      </c>
      <c r="AG84" s="68" t="s">
        <v>1624</v>
      </c>
      <c r="AH84" s="68" t="s">
        <v>1625</v>
      </c>
      <c r="AI84" s="68" t="s">
        <v>1623</v>
      </c>
      <c r="AJ84" s="68" t="s">
        <v>1622</v>
      </c>
      <c r="AK84" s="68" t="s">
        <v>1619</v>
      </c>
      <c r="AL84" s="68" t="s">
        <v>1623</v>
      </c>
      <c r="AM84" s="68" t="s">
        <v>1623</v>
      </c>
      <c r="AN84" s="68" t="s">
        <v>1622</v>
      </c>
      <c r="AO84" s="68" t="s">
        <v>1622</v>
      </c>
      <c r="AP84" s="68" t="s">
        <v>1623</v>
      </c>
      <c r="AQ84" s="68" t="s">
        <v>1623</v>
      </c>
      <c r="AR84" s="68" t="s">
        <v>1620</v>
      </c>
      <c r="AS84" s="68" t="s">
        <v>1622</v>
      </c>
      <c r="AT84" s="68" t="s">
        <v>1624</v>
      </c>
      <c r="AU84" s="68" t="s">
        <v>1623</v>
      </c>
      <c r="AV84" s="68" t="s">
        <v>1626</v>
      </c>
      <c r="AW84" s="68" t="s">
        <v>1622</v>
      </c>
      <c r="AX84" s="68" t="s">
        <v>1621</v>
      </c>
      <c r="AY84" s="68" t="s">
        <v>1624</v>
      </c>
      <c r="AZ84" s="68" t="s">
        <v>164</v>
      </c>
      <c r="BA84" s="68" t="s">
        <v>1626</v>
      </c>
      <c r="BB84" s="68" t="s">
        <v>1623</v>
      </c>
      <c r="BC84" s="68" t="s">
        <v>1622</v>
      </c>
      <c r="BD84" s="68" t="s">
        <v>1624</v>
      </c>
      <c r="BE84" s="68" t="s">
        <v>1622</v>
      </c>
      <c r="BF84" s="68" t="s">
        <v>1623</v>
      </c>
    </row>
    <row r="85" spans="1:58">
      <c r="A85" s="132">
        <v>44985</v>
      </c>
      <c r="B85" s="68" t="s">
        <v>1627</v>
      </c>
      <c r="C85" s="68" t="s">
        <v>1625</v>
      </c>
      <c r="D85" s="68" t="s">
        <v>1623</v>
      </c>
      <c r="E85" s="68" t="s">
        <v>1622</v>
      </c>
      <c r="F85" s="68" t="s">
        <v>164</v>
      </c>
      <c r="G85" s="68" t="s">
        <v>1623</v>
      </c>
      <c r="H85" s="68" t="s">
        <v>1622</v>
      </c>
      <c r="I85" s="68" t="s">
        <v>1626</v>
      </c>
      <c r="J85" s="68" t="s">
        <v>164</v>
      </c>
      <c r="K85" s="68" t="s">
        <v>1620</v>
      </c>
      <c r="L85" s="68" t="s">
        <v>1622</v>
      </c>
      <c r="M85" s="68" t="s">
        <v>164</v>
      </c>
      <c r="N85" s="68" t="s">
        <v>1622</v>
      </c>
      <c r="O85" s="68" t="s">
        <v>164</v>
      </c>
      <c r="P85" s="68" t="s">
        <v>1627</v>
      </c>
      <c r="Q85" s="68" t="s">
        <v>164</v>
      </c>
      <c r="R85" s="68" t="s">
        <v>1622</v>
      </c>
      <c r="S85" s="68" t="s">
        <v>1624</v>
      </c>
      <c r="T85" s="68" t="s">
        <v>1622</v>
      </c>
      <c r="U85" s="68" t="s">
        <v>1625</v>
      </c>
      <c r="V85" s="68" t="s">
        <v>164</v>
      </c>
      <c r="W85" s="68" t="s">
        <v>1624</v>
      </c>
      <c r="X85" s="68" t="s">
        <v>1624</v>
      </c>
      <c r="Y85" s="68" t="s">
        <v>1624</v>
      </c>
      <c r="Z85" s="68" t="s">
        <v>1623</v>
      </c>
      <c r="AA85" s="68" t="s">
        <v>1620</v>
      </c>
      <c r="AB85" s="68" t="s">
        <v>1623</v>
      </c>
      <c r="AC85" s="68" t="s">
        <v>1624</v>
      </c>
      <c r="AD85" s="68" t="s">
        <v>1619</v>
      </c>
      <c r="AE85" s="68" t="s">
        <v>164</v>
      </c>
      <c r="AF85" s="68" t="s">
        <v>1622</v>
      </c>
      <c r="AG85" s="68" t="s">
        <v>1624</v>
      </c>
      <c r="AH85" s="68" t="s">
        <v>1625</v>
      </c>
      <c r="AI85" s="68" t="s">
        <v>1623</v>
      </c>
      <c r="AJ85" s="68" t="s">
        <v>1622</v>
      </c>
      <c r="AK85" s="68" t="s">
        <v>1619</v>
      </c>
      <c r="AL85" s="68" t="s">
        <v>1623</v>
      </c>
      <c r="AM85" s="68" t="s">
        <v>1623</v>
      </c>
      <c r="AN85" s="68" t="s">
        <v>1622</v>
      </c>
      <c r="AO85" s="68" t="s">
        <v>1622</v>
      </c>
      <c r="AP85" s="68" t="s">
        <v>1623</v>
      </c>
      <c r="AQ85" s="68" t="s">
        <v>1623</v>
      </c>
      <c r="AR85" s="68" t="s">
        <v>1620</v>
      </c>
      <c r="AS85" s="68" t="s">
        <v>1622</v>
      </c>
      <c r="AT85" s="68" t="s">
        <v>1624</v>
      </c>
      <c r="AU85" s="68" t="s">
        <v>1623</v>
      </c>
      <c r="AV85" s="68" t="s">
        <v>1626</v>
      </c>
      <c r="AW85" s="68" t="s">
        <v>1622</v>
      </c>
      <c r="AX85" s="68" t="s">
        <v>1621</v>
      </c>
      <c r="AY85" s="68" t="s">
        <v>1624</v>
      </c>
      <c r="AZ85" s="68" t="s">
        <v>164</v>
      </c>
      <c r="BA85" s="68" t="s">
        <v>1626</v>
      </c>
      <c r="BB85" s="68" t="s">
        <v>1623</v>
      </c>
      <c r="BC85" s="68" t="s">
        <v>1622</v>
      </c>
      <c r="BD85" s="68" t="s">
        <v>1624</v>
      </c>
      <c r="BE85" s="68" t="s">
        <v>1622</v>
      </c>
      <c r="BF85" s="68" t="s">
        <v>1623</v>
      </c>
    </row>
    <row r="86" spans="1:58">
      <c r="A86" s="132">
        <v>44986</v>
      </c>
      <c r="B86" s="68" t="s">
        <v>1627</v>
      </c>
      <c r="C86" s="68" t="s">
        <v>1625</v>
      </c>
      <c r="D86" s="68" t="s">
        <v>1623</v>
      </c>
      <c r="E86" s="68" t="s">
        <v>1622</v>
      </c>
      <c r="F86" s="68" t="s">
        <v>164</v>
      </c>
      <c r="G86" s="68" t="s">
        <v>1623</v>
      </c>
      <c r="H86" s="68" t="s">
        <v>1622</v>
      </c>
      <c r="I86" s="68" t="s">
        <v>1626</v>
      </c>
      <c r="J86" s="68" t="s">
        <v>164</v>
      </c>
      <c r="K86" s="68" t="s">
        <v>1620</v>
      </c>
      <c r="L86" s="68" t="s">
        <v>1622</v>
      </c>
      <c r="M86" s="68" t="s">
        <v>164</v>
      </c>
      <c r="N86" s="68" t="s">
        <v>1622</v>
      </c>
      <c r="O86" s="68" t="s">
        <v>164</v>
      </c>
      <c r="P86" s="68" t="s">
        <v>1627</v>
      </c>
      <c r="Q86" s="68" t="s">
        <v>164</v>
      </c>
      <c r="R86" s="68" t="s">
        <v>1622</v>
      </c>
      <c r="S86" s="68" t="s">
        <v>1624</v>
      </c>
      <c r="T86" s="68" t="s">
        <v>1622</v>
      </c>
      <c r="U86" s="68" t="s">
        <v>1625</v>
      </c>
      <c r="V86" s="68" t="s">
        <v>164</v>
      </c>
      <c r="W86" s="68" t="s">
        <v>1624</v>
      </c>
      <c r="X86" s="68" t="s">
        <v>1624</v>
      </c>
      <c r="Y86" s="68" t="s">
        <v>1624</v>
      </c>
      <c r="Z86" s="68" t="s">
        <v>1623</v>
      </c>
      <c r="AA86" s="68" t="s">
        <v>1620</v>
      </c>
      <c r="AB86" s="68" t="s">
        <v>1623</v>
      </c>
      <c r="AC86" s="68" t="s">
        <v>1624</v>
      </c>
      <c r="AD86" s="68" t="s">
        <v>1619</v>
      </c>
      <c r="AE86" s="68" t="s">
        <v>164</v>
      </c>
      <c r="AF86" s="68" t="s">
        <v>1622</v>
      </c>
      <c r="AG86" s="68" t="s">
        <v>1624</v>
      </c>
      <c r="AH86" s="68" t="s">
        <v>1625</v>
      </c>
      <c r="AI86" s="68" t="s">
        <v>1623</v>
      </c>
      <c r="AJ86" s="68" t="s">
        <v>1622</v>
      </c>
      <c r="AK86" s="68" t="s">
        <v>1619</v>
      </c>
      <c r="AL86" s="68" t="s">
        <v>1623</v>
      </c>
      <c r="AM86" s="68" t="s">
        <v>1623</v>
      </c>
      <c r="AN86" s="68" t="s">
        <v>1622</v>
      </c>
      <c r="AO86" s="68" t="s">
        <v>1622</v>
      </c>
      <c r="AP86" s="68" t="s">
        <v>1623</v>
      </c>
      <c r="AQ86" s="68" t="s">
        <v>1623</v>
      </c>
      <c r="AR86" s="68" t="s">
        <v>1620</v>
      </c>
      <c r="AS86" s="68" t="s">
        <v>1622</v>
      </c>
      <c r="AT86" s="68" t="s">
        <v>1624</v>
      </c>
      <c r="AU86" s="68" t="s">
        <v>1623</v>
      </c>
      <c r="AV86" s="68" t="s">
        <v>1626</v>
      </c>
      <c r="AW86" s="68" t="s">
        <v>1622</v>
      </c>
      <c r="AX86" s="68" t="s">
        <v>1621</v>
      </c>
      <c r="AY86" s="68" t="s">
        <v>1624</v>
      </c>
      <c r="AZ86" s="68" t="s">
        <v>164</v>
      </c>
      <c r="BA86" s="68" t="s">
        <v>1626</v>
      </c>
      <c r="BB86" s="68" t="s">
        <v>1623</v>
      </c>
      <c r="BC86" s="68" t="s">
        <v>1622</v>
      </c>
      <c r="BD86" s="68" t="s">
        <v>1624</v>
      </c>
      <c r="BE86" s="68" t="s">
        <v>1622</v>
      </c>
      <c r="BF86" s="68" t="s">
        <v>1623</v>
      </c>
    </row>
    <row r="87" spans="1:58">
      <c r="A87" s="132">
        <v>44987</v>
      </c>
      <c r="B87" s="68" t="s">
        <v>1627</v>
      </c>
      <c r="C87" s="68" t="s">
        <v>1625</v>
      </c>
      <c r="D87" s="68" t="s">
        <v>1623</v>
      </c>
      <c r="E87" s="68" t="s">
        <v>1622</v>
      </c>
      <c r="F87" s="68" t="s">
        <v>164</v>
      </c>
      <c r="G87" s="68" t="s">
        <v>1623</v>
      </c>
      <c r="H87" s="68" t="s">
        <v>1622</v>
      </c>
      <c r="I87" s="68" t="s">
        <v>1626</v>
      </c>
      <c r="J87" s="68" t="s">
        <v>164</v>
      </c>
      <c r="K87" s="68" t="s">
        <v>1620</v>
      </c>
      <c r="L87" s="68" t="s">
        <v>1622</v>
      </c>
      <c r="M87" s="68" t="s">
        <v>164</v>
      </c>
      <c r="N87" s="68" t="s">
        <v>1622</v>
      </c>
      <c r="O87" s="68" t="s">
        <v>164</v>
      </c>
      <c r="P87" s="68" t="s">
        <v>1627</v>
      </c>
      <c r="Q87" s="68" t="s">
        <v>164</v>
      </c>
      <c r="R87" s="68" t="s">
        <v>1622</v>
      </c>
      <c r="S87" s="68" t="s">
        <v>1624</v>
      </c>
      <c r="T87" s="68" t="s">
        <v>1622</v>
      </c>
      <c r="U87" s="68" t="s">
        <v>1625</v>
      </c>
      <c r="V87" s="68" t="s">
        <v>164</v>
      </c>
      <c r="W87" s="68" t="s">
        <v>1624</v>
      </c>
      <c r="X87" s="68" t="s">
        <v>1624</v>
      </c>
      <c r="Y87" s="68" t="s">
        <v>1624</v>
      </c>
      <c r="Z87" s="68" t="s">
        <v>1623</v>
      </c>
      <c r="AA87" s="68" t="s">
        <v>1620</v>
      </c>
      <c r="AB87" s="68" t="s">
        <v>1623</v>
      </c>
      <c r="AC87" s="68" t="s">
        <v>1624</v>
      </c>
      <c r="AD87" s="68" t="s">
        <v>1619</v>
      </c>
      <c r="AE87" s="68" t="s">
        <v>164</v>
      </c>
      <c r="AF87" s="68" t="s">
        <v>1622</v>
      </c>
      <c r="AG87" s="68" t="s">
        <v>1624</v>
      </c>
      <c r="AH87" s="68" t="s">
        <v>1625</v>
      </c>
      <c r="AI87" s="68" t="s">
        <v>1623</v>
      </c>
      <c r="AJ87" s="68" t="s">
        <v>1622</v>
      </c>
      <c r="AK87" s="68" t="s">
        <v>1619</v>
      </c>
      <c r="AL87" s="68" t="s">
        <v>1623</v>
      </c>
      <c r="AM87" s="68" t="s">
        <v>1623</v>
      </c>
      <c r="AN87" s="68" t="s">
        <v>1622</v>
      </c>
      <c r="AO87" s="68" t="s">
        <v>1622</v>
      </c>
      <c r="AP87" s="68" t="s">
        <v>1623</v>
      </c>
      <c r="AQ87" s="68" t="s">
        <v>1623</v>
      </c>
      <c r="AR87" s="68" t="s">
        <v>1620</v>
      </c>
      <c r="AS87" s="68" t="s">
        <v>1622</v>
      </c>
      <c r="AT87" s="68" t="s">
        <v>1624</v>
      </c>
      <c r="AU87" s="68" t="s">
        <v>1623</v>
      </c>
      <c r="AV87" s="68" t="s">
        <v>1626</v>
      </c>
      <c r="AW87" s="68" t="s">
        <v>1622</v>
      </c>
      <c r="AX87" s="68" t="s">
        <v>1621</v>
      </c>
      <c r="AY87" s="68" t="s">
        <v>1624</v>
      </c>
      <c r="AZ87" s="68" t="s">
        <v>164</v>
      </c>
      <c r="BA87" s="68" t="s">
        <v>1626</v>
      </c>
      <c r="BB87" s="68" t="s">
        <v>1623</v>
      </c>
      <c r="BC87" s="68" t="s">
        <v>1622</v>
      </c>
      <c r="BD87" s="68" t="s">
        <v>1624</v>
      </c>
      <c r="BE87" s="68" t="s">
        <v>1622</v>
      </c>
      <c r="BF87" s="68" t="s">
        <v>1623</v>
      </c>
    </row>
    <row r="88" spans="1:58">
      <c r="A88" s="132">
        <v>44988</v>
      </c>
      <c r="B88" s="68" t="s">
        <v>1627</v>
      </c>
      <c r="C88" s="68" t="s">
        <v>1625</v>
      </c>
      <c r="D88" s="68" t="s">
        <v>1623</v>
      </c>
      <c r="E88" s="68" t="s">
        <v>1622</v>
      </c>
      <c r="F88" s="68" t="s">
        <v>164</v>
      </c>
      <c r="G88" s="68" t="s">
        <v>1623</v>
      </c>
      <c r="H88" s="68" t="s">
        <v>1622</v>
      </c>
      <c r="I88" s="68" t="s">
        <v>1626</v>
      </c>
      <c r="J88" s="68" t="s">
        <v>164</v>
      </c>
      <c r="K88" s="68" t="s">
        <v>1620</v>
      </c>
      <c r="L88" s="68" t="s">
        <v>1622</v>
      </c>
      <c r="M88" s="68" t="s">
        <v>164</v>
      </c>
      <c r="N88" s="68" t="s">
        <v>1622</v>
      </c>
      <c r="O88" s="68" t="s">
        <v>164</v>
      </c>
      <c r="P88" s="68" t="s">
        <v>1627</v>
      </c>
      <c r="Q88" s="68" t="s">
        <v>164</v>
      </c>
      <c r="R88" s="68" t="s">
        <v>1622</v>
      </c>
      <c r="S88" s="68" t="s">
        <v>1624</v>
      </c>
      <c r="T88" s="68" t="s">
        <v>1622</v>
      </c>
      <c r="U88" s="68" t="s">
        <v>1625</v>
      </c>
      <c r="V88" s="68" t="s">
        <v>164</v>
      </c>
      <c r="W88" s="68" t="s">
        <v>1624</v>
      </c>
      <c r="X88" s="68" t="s">
        <v>1624</v>
      </c>
      <c r="Y88" s="68" t="s">
        <v>1624</v>
      </c>
      <c r="Z88" s="68" t="s">
        <v>1623</v>
      </c>
      <c r="AA88" s="68" t="s">
        <v>1620</v>
      </c>
      <c r="AB88" s="68" t="s">
        <v>1623</v>
      </c>
      <c r="AC88" s="68" t="s">
        <v>1624</v>
      </c>
      <c r="AD88" s="68" t="s">
        <v>1619</v>
      </c>
      <c r="AE88" s="68" t="s">
        <v>164</v>
      </c>
      <c r="AF88" s="68" t="s">
        <v>1622</v>
      </c>
      <c r="AG88" s="68" t="s">
        <v>1624</v>
      </c>
      <c r="AH88" s="68" t="s">
        <v>1625</v>
      </c>
      <c r="AI88" s="68" t="s">
        <v>1623</v>
      </c>
      <c r="AJ88" s="68" t="s">
        <v>1622</v>
      </c>
      <c r="AK88" s="68" t="s">
        <v>1619</v>
      </c>
      <c r="AL88" s="68" t="s">
        <v>1623</v>
      </c>
      <c r="AM88" s="68" t="s">
        <v>1623</v>
      </c>
      <c r="AN88" s="68" t="s">
        <v>1622</v>
      </c>
      <c r="AO88" s="68" t="s">
        <v>1622</v>
      </c>
      <c r="AP88" s="68" t="s">
        <v>1623</v>
      </c>
      <c r="AQ88" s="68" t="s">
        <v>1623</v>
      </c>
      <c r="AR88" s="68" t="s">
        <v>1620</v>
      </c>
      <c r="AS88" s="68" t="s">
        <v>1622</v>
      </c>
      <c r="AT88" s="68" t="s">
        <v>1624</v>
      </c>
      <c r="AU88" s="68" t="s">
        <v>1623</v>
      </c>
      <c r="AV88" s="68" t="s">
        <v>1626</v>
      </c>
      <c r="AW88" s="68" t="s">
        <v>1622</v>
      </c>
      <c r="AX88" s="68" t="s">
        <v>1621</v>
      </c>
      <c r="AY88" s="68" t="s">
        <v>1624</v>
      </c>
      <c r="AZ88" s="68" t="s">
        <v>164</v>
      </c>
      <c r="BA88" s="68" t="s">
        <v>1626</v>
      </c>
      <c r="BB88" s="68" t="s">
        <v>1623</v>
      </c>
      <c r="BC88" s="68" t="s">
        <v>1622</v>
      </c>
      <c r="BD88" s="68" t="s">
        <v>1624</v>
      </c>
      <c r="BE88" s="68" t="s">
        <v>1622</v>
      </c>
      <c r="BF88" s="68" t="s">
        <v>1623</v>
      </c>
    </row>
    <row r="89" spans="1:58">
      <c r="A89" s="132">
        <v>44989</v>
      </c>
      <c r="B89" s="68" t="s">
        <v>1627</v>
      </c>
      <c r="C89" s="68" t="s">
        <v>1625</v>
      </c>
      <c r="D89" s="68" t="s">
        <v>1623</v>
      </c>
      <c r="E89" s="68" t="s">
        <v>1622</v>
      </c>
      <c r="F89" s="68" t="s">
        <v>164</v>
      </c>
      <c r="G89" s="68" t="s">
        <v>1623</v>
      </c>
      <c r="H89" s="68" t="s">
        <v>1622</v>
      </c>
      <c r="I89" s="68" t="s">
        <v>1626</v>
      </c>
      <c r="J89" s="68" t="s">
        <v>164</v>
      </c>
      <c r="K89" s="68" t="s">
        <v>1620</v>
      </c>
      <c r="L89" s="68" t="s">
        <v>1622</v>
      </c>
      <c r="M89" s="68" t="s">
        <v>164</v>
      </c>
      <c r="N89" s="68" t="s">
        <v>1622</v>
      </c>
      <c r="O89" s="68" t="s">
        <v>164</v>
      </c>
      <c r="P89" s="68" t="s">
        <v>1627</v>
      </c>
      <c r="Q89" s="68" t="s">
        <v>164</v>
      </c>
      <c r="R89" s="68" t="s">
        <v>1622</v>
      </c>
      <c r="S89" s="68" t="s">
        <v>1624</v>
      </c>
      <c r="T89" s="68" t="s">
        <v>1622</v>
      </c>
      <c r="U89" s="68" t="s">
        <v>1625</v>
      </c>
      <c r="V89" s="68" t="s">
        <v>164</v>
      </c>
      <c r="W89" s="68" t="s">
        <v>1624</v>
      </c>
      <c r="X89" s="68" t="s">
        <v>1624</v>
      </c>
      <c r="Y89" s="68" t="s">
        <v>1624</v>
      </c>
      <c r="Z89" s="68" t="s">
        <v>1623</v>
      </c>
      <c r="AA89" s="68" t="s">
        <v>1620</v>
      </c>
      <c r="AB89" s="68" t="s">
        <v>1623</v>
      </c>
      <c r="AC89" s="68" t="s">
        <v>1624</v>
      </c>
      <c r="AD89" s="68" t="s">
        <v>1619</v>
      </c>
      <c r="AE89" s="68" t="s">
        <v>164</v>
      </c>
      <c r="AF89" s="68" t="s">
        <v>1622</v>
      </c>
      <c r="AG89" s="68" t="s">
        <v>1624</v>
      </c>
      <c r="AH89" s="68" t="s">
        <v>1625</v>
      </c>
      <c r="AI89" s="68" t="s">
        <v>1623</v>
      </c>
      <c r="AJ89" s="68" t="s">
        <v>1622</v>
      </c>
      <c r="AK89" s="68" t="s">
        <v>1619</v>
      </c>
      <c r="AL89" s="68" t="s">
        <v>1623</v>
      </c>
      <c r="AM89" s="68" t="s">
        <v>1623</v>
      </c>
      <c r="AN89" s="68" t="s">
        <v>1622</v>
      </c>
      <c r="AO89" s="68" t="s">
        <v>1622</v>
      </c>
      <c r="AP89" s="68" t="s">
        <v>1623</v>
      </c>
      <c r="AQ89" s="68" t="s">
        <v>1623</v>
      </c>
      <c r="AR89" s="68" t="s">
        <v>1620</v>
      </c>
      <c r="AS89" s="68" t="s">
        <v>1622</v>
      </c>
      <c r="AT89" s="68" t="s">
        <v>1624</v>
      </c>
      <c r="AU89" s="68" t="s">
        <v>1623</v>
      </c>
      <c r="AV89" s="68" t="s">
        <v>1626</v>
      </c>
      <c r="AW89" s="68" t="s">
        <v>1622</v>
      </c>
      <c r="AX89" s="68" t="s">
        <v>1621</v>
      </c>
      <c r="AY89" s="68" t="s">
        <v>1624</v>
      </c>
      <c r="AZ89" s="68" t="s">
        <v>164</v>
      </c>
      <c r="BA89" s="68" t="s">
        <v>1626</v>
      </c>
      <c r="BB89" s="68" t="s">
        <v>1623</v>
      </c>
      <c r="BC89" s="68" t="s">
        <v>1622</v>
      </c>
      <c r="BD89" s="68" t="s">
        <v>1624</v>
      </c>
      <c r="BE89" s="68" t="s">
        <v>1622</v>
      </c>
      <c r="BF89" s="68" t="s">
        <v>1623</v>
      </c>
    </row>
    <row r="90" spans="1:58">
      <c r="A90" s="132">
        <v>44990</v>
      </c>
      <c r="B90" s="68" t="s">
        <v>1627</v>
      </c>
      <c r="C90" s="68" t="s">
        <v>1625</v>
      </c>
      <c r="D90" s="68" t="s">
        <v>1623</v>
      </c>
      <c r="E90" s="68" t="s">
        <v>1622</v>
      </c>
      <c r="F90" s="68" t="s">
        <v>164</v>
      </c>
      <c r="G90" s="68" t="s">
        <v>1623</v>
      </c>
      <c r="H90" s="68" t="s">
        <v>1622</v>
      </c>
      <c r="I90" s="68" t="s">
        <v>1626</v>
      </c>
      <c r="J90" s="68" t="s">
        <v>164</v>
      </c>
      <c r="K90" s="68" t="s">
        <v>1620</v>
      </c>
      <c r="L90" s="68" t="s">
        <v>1622</v>
      </c>
      <c r="M90" s="68" t="s">
        <v>164</v>
      </c>
      <c r="N90" s="68" t="s">
        <v>1622</v>
      </c>
      <c r="O90" s="68" t="s">
        <v>164</v>
      </c>
      <c r="P90" s="68" t="s">
        <v>1627</v>
      </c>
      <c r="Q90" s="68" t="s">
        <v>164</v>
      </c>
      <c r="R90" s="68" t="s">
        <v>1622</v>
      </c>
      <c r="S90" s="68" t="s">
        <v>1624</v>
      </c>
      <c r="T90" s="68" t="s">
        <v>1622</v>
      </c>
      <c r="U90" s="68" t="s">
        <v>1625</v>
      </c>
      <c r="V90" s="68" t="s">
        <v>164</v>
      </c>
      <c r="W90" s="68" t="s">
        <v>1624</v>
      </c>
      <c r="X90" s="68" t="s">
        <v>1624</v>
      </c>
      <c r="Y90" s="68" t="s">
        <v>1624</v>
      </c>
      <c r="Z90" s="68" t="s">
        <v>1623</v>
      </c>
      <c r="AA90" s="68" t="s">
        <v>1620</v>
      </c>
      <c r="AB90" s="68" t="s">
        <v>1623</v>
      </c>
      <c r="AC90" s="68" t="s">
        <v>1624</v>
      </c>
      <c r="AD90" s="68" t="s">
        <v>1619</v>
      </c>
      <c r="AE90" s="68" t="s">
        <v>164</v>
      </c>
      <c r="AF90" s="68" t="s">
        <v>1622</v>
      </c>
      <c r="AG90" s="68" t="s">
        <v>1624</v>
      </c>
      <c r="AH90" s="68" t="s">
        <v>1625</v>
      </c>
      <c r="AI90" s="68" t="s">
        <v>1623</v>
      </c>
      <c r="AJ90" s="68" t="s">
        <v>1622</v>
      </c>
      <c r="AK90" s="68" t="s">
        <v>1619</v>
      </c>
      <c r="AL90" s="68" t="s">
        <v>1623</v>
      </c>
      <c r="AM90" s="68" t="s">
        <v>1623</v>
      </c>
      <c r="AN90" s="68" t="s">
        <v>1622</v>
      </c>
      <c r="AO90" s="68" t="s">
        <v>1622</v>
      </c>
      <c r="AP90" s="68" t="s">
        <v>1623</v>
      </c>
      <c r="AQ90" s="68" t="s">
        <v>1623</v>
      </c>
      <c r="AR90" s="68" t="s">
        <v>1620</v>
      </c>
      <c r="AS90" s="68" t="s">
        <v>1622</v>
      </c>
      <c r="AT90" s="68" t="s">
        <v>1624</v>
      </c>
      <c r="AU90" s="68" t="s">
        <v>1623</v>
      </c>
      <c r="AV90" s="68" t="s">
        <v>1626</v>
      </c>
      <c r="AW90" s="68" t="s">
        <v>1622</v>
      </c>
      <c r="AX90" s="68" t="s">
        <v>1621</v>
      </c>
      <c r="AY90" s="68" t="s">
        <v>1624</v>
      </c>
      <c r="AZ90" s="68" t="s">
        <v>164</v>
      </c>
      <c r="BA90" s="68" t="s">
        <v>1626</v>
      </c>
      <c r="BB90" s="68" t="s">
        <v>1623</v>
      </c>
      <c r="BC90" s="68" t="s">
        <v>1622</v>
      </c>
      <c r="BD90" s="68" t="s">
        <v>1624</v>
      </c>
      <c r="BE90" s="68" t="s">
        <v>1622</v>
      </c>
      <c r="BF90" s="68" t="s">
        <v>1623</v>
      </c>
    </row>
    <row r="91" spans="1:58">
      <c r="A91" s="132">
        <v>44991</v>
      </c>
      <c r="B91" s="68" t="s">
        <v>1627</v>
      </c>
      <c r="C91" s="68" t="s">
        <v>1625</v>
      </c>
      <c r="D91" s="68" t="s">
        <v>1623</v>
      </c>
      <c r="E91" s="68" t="s">
        <v>1622</v>
      </c>
      <c r="F91" s="68" t="s">
        <v>164</v>
      </c>
      <c r="G91" s="68" t="s">
        <v>1623</v>
      </c>
      <c r="H91" s="68" t="s">
        <v>1622</v>
      </c>
      <c r="I91" s="68" t="s">
        <v>1626</v>
      </c>
      <c r="J91" s="68" t="s">
        <v>164</v>
      </c>
      <c r="K91" s="68" t="s">
        <v>1620</v>
      </c>
      <c r="L91" s="68" t="s">
        <v>1622</v>
      </c>
      <c r="M91" s="68" t="s">
        <v>164</v>
      </c>
      <c r="N91" s="68" t="s">
        <v>1622</v>
      </c>
      <c r="O91" s="68" t="s">
        <v>164</v>
      </c>
      <c r="P91" s="68" t="s">
        <v>1627</v>
      </c>
      <c r="Q91" s="68" t="s">
        <v>164</v>
      </c>
      <c r="R91" s="68" t="s">
        <v>1622</v>
      </c>
      <c r="S91" s="68" t="s">
        <v>1624</v>
      </c>
      <c r="T91" s="68" t="s">
        <v>1622</v>
      </c>
      <c r="U91" s="68" t="s">
        <v>1625</v>
      </c>
      <c r="V91" s="68" t="s">
        <v>164</v>
      </c>
      <c r="W91" s="68" t="s">
        <v>1624</v>
      </c>
      <c r="X91" s="68" t="s">
        <v>1624</v>
      </c>
      <c r="Y91" s="68" t="s">
        <v>1624</v>
      </c>
      <c r="Z91" s="68" t="s">
        <v>1623</v>
      </c>
      <c r="AA91" s="68" t="s">
        <v>1620</v>
      </c>
      <c r="AB91" s="68" t="s">
        <v>1623</v>
      </c>
      <c r="AC91" s="68" t="s">
        <v>1624</v>
      </c>
      <c r="AD91" s="68" t="s">
        <v>1619</v>
      </c>
      <c r="AE91" s="68" t="s">
        <v>164</v>
      </c>
      <c r="AF91" s="68" t="s">
        <v>1622</v>
      </c>
      <c r="AG91" s="68" t="s">
        <v>1624</v>
      </c>
      <c r="AH91" s="68" t="s">
        <v>1625</v>
      </c>
      <c r="AI91" s="68" t="s">
        <v>1623</v>
      </c>
      <c r="AJ91" s="68" t="s">
        <v>1622</v>
      </c>
      <c r="AK91" s="68" t="s">
        <v>1619</v>
      </c>
      <c r="AL91" s="68" t="s">
        <v>1623</v>
      </c>
      <c r="AM91" s="68" t="s">
        <v>1623</v>
      </c>
      <c r="AN91" s="68" t="s">
        <v>1622</v>
      </c>
      <c r="AO91" s="68" t="s">
        <v>1622</v>
      </c>
      <c r="AP91" s="68" t="s">
        <v>1623</v>
      </c>
      <c r="AQ91" s="68" t="s">
        <v>1623</v>
      </c>
      <c r="AR91" s="68" t="s">
        <v>1620</v>
      </c>
      <c r="AS91" s="68" t="s">
        <v>1622</v>
      </c>
      <c r="AT91" s="68" t="s">
        <v>1624</v>
      </c>
      <c r="AU91" s="68" t="s">
        <v>1623</v>
      </c>
      <c r="AV91" s="68" t="s">
        <v>1626</v>
      </c>
      <c r="AW91" s="68" t="s">
        <v>1622</v>
      </c>
      <c r="AX91" s="68" t="s">
        <v>1621</v>
      </c>
      <c r="AY91" s="68" t="s">
        <v>1624</v>
      </c>
      <c r="AZ91" s="68" t="s">
        <v>164</v>
      </c>
      <c r="BA91" s="68" t="s">
        <v>1626</v>
      </c>
      <c r="BB91" s="68" t="s">
        <v>1623</v>
      </c>
      <c r="BC91" s="68" t="s">
        <v>1622</v>
      </c>
      <c r="BD91" s="68" t="s">
        <v>1624</v>
      </c>
      <c r="BE91" s="68" t="s">
        <v>1622</v>
      </c>
      <c r="BF91" s="68" t="s">
        <v>1623</v>
      </c>
    </row>
    <row r="92" spans="1:58">
      <c r="A92" s="132">
        <v>44992</v>
      </c>
      <c r="B92" s="68" t="s">
        <v>1627</v>
      </c>
      <c r="C92" s="68" t="s">
        <v>1625</v>
      </c>
      <c r="D92" s="68" t="s">
        <v>1623</v>
      </c>
      <c r="E92" s="68" t="s">
        <v>1622</v>
      </c>
      <c r="F92" s="68" t="s">
        <v>164</v>
      </c>
      <c r="G92" s="68" t="s">
        <v>1623</v>
      </c>
      <c r="H92" s="68" t="s">
        <v>1622</v>
      </c>
      <c r="I92" s="68" t="s">
        <v>1626</v>
      </c>
      <c r="J92" s="68" t="s">
        <v>164</v>
      </c>
      <c r="K92" s="68" t="s">
        <v>1620</v>
      </c>
      <c r="L92" s="68" t="s">
        <v>1622</v>
      </c>
      <c r="M92" s="68" t="s">
        <v>164</v>
      </c>
      <c r="N92" s="68" t="s">
        <v>1622</v>
      </c>
      <c r="O92" s="68" t="s">
        <v>164</v>
      </c>
      <c r="P92" s="68" t="s">
        <v>1627</v>
      </c>
      <c r="Q92" s="68" t="s">
        <v>164</v>
      </c>
      <c r="R92" s="68" t="s">
        <v>1622</v>
      </c>
      <c r="S92" s="68" t="s">
        <v>1624</v>
      </c>
      <c r="T92" s="68" t="s">
        <v>1622</v>
      </c>
      <c r="U92" s="68" t="s">
        <v>1625</v>
      </c>
      <c r="V92" s="68" t="s">
        <v>164</v>
      </c>
      <c r="W92" s="68" t="s">
        <v>1624</v>
      </c>
      <c r="X92" s="68" t="s">
        <v>1624</v>
      </c>
      <c r="Y92" s="68" t="s">
        <v>1624</v>
      </c>
      <c r="Z92" s="68" t="s">
        <v>1623</v>
      </c>
      <c r="AA92" s="68" t="s">
        <v>1620</v>
      </c>
      <c r="AB92" s="68" t="s">
        <v>1623</v>
      </c>
      <c r="AC92" s="68" t="s">
        <v>1624</v>
      </c>
      <c r="AD92" s="68" t="s">
        <v>1619</v>
      </c>
      <c r="AE92" s="68" t="s">
        <v>164</v>
      </c>
      <c r="AF92" s="68" t="s">
        <v>1622</v>
      </c>
      <c r="AG92" s="68" t="s">
        <v>1624</v>
      </c>
      <c r="AH92" s="68" t="s">
        <v>1625</v>
      </c>
      <c r="AI92" s="68" t="s">
        <v>1623</v>
      </c>
      <c r="AJ92" s="68" t="s">
        <v>1622</v>
      </c>
      <c r="AK92" s="68" t="s">
        <v>1619</v>
      </c>
      <c r="AL92" s="68" t="s">
        <v>1623</v>
      </c>
      <c r="AM92" s="68" t="s">
        <v>1623</v>
      </c>
      <c r="AN92" s="68" t="s">
        <v>1622</v>
      </c>
      <c r="AO92" s="68" t="s">
        <v>1622</v>
      </c>
      <c r="AP92" s="68" t="s">
        <v>1623</v>
      </c>
      <c r="AQ92" s="68" t="s">
        <v>1623</v>
      </c>
      <c r="AR92" s="68" t="s">
        <v>1620</v>
      </c>
      <c r="AS92" s="68" t="s">
        <v>1622</v>
      </c>
      <c r="AT92" s="68" t="s">
        <v>1624</v>
      </c>
      <c r="AU92" s="68" t="s">
        <v>1623</v>
      </c>
      <c r="AV92" s="68" t="s">
        <v>1626</v>
      </c>
      <c r="AW92" s="68" t="s">
        <v>1622</v>
      </c>
      <c r="AX92" s="68" t="s">
        <v>1621</v>
      </c>
      <c r="AY92" s="68" t="s">
        <v>1624</v>
      </c>
      <c r="AZ92" s="68" t="s">
        <v>164</v>
      </c>
      <c r="BA92" s="68" t="s">
        <v>1626</v>
      </c>
      <c r="BB92" s="68" t="s">
        <v>1623</v>
      </c>
      <c r="BC92" s="68" t="s">
        <v>1622</v>
      </c>
      <c r="BD92" s="68" t="s">
        <v>1624</v>
      </c>
      <c r="BE92" s="68" t="s">
        <v>1622</v>
      </c>
      <c r="BF92" s="68" t="s">
        <v>1623</v>
      </c>
    </row>
    <row r="93" spans="1:58">
      <c r="A93" s="132">
        <v>44993</v>
      </c>
      <c r="B93" s="68" t="s">
        <v>1627</v>
      </c>
      <c r="C93" s="68" t="s">
        <v>1625</v>
      </c>
      <c r="D93" s="68" t="s">
        <v>1623</v>
      </c>
      <c r="E93" s="68" t="s">
        <v>1622</v>
      </c>
      <c r="F93" s="68" t="s">
        <v>164</v>
      </c>
      <c r="G93" s="68" t="s">
        <v>1623</v>
      </c>
      <c r="H93" s="68" t="s">
        <v>1622</v>
      </c>
      <c r="I93" s="68" t="s">
        <v>1626</v>
      </c>
      <c r="J93" s="68" t="s">
        <v>164</v>
      </c>
      <c r="K93" s="68" t="s">
        <v>1620</v>
      </c>
      <c r="L93" s="68" t="s">
        <v>1622</v>
      </c>
      <c r="M93" s="68" t="s">
        <v>164</v>
      </c>
      <c r="N93" s="68" t="s">
        <v>1622</v>
      </c>
      <c r="O93" s="68" t="s">
        <v>164</v>
      </c>
      <c r="P93" s="68" t="s">
        <v>1627</v>
      </c>
      <c r="Q93" s="68" t="s">
        <v>164</v>
      </c>
      <c r="R93" s="68" t="s">
        <v>1622</v>
      </c>
      <c r="S93" s="68" t="s">
        <v>1624</v>
      </c>
      <c r="T93" s="68" t="s">
        <v>1622</v>
      </c>
      <c r="U93" s="68" t="s">
        <v>1625</v>
      </c>
      <c r="V93" s="68" t="s">
        <v>164</v>
      </c>
      <c r="W93" s="68" t="s">
        <v>1624</v>
      </c>
      <c r="X93" s="68" t="s">
        <v>1624</v>
      </c>
      <c r="Y93" s="68" t="s">
        <v>1624</v>
      </c>
      <c r="Z93" s="68" t="s">
        <v>1623</v>
      </c>
      <c r="AA93" s="68" t="s">
        <v>1620</v>
      </c>
      <c r="AB93" s="68" t="s">
        <v>1623</v>
      </c>
      <c r="AC93" s="68" t="s">
        <v>1624</v>
      </c>
      <c r="AD93" s="68" t="s">
        <v>1619</v>
      </c>
      <c r="AE93" s="68" t="s">
        <v>164</v>
      </c>
      <c r="AF93" s="68" t="s">
        <v>1622</v>
      </c>
      <c r="AG93" s="68" t="s">
        <v>1624</v>
      </c>
      <c r="AH93" s="68" t="s">
        <v>1625</v>
      </c>
      <c r="AI93" s="68" t="s">
        <v>1623</v>
      </c>
      <c r="AJ93" s="68" t="s">
        <v>1622</v>
      </c>
      <c r="AK93" s="68" t="s">
        <v>1619</v>
      </c>
      <c r="AL93" s="68" t="s">
        <v>1623</v>
      </c>
      <c r="AM93" s="68" t="s">
        <v>1623</v>
      </c>
      <c r="AN93" s="68" t="s">
        <v>1622</v>
      </c>
      <c r="AO93" s="68" t="s">
        <v>1622</v>
      </c>
      <c r="AP93" s="68" t="s">
        <v>1623</v>
      </c>
      <c r="AQ93" s="68" t="s">
        <v>1623</v>
      </c>
      <c r="AR93" s="68" t="s">
        <v>1620</v>
      </c>
      <c r="AS93" s="68" t="s">
        <v>1622</v>
      </c>
      <c r="AT93" s="68" t="s">
        <v>1624</v>
      </c>
      <c r="AU93" s="68" t="s">
        <v>1623</v>
      </c>
      <c r="AV93" s="68" t="s">
        <v>1626</v>
      </c>
      <c r="AW93" s="68" t="s">
        <v>1622</v>
      </c>
      <c r="AX93" s="68" t="s">
        <v>1621</v>
      </c>
      <c r="AY93" s="68" t="s">
        <v>1624</v>
      </c>
      <c r="AZ93" s="68" t="s">
        <v>164</v>
      </c>
      <c r="BA93" s="68" t="s">
        <v>1626</v>
      </c>
      <c r="BB93" s="68" t="s">
        <v>1623</v>
      </c>
      <c r="BC93" s="68" t="s">
        <v>1622</v>
      </c>
      <c r="BD93" s="68" t="s">
        <v>1624</v>
      </c>
      <c r="BE93" s="68" t="s">
        <v>1622</v>
      </c>
      <c r="BF93" s="68" t="s">
        <v>1623</v>
      </c>
    </row>
    <row r="94" spans="1:58">
      <c r="A94" s="132">
        <v>44994</v>
      </c>
      <c r="B94" s="68" t="s">
        <v>1627</v>
      </c>
      <c r="C94" s="68" t="s">
        <v>1625</v>
      </c>
      <c r="D94" s="68" t="s">
        <v>1623</v>
      </c>
      <c r="E94" s="68" t="s">
        <v>1622</v>
      </c>
      <c r="F94" s="68" t="s">
        <v>164</v>
      </c>
      <c r="G94" s="68" t="s">
        <v>1623</v>
      </c>
      <c r="H94" s="68" t="s">
        <v>1622</v>
      </c>
      <c r="I94" s="68" t="s">
        <v>1626</v>
      </c>
      <c r="J94" s="68" t="s">
        <v>164</v>
      </c>
      <c r="K94" s="68" t="s">
        <v>1620</v>
      </c>
      <c r="L94" s="68" t="s">
        <v>1622</v>
      </c>
      <c r="M94" s="68" t="s">
        <v>164</v>
      </c>
      <c r="N94" s="68" t="s">
        <v>1622</v>
      </c>
      <c r="O94" s="68" t="s">
        <v>164</v>
      </c>
      <c r="P94" s="68" t="s">
        <v>1627</v>
      </c>
      <c r="Q94" s="68" t="s">
        <v>164</v>
      </c>
      <c r="R94" s="68" t="s">
        <v>1622</v>
      </c>
      <c r="S94" s="68" t="s">
        <v>1624</v>
      </c>
      <c r="T94" s="68" t="s">
        <v>1622</v>
      </c>
      <c r="U94" s="68" t="s">
        <v>1625</v>
      </c>
      <c r="V94" s="68" t="s">
        <v>164</v>
      </c>
      <c r="W94" s="68" t="s">
        <v>1624</v>
      </c>
      <c r="X94" s="68" t="s">
        <v>1624</v>
      </c>
      <c r="Y94" s="68" t="s">
        <v>1624</v>
      </c>
      <c r="Z94" s="68" t="s">
        <v>1623</v>
      </c>
      <c r="AA94" s="68" t="s">
        <v>1620</v>
      </c>
      <c r="AB94" s="68" t="s">
        <v>1623</v>
      </c>
      <c r="AC94" s="68" t="s">
        <v>1624</v>
      </c>
      <c r="AD94" s="68" t="s">
        <v>1619</v>
      </c>
      <c r="AE94" s="68" t="s">
        <v>164</v>
      </c>
      <c r="AF94" s="68" t="s">
        <v>1622</v>
      </c>
      <c r="AG94" s="68" t="s">
        <v>1624</v>
      </c>
      <c r="AH94" s="68" t="s">
        <v>1625</v>
      </c>
      <c r="AI94" s="68" t="s">
        <v>1623</v>
      </c>
      <c r="AJ94" s="68" t="s">
        <v>1622</v>
      </c>
      <c r="AK94" s="68" t="s">
        <v>1619</v>
      </c>
      <c r="AL94" s="68" t="s">
        <v>1623</v>
      </c>
      <c r="AM94" s="68" t="s">
        <v>1623</v>
      </c>
      <c r="AN94" s="68" t="s">
        <v>1622</v>
      </c>
      <c r="AO94" s="68" t="s">
        <v>1622</v>
      </c>
      <c r="AP94" s="68" t="s">
        <v>1623</v>
      </c>
      <c r="AQ94" s="68" t="s">
        <v>1623</v>
      </c>
      <c r="AR94" s="68" t="s">
        <v>1620</v>
      </c>
      <c r="AS94" s="68" t="s">
        <v>1622</v>
      </c>
      <c r="AT94" s="68" t="s">
        <v>1624</v>
      </c>
      <c r="AU94" s="68" t="s">
        <v>1623</v>
      </c>
      <c r="AV94" s="68" t="s">
        <v>1626</v>
      </c>
      <c r="AW94" s="68" t="s">
        <v>1622</v>
      </c>
      <c r="AX94" s="68" t="s">
        <v>1621</v>
      </c>
      <c r="AY94" s="68" t="s">
        <v>1624</v>
      </c>
      <c r="AZ94" s="68" t="s">
        <v>164</v>
      </c>
      <c r="BA94" s="68" t="s">
        <v>1626</v>
      </c>
      <c r="BB94" s="68" t="s">
        <v>1623</v>
      </c>
      <c r="BC94" s="68" t="s">
        <v>1622</v>
      </c>
      <c r="BD94" s="68" t="s">
        <v>1624</v>
      </c>
      <c r="BE94" s="68" t="s">
        <v>1622</v>
      </c>
      <c r="BF94" s="68" t="s">
        <v>1623</v>
      </c>
    </row>
    <row r="95" spans="1:58">
      <c r="A95" s="132">
        <v>44995</v>
      </c>
      <c r="B95" s="68" t="s">
        <v>1627</v>
      </c>
      <c r="C95" s="68" t="s">
        <v>1625</v>
      </c>
      <c r="D95" s="68" t="s">
        <v>1623</v>
      </c>
      <c r="E95" s="68" t="s">
        <v>1622</v>
      </c>
      <c r="F95" s="68" t="s">
        <v>164</v>
      </c>
      <c r="G95" s="68" t="s">
        <v>1623</v>
      </c>
      <c r="H95" s="68" t="s">
        <v>1622</v>
      </c>
      <c r="I95" s="68" t="s">
        <v>1626</v>
      </c>
      <c r="J95" s="68" t="s">
        <v>164</v>
      </c>
      <c r="K95" s="68" t="s">
        <v>1620</v>
      </c>
      <c r="L95" s="68" t="s">
        <v>1622</v>
      </c>
      <c r="M95" s="68" t="s">
        <v>164</v>
      </c>
      <c r="N95" s="68" t="s">
        <v>1622</v>
      </c>
      <c r="O95" s="68" t="s">
        <v>164</v>
      </c>
      <c r="P95" s="68" t="s">
        <v>1627</v>
      </c>
      <c r="Q95" s="68" t="s">
        <v>164</v>
      </c>
      <c r="R95" s="68" t="s">
        <v>1622</v>
      </c>
      <c r="S95" s="68" t="s">
        <v>1624</v>
      </c>
      <c r="T95" s="68" t="s">
        <v>1622</v>
      </c>
      <c r="U95" s="68" t="s">
        <v>1625</v>
      </c>
      <c r="V95" s="68" t="s">
        <v>164</v>
      </c>
      <c r="W95" s="68" t="s">
        <v>1624</v>
      </c>
      <c r="X95" s="68" t="s">
        <v>1624</v>
      </c>
      <c r="Y95" s="68" t="s">
        <v>1624</v>
      </c>
      <c r="Z95" s="68" t="s">
        <v>1623</v>
      </c>
      <c r="AA95" s="68" t="s">
        <v>1620</v>
      </c>
      <c r="AB95" s="68" t="s">
        <v>1623</v>
      </c>
      <c r="AC95" s="68" t="s">
        <v>1624</v>
      </c>
      <c r="AD95" s="68" t="s">
        <v>1619</v>
      </c>
      <c r="AE95" s="68" t="s">
        <v>164</v>
      </c>
      <c r="AF95" s="68" t="s">
        <v>1622</v>
      </c>
      <c r="AG95" s="68" t="s">
        <v>1624</v>
      </c>
      <c r="AH95" s="68" t="s">
        <v>1625</v>
      </c>
      <c r="AI95" s="68" t="s">
        <v>1623</v>
      </c>
      <c r="AJ95" s="68" t="s">
        <v>1622</v>
      </c>
      <c r="AK95" s="68" t="s">
        <v>1619</v>
      </c>
      <c r="AL95" s="68" t="s">
        <v>1623</v>
      </c>
      <c r="AM95" s="68" t="s">
        <v>1623</v>
      </c>
      <c r="AN95" s="68" t="s">
        <v>1622</v>
      </c>
      <c r="AO95" s="68" t="s">
        <v>1622</v>
      </c>
      <c r="AP95" s="68" t="s">
        <v>1623</v>
      </c>
      <c r="AQ95" s="68" t="s">
        <v>1623</v>
      </c>
      <c r="AR95" s="68" t="s">
        <v>1620</v>
      </c>
      <c r="AS95" s="68" t="s">
        <v>1622</v>
      </c>
      <c r="AT95" s="68" t="s">
        <v>1624</v>
      </c>
      <c r="AU95" s="68" t="s">
        <v>1623</v>
      </c>
      <c r="AV95" s="68" t="s">
        <v>1626</v>
      </c>
      <c r="AW95" s="68" t="s">
        <v>1622</v>
      </c>
      <c r="AX95" s="68" t="s">
        <v>1621</v>
      </c>
      <c r="AY95" s="68" t="s">
        <v>1624</v>
      </c>
      <c r="AZ95" s="68" t="s">
        <v>164</v>
      </c>
      <c r="BA95" s="68" t="s">
        <v>1626</v>
      </c>
      <c r="BB95" s="68" t="s">
        <v>1623</v>
      </c>
      <c r="BC95" s="68" t="s">
        <v>1622</v>
      </c>
      <c r="BD95" s="68" t="s">
        <v>1624</v>
      </c>
      <c r="BE95" s="68" t="s">
        <v>1622</v>
      </c>
      <c r="BF95" s="68" t="s">
        <v>1623</v>
      </c>
    </row>
    <row r="96" spans="1:58">
      <c r="A96" s="132">
        <v>44996</v>
      </c>
      <c r="B96" s="68" t="s">
        <v>1627</v>
      </c>
      <c r="C96" s="68" t="s">
        <v>1625</v>
      </c>
      <c r="D96" s="68" t="s">
        <v>1623</v>
      </c>
      <c r="E96" s="68" t="s">
        <v>1622</v>
      </c>
      <c r="F96" s="68" t="s">
        <v>164</v>
      </c>
      <c r="G96" s="68" t="s">
        <v>1623</v>
      </c>
      <c r="H96" s="68" t="s">
        <v>1622</v>
      </c>
      <c r="I96" s="68" t="s">
        <v>1626</v>
      </c>
      <c r="J96" s="68" t="s">
        <v>164</v>
      </c>
      <c r="K96" s="68" t="s">
        <v>1620</v>
      </c>
      <c r="L96" s="68" t="s">
        <v>1622</v>
      </c>
      <c r="M96" s="68" t="s">
        <v>164</v>
      </c>
      <c r="N96" s="68" t="s">
        <v>1622</v>
      </c>
      <c r="O96" s="68" t="s">
        <v>164</v>
      </c>
      <c r="P96" s="68" t="s">
        <v>1627</v>
      </c>
      <c r="Q96" s="68" t="s">
        <v>164</v>
      </c>
      <c r="R96" s="68" t="s">
        <v>1622</v>
      </c>
      <c r="S96" s="68" t="s">
        <v>1624</v>
      </c>
      <c r="T96" s="68" t="s">
        <v>1622</v>
      </c>
      <c r="U96" s="68" t="s">
        <v>1625</v>
      </c>
      <c r="V96" s="68" t="s">
        <v>164</v>
      </c>
      <c r="W96" s="68" t="s">
        <v>1624</v>
      </c>
      <c r="X96" s="68" t="s">
        <v>1624</v>
      </c>
      <c r="Y96" s="68" t="s">
        <v>1624</v>
      </c>
      <c r="Z96" s="68" t="s">
        <v>1623</v>
      </c>
      <c r="AA96" s="68" t="s">
        <v>1620</v>
      </c>
      <c r="AB96" s="68" t="s">
        <v>1623</v>
      </c>
      <c r="AC96" s="68" t="s">
        <v>1624</v>
      </c>
      <c r="AD96" s="68" t="s">
        <v>1619</v>
      </c>
      <c r="AE96" s="68" t="s">
        <v>164</v>
      </c>
      <c r="AF96" s="68" t="s">
        <v>1622</v>
      </c>
      <c r="AG96" s="68" t="s">
        <v>1624</v>
      </c>
      <c r="AH96" s="68" t="s">
        <v>1625</v>
      </c>
      <c r="AI96" s="68" t="s">
        <v>1623</v>
      </c>
      <c r="AJ96" s="68" t="s">
        <v>1622</v>
      </c>
      <c r="AK96" s="68" t="s">
        <v>1619</v>
      </c>
      <c r="AL96" s="68" t="s">
        <v>1623</v>
      </c>
      <c r="AM96" s="68" t="s">
        <v>1623</v>
      </c>
      <c r="AN96" s="68" t="s">
        <v>1622</v>
      </c>
      <c r="AO96" s="68" t="s">
        <v>1622</v>
      </c>
      <c r="AP96" s="68" t="s">
        <v>1623</v>
      </c>
      <c r="AQ96" s="68" t="s">
        <v>1623</v>
      </c>
      <c r="AR96" s="68" t="s">
        <v>1620</v>
      </c>
      <c r="AS96" s="68" t="s">
        <v>1622</v>
      </c>
      <c r="AT96" s="68" t="s">
        <v>1624</v>
      </c>
      <c r="AU96" s="68" t="s">
        <v>1623</v>
      </c>
      <c r="AV96" s="68" t="s">
        <v>1626</v>
      </c>
      <c r="AW96" s="68" t="s">
        <v>1622</v>
      </c>
      <c r="AX96" s="68" t="s">
        <v>1621</v>
      </c>
      <c r="AY96" s="68" t="s">
        <v>1624</v>
      </c>
      <c r="AZ96" s="68" t="s">
        <v>164</v>
      </c>
      <c r="BA96" s="68" t="s">
        <v>1626</v>
      </c>
      <c r="BB96" s="68" t="s">
        <v>1623</v>
      </c>
      <c r="BC96" s="68" t="s">
        <v>1622</v>
      </c>
      <c r="BD96" s="68" t="s">
        <v>1624</v>
      </c>
      <c r="BE96" s="68" t="s">
        <v>1622</v>
      </c>
      <c r="BF96" s="68" t="s">
        <v>1623</v>
      </c>
    </row>
    <row r="97" spans="1:60">
      <c r="A97" s="132">
        <v>44997</v>
      </c>
      <c r="B97" s="68" t="s">
        <v>1627</v>
      </c>
      <c r="C97" s="68" t="s">
        <v>1625</v>
      </c>
      <c r="D97" s="68" t="s">
        <v>1623</v>
      </c>
      <c r="E97" s="68" t="s">
        <v>1622</v>
      </c>
      <c r="F97" s="68" t="s">
        <v>164</v>
      </c>
      <c r="G97" s="68" t="s">
        <v>1623</v>
      </c>
      <c r="H97" s="68" t="s">
        <v>1622</v>
      </c>
      <c r="I97" s="68" t="s">
        <v>1626</v>
      </c>
      <c r="J97" s="68" t="s">
        <v>164</v>
      </c>
      <c r="K97" s="68" t="s">
        <v>1620</v>
      </c>
      <c r="L97" s="68" t="s">
        <v>1622</v>
      </c>
      <c r="M97" s="68" t="s">
        <v>164</v>
      </c>
      <c r="N97" s="68" t="s">
        <v>1622</v>
      </c>
      <c r="O97" s="68" t="s">
        <v>164</v>
      </c>
      <c r="P97" s="68" t="s">
        <v>1627</v>
      </c>
      <c r="Q97" s="68" t="s">
        <v>164</v>
      </c>
      <c r="R97" s="68" t="s">
        <v>1622</v>
      </c>
      <c r="S97" s="68" t="s">
        <v>1624</v>
      </c>
      <c r="T97" s="68" t="s">
        <v>1622</v>
      </c>
      <c r="U97" s="68" t="s">
        <v>1625</v>
      </c>
      <c r="V97" s="68" t="s">
        <v>164</v>
      </c>
      <c r="W97" s="68" t="s">
        <v>1624</v>
      </c>
      <c r="X97" s="68" t="s">
        <v>1624</v>
      </c>
      <c r="Y97" s="68" t="s">
        <v>1624</v>
      </c>
      <c r="Z97" s="68" t="s">
        <v>1623</v>
      </c>
      <c r="AA97" s="68" t="s">
        <v>1620</v>
      </c>
      <c r="AB97" s="68" t="s">
        <v>1623</v>
      </c>
      <c r="AC97" s="68" t="s">
        <v>1624</v>
      </c>
      <c r="AD97" s="68" t="s">
        <v>1619</v>
      </c>
      <c r="AE97" s="68" t="s">
        <v>164</v>
      </c>
      <c r="AF97" s="68" t="s">
        <v>1622</v>
      </c>
      <c r="AG97" s="68" t="s">
        <v>1624</v>
      </c>
      <c r="AH97" s="68" t="s">
        <v>1625</v>
      </c>
      <c r="AI97" s="68" t="s">
        <v>1623</v>
      </c>
      <c r="AJ97" s="68" t="s">
        <v>1622</v>
      </c>
      <c r="AK97" s="68" t="s">
        <v>1619</v>
      </c>
      <c r="AL97" s="68" t="s">
        <v>1623</v>
      </c>
      <c r="AM97" s="68" t="s">
        <v>1623</v>
      </c>
      <c r="AN97" s="68" t="s">
        <v>1622</v>
      </c>
      <c r="AO97" s="68" t="s">
        <v>1622</v>
      </c>
      <c r="AP97" s="68" t="s">
        <v>1623</v>
      </c>
      <c r="AQ97" s="68" t="s">
        <v>1623</v>
      </c>
      <c r="AR97" s="68" t="s">
        <v>1620</v>
      </c>
      <c r="AS97" s="68" t="s">
        <v>1622</v>
      </c>
      <c r="AT97" s="68" t="s">
        <v>1624</v>
      </c>
      <c r="AU97" s="68" t="s">
        <v>1623</v>
      </c>
      <c r="AV97" s="68" t="s">
        <v>1626</v>
      </c>
      <c r="AW97" s="68" t="s">
        <v>1622</v>
      </c>
      <c r="AX97" s="68" t="s">
        <v>1621</v>
      </c>
      <c r="AY97" s="68" t="s">
        <v>1624</v>
      </c>
      <c r="AZ97" s="68" t="s">
        <v>164</v>
      </c>
      <c r="BA97" s="68" t="s">
        <v>1626</v>
      </c>
      <c r="BB97" s="68" t="s">
        <v>1623</v>
      </c>
      <c r="BC97" s="68" t="s">
        <v>1622</v>
      </c>
      <c r="BD97" s="68" t="s">
        <v>1624</v>
      </c>
      <c r="BE97" s="68" t="s">
        <v>1622</v>
      </c>
      <c r="BF97" s="68" t="s">
        <v>1623</v>
      </c>
      <c r="BH97" s="68" t="s">
        <v>1623</v>
      </c>
    </row>
    <row r="98" spans="1:60">
      <c r="A98" s="132">
        <v>44998</v>
      </c>
      <c r="B98" s="68" t="s">
        <v>1627</v>
      </c>
      <c r="C98" s="68" t="s">
        <v>1625</v>
      </c>
      <c r="D98" s="68" t="s">
        <v>1623</v>
      </c>
      <c r="E98" s="68" t="s">
        <v>1622</v>
      </c>
      <c r="F98" s="68" t="s">
        <v>164</v>
      </c>
      <c r="G98" s="68" t="s">
        <v>1623</v>
      </c>
      <c r="H98" s="68" t="s">
        <v>1622</v>
      </c>
      <c r="I98" s="68" t="s">
        <v>1626</v>
      </c>
      <c r="J98" s="68" t="s">
        <v>164</v>
      </c>
      <c r="K98" s="68" t="s">
        <v>1620</v>
      </c>
      <c r="L98" s="68" t="s">
        <v>1622</v>
      </c>
      <c r="M98" s="68" t="s">
        <v>164</v>
      </c>
      <c r="N98" s="68" t="s">
        <v>1622</v>
      </c>
      <c r="O98" s="68" t="s">
        <v>164</v>
      </c>
      <c r="P98" s="68" t="s">
        <v>1627</v>
      </c>
      <c r="Q98" s="68" t="s">
        <v>164</v>
      </c>
      <c r="R98" s="68" t="s">
        <v>1622</v>
      </c>
      <c r="S98" s="68" t="s">
        <v>1624</v>
      </c>
      <c r="T98" s="68" t="s">
        <v>1622</v>
      </c>
      <c r="U98" s="68" t="s">
        <v>1625</v>
      </c>
      <c r="V98" s="68" t="s">
        <v>164</v>
      </c>
      <c r="W98" s="68" t="s">
        <v>1624</v>
      </c>
      <c r="X98" s="68" t="s">
        <v>1624</v>
      </c>
      <c r="Y98" s="68" t="s">
        <v>1624</v>
      </c>
      <c r="Z98" s="68" t="s">
        <v>1623</v>
      </c>
      <c r="AA98" s="68" t="s">
        <v>1620</v>
      </c>
      <c r="AB98" s="68" t="s">
        <v>1623</v>
      </c>
      <c r="AC98" s="68" t="s">
        <v>1624</v>
      </c>
      <c r="AD98" s="68" t="s">
        <v>1619</v>
      </c>
      <c r="AE98" s="68" t="s">
        <v>164</v>
      </c>
      <c r="AF98" s="68" t="s">
        <v>1622</v>
      </c>
      <c r="AG98" s="68" t="s">
        <v>1624</v>
      </c>
      <c r="AH98" s="68" t="s">
        <v>1625</v>
      </c>
      <c r="AI98" s="68" t="s">
        <v>1623</v>
      </c>
      <c r="AJ98" s="68" t="s">
        <v>1622</v>
      </c>
      <c r="AK98" s="68" t="s">
        <v>1619</v>
      </c>
      <c r="AL98" s="68" t="s">
        <v>1623</v>
      </c>
      <c r="AM98" s="68" t="s">
        <v>1623</v>
      </c>
      <c r="AN98" s="68" t="s">
        <v>1622</v>
      </c>
      <c r="AO98" s="68" t="s">
        <v>1622</v>
      </c>
      <c r="AP98" s="68" t="s">
        <v>1623</v>
      </c>
      <c r="AQ98" s="68" t="s">
        <v>1623</v>
      </c>
      <c r="AR98" s="68" t="s">
        <v>1620</v>
      </c>
      <c r="AS98" s="68" t="s">
        <v>1622</v>
      </c>
      <c r="AT98" s="68" t="s">
        <v>1624</v>
      </c>
      <c r="AU98" s="68" t="s">
        <v>1623</v>
      </c>
      <c r="AV98" s="68" t="s">
        <v>1626</v>
      </c>
      <c r="AW98" s="68" t="s">
        <v>1622</v>
      </c>
      <c r="AX98" s="68" t="s">
        <v>1621</v>
      </c>
      <c r="AY98" s="68" t="s">
        <v>1624</v>
      </c>
      <c r="AZ98" s="68" t="s">
        <v>164</v>
      </c>
      <c r="BA98" s="68" t="s">
        <v>1626</v>
      </c>
      <c r="BB98" s="68" t="s">
        <v>1623</v>
      </c>
      <c r="BC98" s="68" t="s">
        <v>1622</v>
      </c>
      <c r="BD98" s="68" t="s">
        <v>1624</v>
      </c>
      <c r="BE98" s="68" t="s">
        <v>1622</v>
      </c>
      <c r="BF98" s="68" t="s">
        <v>1623</v>
      </c>
      <c r="BH98" s="68" t="s">
        <v>1623</v>
      </c>
    </row>
    <row r="99" spans="1:60">
      <c r="A99" s="132">
        <v>44999</v>
      </c>
      <c r="B99" s="68" t="s">
        <v>1627</v>
      </c>
      <c r="C99" s="68" t="s">
        <v>1625</v>
      </c>
      <c r="D99" s="68" t="s">
        <v>1623</v>
      </c>
      <c r="E99" s="68" t="s">
        <v>1622</v>
      </c>
      <c r="F99" s="68" t="s">
        <v>164</v>
      </c>
      <c r="G99" s="68" t="s">
        <v>1623</v>
      </c>
      <c r="H99" s="68" t="s">
        <v>1622</v>
      </c>
      <c r="I99" s="68" t="s">
        <v>1626</v>
      </c>
      <c r="J99" s="68" t="s">
        <v>164</v>
      </c>
      <c r="K99" s="68" t="s">
        <v>1620</v>
      </c>
      <c r="L99" s="68" t="s">
        <v>1622</v>
      </c>
      <c r="M99" s="68" t="s">
        <v>164</v>
      </c>
      <c r="N99" s="68" t="s">
        <v>1622</v>
      </c>
      <c r="O99" s="68" t="s">
        <v>164</v>
      </c>
      <c r="P99" s="68" t="s">
        <v>1627</v>
      </c>
      <c r="Q99" s="68" t="s">
        <v>164</v>
      </c>
      <c r="R99" s="68" t="s">
        <v>1622</v>
      </c>
      <c r="S99" s="68" t="s">
        <v>1624</v>
      </c>
      <c r="T99" s="68" t="s">
        <v>1622</v>
      </c>
      <c r="U99" s="68" t="s">
        <v>1625</v>
      </c>
      <c r="V99" s="68" t="s">
        <v>164</v>
      </c>
      <c r="W99" s="68" t="s">
        <v>1624</v>
      </c>
      <c r="X99" s="68" t="s">
        <v>1624</v>
      </c>
      <c r="Y99" s="68" t="s">
        <v>1624</v>
      </c>
      <c r="Z99" s="68" t="s">
        <v>1623</v>
      </c>
      <c r="AA99" s="68" t="s">
        <v>1620</v>
      </c>
      <c r="AB99" s="68" t="s">
        <v>1623</v>
      </c>
      <c r="AC99" s="68" t="s">
        <v>1624</v>
      </c>
      <c r="AD99" s="68" t="s">
        <v>1619</v>
      </c>
      <c r="AE99" s="68" t="s">
        <v>164</v>
      </c>
      <c r="AF99" s="68" t="s">
        <v>1622</v>
      </c>
      <c r="AG99" s="68" t="s">
        <v>1624</v>
      </c>
      <c r="AH99" s="68" t="s">
        <v>1625</v>
      </c>
      <c r="AI99" s="68" t="s">
        <v>1623</v>
      </c>
      <c r="AJ99" s="68" t="s">
        <v>1622</v>
      </c>
      <c r="AK99" s="68" t="s">
        <v>1619</v>
      </c>
      <c r="AL99" s="68" t="s">
        <v>1623</v>
      </c>
      <c r="AM99" s="68" t="s">
        <v>1623</v>
      </c>
      <c r="AN99" s="68" t="s">
        <v>1622</v>
      </c>
      <c r="AO99" s="68" t="s">
        <v>1622</v>
      </c>
      <c r="AP99" s="68" t="s">
        <v>1623</v>
      </c>
      <c r="AQ99" s="68" t="s">
        <v>1623</v>
      </c>
      <c r="AR99" s="68" t="s">
        <v>1620</v>
      </c>
      <c r="AS99" s="68" t="s">
        <v>1622</v>
      </c>
      <c r="AT99" s="68" t="s">
        <v>1624</v>
      </c>
      <c r="AU99" s="68" t="s">
        <v>1623</v>
      </c>
      <c r="AV99" s="68" t="s">
        <v>1626</v>
      </c>
      <c r="AW99" s="68" t="s">
        <v>1622</v>
      </c>
      <c r="AX99" s="68" t="s">
        <v>1621</v>
      </c>
      <c r="AY99" s="68" t="s">
        <v>1624</v>
      </c>
      <c r="AZ99" s="68" t="s">
        <v>164</v>
      </c>
      <c r="BA99" s="68" t="s">
        <v>1626</v>
      </c>
      <c r="BB99" s="68" t="s">
        <v>1623</v>
      </c>
      <c r="BC99" s="68" t="s">
        <v>1622</v>
      </c>
      <c r="BD99" s="68" t="s">
        <v>1624</v>
      </c>
      <c r="BE99" s="68" t="s">
        <v>1622</v>
      </c>
      <c r="BF99" s="68" t="s">
        <v>1623</v>
      </c>
      <c r="BH99" s="68" t="s">
        <v>1623</v>
      </c>
    </row>
    <row r="100" spans="1:60">
      <c r="A100" s="132">
        <v>45000</v>
      </c>
      <c r="B100" s="68" t="s">
        <v>1627</v>
      </c>
      <c r="C100" s="68" t="s">
        <v>1625</v>
      </c>
      <c r="D100" s="68" t="s">
        <v>1623</v>
      </c>
      <c r="E100" s="68" t="s">
        <v>1622</v>
      </c>
      <c r="F100" s="68" t="s">
        <v>164</v>
      </c>
      <c r="G100" s="68" t="s">
        <v>1623</v>
      </c>
      <c r="H100" s="68" t="s">
        <v>1622</v>
      </c>
      <c r="I100" s="68" t="s">
        <v>1626</v>
      </c>
      <c r="J100" s="68" t="s">
        <v>164</v>
      </c>
      <c r="K100" s="68" t="s">
        <v>1620</v>
      </c>
      <c r="L100" s="68" t="s">
        <v>1622</v>
      </c>
      <c r="M100" s="68" t="s">
        <v>164</v>
      </c>
      <c r="N100" s="68" t="s">
        <v>1622</v>
      </c>
      <c r="O100" s="68" t="s">
        <v>164</v>
      </c>
      <c r="P100" s="68" t="s">
        <v>1627</v>
      </c>
      <c r="Q100" s="68" t="s">
        <v>164</v>
      </c>
      <c r="R100" s="68" t="s">
        <v>1622</v>
      </c>
      <c r="S100" s="68" t="s">
        <v>1624</v>
      </c>
      <c r="T100" s="68" t="s">
        <v>1622</v>
      </c>
      <c r="U100" s="68" t="s">
        <v>1625</v>
      </c>
      <c r="V100" s="68" t="s">
        <v>164</v>
      </c>
      <c r="W100" s="68" t="s">
        <v>1624</v>
      </c>
      <c r="X100" s="68" t="s">
        <v>1624</v>
      </c>
      <c r="Y100" s="68" t="s">
        <v>1624</v>
      </c>
      <c r="Z100" s="68" t="s">
        <v>1623</v>
      </c>
      <c r="AA100" s="68" t="s">
        <v>1620</v>
      </c>
      <c r="AB100" s="68" t="s">
        <v>1623</v>
      </c>
      <c r="AC100" s="68" t="s">
        <v>1624</v>
      </c>
      <c r="AD100" s="68" t="s">
        <v>1619</v>
      </c>
      <c r="AE100" s="68" t="s">
        <v>164</v>
      </c>
      <c r="AF100" s="68" t="s">
        <v>1622</v>
      </c>
      <c r="AG100" s="68" t="s">
        <v>1624</v>
      </c>
      <c r="AH100" s="68" t="s">
        <v>1625</v>
      </c>
      <c r="AI100" s="68" t="s">
        <v>1623</v>
      </c>
      <c r="AJ100" s="68" t="s">
        <v>1622</v>
      </c>
      <c r="AK100" s="68" t="s">
        <v>1619</v>
      </c>
      <c r="AL100" s="68" t="s">
        <v>1623</v>
      </c>
      <c r="AM100" s="68" t="s">
        <v>1623</v>
      </c>
      <c r="AN100" s="68" t="s">
        <v>1622</v>
      </c>
      <c r="AO100" s="68" t="s">
        <v>1622</v>
      </c>
      <c r="AP100" s="68" t="s">
        <v>1623</v>
      </c>
      <c r="AQ100" s="68" t="s">
        <v>1623</v>
      </c>
      <c r="AR100" s="68" t="s">
        <v>1620</v>
      </c>
      <c r="AS100" s="68" t="s">
        <v>1622</v>
      </c>
      <c r="AT100" s="68" t="s">
        <v>1624</v>
      </c>
      <c r="AU100" s="68" t="s">
        <v>1623</v>
      </c>
      <c r="AV100" s="68" t="s">
        <v>1626</v>
      </c>
      <c r="AW100" s="68" t="s">
        <v>1622</v>
      </c>
      <c r="AX100" s="68" t="s">
        <v>1621</v>
      </c>
      <c r="AY100" s="68" t="s">
        <v>1624</v>
      </c>
      <c r="AZ100" s="68" t="s">
        <v>164</v>
      </c>
      <c r="BA100" s="68" t="s">
        <v>1626</v>
      </c>
      <c r="BB100" s="68" t="s">
        <v>1623</v>
      </c>
      <c r="BC100" s="68" t="s">
        <v>1622</v>
      </c>
      <c r="BD100" s="68" t="s">
        <v>1624</v>
      </c>
      <c r="BE100" s="68" t="s">
        <v>1622</v>
      </c>
      <c r="BF100" s="68" t="s">
        <v>1623</v>
      </c>
      <c r="BH100" s="68" t="s">
        <v>1623</v>
      </c>
    </row>
    <row r="101" spans="1:60">
      <c r="A101" s="132">
        <v>45001</v>
      </c>
      <c r="B101" s="68" t="s">
        <v>1627</v>
      </c>
      <c r="C101" s="68" t="s">
        <v>1625</v>
      </c>
      <c r="D101" s="68" t="s">
        <v>1623</v>
      </c>
      <c r="E101" s="68" t="s">
        <v>1622</v>
      </c>
      <c r="F101" s="68" t="s">
        <v>164</v>
      </c>
      <c r="G101" s="68" t="s">
        <v>1623</v>
      </c>
      <c r="H101" s="68" t="s">
        <v>1622</v>
      </c>
      <c r="I101" s="68" t="s">
        <v>1626</v>
      </c>
      <c r="J101" s="68" t="s">
        <v>164</v>
      </c>
      <c r="K101" s="68" t="s">
        <v>1620</v>
      </c>
      <c r="L101" s="68" t="s">
        <v>1622</v>
      </c>
      <c r="M101" s="68" t="s">
        <v>164</v>
      </c>
      <c r="N101" s="68" t="s">
        <v>1622</v>
      </c>
      <c r="O101" s="68" t="s">
        <v>164</v>
      </c>
      <c r="P101" s="68" t="s">
        <v>1627</v>
      </c>
      <c r="Q101" s="68" t="s">
        <v>164</v>
      </c>
      <c r="R101" s="68" t="s">
        <v>1622</v>
      </c>
      <c r="S101" s="68" t="s">
        <v>1624</v>
      </c>
      <c r="T101" s="68" t="s">
        <v>1622</v>
      </c>
      <c r="U101" s="68" t="s">
        <v>1625</v>
      </c>
      <c r="V101" s="68" t="s">
        <v>164</v>
      </c>
      <c r="W101" s="68" t="s">
        <v>1624</v>
      </c>
      <c r="X101" s="68" t="s">
        <v>1624</v>
      </c>
      <c r="Y101" s="68" t="s">
        <v>1624</v>
      </c>
      <c r="Z101" s="68" t="s">
        <v>1623</v>
      </c>
      <c r="AA101" s="68" t="s">
        <v>1620</v>
      </c>
      <c r="AB101" s="68" t="s">
        <v>1623</v>
      </c>
      <c r="AC101" s="68" t="s">
        <v>1624</v>
      </c>
      <c r="AD101" s="68" t="s">
        <v>1619</v>
      </c>
      <c r="AE101" s="68" t="s">
        <v>164</v>
      </c>
      <c r="AF101" s="68" t="s">
        <v>1622</v>
      </c>
      <c r="AG101" s="68" t="s">
        <v>1624</v>
      </c>
      <c r="AH101" s="68" t="s">
        <v>1625</v>
      </c>
      <c r="AI101" s="68" t="s">
        <v>1623</v>
      </c>
      <c r="AJ101" s="68" t="s">
        <v>1622</v>
      </c>
      <c r="AK101" s="68" t="s">
        <v>1619</v>
      </c>
      <c r="AL101" s="68" t="s">
        <v>1623</v>
      </c>
      <c r="AM101" s="68" t="s">
        <v>1623</v>
      </c>
      <c r="AN101" s="68" t="s">
        <v>1622</v>
      </c>
      <c r="AO101" s="68" t="s">
        <v>1622</v>
      </c>
      <c r="AP101" s="68" t="s">
        <v>1623</v>
      </c>
      <c r="AQ101" s="68" t="s">
        <v>1623</v>
      </c>
      <c r="AR101" s="68" t="s">
        <v>1620</v>
      </c>
      <c r="AS101" s="68" t="s">
        <v>1622</v>
      </c>
      <c r="AT101" s="68" t="s">
        <v>1624</v>
      </c>
      <c r="AU101" s="68" t="s">
        <v>1623</v>
      </c>
      <c r="AV101" s="68" t="s">
        <v>1626</v>
      </c>
      <c r="AW101" s="68" t="s">
        <v>1622</v>
      </c>
      <c r="AX101" s="68" t="s">
        <v>1621</v>
      </c>
      <c r="AY101" s="68" t="s">
        <v>1624</v>
      </c>
      <c r="AZ101" s="68" t="s">
        <v>164</v>
      </c>
      <c r="BA101" s="68" t="s">
        <v>1626</v>
      </c>
      <c r="BB101" s="68" t="s">
        <v>1623</v>
      </c>
      <c r="BC101" s="68" t="s">
        <v>1622</v>
      </c>
      <c r="BD101" s="68" t="s">
        <v>1624</v>
      </c>
      <c r="BE101" s="68" t="s">
        <v>1622</v>
      </c>
      <c r="BF101" s="68" t="s">
        <v>1623</v>
      </c>
      <c r="BH101" s="68" t="s">
        <v>1623</v>
      </c>
    </row>
    <row r="102" spans="1:60">
      <c r="A102" s="132">
        <v>45002</v>
      </c>
      <c r="B102" s="68" t="s">
        <v>1627</v>
      </c>
      <c r="C102" s="68" t="s">
        <v>1625</v>
      </c>
      <c r="D102" s="68" t="s">
        <v>1623</v>
      </c>
      <c r="E102" s="68" t="s">
        <v>1622</v>
      </c>
      <c r="F102" s="68" t="s">
        <v>164</v>
      </c>
      <c r="G102" s="68" t="s">
        <v>1623</v>
      </c>
      <c r="H102" s="68" t="s">
        <v>1622</v>
      </c>
      <c r="I102" s="68" t="s">
        <v>1626</v>
      </c>
      <c r="J102" s="68" t="s">
        <v>164</v>
      </c>
      <c r="K102" s="68" t="s">
        <v>1620</v>
      </c>
      <c r="L102" s="68" t="s">
        <v>1622</v>
      </c>
      <c r="M102" s="68" t="s">
        <v>164</v>
      </c>
      <c r="N102" s="68" t="s">
        <v>1622</v>
      </c>
      <c r="O102" s="68" t="s">
        <v>164</v>
      </c>
      <c r="P102" s="68" t="s">
        <v>1627</v>
      </c>
      <c r="Q102" s="68" t="s">
        <v>164</v>
      </c>
      <c r="R102" s="68" t="s">
        <v>1622</v>
      </c>
      <c r="S102" s="68" t="s">
        <v>1624</v>
      </c>
      <c r="T102" s="68" t="s">
        <v>1622</v>
      </c>
      <c r="U102" s="68" t="s">
        <v>1625</v>
      </c>
      <c r="V102" s="68" t="s">
        <v>164</v>
      </c>
      <c r="W102" s="68" t="s">
        <v>1624</v>
      </c>
      <c r="X102" s="68" t="s">
        <v>1624</v>
      </c>
      <c r="Y102" s="68" t="s">
        <v>1624</v>
      </c>
      <c r="Z102" s="68" t="s">
        <v>1623</v>
      </c>
      <c r="AA102" s="68" t="s">
        <v>1620</v>
      </c>
      <c r="AB102" s="68" t="s">
        <v>1623</v>
      </c>
      <c r="AC102" s="68" t="s">
        <v>1624</v>
      </c>
      <c r="AD102" s="68" t="s">
        <v>1619</v>
      </c>
      <c r="AE102" s="68" t="s">
        <v>164</v>
      </c>
      <c r="AF102" s="68" t="s">
        <v>1622</v>
      </c>
      <c r="AG102" s="68" t="s">
        <v>1624</v>
      </c>
      <c r="AH102" s="68" t="s">
        <v>1625</v>
      </c>
      <c r="AI102" s="68" t="s">
        <v>1623</v>
      </c>
      <c r="AJ102" s="68" t="s">
        <v>1622</v>
      </c>
      <c r="AK102" s="68" t="s">
        <v>1619</v>
      </c>
      <c r="AL102" s="68" t="s">
        <v>1623</v>
      </c>
      <c r="AM102" s="68" t="s">
        <v>1623</v>
      </c>
      <c r="AN102" s="68" t="s">
        <v>1622</v>
      </c>
      <c r="AO102" s="68" t="s">
        <v>1622</v>
      </c>
      <c r="AP102" s="68" t="s">
        <v>1620</v>
      </c>
      <c r="AQ102" s="68" t="s">
        <v>1623</v>
      </c>
      <c r="AR102" s="68" t="s">
        <v>1620</v>
      </c>
      <c r="AS102" s="68" t="s">
        <v>1622</v>
      </c>
      <c r="AT102" s="68" t="s">
        <v>1624</v>
      </c>
      <c r="AU102" s="68" t="s">
        <v>1623</v>
      </c>
      <c r="AV102" s="68" t="s">
        <v>1626</v>
      </c>
      <c r="AW102" s="68" t="s">
        <v>1622</v>
      </c>
      <c r="AX102" s="68" t="s">
        <v>1621</v>
      </c>
      <c r="AY102" s="68" t="s">
        <v>1624</v>
      </c>
      <c r="AZ102" s="68" t="s">
        <v>164</v>
      </c>
      <c r="BA102" s="68" t="s">
        <v>1626</v>
      </c>
      <c r="BB102" s="68" t="s">
        <v>1623</v>
      </c>
      <c r="BC102" s="68" t="s">
        <v>1622</v>
      </c>
      <c r="BD102" s="68" t="s">
        <v>1624</v>
      </c>
      <c r="BE102" s="68" t="s">
        <v>1622</v>
      </c>
      <c r="BF102" s="68" t="s">
        <v>1623</v>
      </c>
      <c r="BH102" s="68" t="s">
        <v>1623</v>
      </c>
    </row>
    <row r="103" spans="1:60">
      <c r="A103" s="132">
        <v>45003</v>
      </c>
      <c r="B103" s="68" t="s">
        <v>1627</v>
      </c>
      <c r="C103" s="68" t="s">
        <v>1625</v>
      </c>
      <c r="D103" s="68" t="s">
        <v>1623</v>
      </c>
      <c r="E103" s="68" t="s">
        <v>1622</v>
      </c>
      <c r="F103" s="68" t="s">
        <v>164</v>
      </c>
      <c r="G103" s="68" t="s">
        <v>1623</v>
      </c>
      <c r="H103" s="68" t="s">
        <v>1622</v>
      </c>
      <c r="I103" s="68" t="s">
        <v>1626</v>
      </c>
      <c r="J103" s="68" t="s">
        <v>164</v>
      </c>
      <c r="K103" s="68" t="s">
        <v>1620</v>
      </c>
      <c r="L103" s="68" t="s">
        <v>1622</v>
      </c>
      <c r="M103" s="68" t="s">
        <v>164</v>
      </c>
      <c r="N103" s="68" t="s">
        <v>1622</v>
      </c>
      <c r="O103" s="68" t="s">
        <v>164</v>
      </c>
      <c r="P103" s="68" t="s">
        <v>1627</v>
      </c>
      <c r="Q103" s="68" t="s">
        <v>164</v>
      </c>
      <c r="R103" s="68" t="s">
        <v>1622</v>
      </c>
      <c r="S103" s="68" t="s">
        <v>1624</v>
      </c>
      <c r="T103" s="68" t="s">
        <v>1622</v>
      </c>
      <c r="U103" s="68" t="s">
        <v>1625</v>
      </c>
      <c r="V103" s="68" t="s">
        <v>164</v>
      </c>
      <c r="W103" s="68" t="s">
        <v>1624</v>
      </c>
      <c r="X103" s="68" t="s">
        <v>1624</v>
      </c>
      <c r="Y103" s="68" t="s">
        <v>1624</v>
      </c>
      <c r="Z103" s="68" t="s">
        <v>1623</v>
      </c>
      <c r="AA103" s="68" t="s">
        <v>1620</v>
      </c>
      <c r="AB103" s="68" t="s">
        <v>1623</v>
      </c>
      <c r="AC103" s="68" t="s">
        <v>1624</v>
      </c>
      <c r="AD103" s="68" t="s">
        <v>1619</v>
      </c>
      <c r="AE103" s="68" t="s">
        <v>164</v>
      </c>
      <c r="AF103" s="68" t="s">
        <v>1622</v>
      </c>
      <c r="AG103" s="68" t="s">
        <v>1624</v>
      </c>
      <c r="AH103" s="68" t="s">
        <v>1625</v>
      </c>
      <c r="AI103" s="68" t="s">
        <v>1623</v>
      </c>
      <c r="AJ103" s="68" t="s">
        <v>1622</v>
      </c>
      <c r="AK103" s="68" t="s">
        <v>1619</v>
      </c>
      <c r="AL103" s="68" t="s">
        <v>1623</v>
      </c>
      <c r="AM103" s="68" t="s">
        <v>1623</v>
      </c>
      <c r="AN103" s="68" t="s">
        <v>1622</v>
      </c>
      <c r="AO103" s="68" t="s">
        <v>1622</v>
      </c>
      <c r="AP103" s="68" t="s">
        <v>1620</v>
      </c>
      <c r="AQ103" s="68" t="s">
        <v>1623</v>
      </c>
      <c r="AR103" s="68" t="s">
        <v>1620</v>
      </c>
      <c r="AS103" s="68" t="s">
        <v>1622</v>
      </c>
      <c r="AT103" s="68" t="s">
        <v>1624</v>
      </c>
      <c r="AU103" s="68" t="s">
        <v>1623</v>
      </c>
      <c r="AV103" s="68" t="s">
        <v>1626</v>
      </c>
      <c r="AW103" s="68" t="s">
        <v>1622</v>
      </c>
      <c r="AX103" s="68" t="s">
        <v>1621</v>
      </c>
      <c r="AY103" s="68" t="s">
        <v>1624</v>
      </c>
      <c r="AZ103" s="68" t="s">
        <v>164</v>
      </c>
      <c r="BA103" s="68" t="s">
        <v>1626</v>
      </c>
      <c r="BB103" s="68" t="s">
        <v>1623</v>
      </c>
      <c r="BC103" s="68" t="s">
        <v>1622</v>
      </c>
      <c r="BD103" s="68" t="s">
        <v>1624</v>
      </c>
      <c r="BE103" s="68" t="s">
        <v>1622</v>
      </c>
      <c r="BF103" s="68" t="s">
        <v>1623</v>
      </c>
      <c r="BH103" s="68" t="s">
        <v>1623</v>
      </c>
    </row>
    <row r="104" spans="1:60">
      <c r="A104" s="132">
        <v>45004</v>
      </c>
      <c r="B104" s="68" t="s">
        <v>1627</v>
      </c>
      <c r="C104" s="68" t="s">
        <v>1625</v>
      </c>
      <c r="D104" s="68" t="s">
        <v>1623</v>
      </c>
      <c r="E104" s="68" t="s">
        <v>1622</v>
      </c>
      <c r="F104" s="68" t="s">
        <v>164</v>
      </c>
      <c r="G104" s="68" t="s">
        <v>1623</v>
      </c>
      <c r="H104" s="68" t="s">
        <v>1622</v>
      </c>
      <c r="I104" s="68" t="s">
        <v>1626</v>
      </c>
      <c r="J104" s="68" t="s">
        <v>164</v>
      </c>
      <c r="K104" s="68" t="s">
        <v>1620</v>
      </c>
      <c r="L104" s="68" t="s">
        <v>1622</v>
      </c>
      <c r="M104" s="68" t="s">
        <v>164</v>
      </c>
      <c r="N104" s="68" t="s">
        <v>1622</v>
      </c>
      <c r="O104" s="68" t="s">
        <v>164</v>
      </c>
      <c r="P104" s="68" t="s">
        <v>1627</v>
      </c>
      <c r="Q104" s="68" t="s">
        <v>164</v>
      </c>
      <c r="R104" s="68" t="s">
        <v>1622</v>
      </c>
      <c r="S104" s="68" t="s">
        <v>1624</v>
      </c>
      <c r="T104" s="68" t="s">
        <v>1622</v>
      </c>
      <c r="U104" s="68" t="s">
        <v>1625</v>
      </c>
      <c r="V104" s="68" t="s">
        <v>164</v>
      </c>
      <c r="W104" s="68" t="s">
        <v>1624</v>
      </c>
      <c r="X104" s="68" t="s">
        <v>1624</v>
      </c>
      <c r="Y104" s="68" t="s">
        <v>1624</v>
      </c>
      <c r="Z104" s="68" t="s">
        <v>1623</v>
      </c>
      <c r="AA104" s="68" t="s">
        <v>1620</v>
      </c>
      <c r="AB104" s="68" t="s">
        <v>1623</v>
      </c>
      <c r="AC104" s="68" t="s">
        <v>1624</v>
      </c>
      <c r="AD104" s="68" t="s">
        <v>1619</v>
      </c>
      <c r="AE104" s="68" t="s">
        <v>164</v>
      </c>
      <c r="AF104" s="68" t="s">
        <v>1622</v>
      </c>
      <c r="AG104" s="68" t="s">
        <v>1624</v>
      </c>
      <c r="AH104" s="68" t="s">
        <v>1625</v>
      </c>
      <c r="AI104" s="68" t="s">
        <v>1623</v>
      </c>
      <c r="AJ104" s="68" t="s">
        <v>1622</v>
      </c>
      <c r="AK104" s="68" t="s">
        <v>1619</v>
      </c>
      <c r="AL104" s="68" t="s">
        <v>1623</v>
      </c>
      <c r="AM104" s="68" t="s">
        <v>1623</v>
      </c>
      <c r="AN104" s="68" t="s">
        <v>1622</v>
      </c>
      <c r="AO104" s="68" t="s">
        <v>1622</v>
      </c>
      <c r="AP104" s="68" t="s">
        <v>1620</v>
      </c>
      <c r="AQ104" s="68" t="s">
        <v>1623</v>
      </c>
      <c r="AR104" s="68" t="s">
        <v>1620</v>
      </c>
      <c r="AS104" s="68" t="s">
        <v>1622</v>
      </c>
      <c r="AT104" s="68" t="s">
        <v>1624</v>
      </c>
      <c r="AU104" s="68" t="s">
        <v>1623</v>
      </c>
      <c r="AV104" s="68" t="s">
        <v>1626</v>
      </c>
      <c r="AW104" s="68" t="s">
        <v>1622</v>
      </c>
      <c r="AX104" s="68" t="s">
        <v>1621</v>
      </c>
      <c r="AY104" s="68" t="s">
        <v>1624</v>
      </c>
      <c r="AZ104" s="68" t="s">
        <v>164</v>
      </c>
      <c r="BA104" s="68" t="s">
        <v>1626</v>
      </c>
      <c r="BB104" s="68" t="s">
        <v>1623</v>
      </c>
      <c r="BC104" s="68" t="s">
        <v>1622</v>
      </c>
      <c r="BD104" s="68" t="s">
        <v>1624</v>
      </c>
      <c r="BE104" s="68" t="s">
        <v>1622</v>
      </c>
      <c r="BF104" s="68" t="s">
        <v>1623</v>
      </c>
      <c r="BH104" s="68" t="s">
        <v>1623</v>
      </c>
    </row>
    <row r="105" spans="1:60">
      <c r="A105" s="132">
        <v>45005</v>
      </c>
      <c r="B105" s="68" t="s">
        <v>1627</v>
      </c>
      <c r="C105" s="68" t="s">
        <v>1625</v>
      </c>
      <c r="D105" s="68" t="s">
        <v>1623</v>
      </c>
      <c r="E105" s="68" t="s">
        <v>1622</v>
      </c>
      <c r="F105" s="68" t="s">
        <v>164</v>
      </c>
      <c r="G105" s="68" t="s">
        <v>1623</v>
      </c>
      <c r="H105" s="68" t="s">
        <v>1622</v>
      </c>
      <c r="I105" s="68" t="s">
        <v>1626</v>
      </c>
      <c r="J105" s="68" t="s">
        <v>164</v>
      </c>
      <c r="K105" s="68" t="s">
        <v>1620</v>
      </c>
      <c r="L105" s="68" t="s">
        <v>1622</v>
      </c>
      <c r="M105" s="68" t="s">
        <v>164</v>
      </c>
      <c r="N105" s="68" t="s">
        <v>1622</v>
      </c>
      <c r="O105" s="68" t="s">
        <v>164</v>
      </c>
      <c r="P105" s="68" t="s">
        <v>1627</v>
      </c>
      <c r="Q105" s="68" t="s">
        <v>164</v>
      </c>
      <c r="R105" s="68" t="s">
        <v>1622</v>
      </c>
      <c r="S105" s="68" t="s">
        <v>1624</v>
      </c>
      <c r="T105" s="68" t="s">
        <v>1622</v>
      </c>
      <c r="U105" s="68" t="s">
        <v>1625</v>
      </c>
      <c r="V105" s="68" t="s">
        <v>164</v>
      </c>
      <c r="W105" s="68" t="s">
        <v>1624</v>
      </c>
      <c r="X105" s="68" t="s">
        <v>1624</v>
      </c>
      <c r="Y105" s="68" t="s">
        <v>1624</v>
      </c>
      <c r="Z105" s="68" t="s">
        <v>1623</v>
      </c>
      <c r="AA105" s="68" t="s">
        <v>1620</v>
      </c>
      <c r="AB105" s="68" t="s">
        <v>1623</v>
      </c>
      <c r="AC105" s="68" t="s">
        <v>1624</v>
      </c>
      <c r="AD105" s="68" t="s">
        <v>1619</v>
      </c>
      <c r="AE105" s="68" t="s">
        <v>164</v>
      </c>
      <c r="AF105" s="68" t="s">
        <v>1622</v>
      </c>
      <c r="AG105" s="68" t="s">
        <v>1624</v>
      </c>
      <c r="AH105" s="68" t="s">
        <v>1625</v>
      </c>
      <c r="AI105" s="68" t="s">
        <v>1623</v>
      </c>
      <c r="AJ105" s="68" t="s">
        <v>1622</v>
      </c>
      <c r="AK105" s="68" t="s">
        <v>1619</v>
      </c>
      <c r="AL105" s="68" t="s">
        <v>1623</v>
      </c>
      <c r="AM105" s="68" t="s">
        <v>1623</v>
      </c>
      <c r="AN105" s="68" t="s">
        <v>1622</v>
      </c>
      <c r="AO105" s="68" t="s">
        <v>1622</v>
      </c>
      <c r="AP105" s="68" t="s">
        <v>1620</v>
      </c>
      <c r="AQ105" s="68" t="s">
        <v>1623</v>
      </c>
      <c r="AR105" s="68" t="s">
        <v>1620</v>
      </c>
      <c r="AS105" s="68" t="s">
        <v>1622</v>
      </c>
      <c r="AT105" s="68" t="s">
        <v>1624</v>
      </c>
      <c r="AU105" s="68" t="s">
        <v>1623</v>
      </c>
      <c r="AV105" s="68" t="s">
        <v>1626</v>
      </c>
      <c r="AW105" s="68" t="s">
        <v>1622</v>
      </c>
      <c r="AX105" s="68" t="s">
        <v>1621</v>
      </c>
      <c r="AY105" s="68" t="s">
        <v>1624</v>
      </c>
      <c r="AZ105" s="68" t="s">
        <v>164</v>
      </c>
      <c r="BA105" s="68" t="s">
        <v>1626</v>
      </c>
      <c r="BB105" s="68" t="s">
        <v>1623</v>
      </c>
      <c r="BC105" s="68" t="s">
        <v>1622</v>
      </c>
      <c r="BD105" s="68" t="s">
        <v>1624</v>
      </c>
      <c r="BE105" s="68" t="s">
        <v>1622</v>
      </c>
      <c r="BF105" s="68" t="s">
        <v>1623</v>
      </c>
      <c r="BH105" s="68" t="s">
        <v>1623</v>
      </c>
    </row>
    <row r="106" spans="1:60">
      <c r="A106" s="132">
        <v>45006</v>
      </c>
      <c r="B106" s="68" t="s">
        <v>1627</v>
      </c>
      <c r="C106" s="68" t="s">
        <v>1625</v>
      </c>
      <c r="D106" s="68" t="s">
        <v>1623</v>
      </c>
      <c r="E106" s="68" t="s">
        <v>1622</v>
      </c>
      <c r="F106" s="68" t="s">
        <v>164</v>
      </c>
      <c r="G106" s="68" t="s">
        <v>1623</v>
      </c>
      <c r="H106" s="68" t="s">
        <v>1622</v>
      </c>
      <c r="I106" s="68" t="s">
        <v>1626</v>
      </c>
      <c r="J106" s="68" t="s">
        <v>164</v>
      </c>
      <c r="K106" s="68" t="s">
        <v>1620</v>
      </c>
      <c r="L106" s="68" t="s">
        <v>1622</v>
      </c>
      <c r="M106" s="68" t="s">
        <v>164</v>
      </c>
      <c r="N106" s="68" t="s">
        <v>1622</v>
      </c>
      <c r="O106" s="68" t="s">
        <v>164</v>
      </c>
      <c r="P106" s="68" t="s">
        <v>1627</v>
      </c>
      <c r="Q106" s="68" t="s">
        <v>164</v>
      </c>
      <c r="R106" s="68" t="s">
        <v>1622</v>
      </c>
      <c r="S106" s="68" t="s">
        <v>1624</v>
      </c>
      <c r="T106" s="68" t="s">
        <v>1622</v>
      </c>
      <c r="U106" s="68" t="s">
        <v>1625</v>
      </c>
      <c r="V106" s="68" t="s">
        <v>164</v>
      </c>
      <c r="W106" s="68" t="s">
        <v>1624</v>
      </c>
      <c r="X106" s="68" t="s">
        <v>1624</v>
      </c>
      <c r="Y106" s="68" t="s">
        <v>1624</v>
      </c>
      <c r="Z106" s="68" t="s">
        <v>1623</v>
      </c>
      <c r="AA106" s="68" t="s">
        <v>1620</v>
      </c>
      <c r="AB106" s="68" t="s">
        <v>1623</v>
      </c>
      <c r="AC106" s="68" t="s">
        <v>1624</v>
      </c>
      <c r="AD106" s="68" t="s">
        <v>1619</v>
      </c>
      <c r="AE106" s="68" t="s">
        <v>164</v>
      </c>
      <c r="AF106" s="68" t="s">
        <v>1622</v>
      </c>
      <c r="AG106" s="68" t="s">
        <v>1624</v>
      </c>
      <c r="AH106" s="68" t="s">
        <v>1625</v>
      </c>
      <c r="AI106" s="68" t="s">
        <v>1623</v>
      </c>
      <c r="AJ106" s="68" t="s">
        <v>1622</v>
      </c>
      <c r="AK106" s="68" t="s">
        <v>1619</v>
      </c>
      <c r="AL106" s="68" t="s">
        <v>1623</v>
      </c>
      <c r="AM106" s="68" t="s">
        <v>1623</v>
      </c>
      <c r="AN106" s="68" t="s">
        <v>1622</v>
      </c>
      <c r="AO106" s="68" t="s">
        <v>1622</v>
      </c>
      <c r="AP106" s="68" t="s">
        <v>1620</v>
      </c>
      <c r="AQ106" s="68" t="s">
        <v>1623</v>
      </c>
      <c r="AR106" s="68" t="s">
        <v>1620</v>
      </c>
      <c r="AS106" s="68" t="s">
        <v>1622</v>
      </c>
      <c r="AT106" s="68" t="s">
        <v>1624</v>
      </c>
      <c r="AU106" s="68" t="s">
        <v>1623</v>
      </c>
      <c r="AV106" s="68" t="s">
        <v>1626</v>
      </c>
      <c r="AW106" s="68" t="s">
        <v>1622</v>
      </c>
      <c r="AX106" s="68" t="s">
        <v>1621</v>
      </c>
      <c r="AY106" s="68" t="s">
        <v>1624</v>
      </c>
      <c r="AZ106" s="68" t="s">
        <v>164</v>
      </c>
      <c r="BA106" s="68" t="s">
        <v>1626</v>
      </c>
      <c r="BB106" s="68" t="s">
        <v>1623</v>
      </c>
      <c r="BC106" s="68" t="s">
        <v>1622</v>
      </c>
      <c r="BD106" s="68" t="s">
        <v>1624</v>
      </c>
      <c r="BE106" s="68" t="s">
        <v>1622</v>
      </c>
      <c r="BF106" s="68" t="s">
        <v>1623</v>
      </c>
      <c r="BH106" s="68" t="s">
        <v>1623</v>
      </c>
    </row>
    <row r="107" spans="1:60">
      <c r="A107" s="132">
        <v>45007</v>
      </c>
      <c r="B107" s="68" t="s">
        <v>1627</v>
      </c>
      <c r="C107" s="68" t="s">
        <v>1625</v>
      </c>
      <c r="D107" s="68" t="s">
        <v>1623</v>
      </c>
      <c r="E107" s="68" t="s">
        <v>1622</v>
      </c>
      <c r="F107" s="68" t="s">
        <v>164</v>
      </c>
      <c r="G107" s="68" t="s">
        <v>1623</v>
      </c>
      <c r="H107" s="68" t="s">
        <v>1622</v>
      </c>
      <c r="I107" s="68" t="s">
        <v>1626</v>
      </c>
      <c r="J107" s="68" t="s">
        <v>164</v>
      </c>
      <c r="K107" s="68" t="s">
        <v>1620</v>
      </c>
      <c r="L107" s="68" t="s">
        <v>1622</v>
      </c>
      <c r="M107" s="68" t="s">
        <v>164</v>
      </c>
      <c r="N107" s="68" t="s">
        <v>1622</v>
      </c>
      <c r="O107" s="68" t="s">
        <v>164</v>
      </c>
      <c r="P107" s="68" t="s">
        <v>1627</v>
      </c>
      <c r="Q107" s="68" t="s">
        <v>164</v>
      </c>
      <c r="R107" s="68" t="s">
        <v>1622</v>
      </c>
      <c r="S107" s="68" t="s">
        <v>1624</v>
      </c>
      <c r="T107" s="68" t="s">
        <v>1622</v>
      </c>
      <c r="U107" s="68" t="s">
        <v>1625</v>
      </c>
      <c r="V107" s="68" t="s">
        <v>164</v>
      </c>
      <c r="W107" s="68" t="s">
        <v>1624</v>
      </c>
      <c r="X107" s="68" t="s">
        <v>1624</v>
      </c>
      <c r="Y107" s="68" t="s">
        <v>1624</v>
      </c>
      <c r="Z107" s="68" t="s">
        <v>1623</v>
      </c>
      <c r="AA107" s="68" t="s">
        <v>1620</v>
      </c>
      <c r="AB107" s="68" t="s">
        <v>1623</v>
      </c>
      <c r="AC107" s="68" t="s">
        <v>1624</v>
      </c>
      <c r="AD107" s="68" t="s">
        <v>1619</v>
      </c>
      <c r="AE107" s="68" t="s">
        <v>164</v>
      </c>
      <c r="AF107" s="68" t="s">
        <v>1622</v>
      </c>
      <c r="AG107" s="68" t="s">
        <v>1624</v>
      </c>
      <c r="AH107" s="68" t="s">
        <v>1625</v>
      </c>
      <c r="AI107" s="68" t="s">
        <v>1623</v>
      </c>
      <c r="AJ107" s="68" t="s">
        <v>1622</v>
      </c>
      <c r="AK107" s="68" t="s">
        <v>1619</v>
      </c>
      <c r="AL107" s="68" t="s">
        <v>1623</v>
      </c>
      <c r="AM107" s="68" t="s">
        <v>1623</v>
      </c>
      <c r="AN107" s="68" t="s">
        <v>1622</v>
      </c>
      <c r="AO107" s="68" t="s">
        <v>1622</v>
      </c>
      <c r="AP107" s="68" t="s">
        <v>1620</v>
      </c>
      <c r="AQ107" s="68" t="s">
        <v>1623</v>
      </c>
      <c r="AR107" s="68" t="s">
        <v>1620</v>
      </c>
      <c r="AS107" s="68" t="s">
        <v>1622</v>
      </c>
      <c r="AT107" s="68" t="s">
        <v>1624</v>
      </c>
      <c r="AU107" s="68" t="s">
        <v>1623</v>
      </c>
      <c r="AV107" s="68" t="s">
        <v>1626</v>
      </c>
      <c r="AW107" s="68" t="s">
        <v>1622</v>
      </c>
      <c r="AX107" s="68" t="s">
        <v>1621</v>
      </c>
      <c r="AY107" s="68" t="s">
        <v>1624</v>
      </c>
      <c r="AZ107" s="68" t="s">
        <v>164</v>
      </c>
      <c r="BA107" s="68" t="s">
        <v>1626</v>
      </c>
      <c r="BB107" s="68" t="s">
        <v>1623</v>
      </c>
      <c r="BC107" s="68" t="s">
        <v>1622</v>
      </c>
      <c r="BD107" s="68" t="s">
        <v>1624</v>
      </c>
      <c r="BE107" s="68" t="s">
        <v>1622</v>
      </c>
      <c r="BF107" s="68" t="s">
        <v>1623</v>
      </c>
      <c r="BH107" s="68" t="s">
        <v>1623</v>
      </c>
    </row>
    <row r="108" spans="1:60">
      <c r="A108" s="132">
        <v>45008</v>
      </c>
      <c r="B108" s="68" t="s">
        <v>1627</v>
      </c>
      <c r="C108" s="68" t="s">
        <v>1625</v>
      </c>
      <c r="D108" s="68" t="s">
        <v>1623</v>
      </c>
      <c r="E108" s="68" t="s">
        <v>1622</v>
      </c>
      <c r="F108" s="68" t="s">
        <v>164</v>
      </c>
      <c r="G108" s="68" t="s">
        <v>1623</v>
      </c>
      <c r="H108" s="68" t="s">
        <v>1622</v>
      </c>
      <c r="I108" s="68" t="s">
        <v>1626</v>
      </c>
      <c r="J108" s="68" t="s">
        <v>164</v>
      </c>
      <c r="K108" s="68" t="s">
        <v>1620</v>
      </c>
      <c r="L108" s="68" t="s">
        <v>1622</v>
      </c>
      <c r="M108" s="68" t="s">
        <v>164</v>
      </c>
      <c r="N108" s="68" t="s">
        <v>1622</v>
      </c>
      <c r="O108" s="68" t="s">
        <v>164</v>
      </c>
      <c r="P108" s="68" t="s">
        <v>1627</v>
      </c>
      <c r="Q108" s="68" t="s">
        <v>164</v>
      </c>
      <c r="R108" s="68" t="s">
        <v>1622</v>
      </c>
      <c r="S108" s="68" t="s">
        <v>1624</v>
      </c>
      <c r="T108" s="68" t="s">
        <v>1622</v>
      </c>
      <c r="U108" s="68" t="s">
        <v>1625</v>
      </c>
      <c r="V108" s="68" t="s">
        <v>164</v>
      </c>
      <c r="W108" s="68" t="s">
        <v>1624</v>
      </c>
      <c r="X108" s="68" t="s">
        <v>1624</v>
      </c>
      <c r="Y108" s="68" t="s">
        <v>1624</v>
      </c>
      <c r="Z108" s="68" t="s">
        <v>1623</v>
      </c>
      <c r="AA108" s="68" t="s">
        <v>1620</v>
      </c>
      <c r="AB108" s="68" t="s">
        <v>1623</v>
      </c>
      <c r="AC108" s="68" t="s">
        <v>1624</v>
      </c>
      <c r="AD108" s="68" t="s">
        <v>1619</v>
      </c>
      <c r="AE108" s="68" t="s">
        <v>164</v>
      </c>
      <c r="AF108" s="68" t="s">
        <v>1622</v>
      </c>
      <c r="AG108" s="68" t="s">
        <v>1624</v>
      </c>
      <c r="AH108" s="68" t="s">
        <v>1625</v>
      </c>
      <c r="AI108" s="68" t="s">
        <v>1623</v>
      </c>
      <c r="AJ108" s="68" t="s">
        <v>1622</v>
      </c>
      <c r="AK108" s="68" t="s">
        <v>1619</v>
      </c>
      <c r="AL108" s="68" t="s">
        <v>1623</v>
      </c>
      <c r="AM108" s="68" t="s">
        <v>1623</v>
      </c>
      <c r="AN108" s="68" t="s">
        <v>1622</v>
      </c>
      <c r="AO108" s="68" t="s">
        <v>1622</v>
      </c>
      <c r="AP108" s="68" t="s">
        <v>1620</v>
      </c>
      <c r="AQ108" s="68" t="s">
        <v>1623</v>
      </c>
      <c r="AR108" s="68" t="s">
        <v>1620</v>
      </c>
      <c r="AS108" s="68" t="s">
        <v>1622</v>
      </c>
      <c r="AT108" s="68" t="s">
        <v>1624</v>
      </c>
      <c r="AU108" s="68" t="s">
        <v>1623</v>
      </c>
      <c r="AV108" s="68" t="s">
        <v>1626</v>
      </c>
      <c r="AW108" s="68" t="s">
        <v>1622</v>
      </c>
      <c r="AX108" s="68" t="s">
        <v>1621</v>
      </c>
      <c r="AY108" s="68" t="s">
        <v>1624</v>
      </c>
      <c r="AZ108" s="68" t="s">
        <v>164</v>
      </c>
      <c r="BA108" s="68" t="s">
        <v>1626</v>
      </c>
      <c r="BB108" s="68" t="s">
        <v>1623</v>
      </c>
      <c r="BC108" s="68" t="s">
        <v>1622</v>
      </c>
      <c r="BD108" s="68" t="s">
        <v>1624</v>
      </c>
      <c r="BE108" s="68" t="s">
        <v>1622</v>
      </c>
      <c r="BF108" s="68" t="s">
        <v>1623</v>
      </c>
      <c r="BH108" s="68" t="s">
        <v>1623</v>
      </c>
    </row>
    <row r="109" spans="1:60">
      <c r="A109" s="132">
        <v>45009</v>
      </c>
      <c r="B109" s="68" t="s">
        <v>1627</v>
      </c>
      <c r="C109" s="68" t="s">
        <v>1625</v>
      </c>
      <c r="D109" s="68" t="s">
        <v>1623</v>
      </c>
      <c r="E109" s="68" t="s">
        <v>1622</v>
      </c>
      <c r="F109" s="68" t="s">
        <v>164</v>
      </c>
      <c r="G109" s="68" t="s">
        <v>1623</v>
      </c>
      <c r="H109" s="68" t="s">
        <v>1622</v>
      </c>
      <c r="I109" s="68" t="s">
        <v>1626</v>
      </c>
      <c r="J109" s="68" t="s">
        <v>164</v>
      </c>
      <c r="K109" s="68" t="s">
        <v>1620</v>
      </c>
      <c r="L109" s="68" t="s">
        <v>1622</v>
      </c>
      <c r="M109" s="68" t="s">
        <v>164</v>
      </c>
      <c r="N109" s="68" t="s">
        <v>1622</v>
      </c>
      <c r="O109" s="68" t="s">
        <v>164</v>
      </c>
      <c r="P109" s="68" t="s">
        <v>1627</v>
      </c>
      <c r="Q109" s="68" t="s">
        <v>164</v>
      </c>
      <c r="R109" s="68" t="s">
        <v>1622</v>
      </c>
      <c r="S109" s="68" t="s">
        <v>1624</v>
      </c>
      <c r="T109" s="68" t="s">
        <v>1622</v>
      </c>
      <c r="U109" s="68" t="s">
        <v>1625</v>
      </c>
      <c r="V109" s="68" t="s">
        <v>164</v>
      </c>
      <c r="W109" s="68" t="s">
        <v>1624</v>
      </c>
      <c r="X109" s="68" t="s">
        <v>1624</v>
      </c>
      <c r="Y109" s="68" t="s">
        <v>1624</v>
      </c>
      <c r="Z109" s="68" t="s">
        <v>1623</v>
      </c>
      <c r="AA109" s="68" t="s">
        <v>1620</v>
      </c>
      <c r="AB109" s="68" t="s">
        <v>1623</v>
      </c>
      <c r="AC109" s="68" t="s">
        <v>1624</v>
      </c>
      <c r="AD109" s="68" t="s">
        <v>1619</v>
      </c>
      <c r="AE109" s="68" t="s">
        <v>164</v>
      </c>
      <c r="AF109" s="68" t="s">
        <v>1622</v>
      </c>
      <c r="AG109" s="68" t="s">
        <v>1624</v>
      </c>
      <c r="AH109" s="68" t="s">
        <v>1625</v>
      </c>
      <c r="AI109" s="68" t="s">
        <v>1623</v>
      </c>
      <c r="AJ109" s="68" t="s">
        <v>1622</v>
      </c>
      <c r="AK109" s="68" t="s">
        <v>1619</v>
      </c>
      <c r="AL109" s="68" t="s">
        <v>1623</v>
      </c>
      <c r="AM109" s="68" t="s">
        <v>1623</v>
      </c>
      <c r="AN109" s="68" t="s">
        <v>1622</v>
      </c>
      <c r="AO109" s="68" t="s">
        <v>1622</v>
      </c>
      <c r="AP109" s="68" t="s">
        <v>1620</v>
      </c>
      <c r="AQ109" s="68" t="s">
        <v>1623</v>
      </c>
      <c r="AR109" s="68" t="s">
        <v>1620</v>
      </c>
      <c r="AS109" s="68" t="s">
        <v>1622</v>
      </c>
      <c r="AT109" s="68" t="s">
        <v>1624</v>
      </c>
      <c r="AU109" s="68" t="s">
        <v>1623</v>
      </c>
      <c r="AV109" s="68" t="s">
        <v>1626</v>
      </c>
      <c r="AW109" s="68" t="s">
        <v>1622</v>
      </c>
      <c r="AX109" s="68" t="s">
        <v>1621</v>
      </c>
      <c r="AY109" s="68" t="s">
        <v>1624</v>
      </c>
      <c r="AZ109" s="68" t="s">
        <v>164</v>
      </c>
      <c r="BA109" s="68" t="s">
        <v>1626</v>
      </c>
      <c r="BB109" s="68" t="s">
        <v>1623</v>
      </c>
      <c r="BC109" s="68" t="s">
        <v>1622</v>
      </c>
      <c r="BD109" s="68" t="s">
        <v>1624</v>
      </c>
      <c r="BE109" s="68" t="s">
        <v>1622</v>
      </c>
      <c r="BF109" s="68" t="s">
        <v>1623</v>
      </c>
      <c r="BH109" s="68" t="s">
        <v>1623</v>
      </c>
    </row>
    <row r="110" spans="1:60">
      <c r="A110" s="132">
        <v>45010</v>
      </c>
      <c r="B110" s="68" t="s">
        <v>1627</v>
      </c>
      <c r="C110" s="68" t="s">
        <v>1625</v>
      </c>
      <c r="D110" s="68" t="s">
        <v>1623</v>
      </c>
      <c r="E110" s="68" t="s">
        <v>1622</v>
      </c>
      <c r="F110" s="68" t="s">
        <v>164</v>
      </c>
      <c r="G110" s="68" t="s">
        <v>1623</v>
      </c>
      <c r="H110" s="68" t="s">
        <v>1622</v>
      </c>
      <c r="I110" s="68" t="s">
        <v>1626</v>
      </c>
      <c r="J110" s="68" t="s">
        <v>164</v>
      </c>
      <c r="K110" s="68" t="s">
        <v>1620</v>
      </c>
      <c r="L110" s="68" t="s">
        <v>1622</v>
      </c>
      <c r="M110" s="68" t="s">
        <v>164</v>
      </c>
      <c r="N110" s="68" t="s">
        <v>1622</v>
      </c>
      <c r="O110" s="68" t="s">
        <v>164</v>
      </c>
      <c r="P110" s="68" t="s">
        <v>1627</v>
      </c>
      <c r="Q110" s="68" t="s">
        <v>164</v>
      </c>
      <c r="R110" s="68" t="s">
        <v>1622</v>
      </c>
      <c r="S110" s="68" t="s">
        <v>1624</v>
      </c>
      <c r="T110" s="68" t="s">
        <v>1622</v>
      </c>
      <c r="U110" s="68" t="s">
        <v>1625</v>
      </c>
      <c r="V110" s="68" t="s">
        <v>164</v>
      </c>
      <c r="W110" s="68" t="s">
        <v>1624</v>
      </c>
      <c r="X110" s="68" t="s">
        <v>1624</v>
      </c>
      <c r="Y110" s="68" t="s">
        <v>1624</v>
      </c>
      <c r="Z110" s="68" t="s">
        <v>1623</v>
      </c>
      <c r="AA110" s="68" t="s">
        <v>1620</v>
      </c>
      <c r="AB110" s="68" t="s">
        <v>1623</v>
      </c>
      <c r="AC110" s="68" t="s">
        <v>1624</v>
      </c>
      <c r="AD110" s="68" t="s">
        <v>1619</v>
      </c>
      <c r="AE110" s="68" t="s">
        <v>164</v>
      </c>
      <c r="AF110" s="68" t="s">
        <v>1622</v>
      </c>
      <c r="AG110" s="68" t="s">
        <v>1624</v>
      </c>
      <c r="AH110" s="68" t="s">
        <v>1625</v>
      </c>
      <c r="AI110" s="68" t="s">
        <v>1623</v>
      </c>
      <c r="AJ110" s="68" t="s">
        <v>1622</v>
      </c>
      <c r="AK110" s="68" t="s">
        <v>1619</v>
      </c>
      <c r="AL110" s="68" t="s">
        <v>1623</v>
      </c>
      <c r="AM110" s="68" t="s">
        <v>1623</v>
      </c>
      <c r="AN110" s="68" t="s">
        <v>1622</v>
      </c>
      <c r="AO110" s="68" t="s">
        <v>1622</v>
      </c>
      <c r="AP110" s="68" t="s">
        <v>1620</v>
      </c>
      <c r="AQ110" s="68" t="s">
        <v>1623</v>
      </c>
      <c r="AR110" s="68" t="s">
        <v>1620</v>
      </c>
      <c r="AS110" s="68" t="s">
        <v>1622</v>
      </c>
      <c r="AT110" s="68" t="s">
        <v>1624</v>
      </c>
      <c r="AU110" s="68" t="s">
        <v>1623</v>
      </c>
      <c r="AV110" s="68" t="s">
        <v>1626</v>
      </c>
      <c r="AW110" s="68" t="s">
        <v>1622</v>
      </c>
      <c r="AX110" s="68" t="s">
        <v>1621</v>
      </c>
      <c r="AY110" s="68" t="s">
        <v>1624</v>
      </c>
      <c r="AZ110" s="68" t="s">
        <v>164</v>
      </c>
      <c r="BA110" s="68" t="s">
        <v>1626</v>
      </c>
      <c r="BB110" s="68" t="s">
        <v>1623</v>
      </c>
      <c r="BC110" s="68" t="s">
        <v>1622</v>
      </c>
      <c r="BD110" s="68" t="s">
        <v>1624</v>
      </c>
      <c r="BE110" s="68" t="s">
        <v>1622</v>
      </c>
      <c r="BF110" s="68" t="s">
        <v>1623</v>
      </c>
      <c r="BH110" s="68" t="s">
        <v>1623</v>
      </c>
    </row>
    <row r="111" spans="1:60">
      <c r="A111" s="132">
        <v>45011</v>
      </c>
      <c r="B111" s="68" t="s">
        <v>1627</v>
      </c>
      <c r="C111" s="68" t="s">
        <v>1625</v>
      </c>
      <c r="D111" s="68" t="s">
        <v>1623</v>
      </c>
      <c r="E111" s="68" t="s">
        <v>1622</v>
      </c>
      <c r="F111" s="68" t="s">
        <v>164</v>
      </c>
      <c r="G111" s="68" t="s">
        <v>1623</v>
      </c>
      <c r="H111" s="68" t="s">
        <v>1622</v>
      </c>
      <c r="I111" s="68" t="s">
        <v>1626</v>
      </c>
      <c r="J111" s="68" t="s">
        <v>164</v>
      </c>
      <c r="K111" s="68" t="s">
        <v>1620</v>
      </c>
      <c r="L111" s="68" t="s">
        <v>1622</v>
      </c>
      <c r="M111" s="68" t="s">
        <v>164</v>
      </c>
      <c r="N111" s="68" t="s">
        <v>1622</v>
      </c>
      <c r="O111" s="68" t="s">
        <v>164</v>
      </c>
      <c r="P111" s="68" t="s">
        <v>1627</v>
      </c>
      <c r="Q111" s="68" t="s">
        <v>164</v>
      </c>
      <c r="R111" s="68" t="s">
        <v>1622</v>
      </c>
      <c r="S111" s="68" t="s">
        <v>1624</v>
      </c>
      <c r="T111" s="68" t="s">
        <v>1622</v>
      </c>
      <c r="U111" s="68" t="s">
        <v>1625</v>
      </c>
      <c r="V111" s="68" t="s">
        <v>164</v>
      </c>
      <c r="W111" s="68" t="s">
        <v>1624</v>
      </c>
      <c r="X111" s="68" t="s">
        <v>1624</v>
      </c>
      <c r="Y111" s="68" t="s">
        <v>1624</v>
      </c>
      <c r="Z111" s="68" t="s">
        <v>1623</v>
      </c>
      <c r="AA111" s="68" t="s">
        <v>1620</v>
      </c>
      <c r="AB111" s="68" t="s">
        <v>1623</v>
      </c>
      <c r="AC111" s="68" t="s">
        <v>1624</v>
      </c>
      <c r="AD111" s="68" t="s">
        <v>1619</v>
      </c>
      <c r="AE111" s="68" t="s">
        <v>164</v>
      </c>
      <c r="AF111" s="68" t="s">
        <v>1622</v>
      </c>
      <c r="AG111" s="68" t="s">
        <v>1624</v>
      </c>
      <c r="AH111" s="68" t="s">
        <v>1625</v>
      </c>
      <c r="AI111" s="68" t="s">
        <v>1623</v>
      </c>
      <c r="AJ111" s="68" t="s">
        <v>1622</v>
      </c>
      <c r="AK111" s="68" t="s">
        <v>1619</v>
      </c>
      <c r="AL111" s="68" t="s">
        <v>1623</v>
      </c>
      <c r="AM111" s="68" t="s">
        <v>1623</v>
      </c>
      <c r="AN111" s="68" t="s">
        <v>1622</v>
      </c>
      <c r="AO111" s="68" t="s">
        <v>1622</v>
      </c>
      <c r="AP111" s="68" t="s">
        <v>1620</v>
      </c>
      <c r="AQ111" s="68" t="s">
        <v>1623</v>
      </c>
      <c r="AR111" s="68" t="s">
        <v>1620</v>
      </c>
      <c r="AS111" s="68" t="s">
        <v>1622</v>
      </c>
      <c r="AT111" s="68" t="s">
        <v>1624</v>
      </c>
      <c r="AU111" s="68" t="s">
        <v>1623</v>
      </c>
      <c r="AV111" s="68" t="s">
        <v>1626</v>
      </c>
      <c r="AW111" s="68" t="s">
        <v>1622</v>
      </c>
      <c r="AX111" s="68" t="s">
        <v>1621</v>
      </c>
      <c r="AY111" s="68" t="s">
        <v>1624</v>
      </c>
      <c r="AZ111" s="68" t="s">
        <v>164</v>
      </c>
      <c r="BA111" s="68" t="s">
        <v>1626</v>
      </c>
      <c r="BB111" s="68" t="s">
        <v>1623</v>
      </c>
      <c r="BC111" s="68" t="s">
        <v>1622</v>
      </c>
      <c r="BD111" s="68" t="s">
        <v>1624</v>
      </c>
      <c r="BE111" s="68" t="s">
        <v>1622</v>
      </c>
      <c r="BF111" s="68" t="s">
        <v>1623</v>
      </c>
      <c r="BH111" s="68" t="s">
        <v>1623</v>
      </c>
    </row>
    <row r="112" spans="1:60">
      <c r="A112" s="132">
        <v>45012</v>
      </c>
      <c r="B112" s="68" t="s">
        <v>1627</v>
      </c>
      <c r="C112" s="68" t="s">
        <v>1625</v>
      </c>
      <c r="D112" s="68" t="s">
        <v>1623</v>
      </c>
      <c r="E112" s="68" t="s">
        <v>1622</v>
      </c>
      <c r="F112" s="68" t="s">
        <v>164</v>
      </c>
      <c r="G112" s="68" t="s">
        <v>1623</v>
      </c>
      <c r="H112" s="68" t="s">
        <v>1622</v>
      </c>
      <c r="I112" s="68" t="s">
        <v>1626</v>
      </c>
      <c r="J112" s="68" t="s">
        <v>164</v>
      </c>
      <c r="K112" s="68" t="s">
        <v>1620</v>
      </c>
      <c r="L112" s="68" t="s">
        <v>1622</v>
      </c>
      <c r="M112" s="68" t="s">
        <v>164</v>
      </c>
      <c r="N112" s="68" t="s">
        <v>1622</v>
      </c>
      <c r="O112" s="68" t="s">
        <v>164</v>
      </c>
      <c r="P112" s="68" t="s">
        <v>1627</v>
      </c>
      <c r="Q112" s="68" t="s">
        <v>164</v>
      </c>
      <c r="R112" s="68" t="s">
        <v>1622</v>
      </c>
      <c r="S112" s="68" t="s">
        <v>1624</v>
      </c>
      <c r="T112" s="68" t="s">
        <v>1622</v>
      </c>
      <c r="U112" s="68" t="s">
        <v>1625</v>
      </c>
      <c r="V112" s="68" t="s">
        <v>164</v>
      </c>
      <c r="W112" s="68" t="s">
        <v>1624</v>
      </c>
      <c r="X112" s="68" t="s">
        <v>1624</v>
      </c>
      <c r="Y112" s="68" t="s">
        <v>1624</v>
      </c>
      <c r="Z112" s="68" t="s">
        <v>1623</v>
      </c>
      <c r="AA112" s="68" t="s">
        <v>1620</v>
      </c>
      <c r="AB112" s="68" t="s">
        <v>1623</v>
      </c>
      <c r="AC112" s="68" t="s">
        <v>1624</v>
      </c>
      <c r="AD112" s="68" t="s">
        <v>1619</v>
      </c>
      <c r="AE112" s="68" t="s">
        <v>164</v>
      </c>
      <c r="AF112" s="68" t="s">
        <v>1622</v>
      </c>
      <c r="AG112" s="68" t="s">
        <v>1624</v>
      </c>
      <c r="AH112" s="68" t="s">
        <v>1625</v>
      </c>
      <c r="AI112" s="68" t="s">
        <v>1623</v>
      </c>
      <c r="AJ112" s="68" t="s">
        <v>1622</v>
      </c>
      <c r="AK112" s="68" t="s">
        <v>1619</v>
      </c>
      <c r="AL112" s="68" t="s">
        <v>1623</v>
      </c>
      <c r="AM112" s="68" t="s">
        <v>1623</v>
      </c>
      <c r="AN112" s="68" t="s">
        <v>1622</v>
      </c>
      <c r="AO112" s="68" t="s">
        <v>1622</v>
      </c>
      <c r="AP112" s="68" t="s">
        <v>1620</v>
      </c>
      <c r="AQ112" s="68" t="s">
        <v>1623</v>
      </c>
      <c r="AR112" s="68" t="s">
        <v>1620</v>
      </c>
      <c r="AS112" s="68" t="s">
        <v>1622</v>
      </c>
      <c r="AT112" s="68" t="s">
        <v>1624</v>
      </c>
      <c r="AU112" s="68" t="s">
        <v>1623</v>
      </c>
      <c r="AV112" s="68" t="s">
        <v>1626</v>
      </c>
      <c r="AW112" s="68" t="s">
        <v>1622</v>
      </c>
      <c r="AX112" s="68" t="s">
        <v>1621</v>
      </c>
      <c r="AY112" s="68" t="s">
        <v>1624</v>
      </c>
      <c r="AZ112" s="68" t="s">
        <v>164</v>
      </c>
      <c r="BA112" s="68" t="s">
        <v>1626</v>
      </c>
      <c r="BB112" s="68" t="s">
        <v>1623</v>
      </c>
      <c r="BC112" s="68" t="s">
        <v>1622</v>
      </c>
      <c r="BD112" s="68" t="s">
        <v>1624</v>
      </c>
      <c r="BE112" s="68" t="s">
        <v>1622</v>
      </c>
      <c r="BF112" s="68" t="s">
        <v>1623</v>
      </c>
      <c r="BH112" s="68" t="s">
        <v>1623</v>
      </c>
    </row>
    <row r="113" spans="1:60">
      <c r="A113" s="132">
        <v>45013</v>
      </c>
      <c r="B113" s="68" t="s">
        <v>1627</v>
      </c>
      <c r="C113" s="68" t="s">
        <v>1625</v>
      </c>
      <c r="D113" s="68" t="s">
        <v>1623</v>
      </c>
      <c r="E113" s="68" t="s">
        <v>1622</v>
      </c>
      <c r="F113" s="68" t="s">
        <v>164</v>
      </c>
      <c r="G113" s="68" t="s">
        <v>1623</v>
      </c>
      <c r="H113" s="68" t="s">
        <v>1622</v>
      </c>
      <c r="I113" s="68" t="s">
        <v>1626</v>
      </c>
      <c r="J113" s="68" t="s">
        <v>164</v>
      </c>
      <c r="K113" s="68" t="s">
        <v>1620</v>
      </c>
      <c r="L113" s="68" t="s">
        <v>1622</v>
      </c>
      <c r="M113" s="68" t="s">
        <v>164</v>
      </c>
      <c r="N113" s="68" t="s">
        <v>1622</v>
      </c>
      <c r="O113" s="68" t="s">
        <v>164</v>
      </c>
      <c r="P113" s="68" t="s">
        <v>1627</v>
      </c>
      <c r="Q113" s="68" t="s">
        <v>164</v>
      </c>
      <c r="R113" s="68" t="s">
        <v>1622</v>
      </c>
      <c r="S113" s="68" t="s">
        <v>1624</v>
      </c>
      <c r="T113" s="68" t="s">
        <v>1622</v>
      </c>
      <c r="U113" s="68" t="s">
        <v>1625</v>
      </c>
      <c r="V113" s="68" t="s">
        <v>164</v>
      </c>
      <c r="W113" s="68" t="s">
        <v>1624</v>
      </c>
      <c r="X113" s="68" t="s">
        <v>1624</v>
      </c>
      <c r="Y113" s="68" t="s">
        <v>1624</v>
      </c>
      <c r="Z113" s="68" t="s">
        <v>1623</v>
      </c>
      <c r="AA113" s="68" t="s">
        <v>1620</v>
      </c>
      <c r="AB113" s="68" t="s">
        <v>1623</v>
      </c>
      <c r="AC113" s="68" t="s">
        <v>1624</v>
      </c>
      <c r="AD113" s="68" t="s">
        <v>1619</v>
      </c>
      <c r="AE113" s="68" t="s">
        <v>164</v>
      </c>
      <c r="AF113" s="68" t="s">
        <v>1622</v>
      </c>
      <c r="AG113" s="68" t="s">
        <v>1624</v>
      </c>
      <c r="AH113" s="68" t="s">
        <v>1625</v>
      </c>
      <c r="AI113" s="68" t="s">
        <v>1623</v>
      </c>
      <c r="AJ113" s="68" t="s">
        <v>1622</v>
      </c>
      <c r="AK113" s="68" t="s">
        <v>1619</v>
      </c>
      <c r="AL113" s="68" t="s">
        <v>1623</v>
      </c>
      <c r="AM113" s="68" t="s">
        <v>1623</v>
      </c>
      <c r="AN113" s="68" t="s">
        <v>1622</v>
      </c>
      <c r="AO113" s="68" t="s">
        <v>1622</v>
      </c>
      <c r="AP113" s="68" t="s">
        <v>1620</v>
      </c>
      <c r="AQ113" s="68" t="s">
        <v>1623</v>
      </c>
      <c r="AR113" s="68" t="s">
        <v>1620</v>
      </c>
      <c r="AS113" s="68" t="s">
        <v>1622</v>
      </c>
      <c r="AT113" s="68" t="s">
        <v>1624</v>
      </c>
      <c r="AU113" s="68" t="s">
        <v>1623</v>
      </c>
      <c r="AV113" s="68" t="s">
        <v>1626</v>
      </c>
      <c r="AW113" s="68" t="s">
        <v>1622</v>
      </c>
      <c r="AX113" s="68" t="s">
        <v>1621</v>
      </c>
      <c r="AY113" s="68" t="s">
        <v>1624</v>
      </c>
      <c r="AZ113" s="68" t="s">
        <v>164</v>
      </c>
      <c r="BA113" s="68" t="s">
        <v>1626</v>
      </c>
      <c r="BB113" s="68" t="s">
        <v>1623</v>
      </c>
      <c r="BC113" s="68" t="s">
        <v>1622</v>
      </c>
      <c r="BD113" s="68" t="s">
        <v>1624</v>
      </c>
      <c r="BE113" s="68" t="s">
        <v>1622</v>
      </c>
      <c r="BF113" s="68" t="s">
        <v>1623</v>
      </c>
      <c r="BH113" s="68" t="s">
        <v>1623</v>
      </c>
    </row>
    <row r="114" spans="1:60">
      <c r="A114" s="132">
        <v>45014</v>
      </c>
      <c r="B114" s="68" t="s">
        <v>1627</v>
      </c>
      <c r="C114" s="68" t="s">
        <v>1625</v>
      </c>
      <c r="D114" s="68" t="s">
        <v>1623</v>
      </c>
      <c r="E114" s="68" t="s">
        <v>1622</v>
      </c>
      <c r="F114" s="68" t="s">
        <v>164</v>
      </c>
      <c r="G114" s="68" t="s">
        <v>1623</v>
      </c>
      <c r="H114" s="68" t="s">
        <v>1622</v>
      </c>
      <c r="I114" s="68" t="s">
        <v>1626</v>
      </c>
      <c r="J114" s="68" t="s">
        <v>164</v>
      </c>
      <c r="K114" s="68" t="s">
        <v>1620</v>
      </c>
      <c r="L114" s="68" t="s">
        <v>1622</v>
      </c>
      <c r="M114" s="68" t="s">
        <v>164</v>
      </c>
      <c r="N114" s="68" t="s">
        <v>1622</v>
      </c>
      <c r="O114" s="68" t="s">
        <v>164</v>
      </c>
      <c r="P114" s="68" t="s">
        <v>1627</v>
      </c>
      <c r="Q114" s="68" t="s">
        <v>164</v>
      </c>
      <c r="R114" s="68" t="s">
        <v>1622</v>
      </c>
      <c r="S114" s="68" t="s">
        <v>1624</v>
      </c>
      <c r="T114" s="68" t="s">
        <v>1622</v>
      </c>
      <c r="U114" s="68" t="s">
        <v>1625</v>
      </c>
      <c r="V114" s="68" t="s">
        <v>164</v>
      </c>
      <c r="W114" s="68" t="s">
        <v>1624</v>
      </c>
      <c r="X114" s="68" t="s">
        <v>1624</v>
      </c>
      <c r="Y114" s="68" t="s">
        <v>1624</v>
      </c>
      <c r="Z114" s="68" t="s">
        <v>1623</v>
      </c>
      <c r="AA114" s="68" t="s">
        <v>1620</v>
      </c>
      <c r="AB114" s="68" t="s">
        <v>1623</v>
      </c>
      <c r="AC114" s="68" t="s">
        <v>1624</v>
      </c>
      <c r="AD114" s="68" t="s">
        <v>1619</v>
      </c>
      <c r="AE114" s="68" t="s">
        <v>164</v>
      </c>
      <c r="AF114" s="68" t="s">
        <v>1622</v>
      </c>
      <c r="AG114" s="68" t="s">
        <v>1624</v>
      </c>
      <c r="AH114" s="68" t="s">
        <v>1625</v>
      </c>
      <c r="AI114" s="68" t="s">
        <v>1623</v>
      </c>
      <c r="AJ114" s="68" t="s">
        <v>1622</v>
      </c>
      <c r="AK114" s="68" t="s">
        <v>1619</v>
      </c>
      <c r="AL114" s="68" t="s">
        <v>1623</v>
      </c>
      <c r="AM114" s="68" t="s">
        <v>1623</v>
      </c>
      <c r="AN114" s="68" t="s">
        <v>1622</v>
      </c>
      <c r="AO114" s="68" t="s">
        <v>1622</v>
      </c>
      <c r="AP114" s="68" t="s">
        <v>1620</v>
      </c>
      <c r="AQ114" s="68" t="s">
        <v>1623</v>
      </c>
      <c r="AR114" s="68" t="s">
        <v>1620</v>
      </c>
      <c r="AS114" s="68" t="s">
        <v>1622</v>
      </c>
      <c r="AT114" s="68" t="s">
        <v>1624</v>
      </c>
      <c r="AU114" s="68" t="s">
        <v>1623</v>
      </c>
      <c r="AV114" s="68" t="s">
        <v>1626</v>
      </c>
      <c r="AW114" s="68" t="s">
        <v>1622</v>
      </c>
      <c r="AX114" s="68" t="s">
        <v>1621</v>
      </c>
      <c r="AY114" s="68" t="s">
        <v>1624</v>
      </c>
      <c r="AZ114" s="68" t="s">
        <v>164</v>
      </c>
      <c r="BA114" s="68" t="s">
        <v>1626</v>
      </c>
      <c r="BB114" s="68" t="s">
        <v>1623</v>
      </c>
      <c r="BC114" s="68" t="s">
        <v>1622</v>
      </c>
      <c r="BD114" s="68" t="s">
        <v>1624</v>
      </c>
      <c r="BE114" s="68" t="s">
        <v>1622</v>
      </c>
      <c r="BF114" s="68" t="s">
        <v>1623</v>
      </c>
      <c r="BH114" s="68" t="s">
        <v>1623</v>
      </c>
    </row>
    <row r="115" spans="1:60">
      <c r="A115" s="132">
        <v>45015</v>
      </c>
      <c r="B115" s="68" t="s">
        <v>1627</v>
      </c>
      <c r="C115" s="68" t="s">
        <v>1625</v>
      </c>
      <c r="D115" s="68" t="s">
        <v>1623</v>
      </c>
      <c r="E115" s="68" t="s">
        <v>1622</v>
      </c>
      <c r="F115" s="68" t="s">
        <v>164</v>
      </c>
      <c r="G115" s="68" t="s">
        <v>1623</v>
      </c>
      <c r="H115" s="68" t="s">
        <v>1622</v>
      </c>
      <c r="I115" s="68" t="s">
        <v>1626</v>
      </c>
      <c r="J115" s="68" t="s">
        <v>164</v>
      </c>
      <c r="K115" s="68" t="s">
        <v>1620</v>
      </c>
      <c r="L115" s="68" t="s">
        <v>1622</v>
      </c>
      <c r="M115" s="68" t="s">
        <v>164</v>
      </c>
      <c r="N115" s="68" t="s">
        <v>1622</v>
      </c>
      <c r="O115" s="68" t="s">
        <v>164</v>
      </c>
      <c r="P115" s="68" t="s">
        <v>1627</v>
      </c>
      <c r="Q115" s="68" t="s">
        <v>164</v>
      </c>
      <c r="R115" s="68" t="s">
        <v>1622</v>
      </c>
      <c r="S115" s="68" t="s">
        <v>1624</v>
      </c>
      <c r="T115" s="68" t="s">
        <v>1622</v>
      </c>
      <c r="U115" s="68" t="s">
        <v>1625</v>
      </c>
      <c r="V115" s="68" t="s">
        <v>164</v>
      </c>
      <c r="W115" s="68" t="s">
        <v>1624</v>
      </c>
      <c r="X115" s="68" t="s">
        <v>1624</v>
      </c>
      <c r="Y115" s="68" t="s">
        <v>1624</v>
      </c>
      <c r="Z115" s="68" t="s">
        <v>1623</v>
      </c>
      <c r="AA115" s="68" t="s">
        <v>1620</v>
      </c>
      <c r="AB115" s="68" t="s">
        <v>1623</v>
      </c>
      <c r="AC115" s="68" t="s">
        <v>1624</v>
      </c>
      <c r="AD115" s="68" t="s">
        <v>1619</v>
      </c>
      <c r="AE115" s="68" t="s">
        <v>164</v>
      </c>
      <c r="AF115" s="68" t="s">
        <v>1622</v>
      </c>
      <c r="AG115" s="68" t="s">
        <v>1624</v>
      </c>
      <c r="AH115" s="68" t="s">
        <v>1625</v>
      </c>
      <c r="AI115" s="68" t="s">
        <v>1623</v>
      </c>
      <c r="AJ115" s="68" t="s">
        <v>1622</v>
      </c>
      <c r="AK115" s="68" t="s">
        <v>1619</v>
      </c>
      <c r="AL115" s="68" t="s">
        <v>1623</v>
      </c>
      <c r="AM115" s="68" t="s">
        <v>1623</v>
      </c>
      <c r="AN115" s="68" t="s">
        <v>1622</v>
      </c>
      <c r="AO115" s="68" t="s">
        <v>1622</v>
      </c>
      <c r="AP115" s="68" t="s">
        <v>1620</v>
      </c>
      <c r="AQ115" s="68" t="s">
        <v>1623</v>
      </c>
      <c r="AR115" s="68" t="s">
        <v>1620</v>
      </c>
      <c r="AS115" s="68" t="s">
        <v>1622</v>
      </c>
      <c r="AT115" s="68" t="s">
        <v>1624</v>
      </c>
      <c r="AU115" s="68" t="s">
        <v>1623</v>
      </c>
      <c r="AV115" s="68" t="s">
        <v>1626</v>
      </c>
      <c r="AW115" s="68" t="s">
        <v>1622</v>
      </c>
      <c r="AX115" s="68" t="s">
        <v>1621</v>
      </c>
      <c r="AY115" s="68" t="s">
        <v>1624</v>
      </c>
      <c r="AZ115" s="68" t="s">
        <v>164</v>
      </c>
      <c r="BA115" s="68" t="s">
        <v>1626</v>
      </c>
      <c r="BB115" s="68" t="s">
        <v>1623</v>
      </c>
      <c r="BC115" s="68" t="s">
        <v>1622</v>
      </c>
      <c r="BD115" s="68" t="s">
        <v>1624</v>
      </c>
      <c r="BE115" s="68" t="s">
        <v>1622</v>
      </c>
      <c r="BF115" s="68" t="s">
        <v>1623</v>
      </c>
      <c r="BH115" s="68" t="s">
        <v>1623</v>
      </c>
    </row>
    <row r="116" spans="1:60">
      <c r="A116" s="132">
        <v>45016</v>
      </c>
      <c r="B116" s="68" t="s">
        <v>1627</v>
      </c>
      <c r="C116" s="68" t="s">
        <v>1625</v>
      </c>
      <c r="D116" s="68" t="s">
        <v>1623</v>
      </c>
      <c r="E116" s="68" t="s">
        <v>1622</v>
      </c>
      <c r="F116" s="68" t="s">
        <v>164</v>
      </c>
      <c r="G116" s="68" t="s">
        <v>1623</v>
      </c>
      <c r="H116" s="68" t="s">
        <v>1622</v>
      </c>
      <c r="I116" s="68" t="s">
        <v>1626</v>
      </c>
      <c r="J116" s="68" t="s">
        <v>164</v>
      </c>
      <c r="K116" s="68" t="s">
        <v>1620</v>
      </c>
      <c r="L116" s="68" t="s">
        <v>1622</v>
      </c>
      <c r="M116" s="68" t="s">
        <v>164</v>
      </c>
      <c r="N116" s="68" t="s">
        <v>1622</v>
      </c>
      <c r="O116" s="68" t="s">
        <v>164</v>
      </c>
      <c r="P116" s="68" t="s">
        <v>1627</v>
      </c>
      <c r="Q116" s="68" t="s">
        <v>164</v>
      </c>
      <c r="R116" s="68" t="s">
        <v>1622</v>
      </c>
      <c r="S116" s="68" t="s">
        <v>1624</v>
      </c>
      <c r="T116" s="68" t="s">
        <v>1622</v>
      </c>
      <c r="U116" s="68" t="s">
        <v>1625</v>
      </c>
      <c r="V116" s="68" t="s">
        <v>164</v>
      </c>
      <c r="W116" s="68" t="s">
        <v>1624</v>
      </c>
      <c r="X116" s="68" t="s">
        <v>1624</v>
      </c>
      <c r="Y116" s="68" t="s">
        <v>1624</v>
      </c>
      <c r="Z116" s="68" t="s">
        <v>1623</v>
      </c>
      <c r="AA116" s="68" t="s">
        <v>1620</v>
      </c>
      <c r="AB116" s="68" t="s">
        <v>1623</v>
      </c>
      <c r="AC116" s="68" t="s">
        <v>1624</v>
      </c>
      <c r="AD116" s="68" t="s">
        <v>1619</v>
      </c>
      <c r="AE116" s="68" t="s">
        <v>164</v>
      </c>
      <c r="AF116" s="68" t="s">
        <v>1622</v>
      </c>
      <c r="AG116" s="68" t="s">
        <v>1624</v>
      </c>
      <c r="AH116" s="68" t="s">
        <v>1625</v>
      </c>
      <c r="AI116" s="68" t="s">
        <v>1623</v>
      </c>
      <c r="AJ116" s="68" t="s">
        <v>1622</v>
      </c>
      <c r="AK116" s="68" t="s">
        <v>1619</v>
      </c>
      <c r="AL116" s="68" t="s">
        <v>1623</v>
      </c>
      <c r="AM116" s="68" t="s">
        <v>1623</v>
      </c>
      <c r="AN116" s="68" t="s">
        <v>1622</v>
      </c>
      <c r="AO116" s="68" t="s">
        <v>1622</v>
      </c>
      <c r="AP116" s="68" t="s">
        <v>1620</v>
      </c>
      <c r="AQ116" s="68" t="s">
        <v>1623</v>
      </c>
      <c r="AR116" s="68" t="s">
        <v>1620</v>
      </c>
      <c r="AS116" s="68" t="s">
        <v>1622</v>
      </c>
      <c r="AT116" s="68" t="s">
        <v>1624</v>
      </c>
      <c r="AU116" s="68" t="s">
        <v>1623</v>
      </c>
      <c r="AV116" s="68" t="s">
        <v>1626</v>
      </c>
      <c r="AW116" s="68" t="s">
        <v>1622</v>
      </c>
      <c r="AX116" s="68" t="s">
        <v>1621</v>
      </c>
      <c r="AY116" s="68" t="s">
        <v>1624</v>
      </c>
      <c r="AZ116" s="68" t="s">
        <v>164</v>
      </c>
      <c r="BA116" s="68" t="s">
        <v>1626</v>
      </c>
      <c r="BB116" s="68" t="s">
        <v>1623</v>
      </c>
      <c r="BC116" s="68" t="s">
        <v>1622</v>
      </c>
      <c r="BD116" s="68" t="s">
        <v>1624</v>
      </c>
      <c r="BE116" s="68" t="s">
        <v>1622</v>
      </c>
      <c r="BF116" s="68" t="s">
        <v>1623</v>
      </c>
      <c r="BH116" s="68" t="s">
        <v>1623</v>
      </c>
    </row>
    <row r="117" spans="1:60">
      <c r="A117" s="132">
        <v>45017</v>
      </c>
      <c r="B117" s="68" t="s">
        <v>1627</v>
      </c>
      <c r="C117" s="68" t="s">
        <v>1625</v>
      </c>
      <c r="D117" s="68" t="s">
        <v>1623</v>
      </c>
      <c r="E117" s="68" t="s">
        <v>1622</v>
      </c>
      <c r="F117" s="68" t="s">
        <v>164</v>
      </c>
      <c r="G117" s="68" t="s">
        <v>1623</v>
      </c>
      <c r="H117" s="68" t="s">
        <v>1622</v>
      </c>
      <c r="I117" s="68" t="s">
        <v>1626</v>
      </c>
      <c r="J117" s="68" t="s">
        <v>164</v>
      </c>
      <c r="K117" s="68" t="s">
        <v>1620</v>
      </c>
      <c r="L117" s="68" t="s">
        <v>1622</v>
      </c>
      <c r="M117" s="68" t="s">
        <v>164</v>
      </c>
      <c r="N117" s="68" t="s">
        <v>1622</v>
      </c>
      <c r="O117" s="68" t="s">
        <v>164</v>
      </c>
      <c r="P117" s="68" t="s">
        <v>1627</v>
      </c>
      <c r="Q117" s="68" t="s">
        <v>164</v>
      </c>
      <c r="R117" s="68" t="s">
        <v>1622</v>
      </c>
      <c r="S117" s="68" t="s">
        <v>1624</v>
      </c>
      <c r="T117" s="68" t="s">
        <v>1622</v>
      </c>
      <c r="U117" s="68" t="s">
        <v>1625</v>
      </c>
      <c r="V117" s="68" t="s">
        <v>164</v>
      </c>
      <c r="W117" s="68" t="s">
        <v>1624</v>
      </c>
      <c r="X117" s="68" t="s">
        <v>1624</v>
      </c>
      <c r="Y117" s="68" t="s">
        <v>1624</v>
      </c>
      <c r="Z117" s="68" t="s">
        <v>1623</v>
      </c>
      <c r="AA117" s="68" t="s">
        <v>1620</v>
      </c>
      <c r="AB117" s="68" t="s">
        <v>1623</v>
      </c>
      <c r="AC117" s="68" t="s">
        <v>1624</v>
      </c>
      <c r="AD117" s="68" t="s">
        <v>1619</v>
      </c>
      <c r="AE117" s="68" t="s">
        <v>164</v>
      </c>
      <c r="AF117" s="68" t="s">
        <v>1622</v>
      </c>
      <c r="AG117" s="68" t="s">
        <v>1624</v>
      </c>
      <c r="AH117" s="68" t="s">
        <v>1625</v>
      </c>
      <c r="AI117" s="68" t="s">
        <v>1623</v>
      </c>
      <c r="AJ117" s="68" t="s">
        <v>1622</v>
      </c>
      <c r="AK117" s="68" t="s">
        <v>1619</v>
      </c>
      <c r="AL117" s="68" t="s">
        <v>1623</v>
      </c>
      <c r="AM117" s="68" t="s">
        <v>1623</v>
      </c>
      <c r="AN117" s="68" t="s">
        <v>1622</v>
      </c>
      <c r="AO117" s="68" t="s">
        <v>1622</v>
      </c>
      <c r="AP117" s="68" t="s">
        <v>1620</v>
      </c>
      <c r="AQ117" s="68" t="s">
        <v>1623</v>
      </c>
      <c r="AR117" s="68" t="s">
        <v>1620</v>
      </c>
      <c r="AS117" s="68" t="s">
        <v>1622</v>
      </c>
      <c r="AT117" s="68" t="s">
        <v>1624</v>
      </c>
      <c r="AU117" s="68" t="s">
        <v>1623</v>
      </c>
      <c r="AV117" s="68" t="s">
        <v>1626</v>
      </c>
      <c r="AW117" s="68" t="s">
        <v>1622</v>
      </c>
      <c r="AX117" s="68" t="s">
        <v>1621</v>
      </c>
      <c r="AY117" s="68" t="s">
        <v>1624</v>
      </c>
      <c r="AZ117" s="68" t="s">
        <v>164</v>
      </c>
      <c r="BA117" s="68" t="s">
        <v>1626</v>
      </c>
      <c r="BB117" s="68" t="s">
        <v>1623</v>
      </c>
      <c r="BC117" s="68" t="s">
        <v>1622</v>
      </c>
      <c r="BD117" s="68" t="s">
        <v>1624</v>
      </c>
      <c r="BE117" s="68" t="s">
        <v>1622</v>
      </c>
      <c r="BF117" s="68" t="s">
        <v>1623</v>
      </c>
      <c r="BH117" s="68" t="s">
        <v>1623</v>
      </c>
    </row>
    <row r="118" spans="1:60">
      <c r="A118" s="132">
        <v>45018</v>
      </c>
      <c r="B118" s="68" t="s">
        <v>1627</v>
      </c>
      <c r="C118" s="68" t="s">
        <v>1625</v>
      </c>
      <c r="D118" s="68" t="s">
        <v>1623</v>
      </c>
      <c r="E118" s="68" t="s">
        <v>1622</v>
      </c>
      <c r="F118" s="68" t="s">
        <v>164</v>
      </c>
      <c r="G118" s="68" t="s">
        <v>1623</v>
      </c>
      <c r="H118" s="68" t="s">
        <v>1622</v>
      </c>
      <c r="I118" s="68" t="s">
        <v>1626</v>
      </c>
      <c r="J118" s="68" t="s">
        <v>164</v>
      </c>
      <c r="K118" s="68" t="s">
        <v>1620</v>
      </c>
      <c r="L118" s="68" t="s">
        <v>1622</v>
      </c>
      <c r="M118" s="68" t="s">
        <v>164</v>
      </c>
      <c r="N118" s="68" t="s">
        <v>1622</v>
      </c>
      <c r="O118" s="68" t="s">
        <v>164</v>
      </c>
      <c r="P118" s="68" t="s">
        <v>1627</v>
      </c>
      <c r="Q118" s="68" t="s">
        <v>164</v>
      </c>
      <c r="R118" s="68" t="s">
        <v>1622</v>
      </c>
      <c r="S118" s="68" t="s">
        <v>1624</v>
      </c>
      <c r="T118" s="68" t="s">
        <v>1622</v>
      </c>
      <c r="U118" s="68" t="s">
        <v>1625</v>
      </c>
      <c r="V118" s="68" t="s">
        <v>164</v>
      </c>
      <c r="W118" s="68" t="s">
        <v>1624</v>
      </c>
      <c r="X118" s="68" t="s">
        <v>1624</v>
      </c>
      <c r="Y118" s="68" t="s">
        <v>1624</v>
      </c>
      <c r="Z118" s="68" t="s">
        <v>1623</v>
      </c>
      <c r="AA118" s="68" t="s">
        <v>1620</v>
      </c>
      <c r="AB118" s="68" t="s">
        <v>1623</v>
      </c>
      <c r="AC118" s="68" t="s">
        <v>1624</v>
      </c>
      <c r="AD118" s="68" t="s">
        <v>1619</v>
      </c>
      <c r="AE118" s="68" t="s">
        <v>164</v>
      </c>
      <c r="AF118" s="68" t="s">
        <v>1622</v>
      </c>
      <c r="AG118" s="68" t="s">
        <v>1624</v>
      </c>
      <c r="AH118" s="68" t="s">
        <v>1625</v>
      </c>
      <c r="AI118" s="68" t="s">
        <v>1623</v>
      </c>
      <c r="AJ118" s="68" t="s">
        <v>1622</v>
      </c>
      <c r="AK118" s="68" t="s">
        <v>1619</v>
      </c>
      <c r="AL118" s="68" t="s">
        <v>1623</v>
      </c>
      <c r="AM118" s="68" t="s">
        <v>1623</v>
      </c>
      <c r="AN118" s="68" t="s">
        <v>1622</v>
      </c>
      <c r="AO118" s="68" t="s">
        <v>1622</v>
      </c>
      <c r="AP118" s="68" t="s">
        <v>1620</v>
      </c>
      <c r="AQ118" s="68" t="s">
        <v>1623</v>
      </c>
      <c r="AR118" s="68" t="s">
        <v>1620</v>
      </c>
      <c r="AS118" s="68" t="s">
        <v>1622</v>
      </c>
      <c r="AT118" s="68" t="s">
        <v>1624</v>
      </c>
      <c r="AU118" s="68" t="s">
        <v>1623</v>
      </c>
      <c r="AV118" s="68" t="s">
        <v>1626</v>
      </c>
      <c r="AW118" s="68" t="s">
        <v>1622</v>
      </c>
      <c r="AX118" s="68" t="s">
        <v>1621</v>
      </c>
      <c r="AY118" s="68" t="s">
        <v>1624</v>
      </c>
      <c r="AZ118" s="68" t="s">
        <v>164</v>
      </c>
      <c r="BA118" s="68" t="s">
        <v>1626</v>
      </c>
      <c r="BB118" s="68" t="s">
        <v>1623</v>
      </c>
      <c r="BC118" s="68" t="s">
        <v>1622</v>
      </c>
      <c r="BD118" s="68" t="s">
        <v>1624</v>
      </c>
      <c r="BE118" s="68" t="s">
        <v>1622</v>
      </c>
      <c r="BF118" s="68" t="s">
        <v>1623</v>
      </c>
      <c r="BH118" s="68" t="s">
        <v>1623</v>
      </c>
    </row>
    <row r="119" spans="1:60">
      <c r="A119" s="132">
        <v>45019</v>
      </c>
      <c r="B119" s="68" t="s">
        <v>1627</v>
      </c>
      <c r="C119" s="68" t="s">
        <v>1625</v>
      </c>
      <c r="D119" s="68" t="s">
        <v>1623</v>
      </c>
      <c r="E119" s="68" t="s">
        <v>1622</v>
      </c>
      <c r="F119" s="68" t="s">
        <v>164</v>
      </c>
      <c r="G119" s="68" t="s">
        <v>1623</v>
      </c>
      <c r="H119" s="68" t="s">
        <v>1622</v>
      </c>
      <c r="I119" s="68" t="s">
        <v>1626</v>
      </c>
      <c r="J119" s="68" t="s">
        <v>164</v>
      </c>
      <c r="K119" s="68" t="s">
        <v>1620</v>
      </c>
      <c r="L119" s="68" t="s">
        <v>1622</v>
      </c>
      <c r="M119" s="68" t="s">
        <v>164</v>
      </c>
      <c r="N119" s="68" t="s">
        <v>1622</v>
      </c>
      <c r="O119" s="68" t="s">
        <v>164</v>
      </c>
      <c r="P119" s="68" t="s">
        <v>1627</v>
      </c>
      <c r="Q119" s="68" t="s">
        <v>164</v>
      </c>
      <c r="R119" s="68" t="s">
        <v>1622</v>
      </c>
      <c r="S119" s="68" t="s">
        <v>1624</v>
      </c>
      <c r="T119" s="68" t="s">
        <v>1622</v>
      </c>
      <c r="U119" s="68" t="s">
        <v>1625</v>
      </c>
      <c r="V119" s="68" t="s">
        <v>164</v>
      </c>
      <c r="W119" s="68" t="s">
        <v>1624</v>
      </c>
      <c r="X119" s="68" t="s">
        <v>1624</v>
      </c>
      <c r="Y119" s="68" t="s">
        <v>1624</v>
      </c>
      <c r="Z119" s="68" t="s">
        <v>1623</v>
      </c>
      <c r="AA119" s="68" t="s">
        <v>1620</v>
      </c>
      <c r="AB119" s="68" t="s">
        <v>1623</v>
      </c>
      <c r="AC119" s="68" t="s">
        <v>1624</v>
      </c>
      <c r="AD119" s="68" t="s">
        <v>1619</v>
      </c>
      <c r="AE119" s="68" t="s">
        <v>164</v>
      </c>
      <c r="AF119" s="68" t="s">
        <v>1622</v>
      </c>
      <c r="AG119" s="68" t="s">
        <v>1624</v>
      </c>
      <c r="AH119" s="68" t="s">
        <v>1625</v>
      </c>
      <c r="AI119" s="68" t="s">
        <v>1623</v>
      </c>
      <c r="AJ119" s="68" t="s">
        <v>1622</v>
      </c>
      <c r="AK119" s="68" t="s">
        <v>1619</v>
      </c>
      <c r="AL119" s="68" t="s">
        <v>1623</v>
      </c>
      <c r="AM119" s="68" t="s">
        <v>1623</v>
      </c>
      <c r="AN119" s="68" t="s">
        <v>1622</v>
      </c>
      <c r="AO119" s="68" t="s">
        <v>1622</v>
      </c>
      <c r="AP119" s="68" t="s">
        <v>1620</v>
      </c>
      <c r="AQ119" s="68" t="s">
        <v>1623</v>
      </c>
      <c r="AR119" s="68" t="s">
        <v>1620</v>
      </c>
      <c r="AS119" s="68" t="s">
        <v>1622</v>
      </c>
      <c r="AT119" s="68" t="s">
        <v>1624</v>
      </c>
      <c r="AU119" s="68" t="s">
        <v>1623</v>
      </c>
      <c r="AV119" s="68" t="s">
        <v>1626</v>
      </c>
      <c r="AW119" s="68" t="s">
        <v>1622</v>
      </c>
      <c r="AX119" s="68" t="s">
        <v>1621</v>
      </c>
      <c r="AY119" s="68" t="s">
        <v>1624</v>
      </c>
      <c r="AZ119" s="68" t="s">
        <v>164</v>
      </c>
      <c r="BA119" s="68" t="s">
        <v>1626</v>
      </c>
      <c r="BB119" s="68" t="s">
        <v>1623</v>
      </c>
      <c r="BC119" s="68" t="s">
        <v>1622</v>
      </c>
      <c r="BD119" s="68" t="s">
        <v>1624</v>
      </c>
      <c r="BE119" s="68" t="s">
        <v>1622</v>
      </c>
      <c r="BF119" s="68" t="s">
        <v>1623</v>
      </c>
      <c r="BH119" s="68" t="s">
        <v>1623</v>
      </c>
    </row>
    <row r="120" spans="1:60">
      <c r="A120" s="132">
        <v>45020</v>
      </c>
      <c r="B120" s="68" t="s">
        <v>1627</v>
      </c>
      <c r="C120" s="68" t="s">
        <v>1625</v>
      </c>
      <c r="D120" s="68" t="s">
        <v>1623</v>
      </c>
      <c r="E120" s="68" t="s">
        <v>1622</v>
      </c>
      <c r="F120" s="68" t="s">
        <v>164</v>
      </c>
      <c r="G120" s="68" t="s">
        <v>1623</v>
      </c>
      <c r="H120" s="68" t="s">
        <v>1622</v>
      </c>
      <c r="I120" s="68" t="s">
        <v>1626</v>
      </c>
      <c r="J120" s="68" t="s">
        <v>164</v>
      </c>
      <c r="K120" s="68" t="s">
        <v>1620</v>
      </c>
      <c r="L120" s="68" t="s">
        <v>1622</v>
      </c>
      <c r="M120" s="68" t="s">
        <v>164</v>
      </c>
      <c r="N120" s="68" t="s">
        <v>1622</v>
      </c>
      <c r="O120" s="68" t="s">
        <v>164</v>
      </c>
      <c r="P120" s="68" t="s">
        <v>1627</v>
      </c>
      <c r="Q120" s="68" t="s">
        <v>164</v>
      </c>
      <c r="R120" s="68" t="s">
        <v>1622</v>
      </c>
      <c r="S120" s="68" t="s">
        <v>1624</v>
      </c>
      <c r="T120" s="68" t="s">
        <v>1622</v>
      </c>
      <c r="U120" s="68" t="s">
        <v>1625</v>
      </c>
      <c r="V120" s="68" t="s">
        <v>164</v>
      </c>
      <c r="W120" s="68" t="s">
        <v>1624</v>
      </c>
      <c r="X120" s="68" t="s">
        <v>1624</v>
      </c>
      <c r="Y120" s="68" t="s">
        <v>1624</v>
      </c>
      <c r="Z120" s="68" t="s">
        <v>1623</v>
      </c>
      <c r="AA120" s="68" t="s">
        <v>1620</v>
      </c>
      <c r="AB120" s="68" t="s">
        <v>1623</v>
      </c>
      <c r="AC120" s="68" t="s">
        <v>1624</v>
      </c>
      <c r="AD120" s="68" t="s">
        <v>1619</v>
      </c>
      <c r="AE120" s="68" t="s">
        <v>164</v>
      </c>
      <c r="AF120" s="68" t="s">
        <v>1622</v>
      </c>
      <c r="AG120" s="68" t="s">
        <v>1624</v>
      </c>
      <c r="AH120" s="68" t="s">
        <v>1625</v>
      </c>
      <c r="AI120" s="68" t="s">
        <v>1623</v>
      </c>
      <c r="AJ120" s="68" t="s">
        <v>1622</v>
      </c>
      <c r="AK120" s="68" t="s">
        <v>1619</v>
      </c>
      <c r="AL120" s="68" t="s">
        <v>1623</v>
      </c>
      <c r="AM120" s="68" t="s">
        <v>1623</v>
      </c>
      <c r="AN120" s="68" t="s">
        <v>1622</v>
      </c>
      <c r="AO120" s="68" t="s">
        <v>1622</v>
      </c>
      <c r="AP120" s="68" t="s">
        <v>1620</v>
      </c>
      <c r="AQ120" s="68" t="s">
        <v>1623</v>
      </c>
      <c r="AR120" s="68" t="s">
        <v>1620</v>
      </c>
      <c r="AS120" s="68" t="s">
        <v>1622</v>
      </c>
      <c r="AT120" s="68" t="s">
        <v>1624</v>
      </c>
      <c r="AU120" s="68" t="s">
        <v>1623</v>
      </c>
      <c r="AV120" s="68" t="s">
        <v>1626</v>
      </c>
      <c r="AW120" s="68" t="s">
        <v>1622</v>
      </c>
      <c r="AX120" s="68" t="s">
        <v>1621</v>
      </c>
      <c r="AY120" s="68" t="s">
        <v>1624</v>
      </c>
      <c r="AZ120" s="68" t="s">
        <v>164</v>
      </c>
      <c r="BA120" s="68" t="s">
        <v>1626</v>
      </c>
      <c r="BB120" s="68" t="s">
        <v>1623</v>
      </c>
      <c r="BC120" s="68" t="s">
        <v>1622</v>
      </c>
      <c r="BD120" s="68" t="s">
        <v>1624</v>
      </c>
      <c r="BE120" s="68" t="s">
        <v>1622</v>
      </c>
      <c r="BF120" s="68" t="s">
        <v>1623</v>
      </c>
      <c r="BH120" s="68" t="s">
        <v>1623</v>
      </c>
    </row>
    <row r="121" spans="1:60">
      <c r="A121" s="132">
        <v>45021</v>
      </c>
      <c r="B121" s="68" t="s">
        <v>1627</v>
      </c>
      <c r="C121" s="68" t="s">
        <v>1625</v>
      </c>
      <c r="D121" s="68" t="s">
        <v>1623</v>
      </c>
      <c r="E121" s="68" t="s">
        <v>1622</v>
      </c>
      <c r="F121" s="68" t="s">
        <v>164</v>
      </c>
      <c r="G121" s="68" t="s">
        <v>1623</v>
      </c>
      <c r="H121" s="68" t="s">
        <v>1622</v>
      </c>
      <c r="I121" s="68" t="s">
        <v>1626</v>
      </c>
      <c r="J121" s="68" t="s">
        <v>164</v>
      </c>
      <c r="K121" s="68" t="s">
        <v>1620</v>
      </c>
      <c r="L121" s="68" t="s">
        <v>1622</v>
      </c>
      <c r="M121" s="68" t="s">
        <v>164</v>
      </c>
      <c r="N121" s="68" t="s">
        <v>1622</v>
      </c>
      <c r="O121" s="68" t="s">
        <v>164</v>
      </c>
      <c r="P121" s="68" t="s">
        <v>1627</v>
      </c>
      <c r="Q121" s="68" t="s">
        <v>164</v>
      </c>
      <c r="R121" s="68" t="s">
        <v>1622</v>
      </c>
      <c r="S121" s="68" t="s">
        <v>1624</v>
      </c>
      <c r="T121" s="68" t="s">
        <v>1622</v>
      </c>
      <c r="U121" s="68" t="s">
        <v>1625</v>
      </c>
      <c r="V121" s="68" t="s">
        <v>164</v>
      </c>
      <c r="W121" s="68" t="s">
        <v>1624</v>
      </c>
      <c r="X121" s="68" t="s">
        <v>1624</v>
      </c>
      <c r="Y121" s="68" t="s">
        <v>1624</v>
      </c>
      <c r="Z121" s="68" t="s">
        <v>1623</v>
      </c>
      <c r="AA121" s="68" t="s">
        <v>1620</v>
      </c>
      <c r="AB121" s="68" t="s">
        <v>1623</v>
      </c>
      <c r="AC121" s="68" t="s">
        <v>1624</v>
      </c>
      <c r="AD121" s="68" t="s">
        <v>1619</v>
      </c>
      <c r="AE121" s="68" t="s">
        <v>164</v>
      </c>
      <c r="AF121" s="68" t="s">
        <v>1622</v>
      </c>
      <c r="AG121" s="68" t="s">
        <v>1624</v>
      </c>
      <c r="AH121" s="68" t="s">
        <v>1625</v>
      </c>
      <c r="AI121" s="68" t="s">
        <v>1623</v>
      </c>
      <c r="AJ121" s="68" t="s">
        <v>1622</v>
      </c>
      <c r="AK121" s="68" t="s">
        <v>1619</v>
      </c>
      <c r="AL121" s="68" t="s">
        <v>1623</v>
      </c>
      <c r="AM121" s="68" t="s">
        <v>1623</v>
      </c>
      <c r="AN121" s="68" t="s">
        <v>1622</v>
      </c>
      <c r="AO121" s="68" t="s">
        <v>1622</v>
      </c>
      <c r="AP121" s="68" t="s">
        <v>1620</v>
      </c>
      <c r="AQ121" s="68" t="s">
        <v>1623</v>
      </c>
      <c r="AR121" s="68" t="s">
        <v>1620</v>
      </c>
      <c r="AS121" s="68" t="s">
        <v>1622</v>
      </c>
      <c r="AT121" s="68" t="s">
        <v>1624</v>
      </c>
      <c r="AU121" s="68" t="s">
        <v>1623</v>
      </c>
      <c r="AV121" s="68" t="s">
        <v>1626</v>
      </c>
      <c r="AW121" s="68" t="s">
        <v>1622</v>
      </c>
      <c r="AX121" s="68" t="s">
        <v>1621</v>
      </c>
      <c r="AY121" s="68" t="s">
        <v>1624</v>
      </c>
      <c r="AZ121" s="68" t="s">
        <v>164</v>
      </c>
      <c r="BA121" s="68" t="s">
        <v>1626</v>
      </c>
      <c r="BB121" s="68" t="s">
        <v>1623</v>
      </c>
      <c r="BC121" s="68" t="s">
        <v>1622</v>
      </c>
      <c r="BD121" s="68" t="s">
        <v>1624</v>
      </c>
      <c r="BE121" s="68" t="s">
        <v>1622</v>
      </c>
      <c r="BF121" s="68" t="s">
        <v>1623</v>
      </c>
      <c r="BH121" s="68" t="s">
        <v>1623</v>
      </c>
    </row>
    <row r="122" spans="1:60">
      <c r="A122" s="132">
        <v>45022</v>
      </c>
      <c r="B122" s="68" t="s">
        <v>1627</v>
      </c>
      <c r="C122" s="68" t="s">
        <v>1625</v>
      </c>
      <c r="D122" s="68" t="s">
        <v>1623</v>
      </c>
      <c r="E122" s="68" t="s">
        <v>1622</v>
      </c>
      <c r="F122" s="68" t="s">
        <v>164</v>
      </c>
      <c r="G122" s="68" t="s">
        <v>1623</v>
      </c>
      <c r="H122" s="68" t="s">
        <v>1622</v>
      </c>
      <c r="I122" s="68" t="s">
        <v>1626</v>
      </c>
      <c r="J122" s="68" t="s">
        <v>164</v>
      </c>
      <c r="K122" s="68" t="s">
        <v>1620</v>
      </c>
      <c r="L122" s="68" t="s">
        <v>1622</v>
      </c>
      <c r="M122" s="68" t="s">
        <v>164</v>
      </c>
      <c r="N122" s="68" t="s">
        <v>1622</v>
      </c>
      <c r="O122" s="68" t="s">
        <v>164</v>
      </c>
      <c r="P122" s="68" t="s">
        <v>1627</v>
      </c>
      <c r="Q122" s="68" t="s">
        <v>164</v>
      </c>
      <c r="R122" s="68" t="s">
        <v>1622</v>
      </c>
      <c r="S122" s="68" t="s">
        <v>1624</v>
      </c>
      <c r="T122" s="68" t="s">
        <v>1622</v>
      </c>
      <c r="U122" s="68" t="s">
        <v>1625</v>
      </c>
      <c r="V122" s="68" t="s">
        <v>164</v>
      </c>
      <c r="W122" s="68" t="s">
        <v>1624</v>
      </c>
      <c r="X122" s="68" t="s">
        <v>1624</v>
      </c>
      <c r="Y122" s="68" t="s">
        <v>1624</v>
      </c>
      <c r="Z122" s="68" t="s">
        <v>1623</v>
      </c>
      <c r="AA122" s="68" t="s">
        <v>1620</v>
      </c>
      <c r="AB122" s="68" t="s">
        <v>1623</v>
      </c>
      <c r="AC122" s="68" t="s">
        <v>1624</v>
      </c>
      <c r="AD122" s="68" t="s">
        <v>1619</v>
      </c>
      <c r="AE122" s="68" t="s">
        <v>164</v>
      </c>
      <c r="AF122" s="68" t="s">
        <v>1622</v>
      </c>
      <c r="AG122" s="68" t="s">
        <v>1624</v>
      </c>
      <c r="AH122" s="68" t="s">
        <v>1625</v>
      </c>
      <c r="AI122" s="68" t="s">
        <v>1623</v>
      </c>
      <c r="AJ122" s="68" t="s">
        <v>1622</v>
      </c>
      <c r="AK122" s="68" t="s">
        <v>1619</v>
      </c>
      <c r="AL122" s="68" t="s">
        <v>1623</v>
      </c>
      <c r="AM122" s="68" t="s">
        <v>1623</v>
      </c>
      <c r="AN122" s="68" t="s">
        <v>1622</v>
      </c>
      <c r="AO122" s="68" t="s">
        <v>1622</v>
      </c>
      <c r="AP122" s="68" t="s">
        <v>1620</v>
      </c>
      <c r="AQ122" s="68" t="s">
        <v>1623</v>
      </c>
      <c r="AR122" s="68" t="s">
        <v>1620</v>
      </c>
      <c r="AS122" s="68" t="s">
        <v>1622</v>
      </c>
      <c r="AT122" s="68" t="s">
        <v>1624</v>
      </c>
      <c r="AU122" s="68" t="s">
        <v>1623</v>
      </c>
      <c r="AV122" s="68" t="s">
        <v>1626</v>
      </c>
      <c r="AW122" s="68" t="s">
        <v>1622</v>
      </c>
      <c r="AX122" s="68" t="s">
        <v>1621</v>
      </c>
      <c r="AY122" s="68" t="s">
        <v>1624</v>
      </c>
      <c r="AZ122" s="68" t="s">
        <v>164</v>
      </c>
      <c r="BA122" s="68" t="s">
        <v>1626</v>
      </c>
      <c r="BB122" s="68" t="s">
        <v>1623</v>
      </c>
      <c r="BC122" s="68" t="s">
        <v>1622</v>
      </c>
      <c r="BD122" s="68" t="s">
        <v>1624</v>
      </c>
      <c r="BE122" s="68" t="s">
        <v>1622</v>
      </c>
      <c r="BF122" s="68" t="s">
        <v>1623</v>
      </c>
      <c r="BH122" s="68" t="s">
        <v>1623</v>
      </c>
    </row>
    <row r="123" spans="1:60">
      <c r="A123" s="132">
        <v>45023</v>
      </c>
      <c r="B123" s="68" t="s">
        <v>1627</v>
      </c>
      <c r="C123" s="68" t="s">
        <v>1625</v>
      </c>
      <c r="D123" s="68" t="s">
        <v>1623</v>
      </c>
      <c r="E123" s="68" t="s">
        <v>1622</v>
      </c>
      <c r="F123" s="68" t="s">
        <v>164</v>
      </c>
      <c r="G123" s="68" t="s">
        <v>1623</v>
      </c>
      <c r="H123" s="68" t="s">
        <v>1622</v>
      </c>
      <c r="I123" s="68" t="s">
        <v>1626</v>
      </c>
      <c r="J123" s="68" t="s">
        <v>164</v>
      </c>
      <c r="K123" s="68" t="s">
        <v>1620</v>
      </c>
      <c r="L123" s="68" t="s">
        <v>1622</v>
      </c>
      <c r="M123" s="68" t="s">
        <v>164</v>
      </c>
      <c r="N123" s="68" t="s">
        <v>1622</v>
      </c>
      <c r="O123" s="68" t="s">
        <v>164</v>
      </c>
      <c r="P123" s="68" t="s">
        <v>1627</v>
      </c>
      <c r="Q123" s="68" t="s">
        <v>164</v>
      </c>
      <c r="R123" s="68" t="s">
        <v>1622</v>
      </c>
      <c r="S123" s="68" t="s">
        <v>1624</v>
      </c>
      <c r="T123" s="68" t="s">
        <v>1622</v>
      </c>
      <c r="U123" s="68" t="s">
        <v>1625</v>
      </c>
      <c r="V123" s="68" t="s">
        <v>164</v>
      </c>
      <c r="W123" s="68" t="s">
        <v>1624</v>
      </c>
      <c r="X123" s="68" t="s">
        <v>1624</v>
      </c>
      <c r="Y123" s="68" t="s">
        <v>1624</v>
      </c>
      <c r="Z123" s="68" t="s">
        <v>1623</v>
      </c>
      <c r="AA123" s="68" t="s">
        <v>1620</v>
      </c>
      <c r="AB123" s="68" t="s">
        <v>1623</v>
      </c>
      <c r="AC123" s="68" t="s">
        <v>1624</v>
      </c>
      <c r="AD123" s="68" t="s">
        <v>1619</v>
      </c>
      <c r="AE123" s="68" t="s">
        <v>164</v>
      </c>
      <c r="AF123" s="68" t="s">
        <v>1622</v>
      </c>
      <c r="AG123" s="68" t="s">
        <v>1624</v>
      </c>
      <c r="AH123" s="68" t="s">
        <v>1625</v>
      </c>
      <c r="AI123" s="68" t="s">
        <v>1623</v>
      </c>
      <c r="AJ123" s="68" t="s">
        <v>1622</v>
      </c>
      <c r="AK123" s="68" t="s">
        <v>1619</v>
      </c>
      <c r="AL123" s="68" t="s">
        <v>1623</v>
      </c>
      <c r="AM123" s="68" t="s">
        <v>1623</v>
      </c>
      <c r="AN123" s="68" t="s">
        <v>1622</v>
      </c>
      <c r="AO123" s="68" t="s">
        <v>1622</v>
      </c>
      <c r="AP123" s="68" t="s">
        <v>1620</v>
      </c>
      <c r="AQ123" s="68" t="s">
        <v>1623</v>
      </c>
      <c r="AR123" s="68" t="s">
        <v>1620</v>
      </c>
      <c r="AS123" s="68" t="s">
        <v>1622</v>
      </c>
      <c r="AT123" s="68" t="s">
        <v>1624</v>
      </c>
      <c r="AU123" s="68" t="s">
        <v>1623</v>
      </c>
      <c r="AV123" s="68" t="s">
        <v>1626</v>
      </c>
      <c r="AW123" s="68" t="s">
        <v>1622</v>
      </c>
      <c r="AX123" s="68" t="s">
        <v>1621</v>
      </c>
      <c r="AY123" s="68" t="s">
        <v>1624</v>
      </c>
      <c r="AZ123" s="68" t="s">
        <v>164</v>
      </c>
      <c r="BA123" s="68" t="s">
        <v>1626</v>
      </c>
      <c r="BB123" s="68" t="s">
        <v>1623</v>
      </c>
      <c r="BC123" s="68" t="s">
        <v>1622</v>
      </c>
      <c r="BD123" s="68" t="s">
        <v>1624</v>
      </c>
      <c r="BE123" s="68" t="s">
        <v>1622</v>
      </c>
      <c r="BF123" s="68" t="s">
        <v>1623</v>
      </c>
      <c r="BH123" s="68" t="s">
        <v>1623</v>
      </c>
    </row>
    <row r="124" spans="1:60">
      <c r="A124" s="132">
        <v>45024</v>
      </c>
      <c r="B124" s="68" t="s">
        <v>1627</v>
      </c>
      <c r="C124" s="68" t="s">
        <v>1625</v>
      </c>
      <c r="D124" s="68" t="s">
        <v>1623</v>
      </c>
      <c r="E124" s="68" t="s">
        <v>1622</v>
      </c>
      <c r="F124" s="68" t="s">
        <v>164</v>
      </c>
      <c r="G124" s="68" t="s">
        <v>1623</v>
      </c>
      <c r="H124" s="68" t="s">
        <v>1622</v>
      </c>
      <c r="I124" s="68" t="s">
        <v>1626</v>
      </c>
      <c r="J124" s="68" t="s">
        <v>164</v>
      </c>
      <c r="K124" s="68" t="s">
        <v>1620</v>
      </c>
      <c r="L124" s="68" t="s">
        <v>1622</v>
      </c>
      <c r="M124" s="68" t="s">
        <v>164</v>
      </c>
      <c r="N124" s="68" t="s">
        <v>1622</v>
      </c>
      <c r="O124" s="68" t="s">
        <v>164</v>
      </c>
      <c r="P124" s="68" t="s">
        <v>1627</v>
      </c>
      <c r="Q124" s="68" t="s">
        <v>164</v>
      </c>
      <c r="R124" s="68" t="s">
        <v>1622</v>
      </c>
      <c r="S124" s="68" t="s">
        <v>1624</v>
      </c>
      <c r="T124" s="68" t="s">
        <v>1622</v>
      </c>
      <c r="U124" s="68" t="s">
        <v>1625</v>
      </c>
      <c r="V124" s="68" t="s">
        <v>164</v>
      </c>
      <c r="W124" s="68" t="s">
        <v>1624</v>
      </c>
      <c r="X124" s="68" t="s">
        <v>1624</v>
      </c>
      <c r="Y124" s="68" t="s">
        <v>1624</v>
      </c>
      <c r="Z124" s="68" t="s">
        <v>1623</v>
      </c>
      <c r="AA124" s="68" t="s">
        <v>1620</v>
      </c>
      <c r="AB124" s="68" t="s">
        <v>1623</v>
      </c>
      <c r="AC124" s="68" t="s">
        <v>1624</v>
      </c>
      <c r="AD124" s="68" t="s">
        <v>1619</v>
      </c>
      <c r="AE124" s="68" t="s">
        <v>164</v>
      </c>
      <c r="AF124" s="68" t="s">
        <v>1622</v>
      </c>
      <c r="AG124" s="68" t="s">
        <v>1624</v>
      </c>
      <c r="AH124" s="68" t="s">
        <v>1625</v>
      </c>
      <c r="AI124" s="68" t="s">
        <v>1623</v>
      </c>
      <c r="AJ124" s="68" t="s">
        <v>1622</v>
      </c>
      <c r="AK124" s="68" t="s">
        <v>1619</v>
      </c>
      <c r="AL124" s="68" t="s">
        <v>1623</v>
      </c>
      <c r="AM124" s="68" t="s">
        <v>1623</v>
      </c>
      <c r="AN124" s="68" t="s">
        <v>1622</v>
      </c>
      <c r="AO124" s="68" t="s">
        <v>1622</v>
      </c>
      <c r="AP124" s="68" t="s">
        <v>1620</v>
      </c>
      <c r="AQ124" s="68" t="s">
        <v>1623</v>
      </c>
      <c r="AR124" s="68" t="s">
        <v>1620</v>
      </c>
      <c r="AS124" s="68" t="s">
        <v>1622</v>
      </c>
      <c r="AT124" s="68" t="s">
        <v>1624</v>
      </c>
      <c r="AU124" s="68" t="s">
        <v>1623</v>
      </c>
      <c r="AV124" s="68" t="s">
        <v>1626</v>
      </c>
      <c r="AW124" s="68" t="s">
        <v>1622</v>
      </c>
      <c r="AX124" s="68" t="s">
        <v>1621</v>
      </c>
      <c r="AY124" s="68" t="s">
        <v>1624</v>
      </c>
      <c r="AZ124" s="68" t="s">
        <v>164</v>
      </c>
      <c r="BA124" s="68" t="s">
        <v>1626</v>
      </c>
      <c r="BB124" s="68" t="s">
        <v>1623</v>
      </c>
      <c r="BC124" s="68" t="s">
        <v>1622</v>
      </c>
      <c r="BD124" s="68" t="s">
        <v>1624</v>
      </c>
      <c r="BE124" s="68" t="s">
        <v>1622</v>
      </c>
      <c r="BF124" s="68" t="s">
        <v>1623</v>
      </c>
      <c r="BH124" s="68" t="s">
        <v>1623</v>
      </c>
    </row>
    <row r="125" spans="1:60">
      <c r="A125" s="132">
        <v>45025</v>
      </c>
      <c r="B125" s="68" t="s">
        <v>1627</v>
      </c>
      <c r="C125" s="68" t="s">
        <v>1625</v>
      </c>
      <c r="D125" s="68" t="s">
        <v>1623</v>
      </c>
      <c r="E125" s="68" t="s">
        <v>1622</v>
      </c>
      <c r="F125" s="68" t="s">
        <v>164</v>
      </c>
      <c r="G125" s="68" t="s">
        <v>1623</v>
      </c>
      <c r="H125" s="68" t="s">
        <v>1622</v>
      </c>
      <c r="I125" s="68" t="s">
        <v>1626</v>
      </c>
      <c r="J125" s="68" t="s">
        <v>164</v>
      </c>
      <c r="K125" s="68" t="s">
        <v>1620</v>
      </c>
      <c r="L125" s="68" t="s">
        <v>1622</v>
      </c>
      <c r="M125" s="68" t="s">
        <v>164</v>
      </c>
      <c r="N125" s="68" t="s">
        <v>1622</v>
      </c>
      <c r="O125" s="68" t="s">
        <v>164</v>
      </c>
      <c r="P125" s="68" t="s">
        <v>1627</v>
      </c>
      <c r="Q125" s="68" t="s">
        <v>164</v>
      </c>
      <c r="R125" s="68" t="s">
        <v>1622</v>
      </c>
      <c r="S125" s="68" t="s">
        <v>1624</v>
      </c>
      <c r="T125" s="68" t="s">
        <v>1622</v>
      </c>
      <c r="U125" s="68" t="s">
        <v>1625</v>
      </c>
      <c r="V125" s="68" t="s">
        <v>164</v>
      </c>
      <c r="W125" s="68" t="s">
        <v>1624</v>
      </c>
      <c r="X125" s="68" t="s">
        <v>1624</v>
      </c>
      <c r="Y125" s="68" t="s">
        <v>1624</v>
      </c>
      <c r="Z125" s="68" t="s">
        <v>1623</v>
      </c>
      <c r="AA125" s="68" t="s">
        <v>1620</v>
      </c>
      <c r="AB125" s="68" t="s">
        <v>1623</v>
      </c>
      <c r="AC125" s="68" t="s">
        <v>1624</v>
      </c>
      <c r="AD125" s="68" t="s">
        <v>1619</v>
      </c>
      <c r="AE125" s="68" t="s">
        <v>164</v>
      </c>
      <c r="AF125" s="68" t="s">
        <v>1622</v>
      </c>
      <c r="AG125" s="68" t="s">
        <v>1624</v>
      </c>
      <c r="AH125" s="68" t="s">
        <v>1625</v>
      </c>
      <c r="AI125" s="68" t="s">
        <v>1623</v>
      </c>
      <c r="AJ125" s="68" t="s">
        <v>1622</v>
      </c>
      <c r="AK125" s="68" t="s">
        <v>1619</v>
      </c>
      <c r="AL125" s="68" t="s">
        <v>1623</v>
      </c>
      <c r="AM125" s="68" t="s">
        <v>1623</v>
      </c>
      <c r="AN125" s="68" t="s">
        <v>1622</v>
      </c>
      <c r="AO125" s="68" t="s">
        <v>1622</v>
      </c>
      <c r="AP125" s="68" t="s">
        <v>1620</v>
      </c>
      <c r="AQ125" s="68" t="s">
        <v>1623</v>
      </c>
      <c r="AR125" s="68" t="s">
        <v>1620</v>
      </c>
      <c r="AS125" s="68" t="s">
        <v>1622</v>
      </c>
      <c r="AT125" s="68" t="s">
        <v>1624</v>
      </c>
      <c r="AU125" s="68" t="s">
        <v>1623</v>
      </c>
      <c r="AV125" s="68" t="s">
        <v>1626</v>
      </c>
      <c r="AW125" s="68" t="s">
        <v>1622</v>
      </c>
      <c r="AX125" s="68" t="s">
        <v>1621</v>
      </c>
      <c r="AY125" s="68" t="s">
        <v>1624</v>
      </c>
      <c r="AZ125" s="68" t="s">
        <v>164</v>
      </c>
      <c r="BA125" s="68" t="s">
        <v>1626</v>
      </c>
      <c r="BB125" s="68" t="s">
        <v>1623</v>
      </c>
      <c r="BC125" s="68" t="s">
        <v>1622</v>
      </c>
      <c r="BD125" s="68" t="s">
        <v>1624</v>
      </c>
      <c r="BE125" s="68" t="s">
        <v>1622</v>
      </c>
      <c r="BF125" s="68" t="s">
        <v>1623</v>
      </c>
      <c r="BH125" s="68" t="s">
        <v>1623</v>
      </c>
    </row>
    <row r="126" spans="1:60">
      <c r="A126" s="132">
        <v>45026</v>
      </c>
      <c r="B126" s="68" t="s">
        <v>1627</v>
      </c>
      <c r="C126" s="68" t="s">
        <v>1625</v>
      </c>
      <c r="D126" s="68" t="s">
        <v>1623</v>
      </c>
      <c r="E126" s="68" t="s">
        <v>1622</v>
      </c>
      <c r="F126" s="68" t="s">
        <v>164</v>
      </c>
      <c r="G126" s="68" t="s">
        <v>1623</v>
      </c>
      <c r="H126" s="68" t="s">
        <v>1622</v>
      </c>
      <c r="I126" s="68" t="s">
        <v>1626</v>
      </c>
      <c r="J126" s="68" t="s">
        <v>164</v>
      </c>
      <c r="K126" s="68" t="s">
        <v>1620</v>
      </c>
      <c r="L126" s="68" t="s">
        <v>1622</v>
      </c>
      <c r="M126" s="68" t="s">
        <v>164</v>
      </c>
      <c r="N126" s="68" t="s">
        <v>1622</v>
      </c>
      <c r="O126" s="68" t="s">
        <v>164</v>
      </c>
      <c r="P126" s="68" t="s">
        <v>1627</v>
      </c>
      <c r="Q126" s="68" t="s">
        <v>164</v>
      </c>
      <c r="R126" s="68" t="s">
        <v>1622</v>
      </c>
      <c r="S126" s="68" t="s">
        <v>1624</v>
      </c>
      <c r="T126" s="68" t="s">
        <v>1622</v>
      </c>
      <c r="U126" s="68" t="s">
        <v>1625</v>
      </c>
      <c r="V126" s="68" t="s">
        <v>164</v>
      </c>
      <c r="W126" s="68" t="s">
        <v>1624</v>
      </c>
      <c r="X126" s="68" t="s">
        <v>1624</v>
      </c>
      <c r="Y126" s="68" t="s">
        <v>1624</v>
      </c>
      <c r="Z126" s="68" t="s">
        <v>1623</v>
      </c>
      <c r="AA126" s="68" t="s">
        <v>1620</v>
      </c>
      <c r="AB126" s="68" t="s">
        <v>1623</v>
      </c>
      <c r="AC126" s="68" t="s">
        <v>1624</v>
      </c>
      <c r="AD126" s="68" t="s">
        <v>1619</v>
      </c>
      <c r="AE126" s="68" t="s">
        <v>164</v>
      </c>
      <c r="AF126" s="68" t="s">
        <v>1622</v>
      </c>
      <c r="AG126" s="68" t="s">
        <v>1624</v>
      </c>
      <c r="AH126" s="68" t="s">
        <v>1625</v>
      </c>
      <c r="AI126" s="68" t="s">
        <v>1623</v>
      </c>
      <c r="AJ126" s="68" t="s">
        <v>1622</v>
      </c>
      <c r="AK126" s="68" t="s">
        <v>1619</v>
      </c>
      <c r="AL126" s="68" t="s">
        <v>1623</v>
      </c>
      <c r="AM126" s="68" t="s">
        <v>1623</v>
      </c>
      <c r="AN126" s="68" t="s">
        <v>1622</v>
      </c>
      <c r="AO126" s="68" t="s">
        <v>1622</v>
      </c>
      <c r="AP126" s="68" t="s">
        <v>1620</v>
      </c>
      <c r="AQ126" s="68" t="s">
        <v>1623</v>
      </c>
      <c r="AR126" s="68" t="s">
        <v>1620</v>
      </c>
      <c r="AS126" s="68" t="s">
        <v>1622</v>
      </c>
      <c r="AT126" s="68" t="s">
        <v>1624</v>
      </c>
      <c r="AU126" s="68" t="s">
        <v>1623</v>
      </c>
      <c r="AV126" s="68" t="s">
        <v>1626</v>
      </c>
      <c r="AW126" s="68" t="s">
        <v>1622</v>
      </c>
      <c r="AX126" s="68" t="s">
        <v>1621</v>
      </c>
      <c r="AY126" s="68" t="s">
        <v>1624</v>
      </c>
      <c r="AZ126" s="68" t="s">
        <v>164</v>
      </c>
      <c r="BA126" s="68" t="s">
        <v>1626</v>
      </c>
      <c r="BB126" s="68" t="s">
        <v>1623</v>
      </c>
      <c r="BC126" s="68" t="s">
        <v>1622</v>
      </c>
      <c r="BD126" s="68" t="s">
        <v>1624</v>
      </c>
      <c r="BE126" s="68" t="s">
        <v>1622</v>
      </c>
      <c r="BF126" s="68" t="s">
        <v>1623</v>
      </c>
      <c r="BH126" s="68" t="s">
        <v>1623</v>
      </c>
    </row>
    <row r="127" spans="1:60">
      <c r="A127" s="132">
        <v>45027</v>
      </c>
      <c r="B127" s="68" t="s">
        <v>1627</v>
      </c>
      <c r="C127" s="68" t="s">
        <v>1625</v>
      </c>
      <c r="D127" s="68" t="s">
        <v>1623</v>
      </c>
      <c r="E127" s="68" t="s">
        <v>1622</v>
      </c>
      <c r="F127" s="68" t="s">
        <v>164</v>
      </c>
      <c r="G127" s="68" t="s">
        <v>1623</v>
      </c>
      <c r="H127" s="68" t="s">
        <v>1622</v>
      </c>
      <c r="I127" s="68" t="s">
        <v>1626</v>
      </c>
      <c r="J127" s="68" t="s">
        <v>164</v>
      </c>
      <c r="K127" s="68" t="s">
        <v>1620</v>
      </c>
      <c r="L127" s="68" t="s">
        <v>1622</v>
      </c>
      <c r="M127" s="68" t="s">
        <v>164</v>
      </c>
      <c r="N127" s="68" t="s">
        <v>1622</v>
      </c>
      <c r="O127" s="68" t="s">
        <v>164</v>
      </c>
      <c r="P127" s="68" t="s">
        <v>1627</v>
      </c>
      <c r="Q127" s="68" t="s">
        <v>164</v>
      </c>
      <c r="R127" s="68" t="s">
        <v>1622</v>
      </c>
      <c r="S127" s="68" t="s">
        <v>1624</v>
      </c>
      <c r="T127" s="68" t="s">
        <v>1622</v>
      </c>
      <c r="U127" s="68" t="s">
        <v>1625</v>
      </c>
      <c r="V127" s="68" t="s">
        <v>164</v>
      </c>
      <c r="W127" s="68" t="s">
        <v>1624</v>
      </c>
      <c r="X127" s="68" t="s">
        <v>1624</v>
      </c>
      <c r="Y127" s="68" t="s">
        <v>1624</v>
      </c>
      <c r="Z127" s="68" t="s">
        <v>1623</v>
      </c>
      <c r="AA127" s="68" t="s">
        <v>1620</v>
      </c>
      <c r="AB127" s="68" t="s">
        <v>1623</v>
      </c>
      <c r="AC127" s="68" t="s">
        <v>1624</v>
      </c>
      <c r="AD127" s="68" t="s">
        <v>1619</v>
      </c>
      <c r="AE127" s="68" t="s">
        <v>164</v>
      </c>
      <c r="AF127" s="68" t="s">
        <v>1622</v>
      </c>
      <c r="AG127" s="68" t="s">
        <v>1624</v>
      </c>
      <c r="AH127" s="68" t="s">
        <v>1625</v>
      </c>
      <c r="AI127" s="68" t="s">
        <v>1623</v>
      </c>
      <c r="AJ127" s="68" t="s">
        <v>1622</v>
      </c>
      <c r="AK127" s="68" t="s">
        <v>1619</v>
      </c>
      <c r="AL127" s="68" t="s">
        <v>1623</v>
      </c>
      <c r="AM127" s="68" t="s">
        <v>1623</v>
      </c>
      <c r="AN127" s="68" t="s">
        <v>1622</v>
      </c>
      <c r="AO127" s="68" t="s">
        <v>1622</v>
      </c>
      <c r="AP127" s="68" t="s">
        <v>1620</v>
      </c>
      <c r="AQ127" s="68" t="s">
        <v>1623</v>
      </c>
      <c r="AR127" s="68" t="s">
        <v>1620</v>
      </c>
      <c r="AS127" s="68" t="s">
        <v>1622</v>
      </c>
      <c r="AT127" s="68" t="s">
        <v>1624</v>
      </c>
      <c r="AU127" s="68" t="s">
        <v>1623</v>
      </c>
      <c r="AV127" s="68" t="s">
        <v>1626</v>
      </c>
      <c r="AW127" s="68" t="s">
        <v>1622</v>
      </c>
      <c r="AX127" s="68" t="s">
        <v>1621</v>
      </c>
      <c r="AY127" s="68" t="s">
        <v>1624</v>
      </c>
      <c r="AZ127" s="68" t="s">
        <v>164</v>
      </c>
      <c r="BA127" s="68" t="s">
        <v>1626</v>
      </c>
      <c r="BB127" s="68" t="s">
        <v>1623</v>
      </c>
      <c r="BC127" s="68" t="s">
        <v>1622</v>
      </c>
      <c r="BD127" s="68" t="s">
        <v>1624</v>
      </c>
      <c r="BE127" s="68" t="s">
        <v>1622</v>
      </c>
      <c r="BF127" s="68" t="s">
        <v>1623</v>
      </c>
      <c r="BH127" s="68" t="s">
        <v>1623</v>
      </c>
    </row>
    <row r="128" spans="1:60">
      <c r="A128" s="132">
        <v>45028</v>
      </c>
      <c r="B128" s="68" t="s">
        <v>1627</v>
      </c>
      <c r="C128" s="68" t="s">
        <v>1625</v>
      </c>
      <c r="D128" s="68" t="s">
        <v>1623</v>
      </c>
      <c r="E128" s="68" t="s">
        <v>1622</v>
      </c>
      <c r="F128" s="68" t="s">
        <v>164</v>
      </c>
      <c r="G128" s="68" t="s">
        <v>1623</v>
      </c>
      <c r="H128" s="68" t="s">
        <v>1622</v>
      </c>
      <c r="I128" s="68" t="s">
        <v>1626</v>
      </c>
      <c r="J128" s="68" t="s">
        <v>164</v>
      </c>
      <c r="K128" s="68" t="s">
        <v>1620</v>
      </c>
      <c r="L128" s="68" t="s">
        <v>1622</v>
      </c>
      <c r="M128" s="68" t="s">
        <v>164</v>
      </c>
      <c r="N128" s="68" t="s">
        <v>1622</v>
      </c>
      <c r="O128" s="68" t="s">
        <v>164</v>
      </c>
      <c r="P128" s="68" t="s">
        <v>1627</v>
      </c>
      <c r="Q128" s="68" t="s">
        <v>164</v>
      </c>
      <c r="R128" s="68" t="s">
        <v>1622</v>
      </c>
      <c r="S128" s="68" t="s">
        <v>1624</v>
      </c>
      <c r="T128" s="68" t="s">
        <v>1622</v>
      </c>
      <c r="U128" s="68" t="s">
        <v>1625</v>
      </c>
      <c r="V128" s="68" t="s">
        <v>164</v>
      </c>
      <c r="W128" s="68" t="s">
        <v>1624</v>
      </c>
      <c r="X128" s="68" t="s">
        <v>1624</v>
      </c>
      <c r="Y128" s="68" t="s">
        <v>1624</v>
      </c>
      <c r="Z128" s="68" t="s">
        <v>1623</v>
      </c>
      <c r="AA128" s="68" t="s">
        <v>1620</v>
      </c>
      <c r="AB128" s="68" t="s">
        <v>1623</v>
      </c>
      <c r="AC128" s="68" t="s">
        <v>1624</v>
      </c>
      <c r="AD128" s="68" t="s">
        <v>1619</v>
      </c>
      <c r="AE128" s="68" t="s">
        <v>164</v>
      </c>
      <c r="AF128" s="68" t="s">
        <v>1622</v>
      </c>
      <c r="AG128" s="68" t="s">
        <v>1624</v>
      </c>
      <c r="AH128" s="68" t="s">
        <v>1625</v>
      </c>
      <c r="AI128" s="68" t="s">
        <v>1623</v>
      </c>
      <c r="AJ128" s="68" t="s">
        <v>1622</v>
      </c>
      <c r="AK128" s="68" t="s">
        <v>1619</v>
      </c>
      <c r="AL128" s="68" t="s">
        <v>1623</v>
      </c>
      <c r="AM128" s="68" t="s">
        <v>1623</v>
      </c>
      <c r="AN128" s="68" t="s">
        <v>1622</v>
      </c>
      <c r="AO128" s="68" t="s">
        <v>1622</v>
      </c>
      <c r="AP128" s="68" t="s">
        <v>1620</v>
      </c>
      <c r="AQ128" s="68" t="s">
        <v>1623</v>
      </c>
      <c r="AR128" s="68" t="s">
        <v>1620</v>
      </c>
      <c r="AS128" s="68" t="s">
        <v>1622</v>
      </c>
      <c r="AT128" s="68" t="s">
        <v>1624</v>
      </c>
      <c r="AU128" s="68" t="s">
        <v>1623</v>
      </c>
      <c r="AV128" s="68" t="s">
        <v>1626</v>
      </c>
      <c r="AW128" s="68" t="s">
        <v>1622</v>
      </c>
      <c r="AX128" s="68" t="s">
        <v>1621</v>
      </c>
      <c r="AY128" s="68" t="s">
        <v>1624</v>
      </c>
      <c r="AZ128" s="68" t="s">
        <v>164</v>
      </c>
      <c r="BA128" s="68" t="s">
        <v>1626</v>
      </c>
      <c r="BB128" s="68" t="s">
        <v>1623</v>
      </c>
      <c r="BC128" s="68" t="s">
        <v>1622</v>
      </c>
      <c r="BD128" s="68" t="s">
        <v>1624</v>
      </c>
      <c r="BE128" s="68" t="s">
        <v>1622</v>
      </c>
      <c r="BF128" s="68" t="s">
        <v>1623</v>
      </c>
      <c r="BH128" s="68" t="s">
        <v>1623</v>
      </c>
    </row>
    <row r="129" spans="1:60">
      <c r="A129" s="132">
        <v>45029</v>
      </c>
      <c r="B129" s="68" t="s">
        <v>1627</v>
      </c>
      <c r="C129" s="68" t="s">
        <v>1625</v>
      </c>
      <c r="D129" s="68" t="s">
        <v>1623</v>
      </c>
      <c r="E129" s="68" t="s">
        <v>1622</v>
      </c>
      <c r="F129" s="68" t="s">
        <v>164</v>
      </c>
      <c r="G129" s="68" t="s">
        <v>1623</v>
      </c>
      <c r="H129" s="68" t="s">
        <v>1622</v>
      </c>
      <c r="I129" s="68" t="s">
        <v>1626</v>
      </c>
      <c r="J129" s="68" t="s">
        <v>164</v>
      </c>
      <c r="K129" s="68" t="s">
        <v>1620</v>
      </c>
      <c r="L129" s="68" t="s">
        <v>1622</v>
      </c>
      <c r="M129" s="68" t="s">
        <v>164</v>
      </c>
      <c r="N129" s="68" t="s">
        <v>1622</v>
      </c>
      <c r="O129" s="68" t="s">
        <v>164</v>
      </c>
      <c r="P129" s="68" t="s">
        <v>1627</v>
      </c>
      <c r="Q129" s="68" t="s">
        <v>164</v>
      </c>
      <c r="R129" s="68" t="s">
        <v>1622</v>
      </c>
      <c r="S129" s="68" t="s">
        <v>1624</v>
      </c>
      <c r="T129" s="68" t="s">
        <v>1622</v>
      </c>
      <c r="U129" s="68" t="s">
        <v>1625</v>
      </c>
      <c r="V129" s="68" t="s">
        <v>164</v>
      </c>
      <c r="W129" s="68" t="s">
        <v>1624</v>
      </c>
      <c r="X129" s="68" t="s">
        <v>1624</v>
      </c>
      <c r="Y129" s="68" t="s">
        <v>1624</v>
      </c>
      <c r="Z129" s="68" t="s">
        <v>1623</v>
      </c>
      <c r="AA129" s="68" t="s">
        <v>1620</v>
      </c>
      <c r="AB129" s="68" t="s">
        <v>1623</v>
      </c>
      <c r="AC129" s="68" t="s">
        <v>1624</v>
      </c>
      <c r="AD129" s="68" t="s">
        <v>1619</v>
      </c>
      <c r="AE129" s="68" t="s">
        <v>164</v>
      </c>
      <c r="AF129" s="68" t="s">
        <v>1622</v>
      </c>
      <c r="AG129" s="68" t="s">
        <v>1624</v>
      </c>
      <c r="AH129" s="68" t="s">
        <v>1625</v>
      </c>
      <c r="AI129" s="68" t="s">
        <v>1623</v>
      </c>
      <c r="AJ129" s="68" t="s">
        <v>1622</v>
      </c>
      <c r="AK129" s="68" t="s">
        <v>1619</v>
      </c>
      <c r="AL129" s="68" t="s">
        <v>1623</v>
      </c>
      <c r="AM129" s="68" t="s">
        <v>1623</v>
      </c>
      <c r="AN129" s="68" t="s">
        <v>1622</v>
      </c>
      <c r="AO129" s="68" t="s">
        <v>1622</v>
      </c>
      <c r="AP129" s="68" t="s">
        <v>1620</v>
      </c>
      <c r="AQ129" s="68" t="s">
        <v>1623</v>
      </c>
      <c r="AR129" s="68" t="s">
        <v>1620</v>
      </c>
      <c r="AS129" s="68" t="s">
        <v>1622</v>
      </c>
      <c r="AT129" s="68" t="s">
        <v>1624</v>
      </c>
      <c r="AU129" s="68" t="s">
        <v>1623</v>
      </c>
      <c r="AV129" s="68" t="s">
        <v>1626</v>
      </c>
      <c r="AW129" s="68" t="s">
        <v>1622</v>
      </c>
      <c r="AX129" s="68" t="s">
        <v>1621</v>
      </c>
      <c r="AY129" s="68" t="s">
        <v>1624</v>
      </c>
      <c r="AZ129" s="68" t="s">
        <v>164</v>
      </c>
      <c r="BA129" s="68" t="s">
        <v>1626</v>
      </c>
      <c r="BB129" s="68" t="s">
        <v>1623</v>
      </c>
      <c r="BC129" s="68" t="s">
        <v>1622</v>
      </c>
      <c r="BD129" s="68" t="s">
        <v>1624</v>
      </c>
      <c r="BE129" s="68" t="s">
        <v>1622</v>
      </c>
      <c r="BF129" s="68" t="s">
        <v>1623</v>
      </c>
      <c r="BH129" s="68" t="s">
        <v>1623</v>
      </c>
    </row>
    <row r="130" spans="1:60">
      <c r="A130" s="132">
        <v>45030</v>
      </c>
      <c r="B130" s="68" t="s">
        <v>1627</v>
      </c>
      <c r="C130" s="68" t="s">
        <v>1625</v>
      </c>
      <c r="D130" s="68" t="s">
        <v>1623</v>
      </c>
      <c r="E130" s="68" t="s">
        <v>1622</v>
      </c>
      <c r="F130" s="68" t="s">
        <v>164</v>
      </c>
      <c r="G130" s="68" t="s">
        <v>1623</v>
      </c>
      <c r="H130" s="68" t="s">
        <v>1622</v>
      </c>
      <c r="I130" s="68" t="s">
        <v>1626</v>
      </c>
      <c r="J130" s="68" t="s">
        <v>164</v>
      </c>
      <c r="K130" s="68" t="s">
        <v>1620</v>
      </c>
      <c r="L130" s="68" t="s">
        <v>1622</v>
      </c>
      <c r="M130" s="68" t="s">
        <v>164</v>
      </c>
      <c r="N130" s="68" t="s">
        <v>1622</v>
      </c>
      <c r="O130" s="68" t="s">
        <v>164</v>
      </c>
      <c r="P130" s="68" t="s">
        <v>1627</v>
      </c>
      <c r="Q130" s="68" t="s">
        <v>164</v>
      </c>
      <c r="R130" s="68" t="s">
        <v>1622</v>
      </c>
      <c r="S130" s="68" t="s">
        <v>1624</v>
      </c>
      <c r="T130" s="68" t="s">
        <v>1622</v>
      </c>
      <c r="U130" s="68" t="s">
        <v>1625</v>
      </c>
      <c r="V130" s="68" t="s">
        <v>164</v>
      </c>
      <c r="W130" s="68" t="s">
        <v>1624</v>
      </c>
      <c r="X130" s="68" t="s">
        <v>1624</v>
      </c>
      <c r="Y130" s="68" t="s">
        <v>1624</v>
      </c>
      <c r="Z130" s="68" t="s">
        <v>1623</v>
      </c>
      <c r="AA130" s="68" t="s">
        <v>1620</v>
      </c>
      <c r="AB130" s="68" t="s">
        <v>1623</v>
      </c>
      <c r="AC130" s="68" t="s">
        <v>1624</v>
      </c>
      <c r="AD130" s="68" t="s">
        <v>1619</v>
      </c>
      <c r="AE130" s="68" t="s">
        <v>164</v>
      </c>
      <c r="AF130" s="68" t="s">
        <v>1622</v>
      </c>
      <c r="AG130" s="68" t="s">
        <v>1624</v>
      </c>
      <c r="AH130" s="68" t="s">
        <v>1625</v>
      </c>
      <c r="AI130" s="68" t="s">
        <v>1623</v>
      </c>
      <c r="AJ130" s="68" t="s">
        <v>1622</v>
      </c>
      <c r="AK130" s="68" t="s">
        <v>1619</v>
      </c>
      <c r="AL130" s="68" t="s">
        <v>1623</v>
      </c>
      <c r="AM130" s="68" t="s">
        <v>1623</v>
      </c>
      <c r="AN130" s="68" t="s">
        <v>1622</v>
      </c>
      <c r="AO130" s="68" t="s">
        <v>1622</v>
      </c>
      <c r="AP130" s="68" t="s">
        <v>1620</v>
      </c>
      <c r="AQ130" s="68" t="s">
        <v>1623</v>
      </c>
      <c r="AR130" s="68" t="s">
        <v>1620</v>
      </c>
      <c r="AS130" s="68" t="s">
        <v>1622</v>
      </c>
      <c r="AT130" s="68" t="s">
        <v>1624</v>
      </c>
      <c r="AU130" s="68" t="s">
        <v>1623</v>
      </c>
      <c r="AV130" s="68" t="s">
        <v>1626</v>
      </c>
      <c r="AW130" s="68" t="s">
        <v>1622</v>
      </c>
      <c r="AX130" s="68" t="s">
        <v>1621</v>
      </c>
      <c r="AY130" s="68" t="s">
        <v>1624</v>
      </c>
      <c r="AZ130" s="68" t="s">
        <v>164</v>
      </c>
      <c r="BA130" s="68" t="s">
        <v>1626</v>
      </c>
      <c r="BB130" s="68" t="s">
        <v>1623</v>
      </c>
      <c r="BC130" s="68" t="s">
        <v>1622</v>
      </c>
      <c r="BD130" s="68" t="s">
        <v>1624</v>
      </c>
      <c r="BE130" s="68" t="s">
        <v>1622</v>
      </c>
      <c r="BF130" s="68" t="s">
        <v>1623</v>
      </c>
      <c r="BH130" s="68" t="s">
        <v>1623</v>
      </c>
    </row>
    <row r="131" spans="1:60">
      <c r="A131" s="132">
        <v>45031</v>
      </c>
      <c r="B131" s="68" t="s">
        <v>1627</v>
      </c>
      <c r="C131" s="68" t="s">
        <v>1625</v>
      </c>
      <c r="D131" s="68" t="s">
        <v>1623</v>
      </c>
      <c r="E131" s="68" t="s">
        <v>1622</v>
      </c>
      <c r="F131" s="68" t="s">
        <v>164</v>
      </c>
      <c r="G131" s="68" t="s">
        <v>1623</v>
      </c>
      <c r="H131" s="68" t="s">
        <v>1622</v>
      </c>
      <c r="I131" s="68" t="s">
        <v>1626</v>
      </c>
      <c r="J131" s="68" t="s">
        <v>164</v>
      </c>
      <c r="K131" s="68" t="s">
        <v>1620</v>
      </c>
      <c r="L131" s="68" t="s">
        <v>1622</v>
      </c>
      <c r="M131" s="68" t="s">
        <v>164</v>
      </c>
      <c r="N131" s="68" t="s">
        <v>1622</v>
      </c>
      <c r="O131" s="68" t="s">
        <v>164</v>
      </c>
      <c r="P131" s="68" t="s">
        <v>1627</v>
      </c>
      <c r="Q131" s="68" t="s">
        <v>164</v>
      </c>
      <c r="R131" s="68" t="s">
        <v>1622</v>
      </c>
      <c r="S131" s="68" t="s">
        <v>1624</v>
      </c>
      <c r="T131" s="68" t="s">
        <v>1622</v>
      </c>
      <c r="U131" s="68" t="s">
        <v>1625</v>
      </c>
      <c r="V131" s="68" t="s">
        <v>164</v>
      </c>
      <c r="W131" s="68" t="s">
        <v>1624</v>
      </c>
      <c r="X131" s="68" t="s">
        <v>1624</v>
      </c>
      <c r="Y131" s="68" t="s">
        <v>1624</v>
      </c>
      <c r="Z131" s="68" t="s">
        <v>1623</v>
      </c>
      <c r="AA131" s="68" t="s">
        <v>1620</v>
      </c>
      <c r="AB131" s="68" t="s">
        <v>1623</v>
      </c>
      <c r="AC131" s="68" t="s">
        <v>1624</v>
      </c>
      <c r="AD131" s="68" t="s">
        <v>1619</v>
      </c>
      <c r="AE131" s="68" t="s">
        <v>164</v>
      </c>
      <c r="AF131" s="68" t="s">
        <v>1622</v>
      </c>
      <c r="AG131" s="68" t="s">
        <v>1624</v>
      </c>
      <c r="AH131" s="68" t="s">
        <v>1625</v>
      </c>
      <c r="AI131" s="68" t="s">
        <v>1623</v>
      </c>
      <c r="AJ131" s="68" t="s">
        <v>1622</v>
      </c>
      <c r="AK131" s="68" t="s">
        <v>1619</v>
      </c>
      <c r="AL131" s="68" t="s">
        <v>1623</v>
      </c>
      <c r="AM131" s="68" t="s">
        <v>1623</v>
      </c>
      <c r="AN131" s="68" t="s">
        <v>1622</v>
      </c>
      <c r="AO131" s="68" t="s">
        <v>1622</v>
      </c>
      <c r="AP131" s="68" t="s">
        <v>1620</v>
      </c>
      <c r="AQ131" s="68" t="s">
        <v>1623</v>
      </c>
      <c r="AR131" s="68" t="s">
        <v>1620</v>
      </c>
      <c r="AS131" s="68" t="s">
        <v>1622</v>
      </c>
      <c r="AT131" s="68" t="s">
        <v>1624</v>
      </c>
      <c r="AU131" s="68" t="s">
        <v>1623</v>
      </c>
      <c r="AV131" s="68" t="s">
        <v>1626</v>
      </c>
      <c r="AW131" s="68" t="s">
        <v>1622</v>
      </c>
      <c r="AX131" s="68" t="s">
        <v>1621</v>
      </c>
      <c r="AY131" s="68" t="s">
        <v>1624</v>
      </c>
      <c r="AZ131" s="68" t="s">
        <v>164</v>
      </c>
      <c r="BA131" s="68" t="s">
        <v>1626</v>
      </c>
      <c r="BB131" s="68" t="s">
        <v>1623</v>
      </c>
      <c r="BC131" s="68" t="s">
        <v>1622</v>
      </c>
      <c r="BD131" s="68" t="s">
        <v>1624</v>
      </c>
      <c r="BE131" s="68" t="s">
        <v>1622</v>
      </c>
      <c r="BF131" s="68" t="s">
        <v>1623</v>
      </c>
      <c r="BH131" s="68" t="s">
        <v>1623</v>
      </c>
    </row>
    <row r="132" spans="1:60">
      <c r="A132" s="132">
        <v>45032</v>
      </c>
      <c r="B132" s="68" t="s">
        <v>1627</v>
      </c>
      <c r="C132" s="68" t="s">
        <v>1625</v>
      </c>
      <c r="D132" s="68" t="s">
        <v>1623</v>
      </c>
      <c r="E132" s="68" t="s">
        <v>1622</v>
      </c>
      <c r="F132" s="68" t="s">
        <v>164</v>
      </c>
      <c r="G132" s="68" t="s">
        <v>1623</v>
      </c>
      <c r="H132" s="68" t="s">
        <v>1622</v>
      </c>
      <c r="I132" s="68" t="s">
        <v>1626</v>
      </c>
      <c r="J132" s="68" t="s">
        <v>164</v>
      </c>
      <c r="K132" s="68" t="s">
        <v>1620</v>
      </c>
      <c r="L132" s="68" t="s">
        <v>1622</v>
      </c>
      <c r="M132" s="68" t="s">
        <v>164</v>
      </c>
      <c r="N132" s="68" t="s">
        <v>1622</v>
      </c>
      <c r="O132" s="68" t="s">
        <v>164</v>
      </c>
      <c r="P132" s="68" t="s">
        <v>1627</v>
      </c>
      <c r="Q132" s="68" t="s">
        <v>164</v>
      </c>
      <c r="R132" s="68" t="s">
        <v>1622</v>
      </c>
      <c r="S132" s="68" t="s">
        <v>1624</v>
      </c>
      <c r="T132" s="68" t="s">
        <v>1622</v>
      </c>
      <c r="U132" s="68" t="s">
        <v>1625</v>
      </c>
      <c r="V132" s="68" t="s">
        <v>164</v>
      </c>
      <c r="W132" s="68" t="s">
        <v>1624</v>
      </c>
      <c r="X132" s="68" t="s">
        <v>1624</v>
      </c>
      <c r="Y132" s="68" t="s">
        <v>1624</v>
      </c>
      <c r="Z132" s="68" t="s">
        <v>1623</v>
      </c>
      <c r="AA132" s="68" t="s">
        <v>1620</v>
      </c>
      <c r="AB132" s="68" t="s">
        <v>1623</v>
      </c>
      <c r="AC132" s="68" t="s">
        <v>1624</v>
      </c>
      <c r="AD132" s="68" t="s">
        <v>1619</v>
      </c>
      <c r="AE132" s="68" t="s">
        <v>164</v>
      </c>
      <c r="AF132" s="68" t="s">
        <v>1622</v>
      </c>
      <c r="AG132" s="68" t="s">
        <v>1624</v>
      </c>
      <c r="AH132" s="68" t="s">
        <v>1625</v>
      </c>
      <c r="AI132" s="68" t="s">
        <v>1623</v>
      </c>
      <c r="AJ132" s="68" t="s">
        <v>1622</v>
      </c>
      <c r="AK132" s="68" t="s">
        <v>1619</v>
      </c>
      <c r="AL132" s="68" t="s">
        <v>1623</v>
      </c>
      <c r="AM132" s="68" t="s">
        <v>1623</v>
      </c>
      <c r="AN132" s="68" t="s">
        <v>1622</v>
      </c>
      <c r="AO132" s="68" t="s">
        <v>1622</v>
      </c>
      <c r="AP132" s="68" t="s">
        <v>1620</v>
      </c>
      <c r="AQ132" s="68" t="s">
        <v>1623</v>
      </c>
      <c r="AR132" s="68" t="s">
        <v>1620</v>
      </c>
      <c r="AS132" s="68" t="s">
        <v>1622</v>
      </c>
      <c r="AT132" s="68" t="s">
        <v>1624</v>
      </c>
      <c r="AU132" s="68" t="s">
        <v>1623</v>
      </c>
      <c r="AV132" s="68" t="s">
        <v>1626</v>
      </c>
      <c r="AW132" s="68" t="s">
        <v>1622</v>
      </c>
      <c r="AX132" s="68" t="s">
        <v>1621</v>
      </c>
      <c r="AY132" s="68" t="s">
        <v>1624</v>
      </c>
      <c r="AZ132" s="68" t="s">
        <v>164</v>
      </c>
      <c r="BA132" s="68" t="s">
        <v>1626</v>
      </c>
      <c r="BB132" s="68" t="s">
        <v>1623</v>
      </c>
      <c r="BC132" s="68" t="s">
        <v>1622</v>
      </c>
      <c r="BD132" s="68" t="s">
        <v>1624</v>
      </c>
      <c r="BE132" s="68" t="s">
        <v>1622</v>
      </c>
      <c r="BF132" s="68" t="s">
        <v>1623</v>
      </c>
      <c r="BH132" s="68" t="s">
        <v>1623</v>
      </c>
    </row>
    <row r="133" spans="1:60">
      <c r="A133" s="132">
        <v>45033</v>
      </c>
      <c r="B133" s="68" t="s">
        <v>1627</v>
      </c>
      <c r="C133" s="68" t="s">
        <v>1625</v>
      </c>
      <c r="D133" s="68" t="s">
        <v>1623</v>
      </c>
      <c r="E133" s="68" t="s">
        <v>1622</v>
      </c>
      <c r="F133" s="68" t="s">
        <v>164</v>
      </c>
      <c r="G133" s="68" t="s">
        <v>1623</v>
      </c>
      <c r="H133" s="68" t="s">
        <v>1622</v>
      </c>
      <c r="I133" s="68" t="s">
        <v>1626</v>
      </c>
      <c r="J133" s="68" t="s">
        <v>164</v>
      </c>
      <c r="K133" s="68" t="s">
        <v>1620</v>
      </c>
      <c r="L133" s="68" t="s">
        <v>1622</v>
      </c>
      <c r="M133" s="68" t="s">
        <v>164</v>
      </c>
      <c r="N133" s="68" t="s">
        <v>1622</v>
      </c>
      <c r="O133" s="68" t="s">
        <v>164</v>
      </c>
      <c r="P133" s="68" t="s">
        <v>1627</v>
      </c>
      <c r="Q133" s="68" t="s">
        <v>164</v>
      </c>
      <c r="R133" s="68" t="s">
        <v>1622</v>
      </c>
      <c r="S133" s="68" t="s">
        <v>1624</v>
      </c>
      <c r="T133" s="68" t="s">
        <v>1622</v>
      </c>
      <c r="U133" s="68" t="s">
        <v>1625</v>
      </c>
      <c r="V133" s="68" t="s">
        <v>164</v>
      </c>
      <c r="W133" s="68" t="s">
        <v>1624</v>
      </c>
      <c r="X133" s="68" t="s">
        <v>1624</v>
      </c>
      <c r="Y133" s="68" t="s">
        <v>1624</v>
      </c>
      <c r="Z133" s="68" t="s">
        <v>1623</v>
      </c>
      <c r="AA133" s="68" t="s">
        <v>1620</v>
      </c>
      <c r="AB133" s="68" t="s">
        <v>1623</v>
      </c>
      <c r="AC133" s="68" t="s">
        <v>1624</v>
      </c>
      <c r="AD133" s="68" t="s">
        <v>1619</v>
      </c>
      <c r="AE133" s="68" t="s">
        <v>164</v>
      </c>
      <c r="AF133" s="68" t="s">
        <v>1622</v>
      </c>
      <c r="AG133" s="68" t="s">
        <v>1624</v>
      </c>
      <c r="AH133" s="68" t="s">
        <v>1625</v>
      </c>
      <c r="AI133" s="68" t="s">
        <v>1623</v>
      </c>
      <c r="AJ133" s="68" t="s">
        <v>1622</v>
      </c>
      <c r="AK133" s="68" t="s">
        <v>1619</v>
      </c>
      <c r="AL133" s="68" t="s">
        <v>1623</v>
      </c>
      <c r="AM133" s="68" t="s">
        <v>1623</v>
      </c>
      <c r="AN133" s="68" t="s">
        <v>1622</v>
      </c>
      <c r="AO133" s="68" t="s">
        <v>1622</v>
      </c>
      <c r="AP133" s="68" t="s">
        <v>1620</v>
      </c>
      <c r="AQ133" s="68" t="s">
        <v>1623</v>
      </c>
      <c r="AR133" s="68" t="s">
        <v>1620</v>
      </c>
      <c r="AS133" s="68" t="s">
        <v>1622</v>
      </c>
      <c r="AT133" s="68" t="s">
        <v>1624</v>
      </c>
      <c r="AU133" s="68" t="s">
        <v>1623</v>
      </c>
      <c r="AV133" s="68" t="s">
        <v>1626</v>
      </c>
      <c r="AW133" s="68" t="s">
        <v>1622</v>
      </c>
      <c r="AX133" s="68" t="s">
        <v>1621</v>
      </c>
      <c r="AY133" s="68" t="s">
        <v>1624</v>
      </c>
      <c r="AZ133" s="68" t="s">
        <v>164</v>
      </c>
      <c r="BA133" s="68" t="s">
        <v>1626</v>
      </c>
      <c r="BB133" s="68" t="s">
        <v>1623</v>
      </c>
      <c r="BC133" s="68" t="s">
        <v>1622</v>
      </c>
      <c r="BD133" s="68" t="s">
        <v>1624</v>
      </c>
      <c r="BE133" s="68" t="s">
        <v>1622</v>
      </c>
      <c r="BF133" s="68" t="s">
        <v>1623</v>
      </c>
      <c r="BH133" s="68" t="s">
        <v>1623</v>
      </c>
    </row>
    <row r="134" spans="1:60">
      <c r="A134" s="132">
        <v>45034</v>
      </c>
      <c r="B134" s="68" t="s">
        <v>1627</v>
      </c>
      <c r="C134" s="68" t="s">
        <v>1625</v>
      </c>
      <c r="D134" s="68" t="s">
        <v>1623</v>
      </c>
      <c r="E134" s="68" t="s">
        <v>1622</v>
      </c>
      <c r="F134" s="68" t="s">
        <v>164</v>
      </c>
      <c r="G134" s="68" t="s">
        <v>1623</v>
      </c>
      <c r="H134" s="68" t="s">
        <v>1622</v>
      </c>
      <c r="I134" s="68" t="s">
        <v>1626</v>
      </c>
      <c r="J134" s="68" t="s">
        <v>164</v>
      </c>
      <c r="K134" s="68" t="s">
        <v>1620</v>
      </c>
      <c r="L134" s="68" t="s">
        <v>1622</v>
      </c>
      <c r="M134" s="68" t="s">
        <v>164</v>
      </c>
      <c r="N134" s="68" t="s">
        <v>1622</v>
      </c>
      <c r="O134" s="68" t="s">
        <v>164</v>
      </c>
      <c r="P134" s="68" t="s">
        <v>1627</v>
      </c>
      <c r="Q134" s="68" t="s">
        <v>164</v>
      </c>
      <c r="R134" s="68" t="s">
        <v>1622</v>
      </c>
      <c r="S134" s="68" t="s">
        <v>1624</v>
      </c>
      <c r="T134" s="68" t="s">
        <v>1622</v>
      </c>
      <c r="U134" s="68" t="s">
        <v>1625</v>
      </c>
      <c r="V134" s="68" t="s">
        <v>164</v>
      </c>
      <c r="W134" s="68" t="s">
        <v>1624</v>
      </c>
      <c r="X134" s="68" t="s">
        <v>1624</v>
      </c>
      <c r="Y134" s="68" t="s">
        <v>1624</v>
      </c>
      <c r="Z134" s="68" t="s">
        <v>1623</v>
      </c>
      <c r="AA134" s="68" t="s">
        <v>1620</v>
      </c>
      <c r="AB134" s="68" t="s">
        <v>1623</v>
      </c>
      <c r="AC134" s="68" t="s">
        <v>1624</v>
      </c>
      <c r="AD134" s="68" t="s">
        <v>1619</v>
      </c>
      <c r="AE134" s="68" t="s">
        <v>164</v>
      </c>
      <c r="AF134" s="68" t="s">
        <v>1622</v>
      </c>
      <c r="AG134" s="68" t="s">
        <v>1624</v>
      </c>
      <c r="AH134" s="68" t="s">
        <v>1625</v>
      </c>
      <c r="AI134" s="68" t="s">
        <v>1623</v>
      </c>
      <c r="AJ134" s="68" t="s">
        <v>1622</v>
      </c>
      <c r="AK134" s="68" t="s">
        <v>1619</v>
      </c>
      <c r="AL134" s="68" t="s">
        <v>1623</v>
      </c>
      <c r="AM134" s="68" t="s">
        <v>1623</v>
      </c>
      <c r="AN134" s="68" t="s">
        <v>1622</v>
      </c>
      <c r="AO134" s="68" t="s">
        <v>1622</v>
      </c>
      <c r="AP134" s="68" t="s">
        <v>1620</v>
      </c>
      <c r="AQ134" s="68" t="s">
        <v>1623</v>
      </c>
      <c r="AR134" s="68" t="s">
        <v>1620</v>
      </c>
      <c r="AS134" s="68" t="s">
        <v>1622</v>
      </c>
      <c r="AT134" s="68" t="s">
        <v>1624</v>
      </c>
      <c r="AU134" s="68" t="s">
        <v>1623</v>
      </c>
      <c r="AV134" s="68" t="s">
        <v>1626</v>
      </c>
      <c r="AW134" s="68" t="s">
        <v>1622</v>
      </c>
      <c r="AX134" s="68" t="s">
        <v>1621</v>
      </c>
      <c r="AY134" s="68" t="s">
        <v>1624</v>
      </c>
      <c r="AZ134" s="68" t="s">
        <v>164</v>
      </c>
      <c r="BA134" s="68" t="s">
        <v>1626</v>
      </c>
      <c r="BB134" s="68" t="s">
        <v>1623</v>
      </c>
      <c r="BC134" s="68" t="s">
        <v>1622</v>
      </c>
      <c r="BD134" s="68" t="s">
        <v>1624</v>
      </c>
      <c r="BE134" s="68" t="s">
        <v>1622</v>
      </c>
      <c r="BF134" s="68" t="s">
        <v>1623</v>
      </c>
      <c r="BH134" s="68" t="s">
        <v>1623</v>
      </c>
    </row>
    <row r="135" spans="1:60">
      <c r="A135" s="132">
        <v>45035</v>
      </c>
      <c r="B135" s="68" t="s">
        <v>1627</v>
      </c>
      <c r="C135" s="68" t="s">
        <v>1625</v>
      </c>
      <c r="D135" s="68" t="s">
        <v>1623</v>
      </c>
      <c r="E135" s="68" t="s">
        <v>1622</v>
      </c>
      <c r="F135" s="68" t="s">
        <v>164</v>
      </c>
      <c r="G135" s="68" t="s">
        <v>1623</v>
      </c>
      <c r="H135" s="68" t="s">
        <v>1622</v>
      </c>
      <c r="I135" s="68" t="s">
        <v>1626</v>
      </c>
      <c r="J135" s="68" t="s">
        <v>164</v>
      </c>
      <c r="K135" s="68" t="s">
        <v>1620</v>
      </c>
      <c r="L135" s="68" t="s">
        <v>1622</v>
      </c>
      <c r="M135" s="68" t="s">
        <v>164</v>
      </c>
      <c r="N135" s="68" t="s">
        <v>1622</v>
      </c>
      <c r="O135" s="68" t="s">
        <v>164</v>
      </c>
      <c r="P135" s="68" t="s">
        <v>1627</v>
      </c>
      <c r="Q135" s="68" t="s">
        <v>164</v>
      </c>
      <c r="R135" s="68" t="s">
        <v>1622</v>
      </c>
      <c r="S135" s="68" t="s">
        <v>1624</v>
      </c>
      <c r="T135" s="68" t="s">
        <v>1622</v>
      </c>
      <c r="U135" s="68" t="s">
        <v>1625</v>
      </c>
      <c r="V135" s="68" t="s">
        <v>164</v>
      </c>
      <c r="W135" s="68" t="s">
        <v>1624</v>
      </c>
      <c r="X135" s="68" t="s">
        <v>1624</v>
      </c>
      <c r="Y135" s="68" t="s">
        <v>1624</v>
      </c>
      <c r="Z135" s="68" t="s">
        <v>1623</v>
      </c>
      <c r="AA135" s="68" t="s">
        <v>1620</v>
      </c>
      <c r="AB135" s="68" t="s">
        <v>1623</v>
      </c>
      <c r="AC135" s="68" t="s">
        <v>1624</v>
      </c>
      <c r="AD135" s="68" t="s">
        <v>1619</v>
      </c>
      <c r="AE135" s="68" t="s">
        <v>164</v>
      </c>
      <c r="AF135" s="68" t="s">
        <v>1622</v>
      </c>
      <c r="AG135" s="68" t="s">
        <v>1624</v>
      </c>
      <c r="AH135" s="68" t="s">
        <v>1625</v>
      </c>
      <c r="AI135" s="68" t="s">
        <v>1623</v>
      </c>
      <c r="AJ135" s="68" t="s">
        <v>1622</v>
      </c>
      <c r="AK135" s="68" t="s">
        <v>1619</v>
      </c>
      <c r="AL135" s="68" t="s">
        <v>1623</v>
      </c>
      <c r="AM135" s="68" t="s">
        <v>1623</v>
      </c>
      <c r="AN135" s="68" t="s">
        <v>1622</v>
      </c>
      <c r="AO135" s="68" t="s">
        <v>1622</v>
      </c>
      <c r="AP135" s="68" t="s">
        <v>1620</v>
      </c>
      <c r="AQ135" s="68" t="s">
        <v>1623</v>
      </c>
      <c r="AR135" s="68" t="s">
        <v>1620</v>
      </c>
      <c r="AS135" s="68" t="s">
        <v>1622</v>
      </c>
      <c r="AT135" s="68" t="s">
        <v>1624</v>
      </c>
      <c r="AU135" s="68" t="s">
        <v>1623</v>
      </c>
      <c r="AV135" s="68" t="s">
        <v>1626</v>
      </c>
      <c r="AW135" s="68" t="s">
        <v>1622</v>
      </c>
      <c r="AX135" s="68" t="s">
        <v>1621</v>
      </c>
      <c r="AY135" s="68" t="s">
        <v>1624</v>
      </c>
      <c r="AZ135" s="68" t="s">
        <v>164</v>
      </c>
      <c r="BA135" s="68" t="s">
        <v>1626</v>
      </c>
      <c r="BB135" s="68" t="s">
        <v>1623</v>
      </c>
      <c r="BC135" s="68" t="s">
        <v>1622</v>
      </c>
      <c r="BD135" s="68" t="s">
        <v>1624</v>
      </c>
      <c r="BE135" s="68" t="s">
        <v>1622</v>
      </c>
      <c r="BF135" s="68" t="s">
        <v>1623</v>
      </c>
      <c r="BH135" s="68" t="s">
        <v>1623</v>
      </c>
    </row>
    <row r="136" spans="1:60">
      <c r="A136" s="132">
        <v>45036</v>
      </c>
      <c r="B136" s="68" t="s">
        <v>1627</v>
      </c>
      <c r="C136" s="68" t="s">
        <v>1625</v>
      </c>
      <c r="D136" s="68" t="s">
        <v>1623</v>
      </c>
      <c r="E136" s="68" t="s">
        <v>1622</v>
      </c>
      <c r="F136" s="68" t="s">
        <v>164</v>
      </c>
      <c r="G136" s="68" t="s">
        <v>1623</v>
      </c>
      <c r="H136" s="68" t="s">
        <v>1622</v>
      </c>
      <c r="I136" s="68" t="s">
        <v>1626</v>
      </c>
      <c r="J136" s="68" t="s">
        <v>164</v>
      </c>
      <c r="K136" s="68" t="s">
        <v>1620</v>
      </c>
      <c r="L136" s="68" t="s">
        <v>1622</v>
      </c>
      <c r="M136" s="68" t="s">
        <v>164</v>
      </c>
      <c r="N136" s="68" t="s">
        <v>1622</v>
      </c>
      <c r="O136" s="68" t="s">
        <v>164</v>
      </c>
      <c r="P136" s="68" t="s">
        <v>1627</v>
      </c>
      <c r="Q136" s="68" t="s">
        <v>164</v>
      </c>
      <c r="R136" s="68" t="s">
        <v>1622</v>
      </c>
      <c r="S136" s="68" t="s">
        <v>1624</v>
      </c>
      <c r="T136" s="68" t="s">
        <v>1622</v>
      </c>
      <c r="U136" s="68" t="s">
        <v>1625</v>
      </c>
      <c r="V136" s="68" t="s">
        <v>164</v>
      </c>
      <c r="W136" s="68" t="s">
        <v>1624</v>
      </c>
      <c r="X136" s="68" t="s">
        <v>1624</v>
      </c>
      <c r="Y136" s="68" t="s">
        <v>1624</v>
      </c>
      <c r="Z136" s="68" t="s">
        <v>1623</v>
      </c>
      <c r="AA136" s="68" t="s">
        <v>1620</v>
      </c>
      <c r="AB136" s="68" t="s">
        <v>1623</v>
      </c>
      <c r="AC136" s="68" t="s">
        <v>1624</v>
      </c>
      <c r="AD136" s="68" t="s">
        <v>1619</v>
      </c>
      <c r="AE136" s="68" t="s">
        <v>164</v>
      </c>
      <c r="AF136" s="68" t="s">
        <v>1622</v>
      </c>
      <c r="AG136" s="68" t="s">
        <v>1624</v>
      </c>
      <c r="AH136" s="68" t="s">
        <v>1625</v>
      </c>
      <c r="AI136" s="68" t="s">
        <v>1623</v>
      </c>
      <c r="AJ136" s="68" t="s">
        <v>1622</v>
      </c>
      <c r="AK136" s="68" t="s">
        <v>1619</v>
      </c>
      <c r="AL136" s="68" t="s">
        <v>1623</v>
      </c>
      <c r="AM136" s="68" t="s">
        <v>1623</v>
      </c>
      <c r="AN136" s="68" t="s">
        <v>1622</v>
      </c>
      <c r="AO136" s="68" t="s">
        <v>1622</v>
      </c>
      <c r="AP136" s="68" t="s">
        <v>1620</v>
      </c>
      <c r="AQ136" s="68" t="s">
        <v>1623</v>
      </c>
      <c r="AR136" s="68" t="s">
        <v>1620</v>
      </c>
      <c r="AS136" s="68" t="s">
        <v>1622</v>
      </c>
      <c r="AT136" s="68" t="s">
        <v>1624</v>
      </c>
      <c r="AU136" s="68" t="s">
        <v>1623</v>
      </c>
      <c r="AV136" s="68" t="s">
        <v>1626</v>
      </c>
      <c r="AW136" s="68" t="s">
        <v>1622</v>
      </c>
      <c r="AX136" s="68" t="s">
        <v>1621</v>
      </c>
      <c r="AY136" s="68" t="s">
        <v>1624</v>
      </c>
      <c r="AZ136" s="68" t="s">
        <v>164</v>
      </c>
      <c r="BA136" s="68" t="s">
        <v>1626</v>
      </c>
      <c r="BB136" s="68" t="s">
        <v>1623</v>
      </c>
      <c r="BC136" s="68" t="s">
        <v>1622</v>
      </c>
      <c r="BD136" s="68" t="s">
        <v>1624</v>
      </c>
      <c r="BE136" s="68" t="s">
        <v>1622</v>
      </c>
      <c r="BF136" s="68" t="s">
        <v>1623</v>
      </c>
      <c r="BH136" s="68" t="s">
        <v>1623</v>
      </c>
    </row>
    <row r="137" spans="1:60">
      <c r="A137" s="132">
        <v>45037</v>
      </c>
      <c r="B137" s="68" t="s">
        <v>1627</v>
      </c>
      <c r="C137" s="68" t="s">
        <v>1625</v>
      </c>
      <c r="D137" s="68" t="s">
        <v>1623</v>
      </c>
      <c r="E137" s="68" t="s">
        <v>1622</v>
      </c>
      <c r="F137" s="68" t="s">
        <v>164</v>
      </c>
      <c r="G137" s="68" t="s">
        <v>1623</v>
      </c>
      <c r="H137" s="68" t="s">
        <v>1622</v>
      </c>
      <c r="I137" s="68" t="s">
        <v>1626</v>
      </c>
      <c r="J137" s="68" t="s">
        <v>164</v>
      </c>
      <c r="K137" s="68" t="s">
        <v>1620</v>
      </c>
      <c r="L137" s="68" t="s">
        <v>1622</v>
      </c>
      <c r="M137" s="68" t="s">
        <v>164</v>
      </c>
      <c r="N137" s="68" t="s">
        <v>1622</v>
      </c>
      <c r="O137" s="68" t="s">
        <v>164</v>
      </c>
      <c r="P137" s="68" t="s">
        <v>1627</v>
      </c>
      <c r="Q137" s="68" t="s">
        <v>164</v>
      </c>
      <c r="R137" s="68" t="s">
        <v>1622</v>
      </c>
      <c r="S137" s="68" t="s">
        <v>1624</v>
      </c>
      <c r="T137" s="68" t="s">
        <v>1622</v>
      </c>
      <c r="U137" s="68" t="s">
        <v>1625</v>
      </c>
      <c r="V137" s="68" t="s">
        <v>164</v>
      </c>
      <c r="W137" s="68" t="s">
        <v>1624</v>
      </c>
      <c r="X137" s="68" t="s">
        <v>1624</v>
      </c>
      <c r="Y137" s="68" t="s">
        <v>1624</v>
      </c>
      <c r="Z137" s="68" t="s">
        <v>1623</v>
      </c>
      <c r="AA137" s="68" t="s">
        <v>1620</v>
      </c>
      <c r="AB137" s="68" t="s">
        <v>1623</v>
      </c>
      <c r="AC137" s="68" t="s">
        <v>1624</v>
      </c>
      <c r="AD137" s="68" t="s">
        <v>1619</v>
      </c>
      <c r="AE137" s="68" t="s">
        <v>164</v>
      </c>
      <c r="AF137" s="68" t="s">
        <v>1622</v>
      </c>
      <c r="AG137" s="68" t="s">
        <v>1624</v>
      </c>
      <c r="AH137" s="68" t="s">
        <v>1625</v>
      </c>
      <c r="AI137" s="68" t="s">
        <v>1623</v>
      </c>
      <c r="AJ137" s="68" t="s">
        <v>1622</v>
      </c>
      <c r="AK137" s="68" t="s">
        <v>1619</v>
      </c>
      <c r="AL137" s="68" t="s">
        <v>1623</v>
      </c>
      <c r="AM137" s="68" t="s">
        <v>1623</v>
      </c>
      <c r="AN137" s="68" t="s">
        <v>1622</v>
      </c>
      <c r="AO137" s="68" t="s">
        <v>1622</v>
      </c>
      <c r="AP137" s="68" t="s">
        <v>1620</v>
      </c>
      <c r="AQ137" s="68" t="s">
        <v>1623</v>
      </c>
      <c r="AR137" s="68" t="s">
        <v>1620</v>
      </c>
      <c r="AS137" s="68" t="s">
        <v>1622</v>
      </c>
      <c r="AT137" s="68" t="s">
        <v>1624</v>
      </c>
      <c r="AU137" s="68" t="s">
        <v>1623</v>
      </c>
      <c r="AV137" s="68" t="s">
        <v>1626</v>
      </c>
      <c r="AW137" s="68" t="s">
        <v>1622</v>
      </c>
      <c r="AX137" s="68" t="s">
        <v>1621</v>
      </c>
      <c r="AY137" s="68" t="s">
        <v>1624</v>
      </c>
      <c r="AZ137" s="68" t="s">
        <v>164</v>
      </c>
      <c r="BA137" s="68" t="s">
        <v>1626</v>
      </c>
      <c r="BB137" s="68" t="s">
        <v>1623</v>
      </c>
      <c r="BC137" s="68" t="s">
        <v>1622</v>
      </c>
      <c r="BD137" s="68" t="s">
        <v>1624</v>
      </c>
      <c r="BE137" s="68" t="s">
        <v>1622</v>
      </c>
      <c r="BF137" s="68" t="s">
        <v>1623</v>
      </c>
      <c r="BH137" s="68" t="s">
        <v>1623</v>
      </c>
    </row>
    <row r="138" spans="1:60">
      <c r="A138" s="132">
        <v>45038</v>
      </c>
      <c r="B138" s="68" t="s">
        <v>1627</v>
      </c>
      <c r="C138" s="68" t="s">
        <v>1625</v>
      </c>
      <c r="D138" s="68" t="s">
        <v>1623</v>
      </c>
      <c r="E138" s="68" t="s">
        <v>1622</v>
      </c>
      <c r="F138" s="68" t="s">
        <v>164</v>
      </c>
      <c r="G138" s="68" t="s">
        <v>1623</v>
      </c>
      <c r="H138" s="68" t="s">
        <v>1622</v>
      </c>
      <c r="I138" s="68" t="s">
        <v>1626</v>
      </c>
      <c r="J138" s="68" t="s">
        <v>164</v>
      </c>
      <c r="K138" s="68" t="s">
        <v>1620</v>
      </c>
      <c r="L138" s="68" t="s">
        <v>1622</v>
      </c>
      <c r="M138" s="68" t="s">
        <v>164</v>
      </c>
      <c r="N138" s="68" t="s">
        <v>1622</v>
      </c>
      <c r="O138" s="68" t="s">
        <v>164</v>
      </c>
      <c r="P138" s="68" t="s">
        <v>1627</v>
      </c>
      <c r="Q138" s="68" t="s">
        <v>164</v>
      </c>
      <c r="R138" s="68" t="s">
        <v>1622</v>
      </c>
      <c r="S138" s="68" t="s">
        <v>1624</v>
      </c>
      <c r="T138" s="68" t="s">
        <v>1622</v>
      </c>
      <c r="U138" s="68" t="s">
        <v>1625</v>
      </c>
      <c r="V138" s="68" t="s">
        <v>164</v>
      </c>
      <c r="W138" s="68" t="s">
        <v>1624</v>
      </c>
      <c r="X138" s="68" t="s">
        <v>1624</v>
      </c>
      <c r="Y138" s="68" t="s">
        <v>1624</v>
      </c>
      <c r="Z138" s="68" t="s">
        <v>1623</v>
      </c>
      <c r="AA138" s="68" t="s">
        <v>1620</v>
      </c>
      <c r="AB138" s="68" t="s">
        <v>1623</v>
      </c>
      <c r="AC138" s="68" t="s">
        <v>1624</v>
      </c>
      <c r="AD138" s="68" t="s">
        <v>1619</v>
      </c>
      <c r="AE138" s="68" t="s">
        <v>164</v>
      </c>
      <c r="AF138" s="68" t="s">
        <v>1622</v>
      </c>
      <c r="AG138" s="68" t="s">
        <v>1624</v>
      </c>
      <c r="AH138" s="68" t="s">
        <v>1625</v>
      </c>
      <c r="AI138" s="68" t="s">
        <v>1623</v>
      </c>
      <c r="AJ138" s="68" t="s">
        <v>1622</v>
      </c>
      <c r="AK138" s="68" t="s">
        <v>1619</v>
      </c>
      <c r="AL138" s="68" t="s">
        <v>1623</v>
      </c>
      <c r="AM138" s="68" t="s">
        <v>1623</v>
      </c>
      <c r="AN138" s="68" t="s">
        <v>1622</v>
      </c>
      <c r="AO138" s="68" t="s">
        <v>1622</v>
      </c>
      <c r="AP138" s="68" t="s">
        <v>1620</v>
      </c>
      <c r="AQ138" s="68" t="s">
        <v>1623</v>
      </c>
      <c r="AR138" s="68" t="s">
        <v>1620</v>
      </c>
      <c r="AS138" s="68" t="s">
        <v>1622</v>
      </c>
      <c r="AT138" s="68" t="s">
        <v>1624</v>
      </c>
      <c r="AU138" s="68" t="s">
        <v>1623</v>
      </c>
      <c r="AV138" s="68" t="s">
        <v>1626</v>
      </c>
      <c r="AW138" s="68" t="s">
        <v>1622</v>
      </c>
      <c r="AX138" s="68" t="s">
        <v>1621</v>
      </c>
      <c r="AY138" s="68" t="s">
        <v>1624</v>
      </c>
      <c r="AZ138" s="68" t="s">
        <v>164</v>
      </c>
      <c r="BA138" s="68" t="s">
        <v>1626</v>
      </c>
      <c r="BB138" s="68" t="s">
        <v>1623</v>
      </c>
      <c r="BC138" s="68" t="s">
        <v>1622</v>
      </c>
      <c r="BD138" s="68" t="s">
        <v>1624</v>
      </c>
      <c r="BE138" s="68" t="s">
        <v>1622</v>
      </c>
      <c r="BF138" s="68" t="s">
        <v>1623</v>
      </c>
      <c r="BH138" s="68" t="s">
        <v>1623</v>
      </c>
    </row>
    <row r="139" spans="1:60">
      <c r="A139" s="132">
        <v>45039</v>
      </c>
      <c r="B139" s="68" t="s">
        <v>1627</v>
      </c>
      <c r="C139" s="68" t="s">
        <v>1625</v>
      </c>
      <c r="D139" s="68" t="s">
        <v>1623</v>
      </c>
      <c r="E139" s="68" t="s">
        <v>1622</v>
      </c>
      <c r="F139" s="68" t="s">
        <v>164</v>
      </c>
      <c r="G139" s="68" t="s">
        <v>1623</v>
      </c>
      <c r="H139" s="68" t="s">
        <v>1622</v>
      </c>
      <c r="I139" s="68" t="s">
        <v>1626</v>
      </c>
      <c r="J139" s="68" t="s">
        <v>164</v>
      </c>
      <c r="K139" s="68" t="s">
        <v>1620</v>
      </c>
      <c r="L139" s="68" t="s">
        <v>1622</v>
      </c>
      <c r="M139" s="68" t="s">
        <v>164</v>
      </c>
      <c r="N139" s="68" t="s">
        <v>1622</v>
      </c>
      <c r="O139" s="68" t="s">
        <v>164</v>
      </c>
      <c r="P139" s="68" t="s">
        <v>1627</v>
      </c>
      <c r="Q139" s="68" t="s">
        <v>164</v>
      </c>
      <c r="R139" s="68" t="s">
        <v>1622</v>
      </c>
      <c r="S139" s="68" t="s">
        <v>1624</v>
      </c>
      <c r="T139" s="68" t="s">
        <v>1622</v>
      </c>
      <c r="U139" s="68" t="s">
        <v>1625</v>
      </c>
      <c r="V139" s="68" t="s">
        <v>164</v>
      </c>
      <c r="W139" s="68" t="s">
        <v>1624</v>
      </c>
      <c r="X139" s="68" t="s">
        <v>1624</v>
      </c>
      <c r="Y139" s="68" t="s">
        <v>1624</v>
      </c>
      <c r="Z139" s="68" t="s">
        <v>1623</v>
      </c>
      <c r="AA139" s="68" t="s">
        <v>1620</v>
      </c>
      <c r="AB139" s="68" t="s">
        <v>1623</v>
      </c>
      <c r="AC139" s="68" t="s">
        <v>1624</v>
      </c>
      <c r="AD139" s="68" t="s">
        <v>1619</v>
      </c>
      <c r="AE139" s="68" t="s">
        <v>164</v>
      </c>
      <c r="AF139" s="68" t="s">
        <v>1622</v>
      </c>
      <c r="AG139" s="68" t="s">
        <v>1624</v>
      </c>
      <c r="AH139" s="68" t="s">
        <v>1625</v>
      </c>
      <c r="AI139" s="68" t="s">
        <v>1623</v>
      </c>
      <c r="AJ139" s="68" t="s">
        <v>1622</v>
      </c>
      <c r="AK139" s="68" t="s">
        <v>1619</v>
      </c>
      <c r="AL139" s="68" t="s">
        <v>1623</v>
      </c>
      <c r="AM139" s="68" t="s">
        <v>1623</v>
      </c>
      <c r="AN139" s="68" t="s">
        <v>1622</v>
      </c>
      <c r="AO139" s="68" t="s">
        <v>1622</v>
      </c>
      <c r="AP139" s="68" t="s">
        <v>1620</v>
      </c>
      <c r="AQ139" s="68" t="s">
        <v>1623</v>
      </c>
      <c r="AR139" s="68" t="s">
        <v>1620</v>
      </c>
      <c r="AS139" s="68" t="s">
        <v>1622</v>
      </c>
      <c r="AT139" s="68" t="s">
        <v>1624</v>
      </c>
      <c r="AU139" s="68" t="s">
        <v>1623</v>
      </c>
      <c r="AV139" s="68" t="s">
        <v>1626</v>
      </c>
      <c r="AW139" s="68" t="s">
        <v>1622</v>
      </c>
      <c r="AX139" s="68" t="s">
        <v>1621</v>
      </c>
      <c r="AY139" s="68" t="s">
        <v>1624</v>
      </c>
      <c r="AZ139" s="68" t="s">
        <v>164</v>
      </c>
      <c r="BA139" s="68" t="s">
        <v>1626</v>
      </c>
      <c r="BB139" s="68" t="s">
        <v>1623</v>
      </c>
      <c r="BC139" s="68" t="s">
        <v>1622</v>
      </c>
      <c r="BD139" s="68" t="s">
        <v>1624</v>
      </c>
      <c r="BE139" s="68" t="s">
        <v>1622</v>
      </c>
      <c r="BF139" s="68" t="s">
        <v>1623</v>
      </c>
      <c r="BH139" s="68" t="s">
        <v>1623</v>
      </c>
    </row>
    <row r="140" spans="1:60">
      <c r="A140" s="132">
        <v>45040</v>
      </c>
      <c r="B140" s="68" t="s">
        <v>1627</v>
      </c>
      <c r="C140" s="68" t="s">
        <v>1625</v>
      </c>
      <c r="D140" s="68" t="s">
        <v>1623</v>
      </c>
      <c r="E140" s="68" t="s">
        <v>1622</v>
      </c>
      <c r="F140" s="68" t="s">
        <v>164</v>
      </c>
      <c r="G140" s="68" t="s">
        <v>1623</v>
      </c>
      <c r="H140" s="68" t="s">
        <v>1622</v>
      </c>
      <c r="I140" s="68" t="s">
        <v>1626</v>
      </c>
      <c r="J140" s="68" t="s">
        <v>164</v>
      </c>
      <c r="K140" s="68" t="s">
        <v>1620</v>
      </c>
      <c r="L140" s="68" t="s">
        <v>1622</v>
      </c>
      <c r="M140" s="68" t="s">
        <v>164</v>
      </c>
      <c r="N140" s="68" t="s">
        <v>1622</v>
      </c>
      <c r="O140" s="68" t="s">
        <v>164</v>
      </c>
      <c r="P140" s="68" t="s">
        <v>1627</v>
      </c>
      <c r="Q140" s="68" t="s">
        <v>164</v>
      </c>
      <c r="R140" s="68" t="s">
        <v>1622</v>
      </c>
      <c r="S140" s="68" t="s">
        <v>1624</v>
      </c>
      <c r="T140" s="68" t="s">
        <v>1622</v>
      </c>
      <c r="U140" s="68" t="s">
        <v>1625</v>
      </c>
      <c r="V140" s="68" t="s">
        <v>164</v>
      </c>
      <c r="W140" s="68" t="s">
        <v>1624</v>
      </c>
      <c r="X140" s="68" t="s">
        <v>1624</v>
      </c>
      <c r="Y140" s="68" t="s">
        <v>1624</v>
      </c>
      <c r="Z140" s="68" t="s">
        <v>1623</v>
      </c>
      <c r="AA140" s="68" t="s">
        <v>1620</v>
      </c>
      <c r="AB140" s="68" t="s">
        <v>1623</v>
      </c>
      <c r="AC140" s="68" t="s">
        <v>1624</v>
      </c>
      <c r="AD140" s="68" t="s">
        <v>1619</v>
      </c>
      <c r="AE140" s="68" t="s">
        <v>164</v>
      </c>
      <c r="AF140" s="68" t="s">
        <v>1622</v>
      </c>
      <c r="AG140" s="68" t="s">
        <v>1624</v>
      </c>
      <c r="AH140" s="68" t="s">
        <v>1625</v>
      </c>
      <c r="AI140" s="68" t="s">
        <v>1623</v>
      </c>
      <c r="AJ140" s="68" t="s">
        <v>1622</v>
      </c>
      <c r="AK140" s="68" t="s">
        <v>1619</v>
      </c>
      <c r="AL140" s="68" t="s">
        <v>1623</v>
      </c>
      <c r="AM140" s="68" t="s">
        <v>1623</v>
      </c>
      <c r="AN140" s="68" t="s">
        <v>1622</v>
      </c>
      <c r="AO140" s="68" t="s">
        <v>1622</v>
      </c>
      <c r="AP140" s="68" t="s">
        <v>1620</v>
      </c>
      <c r="AQ140" s="68" t="s">
        <v>1623</v>
      </c>
      <c r="AR140" s="68" t="s">
        <v>1620</v>
      </c>
      <c r="AS140" s="68" t="s">
        <v>1622</v>
      </c>
      <c r="AT140" s="68" t="s">
        <v>1624</v>
      </c>
      <c r="AU140" s="68" t="s">
        <v>1623</v>
      </c>
      <c r="AV140" s="68" t="s">
        <v>1626</v>
      </c>
      <c r="AW140" s="68" t="s">
        <v>1622</v>
      </c>
      <c r="AX140" s="68" t="s">
        <v>1621</v>
      </c>
      <c r="AY140" s="68" t="s">
        <v>1624</v>
      </c>
      <c r="AZ140" s="68" t="s">
        <v>164</v>
      </c>
      <c r="BA140" s="68" t="s">
        <v>1626</v>
      </c>
      <c r="BB140" s="68" t="s">
        <v>1623</v>
      </c>
      <c r="BC140" s="68" t="s">
        <v>1622</v>
      </c>
      <c r="BD140" s="68" t="s">
        <v>1624</v>
      </c>
      <c r="BE140" s="68" t="s">
        <v>1622</v>
      </c>
      <c r="BF140" s="68" t="s">
        <v>1623</v>
      </c>
      <c r="BH140" s="68" t="s">
        <v>1623</v>
      </c>
    </row>
    <row r="141" spans="1:60">
      <c r="A141" s="132">
        <v>45041</v>
      </c>
      <c r="B141" s="68" t="s">
        <v>1627</v>
      </c>
      <c r="C141" s="68" t="s">
        <v>1625</v>
      </c>
      <c r="D141" s="68" t="s">
        <v>1623</v>
      </c>
      <c r="E141" s="68" t="s">
        <v>1622</v>
      </c>
      <c r="F141" s="68" t="s">
        <v>164</v>
      </c>
      <c r="G141" s="68" t="s">
        <v>1623</v>
      </c>
      <c r="H141" s="68" t="s">
        <v>1622</v>
      </c>
      <c r="I141" s="68" t="s">
        <v>1626</v>
      </c>
      <c r="J141" s="68" t="s">
        <v>164</v>
      </c>
      <c r="K141" s="68" t="s">
        <v>1620</v>
      </c>
      <c r="L141" s="68" t="s">
        <v>1622</v>
      </c>
      <c r="M141" s="68" t="s">
        <v>164</v>
      </c>
      <c r="N141" s="68" t="s">
        <v>1622</v>
      </c>
      <c r="O141" s="68" t="s">
        <v>164</v>
      </c>
      <c r="P141" s="68" t="s">
        <v>1627</v>
      </c>
      <c r="Q141" s="68" t="s">
        <v>164</v>
      </c>
      <c r="R141" s="68" t="s">
        <v>1622</v>
      </c>
      <c r="S141" s="68" t="s">
        <v>1624</v>
      </c>
      <c r="T141" s="68" t="s">
        <v>1622</v>
      </c>
      <c r="U141" s="68" t="s">
        <v>1625</v>
      </c>
      <c r="V141" s="68" t="s">
        <v>164</v>
      </c>
      <c r="W141" s="68" t="s">
        <v>1624</v>
      </c>
      <c r="X141" s="68" t="s">
        <v>1624</v>
      </c>
      <c r="Y141" s="68" t="s">
        <v>1624</v>
      </c>
      <c r="Z141" s="68" t="s">
        <v>1623</v>
      </c>
      <c r="AA141" s="68" t="s">
        <v>1620</v>
      </c>
      <c r="AB141" s="68" t="s">
        <v>1623</v>
      </c>
      <c r="AC141" s="68" t="s">
        <v>1624</v>
      </c>
      <c r="AD141" s="68" t="s">
        <v>1619</v>
      </c>
      <c r="AE141" s="68" t="s">
        <v>164</v>
      </c>
      <c r="AF141" s="68" t="s">
        <v>1622</v>
      </c>
      <c r="AG141" s="68" t="s">
        <v>1624</v>
      </c>
      <c r="AH141" s="68" t="s">
        <v>1625</v>
      </c>
      <c r="AI141" s="68" t="s">
        <v>1623</v>
      </c>
      <c r="AJ141" s="68" t="s">
        <v>1622</v>
      </c>
      <c r="AK141" s="68" t="s">
        <v>1619</v>
      </c>
      <c r="AL141" s="68" t="s">
        <v>1623</v>
      </c>
      <c r="AM141" s="68" t="s">
        <v>1623</v>
      </c>
      <c r="AN141" s="68" t="s">
        <v>1622</v>
      </c>
      <c r="AO141" s="68" t="s">
        <v>1622</v>
      </c>
      <c r="AP141" s="68" t="s">
        <v>1620</v>
      </c>
      <c r="AQ141" s="68" t="s">
        <v>1623</v>
      </c>
      <c r="AR141" s="68" t="s">
        <v>1620</v>
      </c>
      <c r="AS141" s="68" t="s">
        <v>1622</v>
      </c>
      <c r="AT141" s="68" t="s">
        <v>1624</v>
      </c>
      <c r="AU141" s="68" t="s">
        <v>1623</v>
      </c>
      <c r="AV141" s="68" t="s">
        <v>1626</v>
      </c>
      <c r="AW141" s="68" t="s">
        <v>1622</v>
      </c>
      <c r="AX141" s="68" t="s">
        <v>1621</v>
      </c>
      <c r="AY141" s="68" t="s">
        <v>1624</v>
      </c>
      <c r="AZ141" s="68" t="s">
        <v>164</v>
      </c>
      <c r="BA141" s="68" t="s">
        <v>1626</v>
      </c>
      <c r="BB141" s="68" t="s">
        <v>1623</v>
      </c>
      <c r="BC141" s="68" t="s">
        <v>1622</v>
      </c>
      <c r="BD141" s="68" t="s">
        <v>1624</v>
      </c>
      <c r="BE141" s="68" t="s">
        <v>1622</v>
      </c>
      <c r="BF141" s="68" t="s">
        <v>1623</v>
      </c>
      <c r="BH141" s="68" t="s">
        <v>1623</v>
      </c>
    </row>
    <row r="142" spans="1:60">
      <c r="A142" s="132">
        <v>45042</v>
      </c>
      <c r="B142" s="68" t="s">
        <v>1627</v>
      </c>
      <c r="C142" s="68" t="s">
        <v>1625</v>
      </c>
      <c r="D142" s="68" t="s">
        <v>1623</v>
      </c>
      <c r="E142" s="68" t="s">
        <v>1622</v>
      </c>
      <c r="F142" s="68" t="s">
        <v>164</v>
      </c>
      <c r="G142" s="68" t="s">
        <v>1623</v>
      </c>
      <c r="H142" s="68" t="s">
        <v>1622</v>
      </c>
      <c r="I142" s="68" t="s">
        <v>1626</v>
      </c>
      <c r="J142" s="68" t="s">
        <v>164</v>
      </c>
      <c r="K142" s="68" t="s">
        <v>1620</v>
      </c>
      <c r="L142" s="68" t="s">
        <v>1622</v>
      </c>
      <c r="M142" s="68" t="s">
        <v>164</v>
      </c>
      <c r="N142" s="68" t="s">
        <v>1622</v>
      </c>
      <c r="O142" s="68" t="s">
        <v>164</v>
      </c>
      <c r="P142" s="68" t="s">
        <v>1627</v>
      </c>
      <c r="Q142" s="68" t="s">
        <v>164</v>
      </c>
      <c r="R142" s="68" t="s">
        <v>1622</v>
      </c>
      <c r="S142" s="68" t="s">
        <v>1624</v>
      </c>
      <c r="T142" s="68" t="s">
        <v>1622</v>
      </c>
      <c r="U142" s="68" t="s">
        <v>1625</v>
      </c>
      <c r="V142" s="68" t="s">
        <v>164</v>
      </c>
      <c r="W142" s="68" t="s">
        <v>1624</v>
      </c>
      <c r="X142" s="68" t="s">
        <v>1624</v>
      </c>
      <c r="Y142" s="68" t="s">
        <v>1624</v>
      </c>
      <c r="Z142" s="68" t="s">
        <v>1623</v>
      </c>
      <c r="AA142" s="68" t="s">
        <v>1620</v>
      </c>
      <c r="AB142" s="68" t="s">
        <v>1623</v>
      </c>
      <c r="AC142" s="68" t="s">
        <v>1624</v>
      </c>
      <c r="AD142" s="68" t="s">
        <v>1619</v>
      </c>
      <c r="AE142" s="68" t="s">
        <v>164</v>
      </c>
      <c r="AF142" s="68" t="s">
        <v>1622</v>
      </c>
      <c r="AG142" s="68" t="s">
        <v>1624</v>
      </c>
      <c r="AH142" s="68" t="s">
        <v>1625</v>
      </c>
      <c r="AI142" s="68" t="s">
        <v>1623</v>
      </c>
      <c r="AJ142" s="68" t="s">
        <v>1622</v>
      </c>
      <c r="AK142" s="68" t="s">
        <v>1619</v>
      </c>
      <c r="AL142" s="68" t="s">
        <v>1623</v>
      </c>
      <c r="AM142" s="68" t="s">
        <v>1623</v>
      </c>
      <c r="AN142" s="68" t="s">
        <v>1622</v>
      </c>
      <c r="AO142" s="68" t="s">
        <v>1622</v>
      </c>
      <c r="AP142" s="68" t="s">
        <v>1620</v>
      </c>
      <c r="AQ142" s="68" t="s">
        <v>1623</v>
      </c>
      <c r="AR142" s="68" t="s">
        <v>1620</v>
      </c>
      <c r="AS142" s="68" t="s">
        <v>1622</v>
      </c>
      <c r="AT142" s="68" t="s">
        <v>1624</v>
      </c>
      <c r="AU142" s="68" t="s">
        <v>1623</v>
      </c>
      <c r="AV142" s="68" t="s">
        <v>1626</v>
      </c>
      <c r="AW142" s="68" t="s">
        <v>1622</v>
      </c>
      <c r="AX142" s="68" t="s">
        <v>1621</v>
      </c>
      <c r="AY142" s="68" t="s">
        <v>1624</v>
      </c>
      <c r="AZ142" s="68" t="s">
        <v>164</v>
      </c>
      <c r="BA142" s="68" t="s">
        <v>1626</v>
      </c>
      <c r="BB142" s="68" t="s">
        <v>1623</v>
      </c>
      <c r="BC142" s="68" t="s">
        <v>1622</v>
      </c>
      <c r="BD142" s="68" t="s">
        <v>1624</v>
      </c>
      <c r="BE142" s="68" t="s">
        <v>1622</v>
      </c>
      <c r="BF142" s="68" t="s">
        <v>1623</v>
      </c>
      <c r="BH142" s="68" t="s">
        <v>1623</v>
      </c>
    </row>
    <row r="143" spans="1:60">
      <c r="A143" s="132">
        <v>45043</v>
      </c>
      <c r="B143" s="68" t="s">
        <v>1627</v>
      </c>
      <c r="C143" s="68" t="s">
        <v>1625</v>
      </c>
      <c r="D143" s="68" t="s">
        <v>1623</v>
      </c>
      <c r="E143" s="68" t="s">
        <v>1622</v>
      </c>
      <c r="F143" s="68" t="s">
        <v>164</v>
      </c>
      <c r="G143" s="68" t="s">
        <v>1623</v>
      </c>
      <c r="H143" s="68" t="s">
        <v>1622</v>
      </c>
      <c r="I143" s="68" t="s">
        <v>1626</v>
      </c>
      <c r="J143" s="68" t="s">
        <v>164</v>
      </c>
      <c r="K143" s="68" t="s">
        <v>1620</v>
      </c>
      <c r="L143" s="68" t="s">
        <v>1622</v>
      </c>
      <c r="M143" s="68" t="s">
        <v>164</v>
      </c>
      <c r="N143" s="68" t="s">
        <v>1622</v>
      </c>
      <c r="O143" s="68" t="s">
        <v>164</v>
      </c>
      <c r="P143" s="68" t="s">
        <v>1627</v>
      </c>
      <c r="Q143" s="68" t="s">
        <v>164</v>
      </c>
      <c r="R143" s="68" t="s">
        <v>1622</v>
      </c>
      <c r="S143" s="68" t="s">
        <v>1624</v>
      </c>
      <c r="T143" s="68" t="s">
        <v>1622</v>
      </c>
      <c r="U143" s="68" t="s">
        <v>1625</v>
      </c>
      <c r="V143" s="68" t="s">
        <v>164</v>
      </c>
      <c r="W143" s="68" t="s">
        <v>1624</v>
      </c>
      <c r="X143" s="68" t="s">
        <v>1624</v>
      </c>
      <c r="Y143" s="68" t="s">
        <v>1624</v>
      </c>
      <c r="Z143" s="68" t="s">
        <v>1623</v>
      </c>
      <c r="AA143" s="68" t="s">
        <v>1620</v>
      </c>
      <c r="AB143" s="68" t="s">
        <v>1623</v>
      </c>
      <c r="AC143" s="68" t="s">
        <v>1624</v>
      </c>
      <c r="AD143" s="68" t="s">
        <v>1619</v>
      </c>
      <c r="AE143" s="68" t="s">
        <v>164</v>
      </c>
      <c r="AF143" s="68" t="s">
        <v>1622</v>
      </c>
      <c r="AG143" s="68" t="s">
        <v>1624</v>
      </c>
      <c r="AH143" s="68" t="s">
        <v>1625</v>
      </c>
      <c r="AI143" s="68" t="s">
        <v>1623</v>
      </c>
      <c r="AJ143" s="68" t="s">
        <v>1622</v>
      </c>
      <c r="AK143" s="68" t="s">
        <v>1619</v>
      </c>
      <c r="AL143" s="68" t="s">
        <v>1623</v>
      </c>
      <c r="AM143" s="68" t="s">
        <v>1623</v>
      </c>
      <c r="AN143" s="68" t="s">
        <v>1622</v>
      </c>
      <c r="AO143" s="68" t="s">
        <v>1622</v>
      </c>
      <c r="AP143" s="68" t="s">
        <v>1620</v>
      </c>
      <c r="AQ143" s="68" t="s">
        <v>1623</v>
      </c>
      <c r="AR143" s="68" t="s">
        <v>1620</v>
      </c>
      <c r="AS143" s="68" t="s">
        <v>1622</v>
      </c>
      <c r="AT143" s="68" t="s">
        <v>1624</v>
      </c>
      <c r="AU143" s="68" t="s">
        <v>1623</v>
      </c>
      <c r="AV143" s="68" t="s">
        <v>1626</v>
      </c>
      <c r="AW143" s="68" t="s">
        <v>1622</v>
      </c>
      <c r="AX143" s="68" t="s">
        <v>1621</v>
      </c>
      <c r="AY143" s="68" t="s">
        <v>1624</v>
      </c>
      <c r="AZ143" s="68" t="s">
        <v>164</v>
      </c>
      <c r="BA143" s="68" t="s">
        <v>1626</v>
      </c>
      <c r="BB143" s="68" t="s">
        <v>1623</v>
      </c>
      <c r="BC143" s="68" t="s">
        <v>1622</v>
      </c>
      <c r="BD143" s="68" t="s">
        <v>1624</v>
      </c>
      <c r="BE143" s="68" t="s">
        <v>1622</v>
      </c>
      <c r="BF143" s="68" t="s">
        <v>1623</v>
      </c>
      <c r="BH143" s="68" t="s">
        <v>1623</v>
      </c>
    </row>
    <row r="144" spans="1:60">
      <c r="A144" s="132">
        <v>45044</v>
      </c>
      <c r="B144" s="68" t="s">
        <v>1627</v>
      </c>
      <c r="C144" s="68" t="s">
        <v>1625</v>
      </c>
      <c r="D144" s="68" t="s">
        <v>1623</v>
      </c>
      <c r="E144" s="68" t="s">
        <v>1622</v>
      </c>
      <c r="F144" s="68" t="s">
        <v>164</v>
      </c>
      <c r="G144" s="68" t="s">
        <v>1623</v>
      </c>
      <c r="H144" s="68" t="s">
        <v>1622</v>
      </c>
      <c r="I144" s="68" t="s">
        <v>1626</v>
      </c>
      <c r="J144" s="68" t="s">
        <v>164</v>
      </c>
      <c r="K144" s="68" t="s">
        <v>1620</v>
      </c>
      <c r="L144" s="68" t="s">
        <v>1622</v>
      </c>
      <c r="M144" s="68" t="s">
        <v>164</v>
      </c>
      <c r="N144" s="68" t="s">
        <v>1622</v>
      </c>
      <c r="O144" s="68" t="s">
        <v>164</v>
      </c>
      <c r="P144" s="68" t="s">
        <v>1627</v>
      </c>
      <c r="Q144" s="68" t="s">
        <v>164</v>
      </c>
      <c r="R144" s="68" t="s">
        <v>1622</v>
      </c>
      <c r="S144" s="68" t="s">
        <v>1624</v>
      </c>
      <c r="T144" s="68" t="s">
        <v>1622</v>
      </c>
      <c r="U144" s="68" t="s">
        <v>1625</v>
      </c>
      <c r="V144" s="68" t="s">
        <v>164</v>
      </c>
      <c r="W144" s="68" t="s">
        <v>1624</v>
      </c>
      <c r="X144" s="68" t="s">
        <v>1624</v>
      </c>
      <c r="Y144" s="68" t="s">
        <v>1624</v>
      </c>
      <c r="Z144" s="68" t="s">
        <v>1623</v>
      </c>
      <c r="AA144" s="68" t="s">
        <v>1620</v>
      </c>
      <c r="AB144" s="68" t="s">
        <v>1623</v>
      </c>
      <c r="AC144" s="68" t="s">
        <v>1624</v>
      </c>
      <c r="AD144" s="68" t="s">
        <v>1619</v>
      </c>
      <c r="AE144" s="68" t="s">
        <v>164</v>
      </c>
      <c r="AF144" s="68" t="s">
        <v>1622</v>
      </c>
      <c r="AG144" s="68" t="s">
        <v>1624</v>
      </c>
      <c r="AH144" s="68" t="s">
        <v>1625</v>
      </c>
      <c r="AI144" s="68" t="s">
        <v>1623</v>
      </c>
      <c r="AJ144" s="68" t="s">
        <v>1622</v>
      </c>
      <c r="AK144" s="68" t="s">
        <v>1619</v>
      </c>
      <c r="AL144" s="68" t="s">
        <v>1623</v>
      </c>
      <c r="AM144" s="68" t="s">
        <v>1623</v>
      </c>
      <c r="AN144" s="68" t="s">
        <v>1622</v>
      </c>
      <c r="AO144" s="68" t="s">
        <v>1622</v>
      </c>
      <c r="AP144" s="68" t="s">
        <v>1620</v>
      </c>
      <c r="AQ144" s="68" t="s">
        <v>1623</v>
      </c>
      <c r="AR144" s="68" t="s">
        <v>1620</v>
      </c>
      <c r="AS144" s="68" t="s">
        <v>1622</v>
      </c>
      <c r="AT144" s="68" t="s">
        <v>1624</v>
      </c>
      <c r="AU144" s="68" t="s">
        <v>1623</v>
      </c>
      <c r="AV144" s="68" t="s">
        <v>1626</v>
      </c>
      <c r="AW144" s="68" t="s">
        <v>1622</v>
      </c>
      <c r="AX144" s="68" t="s">
        <v>1621</v>
      </c>
      <c r="AY144" s="68" t="s">
        <v>1624</v>
      </c>
      <c r="AZ144" s="68" t="s">
        <v>164</v>
      </c>
      <c r="BA144" s="68" t="s">
        <v>1626</v>
      </c>
      <c r="BB144" s="68" t="s">
        <v>1623</v>
      </c>
      <c r="BC144" s="68" t="s">
        <v>1622</v>
      </c>
      <c r="BD144" s="68" t="s">
        <v>1624</v>
      </c>
      <c r="BE144" s="68" t="s">
        <v>1622</v>
      </c>
      <c r="BF144" s="68" t="s">
        <v>1623</v>
      </c>
      <c r="BH144" s="68" t="s">
        <v>1623</v>
      </c>
    </row>
    <row r="145" spans="1:60">
      <c r="A145" s="132">
        <v>45045</v>
      </c>
      <c r="B145" s="68" t="s">
        <v>1627</v>
      </c>
      <c r="C145" s="68" t="s">
        <v>1625</v>
      </c>
      <c r="D145" s="68" t="s">
        <v>1623</v>
      </c>
      <c r="E145" s="68" t="s">
        <v>1622</v>
      </c>
      <c r="F145" s="68" t="s">
        <v>164</v>
      </c>
      <c r="G145" s="68" t="s">
        <v>1623</v>
      </c>
      <c r="H145" s="68" t="s">
        <v>1622</v>
      </c>
      <c r="I145" s="68" t="s">
        <v>1626</v>
      </c>
      <c r="J145" s="68" t="s">
        <v>164</v>
      </c>
      <c r="K145" s="68" t="s">
        <v>1620</v>
      </c>
      <c r="L145" s="68" t="s">
        <v>1622</v>
      </c>
      <c r="M145" s="68" t="s">
        <v>164</v>
      </c>
      <c r="N145" s="68" t="s">
        <v>1622</v>
      </c>
      <c r="O145" s="68" t="s">
        <v>164</v>
      </c>
      <c r="P145" s="68" t="s">
        <v>1627</v>
      </c>
      <c r="Q145" s="68" t="s">
        <v>164</v>
      </c>
      <c r="R145" s="68" t="s">
        <v>1622</v>
      </c>
      <c r="S145" s="68" t="s">
        <v>1624</v>
      </c>
      <c r="T145" s="68" t="s">
        <v>1622</v>
      </c>
      <c r="U145" s="68" t="s">
        <v>1625</v>
      </c>
      <c r="V145" s="68" t="s">
        <v>164</v>
      </c>
      <c r="W145" s="68" t="s">
        <v>1624</v>
      </c>
      <c r="X145" s="68" t="s">
        <v>1624</v>
      </c>
      <c r="Y145" s="68" t="s">
        <v>1624</v>
      </c>
      <c r="Z145" s="68" t="s">
        <v>1623</v>
      </c>
      <c r="AA145" s="68" t="s">
        <v>1620</v>
      </c>
      <c r="AB145" s="68" t="s">
        <v>1623</v>
      </c>
      <c r="AC145" s="68" t="s">
        <v>1624</v>
      </c>
      <c r="AD145" s="68" t="s">
        <v>1619</v>
      </c>
      <c r="AE145" s="68" t="s">
        <v>164</v>
      </c>
      <c r="AF145" s="68" t="s">
        <v>1622</v>
      </c>
      <c r="AG145" s="68" t="s">
        <v>1624</v>
      </c>
      <c r="AH145" s="68" t="s">
        <v>1625</v>
      </c>
      <c r="AI145" s="68" t="s">
        <v>1623</v>
      </c>
      <c r="AJ145" s="68" t="s">
        <v>1622</v>
      </c>
      <c r="AK145" s="68" t="s">
        <v>1619</v>
      </c>
      <c r="AL145" s="68" t="s">
        <v>1623</v>
      </c>
      <c r="AM145" s="68" t="s">
        <v>1623</v>
      </c>
      <c r="AN145" s="68" t="s">
        <v>1622</v>
      </c>
      <c r="AO145" s="68" t="s">
        <v>1622</v>
      </c>
      <c r="AP145" s="68" t="s">
        <v>1620</v>
      </c>
      <c r="AQ145" s="68" t="s">
        <v>1623</v>
      </c>
      <c r="AR145" s="68" t="s">
        <v>1620</v>
      </c>
      <c r="AS145" s="68" t="s">
        <v>1622</v>
      </c>
      <c r="AT145" s="68" t="s">
        <v>1624</v>
      </c>
      <c r="AU145" s="68" t="s">
        <v>1623</v>
      </c>
      <c r="AV145" s="68" t="s">
        <v>1626</v>
      </c>
      <c r="AW145" s="68" t="s">
        <v>1622</v>
      </c>
      <c r="AX145" s="68" t="s">
        <v>1621</v>
      </c>
      <c r="AY145" s="68" t="s">
        <v>1624</v>
      </c>
      <c r="AZ145" s="68" t="s">
        <v>164</v>
      </c>
      <c r="BA145" s="68" t="s">
        <v>1626</v>
      </c>
      <c r="BB145" s="68" t="s">
        <v>1623</v>
      </c>
      <c r="BC145" s="68" t="s">
        <v>1622</v>
      </c>
      <c r="BD145" s="68" t="s">
        <v>1624</v>
      </c>
      <c r="BE145" s="68" t="s">
        <v>1622</v>
      </c>
      <c r="BF145" s="68" t="s">
        <v>1623</v>
      </c>
      <c r="BH145" s="68" t="s">
        <v>1623</v>
      </c>
    </row>
    <row r="146" spans="1:60">
      <c r="A146" s="132">
        <v>45046</v>
      </c>
      <c r="B146" s="68" t="s">
        <v>1627</v>
      </c>
      <c r="C146" s="68" t="s">
        <v>1625</v>
      </c>
      <c r="D146" s="68" t="s">
        <v>1623</v>
      </c>
      <c r="E146" s="68" t="s">
        <v>1622</v>
      </c>
      <c r="F146" s="68" t="s">
        <v>164</v>
      </c>
      <c r="G146" s="68" t="s">
        <v>1623</v>
      </c>
      <c r="H146" s="68" t="s">
        <v>1622</v>
      </c>
      <c r="I146" s="68" t="s">
        <v>1626</v>
      </c>
      <c r="J146" s="68" t="s">
        <v>164</v>
      </c>
      <c r="K146" s="68" t="s">
        <v>1620</v>
      </c>
      <c r="L146" s="68" t="s">
        <v>1622</v>
      </c>
      <c r="M146" s="68" t="s">
        <v>164</v>
      </c>
      <c r="N146" s="68" t="s">
        <v>1622</v>
      </c>
      <c r="O146" s="68" t="s">
        <v>164</v>
      </c>
      <c r="P146" s="68" t="s">
        <v>1627</v>
      </c>
      <c r="Q146" s="68" t="s">
        <v>164</v>
      </c>
      <c r="R146" s="68" t="s">
        <v>1622</v>
      </c>
      <c r="S146" s="68" t="s">
        <v>1624</v>
      </c>
      <c r="T146" s="68" t="s">
        <v>1622</v>
      </c>
      <c r="U146" s="68" t="s">
        <v>1625</v>
      </c>
      <c r="V146" s="68" t="s">
        <v>164</v>
      </c>
      <c r="W146" s="68" t="s">
        <v>1624</v>
      </c>
      <c r="X146" s="68" t="s">
        <v>1624</v>
      </c>
      <c r="Y146" s="68" t="s">
        <v>1624</v>
      </c>
      <c r="Z146" s="68" t="s">
        <v>1623</v>
      </c>
      <c r="AA146" s="68" t="s">
        <v>1620</v>
      </c>
      <c r="AB146" s="68" t="s">
        <v>1623</v>
      </c>
      <c r="AC146" s="68" t="s">
        <v>1624</v>
      </c>
      <c r="AD146" s="68" t="s">
        <v>1619</v>
      </c>
      <c r="AE146" s="68" t="s">
        <v>164</v>
      </c>
      <c r="AF146" s="68" t="s">
        <v>1622</v>
      </c>
      <c r="AG146" s="68" t="s">
        <v>1624</v>
      </c>
      <c r="AH146" s="68" t="s">
        <v>1625</v>
      </c>
      <c r="AI146" s="68" t="s">
        <v>1623</v>
      </c>
      <c r="AJ146" s="68" t="s">
        <v>1622</v>
      </c>
      <c r="AK146" s="68" t="s">
        <v>1619</v>
      </c>
      <c r="AL146" s="68" t="s">
        <v>1623</v>
      </c>
      <c r="AM146" s="68" t="s">
        <v>1623</v>
      </c>
      <c r="AN146" s="68" t="s">
        <v>1622</v>
      </c>
      <c r="AO146" s="68" t="s">
        <v>1622</v>
      </c>
      <c r="AP146" s="68" t="s">
        <v>1620</v>
      </c>
      <c r="AQ146" s="68" t="s">
        <v>1623</v>
      </c>
      <c r="AR146" s="68" t="s">
        <v>1620</v>
      </c>
      <c r="AS146" s="68" t="s">
        <v>1622</v>
      </c>
      <c r="AT146" s="68" t="s">
        <v>1624</v>
      </c>
      <c r="AU146" s="68" t="s">
        <v>1623</v>
      </c>
      <c r="AV146" s="68" t="s">
        <v>1626</v>
      </c>
      <c r="AW146" s="68" t="s">
        <v>1622</v>
      </c>
      <c r="AX146" s="68" t="s">
        <v>1621</v>
      </c>
      <c r="AY146" s="68" t="s">
        <v>1624</v>
      </c>
      <c r="AZ146" s="68" t="s">
        <v>164</v>
      </c>
      <c r="BA146" s="68" t="s">
        <v>1626</v>
      </c>
      <c r="BB146" s="68" t="s">
        <v>1623</v>
      </c>
      <c r="BC146" s="68" t="s">
        <v>1622</v>
      </c>
      <c r="BD146" s="68" t="s">
        <v>1624</v>
      </c>
      <c r="BE146" s="68" t="s">
        <v>1622</v>
      </c>
      <c r="BF146" s="68" t="s">
        <v>1623</v>
      </c>
      <c r="BH146" s="68" t="s">
        <v>1623</v>
      </c>
    </row>
    <row r="147" spans="1:60">
      <c r="A147" s="132">
        <v>45047</v>
      </c>
      <c r="B147" s="68" t="s">
        <v>1627</v>
      </c>
      <c r="C147" s="68" t="s">
        <v>1625</v>
      </c>
      <c r="D147" s="68" t="s">
        <v>1623</v>
      </c>
      <c r="E147" s="68" t="s">
        <v>1622</v>
      </c>
      <c r="F147" s="68" t="s">
        <v>164</v>
      </c>
      <c r="G147" s="68" t="s">
        <v>1623</v>
      </c>
      <c r="H147" s="68" t="s">
        <v>1622</v>
      </c>
      <c r="I147" s="68" t="s">
        <v>1626</v>
      </c>
      <c r="J147" s="68" t="s">
        <v>164</v>
      </c>
      <c r="K147" s="68" t="s">
        <v>1620</v>
      </c>
      <c r="L147" s="68" t="s">
        <v>1622</v>
      </c>
      <c r="M147" s="68" t="s">
        <v>164</v>
      </c>
      <c r="N147" s="68" t="s">
        <v>1622</v>
      </c>
      <c r="O147" s="68" t="s">
        <v>164</v>
      </c>
      <c r="P147" s="68" t="s">
        <v>1627</v>
      </c>
      <c r="Q147" s="68" t="s">
        <v>164</v>
      </c>
      <c r="R147" s="68" t="s">
        <v>1622</v>
      </c>
      <c r="S147" s="68" t="s">
        <v>1624</v>
      </c>
      <c r="T147" s="68" t="s">
        <v>1622</v>
      </c>
      <c r="U147" s="68" t="s">
        <v>1625</v>
      </c>
      <c r="V147" s="68" t="s">
        <v>164</v>
      </c>
      <c r="W147" s="68" t="s">
        <v>1624</v>
      </c>
      <c r="X147" s="68" t="s">
        <v>1624</v>
      </c>
      <c r="Y147" s="68" t="s">
        <v>1624</v>
      </c>
      <c r="Z147" s="68" t="s">
        <v>1623</v>
      </c>
      <c r="AA147" s="68" t="s">
        <v>1620</v>
      </c>
      <c r="AB147" s="68" t="s">
        <v>1623</v>
      </c>
      <c r="AC147" s="68" t="s">
        <v>1624</v>
      </c>
      <c r="AD147" s="68" t="s">
        <v>1619</v>
      </c>
      <c r="AE147" s="68" t="s">
        <v>164</v>
      </c>
      <c r="AF147" s="68" t="s">
        <v>1622</v>
      </c>
      <c r="AG147" s="68" t="s">
        <v>1624</v>
      </c>
      <c r="AH147" s="68" t="s">
        <v>1625</v>
      </c>
      <c r="AI147" s="68" t="s">
        <v>1623</v>
      </c>
      <c r="AJ147" s="68" t="s">
        <v>1622</v>
      </c>
      <c r="AK147" s="68" t="s">
        <v>1619</v>
      </c>
      <c r="AL147" s="68" t="s">
        <v>1623</v>
      </c>
      <c r="AM147" s="68" t="s">
        <v>1623</v>
      </c>
      <c r="AN147" s="68" t="s">
        <v>1622</v>
      </c>
      <c r="AO147" s="68" t="s">
        <v>1622</v>
      </c>
      <c r="AP147" s="68" t="s">
        <v>1620</v>
      </c>
      <c r="AQ147" s="68" t="s">
        <v>1623</v>
      </c>
      <c r="AR147" s="68" t="s">
        <v>1620</v>
      </c>
      <c r="AS147" s="68" t="s">
        <v>1622</v>
      </c>
      <c r="AT147" s="68" t="s">
        <v>1624</v>
      </c>
      <c r="AU147" s="68" t="s">
        <v>1623</v>
      </c>
      <c r="AV147" s="68" t="s">
        <v>1626</v>
      </c>
      <c r="AW147" s="68" t="s">
        <v>1622</v>
      </c>
      <c r="AX147" s="68" t="s">
        <v>1621</v>
      </c>
      <c r="AY147" s="68" t="s">
        <v>1624</v>
      </c>
      <c r="AZ147" s="68" t="s">
        <v>164</v>
      </c>
      <c r="BA147" s="68" t="s">
        <v>1626</v>
      </c>
      <c r="BB147" s="68" t="s">
        <v>1623</v>
      </c>
      <c r="BC147" s="68" t="s">
        <v>1622</v>
      </c>
      <c r="BD147" s="68" t="s">
        <v>1624</v>
      </c>
      <c r="BE147" s="68" t="s">
        <v>1622</v>
      </c>
      <c r="BF147" s="68" t="s">
        <v>1623</v>
      </c>
      <c r="BH147" s="68" t="s">
        <v>1623</v>
      </c>
    </row>
    <row r="148" spans="1:60">
      <c r="A148" s="132">
        <v>45048</v>
      </c>
      <c r="B148" s="68" t="s">
        <v>1627</v>
      </c>
      <c r="C148" s="68" t="s">
        <v>1625</v>
      </c>
      <c r="D148" s="68" t="s">
        <v>1623</v>
      </c>
      <c r="E148" s="68" t="s">
        <v>1622</v>
      </c>
      <c r="F148" s="68" t="s">
        <v>164</v>
      </c>
      <c r="G148" s="68" t="s">
        <v>1623</v>
      </c>
      <c r="H148" s="68" t="s">
        <v>1622</v>
      </c>
      <c r="I148" s="68" t="s">
        <v>1626</v>
      </c>
      <c r="J148" s="68" t="s">
        <v>164</v>
      </c>
      <c r="K148" s="68" t="s">
        <v>1620</v>
      </c>
      <c r="L148" s="68" t="s">
        <v>1622</v>
      </c>
      <c r="M148" s="68" t="s">
        <v>164</v>
      </c>
      <c r="N148" s="68" t="s">
        <v>1622</v>
      </c>
      <c r="O148" s="68" t="s">
        <v>164</v>
      </c>
      <c r="P148" s="68" t="s">
        <v>1627</v>
      </c>
      <c r="Q148" s="68" t="s">
        <v>164</v>
      </c>
      <c r="R148" s="68" t="s">
        <v>1622</v>
      </c>
      <c r="S148" s="68" t="s">
        <v>1624</v>
      </c>
      <c r="T148" s="68" t="s">
        <v>1622</v>
      </c>
      <c r="U148" s="68" t="s">
        <v>1625</v>
      </c>
      <c r="V148" s="68" t="s">
        <v>164</v>
      </c>
      <c r="W148" s="68" t="s">
        <v>1624</v>
      </c>
      <c r="X148" s="68" t="s">
        <v>1624</v>
      </c>
      <c r="Y148" s="68" t="s">
        <v>1624</v>
      </c>
      <c r="Z148" s="68" t="s">
        <v>1623</v>
      </c>
      <c r="AA148" s="68" t="s">
        <v>1620</v>
      </c>
      <c r="AB148" s="68" t="s">
        <v>1623</v>
      </c>
      <c r="AC148" s="68" t="s">
        <v>1624</v>
      </c>
      <c r="AD148" s="68" t="s">
        <v>1619</v>
      </c>
      <c r="AE148" s="68" t="s">
        <v>164</v>
      </c>
      <c r="AF148" s="68" t="s">
        <v>1622</v>
      </c>
      <c r="AG148" s="68" t="s">
        <v>1624</v>
      </c>
      <c r="AH148" s="68" t="s">
        <v>1625</v>
      </c>
      <c r="AI148" s="68" t="s">
        <v>1623</v>
      </c>
      <c r="AJ148" s="68" t="s">
        <v>1622</v>
      </c>
      <c r="AK148" s="68" t="s">
        <v>1619</v>
      </c>
      <c r="AL148" s="68" t="s">
        <v>1623</v>
      </c>
      <c r="AM148" s="68" t="s">
        <v>1623</v>
      </c>
      <c r="AN148" s="68" t="s">
        <v>1622</v>
      </c>
      <c r="AO148" s="68" t="s">
        <v>1622</v>
      </c>
      <c r="AP148" s="68" t="s">
        <v>1620</v>
      </c>
      <c r="AQ148" s="68" t="s">
        <v>1623</v>
      </c>
      <c r="AR148" s="68" t="s">
        <v>1620</v>
      </c>
      <c r="AS148" s="68" t="s">
        <v>1622</v>
      </c>
      <c r="AT148" s="68" t="s">
        <v>1624</v>
      </c>
      <c r="AU148" s="68" t="s">
        <v>1623</v>
      </c>
      <c r="AV148" s="68" t="s">
        <v>1626</v>
      </c>
      <c r="AW148" s="68" t="s">
        <v>1622</v>
      </c>
      <c r="AX148" s="68" t="s">
        <v>1621</v>
      </c>
      <c r="AY148" s="68" t="s">
        <v>1624</v>
      </c>
      <c r="AZ148" s="68" t="s">
        <v>164</v>
      </c>
      <c r="BA148" s="68" t="s">
        <v>1626</v>
      </c>
      <c r="BB148" s="68" t="s">
        <v>1623</v>
      </c>
      <c r="BC148" s="68" t="s">
        <v>1622</v>
      </c>
      <c r="BD148" s="68" t="s">
        <v>1624</v>
      </c>
      <c r="BE148" s="68" t="s">
        <v>1622</v>
      </c>
      <c r="BF148" s="68" t="s">
        <v>1623</v>
      </c>
      <c r="BH148" s="68" t="s">
        <v>1623</v>
      </c>
    </row>
    <row r="149" spans="1:60">
      <c r="A149" s="132">
        <v>45049</v>
      </c>
      <c r="B149" s="68" t="s">
        <v>1627</v>
      </c>
      <c r="C149" s="68" t="s">
        <v>1625</v>
      </c>
      <c r="D149" s="68" t="s">
        <v>1623</v>
      </c>
      <c r="E149" s="68" t="s">
        <v>1622</v>
      </c>
      <c r="F149" s="68" t="s">
        <v>164</v>
      </c>
      <c r="G149" s="68" t="s">
        <v>1623</v>
      </c>
      <c r="H149" s="68" t="s">
        <v>1622</v>
      </c>
      <c r="I149" s="68" t="s">
        <v>1626</v>
      </c>
      <c r="J149" s="68" t="s">
        <v>164</v>
      </c>
      <c r="K149" s="68" t="s">
        <v>1620</v>
      </c>
      <c r="L149" s="68" t="s">
        <v>1622</v>
      </c>
      <c r="M149" s="68" t="s">
        <v>164</v>
      </c>
      <c r="N149" s="68" t="s">
        <v>1622</v>
      </c>
      <c r="O149" s="68" t="s">
        <v>164</v>
      </c>
      <c r="P149" s="68" t="s">
        <v>1627</v>
      </c>
      <c r="Q149" s="68" t="s">
        <v>164</v>
      </c>
      <c r="R149" s="68" t="s">
        <v>1622</v>
      </c>
      <c r="S149" s="68" t="s">
        <v>1624</v>
      </c>
      <c r="T149" s="68" t="s">
        <v>1622</v>
      </c>
      <c r="U149" s="68" t="s">
        <v>1625</v>
      </c>
      <c r="V149" s="68" t="s">
        <v>164</v>
      </c>
      <c r="W149" s="68" t="s">
        <v>1624</v>
      </c>
      <c r="X149" s="68" t="s">
        <v>1624</v>
      </c>
      <c r="Y149" s="68" t="s">
        <v>1624</v>
      </c>
      <c r="Z149" s="68" t="s">
        <v>1623</v>
      </c>
      <c r="AA149" s="68" t="s">
        <v>1620</v>
      </c>
      <c r="AB149" s="68" t="s">
        <v>1623</v>
      </c>
      <c r="AC149" s="68" t="s">
        <v>1624</v>
      </c>
      <c r="AD149" s="68" t="s">
        <v>1619</v>
      </c>
      <c r="AE149" s="68" t="s">
        <v>164</v>
      </c>
      <c r="AF149" s="68" t="s">
        <v>1622</v>
      </c>
      <c r="AG149" s="68" t="s">
        <v>1624</v>
      </c>
      <c r="AH149" s="68" t="s">
        <v>1625</v>
      </c>
      <c r="AI149" s="68" t="s">
        <v>1623</v>
      </c>
      <c r="AJ149" s="68" t="s">
        <v>1622</v>
      </c>
      <c r="AK149" s="68" t="s">
        <v>1619</v>
      </c>
      <c r="AL149" s="68" t="s">
        <v>1623</v>
      </c>
      <c r="AM149" s="68" t="s">
        <v>1623</v>
      </c>
      <c r="AN149" s="68" t="s">
        <v>1622</v>
      </c>
      <c r="AO149" s="68" t="s">
        <v>1622</v>
      </c>
      <c r="AP149" s="68" t="s">
        <v>1620</v>
      </c>
      <c r="AQ149" s="68" t="s">
        <v>1623</v>
      </c>
      <c r="AR149" s="68" t="s">
        <v>1620</v>
      </c>
      <c r="AS149" s="68" t="s">
        <v>1622</v>
      </c>
      <c r="AT149" s="68" t="s">
        <v>1624</v>
      </c>
      <c r="AU149" s="68" t="s">
        <v>1623</v>
      </c>
      <c r="AV149" s="68" t="s">
        <v>1626</v>
      </c>
      <c r="AW149" s="68" t="s">
        <v>1622</v>
      </c>
      <c r="AX149" s="68" t="s">
        <v>1621</v>
      </c>
      <c r="AY149" s="68" t="s">
        <v>1624</v>
      </c>
      <c r="AZ149" s="68" t="s">
        <v>164</v>
      </c>
      <c r="BA149" s="68" t="s">
        <v>1626</v>
      </c>
      <c r="BB149" s="68" t="s">
        <v>1623</v>
      </c>
      <c r="BC149" s="68" t="s">
        <v>1622</v>
      </c>
      <c r="BD149" s="68" t="s">
        <v>1624</v>
      </c>
      <c r="BE149" s="68" t="s">
        <v>1622</v>
      </c>
      <c r="BF149" s="68" t="s">
        <v>1623</v>
      </c>
      <c r="BH149" s="68" t="s">
        <v>1623</v>
      </c>
    </row>
    <row r="150" spans="1:60">
      <c r="A150" s="132">
        <v>45050</v>
      </c>
      <c r="B150" s="68" t="s">
        <v>1627</v>
      </c>
      <c r="C150" s="68" t="s">
        <v>1625</v>
      </c>
      <c r="D150" s="68" t="s">
        <v>1623</v>
      </c>
      <c r="E150" s="68" t="s">
        <v>1622</v>
      </c>
      <c r="F150" s="68" t="s">
        <v>164</v>
      </c>
      <c r="G150" s="68" t="s">
        <v>1623</v>
      </c>
      <c r="H150" s="68" t="s">
        <v>1622</v>
      </c>
      <c r="I150" s="68" t="s">
        <v>1626</v>
      </c>
      <c r="J150" s="68" t="s">
        <v>164</v>
      </c>
      <c r="K150" s="68" t="s">
        <v>1620</v>
      </c>
      <c r="L150" s="68" t="s">
        <v>1622</v>
      </c>
      <c r="M150" s="68" t="s">
        <v>164</v>
      </c>
      <c r="N150" s="68" t="s">
        <v>1622</v>
      </c>
      <c r="O150" s="68" t="s">
        <v>164</v>
      </c>
      <c r="P150" s="68" t="s">
        <v>1627</v>
      </c>
      <c r="Q150" s="68" t="s">
        <v>164</v>
      </c>
      <c r="R150" s="68" t="s">
        <v>1622</v>
      </c>
      <c r="S150" s="68" t="s">
        <v>1624</v>
      </c>
      <c r="T150" s="68" t="s">
        <v>1622</v>
      </c>
      <c r="U150" s="68" t="s">
        <v>1625</v>
      </c>
      <c r="V150" s="68" t="s">
        <v>164</v>
      </c>
      <c r="W150" s="68" t="s">
        <v>1624</v>
      </c>
      <c r="X150" s="68" t="s">
        <v>1624</v>
      </c>
      <c r="Y150" s="68" t="s">
        <v>1624</v>
      </c>
      <c r="Z150" s="68" t="s">
        <v>1623</v>
      </c>
      <c r="AA150" s="68" t="s">
        <v>1620</v>
      </c>
      <c r="AB150" s="68" t="s">
        <v>1623</v>
      </c>
      <c r="AC150" s="68" t="s">
        <v>1624</v>
      </c>
      <c r="AD150" s="68" t="s">
        <v>1619</v>
      </c>
      <c r="AE150" s="68" t="s">
        <v>164</v>
      </c>
      <c r="AF150" s="68" t="s">
        <v>1622</v>
      </c>
      <c r="AG150" s="68" t="s">
        <v>1624</v>
      </c>
      <c r="AH150" s="68" t="s">
        <v>1625</v>
      </c>
      <c r="AI150" s="68" t="s">
        <v>1623</v>
      </c>
      <c r="AJ150" s="68" t="s">
        <v>1622</v>
      </c>
      <c r="AK150" s="68" t="s">
        <v>1619</v>
      </c>
      <c r="AL150" s="68" t="s">
        <v>1623</v>
      </c>
      <c r="AM150" s="68" t="s">
        <v>1623</v>
      </c>
      <c r="AN150" s="68" t="s">
        <v>1622</v>
      </c>
      <c r="AO150" s="68" t="s">
        <v>1622</v>
      </c>
      <c r="AP150" s="68" t="s">
        <v>1620</v>
      </c>
      <c r="AQ150" s="68" t="s">
        <v>1623</v>
      </c>
      <c r="AR150" s="68" t="s">
        <v>1620</v>
      </c>
      <c r="AS150" s="68" t="s">
        <v>1622</v>
      </c>
      <c r="AT150" s="68" t="s">
        <v>1624</v>
      </c>
      <c r="AU150" s="68" t="s">
        <v>1623</v>
      </c>
      <c r="AV150" s="68" t="s">
        <v>1626</v>
      </c>
      <c r="AW150" s="68" t="s">
        <v>1622</v>
      </c>
      <c r="AX150" s="68" t="s">
        <v>1621</v>
      </c>
      <c r="AY150" s="68" t="s">
        <v>1624</v>
      </c>
      <c r="AZ150" s="68" t="s">
        <v>164</v>
      </c>
      <c r="BA150" s="68" t="s">
        <v>1626</v>
      </c>
      <c r="BB150" s="68" t="s">
        <v>1623</v>
      </c>
      <c r="BC150" s="68" t="s">
        <v>1622</v>
      </c>
      <c r="BD150" s="68" t="s">
        <v>1624</v>
      </c>
      <c r="BE150" s="68" t="s">
        <v>1622</v>
      </c>
      <c r="BF150" s="68" t="s">
        <v>1623</v>
      </c>
      <c r="BH150" s="68" t="s">
        <v>1623</v>
      </c>
    </row>
    <row r="151" spans="1:60">
      <c r="A151" s="132">
        <v>45051</v>
      </c>
      <c r="B151" s="68" t="s">
        <v>1627</v>
      </c>
      <c r="C151" s="68" t="s">
        <v>1625</v>
      </c>
      <c r="D151" s="68" t="s">
        <v>1623</v>
      </c>
      <c r="E151" s="68" t="s">
        <v>1622</v>
      </c>
      <c r="F151" s="68" t="s">
        <v>164</v>
      </c>
      <c r="G151" s="68" t="s">
        <v>1623</v>
      </c>
      <c r="H151" s="68" t="s">
        <v>1622</v>
      </c>
      <c r="I151" s="68" t="s">
        <v>1626</v>
      </c>
      <c r="J151" s="68" t="s">
        <v>164</v>
      </c>
      <c r="K151" s="68" t="s">
        <v>1620</v>
      </c>
      <c r="L151" s="68" t="s">
        <v>1622</v>
      </c>
      <c r="M151" s="68" t="s">
        <v>164</v>
      </c>
      <c r="N151" s="68" t="s">
        <v>1622</v>
      </c>
      <c r="O151" s="68" t="s">
        <v>164</v>
      </c>
      <c r="P151" s="68" t="s">
        <v>1627</v>
      </c>
      <c r="Q151" s="68" t="s">
        <v>164</v>
      </c>
      <c r="R151" s="68" t="s">
        <v>1622</v>
      </c>
      <c r="S151" s="68" t="s">
        <v>1624</v>
      </c>
      <c r="T151" s="68" t="s">
        <v>1622</v>
      </c>
      <c r="U151" s="68" t="s">
        <v>1625</v>
      </c>
      <c r="V151" s="68" t="s">
        <v>164</v>
      </c>
      <c r="W151" s="68" t="s">
        <v>1624</v>
      </c>
      <c r="X151" s="68" t="s">
        <v>1624</v>
      </c>
      <c r="Y151" s="68" t="s">
        <v>1624</v>
      </c>
      <c r="Z151" s="68" t="s">
        <v>1623</v>
      </c>
      <c r="AA151" s="68" t="s">
        <v>1620</v>
      </c>
      <c r="AB151" s="68" t="s">
        <v>1623</v>
      </c>
      <c r="AC151" s="68" t="s">
        <v>1624</v>
      </c>
      <c r="AD151" s="68" t="s">
        <v>1619</v>
      </c>
      <c r="AE151" s="68" t="s">
        <v>164</v>
      </c>
      <c r="AF151" s="68" t="s">
        <v>1622</v>
      </c>
      <c r="AG151" s="68" t="s">
        <v>1624</v>
      </c>
      <c r="AH151" s="68" t="s">
        <v>1625</v>
      </c>
      <c r="AI151" s="68" t="s">
        <v>1623</v>
      </c>
      <c r="AJ151" s="68" t="s">
        <v>1622</v>
      </c>
      <c r="AK151" s="68" t="s">
        <v>1619</v>
      </c>
      <c r="AL151" s="68" t="s">
        <v>1623</v>
      </c>
      <c r="AM151" s="68" t="s">
        <v>1623</v>
      </c>
      <c r="AN151" s="68" t="s">
        <v>1622</v>
      </c>
      <c r="AO151" s="68" t="s">
        <v>1622</v>
      </c>
      <c r="AP151" s="68" t="s">
        <v>1620</v>
      </c>
      <c r="AQ151" s="68" t="s">
        <v>1623</v>
      </c>
      <c r="AR151" s="68" t="s">
        <v>1620</v>
      </c>
      <c r="AS151" s="68" t="s">
        <v>1622</v>
      </c>
      <c r="AT151" s="68" t="s">
        <v>1624</v>
      </c>
      <c r="AU151" s="68" t="s">
        <v>1623</v>
      </c>
      <c r="AV151" s="68" t="s">
        <v>1626</v>
      </c>
      <c r="AW151" s="68" t="s">
        <v>1622</v>
      </c>
      <c r="AX151" s="68" t="s">
        <v>1621</v>
      </c>
      <c r="AY151" s="68" t="s">
        <v>1624</v>
      </c>
      <c r="AZ151" s="68" t="s">
        <v>164</v>
      </c>
      <c r="BA151" s="68" t="s">
        <v>1626</v>
      </c>
      <c r="BB151" s="68" t="s">
        <v>1623</v>
      </c>
      <c r="BC151" s="68" t="s">
        <v>1622</v>
      </c>
      <c r="BD151" s="68" t="s">
        <v>1624</v>
      </c>
      <c r="BE151" s="68" t="s">
        <v>1622</v>
      </c>
      <c r="BF151" s="68" t="s">
        <v>1623</v>
      </c>
      <c r="BH151" s="68" t="s">
        <v>1623</v>
      </c>
    </row>
    <row r="152" spans="1:60">
      <c r="A152" s="132">
        <v>45052</v>
      </c>
      <c r="B152" s="68" t="s">
        <v>1627</v>
      </c>
      <c r="C152" s="68" t="s">
        <v>1625</v>
      </c>
      <c r="D152" s="68" t="s">
        <v>1623</v>
      </c>
      <c r="E152" s="68" t="s">
        <v>1622</v>
      </c>
      <c r="F152" s="68" t="s">
        <v>164</v>
      </c>
      <c r="G152" s="68" t="s">
        <v>1623</v>
      </c>
      <c r="H152" s="68" t="s">
        <v>1622</v>
      </c>
      <c r="I152" s="68" t="s">
        <v>1626</v>
      </c>
      <c r="J152" s="68" t="s">
        <v>164</v>
      </c>
      <c r="K152" s="68" t="s">
        <v>1620</v>
      </c>
      <c r="L152" s="68" t="s">
        <v>1622</v>
      </c>
      <c r="M152" s="68" t="s">
        <v>164</v>
      </c>
      <c r="N152" s="68" t="s">
        <v>1622</v>
      </c>
      <c r="O152" s="68" t="s">
        <v>164</v>
      </c>
      <c r="P152" s="68" t="s">
        <v>1627</v>
      </c>
      <c r="Q152" s="68" t="s">
        <v>164</v>
      </c>
      <c r="R152" s="68" t="s">
        <v>1622</v>
      </c>
      <c r="S152" s="68" t="s">
        <v>1624</v>
      </c>
      <c r="T152" s="68" t="s">
        <v>1622</v>
      </c>
      <c r="U152" s="68" t="s">
        <v>1625</v>
      </c>
      <c r="V152" s="68" t="s">
        <v>164</v>
      </c>
      <c r="W152" s="68" t="s">
        <v>1624</v>
      </c>
      <c r="X152" s="68" t="s">
        <v>1624</v>
      </c>
      <c r="Y152" s="68" t="s">
        <v>1624</v>
      </c>
      <c r="Z152" s="68" t="s">
        <v>1623</v>
      </c>
      <c r="AA152" s="68" t="s">
        <v>1620</v>
      </c>
      <c r="AB152" s="68" t="s">
        <v>1623</v>
      </c>
      <c r="AC152" s="68" t="s">
        <v>1624</v>
      </c>
      <c r="AD152" s="68" t="s">
        <v>1619</v>
      </c>
      <c r="AE152" s="68" t="s">
        <v>164</v>
      </c>
      <c r="AF152" s="68" t="s">
        <v>1622</v>
      </c>
      <c r="AG152" s="68" t="s">
        <v>1624</v>
      </c>
      <c r="AH152" s="68" t="s">
        <v>1625</v>
      </c>
      <c r="AI152" s="68" t="s">
        <v>1623</v>
      </c>
      <c r="AJ152" s="68" t="s">
        <v>1622</v>
      </c>
      <c r="AK152" s="68" t="s">
        <v>1619</v>
      </c>
      <c r="AL152" s="68" t="s">
        <v>1623</v>
      </c>
      <c r="AM152" s="68" t="s">
        <v>1623</v>
      </c>
      <c r="AN152" s="68" t="s">
        <v>1622</v>
      </c>
      <c r="AO152" s="68" t="s">
        <v>1622</v>
      </c>
      <c r="AP152" s="68" t="s">
        <v>1620</v>
      </c>
      <c r="AQ152" s="68" t="s">
        <v>1623</v>
      </c>
      <c r="AR152" s="68" t="s">
        <v>1620</v>
      </c>
      <c r="AS152" s="68" t="s">
        <v>1622</v>
      </c>
      <c r="AT152" s="68" t="s">
        <v>1624</v>
      </c>
      <c r="AU152" s="68" t="s">
        <v>1623</v>
      </c>
      <c r="AV152" s="68" t="s">
        <v>1626</v>
      </c>
      <c r="AW152" s="68" t="s">
        <v>1622</v>
      </c>
      <c r="AX152" s="68" t="s">
        <v>1621</v>
      </c>
      <c r="AY152" s="68" t="s">
        <v>1624</v>
      </c>
      <c r="AZ152" s="68" t="s">
        <v>164</v>
      </c>
      <c r="BA152" s="68" t="s">
        <v>1626</v>
      </c>
      <c r="BB152" s="68" t="s">
        <v>1623</v>
      </c>
      <c r="BC152" s="68" t="s">
        <v>1622</v>
      </c>
      <c r="BD152" s="68" t="s">
        <v>1624</v>
      </c>
      <c r="BE152" s="68" t="s">
        <v>1622</v>
      </c>
      <c r="BF152" s="68" t="s">
        <v>1623</v>
      </c>
      <c r="BH152" s="68" t="s">
        <v>1623</v>
      </c>
    </row>
    <row r="153" spans="1:60">
      <c r="A153" s="132">
        <v>45053</v>
      </c>
      <c r="B153" s="68" t="s">
        <v>1627</v>
      </c>
      <c r="C153" s="68" t="s">
        <v>1625</v>
      </c>
      <c r="D153" s="68" t="s">
        <v>1623</v>
      </c>
      <c r="E153" s="68" t="s">
        <v>1622</v>
      </c>
      <c r="F153" s="68" t="s">
        <v>164</v>
      </c>
      <c r="G153" s="68" t="s">
        <v>1623</v>
      </c>
      <c r="H153" s="68" t="s">
        <v>1622</v>
      </c>
      <c r="I153" s="68" t="s">
        <v>1626</v>
      </c>
      <c r="J153" s="68" t="s">
        <v>164</v>
      </c>
      <c r="K153" s="68" t="s">
        <v>1620</v>
      </c>
      <c r="L153" s="68" t="s">
        <v>1622</v>
      </c>
      <c r="M153" s="68" t="s">
        <v>164</v>
      </c>
      <c r="N153" s="68" t="s">
        <v>1622</v>
      </c>
      <c r="O153" s="68" t="s">
        <v>164</v>
      </c>
      <c r="P153" s="68" t="s">
        <v>1627</v>
      </c>
      <c r="Q153" s="68" t="s">
        <v>164</v>
      </c>
      <c r="R153" s="68" t="s">
        <v>1622</v>
      </c>
      <c r="S153" s="68" t="s">
        <v>1624</v>
      </c>
      <c r="T153" s="68" t="s">
        <v>1622</v>
      </c>
      <c r="U153" s="68" t="s">
        <v>1625</v>
      </c>
      <c r="V153" s="68" t="s">
        <v>164</v>
      </c>
      <c r="W153" s="68" t="s">
        <v>1624</v>
      </c>
      <c r="X153" s="68" t="s">
        <v>1624</v>
      </c>
      <c r="Y153" s="68" t="s">
        <v>1624</v>
      </c>
      <c r="Z153" s="68" t="s">
        <v>1623</v>
      </c>
      <c r="AA153" s="68" t="s">
        <v>1620</v>
      </c>
      <c r="AB153" s="68" t="s">
        <v>1623</v>
      </c>
      <c r="AC153" s="68" t="s">
        <v>1624</v>
      </c>
      <c r="AD153" s="68" t="s">
        <v>1619</v>
      </c>
      <c r="AE153" s="68" t="s">
        <v>164</v>
      </c>
      <c r="AF153" s="68" t="s">
        <v>1622</v>
      </c>
      <c r="AG153" s="68" t="s">
        <v>1624</v>
      </c>
      <c r="AH153" s="68" t="s">
        <v>1625</v>
      </c>
      <c r="AI153" s="68" t="s">
        <v>1623</v>
      </c>
      <c r="AJ153" s="68" t="s">
        <v>1622</v>
      </c>
      <c r="AK153" s="68" t="s">
        <v>1619</v>
      </c>
      <c r="AL153" s="68" t="s">
        <v>1623</v>
      </c>
      <c r="AM153" s="68" t="s">
        <v>1623</v>
      </c>
      <c r="AN153" s="68" t="s">
        <v>1622</v>
      </c>
      <c r="AO153" s="68" t="s">
        <v>1622</v>
      </c>
      <c r="AP153" s="68" t="s">
        <v>1620</v>
      </c>
      <c r="AQ153" s="68" t="s">
        <v>1623</v>
      </c>
      <c r="AR153" s="68" t="s">
        <v>1620</v>
      </c>
      <c r="AS153" s="68" t="s">
        <v>1622</v>
      </c>
      <c r="AT153" s="68" t="s">
        <v>1624</v>
      </c>
      <c r="AU153" s="68" t="s">
        <v>1623</v>
      </c>
      <c r="AV153" s="68" t="s">
        <v>1626</v>
      </c>
      <c r="AW153" s="68" t="s">
        <v>1622</v>
      </c>
      <c r="AX153" s="68" t="s">
        <v>1621</v>
      </c>
      <c r="AY153" s="68" t="s">
        <v>1624</v>
      </c>
      <c r="AZ153" s="68" t="s">
        <v>164</v>
      </c>
      <c r="BA153" s="68" t="s">
        <v>1626</v>
      </c>
      <c r="BB153" s="68" t="s">
        <v>1623</v>
      </c>
      <c r="BC153" s="68" t="s">
        <v>1622</v>
      </c>
      <c r="BD153" s="68" t="s">
        <v>1624</v>
      </c>
      <c r="BE153" s="68" t="s">
        <v>1622</v>
      </c>
      <c r="BF153" s="68" t="s">
        <v>1623</v>
      </c>
      <c r="BH153" s="68" t="s">
        <v>1623</v>
      </c>
    </row>
    <row r="154" spans="1:60">
      <c r="A154" s="132">
        <v>45054</v>
      </c>
      <c r="B154" s="68" t="s">
        <v>1627</v>
      </c>
      <c r="C154" s="68" t="s">
        <v>1625</v>
      </c>
      <c r="D154" s="68" t="s">
        <v>1623</v>
      </c>
      <c r="E154" s="68" t="s">
        <v>1622</v>
      </c>
      <c r="F154" s="68" t="s">
        <v>164</v>
      </c>
      <c r="G154" s="68" t="s">
        <v>1623</v>
      </c>
      <c r="H154" s="68" t="s">
        <v>1622</v>
      </c>
      <c r="I154" s="68" t="s">
        <v>1626</v>
      </c>
      <c r="J154" s="68" t="s">
        <v>164</v>
      </c>
      <c r="K154" s="68" t="s">
        <v>1620</v>
      </c>
      <c r="L154" s="68" t="s">
        <v>1622</v>
      </c>
      <c r="M154" s="68" t="s">
        <v>164</v>
      </c>
      <c r="N154" s="68" t="s">
        <v>1622</v>
      </c>
      <c r="O154" s="68" t="s">
        <v>164</v>
      </c>
      <c r="P154" s="68" t="s">
        <v>1627</v>
      </c>
      <c r="Q154" s="68" t="s">
        <v>164</v>
      </c>
      <c r="R154" s="68" t="s">
        <v>1622</v>
      </c>
      <c r="S154" s="68" t="s">
        <v>1624</v>
      </c>
      <c r="T154" s="68" t="s">
        <v>1622</v>
      </c>
      <c r="U154" s="68" t="s">
        <v>1625</v>
      </c>
      <c r="V154" s="68" t="s">
        <v>164</v>
      </c>
      <c r="W154" s="68" t="s">
        <v>1624</v>
      </c>
      <c r="X154" s="68" t="s">
        <v>1624</v>
      </c>
      <c r="Y154" s="68" t="s">
        <v>1624</v>
      </c>
      <c r="Z154" s="68" t="s">
        <v>1623</v>
      </c>
      <c r="AA154" s="68" t="s">
        <v>1620</v>
      </c>
      <c r="AB154" s="68" t="s">
        <v>1623</v>
      </c>
      <c r="AC154" s="68" t="s">
        <v>1624</v>
      </c>
      <c r="AD154" s="68" t="s">
        <v>1619</v>
      </c>
      <c r="AE154" s="68" t="s">
        <v>164</v>
      </c>
      <c r="AF154" s="68" t="s">
        <v>1622</v>
      </c>
      <c r="AG154" s="68" t="s">
        <v>1624</v>
      </c>
      <c r="AH154" s="68" t="s">
        <v>1625</v>
      </c>
      <c r="AI154" s="68" t="s">
        <v>1623</v>
      </c>
      <c r="AJ154" s="68" t="s">
        <v>1622</v>
      </c>
      <c r="AK154" s="68" t="s">
        <v>1619</v>
      </c>
      <c r="AL154" s="68" t="s">
        <v>1623</v>
      </c>
      <c r="AM154" s="68" t="s">
        <v>1623</v>
      </c>
      <c r="AN154" s="68" t="s">
        <v>1622</v>
      </c>
      <c r="AO154" s="68" t="s">
        <v>1622</v>
      </c>
      <c r="AP154" s="68" t="s">
        <v>1620</v>
      </c>
      <c r="AQ154" s="68" t="s">
        <v>1623</v>
      </c>
      <c r="AR154" s="68" t="s">
        <v>1620</v>
      </c>
      <c r="AS154" s="68" t="s">
        <v>1622</v>
      </c>
      <c r="AT154" s="68" t="s">
        <v>1624</v>
      </c>
      <c r="AU154" s="68" t="s">
        <v>1623</v>
      </c>
      <c r="AV154" s="68" t="s">
        <v>1626</v>
      </c>
      <c r="AW154" s="68" t="s">
        <v>1622</v>
      </c>
      <c r="AX154" s="68" t="s">
        <v>1621</v>
      </c>
      <c r="AY154" s="68" t="s">
        <v>1624</v>
      </c>
      <c r="AZ154" s="68" t="s">
        <v>164</v>
      </c>
      <c r="BA154" s="68" t="s">
        <v>1626</v>
      </c>
      <c r="BB154" s="68" t="s">
        <v>1623</v>
      </c>
      <c r="BC154" s="68" t="s">
        <v>1622</v>
      </c>
      <c r="BD154" s="68" t="s">
        <v>1624</v>
      </c>
      <c r="BE154" s="68" t="s">
        <v>1622</v>
      </c>
      <c r="BF154" s="68" t="s">
        <v>1623</v>
      </c>
      <c r="BH154" s="68" t="s">
        <v>1623</v>
      </c>
    </row>
    <row r="155" spans="1:60">
      <c r="A155" s="132">
        <v>45055</v>
      </c>
      <c r="B155" s="68" t="s">
        <v>1627</v>
      </c>
      <c r="C155" s="68" t="s">
        <v>1625</v>
      </c>
      <c r="D155" s="68" t="s">
        <v>1623</v>
      </c>
      <c r="E155" s="68" t="s">
        <v>1622</v>
      </c>
      <c r="F155" s="68" t="s">
        <v>164</v>
      </c>
      <c r="G155" s="68" t="s">
        <v>1623</v>
      </c>
      <c r="H155" s="68" t="s">
        <v>1622</v>
      </c>
      <c r="I155" s="68" t="s">
        <v>1626</v>
      </c>
      <c r="J155" s="68" t="s">
        <v>164</v>
      </c>
      <c r="K155" s="68" t="s">
        <v>1620</v>
      </c>
      <c r="L155" s="68" t="s">
        <v>1622</v>
      </c>
      <c r="M155" s="68" t="s">
        <v>164</v>
      </c>
      <c r="N155" s="68" t="s">
        <v>1622</v>
      </c>
      <c r="O155" s="68" t="s">
        <v>164</v>
      </c>
      <c r="P155" s="68" t="s">
        <v>1627</v>
      </c>
      <c r="Q155" s="68" t="s">
        <v>164</v>
      </c>
      <c r="R155" s="68" t="s">
        <v>1622</v>
      </c>
      <c r="S155" s="68" t="s">
        <v>1624</v>
      </c>
      <c r="T155" s="68" t="s">
        <v>1622</v>
      </c>
      <c r="U155" s="68" t="s">
        <v>1625</v>
      </c>
      <c r="V155" s="68" t="s">
        <v>164</v>
      </c>
      <c r="W155" s="68" t="s">
        <v>1624</v>
      </c>
      <c r="X155" s="68" t="s">
        <v>1624</v>
      </c>
      <c r="Y155" s="68" t="s">
        <v>1624</v>
      </c>
      <c r="Z155" s="68" t="s">
        <v>1623</v>
      </c>
      <c r="AA155" s="68" t="s">
        <v>1620</v>
      </c>
      <c r="AB155" s="68" t="s">
        <v>1623</v>
      </c>
      <c r="AC155" s="68" t="s">
        <v>1624</v>
      </c>
      <c r="AD155" s="68" t="s">
        <v>1619</v>
      </c>
      <c r="AE155" s="68" t="s">
        <v>164</v>
      </c>
      <c r="AF155" s="68" t="s">
        <v>1622</v>
      </c>
      <c r="AG155" s="68" t="s">
        <v>1624</v>
      </c>
      <c r="AH155" s="68" t="s">
        <v>1625</v>
      </c>
      <c r="AI155" s="68" t="s">
        <v>1623</v>
      </c>
      <c r="AJ155" s="68" t="s">
        <v>1622</v>
      </c>
      <c r="AK155" s="68" t="s">
        <v>1619</v>
      </c>
      <c r="AL155" s="68" t="s">
        <v>1623</v>
      </c>
      <c r="AM155" s="68" t="s">
        <v>1623</v>
      </c>
      <c r="AN155" s="68" t="s">
        <v>1622</v>
      </c>
      <c r="AO155" s="68" t="s">
        <v>1622</v>
      </c>
      <c r="AP155" s="68" t="s">
        <v>1620</v>
      </c>
      <c r="AQ155" s="68" t="s">
        <v>1623</v>
      </c>
      <c r="AR155" s="68" t="s">
        <v>1620</v>
      </c>
      <c r="AS155" s="68" t="s">
        <v>1622</v>
      </c>
      <c r="AT155" s="68" t="s">
        <v>1624</v>
      </c>
      <c r="AU155" s="68" t="s">
        <v>1623</v>
      </c>
      <c r="AV155" s="68" t="s">
        <v>1626</v>
      </c>
      <c r="AW155" s="68" t="s">
        <v>1622</v>
      </c>
      <c r="AX155" s="68" t="s">
        <v>1621</v>
      </c>
      <c r="AY155" s="68" t="s">
        <v>1624</v>
      </c>
      <c r="AZ155" s="68" t="s">
        <v>164</v>
      </c>
      <c r="BA155" s="68" t="s">
        <v>1626</v>
      </c>
      <c r="BB155" s="68" t="s">
        <v>1623</v>
      </c>
      <c r="BC155" s="68" t="s">
        <v>1622</v>
      </c>
      <c r="BD155" s="68" t="s">
        <v>1624</v>
      </c>
      <c r="BE155" s="68" t="s">
        <v>1622</v>
      </c>
      <c r="BF155" s="68" t="s">
        <v>1623</v>
      </c>
      <c r="BH155" s="68" t="s">
        <v>1623</v>
      </c>
    </row>
    <row r="156" spans="1:60">
      <c r="A156" s="132">
        <v>45056</v>
      </c>
      <c r="B156" s="68" t="s">
        <v>1627</v>
      </c>
      <c r="C156" s="68" t="s">
        <v>1625</v>
      </c>
      <c r="D156" s="68" t="s">
        <v>1623</v>
      </c>
      <c r="E156" s="68" t="s">
        <v>1622</v>
      </c>
      <c r="F156" s="68" t="s">
        <v>164</v>
      </c>
      <c r="G156" s="68" t="s">
        <v>1623</v>
      </c>
      <c r="H156" s="68" t="s">
        <v>1622</v>
      </c>
      <c r="I156" s="68" t="s">
        <v>1626</v>
      </c>
      <c r="J156" s="68" t="s">
        <v>164</v>
      </c>
      <c r="K156" s="68" t="s">
        <v>1620</v>
      </c>
      <c r="L156" s="68" t="s">
        <v>1622</v>
      </c>
      <c r="M156" s="68" t="s">
        <v>164</v>
      </c>
      <c r="N156" s="68" t="s">
        <v>1622</v>
      </c>
      <c r="O156" s="68" t="s">
        <v>164</v>
      </c>
      <c r="P156" s="68" t="s">
        <v>1627</v>
      </c>
      <c r="Q156" s="68" t="s">
        <v>164</v>
      </c>
      <c r="R156" s="68" t="s">
        <v>1622</v>
      </c>
      <c r="S156" s="68" t="s">
        <v>1624</v>
      </c>
      <c r="T156" s="68" t="s">
        <v>1622</v>
      </c>
      <c r="U156" s="68" t="s">
        <v>1625</v>
      </c>
      <c r="V156" s="68" t="s">
        <v>164</v>
      </c>
      <c r="W156" s="68" t="s">
        <v>1624</v>
      </c>
      <c r="X156" s="68" t="s">
        <v>1624</v>
      </c>
      <c r="Y156" s="68" t="s">
        <v>1624</v>
      </c>
      <c r="Z156" s="68" t="s">
        <v>1623</v>
      </c>
      <c r="AA156" s="68" t="s">
        <v>1620</v>
      </c>
      <c r="AB156" s="68" t="s">
        <v>1623</v>
      </c>
      <c r="AC156" s="68" t="s">
        <v>1624</v>
      </c>
      <c r="AD156" s="68" t="s">
        <v>1619</v>
      </c>
      <c r="AE156" s="68" t="s">
        <v>164</v>
      </c>
      <c r="AF156" s="68" t="s">
        <v>1622</v>
      </c>
      <c r="AG156" s="68" t="s">
        <v>1624</v>
      </c>
      <c r="AH156" s="68" t="s">
        <v>1625</v>
      </c>
      <c r="AI156" s="68" t="s">
        <v>1623</v>
      </c>
      <c r="AJ156" s="68" t="s">
        <v>1622</v>
      </c>
      <c r="AK156" s="68" t="s">
        <v>1619</v>
      </c>
      <c r="AL156" s="68" t="s">
        <v>1623</v>
      </c>
      <c r="AM156" s="68" t="s">
        <v>1623</v>
      </c>
      <c r="AN156" s="68" t="s">
        <v>1622</v>
      </c>
      <c r="AO156" s="68" t="s">
        <v>1622</v>
      </c>
      <c r="AP156" s="68" t="s">
        <v>1620</v>
      </c>
      <c r="AQ156" s="68" t="s">
        <v>1623</v>
      </c>
      <c r="AR156" s="68" t="s">
        <v>1620</v>
      </c>
      <c r="AS156" s="68" t="s">
        <v>1622</v>
      </c>
      <c r="AT156" s="68" t="s">
        <v>1624</v>
      </c>
      <c r="AU156" s="68" t="s">
        <v>1623</v>
      </c>
      <c r="AV156" s="68" t="s">
        <v>1626</v>
      </c>
      <c r="AW156" s="68" t="s">
        <v>1622</v>
      </c>
      <c r="AX156" s="68" t="s">
        <v>1621</v>
      </c>
      <c r="AY156" s="68" t="s">
        <v>1624</v>
      </c>
      <c r="AZ156" s="68" t="s">
        <v>164</v>
      </c>
      <c r="BA156" s="68" t="s">
        <v>1626</v>
      </c>
      <c r="BB156" s="68" t="s">
        <v>1623</v>
      </c>
      <c r="BC156" s="68" t="s">
        <v>1622</v>
      </c>
      <c r="BD156" s="68" t="s">
        <v>1624</v>
      </c>
      <c r="BE156" s="68" t="s">
        <v>1622</v>
      </c>
      <c r="BF156" s="68" t="s">
        <v>1623</v>
      </c>
      <c r="BH156" s="68" t="s">
        <v>1623</v>
      </c>
    </row>
    <row r="157" spans="1:60">
      <c r="A157" s="132">
        <v>45057</v>
      </c>
      <c r="B157" s="68" t="s">
        <v>1627</v>
      </c>
      <c r="C157" s="68" t="s">
        <v>1625</v>
      </c>
      <c r="D157" s="68" t="s">
        <v>1623</v>
      </c>
      <c r="E157" s="68" t="s">
        <v>1622</v>
      </c>
      <c r="F157" s="68" t="s">
        <v>164</v>
      </c>
      <c r="G157" s="68" t="s">
        <v>1623</v>
      </c>
      <c r="H157" s="68" t="s">
        <v>1622</v>
      </c>
      <c r="I157" s="68" t="s">
        <v>1626</v>
      </c>
      <c r="J157" s="68" t="s">
        <v>164</v>
      </c>
      <c r="K157" s="68" t="s">
        <v>1620</v>
      </c>
      <c r="L157" s="68" t="s">
        <v>1622</v>
      </c>
      <c r="M157" s="68" t="s">
        <v>164</v>
      </c>
      <c r="N157" s="68" t="s">
        <v>1622</v>
      </c>
      <c r="O157" s="68" t="s">
        <v>164</v>
      </c>
      <c r="P157" s="68" t="s">
        <v>1627</v>
      </c>
      <c r="Q157" s="68" t="s">
        <v>164</v>
      </c>
      <c r="R157" s="68" t="s">
        <v>1622</v>
      </c>
      <c r="S157" s="68" t="s">
        <v>1624</v>
      </c>
      <c r="T157" s="68" t="s">
        <v>1622</v>
      </c>
      <c r="U157" s="68" t="s">
        <v>1625</v>
      </c>
      <c r="V157" s="68" t="s">
        <v>164</v>
      </c>
      <c r="W157" s="68" t="s">
        <v>1624</v>
      </c>
      <c r="X157" s="68" t="s">
        <v>1624</v>
      </c>
      <c r="Y157" s="68" t="s">
        <v>1624</v>
      </c>
      <c r="Z157" s="68" t="s">
        <v>1623</v>
      </c>
      <c r="AA157" s="68" t="s">
        <v>1620</v>
      </c>
      <c r="AB157" s="68" t="s">
        <v>1623</v>
      </c>
      <c r="AC157" s="68" t="s">
        <v>1624</v>
      </c>
      <c r="AD157" s="68" t="s">
        <v>1619</v>
      </c>
      <c r="AE157" s="68" t="s">
        <v>164</v>
      </c>
      <c r="AF157" s="68" t="s">
        <v>1622</v>
      </c>
      <c r="AG157" s="68" t="s">
        <v>1624</v>
      </c>
      <c r="AH157" s="68" t="s">
        <v>1625</v>
      </c>
      <c r="AI157" s="68" t="s">
        <v>1623</v>
      </c>
      <c r="AJ157" s="68" t="s">
        <v>1622</v>
      </c>
      <c r="AK157" s="68" t="s">
        <v>1619</v>
      </c>
      <c r="AL157" s="68" t="s">
        <v>1623</v>
      </c>
      <c r="AM157" s="68" t="s">
        <v>1623</v>
      </c>
      <c r="AN157" s="68" t="s">
        <v>1622</v>
      </c>
      <c r="AO157" s="68" t="s">
        <v>1622</v>
      </c>
      <c r="AP157" s="68" t="s">
        <v>1620</v>
      </c>
      <c r="AQ157" s="68" t="s">
        <v>1623</v>
      </c>
      <c r="AR157" s="68" t="s">
        <v>1620</v>
      </c>
      <c r="AS157" s="68" t="s">
        <v>1622</v>
      </c>
      <c r="AT157" s="68" t="s">
        <v>1624</v>
      </c>
      <c r="AU157" s="68" t="s">
        <v>1623</v>
      </c>
      <c r="AV157" s="68" t="s">
        <v>1626</v>
      </c>
      <c r="AW157" s="68" t="s">
        <v>1622</v>
      </c>
      <c r="AX157" s="68" t="s">
        <v>1621</v>
      </c>
      <c r="AY157" s="68" t="s">
        <v>1624</v>
      </c>
      <c r="AZ157" s="68" t="s">
        <v>164</v>
      </c>
      <c r="BA157" s="68" t="s">
        <v>1626</v>
      </c>
      <c r="BB157" s="68" t="s">
        <v>1623</v>
      </c>
      <c r="BC157" s="68" t="s">
        <v>1622</v>
      </c>
      <c r="BD157" s="68" t="s">
        <v>1624</v>
      </c>
      <c r="BE157" s="68" t="s">
        <v>1622</v>
      </c>
      <c r="BF157" s="68" t="s">
        <v>1623</v>
      </c>
      <c r="BH157" s="68" t="s">
        <v>1623</v>
      </c>
    </row>
    <row r="158" spans="1:60">
      <c r="A158" s="132">
        <v>45058</v>
      </c>
      <c r="B158" s="68" t="s">
        <v>1627</v>
      </c>
      <c r="C158" s="68" t="s">
        <v>1625</v>
      </c>
      <c r="D158" s="68" t="s">
        <v>1623</v>
      </c>
      <c r="E158" s="68" t="s">
        <v>1622</v>
      </c>
      <c r="F158" s="68" t="s">
        <v>164</v>
      </c>
      <c r="G158" s="68" t="s">
        <v>1623</v>
      </c>
      <c r="H158" s="68" t="s">
        <v>1622</v>
      </c>
      <c r="I158" s="68" t="s">
        <v>1626</v>
      </c>
      <c r="J158" s="68" t="s">
        <v>164</v>
      </c>
      <c r="K158" s="68" t="s">
        <v>1620</v>
      </c>
      <c r="L158" s="68" t="s">
        <v>1622</v>
      </c>
      <c r="M158" s="68" t="s">
        <v>164</v>
      </c>
      <c r="N158" s="68" t="s">
        <v>1622</v>
      </c>
      <c r="O158" s="68" t="s">
        <v>164</v>
      </c>
      <c r="P158" s="68" t="s">
        <v>1627</v>
      </c>
      <c r="Q158" s="68" t="s">
        <v>164</v>
      </c>
      <c r="R158" s="68" t="s">
        <v>1622</v>
      </c>
      <c r="S158" s="68" t="s">
        <v>1624</v>
      </c>
      <c r="T158" s="68" t="s">
        <v>1622</v>
      </c>
      <c r="U158" s="68" t="s">
        <v>1625</v>
      </c>
      <c r="V158" s="68" t="s">
        <v>164</v>
      </c>
      <c r="W158" s="68" t="s">
        <v>1624</v>
      </c>
      <c r="X158" s="68" t="s">
        <v>1624</v>
      </c>
      <c r="Y158" s="68" t="s">
        <v>1624</v>
      </c>
      <c r="Z158" s="68" t="s">
        <v>1623</v>
      </c>
      <c r="AA158" s="68" t="s">
        <v>1620</v>
      </c>
      <c r="AB158" s="68" t="s">
        <v>1623</v>
      </c>
      <c r="AC158" s="68" t="s">
        <v>1624</v>
      </c>
      <c r="AD158" s="68" t="s">
        <v>1619</v>
      </c>
      <c r="AE158" s="68" t="s">
        <v>164</v>
      </c>
      <c r="AF158" s="68" t="s">
        <v>1622</v>
      </c>
      <c r="AG158" s="68" t="s">
        <v>1624</v>
      </c>
      <c r="AH158" s="68" t="s">
        <v>1625</v>
      </c>
      <c r="AI158" s="68" t="s">
        <v>1623</v>
      </c>
      <c r="AJ158" s="68" t="s">
        <v>1622</v>
      </c>
      <c r="AK158" s="68" t="s">
        <v>1619</v>
      </c>
      <c r="AL158" s="68" t="s">
        <v>1623</v>
      </c>
      <c r="AM158" s="68" t="s">
        <v>1623</v>
      </c>
      <c r="AN158" s="68" t="s">
        <v>1622</v>
      </c>
      <c r="AO158" s="68" t="s">
        <v>1622</v>
      </c>
      <c r="AP158" s="68" t="s">
        <v>1620</v>
      </c>
      <c r="AQ158" s="68" t="s">
        <v>1623</v>
      </c>
      <c r="AR158" s="68" t="s">
        <v>1620</v>
      </c>
      <c r="AS158" s="68" t="s">
        <v>1622</v>
      </c>
      <c r="AT158" s="68" t="s">
        <v>1624</v>
      </c>
      <c r="AU158" s="68" t="s">
        <v>1623</v>
      </c>
      <c r="AV158" s="68" t="s">
        <v>1626</v>
      </c>
      <c r="AW158" s="68" t="s">
        <v>1622</v>
      </c>
      <c r="AX158" s="68" t="s">
        <v>1621</v>
      </c>
      <c r="AY158" s="68" t="s">
        <v>1624</v>
      </c>
      <c r="AZ158" s="68" t="s">
        <v>164</v>
      </c>
      <c r="BA158" s="68" t="s">
        <v>1626</v>
      </c>
      <c r="BB158" s="68" t="s">
        <v>1623</v>
      </c>
      <c r="BC158" s="68" t="s">
        <v>1622</v>
      </c>
      <c r="BD158" s="68" t="s">
        <v>1624</v>
      </c>
      <c r="BE158" s="68" t="s">
        <v>1622</v>
      </c>
      <c r="BF158" s="68" t="s">
        <v>1623</v>
      </c>
      <c r="BH158" s="68" t="s">
        <v>1623</v>
      </c>
    </row>
    <row r="159" spans="1:60">
      <c r="A159" s="132">
        <v>45059</v>
      </c>
      <c r="B159" s="68" t="s">
        <v>1627</v>
      </c>
      <c r="C159" s="68" t="s">
        <v>1625</v>
      </c>
      <c r="D159" s="68" t="s">
        <v>1623</v>
      </c>
      <c r="E159" s="68" t="s">
        <v>1622</v>
      </c>
      <c r="F159" s="68" t="s">
        <v>164</v>
      </c>
      <c r="G159" s="68" t="s">
        <v>1623</v>
      </c>
      <c r="H159" s="68" t="s">
        <v>1622</v>
      </c>
      <c r="I159" s="68" t="s">
        <v>1626</v>
      </c>
      <c r="J159" s="68" t="s">
        <v>164</v>
      </c>
      <c r="K159" s="68" t="s">
        <v>1620</v>
      </c>
      <c r="L159" s="68" t="s">
        <v>1622</v>
      </c>
      <c r="M159" s="68" t="s">
        <v>164</v>
      </c>
      <c r="N159" s="68" t="s">
        <v>1622</v>
      </c>
      <c r="O159" s="68" t="s">
        <v>164</v>
      </c>
      <c r="P159" s="68" t="s">
        <v>1627</v>
      </c>
      <c r="Q159" s="68" t="s">
        <v>164</v>
      </c>
      <c r="R159" s="68" t="s">
        <v>1622</v>
      </c>
      <c r="S159" s="68" t="s">
        <v>1624</v>
      </c>
      <c r="T159" s="68" t="s">
        <v>1622</v>
      </c>
      <c r="U159" s="68" t="s">
        <v>1625</v>
      </c>
      <c r="V159" s="68" t="s">
        <v>164</v>
      </c>
      <c r="W159" s="68" t="s">
        <v>1624</v>
      </c>
      <c r="X159" s="68" t="s">
        <v>1624</v>
      </c>
      <c r="Y159" s="68" t="s">
        <v>1624</v>
      </c>
      <c r="Z159" s="68" t="s">
        <v>1623</v>
      </c>
      <c r="AA159" s="68" t="s">
        <v>1620</v>
      </c>
      <c r="AB159" s="68" t="s">
        <v>1623</v>
      </c>
      <c r="AC159" s="68" t="s">
        <v>1624</v>
      </c>
      <c r="AD159" s="68" t="s">
        <v>1619</v>
      </c>
      <c r="AE159" s="68" t="s">
        <v>164</v>
      </c>
      <c r="AF159" s="68" t="s">
        <v>1622</v>
      </c>
      <c r="AG159" s="68" t="s">
        <v>1624</v>
      </c>
      <c r="AH159" s="68" t="s">
        <v>1625</v>
      </c>
      <c r="AI159" s="68" t="s">
        <v>1623</v>
      </c>
      <c r="AJ159" s="68" t="s">
        <v>1622</v>
      </c>
      <c r="AK159" s="68" t="s">
        <v>1619</v>
      </c>
      <c r="AL159" s="68" t="s">
        <v>1623</v>
      </c>
      <c r="AM159" s="68" t="s">
        <v>1623</v>
      </c>
      <c r="AN159" s="68" t="s">
        <v>1622</v>
      </c>
      <c r="AO159" s="68" t="s">
        <v>1622</v>
      </c>
      <c r="AP159" s="68" t="s">
        <v>1620</v>
      </c>
      <c r="AQ159" s="68" t="s">
        <v>1623</v>
      </c>
      <c r="AR159" s="68" t="s">
        <v>1620</v>
      </c>
      <c r="AS159" s="68" t="s">
        <v>1622</v>
      </c>
      <c r="AT159" s="68" t="s">
        <v>1624</v>
      </c>
      <c r="AU159" s="68" t="s">
        <v>1623</v>
      </c>
      <c r="AV159" s="68" t="s">
        <v>1626</v>
      </c>
      <c r="AW159" s="68" t="s">
        <v>1622</v>
      </c>
      <c r="AX159" s="68" t="s">
        <v>1621</v>
      </c>
      <c r="AY159" s="68" t="s">
        <v>1624</v>
      </c>
      <c r="AZ159" s="68" t="s">
        <v>164</v>
      </c>
      <c r="BA159" s="68" t="s">
        <v>1626</v>
      </c>
      <c r="BB159" s="68" t="s">
        <v>1623</v>
      </c>
      <c r="BC159" s="68" t="s">
        <v>1622</v>
      </c>
      <c r="BD159" s="68" t="s">
        <v>1624</v>
      </c>
      <c r="BE159" s="68" t="s">
        <v>1622</v>
      </c>
      <c r="BF159" s="68" t="s">
        <v>1623</v>
      </c>
      <c r="BH159" s="68" t="s">
        <v>1623</v>
      </c>
    </row>
    <row r="160" spans="1:60">
      <c r="A160" s="132">
        <v>45060</v>
      </c>
      <c r="B160" s="68" t="s">
        <v>1627</v>
      </c>
      <c r="C160" s="68" t="s">
        <v>1625</v>
      </c>
      <c r="D160" s="68" t="s">
        <v>1623</v>
      </c>
      <c r="E160" s="68" t="s">
        <v>1622</v>
      </c>
      <c r="F160" s="68" t="s">
        <v>164</v>
      </c>
      <c r="G160" s="68" t="s">
        <v>1623</v>
      </c>
      <c r="H160" s="68" t="s">
        <v>1622</v>
      </c>
      <c r="I160" s="68" t="s">
        <v>1626</v>
      </c>
      <c r="J160" s="68" t="s">
        <v>164</v>
      </c>
      <c r="K160" s="68" t="s">
        <v>1620</v>
      </c>
      <c r="L160" s="68" t="s">
        <v>1622</v>
      </c>
      <c r="M160" s="68" t="s">
        <v>164</v>
      </c>
      <c r="N160" s="68" t="s">
        <v>1622</v>
      </c>
      <c r="O160" s="68" t="s">
        <v>164</v>
      </c>
      <c r="P160" s="68" t="s">
        <v>1627</v>
      </c>
      <c r="Q160" s="68" t="s">
        <v>164</v>
      </c>
      <c r="R160" s="68" t="s">
        <v>1622</v>
      </c>
      <c r="S160" s="68" t="s">
        <v>1624</v>
      </c>
      <c r="T160" s="68" t="s">
        <v>1622</v>
      </c>
      <c r="U160" s="68" t="s">
        <v>1625</v>
      </c>
      <c r="V160" s="68" t="s">
        <v>164</v>
      </c>
      <c r="W160" s="68" t="s">
        <v>1624</v>
      </c>
      <c r="X160" s="68" t="s">
        <v>1624</v>
      </c>
      <c r="Y160" s="68" t="s">
        <v>1624</v>
      </c>
      <c r="Z160" s="68" t="s">
        <v>1623</v>
      </c>
      <c r="AA160" s="68" t="s">
        <v>1620</v>
      </c>
      <c r="AB160" s="68" t="s">
        <v>1623</v>
      </c>
      <c r="AC160" s="68" t="s">
        <v>1624</v>
      </c>
      <c r="AD160" s="68" t="s">
        <v>1619</v>
      </c>
      <c r="AE160" s="68" t="s">
        <v>164</v>
      </c>
      <c r="AF160" s="68" t="s">
        <v>1622</v>
      </c>
      <c r="AG160" s="68" t="s">
        <v>1624</v>
      </c>
      <c r="AH160" s="68" t="s">
        <v>1625</v>
      </c>
      <c r="AI160" s="68" t="s">
        <v>1623</v>
      </c>
      <c r="AJ160" s="68" t="s">
        <v>1622</v>
      </c>
      <c r="AK160" s="68" t="s">
        <v>1619</v>
      </c>
      <c r="AL160" s="68" t="s">
        <v>1623</v>
      </c>
      <c r="AM160" s="68" t="s">
        <v>1623</v>
      </c>
      <c r="AN160" s="68" t="s">
        <v>1622</v>
      </c>
      <c r="AO160" s="68" t="s">
        <v>1622</v>
      </c>
      <c r="AP160" s="68" t="s">
        <v>1620</v>
      </c>
      <c r="AQ160" s="68" t="s">
        <v>1623</v>
      </c>
      <c r="AR160" s="68" t="s">
        <v>1620</v>
      </c>
      <c r="AS160" s="68" t="s">
        <v>1622</v>
      </c>
      <c r="AT160" s="68" t="s">
        <v>1624</v>
      </c>
      <c r="AU160" s="68" t="s">
        <v>1623</v>
      </c>
      <c r="AV160" s="68" t="s">
        <v>1626</v>
      </c>
      <c r="AW160" s="68" t="s">
        <v>1622</v>
      </c>
      <c r="AX160" s="68" t="s">
        <v>1621</v>
      </c>
      <c r="AY160" s="68" t="s">
        <v>1624</v>
      </c>
      <c r="AZ160" s="68" t="s">
        <v>164</v>
      </c>
      <c r="BA160" s="68" t="s">
        <v>1626</v>
      </c>
      <c r="BB160" s="68" t="s">
        <v>1623</v>
      </c>
      <c r="BC160" s="68" t="s">
        <v>1622</v>
      </c>
      <c r="BD160" s="68" t="s">
        <v>1624</v>
      </c>
      <c r="BE160" s="68" t="s">
        <v>1622</v>
      </c>
      <c r="BF160" s="68" t="s">
        <v>1623</v>
      </c>
      <c r="BH160" s="68" t="s">
        <v>1623</v>
      </c>
    </row>
    <row r="161" spans="1:60">
      <c r="A161" s="132">
        <v>45061</v>
      </c>
      <c r="B161" s="68" t="s">
        <v>1627</v>
      </c>
      <c r="C161" s="68" t="s">
        <v>1625</v>
      </c>
      <c r="D161" s="68" t="s">
        <v>1623</v>
      </c>
      <c r="E161" s="68" t="s">
        <v>1622</v>
      </c>
      <c r="F161" s="68" t="s">
        <v>164</v>
      </c>
      <c r="G161" s="68" t="s">
        <v>1623</v>
      </c>
      <c r="H161" s="68" t="s">
        <v>1622</v>
      </c>
      <c r="I161" s="68" t="s">
        <v>1626</v>
      </c>
      <c r="J161" s="68" t="s">
        <v>164</v>
      </c>
      <c r="K161" s="68" t="s">
        <v>1620</v>
      </c>
      <c r="L161" s="68" t="s">
        <v>1622</v>
      </c>
      <c r="M161" s="68" t="s">
        <v>164</v>
      </c>
      <c r="N161" s="68" t="s">
        <v>1622</v>
      </c>
      <c r="O161" s="68" t="s">
        <v>164</v>
      </c>
      <c r="P161" s="68" t="s">
        <v>1627</v>
      </c>
      <c r="Q161" s="68" t="s">
        <v>164</v>
      </c>
      <c r="R161" s="68" t="s">
        <v>1622</v>
      </c>
      <c r="S161" s="68" t="s">
        <v>1624</v>
      </c>
      <c r="T161" s="68" t="s">
        <v>1622</v>
      </c>
      <c r="U161" s="68" t="s">
        <v>1625</v>
      </c>
      <c r="V161" s="68" t="s">
        <v>164</v>
      </c>
      <c r="W161" s="68" t="s">
        <v>1624</v>
      </c>
      <c r="X161" s="68" t="s">
        <v>1624</v>
      </c>
      <c r="Y161" s="68" t="s">
        <v>1624</v>
      </c>
      <c r="Z161" s="68" t="s">
        <v>1623</v>
      </c>
      <c r="AA161" s="68" t="s">
        <v>1620</v>
      </c>
      <c r="AB161" s="68" t="s">
        <v>1623</v>
      </c>
      <c r="AC161" s="68" t="s">
        <v>1624</v>
      </c>
      <c r="AD161" s="68" t="s">
        <v>1619</v>
      </c>
      <c r="AE161" s="68" t="s">
        <v>164</v>
      </c>
      <c r="AF161" s="68" t="s">
        <v>1622</v>
      </c>
      <c r="AG161" s="68" t="s">
        <v>1624</v>
      </c>
      <c r="AH161" s="68" t="s">
        <v>1625</v>
      </c>
      <c r="AI161" s="68" t="s">
        <v>1623</v>
      </c>
      <c r="AJ161" s="68" t="s">
        <v>1622</v>
      </c>
      <c r="AK161" s="68" t="s">
        <v>1619</v>
      </c>
      <c r="AL161" s="68" t="s">
        <v>1623</v>
      </c>
      <c r="AM161" s="68" t="s">
        <v>1623</v>
      </c>
      <c r="AN161" s="68" t="s">
        <v>1622</v>
      </c>
      <c r="AO161" s="68" t="s">
        <v>1622</v>
      </c>
      <c r="AP161" s="68" t="s">
        <v>1620</v>
      </c>
      <c r="AQ161" s="68" t="s">
        <v>1623</v>
      </c>
      <c r="AR161" s="68" t="s">
        <v>1620</v>
      </c>
      <c r="AS161" s="68" t="s">
        <v>1622</v>
      </c>
      <c r="AT161" s="68" t="s">
        <v>1624</v>
      </c>
      <c r="AU161" s="68" t="s">
        <v>1623</v>
      </c>
      <c r="AV161" s="68" t="s">
        <v>1626</v>
      </c>
      <c r="AW161" s="68" t="s">
        <v>1622</v>
      </c>
      <c r="AX161" s="68" t="s">
        <v>1621</v>
      </c>
      <c r="AY161" s="68" t="s">
        <v>1624</v>
      </c>
      <c r="AZ161" s="68" t="s">
        <v>164</v>
      </c>
      <c r="BA161" s="68" t="s">
        <v>1626</v>
      </c>
      <c r="BB161" s="68" t="s">
        <v>1623</v>
      </c>
      <c r="BC161" s="68" t="s">
        <v>1622</v>
      </c>
      <c r="BD161" s="68" t="s">
        <v>1624</v>
      </c>
      <c r="BE161" s="68" t="s">
        <v>1622</v>
      </c>
      <c r="BF161" s="68" t="s">
        <v>1623</v>
      </c>
      <c r="BH161" s="68" t="s">
        <v>1623</v>
      </c>
    </row>
    <row r="162" spans="1:60">
      <c r="A162" s="132">
        <v>45062</v>
      </c>
      <c r="B162" s="68" t="s">
        <v>1627</v>
      </c>
      <c r="C162" s="68" t="s">
        <v>1625</v>
      </c>
      <c r="D162" s="68" t="s">
        <v>1623</v>
      </c>
      <c r="E162" s="68" t="s">
        <v>1622</v>
      </c>
      <c r="F162" s="68" t="s">
        <v>164</v>
      </c>
      <c r="G162" s="68" t="s">
        <v>1623</v>
      </c>
      <c r="H162" s="68" t="s">
        <v>1622</v>
      </c>
      <c r="I162" s="68" t="s">
        <v>1626</v>
      </c>
      <c r="J162" s="68" t="s">
        <v>164</v>
      </c>
      <c r="K162" s="68" t="s">
        <v>1620</v>
      </c>
      <c r="L162" s="68" t="s">
        <v>1622</v>
      </c>
      <c r="M162" s="68" t="s">
        <v>164</v>
      </c>
      <c r="N162" s="68" t="s">
        <v>1622</v>
      </c>
      <c r="O162" s="68" t="s">
        <v>164</v>
      </c>
      <c r="P162" s="68" t="s">
        <v>1627</v>
      </c>
      <c r="Q162" s="68" t="s">
        <v>164</v>
      </c>
      <c r="R162" s="68" t="s">
        <v>1622</v>
      </c>
      <c r="S162" s="68" t="s">
        <v>1624</v>
      </c>
      <c r="T162" s="68" t="s">
        <v>1622</v>
      </c>
      <c r="U162" s="68" t="s">
        <v>1625</v>
      </c>
      <c r="V162" s="68" t="s">
        <v>164</v>
      </c>
      <c r="W162" s="68" t="s">
        <v>1624</v>
      </c>
      <c r="X162" s="68" t="s">
        <v>1624</v>
      </c>
      <c r="Y162" s="68" t="s">
        <v>1624</v>
      </c>
      <c r="Z162" s="68" t="s">
        <v>1623</v>
      </c>
      <c r="AA162" s="68" t="s">
        <v>1620</v>
      </c>
      <c r="AB162" s="68" t="s">
        <v>1623</v>
      </c>
      <c r="AC162" s="68" t="s">
        <v>1624</v>
      </c>
      <c r="AD162" s="68" t="s">
        <v>1619</v>
      </c>
      <c r="AE162" s="68" t="s">
        <v>164</v>
      </c>
      <c r="AF162" s="68" t="s">
        <v>1622</v>
      </c>
      <c r="AG162" s="68" t="s">
        <v>1624</v>
      </c>
      <c r="AH162" s="68" t="s">
        <v>1625</v>
      </c>
      <c r="AI162" s="68" t="s">
        <v>1623</v>
      </c>
      <c r="AJ162" s="68" t="s">
        <v>1622</v>
      </c>
      <c r="AK162" s="68" t="s">
        <v>1619</v>
      </c>
      <c r="AL162" s="68" t="s">
        <v>1623</v>
      </c>
      <c r="AM162" s="68" t="s">
        <v>1623</v>
      </c>
      <c r="AN162" s="68" t="s">
        <v>1622</v>
      </c>
      <c r="AO162" s="68" t="s">
        <v>1622</v>
      </c>
      <c r="AP162" s="68" t="s">
        <v>1620</v>
      </c>
      <c r="AQ162" s="68" t="s">
        <v>1623</v>
      </c>
      <c r="AR162" s="68" t="s">
        <v>1620</v>
      </c>
      <c r="AS162" s="68" t="s">
        <v>1622</v>
      </c>
      <c r="AT162" s="68" t="s">
        <v>1624</v>
      </c>
      <c r="AU162" s="68" t="s">
        <v>1623</v>
      </c>
      <c r="AV162" s="68" t="s">
        <v>1626</v>
      </c>
      <c r="AW162" s="68" t="s">
        <v>1622</v>
      </c>
      <c r="AX162" s="68" t="s">
        <v>1621</v>
      </c>
      <c r="AY162" s="68" t="s">
        <v>1624</v>
      </c>
      <c r="AZ162" s="68" t="s">
        <v>164</v>
      </c>
      <c r="BA162" s="68" t="s">
        <v>1626</v>
      </c>
      <c r="BB162" s="68" t="s">
        <v>1623</v>
      </c>
      <c r="BC162" s="68" t="s">
        <v>1622</v>
      </c>
      <c r="BD162" s="68" t="s">
        <v>1624</v>
      </c>
      <c r="BE162" s="68" t="s">
        <v>1622</v>
      </c>
      <c r="BF162" s="68" t="s">
        <v>1623</v>
      </c>
      <c r="BH162" s="68" t="s">
        <v>1623</v>
      </c>
    </row>
    <row r="163" spans="1:60">
      <c r="A163" s="132">
        <v>45063</v>
      </c>
      <c r="B163" s="68" t="s">
        <v>1627</v>
      </c>
      <c r="C163" s="68" t="s">
        <v>1625</v>
      </c>
      <c r="D163" s="68" t="s">
        <v>1623</v>
      </c>
      <c r="E163" s="68" t="s">
        <v>1622</v>
      </c>
      <c r="F163" s="68" t="s">
        <v>164</v>
      </c>
      <c r="G163" s="68" t="s">
        <v>1623</v>
      </c>
      <c r="H163" s="68" t="s">
        <v>1622</v>
      </c>
      <c r="I163" s="68" t="s">
        <v>1626</v>
      </c>
      <c r="J163" s="68" t="s">
        <v>164</v>
      </c>
      <c r="K163" s="68" t="s">
        <v>1620</v>
      </c>
      <c r="L163" s="68" t="s">
        <v>1622</v>
      </c>
      <c r="M163" s="68" t="s">
        <v>164</v>
      </c>
      <c r="N163" s="68" t="s">
        <v>1622</v>
      </c>
      <c r="O163" s="68" t="s">
        <v>164</v>
      </c>
      <c r="P163" s="68" t="s">
        <v>1627</v>
      </c>
      <c r="Q163" s="68" t="s">
        <v>164</v>
      </c>
      <c r="R163" s="68" t="s">
        <v>1622</v>
      </c>
      <c r="S163" s="68" t="s">
        <v>1624</v>
      </c>
      <c r="T163" s="68" t="s">
        <v>1622</v>
      </c>
      <c r="U163" s="68" t="s">
        <v>1625</v>
      </c>
      <c r="V163" s="68" t="s">
        <v>164</v>
      </c>
      <c r="W163" s="68" t="s">
        <v>1624</v>
      </c>
      <c r="X163" s="68" t="s">
        <v>1624</v>
      </c>
      <c r="Y163" s="68" t="s">
        <v>1624</v>
      </c>
      <c r="Z163" s="68" t="s">
        <v>1623</v>
      </c>
      <c r="AA163" s="68" t="s">
        <v>1620</v>
      </c>
      <c r="AB163" s="68" t="s">
        <v>1623</v>
      </c>
      <c r="AC163" s="68" t="s">
        <v>1624</v>
      </c>
      <c r="AD163" s="68" t="s">
        <v>1619</v>
      </c>
      <c r="AE163" s="68" t="s">
        <v>164</v>
      </c>
      <c r="AF163" s="68" t="s">
        <v>1622</v>
      </c>
      <c r="AG163" s="68" t="s">
        <v>1624</v>
      </c>
      <c r="AH163" s="68" t="s">
        <v>1625</v>
      </c>
      <c r="AI163" s="68" t="s">
        <v>1623</v>
      </c>
      <c r="AJ163" s="68" t="s">
        <v>1622</v>
      </c>
      <c r="AK163" s="68" t="s">
        <v>1619</v>
      </c>
      <c r="AL163" s="68" t="s">
        <v>1623</v>
      </c>
      <c r="AM163" s="68" t="s">
        <v>1623</v>
      </c>
      <c r="AN163" s="68" t="s">
        <v>1622</v>
      </c>
      <c r="AO163" s="68" t="s">
        <v>1622</v>
      </c>
      <c r="AP163" s="68" t="s">
        <v>1620</v>
      </c>
      <c r="AQ163" s="68" t="s">
        <v>1623</v>
      </c>
      <c r="AR163" s="68" t="s">
        <v>1620</v>
      </c>
      <c r="AS163" s="68" t="s">
        <v>1622</v>
      </c>
      <c r="AT163" s="68" t="s">
        <v>1624</v>
      </c>
      <c r="AU163" s="68" t="s">
        <v>1623</v>
      </c>
      <c r="AV163" s="68" t="s">
        <v>1626</v>
      </c>
      <c r="AW163" s="68" t="s">
        <v>1622</v>
      </c>
      <c r="AX163" s="68" t="s">
        <v>1621</v>
      </c>
      <c r="AY163" s="68" t="s">
        <v>1624</v>
      </c>
      <c r="AZ163" s="68" t="s">
        <v>164</v>
      </c>
      <c r="BA163" s="68" t="s">
        <v>1626</v>
      </c>
      <c r="BB163" s="68" t="s">
        <v>1623</v>
      </c>
      <c r="BC163" s="68" t="s">
        <v>1622</v>
      </c>
      <c r="BD163" s="68" t="s">
        <v>1624</v>
      </c>
      <c r="BE163" s="68" t="s">
        <v>1622</v>
      </c>
      <c r="BF163" s="68" t="s">
        <v>1623</v>
      </c>
      <c r="BH163" s="68" t="s">
        <v>1623</v>
      </c>
    </row>
    <row r="164" spans="1:60">
      <c r="A164" s="132">
        <v>45064</v>
      </c>
      <c r="B164" s="68" t="s">
        <v>1627</v>
      </c>
      <c r="C164" s="68" t="s">
        <v>1625</v>
      </c>
      <c r="D164" s="68" t="s">
        <v>1623</v>
      </c>
      <c r="E164" s="68" t="s">
        <v>1622</v>
      </c>
      <c r="F164" s="68" t="s">
        <v>164</v>
      </c>
      <c r="G164" s="68" t="s">
        <v>1623</v>
      </c>
      <c r="H164" s="68" t="s">
        <v>1622</v>
      </c>
      <c r="I164" s="68" t="s">
        <v>1626</v>
      </c>
      <c r="J164" s="68" t="s">
        <v>164</v>
      </c>
      <c r="K164" s="68" t="s">
        <v>1620</v>
      </c>
      <c r="L164" s="68" t="s">
        <v>1622</v>
      </c>
      <c r="M164" s="68" t="s">
        <v>164</v>
      </c>
      <c r="N164" s="68" t="s">
        <v>1622</v>
      </c>
      <c r="O164" s="68" t="s">
        <v>164</v>
      </c>
      <c r="P164" s="68" t="s">
        <v>1627</v>
      </c>
      <c r="Q164" s="68" t="s">
        <v>164</v>
      </c>
      <c r="R164" s="68" t="s">
        <v>1622</v>
      </c>
      <c r="S164" s="68" t="s">
        <v>1624</v>
      </c>
      <c r="T164" s="68" t="s">
        <v>1622</v>
      </c>
      <c r="U164" s="68" t="s">
        <v>1625</v>
      </c>
      <c r="V164" s="68" t="s">
        <v>164</v>
      </c>
      <c r="W164" s="68" t="s">
        <v>1624</v>
      </c>
      <c r="X164" s="68" t="s">
        <v>1624</v>
      </c>
      <c r="Y164" s="68" t="s">
        <v>1624</v>
      </c>
      <c r="Z164" s="68" t="s">
        <v>1623</v>
      </c>
      <c r="AA164" s="68" t="s">
        <v>1620</v>
      </c>
      <c r="AB164" s="68" t="s">
        <v>1623</v>
      </c>
      <c r="AC164" s="68" t="s">
        <v>1624</v>
      </c>
      <c r="AD164" s="68" t="s">
        <v>1619</v>
      </c>
      <c r="AE164" s="68" t="s">
        <v>164</v>
      </c>
      <c r="AF164" s="68" t="s">
        <v>1622</v>
      </c>
      <c r="AG164" s="68" t="s">
        <v>1624</v>
      </c>
      <c r="AH164" s="68" t="s">
        <v>1625</v>
      </c>
      <c r="AI164" s="68" t="s">
        <v>1623</v>
      </c>
      <c r="AJ164" s="68" t="s">
        <v>1622</v>
      </c>
      <c r="AK164" s="68" t="s">
        <v>1619</v>
      </c>
      <c r="AL164" s="68" t="s">
        <v>1623</v>
      </c>
      <c r="AM164" s="68" t="s">
        <v>1623</v>
      </c>
      <c r="AN164" s="68" t="s">
        <v>1622</v>
      </c>
      <c r="AO164" s="68" t="s">
        <v>1622</v>
      </c>
      <c r="AP164" s="68" t="s">
        <v>1620</v>
      </c>
      <c r="AQ164" s="68" t="s">
        <v>1623</v>
      </c>
      <c r="AR164" s="68" t="s">
        <v>1620</v>
      </c>
      <c r="AS164" s="68" t="s">
        <v>1622</v>
      </c>
      <c r="AT164" s="68" t="s">
        <v>1624</v>
      </c>
      <c r="AU164" s="68" t="s">
        <v>1623</v>
      </c>
      <c r="AV164" s="68" t="s">
        <v>1626</v>
      </c>
      <c r="AW164" s="68" t="s">
        <v>1622</v>
      </c>
      <c r="AX164" s="68" t="s">
        <v>1621</v>
      </c>
      <c r="AY164" s="68" t="s">
        <v>1624</v>
      </c>
      <c r="AZ164" s="68" t="s">
        <v>164</v>
      </c>
      <c r="BA164" s="68" t="s">
        <v>1626</v>
      </c>
      <c r="BB164" s="68" t="s">
        <v>1623</v>
      </c>
      <c r="BC164" s="68" t="s">
        <v>1622</v>
      </c>
      <c r="BD164" s="68" t="s">
        <v>1624</v>
      </c>
      <c r="BE164" s="68" t="s">
        <v>1622</v>
      </c>
      <c r="BF164" s="68" t="s">
        <v>1623</v>
      </c>
      <c r="BH164" s="68" t="s">
        <v>1623</v>
      </c>
    </row>
    <row r="165" spans="1:60">
      <c r="A165" s="132">
        <v>45065</v>
      </c>
      <c r="B165" s="68" t="s">
        <v>1627</v>
      </c>
      <c r="C165" s="68" t="s">
        <v>1625</v>
      </c>
      <c r="D165" s="68" t="s">
        <v>1623</v>
      </c>
      <c r="E165" s="68" t="s">
        <v>1622</v>
      </c>
      <c r="F165" s="68" t="s">
        <v>164</v>
      </c>
      <c r="G165" s="68" t="s">
        <v>1623</v>
      </c>
      <c r="H165" s="68" t="s">
        <v>1622</v>
      </c>
      <c r="I165" s="68" t="s">
        <v>1626</v>
      </c>
      <c r="J165" s="68" t="s">
        <v>164</v>
      </c>
      <c r="K165" s="68" t="s">
        <v>1620</v>
      </c>
      <c r="L165" s="68" t="s">
        <v>1622</v>
      </c>
      <c r="M165" s="68" t="s">
        <v>164</v>
      </c>
      <c r="N165" s="68" t="s">
        <v>1622</v>
      </c>
      <c r="O165" s="68" t="s">
        <v>164</v>
      </c>
      <c r="P165" s="68" t="s">
        <v>1627</v>
      </c>
      <c r="Q165" s="68" t="s">
        <v>164</v>
      </c>
      <c r="R165" s="68" t="s">
        <v>1622</v>
      </c>
      <c r="S165" s="68" t="s">
        <v>1624</v>
      </c>
      <c r="T165" s="68" t="s">
        <v>1622</v>
      </c>
      <c r="U165" s="68" t="s">
        <v>1625</v>
      </c>
      <c r="V165" s="68" t="s">
        <v>164</v>
      </c>
      <c r="W165" s="68" t="s">
        <v>1624</v>
      </c>
      <c r="X165" s="68" t="s">
        <v>1624</v>
      </c>
      <c r="Y165" s="68" t="s">
        <v>1624</v>
      </c>
      <c r="Z165" s="68" t="s">
        <v>1623</v>
      </c>
      <c r="AA165" s="68" t="s">
        <v>1620</v>
      </c>
      <c r="AB165" s="68" t="s">
        <v>1623</v>
      </c>
      <c r="AC165" s="68" t="s">
        <v>1624</v>
      </c>
      <c r="AD165" s="68" t="s">
        <v>1619</v>
      </c>
      <c r="AE165" s="68" t="s">
        <v>164</v>
      </c>
      <c r="AF165" s="68" t="s">
        <v>1622</v>
      </c>
      <c r="AG165" s="68" t="s">
        <v>1624</v>
      </c>
      <c r="AH165" s="68" t="s">
        <v>1625</v>
      </c>
      <c r="AI165" s="68" t="s">
        <v>1623</v>
      </c>
      <c r="AJ165" s="68" t="s">
        <v>1622</v>
      </c>
      <c r="AK165" s="68" t="s">
        <v>1619</v>
      </c>
      <c r="AL165" s="68" t="s">
        <v>1623</v>
      </c>
      <c r="AM165" s="68" t="s">
        <v>1623</v>
      </c>
      <c r="AN165" s="68" t="s">
        <v>1622</v>
      </c>
      <c r="AO165" s="68" t="s">
        <v>1622</v>
      </c>
      <c r="AP165" s="68" t="s">
        <v>1620</v>
      </c>
      <c r="AQ165" s="68" t="s">
        <v>1623</v>
      </c>
      <c r="AR165" s="68" t="s">
        <v>1620</v>
      </c>
      <c r="AS165" s="68" t="s">
        <v>1622</v>
      </c>
      <c r="AT165" s="68" t="s">
        <v>1624</v>
      </c>
      <c r="AU165" s="68" t="s">
        <v>1623</v>
      </c>
      <c r="AV165" s="68" t="s">
        <v>1626</v>
      </c>
      <c r="AW165" s="68" t="s">
        <v>1622</v>
      </c>
      <c r="AX165" s="68" t="s">
        <v>1621</v>
      </c>
      <c r="AY165" s="68" t="s">
        <v>1624</v>
      </c>
      <c r="AZ165" s="68" t="s">
        <v>164</v>
      </c>
      <c r="BA165" s="68" t="s">
        <v>1626</v>
      </c>
      <c r="BB165" s="68" t="s">
        <v>1623</v>
      </c>
      <c r="BC165" s="68" t="s">
        <v>1622</v>
      </c>
      <c r="BD165" s="68" t="s">
        <v>1624</v>
      </c>
      <c r="BE165" s="68" t="s">
        <v>1622</v>
      </c>
      <c r="BF165" s="68" t="s">
        <v>1623</v>
      </c>
      <c r="BH165" s="68" t="s">
        <v>1623</v>
      </c>
    </row>
    <row r="166" spans="1:60">
      <c r="A166" s="132">
        <v>45066</v>
      </c>
      <c r="B166" s="68" t="s">
        <v>1627</v>
      </c>
      <c r="C166" s="68" t="s">
        <v>1625</v>
      </c>
      <c r="D166" s="68" t="s">
        <v>1623</v>
      </c>
      <c r="E166" s="68" t="s">
        <v>1622</v>
      </c>
      <c r="F166" s="68" t="s">
        <v>164</v>
      </c>
      <c r="G166" s="68" t="s">
        <v>1623</v>
      </c>
      <c r="H166" s="68" t="s">
        <v>1622</v>
      </c>
      <c r="I166" s="68" t="s">
        <v>1626</v>
      </c>
      <c r="J166" s="68" t="s">
        <v>164</v>
      </c>
      <c r="K166" s="68" t="s">
        <v>1620</v>
      </c>
      <c r="L166" s="68" t="s">
        <v>1622</v>
      </c>
      <c r="M166" s="68" t="s">
        <v>164</v>
      </c>
      <c r="N166" s="68" t="s">
        <v>1622</v>
      </c>
      <c r="O166" s="68" t="s">
        <v>164</v>
      </c>
      <c r="P166" s="68" t="s">
        <v>1627</v>
      </c>
      <c r="Q166" s="68" t="s">
        <v>164</v>
      </c>
      <c r="R166" s="68" t="s">
        <v>1622</v>
      </c>
      <c r="S166" s="68" t="s">
        <v>1624</v>
      </c>
      <c r="T166" s="68" t="s">
        <v>1622</v>
      </c>
      <c r="U166" s="68" t="s">
        <v>1625</v>
      </c>
      <c r="V166" s="68" t="s">
        <v>164</v>
      </c>
      <c r="W166" s="68" t="s">
        <v>1624</v>
      </c>
      <c r="X166" s="68" t="s">
        <v>1624</v>
      </c>
      <c r="Y166" s="68" t="s">
        <v>1624</v>
      </c>
      <c r="Z166" s="68" t="s">
        <v>1623</v>
      </c>
      <c r="AA166" s="68" t="s">
        <v>1620</v>
      </c>
      <c r="AB166" s="68" t="s">
        <v>1623</v>
      </c>
      <c r="AC166" s="68" t="s">
        <v>1624</v>
      </c>
      <c r="AD166" s="68" t="s">
        <v>1619</v>
      </c>
      <c r="AE166" s="68" t="s">
        <v>164</v>
      </c>
      <c r="AF166" s="68" t="s">
        <v>1622</v>
      </c>
      <c r="AG166" s="68" t="s">
        <v>1624</v>
      </c>
      <c r="AH166" s="68" t="s">
        <v>1625</v>
      </c>
      <c r="AI166" s="68" t="s">
        <v>1623</v>
      </c>
      <c r="AJ166" s="68" t="s">
        <v>1622</v>
      </c>
      <c r="AK166" s="68" t="s">
        <v>1619</v>
      </c>
      <c r="AL166" s="68" t="s">
        <v>1623</v>
      </c>
      <c r="AM166" s="68" t="s">
        <v>1623</v>
      </c>
      <c r="AN166" s="68" t="s">
        <v>1622</v>
      </c>
      <c r="AO166" s="68" t="s">
        <v>1622</v>
      </c>
      <c r="AP166" s="68" t="s">
        <v>1620</v>
      </c>
      <c r="AQ166" s="68" t="s">
        <v>1623</v>
      </c>
      <c r="AR166" s="68" t="s">
        <v>1620</v>
      </c>
      <c r="AS166" s="68" t="s">
        <v>1622</v>
      </c>
      <c r="AT166" s="68" t="s">
        <v>1624</v>
      </c>
      <c r="AU166" s="68" t="s">
        <v>1623</v>
      </c>
      <c r="AV166" s="68" t="s">
        <v>1626</v>
      </c>
      <c r="AW166" s="68" t="s">
        <v>1622</v>
      </c>
      <c r="AX166" s="68" t="s">
        <v>1621</v>
      </c>
      <c r="AY166" s="68" t="s">
        <v>1624</v>
      </c>
      <c r="AZ166" s="68" t="s">
        <v>164</v>
      </c>
      <c r="BA166" s="68" t="s">
        <v>1626</v>
      </c>
      <c r="BB166" s="68" t="s">
        <v>1623</v>
      </c>
      <c r="BC166" s="68" t="s">
        <v>1622</v>
      </c>
      <c r="BD166" s="68" t="s">
        <v>1624</v>
      </c>
      <c r="BE166" s="68" t="s">
        <v>1622</v>
      </c>
      <c r="BF166" s="68" t="s">
        <v>1623</v>
      </c>
      <c r="BH166" s="68" t="s">
        <v>1623</v>
      </c>
    </row>
    <row r="167" spans="1:60">
      <c r="A167" s="132">
        <v>45067</v>
      </c>
      <c r="B167" s="68" t="s">
        <v>1627</v>
      </c>
      <c r="C167" s="68" t="s">
        <v>1625</v>
      </c>
      <c r="D167" s="68" t="s">
        <v>1623</v>
      </c>
      <c r="E167" s="68" t="s">
        <v>1622</v>
      </c>
      <c r="F167" s="68" t="s">
        <v>164</v>
      </c>
      <c r="G167" s="68" t="s">
        <v>1623</v>
      </c>
      <c r="H167" s="68" t="s">
        <v>1622</v>
      </c>
      <c r="I167" s="68" t="s">
        <v>1626</v>
      </c>
      <c r="J167" s="68" t="s">
        <v>164</v>
      </c>
      <c r="K167" s="68" t="s">
        <v>1620</v>
      </c>
      <c r="L167" s="68" t="s">
        <v>1622</v>
      </c>
      <c r="M167" s="68" t="s">
        <v>164</v>
      </c>
      <c r="N167" s="68" t="s">
        <v>1622</v>
      </c>
      <c r="O167" s="68" t="s">
        <v>164</v>
      </c>
      <c r="P167" s="68" t="s">
        <v>1627</v>
      </c>
      <c r="Q167" s="68" t="s">
        <v>164</v>
      </c>
      <c r="R167" s="68" t="s">
        <v>1622</v>
      </c>
      <c r="S167" s="68" t="s">
        <v>1624</v>
      </c>
      <c r="T167" s="68" t="s">
        <v>1622</v>
      </c>
      <c r="U167" s="68" t="s">
        <v>1625</v>
      </c>
      <c r="V167" s="68" t="s">
        <v>164</v>
      </c>
      <c r="W167" s="68" t="s">
        <v>1624</v>
      </c>
      <c r="X167" s="68" t="s">
        <v>1624</v>
      </c>
      <c r="Y167" s="68" t="s">
        <v>1624</v>
      </c>
      <c r="Z167" s="68" t="s">
        <v>1623</v>
      </c>
      <c r="AA167" s="68" t="s">
        <v>1620</v>
      </c>
      <c r="AB167" s="68" t="s">
        <v>1623</v>
      </c>
      <c r="AC167" s="68" t="s">
        <v>1624</v>
      </c>
      <c r="AD167" s="68" t="s">
        <v>1619</v>
      </c>
      <c r="AE167" s="68" t="s">
        <v>164</v>
      </c>
      <c r="AF167" s="68" t="s">
        <v>1622</v>
      </c>
      <c r="AG167" s="68" t="s">
        <v>1624</v>
      </c>
      <c r="AH167" s="68" t="s">
        <v>1625</v>
      </c>
      <c r="AI167" s="68" t="s">
        <v>1623</v>
      </c>
      <c r="AJ167" s="68" t="s">
        <v>1622</v>
      </c>
      <c r="AK167" s="68" t="s">
        <v>1619</v>
      </c>
      <c r="AL167" s="68" t="s">
        <v>1623</v>
      </c>
      <c r="AM167" s="68" t="s">
        <v>1623</v>
      </c>
      <c r="AN167" s="68" t="s">
        <v>1622</v>
      </c>
      <c r="AO167" s="68" t="s">
        <v>1622</v>
      </c>
      <c r="AP167" s="68" t="s">
        <v>1620</v>
      </c>
      <c r="AQ167" s="68" t="s">
        <v>1623</v>
      </c>
      <c r="AR167" s="68" t="s">
        <v>1620</v>
      </c>
      <c r="AS167" s="68" t="s">
        <v>1622</v>
      </c>
      <c r="AT167" s="68" t="s">
        <v>1624</v>
      </c>
      <c r="AU167" s="68" t="s">
        <v>1623</v>
      </c>
      <c r="AV167" s="68" t="s">
        <v>1626</v>
      </c>
      <c r="AW167" s="68" t="s">
        <v>1622</v>
      </c>
      <c r="AX167" s="68" t="s">
        <v>1621</v>
      </c>
      <c r="AY167" s="68" t="s">
        <v>1624</v>
      </c>
      <c r="AZ167" s="68" t="s">
        <v>164</v>
      </c>
      <c r="BA167" s="68" t="s">
        <v>1626</v>
      </c>
      <c r="BB167" s="68" t="s">
        <v>1623</v>
      </c>
      <c r="BC167" s="68" t="s">
        <v>1622</v>
      </c>
      <c r="BD167" s="68" t="s">
        <v>1624</v>
      </c>
      <c r="BE167" s="68" t="s">
        <v>1622</v>
      </c>
      <c r="BF167" s="68" t="s">
        <v>1623</v>
      </c>
      <c r="BH167" s="68" t="s">
        <v>1623</v>
      </c>
    </row>
    <row r="168" spans="1:60">
      <c r="A168" s="132">
        <v>45068</v>
      </c>
      <c r="B168" s="68" t="s">
        <v>1627</v>
      </c>
      <c r="C168" s="68" t="s">
        <v>1625</v>
      </c>
      <c r="D168" s="68" t="s">
        <v>1623</v>
      </c>
      <c r="E168" s="68" t="s">
        <v>1622</v>
      </c>
      <c r="F168" s="68" t="s">
        <v>164</v>
      </c>
      <c r="G168" s="68" t="s">
        <v>1623</v>
      </c>
      <c r="H168" s="68" t="s">
        <v>1622</v>
      </c>
      <c r="I168" s="68" t="s">
        <v>1626</v>
      </c>
      <c r="J168" s="68" t="s">
        <v>164</v>
      </c>
      <c r="K168" s="68" t="s">
        <v>1620</v>
      </c>
      <c r="L168" s="68" t="s">
        <v>1622</v>
      </c>
      <c r="M168" s="68" t="s">
        <v>164</v>
      </c>
      <c r="N168" s="68" t="s">
        <v>1622</v>
      </c>
      <c r="O168" s="68" t="s">
        <v>164</v>
      </c>
      <c r="P168" s="68" t="s">
        <v>1627</v>
      </c>
      <c r="Q168" s="68" t="s">
        <v>164</v>
      </c>
      <c r="R168" s="68" t="s">
        <v>1622</v>
      </c>
      <c r="S168" s="68" t="s">
        <v>1624</v>
      </c>
      <c r="T168" s="68" t="s">
        <v>1622</v>
      </c>
      <c r="U168" s="68" t="s">
        <v>1625</v>
      </c>
      <c r="V168" s="68" t="s">
        <v>164</v>
      </c>
      <c r="W168" s="68" t="s">
        <v>1624</v>
      </c>
      <c r="X168" s="68" t="s">
        <v>1624</v>
      </c>
      <c r="Y168" s="68" t="s">
        <v>1624</v>
      </c>
      <c r="Z168" s="68" t="s">
        <v>1623</v>
      </c>
      <c r="AA168" s="68" t="s">
        <v>1620</v>
      </c>
      <c r="AB168" s="68" t="s">
        <v>1623</v>
      </c>
      <c r="AC168" s="68" t="s">
        <v>1624</v>
      </c>
      <c r="AD168" s="68" t="s">
        <v>1619</v>
      </c>
      <c r="AE168" s="68" t="s">
        <v>164</v>
      </c>
      <c r="AF168" s="68" t="s">
        <v>1622</v>
      </c>
      <c r="AG168" s="68" t="s">
        <v>1624</v>
      </c>
      <c r="AH168" s="68" t="s">
        <v>1625</v>
      </c>
      <c r="AI168" s="68" t="s">
        <v>1623</v>
      </c>
      <c r="AJ168" s="68" t="s">
        <v>1622</v>
      </c>
      <c r="AK168" s="68" t="s">
        <v>1619</v>
      </c>
      <c r="AL168" s="68" t="s">
        <v>1623</v>
      </c>
      <c r="AM168" s="68" t="s">
        <v>1623</v>
      </c>
      <c r="AN168" s="68" t="s">
        <v>1622</v>
      </c>
      <c r="AO168" s="68" t="s">
        <v>1622</v>
      </c>
      <c r="AP168" s="68" t="s">
        <v>1620</v>
      </c>
      <c r="AQ168" s="68" t="s">
        <v>1623</v>
      </c>
      <c r="AR168" s="68" t="s">
        <v>1620</v>
      </c>
      <c r="AS168" s="68" t="s">
        <v>1622</v>
      </c>
      <c r="AT168" s="68" t="s">
        <v>1624</v>
      </c>
      <c r="AU168" s="68" t="s">
        <v>1623</v>
      </c>
      <c r="AV168" s="68" t="s">
        <v>1626</v>
      </c>
      <c r="AW168" s="68" t="s">
        <v>1622</v>
      </c>
      <c r="AX168" s="68" t="s">
        <v>1621</v>
      </c>
      <c r="AY168" s="68" t="s">
        <v>1624</v>
      </c>
      <c r="AZ168" s="68" t="s">
        <v>164</v>
      </c>
      <c r="BA168" s="68" t="s">
        <v>1626</v>
      </c>
      <c r="BB168" s="68" t="s">
        <v>1623</v>
      </c>
      <c r="BC168" s="68" t="s">
        <v>1622</v>
      </c>
      <c r="BD168" s="68" t="s">
        <v>1624</v>
      </c>
      <c r="BE168" s="68" t="s">
        <v>1622</v>
      </c>
      <c r="BF168" s="68" t="s">
        <v>1623</v>
      </c>
      <c r="BH168" s="68" t="s">
        <v>1623</v>
      </c>
    </row>
    <row r="169" spans="1:60">
      <c r="A169" s="132">
        <v>45069</v>
      </c>
      <c r="B169" s="68" t="s">
        <v>1627</v>
      </c>
      <c r="C169" s="68" t="s">
        <v>1625</v>
      </c>
      <c r="D169" s="68" t="s">
        <v>1623</v>
      </c>
      <c r="E169" s="68" t="s">
        <v>1622</v>
      </c>
      <c r="F169" s="68" t="s">
        <v>164</v>
      </c>
      <c r="G169" s="68" t="s">
        <v>1623</v>
      </c>
      <c r="H169" s="68" t="s">
        <v>1622</v>
      </c>
      <c r="I169" s="68" t="s">
        <v>1626</v>
      </c>
      <c r="J169" s="68" t="s">
        <v>164</v>
      </c>
      <c r="K169" s="68" t="s">
        <v>1620</v>
      </c>
      <c r="L169" s="68" t="s">
        <v>1622</v>
      </c>
      <c r="M169" s="68" t="s">
        <v>164</v>
      </c>
      <c r="N169" s="68" t="s">
        <v>1622</v>
      </c>
      <c r="O169" s="68" t="s">
        <v>164</v>
      </c>
      <c r="P169" s="68" t="s">
        <v>1627</v>
      </c>
      <c r="Q169" s="68" t="s">
        <v>164</v>
      </c>
      <c r="R169" s="68" t="s">
        <v>1622</v>
      </c>
      <c r="S169" s="68" t="s">
        <v>1624</v>
      </c>
      <c r="T169" s="68" t="s">
        <v>1622</v>
      </c>
      <c r="U169" s="68" t="s">
        <v>1625</v>
      </c>
      <c r="V169" s="68" t="s">
        <v>164</v>
      </c>
      <c r="W169" s="68" t="s">
        <v>1624</v>
      </c>
      <c r="X169" s="68" t="s">
        <v>1624</v>
      </c>
      <c r="Y169" s="68" t="s">
        <v>1624</v>
      </c>
      <c r="Z169" s="68" t="s">
        <v>1623</v>
      </c>
      <c r="AA169" s="68" t="s">
        <v>1620</v>
      </c>
      <c r="AB169" s="68" t="s">
        <v>1623</v>
      </c>
      <c r="AC169" s="68" t="s">
        <v>1624</v>
      </c>
      <c r="AD169" s="68" t="s">
        <v>1619</v>
      </c>
      <c r="AE169" s="68" t="s">
        <v>164</v>
      </c>
      <c r="AF169" s="68" t="s">
        <v>1622</v>
      </c>
      <c r="AG169" s="68" t="s">
        <v>1624</v>
      </c>
      <c r="AH169" s="68" t="s">
        <v>1625</v>
      </c>
      <c r="AI169" s="68" t="s">
        <v>1623</v>
      </c>
      <c r="AJ169" s="68" t="s">
        <v>1622</v>
      </c>
      <c r="AK169" s="68" t="s">
        <v>1619</v>
      </c>
      <c r="AL169" s="68" t="s">
        <v>1623</v>
      </c>
      <c r="AM169" s="68" t="s">
        <v>1623</v>
      </c>
      <c r="AN169" s="68" t="s">
        <v>1622</v>
      </c>
      <c r="AO169" s="68" t="s">
        <v>1622</v>
      </c>
      <c r="AP169" s="68" t="s">
        <v>1620</v>
      </c>
      <c r="AQ169" s="68" t="s">
        <v>1623</v>
      </c>
      <c r="AR169" s="68" t="s">
        <v>1620</v>
      </c>
      <c r="AS169" s="68" t="s">
        <v>1622</v>
      </c>
      <c r="AT169" s="68" t="s">
        <v>1624</v>
      </c>
      <c r="AU169" s="68" t="s">
        <v>1623</v>
      </c>
      <c r="AV169" s="68" t="s">
        <v>1626</v>
      </c>
      <c r="AW169" s="68" t="s">
        <v>1622</v>
      </c>
      <c r="AX169" s="68" t="s">
        <v>1621</v>
      </c>
      <c r="AY169" s="68" t="s">
        <v>1624</v>
      </c>
      <c r="AZ169" s="68" t="s">
        <v>164</v>
      </c>
      <c r="BA169" s="68" t="s">
        <v>1626</v>
      </c>
      <c r="BB169" s="68" t="s">
        <v>1623</v>
      </c>
      <c r="BC169" s="68" t="s">
        <v>1622</v>
      </c>
      <c r="BD169" s="68" t="s">
        <v>1624</v>
      </c>
      <c r="BE169" s="68" t="s">
        <v>1622</v>
      </c>
      <c r="BF169" s="68" t="s">
        <v>1623</v>
      </c>
      <c r="BH169" s="68" t="s">
        <v>1623</v>
      </c>
    </row>
    <row r="170" spans="1:60">
      <c r="A170" s="132">
        <v>45070</v>
      </c>
      <c r="B170" s="68" t="s">
        <v>1627</v>
      </c>
      <c r="C170" s="68" t="s">
        <v>1625</v>
      </c>
      <c r="D170" s="68" t="s">
        <v>1623</v>
      </c>
      <c r="E170" s="68" t="s">
        <v>1622</v>
      </c>
      <c r="F170" s="68" t="s">
        <v>164</v>
      </c>
      <c r="G170" s="68" t="s">
        <v>1623</v>
      </c>
      <c r="H170" s="68" t="s">
        <v>1622</v>
      </c>
      <c r="I170" s="68" t="s">
        <v>1626</v>
      </c>
      <c r="J170" s="68" t="s">
        <v>164</v>
      </c>
      <c r="K170" s="68" t="s">
        <v>1620</v>
      </c>
      <c r="L170" s="68" t="s">
        <v>1622</v>
      </c>
      <c r="M170" s="68" t="s">
        <v>164</v>
      </c>
      <c r="N170" s="68" t="s">
        <v>1622</v>
      </c>
      <c r="O170" s="68" t="s">
        <v>164</v>
      </c>
      <c r="P170" s="68" t="s">
        <v>1627</v>
      </c>
      <c r="Q170" s="68" t="s">
        <v>164</v>
      </c>
      <c r="R170" s="68" t="s">
        <v>1622</v>
      </c>
      <c r="S170" s="68" t="s">
        <v>1624</v>
      </c>
      <c r="T170" s="68" t="s">
        <v>1622</v>
      </c>
      <c r="U170" s="68" t="s">
        <v>1625</v>
      </c>
      <c r="V170" s="68" t="s">
        <v>164</v>
      </c>
      <c r="W170" s="68" t="s">
        <v>1624</v>
      </c>
      <c r="X170" s="68" t="s">
        <v>1624</v>
      </c>
      <c r="Y170" s="68" t="s">
        <v>1624</v>
      </c>
      <c r="Z170" s="68" t="s">
        <v>1623</v>
      </c>
      <c r="AA170" s="68" t="s">
        <v>1620</v>
      </c>
      <c r="AB170" s="68" t="s">
        <v>1623</v>
      </c>
      <c r="AC170" s="68" t="s">
        <v>1624</v>
      </c>
      <c r="AD170" s="68" t="s">
        <v>1619</v>
      </c>
      <c r="AE170" s="68" t="s">
        <v>164</v>
      </c>
      <c r="AF170" s="68" t="s">
        <v>1622</v>
      </c>
      <c r="AG170" s="68" t="s">
        <v>1624</v>
      </c>
      <c r="AH170" s="68" t="s">
        <v>1625</v>
      </c>
      <c r="AI170" s="68" t="s">
        <v>1623</v>
      </c>
      <c r="AJ170" s="68" t="s">
        <v>1622</v>
      </c>
      <c r="AK170" s="68" t="s">
        <v>1619</v>
      </c>
      <c r="AL170" s="68" t="s">
        <v>1623</v>
      </c>
      <c r="AM170" s="68" t="s">
        <v>1623</v>
      </c>
      <c r="AN170" s="68" t="s">
        <v>1622</v>
      </c>
      <c r="AO170" s="68" t="s">
        <v>1622</v>
      </c>
      <c r="AP170" s="68" t="s">
        <v>1620</v>
      </c>
      <c r="AQ170" s="68" t="s">
        <v>1623</v>
      </c>
      <c r="AR170" s="68" t="s">
        <v>1620</v>
      </c>
      <c r="AS170" s="68" t="s">
        <v>1622</v>
      </c>
      <c r="AT170" s="68" t="s">
        <v>1624</v>
      </c>
      <c r="AU170" s="68" t="s">
        <v>1623</v>
      </c>
      <c r="AV170" s="68" t="s">
        <v>1626</v>
      </c>
      <c r="AW170" s="68" t="s">
        <v>1622</v>
      </c>
      <c r="AX170" s="68" t="s">
        <v>1621</v>
      </c>
      <c r="AY170" s="68" t="s">
        <v>1624</v>
      </c>
      <c r="AZ170" s="68" t="s">
        <v>164</v>
      </c>
      <c r="BA170" s="68" t="s">
        <v>1626</v>
      </c>
      <c r="BB170" s="68" t="s">
        <v>1623</v>
      </c>
      <c r="BC170" s="68" t="s">
        <v>1622</v>
      </c>
      <c r="BD170" s="68" t="s">
        <v>1624</v>
      </c>
      <c r="BE170" s="68" t="s">
        <v>1622</v>
      </c>
      <c r="BF170" s="68" t="s">
        <v>1623</v>
      </c>
      <c r="BH170" s="68" t="s">
        <v>1623</v>
      </c>
    </row>
    <row r="171" spans="1:60">
      <c r="A171" s="132">
        <v>45071</v>
      </c>
      <c r="B171" s="68" t="s">
        <v>1627</v>
      </c>
      <c r="C171" s="68" t="s">
        <v>1625</v>
      </c>
      <c r="D171" s="68" t="s">
        <v>1623</v>
      </c>
      <c r="E171" s="68" t="s">
        <v>1622</v>
      </c>
      <c r="F171" s="68" t="s">
        <v>164</v>
      </c>
      <c r="G171" s="68" t="s">
        <v>1623</v>
      </c>
      <c r="H171" s="68" t="s">
        <v>1622</v>
      </c>
      <c r="I171" s="68" t="s">
        <v>1626</v>
      </c>
      <c r="J171" s="68" t="s">
        <v>164</v>
      </c>
      <c r="K171" s="68" t="s">
        <v>1620</v>
      </c>
      <c r="L171" s="68" t="s">
        <v>1622</v>
      </c>
      <c r="M171" s="68" t="s">
        <v>164</v>
      </c>
      <c r="N171" s="68" t="s">
        <v>1622</v>
      </c>
      <c r="O171" s="68" t="s">
        <v>164</v>
      </c>
      <c r="P171" s="68" t="s">
        <v>1627</v>
      </c>
      <c r="Q171" s="68" t="s">
        <v>164</v>
      </c>
      <c r="R171" s="68" t="s">
        <v>1622</v>
      </c>
      <c r="S171" s="68" t="s">
        <v>1624</v>
      </c>
      <c r="T171" s="68" t="s">
        <v>1622</v>
      </c>
      <c r="U171" s="68" t="s">
        <v>1625</v>
      </c>
      <c r="V171" s="68" t="s">
        <v>164</v>
      </c>
      <c r="W171" s="68" t="s">
        <v>1624</v>
      </c>
      <c r="X171" s="68" t="s">
        <v>1624</v>
      </c>
      <c r="Y171" s="68" t="s">
        <v>1624</v>
      </c>
      <c r="Z171" s="68" t="s">
        <v>1623</v>
      </c>
      <c r="AA171" s="68" t="s">
        <v>1620</v>
      </c>
      <c r="AB171" s="68" t="s">
        <v>1623</v>
      </c>
      <c r="AC171" s="68" t="s">
        <v>1624</v>
      </c>
      <c r="AD171" s="68" t="s">
        <v>1619</v>
      </c>
      <c r="AE171" s="68" t="s">
        <v>164</v>
      </c>
      <c r="AF171" s="68" t="s">
        <v>1622</v>
      </c>
      <c r="AG171" s="68" t="s">
        <v>1624</v>
      </c>
      <c r="AH171" s="68" t="s">
        <v>1625</v>
      </c>
      <c r="AI171" s="68" t="s">
        <v>1623</v>
      </c>
      <c r="AJ171" s="68" t="s">
        <v>1622</v>
      </c>
      <c r="AK171" s="68" t="s">
        <v>1619</v>
      </c>
      <c r="AL171" s="68" t="s">
        <v>1623</v>
      </c>
      <c r="AM171" s="68" t="s">
        <v>1623</v>
      </c>
      <c r="AN171" s="68" t="s">
        <v>1622</v>
      </c>
      <c r="AO171" s="68" t="s">
        <v>1622</v>
      </c>
      <c r="AP171" s="68" t="s">
        <v>1620</v>
      </c>
      <c r="AQ171" s="68" t="s">
        <v>1623</v>
      </c>
      <c r="AR171" s="68" t="s">
        <v>1620</v>
      </c>
      <c r="AS171" s="68" t="s">
        <v>1622</v>
      </c>
      <c r="AT171" s="68" t="s">
        <v>1624</v>
      </c>
      <c r="AU171" s="68" t="s">
        <v>1623</v>
      </c>
      <c r="AV171" s="68" t="s">
        <v>1626</v>
      </c>
      <c r="AW171" s="68" t="s">
        <v>1622</v>
      </c>
      <c r="AX171" s="68" t="s">
        <v>1621</v>
      </c>
      <c r="AY171" s="68" t="s">
        <v>1624</v>
      </c>
      <c r="AZ171" s="68" t="s">
        <v>164</v>
      </c>
      <c r="BA171" s="68" t="s">
        <v>1626</v>
      </c>
      <c r="BB171" s="68" t="s">
        <v>1623</v>
      </c>
      <c r="BC171" s="68" t="s">
        <v>1622</v>
      </c>
      <c r="BD171" s="68" t="s">
        <v>1624</v>
      </c>
      <c r="BE171" s="68" t="s">
        <v>1622</v>
      </c>
      <c r="BF171" s="68" t="s">
        <v>1623</v>
      </c>
      <c r="BH171" s="68" t="s">
        <v>1623</v>
      </c>
    </row>
    <row r="172" spans="1:60">
      <c r="A172" s="132">
        <v>45072</v>
      </c>
      <c r="B172" s="68" t="s">
        <v>1627</v>
      </c>
      <c r="C172" s="68" t="s">
        <v>1625</v>
      </c>
      <c r="D172" s="68" t="s">
        <v>1623</v>
      </c>
      <c r="E172" s="68" t="s">
        <v>1622</v>
      </c>
      <c r="F172" s="68" t="s">
        <v>164</v>
      </c>
      <c r="G172" s="68" t="s">
        <v>1623</v>
      </c>
      <c r="H172" s="68" t="s">
        <v>1622</v>
      </c>
      <c r="I172" s="68" t="s">
        <v>1626</v>
      </c>
      <c r="J172" s="68" t="s">
        <v>164</v>
      </c>
      <c r="K172" s="68" t="s">
        <v>1620</v>
      </c>
      <c r="L172" s="68" t="s">
        <v>1622</v>
      </c>
      <c r="M172" s="68" t="s">
        <v>164</v>
      </c>
      <c r="N172" s="68" t="s">
        <v>1622</v>
      </c>
      <c r="O172" s="68" t="s">
        <v>164</v>
      </c>
      <c r="P172" s="68" t="s">
        <v>1627</v>
      </c>
      <c r="Q172" s="68" t="s">
        <v>164</v>
      </c>
      <c r="R172" s="68" t="s">
        <v>1622</v>
      </c>
      <c r="S172" s="68" t="s">
        <v>1624</v>
      </c>
      <c r="T172" s="68" t="s">
        <v>1622</v>
      </c>
      <c r="U172" s="68" t="s">
        <v>1625</v>
      </c>
      <c r="V172" s="68" t="s">
        <v>164</v>
      </c>
      <c r="W172" s="68" t="s">
        <v>1624</v>
      </c>
      <c r="X172" s="68" t="s">
        <v>1624</v>
      </c>
      <c r="Y172" s="68" t="s">
        <v>1624</v>
      </c>
      <c r="Z172" s="68" t="s">
        <v>1623</v>
      </c>
      <c r="AA172" s="68" t="s">
        <v>1620</v>
      </c>
      <c r="AB172" s="68" t="s">
        <v>1623</v>
      </c>
      <c r="AC172" s="68" t="s">
        <v>1624</v>
      </c>
      <c r="AD172" s="68" t="s">
        <v>1619</v>
      </c>
      <c r="AE172" s="68" t="s">
        <v>164</v>
      </c>
      <c r="AF172" s="68" t="s">
        <v>1622</v>
      </c>
      <c r="AG172" s="68" t="s">
        <v>1624</v>
      </c>
      <c r="AH172" s="68" t="s">
        <v>1625</v>
      </c>
      <c r="AI172" s="68" t="s">
        <v>1623</v>
      </c>
      <c r="AJ172" s="68" t="s">
        <v>1622</v>
      </c>
      <c r="AK172" s="68" t="s">
        <v>1619</v>
      </c>
      <c r="AL172" s="68" t="s">
        <v>1623</v>
      </c>
      <c r="AM172" s="68" t="s">
        <v>1623</v>
      </c>
      <c r="AN172" s="68" t="s">
        <v>1622</v>
      </c>
      <c r="AO172" s="68" t="s">
        <v>1622</v>
      </c>
      <c r="AP172" s="68" t="s">
        <v>1620</v>
      </c>
      <c r="AQ172" s="68" t="s">
        <v>1623</v>
      </c>
      <c r="AR172" s="68" t="s">
        <v>1620</v>
      </c>
      <c r="AS172" s="68" t="s">
        <v>1622</v>
      </c>
      <c r="AT172" s="68" t="s">
        <v>1624</v>
      </c>
      <c r="AU172" s="68" t="s">
        <v>1623</v>
      </c>
      <c r="AV172" s="68" t="s">
        <v>1626</v>
      </c>
      <c r="AW172" s="68" t="s">
        <v>1622</v>
      </c>
      <c r="AX172" s="68" t="s">
        <v>1621</v>
      </c>
      <c r="AY172" s="68" t="s">
        <v>1624</v>
      </c>
      <c r="AZ172" s="68" t="s">
        <v>164</v>
      </c>
      <c r="BA172" s="68" t="s">
        <v>1626</v>
      </c>
      <c r="BB172" s="68" t="s">
        <v>1623</v>
      </c>
      <c r="BC172" s="68" t="s">
        <v>1622</v>
      </c>
      <c r="BD172" s="68" t="s">
        <v>1624</v>
      </c>
      <c r="BE172" s="68" t="s">
        <v>1622</v>
      </c>
      <c r="BF172" s="68" t="s">
        <v>1623</v>
      </c>
      <c r="BH172" s="68" t="s">
        <v>1623</v>
      </c>
    </row>
    <row r="173" spans="1:60">
      <c r="A173" s="132">
        <v>45073</v>
      </c>
      <c r="B173" s="68" t="s">
        <v>1627</v>
      </c>
      <c r="C173" s="68" t="s">
        <v>1625</v>
      </c>
      <c r="D173" s="68" t="s">
        <v>1623</v>
      </c>
      <c r="E173" s="68" t="s">
        <v>1622</v>
      </c>
      <c r="F173" s="68" t="s">
        <v>164</v>
      </c>
      <c r="G173" s="68" t="s">
        <v>1623</v>
      </c>
      <c r="H173" s="68" t="s">
        <v>1622</v>
      </c>
      <c r="I173" s="68" t="s">
        <v>1626</v>
      </c>
      <c r="J173" s="68" t="s">
        <v>164</v>
      </c>
      <c r="K173" s="68" t="s">
        <v>1620</v>
      </c>
      <c r="L173" s="68" t="s">
        <v>1622</v>
      </c>
      <c r="M173" s="68" t="s">
        <v>164</v>
      </c>
      <c r="N173" s="68" t="s">
        <v>1622</v>
      </c>
      <c r="O173" s="68" t="s">
        <v>164</v>
      </c>
      <c r="P173" s="68" t="s">
        <v>1627</v>
      </c>
      <c r="Q173" s="68" t="s">
        <v>164</v>
      </c>
      <c r="R173" s="68" t="s">
        <v>1622</v>
      </c>
      <c r="S173" s="68" t="s">
        <v>1624</v>
      </c>
      <c r="T173" s="68" t="s">
        <v>1622</v>
      </c>
      <c r="U173" s="68" t="s">
        <v>1625</v>
      </c>
      <c r="V173" s="68" t="s">
        <v>164</v>
      </c>
      <c r="W173" s="68" t="s">
        <v>1624</v>
      </c>
      <c r="X173" s="68" t="s">
        <v>1624</v>
      </c>
      <c r="Y173" s="68" t="s">
        <v>1624</v>
      </c>
      <c r="Z173" s="68" t="s">
        <v>1623</v>
      </c>
      <c r="AA173" s="68" t="s">
        <v>1620</v>
      </c>
      <c r="AB173" s="68" t="s">
        <v>1623</v>
      </c>
      <c r="AC173" s="68" t="s">
        <v>1624</v>
      </c>
      <c r="AD173" s="68" t="s">
        <v>1619</v>
      </c>
      <c r="AE173" s="68" t="s">
        <v>164</v>
      </c>
      <c r="AF173" s="68" t="s">
        <v>1622</v>
      </c>
      <c r="AG173" s="68" t="s">
        <v>1624</v>
      </c>
      <c r="AH173" s="68" t="s">
        <v>1625</v>
      </c>
      <c r="AI173" s="68" t="s">
        <v>1623</v>
      </c>
      <c r="AJ173" s="68" t="s">
        <v>1622</v>
      </c>
      <c r="AK173" s="68" t="s">
        <v>1619</v>
      </c>
      <c r="AL173" s="68" t="s">
        <v>1623</v>
      </c>
      <c r="AM173" s="68" t="s">
        <v>1623</v>
      </c>
      <c r="AN173" s="68" t="s">
        <v>1622</v>
      </c>
      <c r="AO173" s="68" t="s">
        <v>1622</v>
      </c>
      <c r="AP173" s="68" t="s">
        <v>1620</v>
      </c>
      <c r="AQ173" s="68" t="s">
        <v>1623</v>
      </c>
      <c r="AR173" s="68" t="s">
        <v>1620</v>
      </c>
      <c r="AS173" s="68" t="s">
        <v>1622</v>
      </c>
      <c r="AT173" s="68" t="s">
        <v>1624</v>
      </c>
      <c r="AU173" s="68" t="s">
        <v>1623</v>
      </c>
      <c r="AV173" s="68" t="s">
        <v>1626</v>
      </c>
      <c r="AW173" s="68" t="s">
        <v>1622</v>
      </c>
      <c r="AX173" s="68" t="s">
        <v>1621</v>
      </c>
      <c r="AY173" s="68" t="s">
        <v>1624</v>
      </c>
      <c r="AZ173" s="68" t="s">
        <v>164</v>
      </c>
      <c r="BA173" s="68" t="s">
        <v>1626</v>
      </c>
      <c r="BB173" s="68" t="s">
        <v>1623</v>
      </c>
      <c r="BC173" s="68" t="s">
        <v>1622</v>
      </c>
      <c r="BD173" s="68" t="s">
        <v>1624</v>
      </c>
      <c r="BE173" s="68" t="s">
        <v>1622</v>
      </c>
      <c r="BF173" s="68" t="s">
        <v>1623</v>
      </c>
      <c r="BH173" s="68" t="s">
        <v>1623</v>
      </c>
    </row>
    <row r="174" spans="1:60">
      <c r="A174" s="132">
        <v>45074</v>
      </c>
      <c r="B174" s="68" t="s">
        <v>1627</v>
      </c>
      <c r="C174" s="68" t="s">
        <v>1625</v>
      </c>
      <c r="D174" s="68" t="s">
        <v>1623</v>
      </c>
      <c r="E174" s="68" t="s">
        <v>1622</v>
      </c>
      <c r="F174" s="68" t="s">
        <v>164</v>
      </c>
      <c r="G174" s="68" t="s">
        <v>1623</v>
      </c>
      <c r="H174" s="68" t="s">
        <v>1622</v>
      </c>
      <c r="I174" s="68" t="s">
        <v>1626</v>
      </c>
      <c r="J174" s="68" t="s">
        <v>164</v>
      </c>
      <c r="K174" s="68" t="s">
        <v>1620</v>
      </c>
      <c r="L174" s="68" t="s">
        <v>1622</v>
      </c>
      <c r="M174" s="68" t="s">
        <v>164</v>
      </c>
      <c r="N174" s="68" t="s">
        <v>1622</v>
      </c>
      <c r="O174" s="68" t="s">
        <v>164</v>
      </c>
      <c r="P174" s="68" t="s">
        <v>1627</v>
      </c>
      <c r="Q174" s="68" t="s">
        <v>164</v>
      </c>
      <c r="R174" s="68" t="s">
        <v>1622</v>
      </c>
      <c r="S174" s="68" t="s">
        <v>1624</v>
      </c>
      <c r="T174" s="68" t="s">
        <v>1622</v>
      </c>
      <c r="U174" s="68" t="s">
        <v>1625</v>
      </c>
      <c r="V174" s="68" t="s">
        <v>164</v>
      </c>
      <c r="W174" s="68" t="s">
        <v>1624</v>
      </c>
      <c r="X174" s="68" t="s">
        <v>1624</v>
      </c>
      <c r="Y174" s="68" t="s">
        <v>1624</v>
      </c>
      <c r="Z174" s="68" t="s">
        <v>1623</v>
      </c>
      <c r="AA174" s="68" t="s">
        <v>1620</v>
      </c>
      <c r="AB174" s="68" t="s">
        <v>1623</v>
      </c>
      <c r="AC174" s="68" t="s">
        <v>1624</v>
      </c>
      <c r="AD174" s="68" t="s">
        <v>1619</v>
      </c>
      <c r="AE174" s="68" t="s">
        <v>164</v>
      </c>
      <c r="AF174" s="68" t="s">
        <v>1622</v>
      </c>
      <c r="AG174" s="68" t="s">
        <v>1624</v>
      </c>
      <c r="AH174" s="68" t="s">
        <v>1625</v>
      </c>
      <c r="AI174" s="68" t="s">
        <v>1623</v>
      </c>
      <c r="AJ174" s="68" t="s">
        <v>1622</v>
      </c>
      <c r="AK174" s="68" t="s">
        <v>1619</v>
      </c>
      <c r="AL174" s="68" t="s">
        <v>1623</v>
      </c>
      <c r="AM174" s="68" t="s">
        <v>1623</v>
      </c>
      <c r="AN174" s="68" t="s">
        <v>1622</v>
      </c>
      <c r="AO174" s="68" t="s">
        <v>1622</v>
      </c>
      <c r="AP174" s="68" t="s">
        <v>1620</v>
      </c>
      <c r="AQ174" s="68" t="s">
        <v>1623</v>
      </c>
      <c r="AR174" s="68" t="s">
        <v>1620</v>
      </c>
      <c r="AS174" s="68" t="s">
        <v>1622</v>
      </c>
      <c r="AT174" s="68" t="s">
        <v>1624</v>
      </c>
      <c r="AU174" s="68" t="s">
        <v>1623</v>
      </c>
      <c r="AV174" s="68" t="s">
        <v>1626</v>
      </c>
      <c r="AW174" s="68" t="s">
        <v>1622</v>
      </c>
      <c r="AX174" s="68" t="s">
        <v>1621</v>
      </c>
      <c r="AY174" s="68" t="s">
        <v>1624</v>
      </c>
      <c r="AZ174" s="68" t="s">
        <v>164</v>
      </c>
      <c r="BA174" s="68" t="s">
        <v>1626</v>
      </c>
      <c r="BB174" s="68" t="s">
        <v>1623</v>
      </c>
      <c r="BC174" s="68" t="s">
        <v>1622</v>
      </c>
      <c r="BD174" s="68" t="s">
        <v>1624</v>
      </c>
      <c r="BE174" s="68" t="s">
        <v>1622</v>
      </c>
      <c r="BF174" s="68" t="s">
        <v>1623</v>
      </c>
      <c r="BH174" s="68" t="s">
        <v>1623</v>
      </c>
    </row>
    <row r="175" spans="1:60">
      <c r="A175" s="132">
        <v>45075</v>
      </c>
      <c r="B175" s="68" t="s">
        <v>1627</v>
      </c>
      <c r="C175" s="68" t="s">
        <v>1625</v>
      </c>
      <c r="D175" s="68" t="s">
        <v>1623</v>
      </c>
      <c r="E175" s="68" t="s">
        <v>1622</v>
      </c>
      <c r="F175" s="68" t="s">
        <v>164</v>
      </c>
      <c r="G175" s="68" t="s">
        <v>1623</v>
      </c>
      <c r="H175" s="68" t="s">
        <v>1622</v>
      </c>
      <c r="I175" s="68" t="s">
        <v>1626</v>
      </c>
      <c r="J175" s="68" t="s">
        <v>164</v>
      </c>
      <c r="K175" s="68" t="s">
        <v>1620</v>
      </c>
      <c r="L175" s="68" t="s">
        <v>1622</v>
      </c>
      <c r="M175" s="68" t="s">
        <v>164</v>
      </c>
      <c r="N175" s="68" t="s">
        <v>1622</v>
      </c>
      <c r="O175" s="68" t="s">
        <v>164</v>
      </c>
      <c r="P175" s="68" t="s">
        <v>1627</v>
      </c>
      <c r="Q175" s="68" t="s">
        <v>164</v>
      </c>
      <c r="R175" s="68" t="s">
        <v>1622</v>
      </c>
      <c r="S175" s="68" t="s">
        <v>1624</v>
      </c>
      <c r="T175" s="68" t="s">
        <v>1622</v>
      </c>
      <c r="U175" s="68" t="s">
        <v>1625</v>
      </c>
      <c r="V175" s="68" t="s">
        <v>164</v>
      </c>
      <c r="W175" s="68" t="s">
        <v>1624</v>
      </c>
      <c r="X175" s="68" t="s">
        <v>1624</v>
      </c>
      <c r="Y175" s="68" t="s">
        <v>1624</v>
      </c>
      <c r="Z175" s="68" t="s">
        <v>1623</v>
      </c>
      <c r="AA175" s="68" t="s">
        <v>1620</v>
      </c>
      <c r="AB175" s="68" t="s">
        <v>1623</v>
      </c>
      <c r="AC175" s="68" t="s">
        <v>1624</v>
      </c>
      <c r="AD175" s="68" t="s">
        <v>1619</v>
      </c>
      <c r="AE175" s="68" t="s">
        <v>164</v>
      </c>
      <c r="AF175" s="68" t="s">
        <v>1622</v>
      </c>
      <c r="AG175" s="68" t="s">
        <v>1624</v>
      </c>
      <c r="AH175" s="68" t="s">
        <v>1625</v>
      </c>
      <c r="AI175" s="68" t="s">
        <v>1623</v>
      </c>
      <c r="AJ175" s="68" t="s">
        <v>1622</v>
      </c>
      <c r="AK175" s="68" t="s">
        <v>1619</v>
      </c>
      <c r="AL175" s="68" t="s">
        <v>1623</v>
      </c>
      <c r="AM175" s="68" t="s">
        <v>1623</v>
      </c>
      <c r="AN175" s="68" t="s">
        <v>1622</v>
      </c>
      <c r="AO175" s="68" t="s">
        <v>1622</v>
      </c>
      <c r="AP175" s="68" t="s">
        <v>1620</v>
      </c>
      <c r="AQ175" s="68" t="s">
        <v>1623</v>
      </c>
      <c r="AR175" s="68" t="s">
        <v>1620</v>
      </c>
      <c r="AS175" s="68" t="s">
        <v>1622</v>
      </c>
      <c r="AT175" s="68" t="s">
        <v>1624</v>
      </c>
      <c r="AU175" s="68" t="s">
        <v>1623</v>
      </c>
      <c r="AV175" s="68" t="s">
        <v>1626</v>
      </c>
      <c r="AW175" s="68" t="s">
        <v>1622</v>
      </c>
      <c r="AX175" s="68" t="s">
        <v>1621</v>
      </c>
      <c r="AY175" s="68" t="s">
        <v>1624</v>
      </c>
      <c r="AZ175" s="68" t="s">
        <v>164</v>
      </c>
      <c r="BA175" s="68" t="s">
        <v>1626</v>
      </c>
      <c r="BB175" s="68" t="s">
        <v>1623</v>
      </c>
      <c r="BC175" s="68" t="s">
        <v>1622</v>
      </c>
      <c r="BD175" s="68" t="s">
        <v>1624</v>
      </c>
      <c r="BE175" s="68" t="s">
        <v>1622</v>
      </c>
      <c r="BF175" s="68" t="s">
        <v>1623</v>
      </c>
      <c r="BH175" s="68" t="s">
        <v>1623</v>
      </c>
    </row>
    <row r="176" spans="1:60">
      <c r="A176" s="132">
        <v>45076</v>
      </c>
      <c r="B176" s="68" t="s">
        <v>1627</v>
      </c>
      <c r="C176" s="68" t="s">
        <v>1625</v>
      </c>
      <c r="D176" s="68" t="s">
        <v>1623</v>
      </c>
      <c r="E176" s="68" t="s">
        <v>1622</v>
      </c>
      <c r="F176" s="68" t="s">
        <v>164</v>
      </c>
      <c r="G176" s="68" t="s">
        <v>1623</v>
      </c>
      <c r="H176" s="68" t="s">
        <v>1622</v>
      </c>
      <c r="I176" s="68" t="s">
        <v>1626</v>
      </c>
      <c r="J176" s="68" t="s">
        <v>164</v>
      </c>
      <c r="K176" s="68" t="s">
        <v>1620</v>
      </c>
      <c r="L176" s="68" t="s">
        <v>1622</v>
      </c>
      <c r="M176" s="68" t="s">
        <v>164</v>
      </c>
      <c r="N176" s="68" t="s">
        <v>1622</v>
      </c>
      <c r="O176" s="68" t="s">
        <v>164</v>
      </c>
      <c r="P176" s="68" t="s">
        <v>1627</v>
      </c>
      <c r="Q176" s="68" t="s">
        <v>164</v>
      </c>
      <c r="R176" s="68" t="s">
        <v>1622</v>
      </c>
      <c r="S176" s="68" t="s">
        <v>1624</v>
      </c>
      <c r="T176" s="68" t="s">
        <v>1622</v>
      </c>
      <c r="U176" s="68" t="s">
        <v>1625</v>
      </c>
      <c r="V176" s="68" t="s">
        <v>164</v>
      </c>
      <c r="W176" s="68" t="s">
        <v>1624</v>
      </c>
      <c r="X176" s="68" t="s">
        <v>1624</v>
      </c>
      <c r="Y176" s="68" t="s">
        <v>1624</v>
      </c>
      <c r="Z176" s="68" t="s">
        <v>1623</v>
      </c>
      <c r="AA176" s="68" t="s">
        <v>1620</v>
      </c>
      <c r="AB176" s="68" t="s">
        <v>1623</v>
      </c>
      <c r="AC176" s="68" t="s">
        <v>1624</v>
      </c>
      <c r="AD176" s="68" t="s">
        <v>1619</v>
      </c>
      <c r="AE176" s="68" t="s">
        <v>164</v>
      </c>
      <c r="AF176" s="68" t="s">
        <v>1622</v>
      </c>
      <c r="AG176" s="68" t="s">
        <v>1624</v>
      </c>
      <c r="AH176" s="68" t="s">
        <v>1625</v>
      </c>
      <c r="AI176" s="68" t="s">
        <v>1623</v>
      </c>
      <c r="AJ176" s="68" t="s">
        <v>1622</v>
      </c>
      <c r="AK176" s="68" t="s">
        <v>1619</v>
      </c>
      <c r="AL176" s="68" t="s">
        <v>1623</v>
      </c>
      <c r="AM176" s="68" t="s">
        <v>1623</v>
      </c>
      <c r="AN176" s="68" t="s">
        <v>1622</v>
      </c>
      <c r="AO176" s="68" t="s">
        <v>1622</v>
      </c>
      <c r="AP176" s="68" t="s">
        <v>1620</v>
      </c>
      <c r="AQ176" s="68" t="s">
        <v>1623</v>
      </c>
      <c r="AR176" s="68" t="s">
        <v>1620</v>
      </c>
      <c r="AS176" s="68" t="s">
        <v>1622</v>
      </c>
      <c r="AT176" s="68" t="s">
        <v>1624</v>
      </c>
      <c r="AU176" s="68" t="s">
        <v>1623</v>
      </c>
      <c r="AV176" s="68" t="s">
        <v>1626</v>
      </c>
      <c r="AW176" s="68" t="s">
        <v>1622</v>
      </c>
      <c r="AX176" s="68" t="s">
        <v>1621</v>
      </c>
      <c r="AY176" s="68" t="s">
        <v>1624</v>
      </c>
      <c r="AZ176" s="68" t="s">
        <v>164</v>
      </c>
      <c r="BA176" s="68" t="s">
        <v>1626</v>
      </c>
      <c r="BB176" s="68" t="s">
        <v>1623</v>
      </c>
      <c r="BC176" s="68" t="s">
        <v>1622</v>
      </c>
      <c r="BD176" s="68" t="s">
        <v>1624</v>
      </c>
      <c r="BE176" s="68" t="s">
        <v>1622</v>
      </c>
      <c r="BF176" s="68" t="s">
        <v>1623</v>
      </c>
      <c r="BH176" s="68" t="s">
        <v>1623</v>
      </c>
    </row>
    <row r="177" spans="1:60">
      <c r="A177" s="132">
        <v>45077</v>
      </c>
      <c r="B177" s="68" t="s">
        <v>1627</v>
      </c>
      <c r="C177" s="68" t="s">
        <v>1625</v>
      </c>
      <c r="D177" s="68" t="s">
        <v>1623</v>
      </c>
      <c r="E177" s="68" t="s">
        <v>1622</v>
      </c>
      <c r="F177" s="68" t="s">
        <v>164</v>
      </c>
      <c r="G177" s="68" t="s">
        <v>1623</v>
      </c>
      <c r="H177" s="68" t="s">
        <v>1622</v>
      </c>
      <c r="I177" s="68" t="s">
        <v>1626</v>
      </c>
      <c r="J177" s="68" t="s">
        <v>164</v>
      </c>
      <c r="K177" s="68" t="s">
        <v>1620</v>
      </c>
      <c r="L177" s="68" t="s">
        <v>1622</v>
      </c>
      <c r="M177" s="68" t="s">
        <v>164</v>
      </c>
      <c r="N177" s="68" t="s">
        <v>1622</v>
      </c>
      <c r="O177" s="68" t="s">
        <v>164</v>
      </c>
      <c r="P177" s="68" t="s">
        <v>1627</v>
      </c>
      <c r="Q177" s="68" t="s">
        <v>164</v>
      </c>
      <c r="R177" s="68" t="s">
        <v>1622</v>
      </c>
      <c r="S177" s="68" t="s">
        <v>1624</v>
      </c>
      <c r="T177" s="68" t="s">
        <v>1622</v>
      </c>
      <c r="U177" s="68" t="s">
        <v>1625</v>
      </c>
      <c r="V177" s="68" t="s">
        <v>164</v>
      </c>
      <c r="W177" s="68" t="s">
        <v>1624</v>
      </c>
      <c r="X177" s="68" t="s">
        <v>1624</v>
      </c>
      <c r="Y177" s="68" t="s">
        <v>1624</v>
      </c>
      <c r="Z177" s="68" t="s">
        <v>1623</v>
      </c>
      <c r="AA177" s="68" t="s">
        <v>1620</v>
      </c>
      <c r="AB177" s="68" t="s">
        <v>1623</v>
      </c>
      <c r="AC177" s="68" t="s">
        <v>1624</v>
      </c>
      <c r="AD177" s="68" t="s">
        <v>1619</v>
      </c>
      <c r="AE177" s="68" t="s">
        <v>164</v>
      </c>
      <c r="AF177" s="68" t="s">
        <v>1622</v>
      </c>
      <c r="AG177" s="68" t="s">
        <v>1624</v>
      </c>
      <c r="AH177" s="68" t="s">
        <v>1625</v>
      </c>
      <c r="AI177" s="68" t="s">
        <v>1623</v>
      </c>
      <c r="AJ177" s="68" t="s">
        <v>1622</v>
      </c>
      <c r="AK177" s="68" t="s">
        <v>1619</v>
      </c>
      <c r="AL177" s="68" t="s">
        <v>1623</v>
      </c>
      <c r="AM177" s="68" t="s">
        <v>1623</v>
      </c>
      <c r="AN177" s="68" t="s">
        <v>1622</v>
      </c>
      <c r="AO177" s="68" t="s">
        <v>1622</v>
      </c>
      <c r="AP177" s="68" t="s">
        <v>1620</v>
      </c>
      <c r="AQ177" s="68" t="s">
        <v>1623</v>
      </c>
      <c r="AR177" s="68" t="s">
        <v>1620</v>
      </c>
      <c r="AS177" s="68" t="s">
        <v>1622</v>
      </c>
      <c r="AT177" s="68" t="s">
        <v>1624</v>
      </c>
      <c r="AU177" s="68" t="s">
        <v>1623</v>
      </c>
      <c r="AV177" s="68" t="s">
        <v>1626</v>
      </c>
      <c r="AW177" s="68" t="s">
        <v>1622</v>
      </c>
      <c r="AX177" s="68" t="s">
        <v>1621</v>
      </c>
      <c r="AY177" s="68" t="s">
        <v>1624</v>
      </c>
      <c r="AZ177" s="68" t="s">
        <v>164</v>
      </c>
      <c r="BA177" s="68" t="s">
        <v>1626</v>
      </c>
      <c r="BB177" s="68" t="s">
        <v>1623</v>
      </c>
      <c r="BC177" s="68" t="s">
        <v>1622</v>
      </c>
      <c r="BD177" s="68" t="s">
        <v>1624</v>
      </c>
      <c r="BE177" s="68" t="s">
        <v>1622</v>
      </c>
      <c r="BF177" s="68" t="s">
        <v>1623</v>
      </c>
      <c r="BH177" s="68" t="s">
        <v>1623</v>
      </c>
    </row>
    <row r="178" spans="1:60">
      <c r="A178" s="132">
        <v>45078</v>
      </c>
      <c r="B178" s="68" t="s">
        <v>1627</v>
      </c>
      <c r="C178" s="68" t="s">
        <v>1625</v>
      </c>
      <c r="D178" s="68" t="s">
        <v>1623</v>
      </c>
      <c r="E178" s="68" t="s">
        <v>1622</v>
      </c>
      <c r="F178" s="68" t="s">
        <v>164</v>
      </c>
      <c r="G178" s="68" t="s">
        <v>1623</v>
      </c>
      <c r="H178" s="68" t="s">
        <v>1622</v>
      </c>
      <c r="I178" s="68" t="s">
        <v>1626</v>
      </c>
      <c r="J178" s="68" t="s">
        <v>164</v>
      </c>
      <c r="K178" s="68" t="s">
        <v>1620</v>
      </c>
      <c r="L178" s="68" t="s">
        <v>1622</v>
      </c>
      <c r="M178" s="68" t="s">
        <v>164</v>
      </c>
      <c r="N178" s="68" t="s">
        <v>1622</v>
      </c>
      <c r="O178" s="68" t="s">
        <v>164</v>
      </c>
      <c r="P178" s="68" t="s">
        <v>1627</v>
      </c>
      <c r="Q178" s="68" t="s">
        <v>164</v>
      </c>
      <c r="R178" s="68" t="s">
        <v>1622</v>
      </c>
      <c r="S178" s="68" t="s">
        <v>1624</v>
      </c>
      <c r="T178" s="68" t="s">
        <v>1622</v>
      </c>
      <c r="U178" s="68" t="s">
        <v>1625</v>
      </c>
      <c r="V178" s="68" t="s">
        <v>164</v>
      </c>
      <c r="W178" s="68" t="s">
        <v>1624</v>
      </c>
      <c r="X178" s="68" t="s">
        <v>1624</v>
      </c>
      <c r="Y178" s="68" t="s">
        <v>1624</v>
      </c>
      <c r="Z178" s="68" t="s">
        <v>1623</v>
      </c>
      <c r="AA178" s="68" t="s">
        <v>1620</v>
      </c>
      <c r="AB178" s="68" t="s">
        <v>1623</v>
      </c>
      <c r="AC178" s="68" t="s">
        <v>1624</v>
      </c>
      <c r="AD178" s="68" t="s">
        <v>1619</v>
      </c>
      <c r="AE178" s="68" t="s">
        <v>164</v>
      </c>
      <c r="AF178" s="68" t="s">
        <v>1622</v>
      </c>
      <c r="AG178" s="68" t="s">
        <v>1624</v>
      </c>
      <c r="AH178" s="68" t="s">
        <v>1625</v>
      </c>
      <c r="AI178" s="68" t="s">
        <v>1623</v>
      </c>
      <c r="AJ178" s="68" t="s">
        <v>1622</v>
      </c>
      <c r="AK178" s="68" t="s">
        <v>1619</v>
      </c>
      <c r="AL178" s="68" t="s">
        <v>1623</v>
      </c>
      <c r="AM178" s="68" t="s">
        <v>1623</v>
      </c>
      <c r="AN178" s="68" t="s">
        <v>1622</v>
      </c>
      <c r="AO178" s="68" t="s">
        <v>1622</v>
      </c>
      <c r="AP178" s="68" t="s">
        <v>1620</v>
      </c>
      <c r="AQ178" s="68" t="s">
        <v>1623</v>
      </c>
      <c r="AR178" s="68" t="s">
        <v>1620</v>
      </c>
      <c r="AS178" s="68" t="s">
        <v>1622</v>
      </c>
      <c r="AT178" s="68" t="s">
        <v>1624</v>
      </c>
      <c r="AU178" s="68" t="s">
        <v>1623</v>
      </c>
      <c r="AV178" s="68" t="s">
        <v>1626</v>
      </c>
      <c r="AW178" s="68" t="s">
        <v>1622</v>
      </c>
      <c r="AX178" s="68" t="s">
        <v>1621</v>
      </c>
      <c r="AY178" s="68" t="s">
        <v>1624</v>
      </c>
      <c r="AZ178" s="68" t="s">
        <v>164</v>
      </c>
      <c r="BA178" s="68" t="s">
        <v>1626</v>
      </c>
      <c r="BB178" s="68" t="s">
        <v>1623</v>
      </c>
      <c r="BC178" s="68" t="s">
        <v>1622</v>
      </c>
      <c r="BD178" s="68" t="s">
        <v>1624</v>
      </c>
      <c r="BE178" s="68" t="s">
        <v>1622</v>
      </c>
      <c r="BF178" s="68" t="s">
        <v>1623</v>
      </c>
      <c r="BH178" s="68" t="s">
        <v>1623</v>
      </c>
    </row>
    <row r="179" spans="1:60">
      <c r="A179" s="132">
        <v>45079</v>
      </c>
      <c r="B179" s="68" t="s">
        <v>1627</v>
      </c>
      <c r="C179" s="68" t="s">
        <v>1625</v>
      </c>
      <c r="D179" s="68" t="s">
        <v>1623</v>
      </c>
      <c r="E179" s="68" t="s">
        <v>1622</v>
      </c>
      <c r="F179" s="68" t="s">
        <v>164</v>
      </c>
      <c r="G179" s="68" t="s">
        <v>1623</v>
      </c>
      <c r="H179" s="68" t="s">
        <v>1622</v>
      </c>
      <c r="I179" s="68" t="s">
        <v>1626</v>
      </c>
      <c r="J179" s="68" t="s">
        <v>164</v>
      </c>
      <c r="K179" s="68" t="s">
        <v>1620</v>
      </c>
      <c r="L179" s="68" t="s">
        <v>1622</v>
      </c>
      <c r="M179" s="68" t="s">
        <v>164</v>
      </c>
      <c r="N179" s="68" t="s">
        <v>1622</v>
      </c>
      <c r="O179" s="68" t="s">
        <v>164</v>
      </c>
      <c r="P179" s="68" t="s">
        <v>1627</v>
      </c>
      <c r="Q179" s="68" t="s">
        <v>164</v>
      </c>
      <c r="R179" s="68" t="s">
        <v>1622</v>
      </c>
      <c r="S179" s="68" t="s">
        <v>1624</v>
      </c>
      <c r="T179" s="68" t="s">
        <v>1622</v>
      </c>
      <c r="U179" s="68" t="s">
        <v>1625</v>
      </c>
      <c r="V179" s="68" t="s">
        <v>164</v>
      </c>
      <c r="W179" s="68" t="s">
        <v>1624</v>
      </c>
      <c r="X179" s="68" t="s">
        <v>1624</v>
      </c>
      <c r="Y179" s="68" t="s">
        <v>1624</v>
      </c>
      <c r="Z179" s="68" t="s">
        <v>1623</v>
      </c>
      <c r="AA179" s="68" t="s">
        <v>1620</v>
      </c>
      <c r="AB179" s="68" t="s">
        <v>1623</v>
      </c>
      <c r="AC179" s="68" t="s">
        <v>1624</v>
      </c>
      <c r="AD179" s="68" t="s">
        <v>1619</v>
      </c>
      <c r="AE179" s="68" t="s">
        <v>164</v>
      </c>
      <c r="AF179" s="68" t="s">
        <v>1622</v>
      </c>
      <c r="AG179" s="68" t="s">
        <v>1624</v>
      </c>
      <c r="AH179" s="68" t="s">
        <v>1625</v>
      </c>
      <c r="AI179" s="68" t="s">
        <v>1623</v>
      </c>
      <c r="AJ179" s="68" t="s">
        <v>1622</v>
      </c>
      <c r="AK179" s="68" t="s">
        <v>1619</v>
      </c>
      <c r="AL179" s="68" t="s">
        <v>1623</v>
      </c>
      <c r="AM179" s="68" t="s">
        <v>1623</v>
      </c>
      <c r="AN179" s="68" t="s">
        <v>1622</v>
      </c>
      <c r="AO179" s="68" t="s">
        <v>1622</v>
      </c>
      <c r="AP179" s="68" t="s">
        <v>1620</v>
      </c>
      <c r="AQ179" s="68" t="s">
        <v>1623</v>
      </c>
      <c r="AR179" s="68" t="s">
        <v>1620</v>
      </c>
      <c r="AS179" s="68" t="s">
        <v>1622</v>
      </c>
      <c r="AT179" s="68" t="s">
        <v>1624</v>
      </c>
      <c r="AU179" s="68" t="s">
        <v>1623</v>
      </c>
      <c r="AV179" s="68" t="s">
        <v>1626</v>
      </c>
      <c r="AW179" s="68" t="s">
        <v>1622</v>
      </c>
      <c r="AX179" s="68" t="s">
        <v>1621</v>
      </c>
      <c r="AY179" s="68" t="s">
        <v>1624</v>
      </c>
      <c r="AZ179" s="68" t="s">
        <v>164</v>
      </c>
      <c r="BA179" s="68" t="s">
        <v>1626</v>
      </c>
      <c r="BB179" s="68" t="s">
        <v>1623</v>
      </c>
      <c r="BC179" s="68" t="s">
        <v>1622</v>
      </c>
      <c r="BD179" s="68" t="s">
        <v>1624</v>
      </c>
      <c r="BE179" s="68" t="s">
        <v>1622</v>
      </c>
      <c r="BF179" s="68" t="s">
        <v>1623</v>
      </c>
      <c r="BH179" s="68" t="s">
        <v>1623</v>
      </c>
    </row>
    <row r="180" spans="1:60">
      <c r="A180" s="132">
        <v>45080</v>
      </c>
      <c r="B180" s="68" t="s">
        <v>1627</v>
      </c>
      <c r="C180" s="68" t="s">
        <v>1625</v>
      </c>
      <c r="D180" s="68" t="s">
        <v>1623</v>
      </c>
      <c r="E180" s="68" t="s">
        <v>1622</v>
      </c>
      <c r="F180" s="68" t="s">
        <v>164</v>
      </c>
      <c r="G180" s="68" t="s">
        <v>1623</v>
      </c>
      <c r="H180" s="68" t="s">
        <v>1622</v>
      </c>
      <c r="I180" s="68" t="s">
        <v>1626</v>
      </c>
      <c r="J180" s="68" t="s">
        <v>164</v>
      </c>
      <c r="K180" s="68" t="s">
        <v>1620</v>
      </c>
      <c r="L180" s="68" t="s">
        <v>1622</v>
      </c>
      <c r="M180" s="68" t="s">
        <v>164</v>
      </c>
      <c r="N180" s="68" t="s">
        <v>1622</v>
      </c>
      <c r="O180" s="68" t="s">
        <v>164</v>
      </c>
      <c r="P180" s="68" t="s">
        <v>1627</v>
      </c>
      <c r="Q180" s="68" t="s">
        <v>164</v>
      </c>
      <c r="R180" s="68" t="s">
        <v>1622</v>
      </c>
      <c r="S180" s="68" t="s">
        <v>1624</v>
      </c>
      <c r="T180" s="68" t="s">
        <v>1622</v>
      </c>
      <c r="U180" s="68" t="s">
        <v>1625</v>
      </c>
      <c r="V180" s="68" t="s">
        <v>164</v>
      </c>
      <c r="W180" s="68" t="s">
        <v>1624</v>
      </c>
      <c r="X180" s="68" t="s">
        <v>1624</v>
      </c>
      <c r="Y180" s="68" t="s">
        <v>1624</v>
      </c>
      <c r="Z180" s="68" t="s">
        <v>1623</v>
      </c>
      <c r="AA180" s="68" t="s">
        <v>1620</v>
      </c>
      <c r="AB180" s="68" t="s">
        <v>1623</v>
      </c>
      <c r="AC180" s="68" t="s">
        <v>1624</v>
      </c>
      <c r="AD180" s="68" t="s">
        <v>1619</v>
      </c>
      <c r="AE180" s="68" t="s">
        <v>164</v>
      </c>
      <c r="AF180" s="68" t="s">
        <v>1622</v>
      </c>
      <c r="AG180" s="68" t="s">
        <v>1624</v>
      </c>
      <c r="AH180" s="68" t="s">
        <v>1625</v>
      </c>
      <c r="AI180" s="68" t="s">
        <v>1623</v>
      </c>
      <c r="AJ180" s="68" t="s">
        <v>1622</v>
      </c>
      <c r="AK180" s="68" t="s">
        <v>1619</v>
      </c>
      <c r="AL180" s="68" t="s">
        <v>1623</v>
      </c>
      <c r="AM180" s="68" t="s">
        <v>1623</v>
      </c>
      <c r="AN180" s="68" t="s">
        <v>1622</v>
      </c>
      <c r="AO180" s="68" t="s">
        <v>1622</v>
      </c>
      <c r="AP180" s="68" t="s">
        <v>1620</v>
      </c>
      <c r="AQ180" s="68" t="s">
        <v>1623</v>
      </c>
      <c r="AR180" s="68" t="s">
        <v>1620</v>
      </c>
      <c r="AS180" s="68" t="s">
        <v>1622</v>
      </c>
      <c r="AT180" s="68" t="s">
        <v>1624</v>
      </c>
      <c r="AU180" s="68" t="s">
        <v>1623</v>
      </c>
      <c r="AV180" s="68" t="s">
        <v>1626</v>
      </c>
      <c r="AW180" s="68" t="s">
        <v>1622</v>
      </c>
      <c r="AX180" s="68" t="s">
        <v>1621</v>
      </c>
      <c r="AY180" s="68" t="s">
        <v>1624</v>
      </c>
      <c r="AZ180" s="68" t="s">
        <v>164</v>
      </c>
      <c r="BA180" s="68" t="s">
        <v>1626</v>
      </c>
      <c r="BB180" s="68" t="s">
        <v>1623</v>
      </c>
      <c r="BC180" s="68" t="s">
        <v>1622</v>
      </c>
      <c r="BD180" s="68" t="s">
        <v>1624</v>
      </c>
      <c r="BE180" s="68" t="s">
        <v>1622</v>
      </c>
      <c r="BF180" s="68" t="s">
        <v>1623</v>
      </c>
      <c r="BH180" s="68" t="s">
        <v>1623</v>
      </c>
    </row>
    <row r="181" spans="1:60">
      <c r="A181" s="132">
        <v>45081</v>
      </c>
      <c r="B181" s="68" t="s">
        <v>1627</v>
      </c>
      <c r="C181" s="68" t="s">
        <v>1625</v>
      </c>
      <c r="D181" s="68" t="s">
        <v>1623</v>
      </c>
      <c r="E181" s="68" t="s">
        <v>1622</v>
      </c>
      <c r="F181" s="68" t="s">
        <v>164</v>
      </c>
      <c r="G181" s="68" t="s">
        <v>1623</v>
      </c>
      <c r="H181" s="68" t="s">
        <v>1622</v>
      </c>
      <c r="I181" s="68" t="s">
        <v>1626</v>
      </c>
      <c r="J181" s="68" t="s">
        <v>164</v>
      </c>
      <c r="K181" s="68" t="s">
        <v>1620</v>
      </c>
      <c r="L181" s="68" t="s">
        <v>1622</v>
      </c>
      <c r="M181" s="68" t="s">
        <v>164</v>
      </c>
      <c r="N181" s="68" t="s">
        <v>1622</v>
      </c>
      <c r="O181" s="68" t="s">
        <v>164</v>
      </c>
      <c r="P181" s="68" t="s">
        <v>1627</v>
      </c>
      <c r="Q181" s="68" t="s">
        <v>164</v>
      </c>
      <c r="R181" s="68" t="s">
        <v>1622</v>
      </c>
      <c r="S181" s="68" t="s">
        <v>1624</v>
      </c>
      <c r="T181" s="68" t="s">
        <v>1622</v>
      </c>
      <c r="U181" s="68" t="s">
        <v>1625</v>
      </c>
      <c r="V181" s="68" t="s">
        <v>164</v>
      </c>
      <c r="W181" s="68" t="s">
        <v>1624</v>
      </c>
      <c r="X181" s="68" t="s">
        <v>1624</v>
      </c>
      <c r="Y181" s="68" t="s">
        <v>1624</v>
      </c>
      <c r="Z181" s="68" t="s">
        <v>1623</v>
      </c>
      <c r="AA181" s="68" t="s">
        <v>1620</v>
      </c>
      <c r="AB181" s="68" t="s">
        <v>1623</v>
      </c>
      <c r="AC181" s="68" t="s">
        <v>1624</v>
      </c>
      <c r="AD181" s="68" t="s">
        <v>1619</v>
      </c>
      <c r="AE181" s="68" t="s">
        <v>164</v>
      </c>
      <c r="AF181" s="68" t="s">
        <v>1622</v>
      </c>
      <c r="AG181" s="68" t="s">
        <v>1624</v>
      </c>
      <c r="AH181" s="68" t="s">
        <v>1625</v>
      </c>
      <c r="AI181" s="68" t="s">
        <v>1623</v>
      </c>
      <c r="AJ181" s="68" t="s">
        <v>1622</v>
      </c>
      <c r="AK181" s="68" t="s">
        <v>1619</v>
      </c>
      <c r="AL181" s="68" t="s">
        <v>1623</v>
      </c>
      <c r="AM181" s="68" t="s">
        <v>1623</v>
      </c>
      <c r="AN181" s="68" t="s">
        <v>1622</v>
      </c>
      <c r="AO181" s="68" t="s">
        <v>1622</v>
      </c>
      <c r="AP181" s="68" t="s">
        <v>1620</v>
      </c>
      <c r="AQ181" s="68" t="s">
        <v>1623</v>
      </c>
      <c r="AR181" s="68" t="s">
        <v>1620</v>
      </c>
      <c r="AS181" s="68" t="s">
        <v>1622</v>
      </c>
      <c r="AT181" s="68" t="s">
        <v>1624</v>
      </c>
      <c r="AU181" s="68" t="s">
        <v>1623</v>
      </c>
      <c r="AV181" s="68" t="s">
        <v>1626</v>
      </c>
      <c r="AW181" s="68" t="s">
        <v>1622</v>
      </c>
      <c r="AX181" s="68" t="s">
        <v>1621</v>
      </c>
      <c r="AY181" s="68" t="s">
        <v>1624</v>
      </c>
      <c r="AZ181" s="68" t="s">
        <v>164</v>
      </c>
      <c r="BA181" s="68" t="s">
        <v>1626</v>
      </c>
      <c r="BB181" s="68" t="s">
        <v>1623</v>
      </c>
      <c r="BC181" s="68" t="s">
        <v>1622</v>
      </c>
      <c r="BD181" s="68" t="s">
        <v>1624</v>
      </c>
      <c r="BE181" s="68" t="s">
        <v>1622</v>
      </c>
      <c r="BF181" s="68" t="s">
        <v>1623</v>
      </c>
      <c r="BH181" s="68" t="s">
        <v>1623</v>
      </c>
    </row>
    <row r="182" spans="1:60">
      <c r="A182" s="132">
        <v>45082</v>
      </c>
      <c r="B182" s="68" t="s">
        <v>1627</v>
      </c>
      <c r="C182" s="68" t="s">
        <v>1625</v>
      </c>
      <c r="D182" s="68" t="s">
        <v>1623</v>
      </c>
      <c r="E182" s="68" t="s">
        <v>1622</v>
      </c>
      <c r="F182" s="68" t="s">
        <v>164</v>
      </c>
      <c r="G182" s="68" t="s">
        <v>1623</v>
      </c>
      <c r="H182" s="68" t="s">
        <v>1622</v>
      </c>
      <c r="I182" s="68" t="s">
        <v>1626</v>
      </c>
      <c r="J182" s="68" t="s">
        <v>164</v>
      </c>
      <c r="K182" s="68" t="s">
        <v>1620</v>
      </c>
      <c r="L182" s="68" t="s">
        <v>1622</v>
      </c>
      <c r="M182" s="68" t="s">
        <v>164</v>
      </c>
      <c r="N182" s="68" t="s">
        <v>1622</v>
      </c>
      <c r="O182" s="68" t="s">
        <v>164</v>
      </c>
      <c r="P182" s="68" t="s">
        <v>1627</v>
      </c>
      <c r="Q182" s="68" t="s">
        <v>164</v>
      </c>
      <c r="R182" s="68" t="s">
        <v>1622</v>
      </c>
      <c r="S182" s="68" t="s">
        <v>1624</v>
      </c>
      <c r="T182" s="68" t="s">
        <v>1622</v>
      </c>
      <c r="U182" s="68" t="s">
        <v>1625</v>
      </c>
      <c r="V182" s="68" t="s">
        <v>164</v>
      </c>
      <c r="W182" s="68" t="s">
        <v>1624</v>
      </c>
      <c r="X182" s="68" t="s">
        <v>1624</v>
      </c>
      <c r="Y182" s="68" t="s">
        <v>1624</v>
      </c>
      <c r="Z182" s="68" t="s">
        <v>1623</v>
      </c>
      <c r="AA182" s="68" t="s">
        <v>1620</v>
      </c>
      <c r="AB182" s="68" t="s">
        <v>1623</v>
      </c>
      <c r="AC182" s="68" t="s">
        <v>1624</v>
      </c>
      <c r="AD182" s="68" t="s">
        <v>1619</v>
      </c>
      <c r="AE182" s="68" t="s">
        <v>164</v>
      </c>
      <c r="AF182" s="68" t="s">
        <v>1622</v>
      </c>
      <c r="AG182" s="68" t="s">
        <v>1624</v>
      </c>
      <c r="AH182" s="68" t="s">
        <v>1625</v>
      </c>
      <c r="AI182" s="68" t="s">
        <v>1623</v>
      </c>
      <c r="AJ182" s="68" t="s">
        <v>1622</v>
      </c>
      <c r="AK182" s="68" t="s">
        <v>1619</v>
      </c>
      <c r="AL182" s="68" t="s">
        <v>1623</v>
      </c>
      <c r="AM182" s="68" t="s">
        <v>1623</v>
      </c>
      <c r="AN182" s="68" t="s">
        <v>1622</v>
      </c>
      <c r="AO182" s="68" t="s">
        <v>1622</v>
      </c>
      <c r="AP182" s="68" t="s">
        <v>1620</v>
      </c>
      <c r="AQ182" s="68" t="s">
        <v>1623</v>
      </c>
      <c r="AR182" s="68" t="s">
        <v>1620</v>
      </c>
      <c r="AS182" s="68" t="s">
        <v>1622</v>
      </c>
      <c r="AT182" s="68" t="s">
        <v>1624</v>
      </c>
      <c r="AU182" s="68" t="s">
        <v>1623</v>
      </c>
      <c r="AV182" s="68" t="s">
        <v>1626</v>
      </c>
      <c r="AW182" s="68" t="s">
        <v>1622</v>
      </c>
      <c r="AX182" s="68" t="s">
        <v>1621</v>
      </c>
      <c r="AY182" s="68" t="s">
        <v>1624</v>
      </c>
      <c r="AZ182" s="68" t="s">
        <v>164</v>
      </c>
      <c r="BA182" s="68" t="s">
        <v>1626</v>
      </c>
      <c r="BB182" s="68" t="s">
        <v>1623</v>
      </c>
      <c r="BC182" s="68" t="s">
        <v>1622</v>
      </c>
      <c r="BD182" s="68" t="s">
        <v>1624</v>
      </c>
      <c r="BE182" s="68" t="s">
        <v>1622</v>
      </c>
      <c r="BF182" s="68" t="s">
        <v>1623</v>
      </c>
      <c r="BG182" s="68" t="s">
        <v>1623</v>
      </c>
    </row>
    <row r="183" spans="1:60">
      <c r="A183" s="132">
        <v>45083</v>
      </c>
      <c r="B183" s="68" t="s">
        <v>1627</v>
      </c>
      <c r="C183" s="68" t="s">
        <v>1625</v>
      </c>
      <c r="D183" s="68" t="s">
        <v>1623</v>
      </c>
      <c r="E183" s="68" t="s">
        <v>1622</v>
      </c>
      <c r="F183" s="68" t="s">
        <v>164</v>
      </c>
      <c r="G183" s="68" t="s">
        <v>1623</v>
      </c>
      <c r="H183" s="68" t="s">
        <v>1622</v>
      </c>
      <c r="I183" s="68" t="s">
        <v>1626</v>
      </c>
      <c r="J183" s="68" t="s">
        <v>164</v>
      </c>
      <c r="K183" s="68" t="s">
        <v>1620</v>
      </c>
      <c r="L183" s="68" t="s">
        <v>1622</v>
      </c>
      <c r="M183" s="68" t="s">
        <v>164</v>
      </c>
      <c r="N183" s="68" t="s">
        <v>1622</v>
      </c>
      <c r="O183" s="68" t="s">
        <v>164</v>
      </c>
      <c r="P183" s="68" t="s">
        <v>1627</v>
      </c>
      <c r="Q183" s="68" t="s">
        <v>164</v>
      </c>
      <c r="R183" s="68" t="s">
        <v>1622</v>
      </c>
      <c r="S183" s="68" t="s">
        <v>1624</v>
      </c>
      <c r="T183" s="68" t="s">
        <v>1622</v>
      </c>
      <c r="U183" s="68" t="s">
        <v>1625</v>
      </c>
      <c r="V183" s="68" t="s">
        <v>164</v>
      </c>
      <c r="W183" s="68" t="s">
        <v>1624</v>
      </c>
      <c r="X183" s="68" t="s">
        <v>1624</v>
      </c>
      <c r="Y183" s="68" t="s">
        <v>1624</v>
      </c>
      <c r="Z183" s="68" t="s">
        <v>1623</v>
      </c>
      <c r="AA183" s="68" t="s">
        <v>1620</v>
      </c>
      <c r="AB183" s="68" t="s">
        <v>1623</v>
      </c>
      <c r="AC183" s="68" t="s">
        <v>1624</v>
      </c>
      <c r="AD183" s="68" t="s">
        <v>1619</v>
      </c>
      <c r="AE183" s="68" t="s">
        <v>164</v>
      </c>
      <c r="AF183" s="68" t="s">
        <v>1622</v>
      </c>
      <c r="AG183" s="68" t="s">
        <v>1624</v>
      </c>
      <c r="AH183" s="68" t="s">
        <v>1625</v>
      </c>
      <c r="AI183" s="68" t="s">
        <v>1623</v>
      </c>
      <c r="AJ183" s="68" t="s">
        <v>1622</v>
      </c>
      <c r="AK183" s="68" t="s">
        <v>1619</v>
      </c>
      <c r="AL183" s="68" t="s">
        <v>1623</v>
      </c>
      <c r="AM183" s="68" t="s">
        <v>1623</v>
      </c>
      <c r="AN183" s="68" t="s">
        <v>1622</v>
      </c>
      <c r="AO183" s="68" t="s">
        <v>1622</v>
      </c>
      <c r="AP183" s="68" t="s">
        <v>1620</v>
      </c>
      <c r="AQ183" s="68" t="s">
        <v>1623</v>
      </c>
      <c r="AR183" s="68" t="s">
        <v>1620</v>
      </c>
      <c r="AS183" s="68" t="s">
        <v>1622</v>
      </c>
      <c r="AT183" s="68" t="s">
        <v>1624</v>
      </c>
      <c r="AU183" s="68" t="s">
        <v>1623</v>
      </c>
      <c r="AV183" s="68" t="s">
        <v>1626</v>
      </c>
      <c r="AW183" s="68" t="s">
        <v>1622</v>
      </c>
      <c r="AX183" s="68" t="s">
        <v>1621</v>
      </c>
      <c r="AY183" s="68" t="s">
        <v>1624</v>
      </c>
      <c r="AZ183" s="68" t="s">
        <v>164</v>
      </c>
      <c r="BA183" s="68" t="s">
        <v>1626</v>
      </c>
      <c r="BB183" s="68" t="s">
        <v>1623</v>
      </c>
      <c r="BC183" s="68" t="s">
        <v>1622</v>
      </c>
      <c r="BD183" s="68" t="s">
        <v>1624</v>
      </c>
      <c r="BE183" s="68" t="s">
        <v>1622</v>
      </c>
      <c r="BF183" s="68" t="s">
        <v>1623</v>
      </c>
      <c r="BG183" s="68" t="s">
        <v>164</v>
      </c>
      <c r="BH183" s="68" t="s">
        <v>1623</v>
      </c>
    </row>
    <row r="184" spans="1:60">
      <c r="A184" s="132">
        <v>45084</v>
      </c>
      <c r="B184" s="68" t="s">
        <v>1627</v>
      </c>
      <c r="C184" s="68" t="s">
        <v>1625</v>
      </c>
      <c r="D184" s="68" t="s">
        <v>1623</v>
      </c>
      <c r="E184" s="68" t="s">
        <v>1622</v>
      </c>
      <c r="F184" s="68" t="s">
        <v>164</v>
      </c>
      <c r="G184" s="68" t="s">
        <v>1623</v>
      </c>
      <c r="H184" s="68" t="s">
        <v>1622</v>
      </c>
      <c r="I184" s="68" t="s">
        <v>1626</v>
      </c>
      <c r="J184" s="68" t="s">
        <v>164</v>
      </c>
      <c r="K184" s="68" t="s">
        <v>1620</v>
      </c>
      <c r="L184" s="68" t="s">
        <v>1622</v>
      </c>
      <c r="M184" s="68" t="s">
        <v>164</v>
      </c>
      <c r="N184" s="68" t="s">
        <v>1622</v>
      </c>
      <c r="O184" s="68" t="s">
        <v>164</v>
      </c>
      <c r="P184" s="68" t="s">
        <v>1627</v>
      </c>
      <c r="Q184" s="68" t="s">
        <v>164</v>
      </c>
      <c r="R184" s="68" t="s">
        <v>1622</v>
      </c>
      <c r="S184" s="68" t="s">
        <v>1624</v>
      </c>
      <c r="T184" s="68" t="s">
        <v>1622</v>
      </c>
      <c r="U184" s="68" t="s">
        <v>1625</v>
      </c>
      <c r="V184" s="68" t="s">
        <v>164</v>
      </c>
      <c r="W184" s="68" t="s">
        <v>1624</v>
      </c>
      <c r="X184" s="68" t="s">
        <v>1624</v>
      </c>
      <c r="Y184" s="68" t="s">
        <v>1624</v>
      </c>
      <c r="Z184" s="68" t="s">
        <v>1623</v>
      </c>
      <c r="AA184" s="68" t="s">
        <v>1620</v>
      </c>
      <c r="AB184" s="68" t="s">
        <v>1623</v>
      </c>
      <c r="AC184" s="68" t="s">
        <v>1624</v>
      </c>
      <c r="AD184" s="68" t="s">
        <v>1619</v>
      </c>
      <c r="AE184" s="68" t="s">
        <v>164</v>
      </c>
      <c r="AF184" s="68" t="s">
        <v>1622</v>
      </c>
      <c r="AG184" s="68" t="s">
        <v>1624</v>
      </c>
      <c r="AH184" s="68" t="s">
        <v>1625</v>
      </c>
      <c r="AI184" s="68" t="s">
        <v>1623</v>
      </c>
      <c r="AJ184" s="68" t="s">
        <v>1622</v>
      </c>
      <c r="AK184" s="68" t="s">
        <v>1619</v>
      </c>
      <c r="AL184" s="68" t="s">
        <v>1623</v>
      </c>
      <c r="AM184" s="68" t="s">
        <v>1623</v>
      </c>
      <c r="AN184" s="68" t="s">
        <v>1622</v>
      </c>
      <c r="AO184" s="68" t="s">
        <v>1622</v>
      </c>
      <c r="AP184" s="68" t="s">
        <v>1620</v>
      </c>
      <c r="AQ184" s="68" t="s">
        <v>1623</v>
      </c>
      <c r="AR184" s="68" t="s">
        <v>1620</v>
      </c>
      <c r="AS184" s="68" t="s">
        <v>1622</v>
      </c>
      <c r="AT184" s="68" t="s">
        <v>1624</v>
      </c>
      <c r="AU184" s="68" t="s">
        <v>1623</v>
      </c>
      <c r="AV184" s="68" t="s">
        <v>1626</v>
      </c>
      <c r="AW184" s="68" t="s">
        <v>1622</v>
      </c>
      <c r="AX184" s="68" t="s">
        <v>1621</v>
      </c>
      <c r="AY184" s="68" t="s">
        <v>1624</v>
      </c>
      <c r="AZ184" s="68" t="s">
        <v>164</v>
      </c>
      <c r="BA184" s="68" t="s">
        <v>1626</v>
      </c>
      <c r="BB184" s="68" t="s">
        <v>1623</v>
      </c>
      <c r="BC184" s="68" t="s">
        <v>1622</v>
      </c>
      <c r="BD184" s="68" t="s">
        <v>1624</v>
      </c>
      <c r="BE184" s="68" t="s">
        <v>1622</v>
      </c>
      <c r="BF184" s="68" t="s">
        <v>1623</v>
      </c>
      <c r="BG184" s="68" t="s">
        <v>164</v>
      </c>
      <c r="BH184" s="68" t="s">
        <v>1623</v>
      </c>
    </row>
    <row r="185" spans="1:60">
      <c r="A185" s="132">
        <v>45085</v>
      </c>
      <c r="B185" s="68" t="s">
        <v>1627</v>
      </c>
      <c r="C185" s="68" t="s">
        <v>1625</v>
      </c>
      <c r="D185" s="68" t="s">
        <v>1623</v>
      </c>
      <c r="E185" s="68" t="s">
        <v>1622</v>
      </c>
      <c r="F185" s="68" t="s">
        <v>164</v>
      </c>
      <c r="G185" s="68" t="s">
        <v>1623</v>
      </c>
      <c r="H185" s="68" t="s">
        <v>1622</v>
      </c>
      <c r="I185" s="68" t="s">
        <v>1626</v>
      </c>
      <c r="J185" s="68" t="s">
        <v>164</v>
      </c>
      <c r="K185" s="68" t="s">
        <v>1620</v>
      </c>
      <c r="L185" s="68" t="s">
        <v>1622</v>
      </c>
      <c r="M185" s="68" t="s">
        <v>164</v>
      </c>
      <c r="N185" s="68" t="s">
        <v>1622</v>
      </c>
      <c r="O185" s="68" t="s">
        <v>164</v>
      </c>
      <c r="P185" s="68" t="s">
        <v>1627</v>
      </c>
      <c r="Q185" s="68" t="s">
        <v>164</v>
      </c>
      <c r="R185" s="68" t="s">
        <v>1622</v>
      </c>
      <c r="S185" s="68" t="s">
        <v>1624</v>
      </c>
      <c r="T185" s="68" t="s">
        <v>1622</v>
      </c>
      <c r="U185" s="68" t="s">
        <v>1625</v>
      </c>
      <c r="V185" s="68" t="s">
        <v>164</v>
      </c>
      <c r="W185" s="68" t="s">
        <v>1624</v>
      </c>
      <c r="X185" s="68" t="s">
        <v>1624</v>
      </c>
      <c r="Y185" s="68" t="s">
        <v>1624</v>
      </c>
      <c r="Z185" s="68" t="s">
        <v>1623</v>
      </c>
      <c r="AA185" s="68" t="s">
        <v>1620</v>
      </c>
      <c r="AB185" s="68" t="s">
        <v>1623</v>
      </c>
      <c r="AC185" s="68" t="s">
        <v>1624</v>
      </c>
      <c r="AD185" s="68" t="s">
        <v>1619</v>
      </c>
      <c r="AE185" s="68" t="s">
        <v>164</v>
      </c>
      <c r="AF185" s="68" t="s">
        <v>1622</v>
      </c>
      <c r="AG185" s="68" t="s">
        <v>1624</v>
      </c>
      <c r="AH185" s="68" t="s">
        <v>1625</v>
      </c>
      <c r="AI185" s="68" t="s">
        <v>1623</v>
      </c>
      <c r="AJ185" s="68" t="s">
        <v>1622</v>
      </c>
      <c r="AK185" s="68" t="s">
        <v>1619</v>
      </c>
      <c r="AL185" s="68" t="s">
        <v>1623</v>
      </c>
      <c r="AM185" s="68" t="s">
        <v>1623</v>
      </c>
      <c r="AN185" s="68" t="s">
        <v>1622</v>
      </c>
      <c r="AO185" s="68" t="s">
        <v>1622</v>
      </c>
      <c r="AP185" s="68" t="s">
        <v>1620</v>
      </c>
      <c r="AQ185" s="68" t="s">
        <v>1623</v>
      </c>
      <c r="AR185" s="68" t="s">
        <v>1620</v>
      </c>
      <c r="AS185" s="68" t="s">
        <v>1622</v>
      </c>
      <c r="AT185" s="68" t="s">
        <v>1624</v>
      </c>
      <c r="AU185" s="68" t="s">
        <v>1623</v>
      </c>
      <c r="AV185" s="68" t="s">
        <v>1626</v>
      </c>
      <c r="AW185" s="68" t="s">
        <v>1622</v>
      </c>
      <c r="AX185" s="68" t="s">
        <v>1621</v>
      </c>
      <c r="AY185" s="68" t="s">
        <v>1624</v>
      </c>
      <c r="AZ185" s="68" t="s">
        <v>164</v>
      </c>
      <c r="BA185" s="68" t="s">
        <v>1626</v>
      </c>
      <c r="BB185" s="68" t="s">
        <v>1623</v>
      </c>
      <c r="BC185" s="68" t="s">
        <v>1622</v>
      </c>
      <c r="BD185" s="68" t="s">
        <v>1624</v>
      </c>
      <c r="BE185" s="68" t="s">
        <v>1622</v>
      </c>
      <c r="BF185" s="68" t="s">
        <v>1623</v>
      </c>
      <c r="BG185" s="68" t="s">
        <v>164</v>
      </c>
      <c r="BH185" s="68" t="s">
        <v>1623</v>
      </c>
    </row>
    <row r="186" spans="1:60">
      <c r="A186" s="132">
        <v>45086</v>
      </c>
      <c r="B186" s="68" t="s">
        <v>1627</v>
      </c>
      <c r="C186" s="68" t="s">
        <v>1625</v>
      </c>
      <c r="D186" s="68" t="s">
        <v>1623</v>
      </c>
      <c r="E186" s="68" t="s">
        <v>1622</v>
      </c>
      <c r="F186" s="68" t="s">
        <v>164</v>
      </c>
      <c r="G186" s="68" t="s">
        <v>1623</v>
      </c>
      <c r="H186" s="68" t="s">
        <v>1622</v>
      </c>
      <c r="I186" s="68" t="s">
        <v>1626</v>
      </c>
      <c r="J186" s="68" t="s">
        <v>164</v>
      </c>
      <c r="K186" s="68" t="s">
        <v>1620</v>
      </c>
      <c r="L186" s="68" t="s">
        <v>1622</v>
      </c>
      <c r="M186" s="68" t="s">
        <v>164</v>
      </c>
      <c r="N186" s="68" t="s">
        <v>1622</v>
      </c>
      <c r="O186" s="68" t="s">
        <v>164</v>
      </c>
      <c r="P186" s="68" t="s">
        <v>1627</v>
      </c>
      <c r="Q186" s="68" t="s">
        <v>164</v>
      </c>
      <c r="R186" s="68" t="s">
        <v>1622</v>
      </c>
      <c r="S186" s="68" t="s">
        <v>1624</v>
      </c>
      <c r="T186" s="68" t="s">
        <v>1622</v>
      </c>
      <c r="U186" s="68" t="s">
        <v>1625</v>
      </c>
      <c r="V186" s="68" t="s">
        <v>164</v>
      </c>
      <c r="W186" s="68" t="s">
        <v>1624</v>
      </c>
      <c r="X186" s="68" t="s">
        <v>1624</v>
      </c>
      <c r="Y186" s="68" t="s">
        <v>1624</v>
      </c>
      <c r="Z186" s="68" t="s">
        <v>1623</v>
      </c>
      <c r="AA186" s="68" t="s">
        <v>1620</v>
      </c>
      <c r="AB186" s="68" t="s">
        <v>1623</v>
      </c>
      <c r="AC186" s="68" t="s">
        <v>1624</v>
      </c>
      <c r="AD186" s="68" t="s">
        <v>1619</v>
      </c>
      <c r="AE186" s="68" t="s">
        <v>164</v>
      </c>
      <c r="AF186" s="68" t="s">
        <v>1622</v>
      </c>
      <c r="AG186" s="68" t="s">
        <v>1624</v>
      </c>
      <c r="AH186" s="68" t="s">
        <v>1625</v>
      </c>
      <c r="AI186" s="68" t="s">
        <v>1623</v>
      </c>
      <c r="AJ186" s="68" t="s">
        <v>1622</v>
      </c>
      <c r="AK186" s="68" t="s">
        <v>1619</v>
      </c>
      <c r="AL186" s="68" t="s">
        <v>1623</v>
      </c>
      <c r="AM186" s="68" t="s">
        <v>1623</v>
      </c>
      <c r="AN186" s="68" t="s">
        <v>1622</v>
      </c>
      <c r="AO186" s="68" t="s">
        <v>1622</v>
      </c>
      <c r="AP186" s="68" t="s">
        <v>1620</v>
      </c>
      <c r="AQ186" s="68" t="s">
        <v>1623</v>
      </c>
      <c r="AR186" s="68" t="s">
        <v>1620</v>
      </c>
      <c r="AS186" s="68" t="s">
        <v>1622</v>
      </c>
      <c r="AT186" s="68" t="s">
        <v>1624</v>
      </c>
      <c r="AU186" s="68" t="s">
        <v>1623</v>
      </c>
      <c r="AV186" s="68" t="s">
        <v>1626</v>
      </c>
      <c r="AW186" s="68" t="s">
        <v>1622</v>
      </c>
      <c r="AX186" s="68" t="s">
        <v>1621</v>
      </c>
      <c r="AY186" s="68" t="s">
        <v>1624</v>
      </c>
      <c r="AZ186" s="68" t="s">
        <v>164</v>
      </c>
      <c r="BA186" s="68" t="s">
        <v>1626</v>
      </c>
      <c r="BB186" s="68" t="s">
        <v>1623</v>
      </c>
      <c r="BC186" s="68" t="s">
        <v>1622</v>
      </c>
      <c r="BD186" s="68" t="s">
        <v>1624</v>
      </c>
      <c r="BE186" s="68" t="s">
        <v>1622</v>
      </c>
      <c r="BF186" s="68" t="s">
        <v>1623</v>
      </c>
      <c r="BG186" s="68" t="s">
        <v>164</v>
      </c>
      <c r="BH186" s="68" t="s">
        <v>1623</v>
      </c>
    </row>
    <row r="187" spans="1:60">
      <c r="A187" s="132">
        <v>45087</v>
      </c>
      <c r="B187" s="68" t="s">
        <v>1627</v>
      </c>
      <c r="C187" s="68" t="s">
        <v>1625</v>
      </c>
      <c r="D187" s="68" t="s">
        <v>1623</v>
      </c>
      <c r="E187" s="68" t="s">
        <v>1622</v>
      </c>
      <c r="F187" s="68" t="s">
        <v>164</v>
      </c>
      <c r="G187" s="68" t="s">
        <v>1623</v>
      </c>
      <c r="H187" s="68" t="s">
        <v>1622</v>
      </c>
      <c r="I187" s="68" t="s">
        <v>1626</v>
      </c>
      <c r="J187" s="68" t="s">
        <v>164</v>
      </c>
      <c r="K187" s="68" t="s">
        <v>1620</v>
      </c>
      <c r="L187" s="68" t="s">
        <v>1622</v>
      </c>
      <c r="M187" s="68" t="s">
        <v>164</v>
      </c>
      <c r="N187" s="68" t="s">
        <v>1622</v>
      </c>
      <c r="O187" s="68" t="s">
        <v>164</v>
      </c>
      <c r="P187" s="68" t="s">
        <v>1627</v>
      </c>
      <c r="Q187" s="68" t="s">
        <v>164</v>
      </c>
      <c r="R187" s="68" t="s">
        <v>1622</v>
      </c>
      <c r="S187" s="68" t="s">
        <v>1624</v>
      </c>
      <c r="T187" s="68" t="s">
        <v>1622</v>
      </c>
      <c r="U187" s="68" t="s">
        <v>1625</v>
      </c>
      <c r="V187" s="68" t="s">
        <v>164</v>
      </c>
      <c r="W187" s="68" t="s">
        <v>1624</v>
      </c>
      <c r="X187" s="68" t="s">
        <v>1624</v>
      </c>
      <c r="Y187" s="68" t="s">
        <v>1624</v>
      </c>
      <c r="Z187" s="68" t="s">
        <v>1623</v>
      </c>
      <c r="AA187" s="68" t="s">
        <v>1620</v>
      </c>
      <c r="AB187" s="68" t="s">
        <v>1623</v>
      </c>
      <c r="AC187" s="68" t="s">
        <v>1624</v>
      </c>
      <c r="AD187" s="68" t="s">
        <v>1619</v>
      </c>
      <c r="AE187" s="68" t="s">
        <v>164</v>
      </c>
      <c r="AF187" s="68" t="s">
        <v>1622</v>
      </c>
      <c r="AG187" s="68" t="s">
        <v>1624</v>
      </c>
      <c r="AH187" s="68" t="s">
        <v>1625</v>
      </c>
      <c r="AI187" s="68" t="s">
        <v>1623</v>
      </c>
      <c r="AJ187" s="68" t="s">
        <v>1622</v>
      </c>
      <c r="AK187" s="68" t="s">
        <v>1619</v>
      </c>
      <c r="AL187" s="68" t="s">
        <v>1623</v>
      </c>
      <c r="AM187" s="68" t="s">
        <v>1623</v>
      </c>
      <c r="AN187" s="68" t="s">
        <v>1622</v>
      </c>
      <c r="AO187" s="68" t="s">
        <v>1622</v>
      </c>
      <c r="AP187" s="68" t="s">
        <v>1620</v>
      </c>
      <c r="AQ187" s="68" t="s">
        <v>1623</v>
      </c>
      <c r="AR187" s="68" t="s">
        <v>1620</v>
      </c>
      <c r="AS187" s="68" t="s">
        <v>1622</v>
      </c>
      <c r="AT187" s="68" t="s">
        <v>1624</v>
      </c>
      <c r="AU187" s="68" t="s">
        <v>1623</v>
      </c>
      <c r="AV187" s="68" t="s">
        <v>1626</v>
      </c>
      <c r="AW187" s="68" t="s">
        <v>1622</v>
      </c>
      <c r="AX187" s="68" t="s">
        <v>1621</v>
      </c>
      <c r="AY187" s="68" t="s">
        <v>1624</v>
      </c>
      <c r="AZ187" s="68" t="s">
        <v>164</v>
      </c>
      <c r="BA187" s="68" t="s">
        <v>1626</v>
      </c>
      <c r="BB187" s="68" t="s">
        <v>1623</v>
      </c>
      <c r="BC187" s="68" t="s">
        <v>1622</v>
      </c>
      <c r="BD187" s="68" t="s">
        <v>1624</v>
      </c>
      <c r="BE187" s="68" t="s">
        <v>1622</v>
      </c>
      <c r="BF187" s="68" t="s">
        <v>1623</v>
      </c>
      <c r="BG187" s="68" t="s">
        <v>164</v>
      </c>
      <c r="BH187" s="68" t="s">
        <v>1623</v>
      </c>
    </row>
    <row r="188" spans="1:60">
      <c r="A188" s="132">
        <v>45088</v>
      </c>
      <c r="B188" s="68" t="s">
        <v>1627</v>
      </c>
      <c r="C188" s="68" t="s">
        <v>1625</v>
      </c>
      <c r="D188" s="68" t="s">
        <v>1623</v>
      </c>
      <c r="E188" s="68" t="s">
        <v>1622</v>
      </c>
      <c r="F188" s="68" t="s">
        <v>164</v>
      </c>
      <c r="G188" s="68" t="s">
        <v>1623</v>
      </c>
      <c r="H188" s="68" t="s">
        <v>1622</v>
      </c>
      <c r="I188" s="68" t="s">
        <v>1626</v>
      </c>
      <c r="J188" s="68" t="s">
        <v>164</v>
      </c>
      <c r="K188" s="68" t="s">
        <v>1620</v>
      </c>
      <c r="L188" s="68" t="s">
        <v>1622</v>
      </c>
      <c r="M188" s="68" t="s">
        <v>164</v>
      </c>
      <c r="N188" s="68" t="s">
        <v>1622</v>
      </c>
      <c r="O188" s="68" t="s">
        <v>164</v>
      </c>
      <c r="P188" s="68" t="s">
        <v>1627</v>
      </c>
      <c r="Q188" s="68" t="s">
        <v>164</v>
      </c>
      <c r="R188" s="68" t="s">
        <v>1622</v>
      </c>
      <c r="S188" s="68" t="s">
        <v>1624</v>
      </c>
      <c r="T188" s="68" t="s">
        <v>1622</v>
      </c>
      <c r="U188" s="68" t="s">
        <v>1625</v>
      </c>
      <c r="V188" s="68" t="s">
        <v>164</v>
      </c>
      <c r="W188" s="68" t="s">
        <v>1624</v>
      </c>
      <c r="X188" s="68" t="s">
        <v>1624</v>
      </c>
      <c r="Y188" s="68" t="s">
        <v>1624</v>
      </c>
      <c r="Z188" s="68" t="s">
        <v>1623</v>
      </c>
      <c r="AA188" s="68" t="s">
        <v>1620</v>
      </c>
      <c r="AB188" s="68" t="s">
        <v>1623</v>
      </c>
      <c r="AC188" s="68" t="s">
        <v>1624</v>
      </c>
      <c r="AD188" s="68" t="s">
        <v>1619</v>
      </c>
      <c r="AE188" s="68" t="s">
        <v>164</v>
      </c>
      <c r="AF188" s="68" t="s">
        <v>1622</v>
      </c>
      <c r="AG188" s="68" t="s">
        <v>1624</v>
      </c>
      <c r="AH188" s="68" t="s">
        <v>1625</v>
      </c>
      <c r="AI188" s="68" t="s">
        <v>1623</v>
      </c>
      <c r="AJ188" s="68" t="s">
        <v>1622</v>
      </c>
      <c r="AK188" s="68" t="s">
        <v>1619</v>
      </c>
      <c r="AL188" s="68" t="s">
        <v>1623</v>
      </c>
      <c r="AM188" s="68" t="s">
        <v>1623</v>
      </c>
      <c r="AN188" s="68" t="s">
        <v>1622</v>
      </c>
      <c r="AO188" s="68" t="s">
        <v>1622</v>
      </c>
      <c r="AP188" s="68" t="s">
        <v>1620</v>
      </c>
      <c r="AQ188" s="68" t="s">
        <v>1623</v>
      </c>
      <c r="AR188" s="68" t="s">
        <v>1620</v>
      </c>
      <c r="AS188" s="68" t="s">
        <v>1622</v>
      </c>
      <c r="AT188" s="68" t="s">
        <v>1624</v>
      </c>
      <c r="AU188" s="68" t="s">
        <v>1623</v>
      </c>
      <c r="AV188" s="68" t="s">
        <v>1626</v>
      </c>
      <c r="AW188" s="68" t="s">
        <v>1622</v>
      </c>
      <c r="AX188" s="68" t="s">
        <v>1621</v>
      </c>
      <c r="AY188" s="68" t="s">
        <v>1624</v>
      </c>
      <c r="AZ188" s="68" t="s">
        <v>164</v>
      </c>
      <c r="BA188" s="68" t="s">
        <v>1626</v>
      </c>
      <c r="BB188" s="68" t="s">
        <v>1623</v>
      </c>
      <c r="BC188" s="68" t="s">
        <v>1622</v>
      </c>
      <c r="BD188" s="68" t="s">
        <v>1624</v>
      </c>
      <c r="BE188" s="68" t="s">
        <v>1622</v>
      </c>
      <c r="BF188" s="68" t="s">
        <v>1623</v>
      </c>
      <c r="BG188" s="68" t="s">
        <v>164</v>
      </c>
      <c r="BH188" s="68" t="s">
        <v>1623</v>
      </c>
    </row>
    <row r="189" spans="1:60">
      <c r="A189" s="132">
        <v>45089</v>
      </c>
      <c r="B189" s="68" t="s">
        <v>1627</v>
      </c>
      <c r="C189" s="68" t="s">
        <v>1625</v>
      </c>
      <c r="D189" s="68" t="s">
        <v>1623</v>
      </c>
      <c r="E189" s="68" t="s">
        <v>1622</v>
      </c>
      <c r="F189" s="68" t="s">
        <v>164</v>
      </c>
      <c r="G189" s="68" t="s">
        <v>1623</v>
      </c>
      <c r="H189" s="68" t="s">
        <v>1622</v>
      </c>
      <c r="I189" s="68" t="s">
        <v>1626</v>
      </c>
      <c r="J189" s="68" t="s">
        <v>164</v>
      </c>
      <c r="K189" s="68" t="s">
        <v>1620</v>
      </c>
      <c r="L189" s="68" t="s">
        <v>1622</v>
      </c>
      <c r="M189" s="68" t="s">
        <v>164</v>
      </c>
      <c r="N189" s="68" t="s">
        <v>1622</v>
      </c>
      <c r="O189" s="68" t="s">
        <v>164</v>
      </c>
      <c r="P189" s="68" t="s">
        <v>1627</v>
      </c>
      <c r="Q189" s="68" t="s">
        <v>164</v>
      </c>
      <c r="R189" s="68" t="s">
        <v>1622</v>
      </c>
      <c r="S189" s="68" t="s">
        <v>1624</v>
      </c>
      <c r="T189" s="68" t="s">
        <v>1622</v>
      </c>
      <c r="U189" s="68" t="s">
        <v>1625</v>
      </c>
      <c r="V189" s="68" t="s">
        <v>164</v>
      </c>
      <c r="W189" s="68" t="s">
        <v>1624</v>
      </c>
      <c r="X189" s="68" t="s">
        <v>1624</v>
      </c>
      <c r="Y189" s="68" t="s">
        <v>1624</v>
      </c>
      <c r="Z189" s="68" t="s">
        <v>1623</v>
      </c>
      <c r="AA189" s="68" t="s">
        <v>1620</v>
      </c>
      <c r="AB189" s="68" t="s">
        <v>1623</v>
      </c>
      <c r="AC189" s="68" t="s">
        <v>1624</v>
      </c>
      <c r="AD189" s="68" t="s">
        <v>1619</v>
      </c>
      <c r="AE189" s="68" t="s">
        <v>164</v>
      </c>
      <c r="AF189" s="68" t="s">
        <v>1622</v>
      </c>
      <c r="AG189" s="68" t="s">
        <v>1624</v>
      </c>
      <c r="AH189" s="68" t="s">
        <v>1625</v>
      </c>
      <c r="AI189" s="68" t="s">
        <v>1623</v>
      </c>
      <c r="AJ189" s="68" t="s">
        <v>1622</v>
      </c>
      <c r="AK189" s="68" t="s">
        <v>1619</v>
      </c>
      <c r="AL189" s="68" t="s">
        <v>1623</v>
      </c>
      <c r="AM189" s="68" t="s">
        <v>1623</v>
      </c>
      <c r="AN189" s="68" t="s">
        <v>1622</v>
      </c>
      <c r="AO189" s="68" t="s">
        <v>1622</v>
      </c>
      <c r="AP189" s="68" t="s">
        <v>1620</v>
      </c>
      <c r="AQ189" s="68" t="s">
        <v>1623</v>
      </c>
      <c r="AR189" s="68" t="s">
        <v>1620</v>
      </c>
      <c r="AS189" s="68" t="s">
        <v>1622</v>
      </c>
      <c r="AT189" s="68" t="s">
        <v>1624</v>
      </c>
      <c r="AU189" s="68" t="s">
        <v>1623</v>
      </c>
      <c r="AV189" s="68" t="s">
        <v>1626</v>
      </c>
      <c r="AW189" s="68" t="s">
        <v>1622</v>
      </c>
      <c r="AX189" s="68" t="s">
        <v>1621</v>
      </c>
      <c r="AY189" s="68" t="s">
        <v>1624</v>
      </c>
      <c r="AZ189" s="68" t="s">
        <v>164</v>
      </c>
      <c r="BA189" s="68" t="s">
        <v>1626</v>
      </c>
      <c r="BB189" s="68" t="s">
        <v>1623</v>
      </c>
      <c r="BC189" s="68" t="s">
        <v>1622</v>
      </c>
      <c r="BD189" s="68" t="s">
        <v>1624</v>
      </c>
      <c r="BE189" s="68" t="s">
        <v>1622</v>
      </c>
      <c r="BF189" s="68" t="s">
        <v>1623</v>
      </c>
      <c r="BG189" s="68" t="s">
        <v>164</v>
      </c>
      <c r="BH189" s="68" t="s">
        <v>1623</v>
      </c>
    </row>
    <row r="190" spans="1:60">
      <c r="A190" s="132">
        <v>45090</v>
      </c>
      <c r="B190" s="68" t="s">
        <v>1627</v>
      </c>
      <c r="C190" s="68" t="s">
        <v>1625</v>
      </c>
      <c r="D190" s="68" t="s">
        <v>1623</v>
      </c>
      <c r="E190" s="68" t="s">
        <v>1622</v>
      </c>
      <c r="F190" s="68" t="s">
        <v>164</v>
      </c>
      <c r="G190" s="68" t="s">
        <v>1623</v>
      </c>
      <c r="H190" s="68" t="s">
        <v>1622</v>
      </c>
      <c r="I190" s="68" t="s">
        <v>1626</v>
      </c>
      <c r="J190" s="68" t="s">
        <v>164</v>
      </c>
      <c r="K190" s="68" t="s">
        <v>1620</v>
      </c>
      <c r="L190" s="68" t="s">
        <v>1622</v>
      </c>
      <c r="M190" s="68" t="s">
        <v>164</v>
      </c>
      <c r="N190" s="68" t="s">
        <v>1622</v>
      </c>
      <c r="O190" s="68" t="s">
        <v>164</v>
      </c>
      <c r="P190" s="68" t="s">
        <v>1627</v>
      </c>
      <c r="Q190" s="68" t="s">
        <v>164</v>
      </c>
      <c r="R190" s="68" t="s">
        <v>1622</v>
      </c>
      <c r="S190" s="68" t="s">
        <v>1624</v>
      </c>
      <c r="T190" s="68" t="s">
        <v>1622</v>
      </c>
      <c r="U190" s="68" t="s">
        <v>1625</v>
      </c>
      <c r="V190" s="68" t="s">
        <v>164</v>
      </c>
      <c r="W190" s="68" t="s">
        <v>1624</v>
      </c>
      <c r="X190" s="68" t="s">
        <v>1624</v>
      </c>
      <c r="Y190" s="68" t="s">
        <v>1624</v>
      </c>
      <c r="Z190" s="68" t="s">
        <v>1623</v>
      </c>
      <c r="AA190" s="68" t="s">
        <v>1620</v>
      </c>
      <c r="AB190" s="68" t="s">
        <v>1623</v>
      </c>
      <c r="AC190" s="68" t="s">
        <v>1624</v>
      </c>
      <c r="AD190" s="68" t="s">
        <v>1619</v>
      </c>
      <c r="AE190" s="68" t="s">
        <v>164</v>
      </c>
      <c r="AF190" s="68" t="s">
        <v>1622</v>
      </c>
      <c r="AG190" s="68" t="s">
        <v>1624</v>
      </c>
      <c r="AH190" s="68" t="s">
        <v>1625</v>
      </c>
      <c r="AI190" s="68" t="s">
        <v>1623</v>
      </c>
      <c r="AJ190" s="68" t="s">
        <v>1622</v>
      </c>
      <c r="AK190" s="68" t="s">
        <v>1619</v>
      </c>
      <c r="AL190" s="68" t="s">
        <v>1623</v>
      </c>
      <c r="AM190" s="68" t="s">
        <v>1623</v>
      </c>
      <c r="AN190" s="68" t="s">
        <v>1622</v>
      </c>
      <c r="AO190" s="68" t="s">
        <v>1622</v>
      </c>
      <c r="AP190" s="68" t="s">
        <v>1620</v>
      </c>
      <c r="AQ190" s="68" t="s">
        <v>1623</v>
      </c>
      <c r="AR190" s="68" t="s">
        <v>1620</v>
      </c>
      <c r="AS190" s="68" t="s">
        <v>1622</v>
      </c>
      <c r="AT190" s="68" t="s">
        <v>1624</v>
      </c>
      <c r="AU190" s="68" t="s">
        <v>1623</v>
      </c>
      <c r="AV190" s="68" t="s">
        <v>1626</v>
      </c>
      <c r="AW190" s="68" t="s">
        <v>1622</v>
      </c>
      <c r="AX190" s="68" t="s">
        <v>1621</v>
      </c>
      <c r="AY190" s="68" t="s">
        <v>1624</v>
      </c>
      <c r="AZ190" s="68" t="s">
        <v>164</v>
      </c>
      <c r="BA190" s="68" t="s">
        <v>1626</v>
      </c>
      <c r="BB190" s="68" t="s">
        <v>1623</v>
      </c>
      <c r="BC190" s="68" t="s">
        <v>1622</v>
      </c>
      <c r="BD190" s="68" t="s">
        <v>1624</v>
      </c>
      <c r="BE190" s="68" t="s">
        <v>1622</v>
      </c>
      <c r="BF190" s="68" t="s">
        <v>1623</v>
      </c>
      <c r="BG190" s="68" t="s">
        <v>164</v>
      </c>
      <c r="BH190" s="68" t="s">
        <v>1623</v>
      </c>
    </row>
    <row r="191" spans="1:60">
      <c r="A191" s="132">
        <v>45091</v>
      </c>
      <c r="B191" s="68" t="s">
        <v>1627</v>
      </c>
      <c r="C191" s="68" t="s">
        <v>1625</v>
      </c>
      <c r="D191" s="68" t="s">
        <v>1623</v>
      </c>
      <c r="E191" s="68" t="s">
        <v>1622</v>
      </c>
      <c r="F191" s="68" t="s">
        <v>164</v>
      </c>
      <c r="G191" s="68" t="s">
        <v>1623</v>
      </c>
      <c r="H191" s="68" t="s">
        <v>1622</v>
      </c>
      <c r="I191" s="68" t="s">
        <v>1626</v>
      </c>
      <c r="J191" s="68" t="s">
        <v>164</v>
      </c>
      <c r="K191" s="68" t="s">
        <v>1620</v>
      </c>
      <c r="L191" s="68" t="s">
        <v>1622</v>
      </c>
      <c r="M191" s="68" t="s">
        <v>164</v>
      </c>
      <c r="N191" s="68" t="s">
        <v>1622</v>
      </c>
      <c r="O191" s="68" t="s">
        <v>164</v>
      </c>
      <c r="P191" s="68" t="s">
        <v>1627</v>
      </c>
      <c r="Q191" s="68" t="s">
        <v>164</v>
      </c>
      <c r="R191" s="68" t="s">
        <v>1622</v>
      </c>
      <c r="S191" s="68" t="s">
        <v>1624</v>
      </c>
      <c r="T191" s="68" t="s">
        <v>1622</v>
      </c>
      <c r="U191" s="68" t="s">
        <v>1625</v>
      </c>
      <c r="V191" s="68" t="s">
        <v>164</v>
      </c>
      <c r="W191" s="68" t="s">
        <v>1624</v>
      </c>
      <c r="X191" s="68" t="s">
        <v>1624</v>
      </c>
      <c r="Y191" s="68" t="s">
        <v>1624</v>
      </c>
      <c r="Z191" s="68" t="s">
        <v>1623</v>
      </c>
      <c r="AA191" s="68" t="s">
        <v>1620</v>
      </c>
      <c r="AB191" s="68" t="s">
        <v>1623</v>
      </c>
      <c r="AC191" s="68" t="s">
        <v>1624</v>
      </c>
      <c r="AD191" s="68" t="s">
        <v>1619</v>
      </c>
      <c r="AE191" s="68" t="s">
        <v>164</v>
      </c>
      <c r="AF191" s="68" t="s">
        <v>1622</v>
      </c>
      <c r="AG191" s="68" t="s">
        <v>1624</v>
      </c>
      <c r="AH191" s="68" t="s">
        <v>1625</v>
      </c>
      <c r="AI191" s="68" t="s">
        <v>1623</v>
      </c>
      <c r="AJ191" s="68" t="s">
        <v>1622</v>
      </c>
      <c r="AK191" s="68" t="s">
        <v>1619</v>
      </c>
      <c r="AL191" s="68" t="s">
        <v>1623</v>
      </c>
      <c r="AM191" s="68" t="s">
        <v>1623</v>
      </c>
      <c r="AN191" s="68" t="s">
        <v>1622</v>
      </c>
      <c r="AO191" s="68" t="s">
        <v>1622</v>
      </c>
      <c r="AP191" s="68" t="s">
        <v>1620</v>
      </c>
      <c r="AQ191" s="68" t="s">
        <v>1623</v>
      </c>
      <c r="AR191" s="68" t="s">
        <v>1620</v>
      </c>
      <c r="AS191" s="68" t="s">
        <v>1622</v>
      </c>
      <c r="AT191" s="68" t="s">
        <v>1624</v>
      </c>
      <c r="AU191" s="68" t="s">
        <v>1623</v>
      </c>
      <c r="AV191" s="68" t="s">
        <v>1626</v>
      </c>
      <c r="AW191" s="68" t="s">
        <v>1622</v>
      </c>
      <c r="AX191" s="68" t="s">
        <v>1621</v>
      </c>
      <c r="AY191" s="68" t="s">
        <v>1624</v>
      </c>
      <c r="AZ191" s="68" t="s">
        <v>164</v>
      </c>
      <c r="BA191" s="68" t="s">
        <v>1626</v>
      </c>
      <c r="BB191" s="68" t="s">
        <v>1623</v>
      </c>
      <c r="BC191" s="68" t="s">
        <v>1622</v>
      </c>
      <c r="BD191" s="68" t="s">
        <v>1624</v>
      </c>
      <c r="BE191" s="68" t="s">
        <v>1622</v>
      </c>
      <c r="BF191" s="68" t="s">
        <v>1623</v>
      </c>
      <c r="BG191" s="68" t="s">
        <v>164</v>
      </c>
      <c r="BH191" s="68" t="s">
        <v>1623</v>
      </c>
    </row>
    <row r="192" spans="1:60">
      <c r="A192" s="132">
        <v>45092</v>
      </c>
      <c r="B192" s="68" t="s">
        <v>1627</v>
      </c>
      <c r="C192" s="68" t="s">
        <v>1625</v>
      </c>
      <c r="D192" s="68" t="s">
        <v>1623</v>
      </c>
      <c r="E192" s="68" t="s">
        <v>1622</v>
      </c>
      <c r="F192" s="68" t="s">
        <v>164</v>
      </c>
      <c r="G192" s="68" t="s">
        <v>1623</v>
      </c>
      <c r="H192" s="68" t="s">
        <v>1622</v>
      </c>
      <c r="I192" s="68" t="s">
        <v>1626</v>
      </c>
      <c r="J192" s="68" t="s">
        <v>164</v>
      </c>
      <c r="K192" s="68" t="s">
        <v>1620</v>
      </c>
      <c r="L192" s="68" t="s">
        <v>1622</v>
      </c>
      <c r="M192" s="68" t="s">
        <v>164</v>
      </c>
      <c r="N192" s="68" t="s">
        <v>1622</v>
      </c>
      <c r="O192" s="68" t="s">
        <v>164</v>
      </c>
      <c r="P192" s="68" t="s">
        <v>1627</v>
      </c>
      <c r="Q192" s="68" t="s">
        <v>164</v>
      </c>
      <c r="R192" s="68" t="s">
        <v>1622</v>
      </c>
      <c r="S192" s="68" t="s">
        <v>1624</v>
      </c>
      <c r="T192" s="68" t="s">
        <v>1622</v>
      </c>
      <c r="U192" s="68" t="s">
        <v>1625</v>
      </c>
      <c r="V192" s="68" t="s">
        <v>164</v>
      </c>
      <c r="W192" s="68" t="s">
        <v>1624</v>
      </c>
      <c r="X192" s="68" t="s">
        <v>1624</v>
      </c>
      <c r="Y192" s="68" t="s">
        <v>1624</v>
      </c>
      <c r="Z192" s="68" t="s">
        <v>1623</v>
      </c>
      <c r="AA192" s="68" t="s">
        <v>1620</v>
      </c>
      <c r="AB192" s="68" t="s">
        <v>1623</v>
      </c>
      <c r="AC192" s="68" t="s">
        <v>1624</v>
      </c>
      <c r="AD192" s="68" t="s">
        <v>1619</v>
      </c>
      <c r="AE192" s="68" t="s">
        <v>164</v>
      </c>
      <c r="AF192" s="68" t="s">
        <v>1622</v>
      </c>
      <c r="AG192" s="68" t="s">
        <v>1624</v>
      </c>
      <c r="AH192" s="68" t="s">
        <v>1625</v>
      </c>
      <c r="AI192" s="68" t="s">
        <v>1623</v>
      </c>
      <c r="AJ192" s="68" t="s">
        <v>1622</v>
      </c>
      <c r="AK192" s="68" t="s">
        <v>1619</v>
      </c>
      <c r="AL192" s="68" t="s">
        <v>1623</v>
      </c>
      <c r="AM192" s="68" t="s">
        <v>1623</v>
      </c>
      <c r="AN192" s="68" t="s">
        <v>1622</v>
      </c>
      <c r="AO192" s="68" t="s">
        <v>1622</v>
      </c>
      <c r="AP192" s="68" t="s">
        <v>1620</v>
      </c>
      <c r="AQ192" s="68" t="s">
        <v>1623</v>
      </c>
      <c r="AR192" s="68" t="s">
        <v>1620</v>
      </c>
      <c r="AS192" s="68" t="s">
        <v>1622</v>
      </c>
      <c r="AT192" s="68" t="s">
        <v>1624</v>
      </c>
      <c r="AU192" s="68" t="s">
        <v>1623</v>
      </c>
      <c r="AV192" s="68" t="s">
        <v>1626</v>
      </c>
      <c r="AW192" s="68" t="s">
        <v>1622</v>
      </c>
      <c r="AX192" s="68" t="s">
        <v>1621</v>
      </c>
      <c r="AY192" s="68" t="s">
        <v>1624</v>
      </c>
      <c r="AZ192" s="68" t="s">
        <v>164</v>
      </c>
      <c r="BA192" s="68" t="s">
        <v>1626</v>
      </c>
      <c r="BB192" s="68" t="s">
        <v>1623</v>
      </c>
      <c r="BC192" s="68" t="s">
        <v>1622</v>
      </c>
      <c r="BD192" s="68" t="s">
        <v>1624</v>
      </c>
      <c r="BE192" s="68" t="s">
        <v>1622</v>
      </c>
      <c r="BF192" s="68" t="s">
        <v>1623</v>
      </c>
      <c r="BG192" s="68" t="s">
        <v>164</v>
      </c>
      <c r="BH192" s="68" t="s">
        <v>1623</v>
      </c>
    </row>
    <row r="193" spans="1:60">
      <c r="A193" s="132">
        <v>45093</v>
      </c>
      <c r="B193" s="68" t="s">
        <v>1627</v>
      </c>
      <c r="C193" s="68" t="s">
        <v>1625</v>
      </c>
      <c r="D193" s="68" t="s">
        <v>1623</v>
      </c>
      <c r="E193" s="68" t="s">
        <v>1622</v>
      </c>
      <c r="F193" s="68" t="s">
        <v>164</v>
      </c>
      <c r="G193" s="68" t="s">
        <v>1623</v>
      </c>
      <c r="H193" s="68" t="s">
        <v>1622</v>
      </c>
      <c r="I193" s="68" t="s">
        <v>1626</v>
      </c>
      <c r="J193" s="68" t="s">
        <v>164</v>
      </c>
      <c r="K193" s="68" t="s">
        <v>1620</v>
      </c>
      <c r="L193" s="68" t="s">
        <v>1622</v>
      </c>
      <c r="M193" s="68" t="s">
        <v>164</v>
      </c>
      <c r="N193" s="68" t="s">
        <v>1622</v>
      </c>
      <c r="O193" s="68" t="s">
        <v>164</v>
      </c>
      <c r="P193" s="68" t="s">
        <v>1627</v>
      </c>
      <c r="Q193" s="68" t="s">
        <v>164</v>
      </c>
      <c r="R193" s="68" t="s">
        <v>1622</v>
      </c>
      <c r="S193" s="68" t="s">
        <v>1624</v>
      </c>
      <c r="T193" s="68" t="s">
        <v>1622</v>
      </c>
      <c r="U193" s="68" t="s">
        <v>1625</v>
      </c>
      <c r="V193" s="68" t="s">
        <v>164</v>
      </c>
      <c r="W193" s="68" t="s">
        <v>1624</v>
      </c>
      <c r="X193" s="68" t="s">
        <v>1624</v>
      </c>
      <c r="Y193" s="68" t="s">
        <v>1624</v>
      </c>
      <c r="Z193" s="68" t="s">
        <v>1623</v>
      </c>
      <c r="AA193" s="68" t="s">
        <v>1620</v>
      </c>
      <c r="AB193" s="68" t="s">
        <v>1623</v>
      </c>
      <c r="AC193" s="68" t="s">
        <v>1624</v>
      </c>
      <c r="AD193" s="68" t="s">
        <v>1619</v>
      </c>
      <c r="AE193" s="68" t="s">
        <v>164</v>
      </c>
      <c r="AF193" s="68" t="s">
        <v>1622</v>
      </c>
      <c r="AG193" s="68" t="s">
        <v>1624</v>
      </c>
      <c r="AH193" s="68" t="s">
        <v>1625</v>
      </c>
      <c r="AI193" s="68" t="s">
        <v>1623</v>
      </c>
      <c r="AJ193" s="68" t="s">
        <v>1622</v>
      </c>
      <c r="AK193" s="68" t="s">
        <v>1619</v>
      </c>
      <c r="AL193" s="68" t="s">
        <v>1623</v>
      </c>
      <c r="AM193" s="68" t="s">
        <v>1623</v>
      </c>
      <c r="AN193" s="68" t="s">
        <v>1622</v>
      </c>
      <c r="AO193" s="68" t="s">
        <v>1622</v>
      </c>
      <c r="AP193" s="68" t="s">
        <v>1620</v>
      </c>
      <c r="AQ193" s="68" t="s">
        <v>1623</v>
      </c>
      <c r="AR193" s="68" t="s">
        <v>1620</v>
      </c>
      <c r="AS193" s="68" t="s">
        <v>1622</v>
      </c>
      <c r="AT193" s="68" t="s">
        <v>1624</v>
      </c>
      <c r="AU193" s="68" t="s">
        <v>1623</v>
      </c>
      <c r="AV193" s="68" t="s">
        <v>1626</v>
      </c>
      <c r="AW193" s="68" t="s">
        <v>1622</v>
      </c>
      <c r="AX193" s="68" t="s">
        <v>1621</v>
      </c>
      <c r="AY193" s="68" t="s">
        <v>1624</v>
      </c>
      <c r="AZ193" s="68" t="s">
        <v>164</v>
      </c>
      <c r="BA193" s="68" t="s">
        <v>1626</v>
      </c>
      <c r="BB193" s="68" t="s">
        <v>1623</v>
      </c>
      <c r="BC193" s="68" t="s">
        <v>1622</v>
      </c>
      <c r="BD193" s="68" t="s">
        <v>1624</v>
      </c>
      <c r="BE193" s="68" t="s">
        <v>1622</v>
      </c>
      <c r="BF193" s="68" t="s">
        <v>1623</v>
      </c>
      <c r="BG193" s="68" t="s">
        <v>164</v>
      </c>
      <c r="BH193" s="68" t="s">
        <v>1623</v>
      </c>
    </row>
    <row r="194" spans="1:60">
      <c r="A194" s="132">
        <v>45094</v>
      </c>
      <c r="B194" s="68" t="s">
        <v>1627</v>
      </c>
      <c r="C194" s="68" t="s">
        <v>1625</v>
      </c>
      <c r="D194" s="68" t="s">
        <v>1623</v>
      </c>
      <c r="E194" s="68" t="s">
        <v>1622</v>
      </c>
      <c r="F194" s="68" t="s">
        <v>164</v>
      </c>
      <c r="G194" s="68" t="s">
        <v>1623</v>
      </c>
      <c r="H194" s="68" t="s">
        <v>1622</v>
      </c>
      <c r="I194" s="68" t="s">
        <v>1626</v>
      </c>
      <c r="J194" s="68" t="s">
        <v>164</v>
      </c>
      <c r="K194" s="68" t="s">
        <v>1620</v>
      </c>
      <c r="L194" s="68" t="s">
        <v>1622</v>
      </c>
      <c r="M194" s="68" t="s">
        <v>164</v>
      </c>
      <c r="N194" s="68" t="s">
        <v>1622</v>
      </c>
      <c r="O194" s="68" t="s">
        <v>164</v>
      </c>
      <c r="P194" s="68" t="s">
        <v>1627</v>
      </c>
      <c r="Q194" s="68" t="s">
        <v>164</v>
      </c>
      <c r="R194" s="68" t="s">
        <v>1622</v>
      </c>
      <c r="S194" s="68" t="s">
        <v>1624</v>
      </c>
      <c r="T194" s="68" t="s">
        <v>1622</v>
      </c>
      <c r="U194" s="68" t="s">
        <v>1625</v>
      </c>
      <c r="V194" s="68" t="s">
        <v>164</v>
      </c>
      <c r="W194" s="68" t="s">
        <v>1624</v>
      </c>
      <c r="X194" s="68" t="s">
        <v>1624</v>
      </c>
      <c r="Y194" s="68" t="s">
        <v>1624</v>
      </c>
      <c r="Z194" s="68" t="s">
        <v>1623</v>
      </c>
      <c r="AA194" s="68" t="s">
        <v>1620</v>
      </c>
      <c r="AB194" s="68" t="s">
        <v>1623</v>
      </c>
      <c r="AC194" s="68" t="s">
        <v>1624</v>
      </c>
      <c r="AD194" s="68" t="s">
        <v>1619</v>
      </c>
      <c r="AE194" s="68" t="s">
        <v>164</v>
      </c>
      <c r="AF194" s="68" t="s">
        <v>1622</v>
      </c>
      <c r="AG194" s="68" t="s">
        <v>1624</v>
      </c>
      <c r="AH194" s="68" t="s">
        <v>1625</v>
      </c>
      <c r="AI194" s="68" t="s">
        <v>1623</v>
      </c>
      <c r="AJ194" s="68" t="s">
        <v>1622</v>
      </c>
      <c r="AK194" s="68" t="s">
        <v>1619</v>
      </c>
      <c r="AL194" s="68" t="s">
        <v>1623</v>
      </c>
      <c r="AM194" s="68" t="s">
        <v>1623</v>
      </c>
      <c r="AN194" s="68" t="s">
        <v>1622</v>
      </c>
      <c r="AO194" s="68" t="s">
        <v>1622</v>
      </c>
      <c r="AP194" s="68" t="s">
        <v>1620</v>
      </c>
      <c r="AQ194" s="68" t="s">
        <v>1623</v>
      </c>
      <c r="AR194" s="68" t="s">
        <v>1620</v>
      </c>
      <c r="AS194" s="68" t="s">
        <v>1622</v>
      </c>
      <c r="AT194" s="68" t="s">
        <v>1624</v>
      </c>
      <c r="AU194" s="68" t="s">
        <v>1623</v>
      </c>
      <c r="AV194" s="68" t="s">
        <v>1626</v>
      </c>
      <c r="AW194" s="68" t="s">
        <v>1622</v>
      </c>
      <c r="AX194" s="68" t="s">
        <v>1621</v>
      </c>
      <c r="AY194" s="68" t="s">
        <v>1624</v>
      </c>
      <c r="AZ194" s="68" t="s">
        <v>164</v>
      </c>
      <c r="BA194" s="68" t="s">
        <v>1626</v>
      </c>
      <c r="BB194" s="68" t="s">
        <v>1623</v>
      </c>
      <c r="BC194" s="68" t="s">
        <v>1622</v>
      </c>
      <c r="BD194" s="68" t="s">
        <v>1624</v>
      </c>
      <c r="BE194" s="68" t="s">
        <v>1622</v>
      </c>
      <c r="BF194" s="68" t="s">
        <v>1623</v>
      </c>
      <c r="BG194" s="68" t="s">
        <v>164</v>
      </c>
      <c r="BH194" s="68" t="s">
        <v>1623</v>
      </c>
    </row>
    <row r="195" spans="1:60">
      <c r="A195" s="132">
        <v>45095</v>
      </c>
      <c r="B195" s="68" t="s">
        <v>1627</v>
      </c>
      <c r="C195" s="68" t="s">
        <v>1625</v>
      </c>
      <c r="D195" s="68" t="s">
        <v>1623</v>
      </c>
      <c r="E195" s="68" t="s">
        <v>1622</v>
      </c>
      <c r="F195" s="68" t="s">
        <v>164</v>
      </c>
      <c r="G195" s="68" t="s">
        <v>1623</v>
      </c>
      <c r="H195" s="68" t="s">
        <v>1622</v>
      </c>
      <c r="I195" s="68" t="s">
        <v>1626</v>
      </c>
      <c r="J195" s="68" t="s">
        <v>164</v>
      </c>
      <c r="K195" s="68" t="s">
        <v>1620</v>
      </c>
      <c r="L195" s="68" t="s">
        <v>1622</v>
      </c>
      <c r="M195" s="68" t="s">
        <v>164</v>
      </c>
      <c r="N195" s="68" t="s">
        <v>1622</v>
      </c>
      <c r="O195" s="68" t="s">
        <v>164</v>
      </c>
      <c r="P195" s="68" t="s">
        <v>1627</v>
      </c>
      <c r="Q195" s="68" t="s">
        <v>164</v>
      </c>
      <c r="R195" s="68" t="s">
        <v>1622</v>
      </c>
      <c r="S195" s="68" t="s">
        <v>1624</v>
      </c>
      <c r="T195" s="68" t="s">
        <v>1622</v>
      </c>
      <c r="U195" s="68" t="s">
        <v>1625</v>
      </c>
      <c r="V195" s="68" t="s">
        <v>164</v>
      </c>
      <c r="W195" s="68" t="s">
        <v>1624</v>
      </c>
      <c r="X195" s="68" t="s">
        <v>1624</v>
      </c>
      <c r="Y195" s="68" t="s">
        <v>1624</v>
      </c>
      <c r="Z195" s="68" t="s">
        <v>1623</v>
      </c>
      <c r="AA195" s="68" t="s">
        <v>1620</v>
      </c>
      <c r="AB195" s="68" t="s">
        <v>1623</v>
      </c>
      <c r="AC195" s="68" t="s">
        <v>1624</v>
      </c>
      <c r="AD195" s="68" t="s">
        <v>1619</v>
      </c>
      <c r="AE195" s="68" t="s">
        <v>164</v>
      </c>
      <c r="AF195" s="68" t="s">
        <v>1622</v>
      </c>
      <c r="AG195" s="68" t="s">
        <v>1624</v>
      </c>
      <c r="AH195" s="68" t="s">
        <v>1625</v>
      </c>
      <c r="AI195" s="68" t="s">
        <v>1623</v>
      </c>
      <c r="AJ195" s="68" t="s">
        <v>1622</v>
      </c>
      <c r="AK195" s="68" t="s">
        <v>1619</v>
      </c>
      <c r="AL195" s="68" t="s">
        <v>1623</v>
      </c>
      <c r="AM195" s="68" t="s">
        <v>1623</v>
      </c>
      <c r="AN195" s="68" t="s">
        <v>1622</v>
      </c>
      <c r="AO195" s="68" t="s">
        <v>1622</v>
      </c>
      <c r="AP195" s="68" t="s">
        <v>1620</v>
      </c>
      <c r="AQ195" s="68" t="s">
        <v>1623</v>
      </c>
      <c r="AR195" s="68" t="s">
        <v>1620</v>
      </c>
      <c r="AS195" s="68" t="s">
        <v>1622</v>
      </c>
      <c r="AT195" s="68" t="s">
        <v>1624</v>
      </c>
      <c r="AU195" s="68" t="s">
        <v>1623</v>
      </c>
      <c r="AV195" s="68" t="s">
        <v>1626</v>
      </c>
      <c r="AW195" s="68" t="s">
        <v>1622</v>
      </c>
      <c r="AX195" s="68" t="s">
        <v>1621</v>
      </c>
      <c r="AY195" s="68" t="s">
        <v>1624</v>
      </c>
      <c r="AZ195" s="68" t="s">
        <v>164</v>
      </c>
      <c r="BA195" s="68" t="s">
        <v>1626</v>
      </c>
      <c r="BB195" s="68" t="s">
        <v>1623</v>
      </c>
      <c r="BC195" s="68" t="s">
        <v>1622</v>
      </c>
      <c r="BD195" s="68" t="s">
        <v>1624</v>
      </c>
      <c r="BE195" s="68" t="s">
        <v>1622</v>
      </c>
      <c r="BF195" s="68" t="s">
        <v>1623</v>
      </c>
      <c r="BG195" s="68" t="s">
        <v>164</v>
      </c>
      <c r="BH195" s="68" t="s">
        <v>1623</v>
      </c>
    </row>
    <row r="196" spans="1:60">
      <c r="A196" s="132">
        <v>45096</v>
      </c>
      <c r="B196" s="68" t="s">
        <v>1627</v>
      </c>
      <c r="C196" s="68" t="s">
        <v>1625</v>
      </c>
      <c r="D196" s="68" t="s">
        <v>1623</v>
      </c>
      <c r="E196" s="68" t="s">
        <v>1622</v>
      </c>
      <c r="F196" s="68" t="s">
        <v>164</v>
      </c>
      <c r="G196" s="68" t="s">
        <v>1623</v>
      </c>
      <c r="H196" s="68" t="s">
        <v>1622</v>
      </c>
      <c r="I196" s="68" t="s">
        <v>1626</v>
      </c>
      <c r="J196" s="68" t="s">
        <v>164</v>
      </c>
      <c r="K196" s="68" t="s">
        <v>1620</v>
      </c>
      <c r="L196" s="68" t="s">
        <v>1622</v>
      </c>
      <c r="M196" s="68" t="s">
        <v>164</v>
      </c>
      <c r="N196" s="68" t="s">
        <v>1622</v>
      </c>
      <c r="O196" s="68" t="s">
        <v>164</v>
      </c>
      <c r="P196" s="68" t="s">
        <v>1627</v>
      </c>
      <c r="Q196" s="68" t="s">
        <v>164</v>
      </c>
      <c r="R196" s="68" t="s">
        <v>1622</v>
      </c>
      <c r="S196" s="68" t="s">
        <v>1624</v>
      </c>
      <c r="T196" s="68" t="s">
        <v>1622</v>
      </c>
      <c r="U196" s="68" t="s">
        <v>1625</v>
      </c>
      <c r="V196" s="68" t="s">
        <v>164</v>
      </c>
      <c r="W196" s="68" t="s">
        <v>1624</v>
      </c>
      <c r="X196" s="68" t="s">
        <v>1624</v>
      </c>
      <c r="Y196" s="68" t="s">
        <v>1624</v>
      </c>
      <c r="Z196" s="68" t="s">
        <v>1623</v>
      </c>
      <c r="AA196" s="68" t="s">
        <v>1620</v>
      </c>
      <c r="AB196" s="68" t="s">
        <v>1623</v>
      </c>
      <c r="AC196" s="68" t="s">
        <v>1624</v>
      </c>
      <c r="AD196" s="68" t="s">
        <v>1619</v>
      </c>
      <c r="AE196" s="68" t="s">
        <v>164</v>
      </c>
      <c r="AF196" s="68" t="s">
        <v>1622</v>
      </c>
      <c r="AG196" s="68" t="s">
        <v>1624</v>
      </c>
      <c r="AH196" s="68" t="s">
        <v>1625</v>
      </c>
      <c r="AI196" s="68" t="s">
        <v>1623</v>
      </c>
      <c r="AJ196" s="68" t="s">
        <v>1622</v>
      </c>
      <c r="AK196" s="68" t="s">
        <v>1619</v>
      </c>
      <c r="AL196" s="68" t="s">
        <v>1623</v>
      </c>
      <c r="AM196" s="68" t="s">
        <v>1623</v>
      </c>
      <c r="AN196" s="68" t="s">
        <v>1622</v>
      </c>
      <c r="AO196" s="68" t="s">
        <v>1622</v>
      </c>
      <c r="AP196" s="68" t="s">
        <v>1620</v>
      </c>
      <c r="AQ196" s="68" t="s">
        <v>1623</v>
      </c>
      <c r="AR196" s="68" t="s">
        <v>1620</v>
      </c>
      <c r="AS196" s="68" t="s">
        <v>1622</v>
      </c>
      <c r="AT196" s="68" t="s">
        <v>1624</v>
      </c>
      <c r="AU196" s="68" t="s">
        <v>1623</v>
      </c>
      <c r="AV196" s="68" t="s">
        <v>1626</v>
      </c>
      <c r="AW196" s="68" t="s">
        <v>1622</v>
      </c>
      <c r="AX196" s="68" t="s">
        <v>1621</v>
      </c>
      <c r="AY196" s="68" t="s">
        <v>1624</v>
      </c>
      <c r="AZ196" s="68" t="s">
        <v>164</v>
      </c>
      <c r="BA196" s="68" t="s">
        <v>1626</v>
      </c>
      <c r="BB196" s="68" t="s">
        <v>1623</v>
      </c>
      <c r="BC196" s="68" t="s">
        <v>1622</v>
      </c>
      <c r="BD196" s="68" t="s">
        <v>1624</v>
      </c>
      <c r="BE196" s="68" t="s">
        <v>1622</v>
      </c>
      <c r="BF196" s="68" t="s">
        <v>1623</v>
      </c>
      <c r="BG196" s="68" t="s">
        <v>164</v>
      </c>
      <c r="BH196" s="68" t="s">
        <v>1623</v>
      </c>
    </row>
    <row r="197" spans="1:60">
      <c r="A197" s="132">
        <v>45097</v>
      </c>
      <c r="B197" s="68" t="s">
        <v>1627</v>
      </c>
      <c r="C197" s="68" t="s">
        <v>1625</v>
      </c>
      <c r="D197" s="68" t="s">
        <v>1623</v>
      </c>
      <c r="E197" s="68" t="s">
        <v>1622</v>
      </c>
      <c r="F197" s="68" t="s">
        <v>164</v>
      </c>
      <c r="G197" s="68" t="s">
        <v>1623</v>
      </c>
      <c r="H197" s="68" t="s">
        <v>1622</v>
      </c>
      <c r="I197" s="68" t="s">
        <v>1626</v>
      </c>
      <c r="J197" s="68" t="s">
        <v>164</v>
      </c>
      <c r="K197" s="68" t="s">
        <v>1620</v>
      </c>
      <c r="L197" s="68" t="s">
        <v>1622</v>
      </c>
      <c r="M197" s="68" t="s">
        <v>164</v>
      </c>
      <c r="N197" s="68" t="s">
        <v>1622</v>
      </c>
      <c r="O197" s="68" t="s">
        <v>164</v>
      </c>
      <c r="P197" s="68" t="s">
        <v>1627</v>
      </c>
      <c r="Q197" s="68" t="s">
        <v>164</v>
      </c>
      <c r="R197" s="68" t="s">
        <v>1622</v>
      </c>
      <c r="S197" s="68" t="s">
        <v>1624</v>
      </c>
      <c r="T197" s="68" t="s">
        <v>1622</v>
      </c>
      <c r="U197" s="68" t="s">
        <v>1625</v>
      </c>
      <c r="V197" s="68" t="s">
        <v>164</v>
      </c>
      <c r="W197" s="68" t="s">
        <v>1624</v>
      </c>
      <c r="X197" s="68" t="s">
        <v>1624</v>
      </c>
      <c r="Y197" s="68" t="s">
        <v>1624</v>
      </c>
      <c r="Z197" s="68" t="s">
        <v>1623</v>
      </c>
      <c r="AA197" s="68" t="s">
        <v>1620</v>
      </c>
      <c r="AB197" s="68" t="s">
        <v>1623</v>
      </c>
      <c r="AC197" s="68" t="s">
        <v>1624</v>
      </c>
      <c r="AD197" s="68" t="s">
        <v>1619</v>
      </c>
      <c r="AE197" s="68" t="s">
        <v>164</v>
      </c>
      <c r="AF197" s="68" t="s">
        <v>1622</v>
      </c>
      <c r="AG197" s="68" t="s">
        <v>1624</v>
      </c>
      <c r="AH197" s="68" t="s">
        <v>1625</v>
      </c>
      <c r="AI197" s="68" t="s">
        <v>1623</v>
      </c>
      <c r="AJ197" s="68" t="s">
        <v>1622</v>
      </c>
      <c r="AK197" s="68" t="s">
        <v>1619</v>
      </c>
      <c r="AL197" s="68" t="s">
        <v>1623</v>
      </c>
      <c r="AM197" s="68" t="s">
        <v>1623</v>
      </c>
      <c r="AN197" s="68" t="s">
        <v>1622</v>
      </c>
      <c r="AO197" s="68" t="s">
        <v>1622</v>
      </c>
      <c r="AP197" s="68" t="s">
        <v>1620</v>
      </c>
      <c r="AQ197" s="68" t="s">
        <v>1623</v>
      </c>
      <c r="AR197" s="68" t="s">
        <v>1620</v>
      </c>
      <c r="AS197" s="68" t="s">
        <v>1622</v>
      </c>
      <c r="AT197" s="68" t="s">
        <v>1624</v>
      </c>
      <c r="AU197" s="68" t="s">
        <v>1623</v>
      </c>
      <c r="AV197" s="68" t="s">
        <v>1626</v>
      </c>
      <c r="AW197" s="68" t="s">
        <v>1622</v>
      </c>
      <c r="AX197" s="68" t="s">
        <v>1621</v>
      </c>
      <c r="AY197" s="68" t="s">
        <v>1624</v>
      </c>
      <c r="AZ197" s="68" t="s">
        <v>164</v>
      </c>
      <c r="BA197" s="68" t="s">
        <v>1626</v>
      </c>
      <c r="BB197" s="68" t="s">
        <v>1623</v>
      </c>
      <c r="BC197" s="68" t="s">
        <v>1622</v>
      </c>
      <c r="BD197" s="68" t="s">
        <v>1624</v>
      </c>
      <c r="BE197" s="68" t="s">
        <v>1622</v>
      </c>
      <c r="BF197" s="68" t="s">
        <v>1623</v>
      </c>
      <c r="BG197" s="68" t="s">
        <v>164</v>
      </c>
      <c r="BH197" s="68" t="s">
        <v>1623</v>
      </c>
    </row>
    <row r="198" spans="1:60">
      <c r="A198" s="132">
        <v>45098</v>
      </c>
      <c r="B198" s="68" t="s">
        <v>1627</v>
      </c>
      <c r="C198" s="68" t="s">
        <v>1625</v>
      </c>
      <c r="D198" s="68" t="s">
        <v>1623</v>
      </c>
      <c r="E198" s="68" t="s">
        <v>1622</v>
      </c>
      <c r="F198" s="68" t="s">
        <v>164</v>
      </c>
      <c r="G198" s="68" t="s">
        <v>1623</v>
      </c>
      <c r="H198" s="68" t="s">
        <v>1622</v>
      </c>
      <c r="I198" s="68" t="s">
        <v>1626</v>
      </c>
      <c r="J198" s="68" t="s">
        <v>164</v>
      </c>
      <c r="K198" s="68" t="s">
        <v>1620</v>
      </c>
      <c r="L198" s="68" t="s">
        <v>1622</v>
      </c>
      <c r="M198" s="68" t="s">
        <v>164</v>
      </c>
      <c r="N198" s="68" t="s">
        <v>1622</v>
      </c>
      <c r="O198" s="68" t="s">
        <v>164</v>
      </c>
      <c r="P198" s="68" t="s">
        <v>1627</v>
      </c>
      <c r="Q198" s="68" t="s">
        <v>164</v>
      </c>
      <c r="R198" s="68" t="s">
        <v>1622</v>
      </c>
      <c r="S198" s="68" t="s">
        <v>1624</v>
      </c>
      <c r="T198" s="68" t="s">
        <v>1622</v>
      </c>
      <c r="U198" s="68" t="s">
        <v>1625</v>
      </c>
      <c r="V198" s="68" t="s">
        <v>164</v>
      </c>
      <c r="W198" s="68" t="s">
        <v>1624</v>
      </c>
      <c r="X198" s="68" t="s">
        <v>1624</v>
      </c>
      <c r="Y198" s="68" t="s">
        <v>1624</v>
      </c>
      <c r="Z198" s="68" t="s">
        <v>1623</v>
      </c>
      <c r="AA198" s="68" t="s">
        <v>1620</v>
      </c>
      <c r="AB198" s="68" t="s">
        <v>1623</v>
      </c>
      <c r="AC198" s="68" t="s">
        <v>1624</v>
      </c>
      <c r="AD198" s="68" t="s">
        <v>1619</v>
      </c>
      <c r="AE198" s="68" t="s">
        <v>164</v>
      </c>
      <c r="AF198" s="68" t="s">
        <v>1622</v>
      </c>
      <c r="AG198" s="68" t="s">
        <v>1624</v>
      </c>
      <c r="AH198" s="68" t="s">
        <v>1625</v>
      </c>
      <c r="AI198" s="68" t="s">
        <v>1623</v>
      </c>
      <c r="AJ198" s="68" t="s">
        <v>1622</v>
      </c>
      <c r="AK198" s="68" t="s">
        <v>1619</v>
      </c>
      <c r="AL198" s="68" t="s">
        <v>1623</v>
      </c>
      <c r="AM198" s="68" t="s">
        <v>1623</v>
      </c>
      <c r="AN198" s="68" t="s">
        <v>1622</v>
      </c>
      <c r="AO198" s="68" t="s">
        <v>1622</v>
      </c>
      <c r="AP198" s="68" t="s">
        <v>1620</v>
      </c>
      <c r="AQ198" s="68" t="s">
        <v>1623</v>
      </c>
      <c r="AR198" s="68" t="s">
        <v>1620</v>
      </c>
      <c r="AS198" s="68" t="s">
        <v>1622</v>
      </c>
      <c r="AT198" s="68" t="s">
        <v>1624</v>
      </c>
      <c r="AU198" s="68" t="s">
        <v>1623</v>
      </c>
      <c r="AV198" s="68" t="s">
        <v>1626</v>
      </c>
      <c r="AW198" s="68" t="s">
        <v>1622</v>
      </c>
      <c r="AX198" s="68" t="s">
        <v>1621</v>
      </c>
      <c r="AY198" s="68" t="s">
        <v>1624</v>
      </c>
      <c r="AZ198" s="68" t="s">
        <v>164</v>
      </c>
      <c r="BA198" s="68" t="s">
        <v>1626</v>
      </c>
      <c r="BB198" s="68" t="s">
        <v>1623</v>
      </c>
      <c r="BC198" s="68" t="s">
        <v>1622</v>
      </c>
      <c r="BD198" s="68" t="s">
        <v>1624</v>
      </c>
      <c r="BE198" s="68" t="s">
        <v>1622</v>
      </c>
      <c r="BF198" s="68" t="s">
        <v>1623</v>
      </c>
      <c r="BG198" s="68" t="s">
        <v>164</v>
      </c>
      <c r="BH198" s="68" t="s">
        <v>1623</v>
      </c>
    </row>
    <row r="199" spans="1:60">
      <c r="A199" s="132">
        <v>45099</v>
      </c>
      <c r="B199" s="68" t="s">
        <v>1627</v>
      </c>
      <c r="C199" s="68" t="s">
        <v>1625</v>
      </c>
      <c r="D199" s="68" t="s">
        <v>1623</v>
      </c>
      <c r="E199" s="68" t="s">
        <v>1622</v>
      </c>
      <c r="F199" s="68" t="s">
        <v>164</v>
      </c>
      <c r="G199" s="68" t="s">
        <v>1623</v>
      </c>
      <c r="H199" s="68" t="s">
        <v>1622</v>
      </c>
      <c r="I199" s="68" t="s">
        <v>1626</v>
      </c>
      <c r="J199" s="68" t="s">
        <v>164</v>
      </c>
      <c r="K199" s="68" t="s">
        <v>1620</v>
      </c>
      <c r="L199" s="68" t="s">
        <v>1622</v>
      </c>
      <c r="M199" s="68" t="s">
        <v>164</v>
      </c>
      <c r="N199" s="68" t="s">
        <v>1622</v>
      </c>
      <c r="O199" s="68" t="s">
        <v>164</v>
      </c>
      <c r="P199" s="68" t="s">
        <v>1627</v>
      </c>
      <c r="Q199" s="68" t="s">
        <v>164</v>
      </c>
      <c r="R199" s="68" t="s">
        <v>1622</v>
      </c>
      <c r="S199" s="68" t="s">
        <v>1624</v>
      </c>
      <c r="T199" s="68" t="s">
        <v>1622</v>
      </c>
      <c r="U199" s="68" t="s">
        <v>1625</v>
      </c>
      <c r="V199" s="68" t="s">
        <v>164</v>
      </c>
      <c r="W199" s="68" t="s">
        <v>1624</v>
      </c>
      <c r="X199" s="68" t="s">
        <v>1624</v>
      </c>
      <c r="Y199" s="68" t="s">
        <v>1624</v>
      </c>
      <c r="Z199" s="68" t="s">
        <v>1623</v>
      </c>
      <c r="AA199" s="68" t="s">
        <v>1620</v>
      </c>
      <c r="AB199" s="68" t="s">
        <v>1623</v>
      </c>
      <c r="AC199" s="68" t="s">
        <v>1624</v>
      </c>
      <c r="AD199" s="68" t="s">
        <v>1619</v>
      </c>
      <c r="AE199" s="68" t="s">
        <v>164</v>
      </c>
      <c r="AF199" s="68" t="s">
        <v>1622</v>
      </c>
      <c r="AG199" s="68" t="s">
        <v>1624</v>
      </c>
      <c r="AH199" s="68" t="s">
        <v>1625</v>
      </c>
      <c r="AI199" s="68" t="s">
        <v>1623</v>
      </c>
      <c r="AJ199" s="68" t="s">
        <v>1622</v>
      </c>
      <c r="AK199" s="68" t="s">
        <v>1619</v>
      </c>
      <c r="AL199" s="68" t="s">
        <v>1623</v>
      </c>
      <c r="AM199" s="68" t="s">
        <v>1623</v>
      </c>
      <c r="AN199" s="68" t="s">
        <v>1622</v>
      </c>
      <c r="AO199" s="68" t="s">
        <v>1622</v>
      </c>
      <c r="AP199" s="68" t="s">
        <v>1620</v>
      </c>
      <c r="AQ199" s="68" t="s">
        <v>1623</v>
      </c>
      <c r="AR199" s="68" t="s">
        <v>1620</v>
      </c>
      <c r="AS199" s="68" t="s">
        <v>1622</v>
      </c>
      <c r="AT199" s="68" t="s">
        <v>1624</v>
      </c>
      <c r="AU199" s="68" t="s">
        <v>1623</v>
      </c>
      <c r="AV199" s="68" t="s">
        <v>1626</v>
      </c>
      <c r="AW199" s="68" t="s">
        <v>1622</v>
      </c>
      <c r="AX199" s="68" t="s">
        <v>1621</v>
      </c>
      <c r="AY199" s="68" t="s">
        <v>1624</v>
      </c>
      <c r="AZ199" s="68" t="s">
        <v>164</v>
      </c>
      <c r="BA199" s="68" t="s">
        <v>1626</v>
      </c>
      <c r="BB199" s="68" t="s">
        <v>1623</v>
      </c>
      <c r="BC199" s="68" t="s">
        <v>1622</v>
      </c>
      <c r="BD199" s="68" t="s">
        <v>1624</v>
      </c>
      <c r="BE199" s="68" t="s">
        <v>1622</v>
      </c>
      <c r="BF199" s="68" t="s">
        <v>1623</v>
      </c>
      <c r="BG199" s="68" t="s">
        <v>164</v>
      </c>
      <c r="BH199" s="68" t="s">
        <v>1623</v>
      </c>
    </row>
    <row r="200" spans="1:60">
      <c r="A200" s="132">
        <v>45100</v>
      </c>
      <c r="B200" s="68" t="s">
        <v>1627</v>
      </c>
      <c r="C200" s="68" t="s">
        <v>1625</v>
      </c>
      <c r="D200" s="68" t="s">
        <v>1623</v>
      </c>
      <c r="E200" s="68" t="s">
        <v>1622</v>
      </c>
      <c r="F200" s="68" t="s">
        <v>164</v>
      </c>
      <c r="G200" s="68" t="s">
        <v>1623</v>
      </c>
      <c r="H200" s="68" t="s">
        <v>1622</v>
      </c>
      <c r="I200" s="68" t="s">
        <v>1626</v>
      </c>
      <c r="J200" s="68" t="s">
        <v>164</v>
      </c>
      <c r="K200" s="68" t="s">
        <v>1620</v>
      </c>
      <c r="L200" s="68" t="s">
        <v>1622</v>
      </c>
      <c r="M200" s="68" t="s">
        <v>164</v>
      </c>
      <c r="N200" s="68" t="s">
        <v>1622</v>
      </c>
      <c r="O200" s="68" t="s">
        <v>164</v>
      </c>
      <c r="P200" s="68" t="s">
        <v>1627</v>
      </c>
      <c r="Q200" s="68" t="s">
        <v>164</v>
      </c>
      <c r="R200" s="68" t="s">
        <v>1622</v>
      </c>
      <c r="S200" s="68" t="s">
        <v>1624</v>
      </c>
      <c r="T200" s="68" t="s">
        <v>1622</v>
      </c>
      <c r="U200" s="68" t="s">
        <v>1625</v>
      </c>
      <c r="V200" s="68" t="s">
        <v>164</v>
      </c>
      <c r="W200" s="68" t="s">
        <v>1624</v>
      </c>
      <c r="X200" s="68" t="s">
        <v>1624</v>
      </c>
      <c r="Y200" s="68" t="s">
        <v>1624</v>
      </c>
      <c r="Z200" s="68" t="s">
        <v>1623</v>
      </c>
      <c r="AA200" s="68" t="s">
        <v>1620</v>
      </c>
      <c r="AB200" s="68" t="s">
        <v>1623</v>
      </c>
      <c r="AC200" s="68" t="s">
        <v>1624</v>
      </c>
      <c r="AD200" s="68" t="s">
        <v>1619</v>
      </c>
      <c r="AE200" s="68" t="s">
        <v>164</v>
      </c>
      <c r="AF200" s="68" t="s">
        <v>1622</v>
      </c>
      <c r="AG200" s="68" t="s">
        <v>1624</v>
      </c>
      <c r="AH200" s="68" t="s">
        <v>1625</v>
      </c>
      <c r="AI200" s="68" t="s">
        <v>1623</v>
      </c>
      <c r="AJ200" s="68" t="s">
        <v>1622</v>
      </c>
      <c r="AK200" s="68" t="s">
        <v>1619</v>
      </c>
      <c r="AL200" s="68" t="s">
        <v>1623</v>
      </c>
      <c r="AM200" s="68" t="s">
        <v>1623</v>
      </c>
      <c r="AN200" s="68" t="s">
        <v>1622</v>
      </c>
      <c r="AO200" s="68" t="s">
        <v>1622</v>
      </c>
      <c r="AP200" s="68" t="s">
        <v>1620</v>
      </c>
      <c r="AQ200" s="68" t="s">
        <v>1623</v>
      </c>
      <c r="AR200" s="68" t="s">
        <v>1620</v>
      </c>
      <c r="AS200" s="68" t="s">
        <v>1622</v>
      </c>
      <c r="AT200" s="68" t="s">
        <v>1624</v>
      </c>
      <c r="AU200" s="68" t="s">
        <v>1623</v>
      </c>
      <c r="AV200" s="68" t="s">
        <v>1626</v>
      </c>
      <c r="AW200" s="68" t="s">
        <v>1622</v>
      </c>
      <c r="AX200" s="68" t="s">
        <v>1621</v>
      </c>
      <c r="AY200" s="68" t="s">
        <v>1624</v>
      </c>
      <c r="AZ200" s="68" t="s">
        <v>164</v>
      </c>
      <c r="BA200" s="68" t="s">
        <v>1626</v>
      </c>
      <c r="BB200" s="68" t="s">
        <v>1623</v>
      </c>
      <c r="BC200" s="68" t="s">
        <v>1622</v>
      </c>
      <c r="BD200" s="68" t="s">
        <v>1624</v>
      </c>
      <c r="BE200" s="68" t="s">
        <v>1622</v>
      </c>
      <c r="BF200" s="68" t="s">
        <v>1623</v>
      </c>
      <c r="BG200" s="68" t="s">
        <v>164</v>
      </c>
      <c r="BH200" s="68" t="s">
        <v>1623</v>
      </c>
    </row>
    <row r="201" spans="1:60">
      <c r="A201" s="132">
        <v>45101</v>
      </c>
      <c r="B201" s="68" t="s">
        <v>1627</v>
      </c>
      <c r="C201" s="68" t="s">
        <v>1625</v>
      </c>
      <c r="D201" s="68" t="s">
        <v>1623</v>
      </c>
      <c r="E201" s="68" t="s">
        <v>1622</v>
      </c>
      <c r="F201" s="68" t="s">
        <v>164</v>
      </c>
      <c r="G201" s="68" t="s">
        <v>1623</v>
      </c>
      <c r="H201" s="68" t="s">
        <v>1622</v>
      </c>
      <c r="I201" s="68" t="s">
        <v>1626</v>
      </c>
      <c r="J201" s="68" t="s">
        <v>164</v>
      </c>
      <c r="K201" s="68" t="s">
        <v>1620</v>
      </c>
      <c r="L201" s="68" t="s">
        <v>1622</v>
      </c>
      <c r="M201" s="68" t="s">
        <v>164</v>
      </c>
      <c r="N201" s="68" t="s">
        <v>1622</v>
      </c>
      <c r="O201" s="68" t="s">
        <v>164</v>
      </c>
      <c r="P201" s="68" t="s">
        <v>1627</v>
      </c>
      <c r="Q201" s="68" t="s">
        <v>164</v>
      </c>
      <c r="R201" s="68" t="s">
        <v>1622</v>
      </c>
      <c r="S201" s="68" t="s">
        <v>1624</v>
      </c>
      <c r="T201" s="68" t="s">
        <v>1622</v>
      </c>
      <c r="U201" s="68" t="s">
        <v>1625</v>
      </c>
      <c r="V201" s="68" t="s">
        <v>164</v>
      </c>
      <c r="W201" s="68" t="s">
        <v>1624</v>
      </c>
      <c r="X201" s="68" t="s">
        <v>1624</v>
      </c>
      <c r="Y201" s="68" t="s">
        <v>1624</v>
      </c>
      <c r="Z201" s="68" t="s">
        <v>1623</v>
      </c>
      <c r="AA201" s="68" t="s">
        <v>1620</v>
      </c>
      <c r="AB201" s="68" t="s">
        <v>1623</v>
      </c>
      <c r="AC201" s="68" t="s">
        <v>1624</v>
      </c>
      <c r="AD201" s="68" t="s">
        <v>1619</v>
      </c>
      <c r="AE201" s="68" t="s">
        <v>164</v>
      </c>
      <c r="AF201" s="68" t="s">
        <v>1622</v>
      </c>
      <c r="AG201" s="68" t="s">
        <v>1624</v>
      </c>
      <c r="AH201" s="68" t="s">
        <v>1625</v>
      </c>
      <c r="AI201" s="68" t="s">
        <v>1623</v>
      </c>
      <c r="AJ201" s="68" t="s">
        <v>1622</v>
      </c>
      <c r="AK201" s="68" t="s">
        <v>1619</v>
      </c>
      <c r="AL201" s="68" t="s">
        <v>1623</v>
      </c>
      <c r="AM201" s="68" t="s">
        <v>1623</v>
      </c>
      <c r="AN201" s="68" t="s">
        <v>1622</v>
      </c>
      <c r="AO201" s="68" t="s">
        <v>1622</v>
      </c>
      <c r="AP201" s="68" t="s">
        <v>1620</v>
      </c>
      <c r="AQ201" s="68" t="s">
        <v>1623</v>
      </c>
      <c r="AR201" s="68" t="s">
        <v>1620</v>
      </c>
      <c r="AS201" s="68" t="s">
        <v>1622</v>
      </c>
      <c r="AT201" s="68" t="s">
        <v>1624</v>
      </c>
      <c r="AU201" s="68" t="s">
        <v>1623</v>
      </c>
      <c r="AV201" s="68" t="s">
        <v>1626</v>
      </c>
      <c r="AW201" s="68" t="s">
        <v>1622</v>
      </c>
      <c r="AX201" s="68" t="s">
        <v>1621</v>
      </c>
      <c r="AY201" s="68" t="s">
        <v>1624</v>
      </c>
      <c r="AZ201" s="68" t="s">
        <v>164</v>
      </c>
      <c r="BA201" s="68" t="s">
        <v>1626</v>
      </c>
      <c r="BB201" s="68" t="s">
        <v>1623</v>
      </c>
      <c r="BC201" s="68" t="s">
        <v>1622</v>
      </c>
      <c r="BD201" s="68" t="s">
        <v>1624</v>
      </c>
      <c r="BE201" s="68" t="s">
        <v>1622</v>
      </c>
      <c r="BF201" s="68" t="s">
        <v>1623</v>
      </c>
      <c r="BG201" s="68" t="s">
        <v>164</v>
      </c>
      <c r="BH201" s="68" t="s">
        <v>1623</v>
      </c>
    </row>
    <row r="202" spans="1:60">
      <c r="A202" s="132">
        <v>45102</v>
      </c>
      <c r="B202" s="68" t="s">
        <v>1627</v>
      </c>
      <c r="C202" s="68" t="s">
        <v>1625</v>
      </c>
      <c r="D202" s="68" t="s">
        <v>1623</v>
      </c>
      <c r="E202" s="68" t="s">
        <v>1622</v>
      </c>
      <c r="F202" s="68" t="s">
        <v>164</v>
      </c>
      <c r="G202" s="68" t="s">
        <v>1623</v>
      </c>
      <c r="H202" s="68" t="s">
        <v>1622</v>
      </c>
      <c r="I202" s="68" t="s">
        <v>1626</v>
      </c>
      <c r="J202" s="68" t="s">
        <v>164</v>
      </c>
      <c r="K202" s="68" t="s">
        <v>1620</v>
      </c>
      <c r="L202" s="68" t="s">
        <v>1622</v>
      </c>
      <c r="M202" s="68" t="s">
        <v>164</v>
      </c>
      <c r="N202" s="68" t="s">
        <v>1622</v>
      </c>
      <c r="O202" s="68" t="s">
        <v>164</v>
      </c>
      <c r="P202" s="68" t="s">
        <v>1627</v>
      </c>
      <c r="Q202" s="68" t="s">
        <v>164</v>
      </c>
      <c r="R202" s="68" t="s">
        <v>1622</v>
      </c>
      <c r="S202" s="68" t="s">
        <v>1624</v>
      </c>
      <c r="T202" s="68" t="s">
        <v>1622</v>
      </c>
      <c r="U202" s="68" t="s">
        <v>1625</v>
      </c>
      <c r="V202" s="68" t="s">
        <v>164</v>
      </c>
      <c r="W202" s="68" t="s">
        <v>1624</v>
      </c>
      <c r="X202" s="68" t="s">
        <v>1624</v>
      </c>
      <c r="Y202" s="68" t="s">
        <v>1624</v>
      </c>
      <c r="Z202" s="68" t="s">
        <v>1623</v>
      </c>
      <c r="AA202" s="68" t="s">
        <v>1620</v>
      </c>
      <c r="AB202" s="68" t="s">
        <v>1623</v>
      </c>
      <c r="AC202" s="68" t="s">
        <v>1624</v>
      </c>
      <c r="AD202" s="68" t="s">
        <v>1619</v>
      </c>
      <c r="AE202" s="68" t="s">
        <v>164</v>
      </c>
      <c r="AF202" s="68" t="s">
        <v>1622</v>
      </c>
      <c r="AG202" s="68" t="s">
        <v>1624</v>
      </c>
      <c r="AH202" s="68" t="s">
        <v>1625</v>
      </c>
      <c r="AI202" s="68" t="s">
        <v>1623</v>
      </c>
      <c r="AJ202" s="68" t="s">
        <v>1622</v>
      </c>
      <c r="AK202" s="68" t="s">
        <v>1619</v>
      </c>
      <c r="AL202" s="68" t="s">
        <v>1623</v>
      </c>
      <c r="AM202" s="68" t="s">
        <v>1623</v>
      </c>
      <c r="AN202" s="68" t="s">
        <v>1622</v>
      </c>
      <c r="AO202" s="68" t="s">
        <v>1622</v>
      </c>
      <c r="AP202" s="68" t="s">
        <v>1620</v>
      </c>
      <c r="AQ202" s="68" t="s">
        <v>1623</v>
      </c>
      <c r="AR202" s="68" t="s">
        <v>1620</v>
      </c>
      <c r="AS202" s="68" t="s">
        <v>1622</v>
      </c>
      <c r="AT202" s="68" t="s">
        <v>1624</v>
      </c>
      <c r="AU202" s="68" t="s">
        <v>1623</v>
      </c>
      <c r="AV202" s="68" t="s">
        <v>1626</v>
      </c>
      <c r="AW202" s="68" t="s">
        <v>1622</v>
      </c>
      <c r="AX202" s="68" t="s">
        <v>1621</v>
      </c>
      <c r="AY202" s="68" t="s">
        <v>1624</v>
      </c>
      <c r="AZ202" s="68" t="s">
        <v>164</v>
      </c>
      <c r="BA202" s="68" t="s">
        <v>1626</v>
      </c>
      <c r="BB202" s="68" t="s">
        <v>1623</v>
      </c>
      <c r="BC202" s="68" t="s">
        <v>1622</v>
      </c>
      <c r="BD202" s="68" t="s">
        <v>1624</v>
      </c>
      <c r="BE202" s="68" t="s">
        <v>1622</v>
      </c>
      <c r="BF202" s="68" t="s">
        <v>1623</v>
      </c>
      <c r="BG202" s="68" t="s">
        <v>164</v>
      </c>
      <c r="BH202" s="68" t="s">
        <v>1623</v>
      </c>
    </row>
    <row r="203" spans="1:60">
      <c r="A203" s="132">
        <v>45103</v>
      </c>
      <c r="B203" s="68" t="s">
        <v>1627</v>
      </c>
      <c r="C203" s="68" t="s">
        <v>1625</v>
      </c>
      <c r="D203" s="68" t="s">
        <v>1623</v>
      </c>
      <c r="E203" s="68" t="s">
        <v>1622</v>
      </c>
      <c r="F203" s="68" t="s">
        <v>164</v>
      </c>
      <c r="G203" s="68" t="s">
        <v>1623</v>
      </c>
      <c r="H203" s="68" t="s">
        <v>1622</v>
      </c>
      <c r="I203" s="68" t="s">
        <v>1626</v>
      </c>
      <c r="J203" s="68" t="s">
        <v>164</v>
      </c>
      <c r="K203" s="68" t="s">
        <v>1620</v>
      </c>
      <c r="L203" s="68" t="s">
        <v>1622</v>
      </c>
      <c r="M203" s="68" t="s">
        <v>164</v>
      </c>
      <c r="N203" s="68" t="s">
        <v>1622</v>
      </c>
      <c r="O203" s="68" t="s">
        <v>164</v>
      </c>
      <c r="P203" s="68" t="s">
        <v>1627</v>
      </c>
      <c r="Q203" s="68" t="s">
        <v>164</v>
      </c>
      <c r="R203" s="68" t="s">
        <v>1622</v>
      </c>
      <c r="S203" s="68" t="s">
        <v>1624</v>
      </c>
      <c r="T203" s="68" t="s">
        <v>1622</v>
      </c>
      <c r="U203" s="68" t="s">
        <v>1625</v>
      </c>
      <c r="V203" s="68" t="s">
        <v>164</v>
      </c>
      <c r="W203" s="68" t="s">
        <v>1624</v>
      </c>
      <c r="X203" s="68" t="s">
        <v>1624</v>
      </c>
      <c r="Y203" s="68" t="s">
        <v>1624</v>
      </c>
      <c r="Z203" s="68" t="s">
        <v>1623</v>
      </c>
      <c r="AA203" s="68" t="s">
        <v>1620</v>
      </c>
      <c r="AB203" s="68" t="s">
        <v>1623</v>
      </c>
      <c r="AC203" s="68" t="s">
        <v>1624</v>
      </c>
      <c r="AD203" s="68" t="s">
        <v>1619</v>
      </c>
      <c r="AE203" s="68" t="s">
        <v>164</v>
      </c>
      <c r="AF203" s="68" t="s">
        <v>1622</v>
      </c>
      <c r="AG203" s="68" t="s">
        <v>1624</v>
      </c>
      <c r="AH203" s="68" t="s">
        <v>1625</v>
      </c>
      <c r="AI203" s="68" t="s">
        <v>1623</v>
      </c>
      <c r="AJ203" s="68" t="s">
        <v>1622</v>
      </c>
      <c r="AK203" s="68" t="s">
        <v>1619</v>
      </c>
      <c r="AL203" s="68" t="s">
        <v>1623</v>
      </c>
      <c r="AM203" s="68" t="s">
        <v>1623</v>
      </c>
      <c r="AN203" s="68" t="s">
        <v>1622</v>
      </c>
      <c r="AO203" s="68" t="s">
        <v>1622</v>
      </c>
      <c r="AP203" s="68" t="s">
        <v>1620</v>
      </c>
      <c r="AQ203" s="68" t="s">
        <v>1623</v>
      </c>
      <c r="AR203" s="68" t="s">
        <v>1620</v>
      </c>
      <c r="AS203" s="68" t="s">
        <v>1622</v>
      </c>
      <c r="AT203" s="68" t="s">
        <v>1624</v>
      </c>
      <c r="AU203" s="68" t="s">
        <v>1623</v>
      </c>
      <c r="AV203" s="68" t="s">
        <v>1626</v>
      </c>
      <c r="AW203" s="68" t="s">
        <v>1622</v>
      </c>
      <c r="AX203" s="68" t="s">
        <v>1621</v>
      </c>
      <c r="AY203" s="68" t="s">
        <v>1624</v>
      </c>
      <c r="AZ203" s="68" t="s">
        <v>164</v>
      </c>
      <c r="BA203" s="68" t="s">
        <v>1626</v>
      </c>
      <c r="BB203" s="68" t="s">
        <v>1623</v>
      </c>
      <c r="BC203" s="68" t="s">
        <v>1622</v>
      </c>
      <c r="BD203" s="68" t="s">
        <v>1624</v>
      </c>
      <c r="BE203" s="68" t="s">
        <v>1622</v>
      </c>
      <c r="BF203" s="68" t="s">
        <v>1623</v>
      </c>
      <c r="BG203" s="68" t="s">
        <v>164</v>
      </c>
      <c r="BH203" s="68" t="s">
        <v>1623</v>
      </c>
    </row>
    <row r="204" spans="1:60">
      <c r="A204" s="132">
        <v>45104</v>
      </c>
      <c r="B204" s="68" t="s">
        <v>1627</v>
      </c>
      <c r="C204" s="68" t="s">
        <v>1625</v>
      </c>
      <c r="D204" s="68" t="s">
        <v>1623</v>
      </c>
      <c r="E204" s="68" t="s">
        <v>1622</v>
      </c>
      <c r="F204" s="68" t="s">
        <v>164</v>
      </c>
      <c r="G204" s="68" t="s">
        <v>1623</v>
      </c>
      <c r="H204" s="68" t="s">
        <v>1622</v>
      </c>
      <c r="I204" s="68" t="s">
        <v>1626</v>
      </c>
      <c r="J204" s="68" t="s">
        <v>164</v>
      </c>
      <c r="K204" s="68" t="s">
        <v>1620</v>
      </c>
      <c r="L204" s="68" t="s">
        <v>1622</v>
      </c>
      <c r="M204" s="68" t="s">
        <v>164</v>
      </c>
      <c r="N204" s="68" t="s">
        <v>1622</v>
      </c>
      <c r="O204" s="68" t="s">
        <v>164</v>
      </c>
      <c r="P204" s="68" t="s">
        <v>1627</v>
      </c>
      <c r="Q204" s="68" t="s">
        <v>164</v>
      </c>
      <c r="R204" s="68" t="s">
        <v>1622</v>
      </c>
      <c r="S204" s="68" t="s">
        <v>1624</v>
      </c>
      <c r="T204" s="68" t="s">
        <v>1622</v>
      </c>
      <c r="U204" s="68" t="s">
        <v>1625</v>
      </c>
      <c r="V204" s="68" t="s">
        <v>164</v>
      </c>
      <c r="W204" s="68" t="s">
        <v>1624</v>
      </c>
      <c r="X204" s="68" t="s">
        <v>1624</v>
      </c>
      <c r="Y204" s="68" t="s">
        <v>1624</v>
      </c>
      <c r="Z204" s="68" t="s">
        <v>1623</v>
      </c>
      <c r="AA204" s="68" t="s">
        <v>1620</v>
      </c>
      <c r="AB204" s="68" t="s">
        <v>1623</v>
      </c>
      <c r="AC204" s="68" t="s">
        <v>1624</v>
      </c>
      <c r="AD204" s="68" t="s">
        <v>1619</v>
      </c>
      <c r="AE204" s="68" t="s">
        <v>164</v>
      </c>
      <c r="AF204" s="68" t="s">
        <v>1622</v>
      </c>
      <c r="AG204" s="68" t="s">
        <v>1624</v>
      </c>
      <c r="AH204" s="68" t="s">
        <v>1625</v>
      </c>
      <c r="AI204" s="68" t="s">
        <v>1623</v>
      </c>
      <c r="AJ204" s="68" t="s">
        <v>1622</v>
      </c>
      <c r="AK204" s="68" t="s">
        <v>1619</v>
      </c>
      <c r="AL204" s="68" t="s">
        <v>1623</v>
      </c>
      <c r="AM204" s="68" t="s">
        <v>1623</v>
      </c>
      <c r="AN204" s="68" t="s">
        <v>1622</v>
      </c>
      <c r="AO204" s="68" t="s">
        <v>1622</v>
      </c>
      <c r="AP204" s="68" t="s">
        <v>1620</v>
      </c>
      <c r="AQ204" s="68" t="s">
        <v>1623</v>
      </c>
      <c r="AR204" s="68" t="s">
        <v>1620</v>
      </c>
      <c r="AS204" s="68" t="s">
        <v>1622</v>
      </c>
      <c r="AT204" s="68" t="s">
        <v>1624</v>
      </c>
      <c r="AU204" s="68" t="s">
        <v>1623</v>
      </c>
      <c r="AV204" s="68" t="s">
        <v>1626</v>
      </c>
      <c r="AW204" s="68" t="s">
        <v>1622</v>
      </c>
      <c r="AX204" s="68" t="s">
        <v>1621</v>
      </c>
      <c r="AY204" s="68" t="s">
        <v>1624</v>
      </c>
      <c r="AZ204" s="68" t="s">
        <v>164</v>
      </c>
      <c r="BA204" s="68" t="s">
        <v>1626</v>
      </c>
      <c r="BB204" s="68" t="s">
        <v>1623</v>
      </c>
      <c r="BC204" s="68" t="s">
        <v>1622</v>
      </c>
      <c r="BD204" s="68" t="s">
        <v>1624</v>
      </c>
      <c r="BE204" s="68" t="s">
        <v>1622</v>
      </c>
      <c r="BF204" s="68" t="s">
        <v>1623</v>
      </c>
      <c r="BG204" s="68" t="s">
        <v>164</v>
      </c>
      <c r="BH204" s="68" t="s">
        <v>1623</v>
      </c>
    </row>
    <row r="205" spans="1:60">
      <c r="A205" s="132">
        <v>45105</v>
      </c>
      <c r="B205" s="68" t="s">
        <v>1627</v>
      </c>
      <c r="C205" s="68" t="s">
        <v>1625</v>
      </c>
      <c r="D205" s="68" t="s">
        <v>1623</v>
      </c>
      <c r="E205" s="68" t="s">
        <v>1622</v>
      </c>
      <c r="F205" s="68" t="s">
        <v>164</v>
      </c>
      <c r="G205" s="68" t="s">
        <v>1623</v>
      </c>
      <c r="H205" s="68" t="s">
        <v>1622</v>
      </c>
      <c r="I205" s="68" t="s">
        <v>1626</v>
      </c>
      <c r="J205" s="68" t="s">
        <v>164</v>
      </c>
      <c r="K205" s="68" t="s">
        <v>1620</v>
      </c>
      <c r="L205" s="68" t="s">
        <v>1622</v>
      </c>
      <c r="M205" s="68" t="s">
        <v>164</v>
      </c>
      <c r="N205" s="68" t="s">
        <v>1622</v>
      </c>
      <c r="O205" s="68" t="s">
        <v>164</v>
      </c>
      <c r="P205" s="68" t="s">
        <v>1627</v>
      </c>
      <c r="Q205" s="68" t="s">
        <v>164</v>
      </c>
      <c r="R205" s="68" t="s">
        <v>1622</v>
      </c>
      <c r="S205" s="68" t="s">
        <v>1624</v>
      </c>
      <c r="T205" s="68" t="s">
        <v>1622</v>
      </c>
      <c r="U205" s="68" t="s">
        <v>1625</v>
      </c>
      <c r="V205" s="68" t="s">
        <v>164</v>
      </c>
      <c r="W205" s="68" t="s">
        <v>1624</v>
      </c>
      <c r="X205" s="68" t="s">
        <v>1624</v>
      </c>
      <c r="Y205" s="68" t="s">
        <v>1624</v>
      </c>
      <c r="Z205" s="68" t="s">
        <v>1623</v>
      </c>
      <c r="AA205" s="68" t="s">
        <v>1620</v>
      </c>
      <c r="AB205" s="68" t="s">
        <v>1623</v>
      </c>
      <c r="AC205" s="68" t="s">
        <v>1624</v>
      </c>
      <c r="AD205" s="68" t="s">
        <v>1619</v>
      </c>
      <c r="AE205" s="68" t="s">
        <v>164</v>
      </c>
      <c r="AF205" s="68" t="s">
        <v>1622</v>
      </c>
      <c r="AG205" s="68" t="s">
        <v>1624</v>
      </c>
      <c r="AH205" s="68" t="s">
        <v>1625</v>
      </c>
      <c r="AI205" s="68" t="s">
        <v>1623</v>
      </c>
      <c r="AJ205" s="68" t="s">
        <v>1622</v>
      </c>
      <c r="AK205" s="68" t="s">
        <v>1619</v>
      </c>
      <c r="AL205" s="68" t="s">
        <v>1623</v>
      </c>
      <c r="AM205" s="68" t="s">
        <v>1623</v>
      </c>
      <c r="AN205" s="68" t="s">
        <v>1622</v>
      </c>
      <c r="AO205" s="68" t="s">
        <v>1622</v>
      </c>
      <c r="AP205" s="68" t="s">
        <v>1620</v>
      </c>
      <c r="AQ205" s="68" t="s">
        <v>1623</v>
      </c>
      <c r="AR205" s="68" t="s">
        <v>1620</v>
      </c>
      <c r="AS205" s="68" t="s">
        <v>1622</v>
      </c>
      <c r="AT205" s="68" t="s">
        <v>1624</v>
      </c>
      <c r="AU205" s="68" t="s">
        <v>1623</v>
      </c>
      <c r="AV205" s="68" t="s">
        <v>1626</v>
      </c>
      <c r="AW205" s="68" t="s">
        <v>1622</v>
      </c>
      <c r="AX205" s="68" t="s">
        <v>1621</v>
      </c>
      <c r="AY205" s="68" t="s">
        <v>1624</v>
      </c>
      <c r="AZ205" s="68" t="s">
        <v>164</v>
      </c>
      <c r="BA205" s="68" t="s">
        <v>1626</v>
      </c>
      <c r="BB205" s="68" t="s">
        <v>1623</v>
      </c>
      <c r="BC205" s="68" t="s">
        <v>1622</v>
      </c>
      <c r="BD205" s="68" t="s">
        <v>1624</v>
      </c>
      <c r="BE205" s="68" t="s">
        <v>1622</v>
      </c>
      <c r="BF205" s="68" t="s">
        <v>1623</v>
      </c>
      <c r="BG205" s="68" t="s">
        <v>164</v>
      </c>
      <c r="BH205" s="68" t="s">
        <v>1623</v>
      </c>
    </row>
    <row r="206" spans="1:60">
      <c r="A206" s="132">
        <v>45106</v>
      </c>
      <c r="B206" s="68" t="s">
        <v>1627</v>
      </c>
      <c r="C206" s="68" t="s">
        <v>1625</v>
      </c>
      <c r="D206" s="68" t="s">
        <v>1623</v>
      </c>
      <c r="E206" s="68" t="s">
        <v>1622</v>
      </c>
      <c r="F206" s="68" t="s">
        <v>164</v>
      </c>
      <c r="G206" s="68" t="s">
        <v>1623</v>
      </c>
      <c r="H206" s="68" t="s">
        <v>1622</v>
      </c>
      <c r="I206" s="68" t="s">
        <v>1626</v>
      </c>
      <c r="J206" s="68" t="s">
        <v>164</v>
      </c>
      <c r="K206" s="68" t="s">
        <v>1620</v>
      </c>
      <c r="L206" s="68" t="s">
        <v>1622</v>
      </c>
      <c r="M206" s="68" t="s">
        <v>164</v>
      </c>
      <c r="N206" s="68" t="s">
        <v>1622</v>
      </c>
      <c r="O206" s="68" t="s">
        <v>164</v>
      </c>
      <c r="P206" s="68" t="s">
        <v>1627</v>
      </c>
      <c r="Q206" s="68" t="s">
        <v>164</v>
      </c>
      <c r="R206" s="68" t="s">
        <v>1622</v>
      </c>
      <c r="S206" s="68" t="s">
        <v>1624</v>
      </c>
      <c r="T206" s="68" t="s">
        <v>1622</v>
      </c>
      <c r="U206" s="68" t="s">
        <v>1625</v>
      </c>
      <c r="V206" s="68" t="s">
        <v>164</v>
      </c>
      <c r="W206" s="68" t="s">
        <v>1624</v>
      </c>
      <c r="X206" s="68" t="s">
        <v>1624</v>
      </c>
      <c r="Y206" s="68" t="s">
        <v>1624</v>
      </c>
      <c r="Z206" s="68" t="s">
        <v>1623</v>
      </c>
      <c r="AA206" s="68" t="s">
        <v>1620</v>
      </c>
      <c r="AB206" s="68" t="s">
        <v>1623</v>
      </c>
      <c r="AC206" s="68" t="s">
        <v>1624</v>
      </c>
      <c r="AD206" s="68" t="s">
        <v>1619</v>
      </c>
      <c r="AE206" s="68" t="s">
        <v>164</v>
      </c>
      <c r="AF206" s="68" t="s">
        <v>1622</v>
      </c>
      <c r="AG206" s="68" t="s">
        <v>1624</v>
      </c>
      <c r="AH206" s="68" t="s">
        <v>1625</v>
      </c>
      <c r="AI206" s="68" t="s">
        <v>1623</v>
      </c>
      <c r="AJ206" s="68" t="s">
        <v>1622</v>
      </c>
      <c r="AK206" s="68" t="s">
        <v>1619</v>
      </c>
      <c r="AL206" s="68" t="s">
        <v>1623</v>
      </c>
      <c r="AM206" s="68" t="s">
        <v>1623</v>
      </c>
      <c r="AN206" s="68" t="s">
        <v>1622</v>
      </c>
      <c r="AO206" s="68" t="s">
        <v>1622</v>
      </c>
      <c r="AP206" s="68" t="s">
        <v>1620</v>
      </c>
      <c r="AQ206" s="68" t="s">
        <v>1623</v>
      </c>
      <c r="AR206" s="68" t="s">
        <v>1620</v>
      </c>
      <c r="AS206" s="68" t="s">
        <v>1622</v>
      </c>
      <c r="AT206" s="68" t="s">
        <v>1624</v>
      </c>
      <c r="AU206" s="68" t="s">
        <v>1623</v>
      </c>
      <c r="AV206" s="68" t="s">
        <v>1626</v>
      </c>
      <c r="AW206" s="68" t="s">
        <v>1622</v>
      </c>
      <c r="AX206" s="68" t="s">
        <v>1621</v>
      </c>
      <c r="AY206" s="68" t="s">
        <v>1624</v>
      </c>
      <c r="AZ206" s="68" t="s">
        <v>164</v>
      </c>
      <c r="BA206" s="68" t="s">
        <v>1626</v>
      </c>
      <c r="BB206" s="68" t="s">
        <v>1623</v>
      </c>
      <c r="BC206" s="68" t="s">
        <v>1622</v>
      </c>
      <c r="BD206" s="68" t="s">
        <v>1624</v>
      </c>
      <c r="BE206" s="68" t="s">
        <v>1622</v>
      </c>
      <c r="BF206" s="68" t="s">
        <v>1623</v>
      </c>
      <c r="BG206" s="68" t="s">
        <v>164</v>
      </c>
      <c r="BH206" s="68" t="s">
        <v>1623</v>
      </c>
    </row>
    <row r="207" spans="1:60">
      <c r="A207" s="132">
        <v>45107</v>
      </c>
      <c r="B207" s="68" t="s">
        <v>1627</v>
      </c>
      <c r="C207" s="68" t="s">
        <v>1625</v>
      </c>
      <c r="D207" s="68" t="s">
        <v>1623</v>
      </c>
      <c r="E207" s="68" t="s">
        <v>1622</v>
      </c>
      <c r="F207" s="68" t="s">
        <v>164</v>
      </c>
      <c r="G207" s="68" t="s">
        <v>1623</v>
      </c>
      <c r="H207" s="68" t="s">
        <v>1622</v>
      </c>
      <c r="I207" s="68" t="s">
        <v>1626</v>
      </c>
      <c r="J207" s="68" t="s">
        <v>164</v>
      </c>
      <c r="K207" s="68" t="s">
        <v>1620</v>
      </c>
      <c r="L207" s="68" t="s">
        <v>1622</v>
      </c>
      <c r="M207" s="68" t="s">
        <v>164</v>
      </c>
      <c r="N207" s="68" t="s">
        <v>1622</v>
      </c>
      <c r="O207" s="68" t="s">
        <v>164</v>
      </c>
      <c r="P207" s="68" t="s">
        <v>1627</v>
      </c>
      <c r="Q207" s="68" t="s">
        <v>164</v>
      </c>
      <c r="R207" s="68" t="s">
        <v>1622</v>
      </c>
      <c r="S207" s="68" t="s">
        <v>1624</v>
      </c>
      <c r="T207" s="68" t="s">
        <v>1622</v>
      </c>
      <c r="U207" s="68" t="s">
        <v>1625</v>
      </c>
      <c r="V207" s="68" t="s">
        <v>164</v>
      </c>
      <c r="W207" s="68" t="s">
        <v>1624</v>
      </c>
      <c r="X207" s="68" t="s">
        <v>1624</v>
      </c>
      <c r="Y207" s="68" t="s">
        <v>1624</v>
      </c>
      <c r="Z207" s="68" t="s">
        <v>1623</v>
      </c>
      <c r="AA207" s="68" t="s">
        <v>1620</v>
      </c>
      <c r="AB207" s="68" t="s">
        <v>1623</v>
      </c>
      <c r="AC207" s="68" t="s">
        <v>1624</v>
      </c>
      <c r="AD207" s="68" t="s">
        <v>1619</v>
      </c>
      <c r="AE207" s="68" t="s">
        <v>164</v>
      </c>
      <c r="AF207" s="68" t="s">
        <v>1622</v>
      </c>
      <c r="AG207" s="68" t="s">
        <v>1624</v>
      </c>
      <c r="AH207" s="68" t="s">
        <v>1625</v>
      </c>
      <c r="AI207" s="68" t="s">
        <v>1623</v>
      </c>
      <c r="AJ207" s="68" t="s">
        <v>1622</v>
      </c>
      <c r="AK207" s="68" t="s">
        <v>1619</v>
      </c>
      <c r="AL207" s="68" t="s">
        <v>1623</v>
      </c>
      <c r="AM207" s="68" t="s">
        <v>1623</v>
      </c>
      <c r="AN207" s="68" t="s">
        <v>1622</v>
      </c>
      <c r="AO207" s="68" t="s">
        <v>1622</v>
      </c>
      <c r="AP207" s="68" t="s">
        <v>1620</v>
      </c>
      <c r="AQ207" s="68" t="s">
        <v>1623</v>
      </c>
      <c r="AR207" s="68" t="s">
        <v>1620</v>
      </c>
      <c r="AS207" s="68" t="s">
        <v>1622</v>
      </c>
      <c r="AT207" s="68" t="s">
        <v>1624</v>
      </c>
      <c r="AU207" s="68" t="s">
        <v>1623</v>
      </c>
      <c r="AV207" s="68" t="s">
        <v>1626</v>
      </c>
      <c r="AW207" s="68" t="s">
        <v>1622</v>
      </c>
      <c r="AX207" s="68" t="s">
        <v>1621</v>
      </c>
      <c r="AY207" s="68" t="s">
        <v>1624</v>
      </c>
      <c r="AZ207" s="68" t="s">
        <v>164</v>
      </c>
      <c r="BA207" s="68" t="s">
        <v>1626</v>
      </c>
      <c r="BB207" s="68" t="s">
        <v>1623</v>
      </c>
      <c r="BC207" s="68" t="s">
        <v>1622</v>
      </c>
      <c r="BD207" s="68" t="s">
        <v>1624</v>
      </c>
      <c r="BE207" s="68" t="s">
        <v>1622</v>
      </c>
      <c r="BF207" s="68" t="s">
        <v>1623</v>
      </c>
      <c r="BG207" s="68" t="s">
        <v>164</v>
      </c>
      <c r="BH207" s="68" t="s">
        <v>1623</v>
      </c>
    </row>
    <row r="208" spans="1:60">
      <c r="A208" s="132">
        <v>45108</v>
      </c>
      <c r="B208" s="68" t="s">
        <v>1627</v>
      </c>
      <c r="C208" s="68" t="s">
        <v>1625</v>
      </c>
      <c r="D208" s="68" t="s">
        <v>1623</v>
      </c>
      <c r="E208" s="68" t="s">
        <v>1622</v>
      </c>
      <c r="F208" s="68" t="s">
        <v>164</v>
      </c>
      <c r="G208" s="68" t="s">
        <v>1623</v>
      </c>
      <c r="H208" s="68" t="s">
        <v>1622</v>
      </c>
      <c r="I208" s="68" t="s">
        <v>1626</v>
      </c>
      <c r="J208" s="68" t="s">
        <v>164</v>
      </c>
      <c r="K208" s="68" t="s">
        <v>1620</v>
      </c>
      <c r="L208" s="68" t="s">
        <v>1622</v>
      </c>
      <c r="M208" s="68" t="s">
        <v>164</v>
      </c>
      <c r="N208" s="68" t="s">
        <v>1622</v>
      </c>
      <c r="O208" s="68" t="s">
        <v>164</v>
      </c>
      <c r="P208" s="68" t="s">
        <v>1627</v>
      </c>
      <c r="Q208" s="68" t="s">
        <v>164</v>
      </c>
      <c r="R208" s="68" t="s">
        <v>1622</v>
      </c>
      <c r="S208" s="68" t="s">
        <v>1624</v>
      </c>
      <c r="T208" s="68" t="s">
        <v>1622</v>
      </c>
      <c r="U208" s="68" t="s">
        <v>1625</v>
      </c>
      <c r="V208" s="68" t="s">
        <v>164</v>
      </c>
      <c r="W208" s="68" t="s">
        <v>1624</v>
      </c>
      <c r="X208" s="68" t="s">
        <v>1624</v>
      </c>
      <c r="Y208" s="68" t="s">
        <v>1624</v>
      </c>
      <c r="Z208" s="68" t="s">
        <v>1623</v>
      </c>
      <c r="AA208" s="68" t="s">
        <v>1620</v>
      </c>
      <c r="AB208" s="68" t="s">
        <v>1623</v>
      </c>
      <c r="AC208" s="68" t="s">
        <v>1624</v>
      </c>
      <c r="AD208" s="68" t="s">
        <v>1619</v>
      </c>
      <c r="AE208" s="68" t="s">
        <v>164</v>
      </c>
      <c r="AF208" s="68" t="s">
        <v>1622</v>
      </c>
      <c r="AG208" s="68" t="s">
        <v>1624</v>
      </c>
      <c r="AH208" s="68" t="s">
        <v>1625</v>
      </c>
      <c r="AI208" s="68" t="s">
        <v>1623</v>
      </c>
      <c r="AJ208" s="68" t="s">
        <v>1622</v>
      </c>
      <c r="AK208" s="68" t="s">
        <v>1619</v>
      </c>
      <c r="AL208" s="68" t="s">
        <v>1623</v>
      </c>
      <c r="AM208" s="68" t="s">
        <v>1623</v>
      </c>
      <c r="AN208" s="68" t="s">
        <v>1622</v>
      </c>
      <c r="AO208" s="68" t="s">
        <v>1622</v>
      </c>
      <c r="AP208" s="68" t="s">
        <v>1620</v>
      </c>
      <c r="AQ208" s="68" t="s">
        <v>1623</v>
      </c>
      <c r="AR208" s="68" t="s">
        <v>1620</v>
      </c>
      <c r="AS208" s="68" t="s">
        <v>1622</v>
      </c>
      <c r="AT208" s="68" t="s">
        <v>1624</v>
      </c>
      <c r="AU208" s="68" t="s">
        <v>1623</v>
      </c>
      <c r="AV208" s="68" t="s">
        <v>1626</v>
      </c>
      <c r="AW208" s="68" t="s">
        <v>1622</v>
      </c>
      <c r="AX208" s="68" t="s">
        <v>1621</v>
      </c>
      <c r="AY208" s="68" t="s">
        <v>1624</v>
      </c>
      <c r="AZ208" s="68" t="s">
        <v>164</v>
      </c>
      <c r="BA208" s="68" t="s">
        <v>1626</v>
      </c>
      <c r="BB208" s="68" t="s">
        <v>1623</v>
      </c>
      <c r="BC208" s="68" t="s">
        <v>1622</v>
      </c>
      <c r="BD208" s="68" t="s">
        <v>1624</v>
      </c>
      <c r="BE208" s="68" t="s">
        <v>1622</v>
      </c>
      <c r="BF208" s="68" t="s">
        <v>1623</v>
      </c>
      <c r="BG208" s="68" t="s">
        <v>164</v>
      </c>
      <c r="BH208" s="68" t="s">
        <v>1623</v>
      </c>
    </row>
    <row r="209" spans="1:65">
      <c r="A209" s="132">
        <v>45109</v>
      </c>
      <c r="B209" s="68" t="s">
        <v>1627</v>
      </c>
      <c r="C209" s="68" t="s">
        <v>1625</v>
      </c>
      <c r="D209" s="68" t="s">
        <v>1623</v>
      </c>
      <c r="E209" s="68" t="s">
        <v>1622</v>
      </c>
      <c r="F209" s="68" t="s">
        <v>164</v>
      </c>
      <c r="G209" s="68" t="s">
        <v>1623</v>
      </c>
      <c r="H209" s="68" t="s">
        <v>1622</v>
      </c>
      <c r="I209" s="68" t="s">
        <v>1626</v>
      </c>
      <c r="J209" s="68" t="s">
        <v>164</v>
      </c>
      <c r="K209" s="68" t="s">
        <v>1620</v>
      </c>
      <c r="L209" s="68" t="s">
        <v>1622</v>
      </c>
      <c r="M209" s="68" t="s">
        <v>164</v>
      </c>
      <c r="N209" s="68" t="s">
        <v>1622</v>
      </c>
      <c r="O209" s="68" t="s">
        <v>164</v>
      </c>
      <c r="P209" s="68" t="s">
        <v>1627</v>
      </c>
      <c r="Q209" s="68" t="s">
        <v>164</v>
      </c>
      <c r="R209" s="68" t="s">
        <v>1622</v>
      </c>
      <c r="S209" s="68" t="s">
        <v>1624</v>
      </c>
      <c r="T209" s="68" t="s">
        <v>1622</v>
      </c>
      <c r="U209" s="68" t="s">
        <v>1625</v>
      </c>
      <c r="V209" s="68" t="s">
        <v>164</v>
      </c>
      <c r="W209" s="68" t="s">
        <v>1624</v>
      </c>
      <c r="X209" s="68" t="s">
        <v>1624</v>
      </c>
      <c r="Y209" s="68" t="s">
        <v>1624</v>
      </c>
      <c r="Z209" s="68" t="s">
        <v>1623</v>
      </c>
      <c r="AA209" s="68" t="s">
        <v>1620</v>
      </c>
      <c r="AB209" s="68" t="s">
        <v>1623</v>
      </c>
      <c r="AC209" s="68" t="s">
        <v>1624</v>
      </c>
      <c r="AD209" s="68" t="s">
        <v>1619</v>
      </c>
      <c r="AE209" s="68" t="s">
        <v>164</v>
      </c>
      <c r="AF209" s="68" t="s">
        <v>1622</v>
      </c>
      <c r="AG209" s="68" t="s">
        <v>1624</v>
      </c>
      <c r="AH209" s="68" t="s">
        <v>1625</v>
      </c>
      <c r="AI209" s="68" t="s">
        <v>1623</v>
      </c>
      <c r="AJ209" s="68" t="s">
        <v>1622</v>
      </c>
      <c r="AK209" s="68" t="s">
        <v>1619</v>
      </c>
      <c r="AL209" s="68" t="s">
        <v>1623</v>
      </c>
      <c r="AM209" s="68" t="s">
        <v>1623</v>
      </c>
      <c r="AN209" s="68" t="s">
        <v>1622</v>
      </c>
      <c r="AO209" s="68" t="s">
        <v>1622</v>
      </c>
      <c r="AP209" s="68" t="s">
        <v>1620</v>
      </c>
      <c r="AQ209" s="68" t="s">
        <v>1623</v>
      </c>
      <c r="AR209" s="68" t="s">
        <v>1620</v>
      </c>
      <c r="AS209" s="68" t="s">
        <v>1622</v>
      </c>
      <c r="AT209" s="68" t="s">
        <v>1624</v>
      </c>
      <c r="AU209" s="68" t="s">
        <v>1623</v>
      </c>
      <c r="AV209" s="68" t="s">
        <v>1626</v>
      </c>
      <c r="AW209" s="68" t="s">
        <v>1622</v>
      </c>
      <c r="AX209" s="68" t="s">
        <v>1621</v>
      </c>
      <c r="AY209" s="68" t="s">
        <v>1624</v>
      </c>
      <c r="AZ209" s="68" t="s">
        <v>164</v>
      </c>
      <c r="BA209" s="68" t="s">
        <v>1626</v>
      </c>
      <c r="BB209" s="68" t="s">
        <v>1623</v>
      </c>
      <c r="BC209" s="68" t="s">
        <v>1622</v>
      </c>
      <c r="BD209" s="68" t="s">
        <v>1624</v>
      </c>
      <c r="BE209" s="68" t="s">
        <v>1622</v>
      </c>
      <c r="BF209" s="68" t="s">
        <v>1623</v>
      </c>
      <c r="BG209" s="68" t="s">
        <v>164</v>
      </c>
      <c r="BH209" s="68" t="s">
        <v>1623</v>
      </c>
    </row>
    <row r="210" spans="1:65">
      <c r="A210" s="132">
        <v>45110</v>
      </c>
      <c r="B210" s="68" t="s">
        <v>1627</v>
      </c>
      <c r="C210" s="68" t="s">
        <v>1625</v>
      </c>
      <c r="D210" s="68" t="s">
        <v>1623</v>
      </c>
      <c r="E210" s="68" t="s">
        <v>1622</v>
      </c>
      <c r="F210" s="68" t="s">
        <v>164</v>
      </c>
      <c r="G210" s="68" t="s">
        <v>1623</v>
      </c>
      <c r="H210" s="68" t="s">
        <v>1622</v>
      </c>
      <c r="I210" s="68" t="s">
        <v>1626</v>
      </c>
      <c r="J210" s="68" t="s">
        <v>164</v>
      </c>
      <c r="K210" s="68" t="s">
        <v>1620</v>
      </c>
      <c r="L210" s="68" t="s">
        <v>1622</v>
      </c>
      <c r="M210" s="68" t="s">
        <v>164</v>
      </c>
      <c r="N210" s="68" t="s">
        <v>1622</v>
      </c>
      <c r="O210" s="68" t="s">
        <v>164</v>
      </c>
      <c r="P210" s="68" t="s">
        <v>1627</v>
      </c>
      <c r="Q210" s="68" t="s">
        <v>164</v>
      </c>
      <c r="R210" s="68" t="s">
        <v>1622</v>
      </c>
      <c r="S210" s="68" t="s">
        <v>1624</v>
      </c>
      <c r="T210" s="68" t="s">
        <v>1622</v>
      </c>
      <c r="U210" s="68" t="s">
        <v>1625</v>
      </c>
      <c r="V210" s="68" t="s">
        <v>164</v>
      </c>
      <c r="W210" s="68" t="s">
        <v>1624</v>
      </c>
      <c r="X210" s="68" t="s">
        <v>1624</v>
      </c>
      <c r="Y210" s="68" t="s">
        <v>1624</v>
      </c>
      <c r="Z210" s="68" t="s">
        <v>1623</v>
      </c>
      <c r="AA210" s="68" t="s">
        <v>1620</v>
      </c>
      <c r="AB210" s="68" t="s">
        <v>1623</v>
      </c>
      <c r="AC210" s="68" t="s">
        <v>1624</v>
      </c>
      <c r="AD210" s="68" t="s">
        <v>1619</v>
      </c>
      <c r="AE210" s="68" t="s">
        <v>164</v>
      </c>
      <c r="AF210" s="68" t="s">
        <v>1622</v>
      </c>
      <c r="AG210" s="68" t="s">
        <v>1624</v>
      </c>
      <c r="AH210" s="68" t="s">
        <v>1625</v>
      </c>
      <c r="AI210" s="68" t="s">
        <v>1623</v>
      </c>
      <c r="AJ210" s="68" t="s">
        <v>1622</v>
      </c>
      <c r="AK210" s="68" t="s">
        <v>1619</v>
      </c>
      <c r="AL210" s="68" t="s">
        <v>1623</v>
      </c>
      <c r="AM210" s="68" t="s">
        <v>1623</v>
      </c>
      <c r="AN210" s="68" t="s">
        <v>1622</v>
      </c>
      <c r="AO210" s="68" t="s">
        <v>1622</v>
      </c>
      <c r="AP210" s="68" t="s">
        <v>1620</v>
      </c>
      <c r="AQ210" s="68" t="s">
        <v>1623</v>
      </c>
      <c r="AR210" s="68" t="s">
        <v>1620</v>
      </c>
      <c r="AS210" s="68" t="s">
        <v>1622</v>
      </c>
      <c r="AT210" s="68" t="s">
        <v>1624</v>
      </c>
      <c r="AU210" s="68" t="s">
        <v>1623</v>
      </c>
      <c r="AV210" s="68" t="s">
        <v>1626</v>
      </c>
      <c r="AW210" s="68" t="s">
        <v>1622</v>
      </c>
      <c r="AX210" s="68" t="s">
        <v>1621</v>
      </c>
      <c r="AY210" s="68" t="s">
        <v>1624</v>
      </c>
      <c r="AZ210" s="68" t="s">
        <v>164</v>
      </c>
      <c r="BA210" s="68" t="s">
        <v>1626</v>
      </c>
      <c r="BB210" s="68" t="s">
        <v>1623</v>
      </c>
      <c r="BC210" s="68" t="s">
        <v>1622</v>
      </c>
      <c r="BD210" s="68" t="s">
        <v>1624</v>
      </c>
      <c r="BE210" s="68" t="s">
        <v>1622</v>
      </c>
      <c r="BF210" s="68" t="s">
        <v>1623</v>
      </c>
      <c r="BG210" s="68" t="s">
        <v>164</v>
      </c>
      <c r="BH210" s="68" t="s">
        <v>1623</v>
      </c>
    </row>
    <row r="211" spans="1:65">
      <c r="A211" s="132">
        <v>45111</v>
      </c>
      <c r="B211" s="68" t="s">
        <v>1627</v>
      </c>
      <c r="C211" s="68" t="s">
        <v>1625</v>
      </c>
      <c r="D211" s="68" t="s">
        <v>1623</v>
      </c>
      <c r="E211" s="68" t="s">
        <v>1622</v>
      </c>
      <c r="F211" s="68" t="s">
        <v>164</v>
      </c>
      <c r="G211" s="68" t="s">
        <v>1623</v>
      </c>
      <c r="H211" s="68" t="s">
        <v>1622</v>
      </c>
      <c r="I211" s="68" t="s">
        <v>1626</v>
      </c>
      <c r="J211" s="68" t="s">
        <v>164</v>
      </c>
      <c r="K211" s="68" t="s">
        <v>1620</v>
      </c>
      <c r="L211" s="68" t="s">
        <v>1622</v>
      </c>
      <c r="M211" s="68" t="s">
        <v>164</v>
      </c>
      <c r="N211" s="68" t="s">
        <v>1622</v>
      </c>
      <c r="O211" s="68" t="s">
        <v>164</v>
      </c>
      <c r="P211" s="68" t="s">
        <v>1627</v>
      </c>
      <c r="Q211" s="68" t="s">
        <v>164</v>
      </c>
      <c r="R211" s="68" t="s">
        <v>1622</v>
      </c>
      <c r="S211" s="68" t="s">
        <v>1624</v>
      </c>
      <c r="T211" s="68" t="s">
        <v>1622</v>
      </c>
      <c r="U211" s="68" t="s">
        <v>1625</v>
      </c>
      <c r="V211" s="68" t="s">
        <v>164</v>
      </c>
      <c r="W211" s="68" t="s">
        <v>1624</v>
      </c>
      <c r="X211" s="68" t="s">
        <v>1624</v>
      </c>
      <c r="Y211" s="68" t="s">
        <v>1624</v>
      </c>
      <c r="Z211" s="68" t="s">
        <v>1623</v>
      </c>
      <c r="AA211" s="68" t="s">
        <v>1620</v>
      </c>
      <c r="AB211" s="68" t="s">
        <v>1623</v>
      </c>
      <c r="AC211" s="68" t="s">
        <v>1624</v>
      </c>
      <c r="AD211" s="68" t="s">
        <v>1619</v>
      </c>
      <c r="AE211" s="68" t="s">
        <v>164</v>
      </c>
      <c r="AF211" s="68" t="s">
        <v>1622</v>
      </c>
      <c r="AG211" s="68" t="s">
        <v>1624</v>
      </c>
      <c r="AH211" s="68" t="s">
        <v>1625</v>
      </c>
      <c r="AI211" s="68" t="s">
        <v>1623</v>
      </c>
      <c r="AJ211" s="68" t="s">
        <v>1622</v>
      </c>
      <c r="AK211" s="68" t="s">
        <v>1619</v>
      </c>
      <c r="AL211" s="68" t="s">
        <v>1623</v>
      </c>
      <c r="AM211" s="68" t="s">
        <v>1623</v>
      </c>
      <c r="AN211" s="68" t="s">
        <v>1622</v>
      </c>
      <c r="AO211" s="68" t="s">
        <v>1622</v>
      </c>
      <c r="AP211" s="68" t="s">
        <v>1620</v>
      </c>
      <c r="AQ211" s="68" t="s">
        <v>1623</v>
      </c>
      <c r="AR211" s="68" t="s">
        <v>1620</v>
      </c>
      <c r="AS211" s="68" t="s">
        <v>1622</v>
      </c>
      <c r="AT211" s="68" t="s">
        <v>1624</v>
      </c>
      <c r="AU211" s="68" t="s">
        <v>1623</v>
      </c>
      <c r="AV211" s="68" t="s">
        <v>1626</v>
      </c>
      <c r="AW211" s="68" t="s">
        <v>1622</v>
      </c>
      <c r="AX211" s="68" t="s">
        <v>1621</v>
      </c>
      <c r="AY211" s="68" t="s">
        <v>1624</v>
      </c>
      <c r="AZ211" s="68" t="s">
        <v>164</v>
      </c>
      <c r="BA211" s="68" t="s">
        <v>1626</v>
      </c>
      <c r="BB211" s="68" t="s">
        <v>1623</v>
      </c>
      <c r="BC211" s="68" t="s">
        <v>1622</v>
      </c>
      <c r="BD211" s="68" t="s">
        <v>1624</v>
      </c>
      <c r="BE211" s="68" t="s">
        <v>1622</v>
      </c>
      <c r="BF211" s="68" t="s">
        <v>1623</v>
      </c>
      <c r="BG211" s="68" t="s">
        <v>164</v>
      </c>
      <c r="BH211" s="68" t="s">
        <v>1623</v>
      </c>
    </row>
    <row r="212" spans="1:65">
      <c r="A212" s="132">
        <v>45112</v>
      </c>
      <c r="B212" s="68" t="s">
        <v>1627</v>
      </c>
      <c r="C212" s="68" t="s">
        <v>1625</v>
      </c>
      <c r="D212" s="68" t="s">
        <v>1623</v>
      </c>
      <c r="E212" s="68" t="s">
        <v>1622</v>
      </c>
      <c r="F212" s="68" t="s">
        <v>164</v>
      </c>
      <c r="G212" s="68" t="s">
        <v>1623</v>
      </c>
      <c r="H212" s="68" t="s">
        <v>1622</v>
      </c>
      <c r="I212" s="68" t="s">
        <v>1626</v>
      </c>
      <c r="J212" s="68" t="s">
        <v>164</v>
      </c>
      <c r="K212" s="68" t="s">
        <v>1620</v>
      </c>
      <c r="L212" s="68" t="s">
        <v>1622</v>
      </c>
      <c r="M212" s="68" t="s">
        <v>164</v>
      </c>
      <c r="N212" s="68" t="s">
        <v>1622</v>
      </c>
      <c r="O212" s="68" t="s">
        <v>164</v>
      </c>
      <c r="P212" s="68" t="s">
        <v>1627</v>
      </c>
      <c r="Q212" s="68" t="s">
        <v>164</v>
      </c>
      <c r="R212" s="68" t="s">
        <v>1622</v>
      </c>
      <c r="S212" s="68" t="s">
        <v>1624</v>
      </c>
      <c r="T212" s="68" t="s">
        <v>1622</v>
      </c>
      <c r="U212" s="68" t="s">
        <v>1625</v>
      </c>
      <c r="V212" s="68" t="s">
        <v>164</v>
      </c>
      <c r="W212" s="68" t="s">
        <v>1624</v>
      </c>
      <c r="X212" s="68" t="s">
        <v>1624</v>
      </c>
      <c r="Y212" s="68" t="s">
        <v>1624</v>
      </c>
      <c r="Z212" s="68" t="s">
        <v>1623</v>
      </c>
      <c r="AA212" s="68" t="s">
        <v>1620</v>
      </c>
      <c r="AB212" s="68" t="s">
        <v>1623</v>
      </c>
      <c r="AC212" s="68" t="s">
        <v>1624</v>
      </c>
      <c r="AD212" s="68" t="s">
        <v>1619</v>
      </c>
      <c r="AE212" s="68" t="s">
        <v>164</v>
      </c>
      <c r="AF212" s="68" t="s">
        <v>1622</v>
      </c>
      <c r="AG212" s="68" t="s">
        <v>1624</v>
      </c>
      <c r="AH212" s="68" t="s">
        <v>1625</v>
      </c>
      <c r="AI212" s="68" t="s">
        <v>1623</v>
      </c>
      <c r="AJ212" s="68" t="s">
        <v>1622</v>
      </c>
      <c r="AK212" s="68" t="s">
        <v>1619</v>
      </c>
      <c r="AL212" s="68" t="s">
        <v>1623</v>
      </c>
      <c r="AM212" s="68" t="s">
        <v>1623</v>
      </c>
      <c r="AN212" s="68" t="s">
        <v>1622</v>
      </c>
      <c r="AO212" s="68" t="s">
        <v>1622</v>
      </c>
      <c r="AP212" s="68" t="s">
        <v>1620</v>
      </c>
      <c r="AQ212" s="68" t="s">
        <v>1623</v>
      </c>
      <c r="AR212" s="68" t="s">
        <v>1620</v>
      </c>
      <c r="AS212" s="68" t="s">
        <v>1622</v>
      </c>
      <c r="AT212" s="68" t="s">
        <v>1624</v>
      </c>
      <c r="AU212" s="68" t="s">
        <v>1623</v>
      </c>
      <c r="AV212" s="68" t="s">
        <v>1626</v>
      </c>
      <c r="AW212" s="68" t="s">
        <v>1622</v>
      </c>
      <c r="AX212" s="68" t="s">
        <v>1621</v>
      </c>
      <c r="AY212" s="68" t="s">
        <v>1624</v>
      </c>
      <c r="AZ212" s="68" t="s">
        <v>164</v>
      </c>
      <c r="BA212" s="68" t="s">
        <v>1626</v>
      </c>
      <c r="BB212" s="68" t="s">
        <v>1623</v>
      </c>
      <c r="BC212" s="68" t="s">
        <v>1622</v>
      </c>
      <c r="BD212" s="68" t="s">
        <v>1624</v>
      </c>
      <c r="BE212" s="68" t="s">
        <v>1622</v>
      </c>
      <c r="BF212" s="68" t="s">
        <v>1623</v>
      </c>
      <c r="BG212" s="68" t="s">
        <v>164</v>
      </c>
      <c r="BH212" s="68" t="s">
        <v>1623</v>
      </c>
      <c r="BI212" s="68" t="s">
        <v>1617</v>
      </c>
    </row>
    <row r="213" spans="1:65">
      <c r="A213" s="132">
        <v>45113</v>
      </c>
      <c r="B213" s="68" t="s">
        <v>1627</v>
      </c>
      <c r="C213" s="68" t="s">
        <v>1625</v>
      </c>
      <c r="D213" s="68" t="s">
        <v>1623</v>
      </c>
      <c r="E213" s="68" t="s">
        <v>1622</v>
      </c>
      <c r="F213" s="68" t="s">
        <v>164</v>
      </c>
      <c r="G213" s="68" t="s">
        <v>1623</v>
      </c>
      <c r="H213" s="68" t="s">
        <v>1622</v>
      </c>
      <c r="I213" s="68" t="s">
        <v>1626</v>
      </c>
      <c r="J213" s="68" t="s">
        <v>164</v>
      </c>
      <c r="K213" s="68" t="s">
        <v>1620</v>
      </c>
      <c r="L213" s="68" t="s">
        <v>1622</v>
      </c>
      <c r="M213" s="68" t="s">
        <v>164</v>
      </c>
      <c r="N213" s="68" t="s">
        <v>1622</v>
      </c>
      <c r="O213" s="68" t="s">
        <v>164</v>
      </c>
      <c r="P213" s="68" t="s">
        <v>1627</v>
      </c>
      <c r="Q213" s="68" t="s">
        <v>164</v>
      </c>
      <c r="R213" s="68" t="s">
        <v>1622</v>
      </c>
      <c r="S213" s="68" t="s">
        <v>1624</v>
      </c>
      <c r="T213" s="68" t="s">
        <v>1622</v>
      </c>
      <c r="U213" s="68" t="s">
        <v>1625</v>
      </c>
      <c r="V213" s="68" t="s">
        <v>164</v>
      </c>
      <c r="W213" s="68" t="s">
        <v>1624</v>
      </c>
      <c r="X213" s="68" t="s">
        <v>1624</v>
      </c>
      <c r="Y213" s="68" t="s">
        <v>1624</v>
      </c>
      <c r="Z213" s="68" t="s">
        <v>1623</v>
      </c>
      <c r="AA213" s="68" t="s">
        <v>1620</v>
      </c>
      <c r="AB213" s="68" t="s">
        <v>1623</v>
      </c>
      <c r="AC213" s="68" t="s">
        <v>1624</v>
      </c>
      <c r="AD213" s="68" t="s">
        <v>1619</v>
      </c>
      <c r="AE213" s="68" t="s">
        <v>164</v>
      </c>
      <c r="AF213" s="68" t="s">
        <v>1622</v>
      </c>
      <c r="AG213" s="68" t="s">
        <v>1624</v>
      </c>
      <c r="AH213" s="68" t="s">
        <v>1625</v>
      </c>
      <c r="AI213" s="68" t="s">
        <v>1623</v>
      </c>
      <c r="AJ213" s="68" t="s">
        <v>1622</v>
      </c>
      <c r="AK213" s="68" t="s">
        <v>1619</v>
      </c>
      <c r="AL213" s="68" t="s">
        <v>1623</v>
      </c>
      <c r="AM213" s="68" t="s">
        <v>1623</v>
      </c>
      <c r="AN213" s="68" t="s">
        <v>1622</v>
      </c>
      <c r="AO213" s="68" t="s">
        <v>1622</v>
      </c>
      <c r="AP213" s="68" t="s">
        <v>1620</v>
      </c>
      <c r="AQ213" s="68" t="s">
        <v>1623</v>
      </c>
      <c r="AR213" s="68" t="s">
        <v>1620</v>
      </c>
      <c r="AS213" s="68" t="s">
        <v>1622</v>
      </c>
      <c r="AT213" s="68" t="s">
        <v>1624</v>
      </c>
      <c r="AU213" s="68" t="s">
        <v>1623</v>
      </c>
      <c r="AV213" s="68" t="s">
        <v>1626</v>
      </c>
      <c r="AW213" s="68" t="s">
        <v>1622</v>
      </c>
      <c r="AX213" s="68" t="s">
        <v>1621</v>
      </c>
      <c r="AY213" s="68" t="s">
        <v>1624</v>
      </c>
      <c r="AZ213" s="68" t="s">
        <v>164</v>
      </c>
      <c r="BA213" s="68" t="s">
        <v>1626</v>
      </c>
      <c r="BB213" s="68" t="s">
        <v>1623</v>
      </c>
      <c r="BC213" s="68" t="s">
        <v>1622</v>
      </c>
      <c r="BD213" s="68" t="s">
        <v>1624</v>
      </c>
      <c r="BE213" s="68" t="s">
        <v>1622</v>
      </c>
      <c r="BF213" s="68" t="s">
        <v>1623</v>
      </c>
      <c r="BG213" s="68" t="s">
        <v>164</v>
      </c>
      <c r="BH213" s="68" t="s">
        <v>1623</v>
      </c>
      <c r="BI213" s="68" t="s">
        <v>1617</v>
      </c>
    </row>
    <row r="214" spans="1:65">
      <c r="A214" s="132">
        <v>45114</v>
      </c>
      <c r="B214" s="68" t="s">
        <v>1627</v>
      </c>
      <c r="C214" s="68" t="s">
        <v>1625</v>
      </c>
      <c r="D214" s="68" t="s">
        <v>1623</v>
      </c>
      <c r="E214" s="68" t="s">
        <v>1622</v>
      </c>
      <c r="F214" s="68" t="s">
        <v>164</v>
      </c>
      <c r="G214" s="68" t="s">
        <v>1623</v>
      </c>
      <c r="H214" s="68" t="s">
        <v>1622</v>
      </c>
      <c r="I214" s="68" t="s">
        <v>1626</v>
      </c>
      <c r="J214" s="68" t="s">
        <v>164</v>
      </c>
      <c r="K214" s="68" t="s">
        <v>1620</v>
      </c>
      <c r="L214" s="68" t="s">
        <v>1622</v>
      </c>
      <c r="M214" s="68" t="s">
        <v>164</v>
      </c>
      <c r="N214" s="68" t="s">
        <v>1622</v>
      </c>
      <c r="O214" s="68" t="s">
        <v>164</v>
      </c>
      <c r="P214" s="68" t="s">
        <v>1627</v>
      </c>
      <c r="Q214" s="68" t="s">
        <v>164</v>
      </c>
      <c r="R214" s="68" t="s">
        <v>1622</v>
      </c>
      <c r="S214" s="68" t="s">
        <v>1624</v>
      </c>
      <c r="T214" s="68" t="s">
        <v>1622</v>
      </c>
      <c r="U214" s="68" t="s">
        <v>1625</v>
      </c>
      <c r="V214" s="68" t="s">
        <v>164</v>
      </c>
      <c r="W214" s="68" t="s">
        <v>1624</v>
      </c>
      <c r="X214" s="68" t="s">
        <v>1624</v>
      </c>
      <c r="Y214" s="68" t="s">
        <v>1624</v>
      </c>
      <c r="Z214" s="68" t="s">
        <v>1623</v>
      </c>
      <c r="AA214" s="68" t="s">
        <v>1620</v>
      </c>
      <c r="AB214" s="68" t="s">
        <v>1623</v>
      </c>
      <c r="AC214" s="68" t="s">
        <v>1624</v>
      </c>
      <c r="AD214" s="68" t="s">
        <v>1619</v>
      </c>
      <c r="AE214" s="68" t="s">
        <v>164</v>
      </c>
      <c r="AF214" s="68" t="s">
        <v>1622</v>
      </c>
      <c r="AG214" s="68" t="s">
        <v>1624</v>
      </c>
      <c r="AH214" s="68" t="s">
        <v>1625</v>
      </c>
      <c r="AI214" s="68" t="s">
        <v>1623</v>
      </c>
      <c r="AJ214" s="68" t="s">
        <v>1622</v>
      </c>
      <c r="AK214" s="68" t="s">
        <v>1619</v>
      </c>
      <c r="AL214" s="68" t="s">
        <v>1623</v>
      </c>
      <c r="AM214" s="68" t="s">
        <v>1623</v>
      </c>
      <c r="AN214" s="68" t="s">
        <v>1622</v>
      </c>
      <c r="AO214" s="68" t="s">
        <v>1622</v>
      </c>
      <c r="AP214" s="68" t="s">
        <v>1620</v>
      </c>
      <c r="AQ214" s="68" t="s">
        <v>1623</v>
      </c>
      <c r="AR214" s="68" t="s">
        <v>1620</v>
      </c>
      <c r="AS214" s="68" t="s">
        <v>1622</v>
      </c>
      <c r="AT214" s="68" t="s">
        <v>1624</v>
      </c>
      <c r="AU214" s="68" t="s">
        <v>1623</v>
      </c>
      <c r="AV214" s="68" t="s">
        <v>1626</v>
      </c>
      <c r="AW214" s="68" t="s">
        <v>1622</v>
      </c>
      <c r="AX214" s="68" t="s">
        <v>1621</v>
      </c>
      <c r="AY214" s="68" t="s">
        <v>1624</v>
      </c>
      <c r="AZ214" s="68" t="s">
        <v>164</v>
      </c>
      <c r="BA214" s="68" t="s">
        <v>1626</v>
      </c>
      <c r="BB214" s="68" t="s">
        <v>1623</v>
      </c>
      <c r="BC214" s="68" t="s">
        <v>1622</v>
      </c>
      <c r="BD214" s="68" t="s">
        <v>1624</v>
      </c>
      <c r="BE214" s="68" t="s">
        <v>1622</v>
      </c>
      <c r="BF214" s="68" t="s">
        <v>1623</v>
      </c>
      <c r="BG214" s="68" t="s">
        <v>164</v>
      </c>
      <c r="BH214" s="68" t="s">
        <v>1623</v>
      </c>
      <c r="BI214" s="68" t="s">
        <v>1617</v>
      </c>
    </row>
    <row r="215" spans="1:65">
      <c r="A215" s="132">
        <v>45115</v>
      </c>
      <c r="B215" s="68" t="s">
        <v>1627</v>
      </c>
      <c r="C215" s="68" t="s">
        <v>1625</v>
      </c>
      <c r="D215" s="68" t="s">
        <v>1623</v>
      </c>
      <c r="E215" s="68" t="s">
        <v>1622</v>
      </c>
      <c r="F215" s="68" t="s">
        <v>164</v>
      </c>
      <c r="G215" s="68" t="s">
        <v>1623</v>
      </c>
      <c r="H215" s="68" t="s">
        <v>1622</v>
      </c>
      <c r="I215" s="68" t="s">
        <v>1626</v>
      </c>
      <c r="J215" s="68" t="s">
        <v>164</v>
      </c>
      <c r="K215" s="68" t="s">
        <v>1620</v>
      </c>
      <c r="L215" s="68" t="s">
        <v>1622</v>
      </c>
      <c r="M215" s="68" t="s">
        <v>164</v>
      </c>
      <c r="N215" s="68" t="s">
        <v>1622</v>
      </c>
      <c r="O215" s="68" t="s">
        <v>164</v>
      </c>
      <c r="P215" s="68" t="s">
        <v>1627</v>
      </c>
      <c r="Q215" s="68" t="s">
        <v>164</v>
      </c>
      <c r="R215" s="68" t="s">
        <v>1622</v>
      </c>
      <c r="S215" s="68" t="s">
        <v>1624</v>
      </c>
      <c r="T215" s="68" t="s">
        <v>1622</v>
      </c>
      <c r="U215" s="68" t="s">
        <v>1625</v>
      </c>
      <c r="V215" s="68" t="s">
        <v>164</v>
      </c>
      <c r="W215" s="68" t="s">
        <v>1624</v>
      </c>
      <c r="X215" s="68" t="s">
        <v>1624</v>
      </c>
      <c r="Y215" s="68" t="s">
        <v>1624</v>
      </c>
      <c r="Z215" s="68" t="s">
        <v>1623</v>
      </c>
      <c r="AA215" s="68" t="s">
        <v>1620</v>
      </c>
      <c r="AB215" s="68" t="s">
        <v>1623</v>
      </c>
      <c r="AC215" s="68" t="s">
        <v>1624</v>
      </c>
      <c r="AD215" s="68" t="s">
        <v>1619</v>
      </c>
      <c r="AE215" s="68" t="s">
        <v>164</v>
      </c>
      <c r="AF215" s="68" t="s">
        <v>1622</v>
      </c>
      <c r="AG215" s="68" t="s">
        <v>1624</v>
      </c>
      <c r="AH215" s="68" t="s">
        <v>1625</v>
      </c>
      <c r="AI215" s="68" t="s">
        <v>1623</v>
      </c>
      <c r="AJ215" s="68" t="s">
        <v>1622</v>
      </c>
      <c r="AK215" s="68" t="s">
        <v>1619</v>
      </c>
      <c r="AL215" s="68" t="s">
        <v>1623</v>
      </c>
      <c r="AM215" s="68" t="s">
        <v>1623</v>
      </c>
      <c r="AN215" s="68" t="s">
        <v>1622</v>
      </c>
      <c r="AO215" s="68" t="s">
        <v>1622</v>
      </c>
      <c r="AP215" s="68" t="s">
        <v>1620</v>
      </c>
      <c r="AQ215" s="68" t="s">
        <v>1623</v>
      </c>
      <c r="AR215" s="68" t="s">
        <v>1620</v>
      </c>
      <c r="AS215" s="68" t="s">
        <v>1622</v>
      </c>
      <c r="AT215" s="68" t="s">
        <v>1624</v>
      </c>
      <c r="AU215" s="68" t="s">
        <v>1623</v>
      </c>
      <c r="AV215" s="68" t="s">
        <v>1626</v>
      </c>
      <c r="AW215" s="68" t="s">
        <v>1622</v>
      </c>
      <c r="AX215" s="68" t="s">
        <v>1621</v>
      </c>
      <c r="AY215" s="68" t="s">
        <v>1624</v>
      </c>
      <c r="AZ215" s="68" t="s">
        <v>164</v>
      </c>
      <c r="BA215" s="68" t="s">
        <v>1626</v>
      </c>
      <c r="BB215" s="68" t="s">
        <v>1623</v>
      </c>
      <c r="BC215" s="68" t="s">
        <v>1622</v>
      </c>
      <c r="BD215" s="68" t="s">
        <v>1624</v>
      </c>
      <c r="BE215" s="68" t="s">
        <v>1622</v>
      </c>
      <c r="BF215" s="68" t="s">
        <v>1623</v>
      </c>
      <c r="BG215" s="68" t="s">
        <v>164</v>
      </c>
      <c r="BH215" s="68" t="s">
        <v>1623</v>
      </c>
      <c r="BI215" s="68" t="s">
        <v>1617</v>
      </c>
    </row>
    <row r="216" spans="1:65">
      <c r="A216" s="132">
        <v>45116</v>
      </c>
      <c r="B216" s="68" t="s">
        <v>1627</v>
      </c>
      <c r="C216" s="68" t="s">
        <v>1625</v>
      </c>
      <c r="D216" s="68" t="s">
        <v>1623</v>
      </c>
      <c r="E216" s="68" t="s">
        <v>1622</v>
      </c>
      <c r="F216" s="68" t="s">
        <v>164</v>
      </c>
      <c r="G216" s="68" t="s">
        <v>1623</v>
      </c>
      <c r="H216" s="68" t="s">
        <v>1622</v>
      </c>
      <c r="I216" s="68" t="s">
        <v>1626</v>
      </c>
      <c r="J216" s="68" t="s">
        <v>164</v>
      </c>
      <c r="K216" s="68" t="s">
        <v>1620</v>
      </c>
      <c r="L216" s="68" t="s">
        <v>1622</v>
      </c>
      <c r="M216" s="68" t="s">
        <v>164</v>
      </c>
      <c r="N216" s="68" t="s">
        <v>1622</v>
      </c>
      <c r="O216" s="68" t="s">
        <v>164</v>
      </c>
      <c r="P216" s="68" t="s">
        <v>1627</v>
      </c>
      <c r="Q216" s="68" t="s">
        <v>164</v>
      </c>
      <c r="R216" s="68" t="s">
        <v>1622</v>
      </c>
      <c r="S216" s="68" t="s">
        <v>1624</v>
      </c>
      <c r="T216" s="68" t="s">
        <v>1622</v>
      </c>
      <c r="U216" s="68" t="s">
        <v>1625</v>
      </c>
      <c r="V216" s="68" t="s">
        <v>164</v>
      </c>
      <c r="W216" s="68" t="s">
        <v>1624</v>
      </c>
      <c r="X216" s="68" t="s">
        <v>1624</v>
      </c>
      <c r="Y216" s="68" t="s">
        <v>1624</v>
      </c>
      <c r="Z216" s="68" t="s">
        <v>1623</v>
      </c>
      <c r="AA216" s="68" t="s">
        <v>1620</v>
      </c>
      <c r="AB216" s="68" t="s">
        <v>1623</v>
      </c>
      <c r="AC216" s="68" t="s">
        <v>1624</v>
      </c>
      <c r="AD216" s="68" t="s">
        <v>1619</v>
      </c>
      <c r="AE216" s="68" t="s">
        <v>164</v>
      </c>
      <c r="AF216" s="68" t="s">
        <v>1622</v>
      </c>
      <c r="AG216" s="68" t="s">
        <v>1624</v>
      </c>
      <c r="AH216" s="68" t="s">
        <v>1625</v>
      </c>
      <c r="AI216" s="68" t="s">
        <v>1623</v>
      </c>
      <c r="AJ216" s="68" t="s">
        <v>1622</v>
      </c>
      <c r="AK216" s="68" t="s">
        <v>1619</v>
      </c>
      <c r="AL216" s="68" t="s">
        <v>1623</v>
      </c>
      <c r="AM216" s="68" t="s">
        <v>1623</v>
      </c>
      <c r="AN216" s="68" t="s">
        <v>1622</v>
      </c>
      <c r="AO216" s="68" t="s">
        <v>1622</v>
      </c>
      <c r="AP216" s="68" t="s">
        <v>1620</v>
      </c>
      <c r="AQ216" s="68" t="s">
        <v>1623</v>
      </c>
      <c r="AR216" s="68" t="s">
        <v>1620</v>
      </c>
      <c r="AS216" s="68" t="s">
        <v>1622</v>
      </c>
      <c r="AT216" s="68" t="s">
        <v>1624</v>
      </c>
      <c r="AU216" s="68" t="s">
        <v>1623</v>
      </c>
      <c r="AV216" s="68" t="s">
        <v>1626</v>
      </c>
      <c r="AW216" s="68" t="s">
        <v>1622</v>
      </c>
      <c r="AX216" s="68" t="s">
        <v>1621</v>
      </c>
      <c r="AY216" s="68" t="s">
        <v>1624</v>
      </c>
      <c r="AZ216" s="68" t="s">
        <v>164</v>
      </c>
      <c r="BA216" s="68" t="s">
        <v>1626</v>
      </c>
      <c r="BB216" s="68" t="s">
        <v>1623</v>
      </c>
      <c r="BC216" s="68" t="s">
        <v>1622</v>
      </c>
      <c r="BD216" s="68" t="s">
        <v>1624</v>
      </c>
      <c r="BE216" s="68" t="s">
        <v>1622</v>
      </c>
      <c r="BF216" s="68" t="s">
        <v>1623</v>
      </c>
      <c r="BG216" s="68" t="s">
        <v>164</v>
      </c>
      <c r="BH216" s="68" t="s">
        <v>1623</v>
      </c>
      <c r="BI216" s="68" t="s">
        <v>1617</v>
      </c>
      <c r="BM216" s="68" t="s">
        <v>164</v>
      </c>
    </row>
    <row r="217" spans="1:65">
      <c r="A217" s="132">
        <v>45117</v>
      </c>
      <c r="B217" s="68" t="s">
        <v>1627</v>
      </c>
      <c r="C217" s="68" t="s">
        <v>1625</v>
      </c>
      <c r="D217" s="68" t="s">
        <v>1623</v>
      </c>
      <c r="E217" s="68" t="s">
        <v>1622</v>
      </c>
      <c r="F217" s="68" t="s">
        <v>164</v>
      </c>
      <c r="G217" s="68" t="s">
        <v>1623</v>
      </c>
      <c r="H217" s="68" t="s">
        <v>1622</v>
      </c>
      <c r="I217" s="68" t="s">
        <v>1626</v>
      </c>
      <c r="J217" s="68" t="s">
        <v>164</v>
      </c>
      <c r="K217" s="68" t="s">
        <v>1620</v>
      </c>
      <c r="L217" s="68" t="s">
        <v>1622</v>
      </c>
      <c r="M217" s="68" t="s">
        <v>164</v>
      </c>
      <c r="N217" s="68" t="s">
        <v>1622</v>
      </c>
      <c r="O217" s="68" t="s">
        <v>164</v>
      </c>
      <c r="P217" s="68" t="s">
        <v>1627</v>
      </c>
      <c r="Q217" s="68" t="s">
        <v>164</v>
      </c>
      <c r="R217" s="68" t="s">
        <v>1622</v>
      </c>
      <c r="S217" s="68" t="s">
        <v>1624</v>
      </c>
      <c r="T217" s="68" t="s">
        <v>1622</v>
      </c>
      <c r="U217" s="68" t="s">
        <v>1625</v>
      </c>
      <c r="V217" s="68" t="s">
        <v>164</v>
      </c>
      <c r="W217" s="68" t="s">
        <v>1624</v>
      </c>
      <c r="X217" s="68" t="s">
        <v>1624</v>
      </c>
      <c r="Y217" s="68" t="s">
        <v>1624</v>
      </c>
      <c r="Z217" s="68" t="s">
        <v>1623</v>
      </c>
      <c r="AA217" s="68" t="s">
        <v>1620</v>
      </c>
      <c r="AB217" s="68" t="s">
        <v>1623</v>
      </c>
      <c r="AC217" s="68" t="s">
        <v>1624</v>
      </c>
      <c r="AD217" s="68" t="s">
        <v>1619</v>
      </c>
      <c r="AE217" s="68" t="s">
        <v>164</v>
      </c>
      <c r="AF217" s="68" t="s">
        <v>1622</v>
      </c>
      <c r="AG217" s="68" t="s">
        <v>1624</v>
      </c>
      <c r="AH217" s="68" t="s">
        <v>1625</v>
      </c>
      <c r="AI217" s="68" t="s">
        <v>1623</v>
      </c>
      <c r="AJ217" s="68" t="s">
        <v>1622</v>
      </c>
      <c r="AK217" s="68" t="s">
        <v>1619</v>
      </c>
      <c r="AL217" s="68" t="s">
        <v>1623</v>
      </c>
      <c r="AM217" s="68" t="s">
        <v>1623</v>
      </c>
      <c r="AN217" s="68" t="s">
        <v>1622</v>
      </c>
      <c r="AO217" s="68" t="s">
        <v>1622</v>
      </c>
      <c r="AP217" s="68" t="s">
        <v>1620</v>
      </c>
      <c r="AQ217" s="68" t="s">
        <v>1623</v>
      </c>
      <c r="AR217" s="68" t="s">
        <v>1620</v>
      </c>
      <c r="AS217" s="68" t="s">
        <v>1622</v>
      </c>
      <c r="AT217" s="68" t="s">
        <v>1624</v>
      </c>
      <c r="AU217" s="68" t="s">
        <v>1623</v>
      </c>
      <c r="AV217" s="68" t="s">
        <v>1626</v>
      </c>
      <c r="AW217" s="68" t="s">
        <v>1622</v>
      </c>
      <c r="AX217" s="68" t="s">
        <v>1621</v>
      </c>
      <c r="AY217" s="68" t="s">
        <v>1624</v>
      </c>
      <c r="AZ217" s="68" t="s">
        <v>164</v>
      </c>
      <c r="BA217" s="68" t="s">
        <v>1626</v>
      </c>
      <c r="BB217" s="68" t="s">
        <v>1623</v>
      </c>
      <c r="BC217" s="68" t="s">
        <v>1622</v>
      </c>
      <c r="BD217" s="68" t="s">
        <v>1624</v>
      </c>
      <c r="BE217" s="68" t="s">
        <v>1622</v>
      </c>
      <c r="BF217" s="68" t="s">
        <v>1623</v>
      </c>
      <c r="BG217" s="68" t="s">
        <v>164</v>
      </c>
      <c r="BH217" s="68" t="s">
        <v>1623</v>
      </c>
      <c r="BI217" s="68" t="s">
        <v>1617</v>
      </c>
      <c r="BM217" s="68" t="s">
        <v>164</v>
      </c>
    </row>
    <row r="218" spans="1:65">
      <c r="A218" s="132">
        <v>45118</v>
      </c>
      <c r="B218" s="68" t="s">
        <v>1627</v>
      </c>
      <c r="C218" s="68" t="s">
        <v>1625</v>
      </c>
      <c r="D218" s="68" t="s">
        <v>1623</v>
      </c>
      <c r="E218" s="68" t="s">
        <v>1622</v>
      </c>
      <c r="F218" s="68" t="s">
        <v>164</v>
      </c>
      <c r="G218" s="68" t="s">
        <v>1623</v>
      </c>
      <c r="H218" s="68" t="s">
        <v>1622</v>
      </c>
      <c r="I218" s="68" t="s">
        <v>1626</v>
      </c>
      <c r="J218" s="68" t="s">
        <v>164</v>
      </c>
      <c r="K218" s="68" t="s">
        <v>1620</v>
      </c>
      <c r="L218" s="68" t="s">
        <v>1622</v>
      </c>
      <c r="M218" s="68" t="s">
        <v>164</v>
      </c>
      <c r="N218" s="68" t="s">
        <v>1622</v>
      </c>
      <c r="O218" s="68" t="s">
        <v>164</v>
      </c>
      <c r="P218" s="68" t="s">
        <v>1627</v>
      </c>
      <c r="Q218" s="68" t="s">
        <v>164</v>
      </c>
      <c r="R218" s="68" t="s">
        <v>1622</v>
      </c>
      <c r="S218" s="68" t="s">
        <v>1624</v>
      </c>
      <c r="T218" s="68" t="s">
        <v>1622</v>
      </c>
      <c r="U218" s="68" t="s">
        <v>1625</v>
      </c>
      <c r="V218" s="68" t="s">
        <v>164</v>
      </c>
      <c r="W218" s="68" t="s">
        <v>1624</v>
      </c>
      <c r="X218" s="68" t="s">
        <v>1624</v>
      </c>
      <c r="Y218" s="68" t="s">
        <v>1624</v>
      </c>
      <c r="Z218" s="68" t="s">
        <v>1623</v>
      </c>
      <c r="AA218" s="68" t="s">
        <v>1620</v>
      </c>
      <c r="AB218" s="68" t="s">
        <v>1623</v>
      </c>
      <c r="AC218" s="68" t="s">
        <v>1624</v>
      </c>
      <c r="AD218" s="68" t="s">
        <v>1619</v>
      </c>
      <c r="AE218" s="68" t="s">
        <v>164</v>
      </c>
      <c r="AF218" s="68" t="s">
        <v>1622</v>
      </c>
      <c r="AG218" s="68" t="s">
        <v>1624</v>
      </c>
      <c r="AH218" s="68" t="s">
        <v>1625</v>
      </c>
      <c r="AI218" s="68" t="s">
        <v>1623</v>
      </c>
      <c r="AJ218" s="68" t="s">
        <v>1622</v>
      </c>
      <c r="AK218" s="68" t="s">
        <v>1619</v>
      </c>
      <c r="AL218" s="68" t="s">
        <v>1623</v>
      </c>
      <c r="AM218" s="68" t="s">
        <v>1623</v>
      </c>
      <c r="AN218" s="68" t="s">
        <v>1622</v>
      </c>
      <c r="AO218" s="68" t="s">
        <v>1622</v>
      </c>
      <c r="AP218" s="68" t="s">
        <v>1620</v>
      </c>
      <c r="AQ218" s="68" t="s">
        <v>1623</v>
      </c>
      <c r="AR218" s="68" t="s">
        <v>1620</v>
      </c>
      <c r="AS218" s="68" t="s">
        <v>1622</v>
      </c>
      <c r="AT218" s="68" t="s">
        <v>1624</v>
      </c>
      <c r="AU218" s="68" t="s">
        <v>1623</v>
      </c>
      <c r="AV218" s="68" t="s">
        <v>1626</v>
      </c>
      <c r="AW218" s="68" t="s">
        <v>1622</v>
      </c>
      <c r="AX218" s="68" t="s">
        <v>1621</v>
      </c>
      <c r="AY218" s="68" t="s">
        <v>1624</v>
      </c>
      <c r="AZ218" s="68" t="s">
        <v>164</v>
      </c>
      <c r="BA218" s="68" t="s">
        <v>1626</v>
      </c>
      <c r="BB218" s="68" t="s">
        <v>1623</v>
      </c>
      <c r="BC218" s="68" t="s">
        <v>1622</v>
      </c>
      <c r="BD218" s="68" t="s">
        <v>1624</v>
      </c>
      <c r="BE218" s="68" t="s">
        <v>1622</v>
      </c>
      <c r="BF218" s="68" t="s">
        <v>1623</v>
      </c>
      <c r="BG218" s="68" t="s">
        <v>164</v>
      </c>
      <c r="BH218" s="68" t="s">
        <v>1623</v>
      </c>
      <c r="BI218" s="68" t="s">
        <v>1617</v>
      </c>
      <c r="BM218" s="68" t="s">
        <v>164</v>
      </c>
    </row>
    <row r="219" spans="1:65">
      <c r="A219" s="132">
        <v>45119</v>
      </c>
      <c r="B219" s="68" t="s">
        <v>1627</v>
      </c>
      <c r="C219" s="68" t="s">
        <v>1625</v>
      </c>
      <c r="D219" s="68" t="s">
        <v>1623</v>
      </c>
      <c r="E219" s="68" t="s">
        <v>1622</v>
      </c>
      <c r="F219" s="68" t="s">
        <v>164</v>
      </c>
      <c r="G219" s="68" t="s">
        <v>1623</v>
      </c>
      <c r="H219" s="68" t="s">
        <v>1622</v>
      </c>
      <c r="I219" s="68" t="s">
        <v>1626</v>
      </c>
      <c r="J219" s="68" t="s">
        <v>164</v>
      </c>
      <c r="K219" s="68" t="s">
        <v>1620</v>
      </c>
      <c r="L219" s="68" t="s">
        <v>1622</v>
      </c>
      <c r="M219" s="68" t="s">
        <v>164</v>
      </c>
      <c r="N219" s="68" t="s">
        <v>1622</v>
      </c>
      <c r="O219" s="68" t="s">
        <v>164</v>
      </c>
      <c r="P219" s="68" t="s">
        <v>1627</v>
      </c>
      <c r="Q219" s="68" t="s">
        <v>164</v>
      </c>
      <c r="R219" s="68" t="s">
        <v>1622</v>
      </c>
      <c r="S219" s="68" t="s">
        <v>1624</v>
      </c>
      <c r="T219" s="68" t="s">
        <v>1622</v>
      </c>
      <c r="U219" s="68" t="s">
        <v>1625</v>
      </c>
      <c r="V219" s="68" t="s">
        <v>164</v>
      </c>
      <c r="W219" s="68" t="s">
        <v>1624</v>
      </c>
      <c r="X219" s="68" t="s">
        <v>1624</v>
      </c>
      <c r="Y219" s="68" t="s">
        <v>1624</v>
      </c>
      <c r="Z219" s="68" t="s">
        <v>1623</v>
      </c>
      <c r="AA219" s="68" t="s">
        <v>1620</v>
      </c>
      <c r="AB219" s="68" t="s">
        <v>1623</v>
      </c>
      <c r="AC219" s="68" t="s">
        <v>1624</v>
      </c>
      <c r="AD219" s="68" t="s">
        <v>1619</v>
      </c>
      <c r="AE219" s="68" t="s">
        <v>164</v>
      </c>
      <c r="AF219" s="68" t="s">
        <v>1622</v>
      </c>
      <c r="AG219" s="68" t="s">
        <v>1624</v>
      </c>
      <c r="AH219" s="68" t="s">
        <v>1625</v>
      </c>
      <c r="AI219" s="68" t="s">
        <v>1623</v>
      </c>
      <c r="AJ219" s="68" t="s">
        <v>1622</v>
      </c>
      <c r="AK219" s="68" t="s">
        <v>1619</v>
      </c>
      <c r="AL219" s="68" t="s">
        <v>1623</v>
      </c>
      <c r="AM219" s="68" t="s">
        <v>1623</v>
      </c>
      <c r="AN219" s="68" t="s">
        <v>1622</v>
      </c>
      <c r="AO219" s="68" t="s">
        <v>1622</v>
      </c>
      <c r="AP219" s="68" t="s">
        <v>1620</v>
      </c>
      <c r="AQ219" s="68" t="s">
        <v>1623</v>
      </c>
      <c r="AR219" s="68" t="s">
        <v>1620</v>
      </c>
      <c r="AS219" s="68" t="s">
        <v>1622</v>
      </c>
      <c r="AT219" s="68" t="s">
        <v>1624</v>
      </c>
      <c r="AU219" s="68" t="s">
        <v>1623</v>
      </c>
      <c r="AV219" s="68" t="s">
        <v>1626</v>
      </c>
      <c r="AW219" s="68" t="s">
        <v>1622</v>
      </c>
      <c r="AX219" s="68" t="s">
        <v>1621</v>
      </c>
      <c r="AY219" s="68" t="s">
        <v>1624</v>
      </c>
      <c r="AZ219" s="68" t="s">
        <v>164</v>
      </c>
      <c r="BA219" s="68" t="s">
        <v>1626</v>
      </c>
      <c r="BB219" s="68" t="s">
        <v>1623</v>
      </c>
      <c r="BC219" s="68" t="s">
        <v>1622</v>
      </c>
      <c r="BD219" s="68" t="s">
        <v>1624</v>
      </c>
      <c r="BE219" s="68" t="s">
        <v>1622</v>
      </c>
      <c r="BF219" s="68" t="s">
        <v>1623</v>
      </c>
      <c r="BG219" s="68" t="s">
        <v>164</v>
      </c>
      <c r="BH219" s="68" t="s">
        <v>1623</v>
      </c>
      <c r="BI219" s="68" t="s">
        <v>1617</v>
      </c>
      <c r="BM219" s="68" t="s">
        <v>164</v>
      </c>
    </row>
    <row r="220" spans="1:65">
      <c r="A220" s="132">
        <v>45120</v>
      </c>
      <c r="B220" s="68" t="s">
        <v>1627</v>
      </c>
      <c r="C220" s="68" t="s">
        <v>1625</v>
      </c>
      <c r="D220" s="68" t="s">
        <v>1623</v>
      </c>
      <c r="E220" s="68" t="s">
        <v>1622</v>
      </c>
      <c r="F220" s="68" t="s">
        <v>164</v>
      </c>
      <c r="G220" s="68" t="s">
        <v>1623</v>
      </c>
      <c r="H220" s="68" t="s">
        <v>1622</v>
      </c>
      <c r="I220" s="68" t="s">
        <v>1626</v>
      </c>
      <c r="J220" s="68" t="s">
        <v>164</v>
      </c>
      <c r="K220" s="68" t="s">
        <v>1620</v>
      </c>
      <c r="L220" s="68" t="s">
        <v>1622</v>
      </c>
      <c r="M220" s="68" t="s">
        <v>164</v>
      </c>
      <c r="N220" s="68" t="s">
        <v>1622</v>
      </c>
      <c r="O220" s="68" t="s">
        <v>164</v>
      </c>
      <c r="P220" s="68" t="s">
        <v>1627</v>
      </c>
      <c r="Q220" s="68" t="s">
        <v>164</v>
      </c>
      <c r="R220" s="68" t="s">
        <v>1622</v>
      </c>
      <c r="S220" s="68" t="s">
        <v>1624</v>
      </c>
      <c r="T220" s="68" t="s">
        <v>1622</v>
      </c>
      <c r="U220" s="68" t="s">
        <v>1625</v>
      </c>
      <c r="V220" s="68" t="s">
        <v>164</v>
      </c>
      <c r="W220" s="68" t="s">
        <v>1624</v>
      </c>
      <c r="X220" s="68" t="s">
        <v>1624</v>
      </c>
      <c r="Y220" s="68" t="s">
        <v>1624</v>
      </c>
      <c r="Z220" s="68" t="s">
        <v>1623</v>
      </c>
      <c r="AA220" s="68" t="s">
        <v>1620</v>
      </c>
      <c r="AB220" s="68" t="s">
        <v>1623</v>
      </c>
      <c r="AC220" s="68" t="s">
        <v>1624</v>
      </c>
      <c r="AD220" s="68" t="s">
        <v>1619</v>
      </c>
      <c r="AE220" s="68" t="s">
        <v>164</v>
      </c>
      <c r="AF220" s="68" t="s">
        <v>1622</v>
      </c>
      <c r="AG220" s="68" t="s">
        <v>1624</v>
      </c>
      <c r="AH220" s="68" t="s">
        <v>1625</v>
      </c>
      <c r="AI220" s="68" t="s">
        <v>1623</v>
      </c>
      <c r="AJ220" s="68" t="s">
        <v>1622</v>
      </c>
      <c r="AK220" s="68" t="s">
        <v>1619</v>
      </c>
      <c r="AL220" s="68" t="s">
        <v>1623</v>
      </c>
      <c r="AM220" s="68" t="s">
        <v>1623</v>
      </c>
      <c r="AN220" s="68" t="s">
        <v>1622</v>
      </c>
      <c r="AO220" s="68" t="s">
        <v>1622</v>
      </c>
      <c r="AP220" s="68" t="s">
        <v>1620</v>
      </c>
      <c r="AQ220" s="68" t="s">
        <v>1623</v>
      </c>
      <c r="AR220" s="68" t="s">
        <v>1620</v>
      </c>
      <c r="AS220" s="68" t="s">
        <v>1622</v>
      </c>
      <c r="AT220" s="68" t="s">
        <v>1624</v>
      </c>
      <c r="AU220" s="68" t="s">
        <v>1623</v>
      </c>
      <c r="AV220" s="68" t="s">
        <v>1626</v>
      </c>
      <c r="AW220" s="68" t="s">
        <v>1622</v>
      </c>
      <c r="AX220" s="68" t="s">
        <v>1621</v>
      </c>
      <c r="AY220" s="68" t="s">
        <v>1624</v>
      </c>
      <c r="AZ220" s="68" t="s">
        <v>164</v>
      </c>
      <c r="BA220" s="68" t="s">
        <v>1626</v>
      </c>
      <c r="BB220" s="68" t="s">
        <v>1623</v>
      </c>
      <c r="BC220" s="68" t="s">
        <v>1622</v>
      </c>
      <c r="BD220" s="68" t="s">
        <v>1624</v>
      </c>
      <c r="BE220" s="68" t="s">
        <v>1622</v>
      </c>
      <c r="BF220" s="68" t="s">
        <v>1623</v>
      </c>
      <c r="BG220" s="68" t="s">
        <v>164</v>
      </c>
      <c r="BH220" s="68" t="s">
        <v>1623</v>
      </c>
      <c r="BI220" s="68" t="s">
        <v>1617</v>
      </c>
      <c r="BM220" s="68" t="s">
        <v>164</v>
      </c>
    </row>
    <row r="221" spans="1:65">
      <c r="A221" s="132">
        <v>45121</v>
      </c>
      <c r="B221" s="68" t="s">
        <v>1627</v>
      </c>
      <c r="C221" s="68" t="s">
        <v>1625</v>
      </c>
      <c r="D221" s="68" t="s">
        <v>1623</v>
      </c>
      <c r="E221" s="68" t="s">
        <v>1622</v>
      </c>
      <c r="F221" s="68" t="s">
        <v>164</v>
      </c>
      <c r="G221" s="68" t="s">
        <v>1623</v>
      </c>
      <c r="H221" s="68" t="s">
        <v>1622</v>
      </c>
      <c r="I221" s="68" t="s">
        <v>1626</v>
      </c>
      <c r="J221" s="68" t="s">
        <v>164</v>
      </c>
      <c r="K221" s="68" t="s">
        <v>1620</v>
      </c>
      <c r="L221" s="68" t="s">
        <v>1622</v>
      </c>
      <c r="M221" s="68" t="s">
        <v>164</v>
      </c>
      <c r="N221" s="68" t="s">
        <v>1622</v>
      </c>
      <c r="O221" s="68" t="s">
        <v>164</v>
      </c>
      <c r="P221" s="68" t="s">
        <v>1627</v>
      </c>
      <c r="Q221" s="68" t="s">
        <v>164</v>
      </c>
      <c r="R221" s="68" t="s">
        <v>1622</v>
      </c>
      <c r="S221" s="68" t="s">
        <v>1624</v>
      </c>
      <c r="T221" s="68" t="s">
        <v>1622</v>
      </c>
      <c r="U221" s="68" t="s">
        <v>1625</v>
      </c>
      <c r="V221" s="68" t="s">
        <v>164</v>
      </c>
      <c r="W221" s="68" t="s">
        <v>1624</v>
      </c>
      <c r="X221" s="68" t="s">
        <v>1624</v>
      </c>
      <c r="Y221" s="68" t="s">
        <v>1624</v>
      </c>
      <c r="Z221" s="68" t="s">
        <v>1623</v>
      </c>
      <c r="AA221" s="68" t="s">
        <v>1620</v>
      </c>
      <c r="AB221" s="68" t="s">
        <v>1623</v>
      </c>
      <c r="AC221" s="68" t="s">
        <v>1624</v>
      </c>
      <c r="AD221" s="68" t="s">
        <v>1619</v>
      </c>
      <c r="AE221" s="68" t="s">
        <v>164</v>
      </c>
      <c r="AF221" s="68" t="s">
        <v>1622</v>
      </c>
      <c r="AG221" s="68" t="s">
        <v>1624</v>
      </c>
      <c r="AH221" s="68" t="s">
        <v>1625</v>
      </c>
      <c r="AI221" s="68" t="s">
        <v>1623</v>
      </c>
      <c r="AJ221" s="68" t="s">
        <v>1622</v>
      </c>
      <c r="AK221" s="68" t="s">
        <v>1619</v>
      </c>
      <c r="AL221" s="68" t="s">
        <v>1623</v>
      </c>
      <c r="AM221" s="68" t="s">
        <v>1623</v>
      </c>
      <c r="AN221" s="68" t="s">
        <v>1622</v>
      </c>
      <c r="AO221" s="68" t="s">
        <v>1622</v>
      </c>
      <c r="AP221" s="68" t="s">
        <v>1620</v>
      </c>
      <c r="AQ221" s="68" t="s">
        <v>1623</v>
      </c>
      <c r="AR221" s="68" t="s">
        <v>1620</v>
      </c>
      <c r="AS221" s="68" t="s">
        <v>1622</v>
      </c>
      <c r="AT221" s="68" t="s">
        <v>1624</v>
      </c>
      <c r="AU221" s="68" t="s">
        <v>1623</v>
      </c>
      <c r="AV221" s="68" t="s">
        <v>1626</v>
      </c>
      <c r="AW221" s="68" t="s">
        <v>1622</v>
      </c>
      <c r="AX221" s="68" t="s">
        <v>1621</v>
      </c>
      <c r="AY221" s="68" t="s">
        <v>1624</v>
      </c>
      <c r="AZ221" s="68" t="s">
        <v>164</v>
      </c>
      <c r="BA221" s="68" t="s">
        <v>1626</v>
      </c>
      <c r="BB221" s="68" t="s">
        <v>1623</v>
      </c>
      <c r="BC221" s="68" t="s">
        <v>1622</v>
      </c>
      <c r="BD221" s="68" t="s">
        <v>1624</v>
      </c>
      <c r="BE221" s="68" t="s">
        <v>1622</v>
      </c>
      <c r="BF221" s="68" t="s">
        <v>1623</v>
      </c>
      <c r="BG221" s="68" t="s">
        <v>164</v>
      </c>
      <c r="BH221" s="68" t="s">
        <v>1623</v>
      </c>
      <c r="BI221" s="68" t="s">
        <v>1617</v>
      </c>
      <c r="BM221" s="68" t="s">
        <v>164</v>
      </c>
    </row>
    <row r="222" spans="1:65">
      <c r="A222" s="132">
        <v>45122</v>
      </c>
      <c r="B222" s="68" t="s">
        <v>1627</v>
      </c>
      <c r="C222" s="68" t="s">
        <v>1625</v>
      </c>
      <c r="D222" s="68" t="s">
        <v>1623</v>
      </c>
      <c r="E222" s="68" t="s">
        <v>1622</v>
      </c>
      <c r="F222" s="68" t="s">
        <v>164</v>
      </c>
      <c r="G222" s="68" t="s">
        <v>1623</v>
      </c>
      <c r="H222" s="68" t="s">
        <v>1622</v>
      </c>
      <c r="I222" s="68" t="s">
        <v>1626</v>
      </c>
      <c r="J222" s="68" t="s">
        <v>164</v>
      </c>
      <c r="K222" s="68" t="s">
        <v>1620</v>
      </c>
      <c r="L222" s="68" t="s">
        <v>1622</v>
      </c>
      <c r="M222" s="68" t="s">
        <v>164</v>
      </c>
      <c r="N222" s="68" t="s">
        <v>1622</v>
      </c>
      <c r="O222" s="68" t="s">
        <v>164</v>
      </c>
      <c r="P222" s="68" t="s">
        <v>1627</v>
      </c>
      <c r="Q222" s="68" t="s">
        <v>164</v>
      </c>
      <c r="R222" s="68" t="s">
        <v>1622</v>
      </c>
      <c r="S222" s="68" t="s">
        <v>1624</v>
      </c>
      <c r="T222" s="68" t="s">
        <v>1622</v>
      </c>
      <c r="U222" s="68" t="s">
        <v>1625</v>
      </c>
      <c r="V222" s="68" t="s">
        <v>164</v>
      </c>
      <c r="W222" s="68" t="s">
        <v>1624</v>
      </c>
      <c r="X222" s="68" t="s">
        <v>1624</v>
      </c>
      <c r="Y222" s="68" t="s">
        <v>1624</v>
      </c>
      <c r="Z222" s="68" t="s">
        <v>1623</v>
      </c>
      <c r="AA222" s="68" t="s">
        <v>1620</v>
      </c>
      <c r="AB222" s="68" t="s">
        <v>1623</v>
      </c>
      <c r="AC222" s="68" t="s">
        <v>1624</v>
      </c>
      <c r="AD222" s="68" t="s">
        <v>1619</v>
      </c>
      <c r="AE222" s="68" t="s">
        <v>164</v>
      </c>
      <c r="AF222" s="68" t="s">
        <v>1622</v>
      </c>
      <c r="AG222" s="68" t="s">
        <v>1624</v>
      </c>
      <c r="AH222" s="68" t="s">
        <v>1625</v>
      </c>
      <c r="AI222" s="68" t="s">
        <v>1623</v>
      </c>
      <c r="AJ222" s="68" t="s">
        <v>1622</v>
      </c>
      <c r="AK222" s="68" t="s">
        <v>1619</v>
      </c>
      <c r="AL222" s="68" t="s">
        <v>1623</v>
      </c>
      <c r="AM222" s="68" t="s">
        <v>1623</v>
      </c>
      <c r="AN222" s="68" t="s">
        <v>1622</v>
      </c>
      <c r="AO222" s="68" t="s">
        <v>1622</v>
      </c>
      <c r="AP222" s="68" t="s">
        <v>1620</v>
      </c>
      <c r="AQ222" s="68" t="s">
        <v>1623</v>
      </c>
      <c r="AR222" s="68" t="s">
        <v>1620</v>
      </c>
      <c r="AS222" s="68" t="s">
        <v>1622</v>
      </c>
      <c r="AT222" s="68" t="s">
        <v>1624</v>
      </c>
      <c r="AU222" s="68" t="s">
        <v>1623</v>
      </c>
      <c r="AV222" s="68" t="s">
        <v>1626</v>
      </c>
      <c r="AW222" s="68" t="s">
        <v>1622</v>
      </c>
      <c r="AX222" s="68" t="s">
        <v>1621</v>
      </c>
      <c r="AY222" s="68" t="s">
        <v>1624</v>
      </c>
      <c r="AZ222" s="68" t="s">
        <v>164</v>
      </c>
      <c r="BA222" s="68" t="s">
        <v>1626</v>
      </c>
      <c r="BB222" s="68" t="s">
        <v>1623</v>
      </c>
      <c r="BC222" s="68" t="s">
        <v>1622</v>
      </c>
      <c r="BD222" s="68" t="s">
        <v>1624</v>
      </c>
      <c r="BE222" s="68" t="s">
        <v>1622</v>
      </c>
      <c r="BF222" s="68" t="s">
        <v>1623</v>
      </c>
      <c r="BG222" s="68" t="s">
        <v>164</v>
      </c>
      <c r="BH222" s="68" t="s">
        <v>1623</v>
      </c>
      <c r="BI222" s="68" t="s">
        <v>1617</v>
      </c>
      <c r="BM222" s="68" t="s">
        <v>164</v>
      </c>
    </row>
    <row r="223" spans="1:65">
      <c r="A223" s="132">
        <v>45123</v>
      </c>
      <c r="B223" s="68" t="s">
        <v>1627</v>
      </c>
      <c r="C223" s="68" t="s">
        <v>1625</v>
      </c>
      <c r="D223" s="68" t="s">
        <v>1623</v>
      </c>
      <c r="E223" s="68" t="s">
        <v>1622</v>
      </c>
      <c r="F223" s="68" t="s">
        <v>164</v>
      </c>
      <c r="G223" s="68" t="s">
        <v>1623</v>
      </c>
      <c r="H223" s="68" t="s">
        <v>1622</v>
      </c>
      <c r="I223" s="68" t="s">
        <v>1626</v>
      </c>
      <c r="J223" s="68" t="s">
        <v>164</v>
      </c>
      <c r="K223" s="68" t="s">
        <v>1620</v>
      </c>
      <c r="L223" s="68" t="s">
        <v>1622</v>
      </c>
      <c r="M223" s="68" t="s">
        <v>164</v>
      </c>
      <c r="N223" s="68" t="s">
        <v>1622</v>
      </c>
      <c r="O223" s="68" t="s">
        <v>164</v>
      </c>
      <c r="P223" s="68" t="s">
        <v>1627</v>
      </c>
      <c r="Q223" s="68" t="s">
        <v>164</v>
      </c>
      <c r="R223" s="68" t="s">
        <v>1622</v>
      </c>
      <c r="S223" s="68" t="s">
        <v>1624</v>
      </c>
      <c r="T223" s="68" t="s">
        <v>1622</v>
      </c>
      <c r="U223" s="68" t="s">
        <v>1625</v>
      </c>
      <c r="V223" s="68" t="s">
        <v>164</v>
      </c>
      <c r="W223" s="68" t="s">
        <v>1624</v>
      </c>
      <c r="X223" s="68" t="s">
        <v>1624</v>
      </c>
      <c r="Y223" s="68" t="s">
        <v>1624</v>
      </c>
      <c r="Z223" s="68" t="s">
        <v>1623</v>
      </c>
      <c r="AA223" s="68" t="s">
        <v>1620</v>
      </c>
      <c r="AB223" s="68" t="s">
        <v>1623</v>
      </c>
      <c r="AC223" s="68" t="s">
        <v>1624</v>
      </c>
      <c r="AD223" s="68" t="s">
        <v>1619</v>
      </c>
      <c r="AE223" s="68" t="s">
        <v>164</v>
      </c>
      <c r="AF223" s="68" t="s">
        <v>1622</v>
      </c>
      <c r="AG223" s="68" t="s">
        <v>1624</v>
      </c>
      <c r="AH223" s="68" t="s">
        <v>1625</v>
      </c>
      <c r="AI223" s="68" t="s">
        <v>1623</v>
      </c>
      <c r="AJ223" s="68" t="s">
        <v>1622</v>
      </c>
      <c r="AK223" s="68" t="s">
        <v>1619</v>
      </c>
      <c r="AL223" s="68" t="s">
        <v>1623</v>
      </c>
      <c r="AM223" s="68" t="s">
        <v>1623</v>
      </c>
      <c r="AN223" s="68" t="s">
        <v>1622</v>
      </c>
      <c r="AO223" s="68" t="s">
        <v>1622</v>
      </c>
      <c r="AP223" s="68" t="s">
        <v>1620</v>
      </c>
      <c r="AQ223" s="68" t="s">
        <v>1623</v>
      </c>
      <c r="AR223" s="68" t="s">
        <v>1620</v>
      </c>
      <c r="AS223" s="68" t="s">
        <v>1622</v>
      </c>
      <c r="AT223" s="68" t="s">
        <v>1624</v>
      </c>
      <c r="AU223" s="68" t="s">
        <v>1623</v>
      </c>
      <c r="AV223" s="68" t="s">
        <v>1626</v>
      </c>
      <c r="AW223" s="68" t="s">
        <v>1622</v>
      </c>
      <c r="AX223" s="68" t="s">
        <v>1621</v>
      </c>
      <c r="AY223" s="68" t="s">
        <v>1624</v>
      </c>
      <c r="AZ223" s="68" t="s">
        <v>164</v>
      </c>
      <c r="BA223" s="68" t="s">
        <v>1626</v>
      </c>
      <c r="BB223" s="68" t="s">
        <v>1623</v>
      </c>
      <c r="BC223" s="68" t="s">
        <v>1622</v>
      </c>
      <c r="BD223" s="68" t="s">
        <v>1624</v>
      </c>
      <c r="BE223" s="68" t="s">
        <v>1622</v>
      </c>
      <c r="BF223" s="68" t="s">
        <v>1623</v>
      </c>
      <c r="BG223" s="68" t="s">
        <v>164</v>
      </c>
      <c r="BH223" s="68" t="s">
        <v>1623</v>
      </c>
      <c r="BI223" s="68" t="s">
        <v>1617</v>
      </c>
      <c r="BM223" s="68" t="s">
        <v>164</v>
      </c>
    </row>
    <row r="224" spans="1:65">
      <c r="A224" s="132">
        <v>45124</v>
      </c>
      <c r="B224" s="68" t="s">
        <v>1627</v>
      </c>
      <c r="C224" s="68" t="s">
        <v>1625</v>
      </c>
      <c r="D224" s="68" t="s">
        <v>1623</v>
      </c>
      <c r="E224" s="68" t="s">
        <v>1622</v>
      </c>
      <c r="F224" s="68" t="s">
        <v>164</v>
      </c>
      <c r="G224" s="68" t="s">
        <v>1623</v>
      </c>
      <c r="H224" s="68" t="s">
        <v>1622</v>
      </c>
      <c r="I224" s="68" t="s">
        <v>1626</v>
      </c>
      <c r="J224" s="68" t="s">
        <v>164</v>
      </c>
      <c r="K224" s="68" t="s">
        <v>1620</v>
      </c>
      <c r="L224" s="68" t="s">
        <v>1622</v>
      </c>
      <c r="M224" s="68" t="s">
        <v>164</v>
      </c>
      <c r="N224" s="68" t="s">
        <v>1622</v>
      </c>
      <c r="O224" s="68" t="s">
        <v>164</v>
      </c>
      <c r="P224" s="68" t="s">
        <v>1627</v>
      </c>
      <c r="Q224" s="68" t="s">
        <v>164</v>
      </c>
      <c r="R224" s="68" t="s">
        <v>1622</v>
      </c>
      <c r="S224" s="68" t="s">
        <v>1624</v>
      </c>
      <c r="T224" s="68" t="s">
        <v>1622</v>
      </c>
      <c r="U224" s="68" t="s">
        <v>1625</v>
      </c>
      <c r="V224" s="68" t="s">
        <v>164</v>
      </c>
      <c r="W224" s="68" t="s">
        <v>1624</v>
      </c>
      <c r="X224" s="68" t="s">
        <v>1624</v>
      </c>
      <c r="Y224" s="68" t="s">
        <v>1624</v>
      </c>
      <c r="Z224" s="68" t="s">
        <v>1623</v>
      </c>
      <c r="AA224" s="68" t="s">
        <v>1620</v>
      </c>
      <c r="AB224" s="68" t="s">
        <v>1623</v>
      </c>
      <c r="AC224" s="68" t="s">
        <v>1624</v>
      </c>
      <c r="AD224" s="68" t="s">
        <v>1619</v>
      </c>
      <c r="AE224" s="68" t="s">
        <v>164</v>
      </c>
      <c r="AF224" s="68" t="s">
        <v>1622</v>
      </c>
      <c r="AG224" s="68" t="s">
        <v>1624</v>
      </c>
      <c r="AH224" s="68" t="s">
        <v>1625</v>
      </c>
      <c r="AI224" s="68" t="s">
        <v>1623</v>
      </c>
      <c r="AJ224" s="68" t="s">
        <v>1622</v>
      </c>
      <c r="AK224" s="68" t="s">
        <v>1619</v>
      </c>
      <c r="AL224" s="68" t="s">
        <v>1623</v>
      </c>
      <c r="AM224" s="68" t="s">
        <v>1623</v>
      </c>
      <c r="AN224" s="68" t="s">
        <v>1622</v>
      </c>
      <c r="AO224" s="68" t="s">
        <v>1622</v>
      </c>
      <c r="AP224" s="68" t="s">
        <v>1620</v>
      </c>
      <c r="AQ224" s="68" t="s">
        <v>1623</v>
      </c>
      <c r="AR224" s="68" t="s">
        <v>1620</v>
      </c>
      <c r="AS224" s="68" t="s">
        <v>1622</v>
      </c>
      <c r="AT224" s="68" t="s">
        <v>1624</v>
      </c>
      <c r="AU224" s="68" t="s">
        <v>1623</v>
      </c>
      <c r="AV224" s="68" t="s">
        <v>1626</v>
      </c>
      <c r="AW224" s="68" t="s">
        <v>1622</v>
      </c>
      <c r="AX224" s="68" t="s">
        <v>1621</v>
      </c>
      <c r="AY224" s="68" t="s">
        <v>1624</v>
      </c>
      <c r="AZ224" s="68" t="s">
        <v>164</v>
      </c>
      <c r="BA224" s="68" t="s">
        <v>1626</v>
      </c>
      <c r="BB224" s="68" t="s">
        <v>1623</v>
      </c>
      <c r="BC224" s="68" t="s">
        <v>1622</v>
      </c>
      <c r="BD224" s="68" t="s">
        <v>1624</v>
      </c>
      <c r="BE224" s="68" t="s">
        <v>1622</v>
      </c>
      <c r="BF224" s="68" t="s">
        <v>1623</v>
      </c>
      <c r="BG224" s="68" t="s">
        <v>164</v>
      </c>
      <c r="BH224" s="68" t="s">
        <v>1623</v>
      </c>
      <c r="BI224" s="68" t="s">
        <v>1617</v>
      </c>
      <c r="BM224" s="68" t="s">
        <v>164</v>
      </c>
    </row>
    <row r="225" spans="1:65">
      <c r="A225" s="132">
        <v>45125</v>
      </c>
      <c r="B225" s="68" t="s">
        <v>1627</v>
      </c>
      <c r="C225" s="68" t="s">
        <v>1625</v>
      </c>
      <c r="D225" s="68" t="s">
        <v>1623</v>
      </c>
      <c r="E225" s="68" t="s">
        <v>1622</v>
      </c>
      <c r="F225" s="68" t="s">
        <v>164</v>
      </c>
      <c r="G225" s="68" t="s">
        <v>1623</v>
      </c>
      <c r="H225" s="68" t="s">
        <v>1622</v>
      </c>
      <c r="I225" s="68" t="s">
        <v>1626</v>
      </c>
      <c r="J225" s="68" t="s">
        <v>164</v>
      </c>
      <c r="K225" s="68" t="s">
        <v>1620</v>
      </c>
      <c r="L225" s="68" t="s">
        <v>1622</v>
      </c>
      <c r="M225" s="68" t="s">
        <v>164</v>
      </c>
      <c r="N225" s="68" t="s">
        <v>1622</v>
      </c>
      <c r="O225" s="68" t="s">
        <v>164</v>
      </c>
      <c r="P225" s="68" t="s">
        <v>1627</v>
      </c>
      <c r="Q225" s="68" t="s">
        <v>164</v>
      </c>
      <c r="R225" s="68" t="s">
        <v>1622</v>
      </c>
      <c r="S225" s="68" t="s">
        <v>1624</v>
      </c>
      <c r="T225" s="68" t="s">
        <v>1622</v>
      </c>
      <c r="U225" s="68" t="s">
        <v>1625</v>
      </c>
      <c r="V225" s="68" t="s">
        <v>164</v>
      </c>
      <c r="W225" s="68" t="s">
        <v>1624</v>
      </c>
      <c r="X225" s="68" t="s">
        <v>1624</v>
      </c>
      <c r="Y225" s="68" t="s">
        <v>1624</v>
      </c>
      <c r="Z225" s="68" t="s">
        <v>1623</v>
      </c>
      <c r="AA225" s="68" t="s">
        <v>1620</v>
      </c>
      <c r="AB225" s="68" t="s">
        <v>1623</v>
      </c>
      <c r="AC225" s="68" t="s">
        <v>1624</v>
      </c>
      <c r="AD225" s="68" t="s">
        <v>1619</v>
      </c>
      <c r="AE225" s="68" t="s">
        <v>164</v>
      </c>
      <c r="AF225" s="68" t="s">
        <v>1622</v>
      </c>
      <c r="AG225" s="68" t="s">
        <v>1624</v>
      </c>
      <c r="AH225" s="68" t="s">
        <v>1625</v>
      </c>
      <c r="AI225" s="68" t="s">
        <v>1623</v>
      </c>
      <c r="AJ225" s="68" t="s">
        <v>1622</v>
      </c>
      <c r="AK225" s="68" t="s">
        <v>1619</v>
      </c>
      <c r="AL225" s="68" t="s">
        <v>1623</v>
      </c>
      <c r="AM225" s="68" t="s">
        <v>1623</v>
      </c>
      <c r="AN225" s="68" t="s">
        <v>1622</v>
      </c>
      <c r="AO225" s="68" t="s">
        <v>1622</v>
      </c>
      <c r="AP225" s="68" t="s">
        <v>1620</v>
      </c>
      <c r="AQ225" s="68" t="s">
        <v>1623</v>
      </c>
      <c r="AR225" s="68" t="s">
        <v>1620</v>
      </c>
      <c r="AS225" s="68" t="s">
        <v>1622</v>
      </c>
      <c r="AT225" s="68" t="s">
        <v>1624</v>
      </c>
      <c r="AU225" s="68" t="s">
        <v>1623</v>
      </c>
      <c r="AV225" s="68" t="s">
        <v>1626</v>
      </c>
      <c r="AW225" s="68" t="s">
        <v>1622</v>
      </c>
      <c r="AX225" s="68" t="s">
        <v>1621</v>
      </c>
      <c r="AY225" s="68" t="s">
        <v>1624</v>
      </c>
      <c r="AZ225" s="68" t="s">
        <v>164</v>
      </c>
      <c r="BA225" s="68" t="s">
        <v>1626</v>
      </c>
      <c r="BB225" s="68" t="s">
        <v>1623</v>
      </c>
      <c r="BC225" s="68" t="s">
        <v>1622</v>
      </c>
      <c r="BD225" s="68" t="s">
        <v>1624</v>
      </c>
      <c r="BE225" s="68" t="s">
        <v>1622</v>
      </c>
      <c r="BF225" s="68" t="s">
        <v>1623</v>
      </c>
      <c r="BG225" s="68" t="s">
        <v>164</v>
      </c>
      <c r="BH225" s="68" t="s">
        <v>1623</v>
      </c>
      <c r="BI225" s="68" t="s">
        <v>1617</v>
      </c>
      <c r="BM225" s="68" t="s">
        <v>164</v>
      </c>
    </row>
    <row r="226" spans="1:65">
      <c r="A226" s="132">
        <v>45126</v>
      </c>
      <c r="B226" s="68" t="s">
        <v>1627</v>
      </c>
      <c r="C226" s="68" t="s">
        <v>1625</v>
      </c>
      <c r="D226" s="68" t="s">
        <v>1623</v>
      </c>
      <c r="E226" s="68" t="s">
        <v>1622</v>
      </c>
      <c r="F226" s="68" t="s">
        <v>164</v>
      </c>
      <c r="G226" s="68" t="s">
        <v>1623</v>
      </c>
      <c r="H226" s="68" t="s">
        <v>1622</v>
      </c>
      <c r="I226" s="68" t="s">
        <v>1626</v>
      </c>
      <c r="J226" s="68" t="s">
        <v>164</v>
      </c>
      <c r="K226" s="68" t="s">
        <v>1620</v>
      </c>
      <c r="L226" s="68" t="s">
        <v>1622</v>
      </c>
      <c r="M226" s="68" t="s">
        <v>164</v>
      </c>
      <c r="N226" s="68" t="s">
        <v>1622</v>
      </c>
      <c r="O226" s="68" t="s">
        <v>164</v>
      </c>
      <c r="P226" s="68" t="s">
        <v>1627</v>
      </c>
      <c r="Q226" s="68" t="s">
        <v>164</v>
      </c>
      <c r="R226" s="68" t="s">
        <v>1622</v>
      </c>
      <c r="S226" s="68" t="s">
        <v>1624</v>
      </c>
      <c r="T226" s="68" t="s">
        <v>1622</v>
      </c>
      <c r="U226" s="68" t="s">
        <v>1625</v>
      </c>
      <c r="V226" s="68" t="s">
        <v>164</v>
      </c>
      <c r="W226" s="68" t="s">
        <v>1624</v>
      </c>
      <c r="X226" s="68" t="s">
        <v>1624</v>
      </c>
      <c r="Y226" s="68" t="s">
        <v>1624</v>
      </c>
      <c r="Z226" s="68" t="s">
        <v>1623</v>
      </c>
      <c r="AA226" s="68" t="s">
        <v>1620</v>
      </c>
      <c r="AB226" s="68" t="s">
        <v>1623</v>
      </c>
      <c r="AC226" s="68" t="s">
        <v>1624</v>
      </c>
      <c r="AD226" s="68" t="s">
        <v>1619</v>
      </c>
      <c r="AE226" s="68" t="s">
        <v>164</v>
      </c>
      <c r="AF226" s="68" t="s">
        <v>1622</v>
      </c>
      <c r="AG226" s="68" t="s">
        <v>1624</v>
      </c>
      <c r="AH226" s="68" t="s">
        <v>1625</v>
      </c>
      <c r="AI226" s="68" t="s">
        <v>1623</v>
      </c>
      <c r="AJ226" s="68" t="s">
        <v>1622</v>
      </c>
      <c r="AK226" s="68" t="s">
        <v>1619</v>
      </c>
      <c r="AL226" s="68" t="s">
        <v>1623</v>
      </c>
      <c r="AM226" s="68" t="s">
        <v>1623</v>
      </c>
      <c r="AN226" s="68" t="s">
        <v>1622</v>
      </c>
      <c r="AO226" s="68" t="s">
        <v>1622</v>
      </c>
      <c r="AP226" s="68" t="s">
        <v>1620</v>
      </c>
      <c r="AQ226" s="68" t="s">
        <v>1623</v>
      </c>
      <c r="AR226" s="68" t="s">
        <v>1620</v>
      </c>
      <c r="AS226" s="68" t="s">
        <v>1622</v>
      </c>
      <c r="AT226" s="68" t="s">
        <v>1624</v>
      </c>
      <c r="AU226" s="68" t="s">
        <v>1623</v>
      </c>
      <c r="AV226" s="68" t="s">
        <v>1626</v>
      </c>
      <c r="AW226" s="68" t="s">
        <v>1622</v>
      </c>
      <c r="AX226" s="68" t="s">
        <v>1621</v>
      </c>
      <c r="AY226" s="68" t="s">
        <v>1624</v>
      </c>
      <c r="AZ226" s="68" t="s">
        <v>164</v>
      </c>
      <c r="BA226" s="68" t="s">
        <v>1626</v>
      </c>
      <c r="BB226" s="68" t="s">
        <v>1623</v>
      </c>
      <c r="BC226" s="68" t="s">
        <v>1622</v>
      </c>
      <c r="BD226" s="68" t="s">
        <v>1624</v>
      </c>
      <c r="BE226" s="68" t="s">
        <v>1622</v>
      </c>
      <c r="BF226" s="68" t="s">
        <v>1623</v>
      </c>
      <c r="BG226" s="68" t="s">
        <v>164</v>
      </c>
      <c r="BH226" s="68" t="s">
        <v>1623</v>
      </c>
      <c r="BI226" s="68" t="s">
        <v>1617</v>
      </c>
      <c r="BM226" s="68" t="s">
        <v>164</v>
      </c>
    </row>
    <row r="227" spans="1:65">
      <c r="A227" s="132">
        <v>45127</v>
      </c>
      <c r="B227" s="68" t="s">
        <v>1627</v>
      </c>
      <c r="C227" s="68" t="s">
        <v>1625</v>
      </c>
      <c r="D227" s="68" t="s">
        <v>1623</v>
      </c>
      <c r="E227" s="68" t="s">
        <v>1622</v>
      </c>
      <c r="F227" s="68" t="s">
        <v>164</v>
      </c>
      <c r="G227" s="68" t="s">
        <v>1623</v>
      </c>
      <c r="H227" s="68" t="s">
        <v>1622</v>
      </c>
      <c r="I227" s="68" t="s">
        <v>1626</v>
      </c>
      <c r="J227" s="68" t="s">
        <v>164</v>
      </c>
      <c r="K227" s="68" t="s">
        <v>1620</v>
      </c>
      <c r="L227" s="68" t="s">
        <v>1622</v>
      </c>
      <c r="M227" s="68" t="s">
        <v>164</v>
      </c>
      <c r="N227" s="68" t="s">
        <v>1622</v>
      </c>
      <c r="O227" s="68" t="s">
        <v>164</v>
      </c>
      <c r="P227" s="68" t="s">
        <v>1627</v>
      </c>
      <c r="Q227" s="68" t="s">
        <v>164</v>
      </c>
      <c r="R227" s="68" t="s">
        <v>1622</v>
      </c>
      <c r="S227" s="68" t="s">
        <v>1624</v>
      </c>
      <c r="T227" s="68" t="s">
        <v>1622</v>
      </c>
      <c r="U227" s="68" t="s">
        <v>1625</v>
      </c>
      <c r="V227" s="68" t="s">
        <v>164</v>
      </c>
      <c r="W227" s="68" t="s">
        <v>1624</v>
      </c>
      <c r="X227" s="68" t="s">
        <v>1624</v>
      </c>
      <c r="Y227" s="68" t="s">
        <v>1624</v>
      </c>
      <c r="Z227" s="68" t="s">
        <v>1622</v>
      </c>
      <c r="AA227" s="68" t="s">
        <v>1620</v>
      </c>
      <c r="AB227" s="68" t="s">
        <v>1623</v>
      </c>
      <c r="AC227" s="68" t="s">
        <v>1624</v>
      </c>
      <c r="AD227" s="68" t="s">
        <v>1619</v>
      </c>
      <c r="AE227" s="68" t="s">
        <v>164</v>
      </c>
      <c r="AF227" s="68" t="s">
        <v>1622</v>
      </c>
      <c r="AG227" s="68" t="s">
        <v>1624</v>
      </c>
      <c r="AH227" s="68" t="s">
        <v>1625</v>
      </c>
      <c r="AI227" s="68" t="s">
        <v>1623</v>
      </c>
      <c r="AJ227" s="68" t="s">
        <v>1622</v>
      </c>
      <c r="AK227" s="68" t="s">
        <v>1619</v>
      </c>
      <c r="AL227" s="68" t="s">
        <v>1623</v>
      </c>
      <c r="AM227" s="68" t="s">
        <v>1623</v>
      </c>
      <c r="AN227" s="68" t="s">
        <v>1622</v>
      </c>
      <c r="AO227" s="68" t="s">
        <v>1622</v>
      </c>
      <c r="AP227" s="68" t="s">
        <v>1620</v>
      </c>
      <c r="AQ227" s="68" t="s">
        <v>1623</v>
      </c>
      <c r="AR227" s="68" t="s">
        <v>1620</v>
      </c>
      <c r="AS227" s="68" t="s">
        <v>1622</v>
      </c>
      <c r="AT227" s="68" t="s">
        <v>1624</v>
      </c>
      <c r="AU227" s="68" t="s">
        <v>1622</v>
      </c>
      <c r="AV227" s="68" t="s">
        <v>1626</v>
      </c>
      <c r="AW227" s="68" t="s">
        <v>1622</v>
      </c>
      <c r="AX227" s="68" t="s">
        <v>1621</v>
      </c>
      <c r="AY227" s="68" t="s">
        <v>1624</v>
      </c>
      <c r="AZ227" s="68" t="s">
        <v>164</v>
      </c>
      <c r="BA227" s="68" t="s">
        <v>1626</v>
      </c>
      <c r="BB227" s="68" t="s">
        <v>1623</v>
      </c>
      <c r="BC227" s="68" t="s">
        <v>1622</v>
      </c>
      <c r="BD227" s="68" t="s">
        <v>1624</v>
      </c>
      <c r="BE227" s="68" t="s">
        <v>1622</v>
      </c>
      <c r="BF227" s="68" t="s">
        <v>1623</v>
      </c>
      <c r="BG227" s="68" t="s">
        <v>164</v>
      </c>
      <c r="BH227" s="68" t="s">
        <v>1623</v>
      </c>
      <c r="BI227" s="68" t="s">
        <v>1617</v>
      </c>
      <c r="BM227" s="68" t="s">
        <v>164</v>
      </c>
    </row>
    <row r="228" spans="1:65">
      <c r="A228" s="132">
        <v>45128</v>
      </c>
      <c r="B228" s="68" t="s">
        <v>1627</v>
      </c>
      <c r="C228" s="68" t="s">
        <v>1625</v>
      </c>
      <c r="D228" s="68" t="s">
        <v>1623</v>
      </c>
      <c r="E228" s="68" t="s">
        <v>1622</v>
      </c>
      <c r="F228" s="68" t="s">
        <v>164</v>
      </c>
      <c r="G228" s="68" t="s">
        <v>1623</v>
      </c>
      <c r="H228" s="68" t="s">
        <v>1622</v>
      </c>
      <c r="I228" s="68" t="s">
        <v>1626</v>
      </c>
      <c r="J228" s="68" t="s">
        <v>164</v>
      </c>
      <c r="K228" s="68" t="s">
        <v>1620</v>
      </c>
      <c r="L228" s="68" t="s">
        <v>1622</v>
      </c>
      <c r="M228" s="68" t="s">
        <v>164</v>
      </c>
      <c r="N228" s="68" t="s">
        <v>1622</v>
      </c>
      <c r="O228" s="68" t="s">
        <v>164</v>
      </c>
      <c r="P228" s="68" t="s">
        <v>1627</v>
      </c>
      <c r="Q228" s="68" t="s">
        <v>164</v>
      </c>
      <c r="R228" s="68" t="s">
        <v>1622</v>
      </c>
      <c r="S228" s="68" t="s">
        <v>1624</v>
      </c>
      <c r="T228" s="68" t="s">
        <v>1622</v>
      </c>
      <c r="U228" s="68" t="s">
        <v>1625</v>
      </c>
      <c r="V228" s="68" t="s">
        <v>164</v>
      </c>
      <c r="W228" s="68" t="s">
        <v>1624</v>
      </c>
      <c r="X228" s="68" t="s">
        <v>1624</v>
      </c>
      <c r="Y228" s="68" t="s">
        <v>1624</v>
      </c>
      <c r="Z228" s="68" t="s">
        <v>1622</v>
      </c>
      <c r="AA228" s="68" t="s">
        <v>1620</v>
      </c>
      <c r="AB228" s="68" t="s">
        <v>1623</v>
      </c>
      <c r="AC228" s="68" t="s">
        <v>1624</v>
      </c>
      <c r="AD228" s="68" t="s">
        <v>1619</v>
      </c>
      <c r="AE228" s="68" t="s">
        <v>164</v>
      </c>
      <c r="AF228" s="68" t="s">
        <v>1622</v>
      </c>
      <c r="AG228" s="68" t="s">
        <v>1624</v>
      </c>
      <c r="AH228" s="68" t="s">
        <v>1625</v>
      </c>
      <c r="AI228" s="68" t="s">
        <v>1623</v>
      </c>
      <c r="AJ228" s="68" t="s">
        <v>1622</v>
      </c>
      <c r="AK228" s="68" t="s">
        <v>1619</v>
      </c>
      <c r="AL228" s="68" t="s">
        <v>1623</v>
      </c>
      <c r="AM228" s="68" t="s">
        <v>1623</v>
      </c>
      <c r="AN228" s="68" t="s">
        <v>1622</v>
      </c>
      <c r="AO228" s="68" t="s">
        <v>1622</v>
      </c>
      <c r="AP228" s="68" t="s">
        <v>1620</v>
      </c>
      <c r="AQ228" s="68" t="s">
        <v>1623</v>
      </c>
      <c r="AR228" s="68" t="s">
        <v>1620</v>
      </c>
      <c r="AS228" s="68" t="s">
        <v>1622</v>
      </c>
      <c r="AT228" s="68" t="s">
        <v>1624</v>
      </c>
      <c r="AU228" s="68" t="s">
        <v>1622</v>
      </c>
      <c r="AV228" s="68" t="s">
        <v>1626</v>
      </c>
      <c r="AW228" s="68" t="s">
        <v>1622</v>
      </c>
      <c r="AX228" s="68" t="s">
        <v>1621</v>
      </c>
      <c r="AY228" s="68" t="s">
        <v>1624</v>
      </c>
      <c r="AZ228" s="68" t="s">
        <v>164</v>
      </c>
      <c r="BA228" s="68" t="s">
        <v>1626</v>
      </c>
      <c r="BB228" s="68" t="s">
        <v>1623</v>
      </c>
      <c r="BC228" s="68" t="s">
        <v>1622</v>
      </c>
      <c r="BD228" s="68" t="s">
        <v>1624</v>
      </c>
      <c r="BE228" s="68" t="s">
        <v>1622</v>
      </c>
      <c r="BF228" s="68" t="s">
        <v>1623</v>
      </c>
      <c r="BG228" s="68" t="s">
        <v>164</v>
      </c>
      <c r="BH228" s="68" t="s">
        <v>1623</v>
      </c>
      <c r="BI228" s="68" t="s">
        <v>1617</v>
      </c>
      <c r="BM228" s="68" t="s">
        <v>164</v>
      </c>
    </row>
    <row r="229" spans="1:65">
      <c r="A229" s="132">
        <v>45129</v>
      </c>
      <c r="B229" s="68" t="s">
        <v>1627</v>
      </c>
      <c r="C229" s="68" t="s">
        <v>1625</v>
      </c>
      <c r="D229" s="68" t="s">
        <v>1623</v>
      </c>
      <c r="E229" s="68" t="s">
        <v>1622</v>
      </c>
      <c r="F229" s="68" t="s">
        <v>164</v>
      </c>
      <c r="G229" s="68" t="s">
        <v>1623</v>
      </c>
      <c r="H229" s="68" t="s">
        <v>1622</v>
      </c>
      <c r="I229" s="68" t="s">
        <v>1626</v>
      </c>
      <c r="J229" s="68" t="s">
        <v>164</v>
      </c>
      <c r="K229" s="68" t="s">
        <v>1620</v>
      </c>
      <c r="L229" s="68" t="s">
        <v>1622</v>
      </c>
      <c r="M229" s="68" t="s">
        <v>164</v>
      </c>
      <c r="N229" s="68" t="s">
        <v>1622</v>
      </c>
      <c r="O229" s="68" t="s">
        <v>164</v>
      </c>
      <c r="P229" s="68" t="s">
        <v>1627</v>
      </c>
      <c r="Q229" s="68" t="s">
        <v>164</v>
      </c>
      <c r="R229" s="68" t="s">
        <v>1622</v>
      </c>
      <c r="S229" s="68" t="s">
        <v>1624</v>
      </c>
      <c r="T229" s="68" t="s">
        <v>1622</v>
      </c>
      <c r="U229" s="68" t="s">
        <v>1625</v>
      </c>
      <c r="V229" s="68" t="s">
        <v>164</v>
      </c>
      <c r="W229" s="68" t="s">
        <v>1624</v>
      </c>
      <c r="X229" s="68" t="s">
        <v>1624</v>
      </c>
      <c r="Y229" s="68" t="s">
        <v>1624</v>
      </c>
      <c r="Z229" s="68" t="s">
        <v>1622</v>
      </c>
      <c r="AA229" s="68" t="s">
        <v>1620</v>
      </c>
      <c r="AB229" s="68" t="s">
        <v>1623</v>
      </c>
      <c r="AC229" s="68" t="s">
        <v>1624</v>
      </c>
      <c r="AD229" s="68" t="s">
        <v>1619</v>
      </c>
      <c r="AE229" s="68" t="s">
        <v>164</v>
      </c>
      <c r="AF229" s="68" t="s">
        <v>1622</v>
      </c>
      <c r="AG229" s="68" t="s">
        <v>1624</v>
      </c>
      <c r="AH229" s="68" t="s">
        <v>1625</v>
      </c>
      <c r="AI229" s="68" t="s">
        <v>1623</v>
      </c>
      <c r="AJ229" s="68" t="s">
        <v>1622</v>
      </c>
      <c r="AK229" s="68" t="s">
        <v>1619</v>
      </c>
      <c r="AL229" s="68" t="s">
        <v>1623</v>
      </c>
      <c r="AM229" s="68" t="s">
        <v>1623</v>
      </c>
      <c r="AN229" s="68" t="s">
        <v>1622</v>
      </c>
      <c r="AO229" s="68" t="s">
        <v>1622</v>
      </c>
      <c r="AP229" s="68" t="s">
        <v>1620</v>
      </c>
      <c r="AQ229" s="68" t="s">
        <v>1623</v>
      </c>
      <c r="AR229" s="68" t="s">
        <v>1620</v>
      </c>
      <c r="AS229" s="68" t="s">
        <v>1622</v>
      </c>
      <c r="AT229" s="68" t="s">
        <v>1624</v>
      </c>
      <c r="AU229" s="68" t="s">
        <v>1622</v>
      </c>
      <c r="AV229" s="68" t="s">
        <v>1626</v>
      </c>
      <c r="AW229" s="68" t="s">
        <v>1622</v>
      </c>
      <c r="AX229" s="68" t="s">
        <v>1621</v>
      </c>
      <c r="AY229" s="68" t="s">
        <v>1624</v>
      </c>
      <c r="AZ229" s="68" t="s">
        <v>164</v>
      </c>
      <c r="BA229" s="68" t="s">
        <v>1626</v>
      </c>
      <c r="BB229" s="68" t="s">
        <v>1623</v>
      </c>
      <c r="BC229" s="68" t="s">
        <v>1622</v>
      </c>
      <c r="BD229" s="68" t="s">
        <v>1624</v>
      </c>
      <c r="BE229" s="68" t="s">
        <v>1622</v>
      </c>
      <c r="BF229" s="68" t="s">
        <v>1623</v>
      </c>
      <c r="BG229" s="68" t="s">
        <v>164</v>
      </c>
      <c r="BH229" s="68" t="s">
        <v>1623</v>
      </c>
      <c r="BI229" s="68" t="s">
        <v>1617</v>
      </c>
      <c r="BM229" s="68" t="s">
        <v>164</v>
      </c>
    </row>
    <row r="230" spans="1:65">
      <c r="A230" s="132">
        <v>45130</v>
      </c>
      <c r="B230" s="68" t="s">
        <v>1627</v>
      </c>
      <c r="C230" s="68" t="s">
        <v>1625</v>
      </c>
      <c r="D230" s="68" t="s">
        <v>1623</v>
      </c>
      <c r="E230" s="68" t="s">
        <v>1622</v>
      </c>
      <c r="F230" s="68" t="s">
        <v>164</v>
      </c>
      <c r="G230" s="68" t="s">
        <v>1623</v>
      </c>
      <c r="H230" s="68" t="s">
        <v>1622</v>
      </c>
      <c r="I230" s="68" t="s">
        <v>1626</v>
      </c>
      <c r="J230" s="68" t="s">
        <v>164</v>
      </c>
      <c r="K230" s="68" t="s">
        <v>1620</v>
      </c>
      <c r="L230" s="68" t="s">
        <v>1622</v>
      </c>
      <c r="M230" s="68" t="s">
        <v>164</v>
      </c>
      <c r="N230" s="68" t="s">
        <v>1622</v>
      </c>
      <c r="O230" s="68" t="s">
        <v>164</v>
      </c>
      <c r="P230" s="68" t="s">
        <v>1627</v>
      </c>
      <c r="Q230" s="68" t="s">
        <v>164</v>
      </c>
      <c r="R230" s="68" t="s">
        <v>1622</v>
      </c>
      <c r="S230" s="68" t="s">
        <v>1624</v>
      </c>
      <c r="T230" s="68" t="s">
        <v>1622</v>
      </c>
      <c r="U230" s="68" t="s">
        <v>1625</v>
      </c>
      <c r="V230" s="68" t="s">
        <v>164</v>
      </c>
      <c r="W230" s="68" t="s">
        <v>1624</v>
      </c>
      <c r="X230" s="68" t="s">
        <v>1624</v>
      </c>
      <c r="Y230" s="68" t="s">
        <v>1624</v>
      </c>
      <c r="Z230" s="68" t="s">
        <v>1622</v>
      </c>
      <c r="AA230" s="68" t="s">
        <v>1620</v>
      </c>
      <c r="AB230" s="68" t="s">
        <v>1623</v>
      </c>
      <c r="AC230" s="68" t="s">
        <v>1624</v>
      </c>
      <c r="AD230" s="68" t="s">
        <v>1619</v>
      </c>
      <c r="AE230" s="68" t="s">
        <v>164</v>
      </c>
      <c r="AF230" s="68" t="s">
        <v>1622</v>
      </c>
      <c r="AG230" s="68" t="s">
        <v>1624</v>
      </c>
      <c r="AH230" s="68" t="s">
        <v>1625</v>
      </c>
      <c r="AI230" s="68" t="s">
        <v>1623</v>
      </c>
      <c r="AJ230" s="68" t="s">
        <v>1622</v>
      </c>
      <c r="AK230" s="68" t="s">
        <v>1619</v>
      </c>
      <c r="AL230" s="68" t="s">
        <v>1623</v>
      </c>
      <c r="AM230" s="68" t="s">
        <v>1623</v>
      </c>
      <c r="AN230" s="68" t="s">
        <v>1622</v>
      </c>
      <c r="AO230" s="68" t="s">
        <v>1622</v>
      </c>
      <c r="AP230" s="68" t="s">
        <v>1620</v>
      </c>
      <c r="AQ230" s="68" t="s">
        <v>1623</v>
      </c>
      <c r="AR230" s="68" t="s">
        <v>1620</v>
      </c>
      <c r="AS230" s="68" t="s">
        <v>1622</v>
      </c>
      <c r="AT230" s="68" t="s">
        <v>1624</v>
      </c>
      <c r="AU230" s="68" t="s">
        <v>1622</v>
      </c>
      <c r="AV230" s="68" t="s">
        <v>1626</v>
      </c>
      <c r="AW230" s="68" t="s">
        <v>1622</v>
      </c>
      <c r="AX230" s="68" t="s">
        <v>1621</v>
      </c>
      <c r="AY230" s="68" t="s">
        <v>1624</v>
      </c>
      <c r="AZ230" s="68" t="s">
        <v>164</v>
      </c>
      <c r="BA230" s="68" t="s">
        <v>1626</v>
      </c>
      <c r="BB230" s="68" t="s">
        <v>1623</v>
      </c>
      <c r="BC230" s="68" t="s">
        <v>1622</v>
      </c>
      <c r="BD230" s="68" t="s">
        <v>1624</v>
      </c>
      <c r="BE230" s="68" t="s">
        <v>1622</v>
      </c>
      <c r="BF230" s="68" t="s">
        <v>1623</v>
      </c>
      <c r="BG230" s="68" t="s">
        <v>164</v>
      </c>
      <c r="BH230" s="68" t="s">
        <v>1623</v>
      </c>
      <c r="BI230" s="68" t="s">
        <v>1617</v>
      </c>
      <c r="BM230" s="68" t="s">
        <v>164</v>
      </c>
    </row>
    <row r="231" spans="1:65">
      <c r="A231" s="132">
        <v>45131</v>
      </c>
      <c r="B231" s="68" t="s">
        <v>1627</v>
      </c>
      <c r="C231" s="68" t="s">
        <v>1625</v>
      </c>
      <c r="D231" s="68" t="s">
        <v>1623</v>
      </c>
      <c r="E231" s="68" t="s">
        <v>1622</v>
      </c>
      <c r="F231" s="68" t="s">
        <v>164</v>
      </c>
      <c r="G231" s="68" t="s">
        <v>1623</v>
      </c>
      <c r="H231" s="68" t="s">
        <v>1622</v>
      </c>
      <c r="I231" s="68" t="s">
        <v>1626</v>
      </c>
      <c r="J231" s="68" t="s">
        <v>164</v>
      </c>
      <c r="K231" s="68" t="s">
        <v>1620</v>
      </c>
      <c r="L231" s="68" t="s">
        <v>1622</v>
      </c>
      <c r="M231" s="68" t="s">
        <v>164</v>
      </c>
      <c r="N231" s="68" t="s">
        <v>1622</v>
      </c>
      <c r="O231" s="68" t="s">
        <v>164</v>
      </c>
      <c r="P231" s="68" t="s">
        <v>1627</v>
      </c>
      <c r="Q231" s="68" t="s">
        <v>164</v>
      </c>
      <c r="R231" s="68" t="s">
        <v>1622</v>
      </c>
      <c r="S231" s="68" t="s">
        <v>1624</v>
      </c>
      <c r="T231" s="68" t="s">
        <v>1622</v>
      </c>
      <c r="U231" s="68" t="s">
        <v>1625</v>
      </c>
      <c r="V231" s="68" t="s">
        <v>164</v>
      </c>
      <c r="W231" s="68" t="s">
        <v>1624</v>
      </c>
      <c r="X231" s="68" t="s">
        <v>1624</v>
      </c>
      <c r="Y231" s="68" t="s">
        <v>1624</v>
      </c>
      <c r="Z231" s="68" t="s">
        <v>1622</v>
      </c>
      <c r="AA231" s="68" t="s">
        <v>1620</v>
      </c>
      <c r="AB231" s="68" t="s">
        <v>1623</v>
      </c>
      <c r="AC231" s="68" t="s">
        <v>1624</v>
      </c>
      <c r="AD231" s="68" t="s">
        <v>1619</v>
      </c>
      <c r="AE231" s="68" t="s">
        <v>164</v>
      </c>
      <c r="AF231" s="68" t="s">
        <v>1622</v>
      </c>
      <c r="AG231" s="68" t="s">
        <v>1624</v>
      </c>
      <c r="AH231" s="68" t="s">
        <v>1625</v>
      </c>
      <c r="AI231" s="68" t="s">
        <v>1623</v>
      </c>
      <c r="AJ231" s="68" t="s">
        <v>1622</v>
      </c>
      <c r="AK231" s="68" t="s">
        <v>1619</v>
      </c>
      <c r="AL231" s="68" t="s">
        <v>1623</v>
      </c>
      <c r="AM231" s="68" t="s">
        <v>1623</v>
      </c>
      <c r="AN231" s="68" t="s">
        <v>1622</v>
      </c>
      <c r="AO231" s="68" t="s">
        <v>1622</v>
      </c>
      <c r="AP231" s="68" t="s">
        <v>1620</v>
      </c>
      <c r="AQ231" s="68" t="s">
        <v>1623</v>
      </c>
      <c r="AR231" s="68" t="s">
        <v>1620</v>
      </c>
      <c r="AS231" s="68" t="s">
        <v>1622</v>
      </c>
      <c r="AT231" s="68" t="s">
        <v>1624</v>
      </c>
      <c r="AU231" s="68" t="s">
        <v>1622</v>
      </c>
      <c r="AV231" s="68" t="s">
        <v>1626</v>
      </c>
      <c r="AW231" s="68" t="s">
        <v>1622</v>
      </c>
      <c r="AX231" s="68" t="s">
        <v>1621</v>
      </c>
      <c r="AY231" s="68" t="s">
        <v>1624</v>
      </c>
      <c r="AZ231" s="68" t="s">
        <v>164</v>
      </c>
      <c r="BA231" s="68" t="s">
        <v>1626</v>
      </c>
      <c r="BB231" s="68" t="s">
        <v>1623</v>
      </c>
      <c r="BC231" s="68" t="s">
        <v>1622</v>
      </c>
      <c r="BD231" s="68" t="s">
        <v>1624</v>
      </c>
      <c r="BE231" s="68" t="s">
        <v>1622</v>
      </c>
      <c r="BF231" s="68" t="s">
        <v>1623</v>
      </c>
      <c r="BG231" s="68" t="s">
        <v>164</v>
      </c>
      <c r="BH231" s="68" t="s">
        <v>1623</v>
      </c>
      <c r="BI231" s="68" t="s">
        <v>1617</v>
      </c>
      <c r="BM231" s="68" t="s">
        <v>164</v>
      </c>
    </row>
    <row r="232" spans="1:65">
      <c r="A232" s="132">
        <v>45132</v>
      </c>
      <c r="B232" s="68" t="s">
        <v>1627</v>
      </c>
      <c r="C232" s="68" t="s">
        <v>1625</v>
      </c>
      <c r="D232" s="68" t="s">
        <v>1623</v>
      </c>
      <c r="E232" s="68" t="s">
        <v>1622</v>
      </c>
      <c r="F232" s="68" t="s">
        <v>164</v>
      </c>
      <c r="G232" s="68" t="s">
        <v>1623</v>
      </c>
      <c r="H232" s="68" t="s">
        <v>1622</v>
      </c>
      <c r="I232" s="68" t="s">
        <v>1626</v>
      </c>
      <c r="J232" s="68" t="s">
        <v>164</v>
      </c>
      <c r="K232" s="68" t="s">
        <v>1620</v>
      </c>
      <c r="L232" s="68" t="s">
        <v>1622</v>
      </c>
      <c r="M232" s="68" t="s">
        <v>164</v>
      </c>
      <c r="N232" s="68" t="s">
        <v>1622</v>
      </c>
      <c r="O232" s="68" t="s">
        <v>164</v>
      </c>
      <c r="P232" s="68" t="s">
        <v>1627</v>
      </c>
      <c r="Q232" s="68" t="s">
        <v>164</v>
      </c>
      <c r="R232" s="68" t="s">
        <v>1622</v>
      </c>
      <c r="S232" s="68" t="s">
        <v>1624</v>
      </c>
      <c r="T232" s="68" t="s">
        <v>1622</v>
      </c>
      <c r="U232" s="68" t="s">
        <v>1625</v>
      </c>
      <c r="V232" s="68" t="s">
        <v>164</v>
      </c>
      <c r="W232" s="68" t="s">
        <v>1624</v>
      </c>
      <c r="X232" s="68" t="s">
        <v>1624</v>
      </c>
      <c r="Y232" s="68" t="s">
        <v>1624</v>
      </c>
      <c r="Z232" s="68" t="s">
        <v>1622</v>
      </c>
      <c r="AA232" s="68" t="s">
        <v>1620</v>
      </c>
      <c r="AB232" s="68" t="s">
        <v>1623</v>
      </c>
      <c r="AC232" s="68" t="s">
        <v>1624</v>
      </c>
      <c r="AD232" s="68" t="s">
        <v>1619</v>
      </c>
      <c r="AE232" s="68" t="s">
        <v>164</v>
      </c>
      <c r="AF232" s="68" t="s">
        <v>1622</v>
      </c>
      <c r="AG232" s="68" t="s">
        <v>1624</v>
      </c>
      <c r="AH232" s="68" t="s">
        <v>1625</v>
      </c>
      <c r="AI232" s="68" t="s">
        <v>1623</v>
      </c>
      <c r="AJ232" s="68" t="s">
        <v>1622</v>
      </c>
      <c r="AK232" s="68" t="s">
        <v>1619</v>
      </c>
      <c r="AL232" s="68" t="s">
        <v>1623</v>
      </c>
      <c r="AM232" s="68" t="s">
        <v>1623</v>
      </c>
      <c r="AN232" s="68" t="s">
        <v>1622</v>
      </c>
      <c r="AO232" s="68" t="s">
        <v>1622</v>
      </c>
      <c r="AP232" s="68" t="s">
        <v>1620</v>
      </c>
      <c r="AQ232" s="68" t="s">
        <v>1623</v>
      </c>
      <c r="AR232" s="68" t="s">
        <v>1620</v>
      </c>
      <c r="AS232" s="68" t="s">
        <v>1622</v>
      </c>
      <c r="AT232" s="68" t="s">
        <v>1624</v>
      </c>
      <c r="AU232" s="68" t="s">
        <v>1622</v>
      </c>
      <c r="AV232" s="68" t="s">
        <v>1626</v>
      </c>
      <c r="AW232" s="68" t="s">
        <v>1622</v>
      </c>
      <c r="AX232" s="68" t="s">
        <v>1621</v>
      </c>
      <c r="AY232" s="68" t="s">
        <v>1624</v>
      </c>
      <c r="AZ232" s="68" t="s">
        <v>164</v>
      </c>
      <c r="BA232" s="68" t="s">
        <v>1626</v>
      </c>
      <c r="BB232" s="68" t="s">
        <v>1623</v>
      </c>
      <c r="BC232" s="68" t="s">
        <v>1622</v>
      </c>
      <c r="BD232" s="68" t="s">
        <v>1624</v>
      </c>
      <c r="BE232" s="68" t="s">
        <v>1622</v>
      </c>
      <c r="BF232" s="68" t="s">
        <v>1623</v>
      </c>
      <c r="BG232" s="68" t="s">
        <v>164</v>
      </c>
      <c r="BH232" s="68" t="s">
        <v>1623</v>
      </c>
      <c r="BI232" s="68" t="s">
        <v>1617</v>
      </c>
      <c r="BM232" s="68" t="s">
        <v>164</v>
      </c>
    </row>
    <row r="233" spans="1:65">
      <c r="A233" s="132">
        <v>45133</v>
      </c>
      <c r="B233" s="68" t="s">
        <v>1627</v>
      </c>
      <c r="C233" s="68" t="s">
        <v>1625</v>
      </c>
      <c r="D233" s="68" t="s">
        <v>1623</v>
      </c>
      <c r="E233" s="68" t="s">
        <v>1622</v>
      </c>
      <c r="F233" s="68" t="s">
        <v>164</v>
      </c>
      <c r="G233" s="68" t="s">
        <v>1623</v>
      </c>
      <c r="H233" s="68" t="s">
        <v>1622</v>
      </c>
      <c r="I233" s="68" t="s">
        <v>1626</v>
      </c>
      <c r="J233" s="68" t="s">
        <v>164</v>
      </c>
      <c r="K233" s="68" t="s">
        <v>1620</v>
      </c>
      <c r="L233" s="68" t="s">
        <v>1622</v>
      </c>
      <c r="M233" s="68" t="s">
        <v>164</v>
      </c>
      <c r="N233" s="68" t="s">
        <v>1622</v>
      </c>
      <c r="O233" s="68" t="s">
        <v>164</v>
      </c>
      <c r="P233" s="68" t="s">
        <v>1627</v>
      </c>
      <c r="Q233" s="68" t="s">
        <v>164</v>
      </c>
      <c r="R233" s="68" t="s">
        <v>1622</v>
      </c>
      <c r="S233" s="68" t="s">
        <v>1624</v>
      </c>
      <c r="T233" s="68" t="s">
        <v>1622</v>
      </c>
      <c r="U233" s="68" t="s">
        <v>1625</v>
      </c>
      <c r="V233" s="68" t="s">
        <v>164</v>
      </c>
      <c r="W233" s="68" t="s">
        <v>1624</v>
      </c>
      <c r="X233" s="68" t="s">
        <v>1624</v>
      </c>
      <c r="Y233" s="68" t="s">
        <v>1624</v>
      </c>
      <c r="Z233" s="68" t="s">
        <v>1622</v>
      </c>
      <c r="AA233" s="68" t="s">
        <v>1620</v>
      </c>
      <c r="AB233" s="68" t="s">
        <v>1623</v>
      </c>
      <c r="AC233" s="68" t="s">
        <v>1624</v>
      </c>
      <c r="AD233" s="68" t="s">
        <v>1619</v>
      </c>
      <c r="AE233" s="68" t="s">
        <v>164</v>
      </c>
      <c r="AF233" s="68" t="s">
        <v>1622</v>
      </c>
      <c r="AG233" s="68" t="s">
        <v>1624</v>
      </c>
      <c r="AH233" s="68" t="s">
        <v>1625</v>
      </c>
      <c r="AI233" s="68" t="s">
        <v>1623</v>
      </c>
      <c r="AJ233" s="68" t="s">
        <v>1622</v>
      </c>
      <c r="AK233" s="68" t="s">
        <v>1619</v>
      </c>
      <c r="AL233" s="68" t="s">
        <v>1623</v>
      </c>
      <c r="AM233" s="68" t="s">
        <v>1623</v>
      </c>
      <c r="AN233" s="68" t="s">
        <v>1622</v>
      </c>
      <c r="AO233" s="68" t="s">
        <v>1622</v>
      </c>
      <c r="AP233" s="68" t="s">
        <v>1620</v>
      </c>
      <c r="AQ233" s="68" t="s">
        <v>1623</v>
      </c>
      <c r="AR233" s="68" t="s">
        <v>1620</v>
      </c>
      <c r="AS233" s="68" t="s">
        <v>1622</v>
      </c>
      <c r="AT233" s="68" t="s">
        <v>1624</v>
      </c>
      <c r="AU233" s="68" t="s">
        <v>1622</v>
      </c>
      <c r="AV233" s="68" t="s">
        <v>1626</v>
      </c>
      <c r="AW233" s="68" t="s">
        <v>1622</v>
      </c>
      <c r="AX233" s="68" t="s">
        <v>1621</v>
      </c>
      <c r="AY233" s="68" t="s">
        <v>1624</v>
      </c>
      <c r="AZ233" s="68" t="s">
        <v>164</v>
      </c>
      <c r="BA233" s="68" t="s">
        <v>1626</v>
      </c>
      <c r="BB233" s="68" t="s">
        <v>1623</v>
      </c>
      <c r="BC233" s="68" t="s">
        <v>1622</v>
      </c>
      <c r="BD233" s="68" t="s">
        <v>1624</v>
      </c>
      <c r="BE233" s="68" t="s">
        <v>1622</v>
      </c>
      <c r="BF233" s="68" t="s">
        <v>1623</v>
      </c>
      <c r="BG233" s="68" t="s">
        <v>164</v>
      </c>
      <c r="BH233" s="68" t="s">
        <v>1623</v>
      </c>
      <c r="BI233" s="68" t="s">
        <v>1617</v>
      </c>
      <c r="BM233" s="68" t="s">
        <v>164</v>
      </c>
    </row>
    <row r="234" spans="1:65">
      <c r="A234" s="132">
        <v>45134</v>
      </c>
      <c r="B234" s="68" t="s">
        <v>1627</v>
      </c>
      <c r="C234" s="68" t="s">
        <v>1625</v>
      </c>
      <c r="D234" s="68" t="s">
        <v>1623</v>
      </c>
      <c r="E234" s="68" t="s">
        <v>1622</v>
      </c>
      <c r="F234" s="68" t="s">
        <v>164</v>
      </c>
      <c r="G234" s="68" t="s">
        <v>1623</v>
      </c>
      <c r="H234" s="68" t="s">
        <v>1622</v>
      </c>
      <c r="I234" s="68" t="s">
        <v>1626</v>
      </c>
      <c r="J234" s="68" t="s">
        <v>164</v>
      </c>
      <c r="K234" s="68" t="s">
        <v>1620</v>
      </c>
      <c r="L234" s="68" t="s">
        <v>1622</v>
      </c>
      <c r="M234" s="68" t="s">
        <v>164</v>
      </c>
      <c r="N234" s="68" t="s">
        <v>1622</v>
      </c>
      <c r="O234" s="68" t="s">
        <v>164</v>
      </c>
      <c r="P234" s="68" t="s">
        <v>1627</v>
      </c>
      <c r="Q234" s="68" t="s">
        <v>164</v>
      </c>
      <c r="R234" s="68" t="s">
        <v>1622</v>
      </c>
      <c r="S234" s="68" t="s">
        <v>1624</v>
      </c>
      <c r="T234" s="68" t="s">
        <v>1622</v>
      </c>
      <c r="U234" s="68" t="s">
        <v>1625</v>
      </c>
      <c r="V234" s="68" t="s">
        <v>164</v>
      </c>
      <c r="W234" s="68" t="s">
        <v>1624</v>
      </c>
      <c r="X234" s="68" t="s">
        <v>1624</v>
      </c>
      <c r="Y234" s="68" t="s">
        <v>1624</v>
      </c>
      <c r="Z234" s="68" t="s">
        <v>1622</v>
      </c>
      <c r="AA234" s="68" t="s">
        <v>1620</v>
      </c>
      <c r="AB234" s="68" t="s">
        <v>1623</v>
      </c>
      <c r="AC234" s="68" t="s">
        <v>1624</v>
      </c>
      <c r="AD234" s="68" t="s">
        <v>1619</v>
      </c>
      <c r="AE234" s="68" t="s">
        <v>164</v>
      </c>
      <c r="AF234" s="68" t="s">
        <v>1622</v>
      </c>
      <c r="AG234" s="68" t="s">
        <v>1624</v>
      </c>
      <c r="AH234" s="68" t="s">
        <v>1625</v>
      </c>
      <c r="AI234" s="68" t="s">
        <v>1623</v>
      </c>
      <c r="AJ234" s="68" t="s">
        <v>1622</v>
      </c>
      <c r="AK234" s="68" t="s">
        <v>1619</v>
      </c>
      <c r="AL234" s="68" t="s">
        <v>1623</v>
      </c>
      <c r="AM234" s="68" t="s">
        <v>1623</v>
      </c>
      <c r="AN234" s="68" t="s">
        <v>1622</v>
      </c>
      <c r="AO234" s="68" t="s">
        <v>1622</v>
      </c>
      <c r="AP234" s="68" t="s">
        <v>1620</v>
      </c>
      <c r="AQ234" s="68" t="s">
        <v>1623</v>
      </c>
      <c r="AR234" s="68" t="s">
        <v>1620</v>
      </c>
      <c r="AS234" s="68" t="s">
        <v>1622</v>
      </c>
      <c r="AT234" s="68" t="s">
        <v>1624</v>
      </c>
      <c r="AU234" s="68" t="s">
        <v>1622</v>
      </c>
      <c r="AV234" s="68" t="s">
        <v>1626</v>
      </c>
      <c r="AW234" s="68" t="s">
        <v>1622</v>
      </c>
      <c r="AX234" s="68" t="s">
        <v>1621</v>
      </c>
      <c r="AY234" s="68" t="s">
        <v>1624</v>
      </c>
      <c r="AZ234" s="68" t="s">
        <v>164</v>
      </c>
      <c r="BA234" s="68" t="s">
        <v>1626</v>
      </c>
      <c r="BB234" s="68" t="s">
        <v>1623</v>
      </c>
      <c r="BC234" s="68" t="s">
        <v>1622</v>
      </c>
      <c r="BD234" s="68" t="s">
        <v>1624</v>
      </c>
      <c r="BE234" s="68" t="s">
        <v>1622</v>
      </c>
      <c r="BF234" s="68" t="s">
        <v>1623</v>
      </c>
      <c r="BG234" s="68" t="s">
        <v>164</v>
      </c>
      <c r="BH234" s="68" t="s">
        <v>1623</v>
      </c>
      <c r="BI234" s="68" t="s">
        <v>1617</v>
      </c>
      <c r="BM234" s="68" t="s">
        <v>164</v>
      </c>
    </row>
    <row r="235" spans="1:65">
      <c r="A235" s="132">
        <v>45135</v>
      </c>
      <c r="B235" s="68" t="s">
        <v>1627</v>
      </c>
      <c r="C235" s="68" t="s">
        <v>1625</v>
      </c>
      <c r="D235" s="68" t="s">
        <v>1623</v>
      </c>
      <c r="E235" s="68" t="s">
        <v>1622</v>
      </c>
      <c r="F235" s="68" t="s">
        <v>164</v>
      </c>
      <c r="G235" s="68" t="s">
        <v>1623</v>
      </c>
      <c r="H235" s="68" t="s">
        <v>1622</v>
      </c>
      <c r="I235" s="68" t="s">
        <v>1626</v>
      </c>
      <c r="J235" s="68" t="s">
        <v>164</v>
      </c>
      <c r="K235" s="68" t="s">
        <v>1620</v>
      </c>
      <c r="L235" s="68" t="s">
        <v>1622</v>
      </c>
      <c r="M235" s="68" t="s">
        <v>164</v>
      </c>
      <c r="N235" s="68" t="s">
        <v>1622</v>
      </c>
      <c r="O235" s="68" t="s">
        <v>164</v>
      </c>
      <c r="P235" s="68" t="s">
        <v>1627</v>
      </c>
      <c r="Q235" s="68" t="s">
        <v>164</v>
      </c>
      <c r="R235" s="68" t="s">
        <v>1622</v>
      </c>
      <c r="S235" s="68" t="s">
        <v>1624</v>
      </c>
      <c r="T235" s="68" t="s">
        <v>1622</v>
      </c>
      <c r="U235" s="68" t="s">
        <v>1625</v>
      </c>
      <c r="V235" s="68" t="s">
        <v>164</v>
      </c>
      <c r="W235" s="68" t="s">
        <v>1624</v>
      </c>
      <c r="X235" s="68" t="s">
        <v>1624</v>
      </c>
      <c r="Y235" s="68" t="s">
        <v>1624</v>
      </c>
      <c r="Z235" s="68" t="s">
        <v>1622</v>
      </c>
      <c r="AA235" s="68" t="s">
        <v>1620</v>
      </c>
      <c r="AB235" s="68" t="s">
        <v>1623</v>
      </c>
      <c r="AC235" s="68" t="s">
        <v>1624</v>
      </c>
      <c r="AD235" s="68" t="s">
        <v>1619</v>
      </c>
      <c r="AE235" s="68" t="s">
        <v>164</v>
      </c>
      <c r="AF235" s="68" t="s">
        <v>1622</v>
      </c>
      <c r="AG235" s="68" t="s">
        <v>1624</v>
      </c>
      <c r="AH235" s="68" t="s">
        <v>1625</v>
      </c>
      <c r="AI235" s="68" t="s">
        <v>1623</v>
      </c>
      <c r="AJ235" s="68" t="s">
        <v>1622</v>
      </c>
      <c r="AK235" s="68" t="s">
        <v>1619</v>
      </c>
      <c r="AL235" s="68" t="s">
        <v>1623</v>
      </c>
      <c r="AM235" s="68" t="s">
        <v>1623</v>
      </c>
      <c r="AN235" s="68" t="s">
        <v>1622</v>
      </c>
      <c r="AO235" s="68" t="s">
        <v>1622</v>
      </c>
      <c r="AP235" s="68" t="s">
        <v>1620</v>
      </c>
      <c r="AQ235" s="68" t="s">
        <v>1623</v>
      </c>
      <c r="AR235" s="68" t="s">
        <v>1620</v>
      </c>
      <c r="AS235" s="68" t="s">
        <v>1622</v>
      </c>
      <c r="AT235" s="68" t="s">
        <v>1624</v>
      </c>
      <c r="AU235" s="68" t="s">
        <v>1622</v>
      </c>
      <c r="AV235" s="68" t="s">
        <v>1626</v>
      </c>
      <c r="AW235" s="68" t="s">
        <v>1622</v>
      </c>
      <c r="AX235" s="68" t="s">
        <v>1621</v>
      </c>
      <c r="AY235" s="68" t="s">
        <v>1624</v>
      </c>
      <c r="AZ235" s="68" t="s">
        <v>164</v>
      </c>
      <c r="BA235" s="68" t="s">
        <v>1626</v>
      </c>
      <c r="BB235" s="68" t="s">
        <v>1623</v>
      </c>
      <c r="BC235" s="68" t="s">
        <v>1622</v>
      </c>
      <c r="BD235" s="68" t="s">
        <v>1624</v>
      </c>
      <c r="BE235" s="68" t="s">
        <v>1622</v>
      </c>
      <c r="BF235" s="68" t="s">
        <v>1623</v>
      </c>
      <c r="BG235" s="68" t="s">
        <v>164</v>
      </c>
      <c r="BH235" s="68" t="s">
        <v>1623</v>
      </c>
      <c r="BI235" s="68" t="s">
        <v>1617</v>
      </c>
      <c r="BM235" s="68" t="s">
        <v>164</v>
      </c>
    </row>
    <row r="236" spans="1:65">
      <c r="A236" s="132">
        <v>45136</v>
      </c>
      <c r="B236" s="68" t="s">
        <v>1627</v>
      </c>
      <c r="C236" s="68" t="s">
        <v>1625</v>
      </c>
      <c r="D236" s="68" t="s">
        <v>1623</v>
      </c>
      <c r="E236" s="68" t="s">
        <v>1622</v>
      </c>
      <c r="F236" s="68" t="s">
        <v>164</v>
      </c>
      <c r="G236" s="68" t="s">
        <v>1623</v>
      </c>
      <c r="H236" s="68" t="s">
        <v>1622</v>
      </c>
      <c r="I236" s="68" t="s">
        <v>1626</v>
      </c>
      <c r="J236" s="68" t="s">
        <v>164</v>
      </c>
      <c r="K236" s="68" t="s">
        <v>1620</v>
      </c>
      <c r="L236" s="68" t="s">
        <v>1622</v>
      </c>
      <c r="M236" s="68" t="s">
        <v>164</v>
      </c>
      <c r="N236" s="68" t="s">
        <v>1622</v>
      </c>
      <c r="O236" s="68" t="s">
        <v>164</v>
      </c>
      <c r="P236" s="68" t="s">
        <v>1627</v>
      </c>
      <c r="Q236" s="68" t="s">
        <v>164</v>
      </c>
      <c r="R236" s="68" t="s">
        <v>1622</v>
      </c>
      <c r="S236" s="68" t="s">
        <v>1624</v>
      </c>
      <c r="T236" s="68" t="s">
        <v>1622</v>
      </c>
      <c r="U236" s="68" t="s">
        <v>1625</v>
      </c>
      <c r="V236" s="68" t="s">
        <v>164</v>
      </c>
      <c r="W236" s="68" t="s">
        <v>1624</v>
      </c>
      <c r="X236" s="68" t="s">
        <v>1624</v>
      </c>
      <c r="Y236" s="68" t="s">
        <v>1624</v>
      </c>
      <c r="Z236" s="68" t="s">
        <v>1622</v>
      </c>
      <c r="AA236" s="68" t="s">
        <v>1620</v>
      </c>
      <c r="AB236" s="68" t="s">
        <v>1623</v>
      </c>
      <c r="AC236" s="68" t="s">
        <v>1624</v>
      </c>
      <c r="AD236" s="68" t="s">
        <v>1619</v>
      </c>
      <c r="AE236" s="68" t="s">
        <v>164</v>
      </c>
      <c r="AF236" s="68" t="s">
        <v>1622</v>
      </c>
      <c r="AG236" s="68" t="s">
        <v>1624</v>
      </c>
      <c r="AH236" s="68" t="s">
        <v>1625</v>
      </c>
      <c r="AI236" s="68" t="s">
        <v>1623</v>
      </c>
      <c r="AJ236" s="68" t="s">
        <v>1622</v>
      </c>
      <c r="AK236" s="68" t="s">
        <v>1619</v>
      </c>
      <c r="AL236" s="68" t="s">
        <v>1623</v>
      </c>
      <c r="AM236" s="68" t="s">
        <v>1623</v>
      </c>
      <c r="AN236" s="68" t="s">
        <v>1622</v>
      </c>
      <c r="AO236" s="68" t="s">
        <v>1622</v>
      </c>
      <c r="AP236" s="68" t="s">
        <v>1620</v>
      </c>
      <c r="AQ236" s="68" t="s">
        <v>1623</v>
      </c>
      <c r="AR236" s="68" t="s">
        <v>1620</v>
      </c>
      <c r="AS236" s="68" t="s">
        <v>1622</v>
      </c>
      <c r="AT236" s="68" t="s">
        <v>1624</v>
      </c>
      <c r="AU236" s="68" t="s">
        <v>1622</v>
      </c>
      <c r="AV236" s="68" t="s">
        <v>1626</v>
      </c>
      <c r="AW236" s="68" t="s">
        <v>1622</v>
      </c>
      <c r="AX236" s="68" t="s">
        <v>1621</v>
      </c>
      <c r="AY236" s="68" t="s">
        <v>1624</v>
      </c>
      <c r="AZ236" s="68" t="s">
        <v>164</v>
      </c>
      <c r="BA236" s="68" t="s">
        <v>1626</v>
      </c>
      <c r="BB236" s="68" t="s">
        <v>1623</v>
      </c>
      <c r="BC236" s="68" t="s">
        <v>1622</v>
      </c>
      <c r="BD236" s="68" t="s">
        <v>1624</v>
      </c>
      <c r="BE236" s="68" t="s">
        <v>1622</v>
      </c>
      <c r="BF236" s="68" t="s">
        <v>1623</v>
      </c>
      <c r="BG236" s="68" t="s">
        <v>164</v>
      </c>
      <c r="BH236" s="68" t="s">
        <v>1623</v>
      </c>
      <c r="BI236" s="68" t="s">
        <v>1617</v>
      </c>
      <c r="BM236" s="68" t="s">
        <v>164</v>
      </c>
    </row>
    <row r="237" spans="1:65">
      <c r="A237" s="132">
        <v>45137</v>
      </c>
      <c r="B237" s="68" t="s">
        <v>1627</v>
      </c>
      <c r="C237" s="68" t="s">
        <v>1625</v>
      </c>
      <c r="D237" s="68" t="s">
        <v>1623</v>
      </c>
      <c r="E237" s="68" t="s">
        <v>1622</v>
      </c>
      <c r="F237" s="68" t="s">
        <v>164</v>
      </c>
      <c r="G237" s="68" t="s">
        <v>1623</v>
      </c>
      <c r="H237" s="68" t="s">
        <v>1622</v>
      </c>
      <c r="I237" s="68" t="s">
        <v>1626</v>
      </c>
      <c r="J237" s="68" t="s">
        <v>164</v>
      </c>
      <c r="K237" s="68" t="s">
        <v>1620</v>
      </c>
      <c r="L237" s="68" t="s">
        <v>1622</v>
      </c>
      <c r="M237" s="68" t="s">
        <v>164</v>
      </c>
      <c r="N237" s="68" t="s">
        <v>1622</v>
      </c>
      <c r="O237" s="68" t="s">
        <v>164</v>
      </c>
      <c r="P237" s="68" t="s">
        <v>1627</v>
      </c>
      <c r="Q237" s="68" t="s">
        <v>164</v>
      </c>
      <c r="R237" s="68" t="s">
        <v>1622</v>
      </c>
      <c r="S237" s="68" t="s">
        <v>1624</v>
      </c>
      <c r="T237" s="68" t="s">
        <v>1622</v>
      </c>
      <c r="U237" s="68" t="s">
        <v>1625</v>
      </c>
      <c r="V237" s="68" t="s">
        <v>164</v>
      </c>
      <c r="W237" s="68" t="s">
        <v>1622</v>
      </c>
      <c r="X237" s="68" t="s">
        <v>1624</v>
      </c>
      <c r="Y237" s="68" t="s">
        <v>1624</v>
      </c>
      <c r="Z237" s="68" t="s">
        <v>1622</v>
      </c>
      <c r="AA237" s="68" t="s">
        <v>1620</v>
      </c>
      <c r="AB237" s="68" t="s">
        <v>1623</v>
      </c>
      <c r="AC237" s="68" t="s">
        <v>1624</v>
      </c>
      <c r="AD237" s="68" t="s">
        <v>1619</v>
      </c>
      <c r="AE237" s="68" t="s">
        <v>164</v>
      </c>
      <c r="AF237" s="68" t="s">
        <v>1622</v>
      </c>
      <c r="AG237" s="68" t="s">
        <v>1624</v>
      </c>
      <c r="AH237" s="68" t="s">
        <v>1625</v>
      </c>
      <c r="AI237" s="68" t="s">
        <v>1623</v>
      </c>
      <c r="AJ237" s="68" t="s">
        <v>1622</v>
      </c>
      <c r="AK237" s="68" t="s">
        <v>1619</v>
      </c>
      <c r="AL237" s="68" t="s">
        <v>1623</v>
      </c>
      <c r="AM237" s="68" t="s">
        <v>1623</v>
      </c>
      <c r="AN237" s="68" t="s">
        <v>1622</v>
      </c>
      <c r="AO237" s="68" t="s">
        <v>1622</v>
      </c>
      <c r="AP237" s="68" t="s">
        <v>1620</v>
      </c>
      <c r="AQ237" s="68" t="s">
        <v>1623</v>
      </c>
      <c r="AR237" s="68" t="s">
        <v>1620</v>
      </c>
      <c r="AS237" s="68" t="s">
        <v>1622</v>
      </c>
      <c r="AT237" s="68" t="s">
        <v>1624</v>
      </c>
      <c r="AU237" s="68" t="s">
        <v>1622</v>
      </c>
      <c r="AV237" s="68" t="s">
        <v>1626</v>
      </c>
      <c r="AW237" s="68" t="s">
        <v>1622</v>
      </c>
      <c r="AX237" s="68" t="s">
        <v>1621</v>
      </c>
      <c r="AY237" s="68" t="s">
        <v>1624</v>
      </c>
      <c r="AZ237" s="68" t="s">
        <v>164</v>
      </c>
      <c r="BA237" s="68" t="s">
        <v>1626</v>
      </c>
      <c r="BB237" s="68" t="s">
        <v>1623</v>
      </c>
      <c r="BC237" s="68" t="s">
        <v>1622</v>
      </c>
      <c r="BD237" s="68" t="s">
        <v>1624</v>
      </c>
      <c r="BE237" s="68" t="s">
        <v>1622</v>
      </c>
      <c r="BF237" s="68" t="s">
        <v>1623</v>
      </c>
      <c r="BG237" s="68" t="s">
        <v>164</v>
      </c>
      <c r="BH237" s="68" t="s">
        <v>1623</v>
      </c>
      <c r="BI237" s="68" t="s">
        <v>1617</v>
      </c>
      <c r="BM237" s="68" t="s">
        <v>164</v>
      </c>
    </row>
    <row r="238" spans="1:65">
      <c r="A238" s="132">
        <v>45138</v>
      </c>
      <c r="B238" s="68" t="s">
        <v>1627</v>
      </c>
      <c r="C238" s="68" t="s">
        <v>1625</v>
      </c>
      <c r="D238" s="68" t="s">
        <v>1623</v>
      </c>
      <c r="E238" s="68" t="s">
        <v>1622</v>
      </c>
      <c r="F238" s="68" t="s">
        <v>164</v>
      </c>
      <c r="G238" s="68" t="s">
        <v>1623</v>
      </c>
      <c r="H238" s="68" t="s">
        <v>1622</v>
      </c>
      <c r="I238" s="68" t="s">
        <v>1626</v>
      </c>
      <c r="J238" s="68" t="s">
        <v>164</v>
      </c>
      <c r="K238" s="68" t="s">
        <v>1620</v>
      </c>
      <c r="L238" s="68" t="s">
        <v>1622</v>
      </c>
      <c r="M238" s="68" t="s">
        <v>164</v>
      </c>
      <c r="N238" s="68" t="s">
        <v>1622</v>
      </c>
      <c r="O238" s="68" t="s">
        <v>164</v>
      </c>
      <c r="P238" s="68" t="s">
        <v>1627</v>
      </c>
      <c r="Q238" s="68" t="s">
        <v>164</v>
      </c>
      <c r="R238" s="68" t="s">
        <v>1622</v>
      </c>
      <c r="S238" s="68" t="s">
        <v>1624</v>
      </c>
      <c r="T238" s="68" t="s">
        <v>1622</v>
      </c>
      <c r="U238" s="68" t="s">
        <v>1625</v>
      </c>
      <c r="V238" s="68" t="s">
        <v>164</v>
      </c>
      <c r="W238" s="68" t="s">
        <v>1622</v>
      </c>
      <c r="X238" s="68" t="s">
        <v>1624</v>
      </c>
      <c r="Y238" s="68" t="s">
        <v>1624</v>
      </c>
      <c r="Z238" s="68" t="s">
        <v>1622</v>
      </c>
      <c r="AA238" s="68" t="s">
        <v>1620</v>
      </c>
      <c r="AB238" s="68" t="s">
        <v>1623</v>
      </c>
      <c r="AC238" s="68" t="s">
        <v>1624</v>
      </c>
      <c r="AD238" s="68" t="s">
        <v>1619</v>
      </c>
      <c r="AE238" s="68" t="s">
        <v>164</v>
      </c>
      <c r="AF238" s="68" t="s">
        <v>1622</v>
      </c>
      <c r="AG238" s="68" t="s">
        <v>1624</v>
      </c>
      <c r="AH238" s="68" t="s">
        <v>1625</v>
      </c>
      <c r="AI238" s="68" t="s">
        <v>1623</v>
      </c>
      <c r="AJ238" s="68" t="s">
        <v>1622</v>
      </c>
      <c r="AK238" s="68" t="s">
        <v>1619</v>
      </c>
      <c r="AL238" s="68" t="s">
        <v>1623</v>
      </c>
      <c r="AM238" s="68" t="s">
        <v>1623</v>
      </c>
      <c r="AN238" s="68" t="s">
        <v>1622</v>
      </c>
      <c r="AO238" s="68" t="s">
        <v>1622</v>
      </c>
      <c r="AP238" s="68" t="s">
        <v>1620</v>
      </c>
      <c r="AQ238" s="68" t="s">
        <v>1623</v>
      </c>
      <c r="AR238" s="68" t="s">
        <v>1620</v>
      </c>
      <c r="AS238" s="68" t="s">
        <v>1622</v>
      </c>
      <c r="AT238" s="68" t="s">
        <v>1624</v>
      </c>
      <c r="AU238" s="68" t="s">
        <v>1622</v>
      </c>
      <c r="AV238" s="68" t="s">
        <v>1626</v>
      </c>
      <c r="AW238" s="68" t="s">
        <v>1622</v>
      </c>
      <c r="AX238" s="68" t="s">
        <v>1621</v>
      </c>
      <c r="AY238" s="68" t="s">
        <v>1624</v>
      </c>
      <c r="AZ238" s="68" t="s">
        <v>164</v>
      </c>
      <c r="BA238" s="68" t="s">
        <v>1626</v>
      </c>
      <c r="BB238" s="68" t="s">
        <v>1623</v>
      </c>
      <c r="BC238" s="68" t="s">
        <v>1622</v>
      </c>
      <c r="BD238" s="68" t="s">
        <v>1624</v>
      </c>
      <c r="BE238" s="68" t="s">
        <v>1622</v>
      </c>
      <c r="BF238" s="68" t="s">
        <v>1623</v>
      </c>
      <c r="BG238" s="68" t="s">
        <v>164</v>
      </c>
      <c r="BH238" s="68" t="s">
        <v>1623</v>
      </c>
      <c r="BI238" s="68" t="s">
        <v>1617</v>
      </c>
      <c r="BM238" s="68" t="s">
        <v>164</v>
      </c>
    </row>
    <row r="239" spans="1:65">
      <c r="A239" s="132">
        <v>45139</v>
      </c>
      <c r="B239" s="68" t="s">
        <v>1627</v>
      </c>
      <c r="C239" s="68" t="s">
        <v>1625</v>
      </c>
      <c r="D239" s="68" t="s">
        <v>1623</v>
      </c>
      <c r="E239" s="68" t="s">
        <v>1622</v>
      </c>
      <c r="F239" s="68" t="s">
        <v>164</v>
      </c>
      <c r="G239" s="68" t="s">
        <v>1623</v>
      </c>
      <c r="H239" s="68" t="s">
        <v>1622</v>
      </c>
      <c r="I239" s="68" t="s">
        <v>1626</v>
      </c>
      <c r="J239" s="68" t="s">
        <v>164</v>
      </c>
      <c r="K239" s="68" t="s">
        <v>1620</v>
      </c>
      <c r="L239" s="68" t="s">
        <v>1622</v>
      </c>
      <c r="M239" s="68" t="s">
        <v>164</v>
      </c>
      <c r="N239" s="68" t="s">
        <v>1622</v>
      </c>
      <c r="O239" s="68" t="s">
        <v>164</v>
      </c>
      <c r="P239" s="68" t="s">
        <v>1627</v>
      </c>
      <c r="Q239" s="68" t="s">
        <v>164</v>
      </c>
      <c r="R239" s="68" t="s">
        <v>1622</v>
      </c>
      <c r="S239" s="68" t="s">
        <v>1624</v>
      </c>
      <c r="T239" s="68" t="s">
        <v>1622</v>
      </c>
      <c r="U239" s="68" t="s">
        <v>1625</v>
      </c>
      <c r="V239" s="68" t="s">
        <v>164</v>
      </c>
      <c r="W239" s="68" t="s">
        <v>1622</v>
      </c>
      <c r="X239" s="68" t="s">
        <v>1624</v>
      </c>
      <c r="Y239" s="68" t="s">
        <v>1624</v>
      </c>
      <c r="Z239" s="68" t="s">
        <v>1622</v>
      </c>
      <c r="AA239" s="68" t="s">
        <v>1620</v>
      </c>
      <c r="AB239" s="68" t="s">
        <v>1623</v>
      </c>
      <c r="AC239" s="68" t="s">
        <v>1624</v>
      </c>
      <c r="AD239" s="68" t="s">
        <v>1619</v>
      </c>
      <c r="AE239" s="68" t="s">
        <v>164</v>
      </c>
      <c r="AF239" s="68" t="s">
        <v>1622</v>
      </c>
      <c r="AG239" s="68" t="s">
        <v>1624</v>
      </c>
      <c r="AH239" s="68" t="s">
        <v>1625</v>
      </c>
      <c r="AI239" s="68" t="s">
        <v>1623</v>
      </c>
      <c r="AJ239" s="68" t="s">
        <v>1622</v>
      </c>
      <c r="AK239" s="68" t="s">
        <v>1619</v>
      </c>
      <c r="AL239" s="68" t="s">
        <v>1623</v>
      </c>
      <c r="AM239" s="68" t="s">
        <v>1623</v>
      </c>
      <c r="AN239" s="68" t="s">
        <v>1622</v>
      </c>
      <c r="AO239" s="68" t="s">
        <v>1622</v>
      </c>
      <c r="AP239" s="68" t="s">
        <v>1620</v>
      </c>
      <c r="AQ239" s="68" t="s">
        <v>1623</v>
      </c>
      <c r="AR239" s="68" t="s">
        <v>1620</v>
      </c>
      <c r="AS239" s="68" t="s">
        <v>1622</v>
      </c>
      <c r="AT239" s="68" t="s">
        <v>1624</v>
      </c>
      <c r="AU239" s="68" t="s">
        <v>1622</v>
      </c>
      <c r="AV239" s="68" t="s">
        <v>1626</v>
      </c>
      <c r="AW239" s="68" t="s">
        <v>1622</v>
      </c>
      <c r="AX239" s="68" t="s">
        <v>1621</v>
      </c>
      <c r="AY239" s="68" t="s">
        <v>1624</v>
      </c>
      <c r="AZ239" s="68" t="s">
        <v>164</v>
      </c>
      <c r="BA239" s="68" t="s">
        <v>1626</v>
      </c>
      <c r="BB239" s="68" t="s">
        <v>1623</v>
      </c>
      <c r="BC239" s="68" t="s">
        <v>1622</v>
      </c>
      <c r="BD239" s="68" t="s">
        <v>1624</v>
      </c>
      <c r="BE239" s="68" t="s">
        <v>1622</v>
      </c>
      <c r="BF239" s="68" t="s">
        <v>1623</v>
      </c>
      <c r="BG239" s="68" t="s">
        <v>164</v>
      </c>
      <c r="BH239" s="68" t="s">
        <v>1623</v>
      </c>
      <c r="BI239" s="68" t="s">
        <v>1617</v>
      </c>
      <c r="BM239" s="68" t="s">
        <v>164</v>
      </c>
    </row>
    <row r="240" spans="1:65">
      <c r="A240" s="132">
        <v>45140</v>
      </c>
      <c r="B240" s="68" t="s">
        <v>1627</v>
      </c>
      <c r="C240" s="68" t="s">
        <v>1625</v>
      </c>
      <c r="D240" s="68" t="s">
        <v>1623</v>
      </c>
      <c r="E240" s="68" t="s">
        <v>1622</v>
      </c>
      <c r="F240" s="68" t="s">
        <v>164</v>
      </c>
      <c r="G240" s="68" t="s">
        <v>1623</v>
      </c>
      <c r="H240" s="68" t="s">
        <v>1622</v>
      </c>
      <c r="I240" s="68" t="s">
        <v>1626</v>
      </c>
      <c r="J240" s="68" t="s">
        <v>164</v>
      </c>
      <c r="K240" s="68" t="s">
        <v>1620</v>
      </c>
      <c r="L240" s="68" t="s">
        <v>1622</v>
      </c>
      <c r="M240" s="68" t="s">
        <v>164</v>
      </c>
      <c r="N240" s="68" t="s">
        <v>1622</v>
      </c>
      <c r="O240" s="68" t="s">
        <v>164</v>
      </c>
      <c r="P240" s="68" t="s">
        <v>1627</v>
      </c>
      <c r="Q240" s="68" t="s">
        <v>164</v>
      </c>
      <c r="R240" s="68" t="s">
        <v>1622</v>
      </c>
      <c r="S240" s="68" t="s">
        <v>1624</v>
      </c>
      <c r="T240" s="68" t="s">
        <v>1622</v>
      </c>
      <c r="U240" s="68" t="s">
        <v>1625</v>
      </c>
      <c r="V240" s="68" t="s">
        <v>164</v>
      </c>
      <c r="W240" s="68" t="s">
        <v>1622</v>
      </c>
      <c r="X240" s="68" t="s">
        <v>1624</v>
      </c>
      <c r="Y240" s="68" t="s">
        <v>1624</v>
      </c>
      <c r="Z240" s="68" t="s">
        <v>1622</v>
      </c>
      <c r="AA240" s="68" t="s">
        <v>1620</v>
      </c>
      <c r="AB240" s="68" t="s">
        <v>1623</v>
      </c>
      <c r="AC240" s="68" t="s">
        <v>1624</v>
      </c>
      <c r="AD240" s="68" t="s">
        <v>1619</v>
      </c>
      <c r="AE240" s="68" t="s">
        <v>164</v>
      </c>
      <c r="AF240" s="68" t="s">
        <v>1622</v>
      </c>
      <c r="AG240" s="68" t="s">
        <v>1624</v>
      </c>
      <c r="AH240" s="68" t="s">
        <v>1625</v>
      </c>
      <c r="AI240" s="68" t="s">
        <v>1623</v>
      </c>
      <c r="AJ240" s="68" t="s">
        <v>1622</v>
      </c>
      <c r="AK240" s="68" t="s">
        <v>1619</v>
      </c>
      <c r="AL240" s="68" t="s">
        <v>1623</v>
      </c>
      <c r="AM240" s="68" t="s">
        <v>1623</v>
      </c>
      <c r="AN240" s="68" t="s">
        <v>1622</v>
      </c>
      <c r="AO240" s="68" t="s">
        <v>1622</v>
      </c>
      <c r="AP240" s="68" t="s">
        <v>1620</v>
      </c>
      <c r="AQ240" s="68" t="s">
        <v>1623</v>
      </c>
      <c r="AR240" s="68" t="s">
        <v>1620</v>
      </c>
      <c r="AS240" s="68" t="s">
        <v>1622</v>
      </c>
      <c r="AT240" s="68" t="s">
        <v>1624</v>
      </c>
      <c r="AU240" s="68" t="s">
        <v>1622</v>
      </c>
      <c r="AV240" s="68" t="s">
        <v>1626</v>
      </c>
      <c r="AW240" s="68" t="s">
        <v>1622</v>
      </c>
      <c r="AX240" s="68" t="s">
        <v>1621</v>
      </c>
      <c r="AY240" s="68" t="s">
        <v>1624</v>
      </c>
      <c r="AZ240" s="68" t="s">
        <v>164</v>
      </c>
      <c r="BA240" s="68" t="s">
        <v>1626</v>
      </c>
      <c r="BB240" s="68" t="s">
        <v>1623</v>
      </c>
      <c r="BC240" s="68" t="s">
        <v>1622</v>
      </c>
      <c r="BD240" s="68" t="s">
        <v>1624</v>
      </c>
      <c r="BE240" s="68" t="s">
        <v>1622</v>
      </c>
      <c r="BF240" s="68" t="s">
        <v>1623</v>
      </c>
      <c r="BG240" s="68" t="s">
        <v>164</v>
      </c>
      <c r="BH240" s="68" t="s">
        <v>1623</v>
      </c>
      <c r="BI240" s="68" t="s">
        <v>1617</v>
      </c>
      <c r="BM240" s="68" t="s">
        <v>164</v>
      </c>
    </row>
    <row r="241" spans="1:65">
      <c r="A241" s="132">
        <v>45141</v>
      </c>
      <c r="B241" s="68" t="s">
        <v>1627</v>
      </c>
      <c r="C241" s="68" t="s">
        <v>1625</v>
      </c>
      <c r="D241" s="68" t="s">
        <v>1623</v>
      </c>
      <c r="E241" s="68" t="s">
        <v>1622</v>
      </c>
      <c r="F241" s="68" t="s">
        <v>164</v>
      </c>
      <c r="G241" s="68" t="s">
        <v>1623</v>
      </c>
      <c r="H241" s="68" t="s">
        <v>1622</v>
      </c>
      <c r="I241" s="68" t="s">
        <v>1626</v>
      </c>
      <c r="J241" s="68" t="s">
        <v>164</v>
      </c>
      <c r="K241" s="68" t="s">
        <v>1620</v>
      </c>
      <c r="L241" s="68" t="s">
        <v>1622</v>
      </c>
      <c r="M241" s="68" t="s">
        <v>164</v>
      </c>
      <c r="N241" s="68" t="s">
        <v>1622</v>
      </c>
      <c r="O241" s="68" t="s">
        <v>164</v>
      </c>
      <c r="P241" s="68" t="s">
        <v>1627</v>
      </c>
      <c r="Q241" s="68" t="s">
        <v>164</v>
      </c>
      <c r="R241" s="68" t="s">
        <v>1622</v>
      </c>
      <c r="S241" s="68" t="s">
        <v>1624</v>
      </c>
      <c r="T241" s="68" t="s">
        <v>1622</v>
      </c>
      <c r="U241" s="68" t="s">
        <v>1625</v>
      </c>
      <c r="V241" s="68" t="s">
        <v>164</v>
      </c>
      <c r="W241" s="68" t="s">
        <v>1622</v>
      </c>
      <c r="X241" s="68" t="s">
        <v>1624</v>
      </c>
      <c r="Y241" s="68" t="s">
        <v>1624</v>
      </c>
      <c r="Z241" s="68" t="s">
        <v>1622</v>
      </c>
      <c r="AA241" s="68" t="s">
        <v>1620</v>
      </c>
      <c r="AB241" s="68" t="s">
        <v>1623</v>
      </c>
      <c r="AC241" s="68" t="s">
        <v>1624</v>
      </c>
      <c r="AD241" s="68" t="s">
        <v>1619</v>
      </c>
      <c r="AE241" s="68" t="s">
        <v>164</v>
      </c>
      <c r="AF241" s="68" t="s">
        <v>1622</v>
      </c>
      <c r="AG241" s="68" t="s">
        <v>1624</v>
      </c>
      <c r="AH241" s="68" t="s">
        <v>1625</v>
      </c>
      <c r="AI241" s="68" t="s">
        <v>1623</v>
      </c>
      <c r="AJ241" s="68" t="s">
        <v>1622</v>
      </c>
      <c r="AK241" s="68" t="s">
        <v>1619</v>
      </c>
      <c r="AL241" s="68" t="s">
        <v>1623</v>
      </c>
      <c r="AM241" s="68" t="s">
        <v>1623</v>
      </c>
      <c r="AN241" s="68" t="s">
        <v>1622</v>
      </c>
      <c r="AO241" s="68" t="s">
        <v>1622</v>
      </c>
      <c r="AP241" s="68" t="s">
        <v>1620</v>
      </c>
      <c r="AQ241" s="68" t="s">
        <v>1623</v>
      </c>
      <c r="AR241" s="68" t="s">
        <v>1620</v>
      </c>
      <c r="AS241" s="68" t="s">
        <v>1622</v>
      </c>
      <c r="AT241" s="68" t="s">
        <v>1624</v>
      </c>
      <c r="AU241" s="68" t="s">
        <v>1622</v>
      </c>
      <c r="AV241" s="68" t="s">
        <v>1626</v>
      </c>
      <c r="AW241" s="68" t="s">
        <v>1622</v>
      </c>
      <c r="AX241" s="68" t="s">
        <v>1621</v>
      </c>
      <c r="AY241" s="68" t="s">
        <v>1624</v>
      </c>
      <c r="AZ241" s="68" t="s">
        <v>164</v>
      </c>
      <c r="BA241" s="68" t="s">
        <v>1626</v>
      </c>
      <c r="BB241" s="68" t="s">
        <v>1623</v>
      </c>
      <c r="BC241" s="68" t="s">
        <v>1622</v>
      </c>
      <c r="BD241" s="68" t="s">
        <v>1624</v>
      </c>
      <c r="BE241" s="68" t="s">
        <v>1622</v>
      </c>
      <c r="BF241" s="68" t="s">
        <v>1623</v>
      </c>
      <c r="BG241" s="68" t="s">
        <v>164</v>
      </c>
      <c r="BH241" s="68" t="s">
        <v>1623</v>
      </c>
      <c r="BI241" s="68" t="s">
        <v>1617</v>
      </c>
      <c r="BM241" s="68" t="s">
        <v>164</v>
      </c>
    </row>
    <row r="242" spans="1:65">
      <c r="A242" s="132">
        <v>45142</v>
      </c>
      <c r="B242" s="68" t="s">
        <v>1627</v>
      </c>
      <c r="C242" s="68" t="s">
        <v>1625</v>
      </c>
      <c r="D242" s="68" t="s">
        <v>1623</v>
      </c>
      <c r="E242" s="68" t="s">
        <v>1622</v>
      </c>
      <c r="F242" s="68" t="s">
        <v>164</v>
      </c>
      <c r="G242" s="68" t="s">
        <v>1623</v>
      </c>
      <c r="H242" s="68" t="s">
        <v>1622</v>
      </c>
      <c r="I242" s="68" t="s">
        <v>1626</v>
      </c>
      <c r="J242" s="68" t="s">
        <v>164</v>
      </c>
      <c r="K242" s="68" t="s">
        <v>1620</v>
      </c>
      <c r="L242" s="68" t="s">
        <v>1622</v>
      </c>
      <c r="M242" s="68" t="s">
        <v>164</v>
      </c>
      <c r="N242" s="68" t="s">
        <v>1622</v>
      </c>
      <c r="O242" s="68" t="s">
        <v>164</v>
      </c>
      <c r="P242" s="68" t="s">
        <v>1627</v>
      </c>
      <c r="Q242" s="68" t="s">
        <v>164</v>
      </c>
      <c r="R242" s="68" t="s">
        <v>1622</v>
      </c>
      <c r="S242" s="68" t="s">
        <v>1624</v>
      </c>
      <c r="T242" s="68" t="s">
        <v>1622</v>
      </c>
      <c r="U242" s="68" t="s">
        <v>1625</v>
      </c>
      <c r="V242" s="68" t="s">
        <v>164</v>
      </c>
      <c r="W242" s="68" t="s">
        <v>1622</v>
      </c>
      <c r="X242" s="68" t="s">
        <v>1624</v>
      </c>
      <c r="Y242" s="68" t="s">
        <v>1624</v>
      </c>
      <c r="Z242" s="68" t="s">
        <v>1622</v>
      </c>
      <c r="AA242" s="68" t="s">
        <v>1620</v>
      </c>
      <c r="AB242" s="68" t="s">
        <v>1623</v>
      </c>
      <c r="AC242" s="68" t="s">
        <v>1624</v>
      </c>
      <c r="AD242" s="68" t="s">
        <v>1619</v>
      </c>
      <c r="AE242" s="68" t="s">
        <v>164</v>
      </c>
      <c r="AF242" s="68" t="s">
        <v>1622</v>
      </c>
      <c r="AG242" s="68" t="s">
        <v>1624</v>
      </c>
      <c r="AH242" s="68" t="s">
        <v>1625</v>
      </c>
      <c r="AI242" s="68" t="s">
        <v>1623</v>
      </c>
      <c r="AJ242" s="68" t="s">
        <v>1622</v>
      </c>
      <c r="AK242" s="68" t="s">
        <v>1619</v>
      </c>
      <c r="AL242" s="68" t="s">
        <v>1623</v>
      </c>
      <c r="AM242" s="68" t="s">
        <v>1623</v>
      </c>
      <c r="AN242" s="68" t="s">
        <v>1622</v>
      </c>
      <c r="AO242" s="68" t="s">
        <v>1622</v>
      </c>
      <c r="AP242" s="68" t="s">
        <v>1620</v>
      </c>
      <c r="AQ242" s="68" t="s">
        <v>1623</v>
      </c>
      <c r="AR242" s="68" t="s">
        <v>1620</v>
      </c>
      <c r="AS242" s="68" t="s">
        <v>1622</v>
      </c>
      <c r="AT242" s="68" t="s">
        <v>1624</v>
      </c>
      <c r="AU242" s="68" t="s">
        <v>1622</v>
      </c>
      <c r="AV242" s="68" t="s">
        <v>1626</v>
      </c>
      <c r="AW242" s="68" t="s">
        <v>1622</v>
      </c>
      <c r="AX242" s="68" t="s">
        <v>1621</v>
      </c>
      <c r="AY242" s="68" t="s">
        <v>1624</v>
      </c>
      <c r="AZ242" s="68" t="s">
        <v>164</v>
      </c>
      <c r="BA242" s="68" t="s">
        <v>1626</v>
      </c>
      <c r="BB242" s="68" t="s">
        <v>1623</v>
      </c>
      <c r="BC242" s="68" t="s">
        <v>1622</v>
      </c>
      <c r="BD242" s="68" t="s">
        <v>1624</v>
      </c>
      <c r="BE242" s="68" t="s">
        <v>1622</v>
      </c>
      <c r="BF242" s="68" t="s">
        <v>1623</v>
      </c>
      <c r="BG242" s="68" t="s">
        <v>164</v>
      </c>
      <c r="BH242" s="68" t="s">
        <v>1623</v>
      </c>
      <c r="BI242" s="68" t="s">
        <v>1617</v>
      </c>
      <c r="BM242" s="68" t="s">
        <v>164</v>
      </c>
    </row>
    <row r="243" spans="1:65">
      <c r="A243" s="132">
        <v>45143</v>
      </c>
      <c r="B243" s="68" t="s">
        <v>1627</v>
      </c>
      <c r="C243" s="68" t="s">
        <v>1625</v>
      </c>
      <c r="D243" s="68" t="s">
        <v>1623</v>
      </c>
      <c r="E243" s="68" t="s">
        <v>1622</v>
      </c>
      <c r="F243" s="68" t="s">
        <v>164</v>
      </c>
      <c r="G243" s="68" t="s">
        <v>1623</v>
      </c>
      <c r="H243" s="68" t="s">
        <v>1622</v>
      </c>
      <c r="I243" s="68" t="s">
        <v>1626</v>
      </c>
      <c r="J243" s="68" t="s">
        <v>164</v>
      </c>
      <c r="K243" s="68" t="s">
        <v>1620</v>
      </c>
      <c r="L243" s="68" t="s">
        <v>1622</v>
      </c>
      <c r="M243" s="68" t="s">
        <v>164</v>
      </c>
      <c r="N243" s="68" t="s">
        <v>1622</v>
      </c>
      <c r="O243" s="68" t="s">
        <v>164</v>
      </c>
      <c r="P243" s="68" t="s">
        <v>1627</v>
      </c>
      <c r="Q243" s="68" t="s">
        <v>164</v>
      </c>
      <c r="R243" s="68" t="s">
        <v>1622</v>
      </c>
      <c r="S243" s="68" t="s">
        <v>1624</v>
      </c>
      <c r="T243" s="68" t="s">
        <v>1622</v>
      </c>
      <c r="U243" s="68" t="s">
        <v>1625</v>
      </c>
      <c r="V243" s="68" t="s">
        <v>164</v>
      </c>
      <c r="W243" s="68" t="s">
        <v>1622</v>
      </c>
      <c r="X243" s="68" t="s">
        <v>1624</v>
      </c>
      <c r="Y243" s="68" t="s">
        <v>1624</v>
      </c>
      <c r="Z243" s="68" t="s">
        <v>1622</v>
      </c>
      <c r="AA243" s="68" t="s">
        <v>1620</v>
      </c>
      <c r="AB243" s="68" t="s">
        <v>1623</v>
      </c>
      <c r="AC243" s="68" t="s">
        <v>1624</v>
      </c>
      <c r="AD243" s="68" t="s">
        <v>1619</v>
      </c>
      <c r="AE243" s="68" t="s">
        <v>164</v>
      </c>
      <c r="AF243" s="68" t="s">
        <v>1622</v>
      </c>
      <c r="AG243" s="68" t="s">
        <v>1624</v>
      </c>
      <c r="AH243" s="68" t="s">
        <v>1625</v>
      </c>
      <c r="AI243" s="68" t="s">
        <v>1623</v>
      </c>
      <c r="AJ243" s="68" t="s">
        <v>1622</v>
      </c>
      <c r="AK243" s="68" t="s">
        <v>1619</v>
      </c>
      <c r="AL243" s="68" t="s">
        <v>1623</v>
      </c>
      <c r="AM243" s="68" t="s">
        <v>1623</v>
      </c>
      <c r="AN243" s="68" t="s">
        <v>1622</v>
      </c>
      <c r="AO243" s="68" t="s">
        <v>1622</v>
      </c>
      <c r="AP243" s="68" t="s">
        <v>1620</v>
      </c>
      <c r="AQ243" s="68" t="s">
        <v>1623</v>
      </c>
      <c r="AR243" s="68" t="s">
        <v>1620</v>
      </c>
      <c r="AS243" s="68" t="s">
        <v>1622</v>
      </c>
      <c r="AT243" s="68" t="s">
        <v>1624</v>
      </c>
      <c r="AU243" s="68" t="s">
        <v>1622</v>
      </c>
      <c r="AV243" s="68" t="s">
        <v>1626</v>
      </c>
      <c r="AW243" s="68" t="s">
        <v>1622</v>
      </c>
      <c r="AX243" s="68" t="s">
        <v>1621</v>
      </c>
      <c r="AY243" s="68" t="s">
        <v>1624</v>
      </c>
      <c r="AZ243" s="68" t="s">
        <v>164</v>
      </c>
      <c r="BA243" s="68" t="s">
        <v>1626</v>
      </c>
      <c r="BB243" s="68" t="s">
        <v>1623</v>
      </c>
      <c r="BC243" s="68" t="s">
        <v>1622</v>
      </c>
      <c r="BD243" s="68" t="s">
        <v>1624</v>
      </c>
      <c r="BE243" s="68" t="s">
        <v>1622</v>
      </c>
      <c r="BF243" s="68" t="s">
        <v>1623</v>
      </c>
      <c r="BG243" s="68" t="s">
        <v>164</v>
      </c>
      <c r="BH243" s="68" t="s">
        <v>1623</v>
      </c>
      <c r="BI243" s="68" t="s">
        <v>1617</v>
      </c>
      <c r="BM243" s="68" t="s">
        <v>164</v>
      </c>
    </row>
    <row r="244" spans="1:65">
      <c r="A244" s="132">
        <v>45144</v>
      </c>
      <c r="B244" s="68" t="s">
        <v>1627</v>
      </c>
      <c r="C244" s="68" t="s">
        <v>1625</v>
      </c>
      <c r="D244" s="68" t="s">
        <v>1623</v>
      </c>
      <c r="E244" s="68" t="s">
        <v>1622</v>
      </c>
      <c r="F244" s="68" t="s">
        <v>164</v>
      </c>
      <c r="G244" s="68" t="s">
        <v>1623</v>
      </c>
      <c r="H244" s="68" t="s">
        <v>1622</v>
      </c>
      <c r="I244" s="68" t="s">
        <v>1626</v>
      </c>
      <c r="J244" s="68" t="s">
        <v>164</v>
      </c>
      <c r="K244" s="68" t="s">
        <v>1620</v>
      </c>
      <c r="L244" s="68" t="s">
        <v>1622</v>
      </c>
      <c r="M244" s="68" t="s">
        <v>164</v>
      </c>
      <c r="N244" s="68" t="s">
        <v>1622</v>
      </c>
      <c r="O244" s="68" t="s">
        <v>164</v>
      </c>
      <c r="P244" s="68" t="s">
        <v>1627</v>
      </c>
      <c r="Q244" s="68" t="s">
        <v>164</v>
      </c>
      <c r="R244" s="68" t="s">
        <v>1622</v>
      </c>
      <c r="S244" s="68" t="s">
        <v>1624</v>
      </c>
      <c r="T244" s="68" t="s">
        <v>1622</v>
      </c>
      <c r="U244" s="68" t="s">
        <v>1625</v>
      </c>
      <c r="V244" s="68" t="s">
        <v>164</v>
      </c>
      <c r="W244" s="68" t="s">
        <v>1622</v>
      </c>
      <c r="X244" s="68" t="s">
        <v>1624</v>
      </c>
      <c r="Y244" s="68" t="s">
        <v>1624</v>
      </c>
      <c r="Z244" s="68" t="s">
        <v>1622</v>
      </c>
      <c r="AA244" s="68" t="s">
        <v>1620</v>
      </c>
      <c r="AB244" s="68" t="s">
        <v>1623</v>
      </c>
      <c r="AC244" s="68" t="s">
        <v>1624</v>
      </c>
      <c r="AD244" s="68" t="s">
        <v>1619</v>
      </c>
      <c r="AE244" s="68" t="s">
        <v>164</v>
      </c>
      <c r="AF244" s="68" t="s">
        <v>1622</v>
      </c>
      <c r="AG244" s="68" t="s">
        <v>1624</v>
      </c>
      <c r="AH244" s="68" t="s">
        <v>1625</v>
      </c>
      <c r="AI244" s="68" t="s">
        <v>1623</v>
      </c>
      <c r="AJ244" s="68" t="s">
        <v>1622</v>
      </c>
      <c r="AK244" s="68" t="s">
        <v>1619</v>
      </c>
      <c r="AL244" s="68" t="s">
        <v>1623</v>
      </c>
      <c r="AM244" s="68" t="s">
        <v>1623</v>
      </c>
      <c r="AN244" s="68" t="s">
        <v>1622</v>
      </c>
      <c r="AO244" s="68" t="s">
        <v>1622</v>
      </c>
      <c r="AP244" s="68" t="s">
        <v>1620</v>
      </c>
      <c r="AQ244" s="68" t="s">
        <v>1623</v>
      </c>
      <c r="AR244" s="68" t="s">
        <v>1620</v>
      </c>
      <c r="AS244" s="68" t="s">
        <v>1622</v>
      </c>
      <c r="AT244" s="68" t="s">
        <v>1624</v>
      </c>
      <c r="AU244" s="68" t="s">
        <v>1622</v>
      </c>
      <c r="AV244" s="68" t="s">
        <v>1626</v>
      </c>
      <c r="AW244" s="68" t="s">
        <v>1622</v>
      </c>
      <c r="AX244" s="68" t="s">
        <v>1621</v>
      </c>
      <c r="AY244" s="68" t="s">
        <v>1624</v>
      </c>
      <c r="AZ244" s="68" t="s">
        <v>164</v>
      </c>
      <c r="BA244" s="68" t="s">
        <v>1626</v>
      </c>
      <c r="BB244" s="68" t="s">
        <v>1623</v>
      </c>
      <c r="BC244" s="68" t="s">
        <v>1622</v>
      </c>
      <c r="BD244" s="68" t="s">
        <v>1624</v>
      </c>
      <c r="BE244" s="68" t="s">
        <v>1622</v>
      </c>
      <c r="BF244" s="68" t="s">
        <v>1623</v>
      </c>
      <c r="BG244" s="68" t="s">
        <v>164</v>
      </c>
      <c r="BH244" s="68" t="s">
        <v>1623</v>
      </c>
      <c r="BI244" s="68" t="s">
        <v>1617</v>
      </c>
      <c r="BM244" s="68" t="s">
        <v>164</v>
      </c>
    </row>
    <row r="245" spans="1:65">
      <c r="A245" s="132">
        <v>45145</v>
      </c>
      <c r="B245" s="68" t="s">
        <v>1627</v>
      </c>
      <c r="C245" s="68" t="s">
        <v>1625</v>
      </c>
      <c r="D245" s="68" t="s">
        <v>1623</v>
      </c>
      <c r="E245" s="68" t="s">
        <v>1622</v>
      </c>
      <c r="F245" s="68" t="s">
        <v>164</v>
      </c>
      <c r="G245" s="68" t="s">
        <v>1623</v>
      </c>
      <c r="H245" s="68" t="s">
        <v>1622</v>
      </c>
      <c r="I245" s="68" t="s">
        <v>1626</v>
      </c>
      <c r="J245" s="68" t="s">
        <v>164</v>
      </c>
      <c r="K245" s="68" t="s">
        <v>1620</v>
      </c>
      <c r="L245" s="68" t="s">
        <v>1622</v>
      </c>
      <c r="M245" s="68" t="s">
        <v>164</v>
      </c>
      <c r="N245" s="68" t="s">
        <v>1622</v>
      </c>
      <c r="O245" s="68" t="s">
        <v>164</v>
      </c>
      <c r="P245" s="68" t="s">
        <v>1627</v>
      </c>
      <c r="Q245" s="68" t="s">
        <v>164</v>
      </c>
      <c r="R245" s="68" t="s">
        <v>1622</v>
      </c>
      <c r="S245" s="68" t="s">
        <v>1624</v>
      </c>
      <c r="T245" s="68" t="s">
        <v>1622</v>
      </c>
      <c r="U245" s="68" t="s">
        <v>1625</v>
      </c>
      <c r="V245" s="68" t="s">
        <v>164</v>
      </c>
      <c r="W245" s="68" t="s">
        <v>1622</v>
      </c>
      <c r="X245" s="68" t="s">
        <v>1624</v>
      </c>
      <c r="Y245" s="68" t="s">
        <v>1624</v>
      </c>
      <c r="Z245" s="68" t="s">
        <v>1622</v>
      </c>
      <c r="AA245" s="68" t="s">
        <v>1620</v>
      </c>
      <c r="AB245" s="68" t="s">
        <v>1623</v>
      </c>
      <c r="AC245" s="68" t="s">
        <v>1624</v>
      </c>
      <c r="AD245" s="68" t="s">
        <v>1619</v>
      </c>
      <c r="AE245" s="68" t="s">
        <v>164</v>
      </c>
      <c r="AF245" s="68" t="s">
        <v>1622</v>
      </c>
      <c r="AG245" s="68" t="s">
        <v>1624</v>
      </c>
      <c r="AH245" s="68" t="s">
        <v>1625</v>
      </c>
      <c r="AI245" s="68" t="s">
        <v>1623</v>
      </c>
      <c r="AJ245" s="68" t="s">
        <v>1622</v>
      </c>
      <c r="AK245" s="68" t="s">
        <v>1619</v>
      </c>
      <c r="AL245" s="68" t="s">
        <v>1623</v>
      </c>
      <c r="AM245" s="68" t="s">
        <v>1623</v>
      </c>
      <c r="AN245" s="68" t="s">
        <v>1622</v>
      </c>
      <c r="AO245" s="68" t="s">
        <v>1622</v>
      </c>
      <c r="AP245" s="68" t="s">
        <v>1620</v>
      </c>
      <c r="AQ245" s="68" t="s">
        <v>1623</v>
      </c>
      <c r="AR245" s="68" t="s">
        <v>1620</v>
      </c>
      <c r="AS245" s="68" t="s">
        <v>1622</v>
      </c>
      <c r="AT245" s="68" t="s">
        <v>1624</v>
      </c>
      <c r="AU245" s="68" t="s">
        <v>1622</v>
      </c>
      <c r="AV245" s="68" t="s">
        <v>1626</v>
      </c>
      <c r="AW245" s="68" t="s">
        <v>1622</v>
      </c>
      <c r="AX245" s="68" t="s">
        <v>1621</v>
      </c>
      <c r="AY245" s="68" t="s">
        <v>1624</v>
      </c>
      <c r="AZ245" s="68" t="s">
        <v>164</v>
      </c>
      <c r="BA245" s="68" t="s">
        <v>1626</v>
      </c>
      <c r="BB245" s="68" t="s">
        <v>1623</v>
      </c>
      <c r="BC245" s="68" t="s">
        <v>1622</v>
      </c>
      <c r="BD245" s="68" t="s">
        <v>1624</v>
      </c>
      <c r="BE245" s="68" t="s">
        <v>1622</v>
      </c>
      <c r="BF245" s="68" t="s">
        <v>1623</v>
      </c>
      <c r="BG245" s="68" t="s">
        <v>164</v>
      </c>
      <c r="BH245" s="68" t="s">
        <v>1623</v>
      </c>
      <c r="BI245" s="68" t="s">
        <v>1617</v>
      </c>
      <c r="BM245" s="68" t="s">
        <v>164</v>
      </c>
    </row>
    <row r="246" spans="1:65">
      <c r="A246" s="132">
        <v>45146</v>
      </c>
      <c r="B246" s="68" t="s">
        <v>1627</v>
      </c>
      <c r="C246" s="68" t="s">
        <v>1625</v>
      </c>
      <c r="D246" s="68" t="s">
        <v>1623</v>
      </c>
      <c r="E246" s="68" t="s">
        <v>1622</v>
      </c>
      <c r="F246" s="68" t="s">
        <v>164</v>
      </c>
      <c r="G246" s="68" t="s">
        <v>1623</v>
      </c>
      <c r="H246" s="68" t="s">
        <v>1622</v>
      </c>
      <c r="I246" s="68" t="s">
        <v>1626</v>
      </c>
      <c r="J246" s="68" t="s">
        <v>164</v>
      </c>
      <c r="K246" s="68" t="s">
        <v>1620</v>
      </c>
      <c r="L246" s="68" t="s">
        <v>1622</v>
      </c>
      <c r="M246" s="68" t="s">
        <v>164</v>
      </c>
      <c r="N246" s="68" t="s">
        <v>1622</v>
      </c>
      <c r="O246" s="68" t="s">
        <v>164</v>
      </c>
      <c r="P246" s="68" t="s">
        <v>1627</v>
      </c>
      <c r="Q246" s="68" t="s">
        <v>164</v>
      </c>
      <c r="R246" s="68" t="s">
        <v>1622</v>
      </c>
      <c r="S246" s="68" t="s">
        <v>1624</v>
      </c>
      <c r="T246" s="68" t="s">
        <v>1622</v>
      </c>
      <c r="U246" s="68" t="s">
        <v>1625</v>
      </c>
      <c r="V246" s="68" t="s">
        <v>164</v>
      </c>
      <c r="W246" s="68" t="s">
        <v>1622</v>
      </c>
      <c r="X246" s="68" t="s">
        <v>1624</v>
      </c>
      <c r="Y246" s="68" t="s">
        <v>1624</v>
      </c>
      <c r="Z246" s="68" t="s">
        <v>1622</v>
      </c>
      <c r="AA246" s="68" t="s">
        <v>1620</v>
      </c>
      <c r="AB246" s="68" t="s">
        <v>1623</v>
      </c>
      <c r="AC246" s="68" t="s">
        <v>1624</v>
      </c>
      <c r="AD246" s="68" t="s">
        <v>1619</v>
      </c>
      <c r="AE246" s="68" t="s">
        <v>164</v>
      </c>
      <c r="AF246" s="68" t="s">
        <v>1622</v>
      </c>
      <c r="AG246" s="68" t="s">
        <v>1624</v>
      </c>
      <c r="AH246" s="68" t="s">
        <v>1625</v>
      </c>
      <c r="AI246" s="68" t="s">
        <v>1623</v>
      </c>
      <c r="AJ246" s="68" t="s">
        <v>1622</v>
      </c>
      <c r="AK246" s="68" t="s">
        <v>1619</v>
      </c>
      <c r="AL246" s="68" t="s">
        <v>1623</v>
      </c>
      <c r="AM246" s="68" t="s">
        <v>1623</v>
      </c>
      <c r="AN246" s="68" t="s">
        <v>1622</v>
      </c>
      <c r="AO246" s="68" t="s">
        <v>1622</v>
      </c>
      <c r="AP246" s="68" t="s">
        <v>1620</v>
      </c>
      <c r="AQ246" s="68" t="s">
        <v>1623</v>
      </c>
      <c r="AR246" s="68" t="s">
        <v>1620</v>
      </c>
      <c r="AS246" s="68" t="s">
        <v>1622</v>
      </c>
      <c r="AT246" s="68" t="s">
        <v>1624</v>
      </c>
      <c r="AU246" s="68" t="s">
        <v>1622</v>
      </c>
      <c r="AV246" s="68" t="s">
        <v>1626</v>
      </c>
      <c r="AW246" s="68" t="s">
        <v>1622</v>
      </c>
      <c r="AX246" s="68" t="s">
        <v>1621</v>
      </c>
      <c r="AY246" s="68" t="s">
        <v>1624</v>
      </c>
      <c r="AZ246" s="68" t="s">
        <v>164</v>
      </c>
      <c r="BA246" s="68" t="s">
        <v>1626</v>
      </c>
      <c r="BB246" s="68" t="s">
        <v>1623</v>
      </c>
      <c r="BC246" s="68" t="s">
        <v>1622</v>
      </c>
      <c r="BD246" s="68" t="s">
        <v>1624</v>
      </c>
      <c r="BE246" s="68" t="s">
        <v>1622</v>
      </c>
      <c r="BF246" s="68" t="s">
        <v>1623</v>
      </c>
      <c r="BG246" s="68" t="s">
        <v>164</v>
      </c>
      <c r="BH246" s="68" t="s">
        <v>1623</v>
      </c>
      <c r="BI246" s="68" t="s">
        <v>1617</v>
      </c>
      <c r="BM246" s="68" t="s">
        <v>164</v>
      </c>
    </row>
    <row r="247" spans="1:65">
      <c r="A247" s="132">
        <v>45147</v>
      </c>
      <c r="B247" s="68" t="s">
        <v>1627</v>
      </c>
      <c r="C247" s="68" t="s">
        <v>1625</v>
      </c>
      <c r="D247" s="68" t="s">
        <v>1623</v>
      </c>
      <c r="E247" s="68" t="s">
        <v>1622</v>
      </c>
      <c r="F247" s="68" t="s">
        <v>164</v>
      </c>
      <c r="G247" s="68" t="s">
        <v>1623</v>
      </c>
      <c r="H247" s="68" t="s">
        <v>1622</v>
      </c>
      <c r="I247" s="68" t="s">
        <v>1626</v>
      </c>
      <c r="J247" s="68" t="s">
        <v>164</v>
      </c>
      <c r="K247" s="68" t="s">
        <v>1620</v>
      </c>
      <c r="L247" s="68" t="s">
        <v>1622</v>
      </c>
      <c r="M247" s="68" t="s">
        <v>164</v>
      </c>
      <c r="N247" s="68" t="s">
        <v>1622</v>
      </c>
      <c r="O247" s="68" t="s">
        <v>164</v>
      </c>
      <c r="P247" s="68" t="s">
        <v>1627</v>
      </c>
      <c r="Q247" s="68" t="s">
        <v>164</v>
      </c>
      <c r="R247" s="68" t="s">
        <v>1622</v>
      </c>
      <c r="S247" s="68" t="s">
        <v>1624</v>
      </c>
      <c r="T247" s="68" t="s">
        <v>1622</v>
      </c>
      <c r="U247" s="68" t="s">
        <v>1625</v>
      </c>
      <c r="V247" s="68" t="s">
        <v>164</v>
      </c>
      <c r="W247" s="68" t="s">
        <v>1622</v>
      </c>
      <c r="X247" s="68" t="s">
        <v>1624</v>
      </c>
      <c r="Y247" s="68" t="s">
        <v>1624</v>
      </c>
      <c r="Z247" s="68" t="s">
        <v>1622</v>
      </c>
      <c r="AA247" s="68" t="s">
        <v>1620</v>
      </c>
      <c r="AB247" s="68" t="s">
        <v>1623</v>
      </c>
      <c r="AC247" s="68" t="s">
        <v>1624</v>
      </c>
      <c r="AD247" s="68" t="s">
        <v>1619</v>
      </c>
      <c r="AE247" s="68" t="s">
        <v>164</v>
      </c>
      <c r="AF247" s="68" t="s">
        <v>1622</v>
      </c>
      <c r="AG247" s="68" t="s">
        <v>1624</v>
      </c>
      <c r="AH247" s="68" t="s">
        <v>1625</v>
      </c>
      <c r="AI247" s="68" t="s">
        <v>1623</v>
      </c>
      <c r="AJ247" s="68" t="s">
        <v>1622</v>
      </c>
      <c r="AK247" s="68" t="s">
        <v>1619</v>
      </c>
      <c r="AL247" s="68" t="s">
        <v>1623</v>
      </c>
      <c r="AM247" s="68" t="s">
        <v>1623</v>
      </c>
      <c r="AN247" s="68" t="s">
        <v>1622</v>
      </c>
      <c r="AO247" s="68" t="s">
        <v>1622</v>
      </c>
      <c r="AP247" s="68" t="s">
        <v>1620</v>
      </c>
      <c r="AQ247" s="68" t="s">
        <v>1623</v>
      </c>
      <c r="AR247" s="68" t="s">
        <v>1620</v>
      </c>
      <c r="AS247" s="68" t="s">
        <v>1622</v>
      </c>
      <c r="AT247" s="68" t="s">
        <v>1624</v>
      </c>
      <c r="AU247" s="68" t="s">
        <v>1622</v>
      </c>
      <c r="AV247" s="68" t="s">
        <v>1626</v>
      </c>
      <c r="AW247" s="68" t="s">
        <v>1622</v>
      </c>
      <c r="AX247" s="68" t="s">
        <v>1621</v>
      </c>
      <c r="AY247" s="68" t="s">
        <v>1624</v>
      </c>
      <c r="AZ247" s="68" t="s">
        <v>164</v>
      </c>
      <c r="BA247" s="68" t="s">
        <v>1626</v>
      </c>
      <c r="BB247" s="68" t="s">
        <v>1623</v>
      </c>
      <c r="BC247" s="68" t="s">
        <v>1622</v>
      </c>
      <c r="BD247" s="68" t="s">
        <v>1624</v>
      </c>
      <c r="BE247" s="68" t="s">
        <v>1622</v>
      </c>
      <c r="BF247" s="68" t="s">
        <v>1623</v>
      </c>
      <c r="BG247" s="68" t="s">
        <v>164</v>
      </c>
      <c r="BH247" s="68" t="s">
        <v>1623</v>
      </c>
      <c r="BI247" s="68" t="s">
        <v>1617</v>
      </c>
      <c r="BM247" s="68" t="s">
        <v>164</v>
      </c>
    </row>
    <row r="248" spans="1:65">
      <c r="A248" s="132">
        <v>45148</v>
      </c>
      <c r="B248" s="68" t="s">
        <v>1627</v>
      </c>
      <c r="C248" s="68" t="s">
        <v>1625</v>
      </c>
      <c r="D248" s="68" t="s">
        <v>1623</v>
      </c>
      <c r="E248" s="68" t="s">
        <v>1622</v>
      </c>
      <c r="F248" s="68" t="s">
        <v>164</v>
      </c>
      <c r="G248" s="68" t="s">
        <v>1623</v>
      </c>
      <c r="H248" s="68" t="s">
        <v>1622</v>
      </c>
      <c r="I248" s="68" t="s">
        <v>1626</v>
      </c>
      <c r="J248" s="68" t="s">
        <v>164</v>
      </c>
      <c r="K248" s="68" t="s">
        <v>1620</v>
      </c>
      <c r="L248" s="68" t="s">
        <v>1622</v>
      </c>
      <c r="M248" s="68" t="s">
        <v>164</v>
      </c>
      <c r="N248" s="68" t="s">
        <v>1622</v>
      </c>
      <c r="O248" s="68" t="s">
        <v>164</v>
      </c>
      <c r="P248" s="68" t="s">
        <v>1627</v>
      </c>
      <c r="Q248" s="68" t="s">
        <v>164</v>
      </c>
      <c r="R248" s="68" t="s">
        <v>1622</v>
      </c>
      <c r="S248" s="68" t="s">
        <v>1624</v>
      </c>
      <c r="T248" s="68" t="s">
        <v>1622</v>
      </c>
      <c r="U248" s="68" t="s">
        <v>1625</v>
      </c>
      <c r="V248" s="68" t="s">
        <v>164</v>
      </c>
      <c r="W248" s="68" t="s">
        <v>1622</v>
      </c>
      <c r="X248" s="68" t="s">
        <v>1624</v>
      </c>
      <c r="Y248" s="68" t="s">
        <v>1624</v>
      </c>
      <c r="Z248" s="68" t="s">
        <v>1622</v>
      </c>
      <c r="AA248" s="68" t="s">
        <v>1620</v>
      </c>
      <c r="AB248" s="68" t="s">
        <v>1623</v>
      </c>
      <c r="AC248" s="68" t="s">
        <v>1624</v>
      </c>
      <c r="AD248" s="68" t="s">
        <v>1619</v>
      </c>
      <c r="AE248" s="68" t="s">
        <v>164</v>
      </c>
      <c r="AF248" s="68" t="s">
        <v>1622</v>
      </c>
      <c r="AG248" s="68" t="s">
        <v>1624</v>
      </c>
      <c r="AH248" s="68" t="s">
        <v>1625</v>
      </c>
      <c r="AI248" s="68" t="s">
        <v>1623</v>
      </c>
      <c r="AJ248" s="68" t="s">
        <v>1622</v>
      </c>
      <c r="AK248" s="68" t="s">
        <v>1619</v>
      </c>
      <c r="AL248" s="68" t="s">
        <v>1623</v>
      </c>
      <c r="AM248" s="68" t="s">
        <v>1623</v>
      </c>
      <c r="AN248" s="68" t="s">
        <v>1622</v>
      </c>
      <c r="AO248" s="68" t="s">
        <v>1622</v>
      </c>
      <c r="AP248" s="68" t="s">
        <v>1620</v>
      </c>
      <c r="AQ248" s="68" t="s">
        <v>1623</v>
      </c>
      <c r="AR248" s="68" t="s">
        <v>1620</v>
      </c>
      <c r="AS248" s="68" t="s">
        <v>1622</v>
      </c>
      <c r="AT248" s="68" t="s">
        <v>1624</v>
      </c>
      <c r="AU248" s="68" t="s">
        <v>1622</v>
      </c>
      <c r="AV248" s="68" t="s">
        <v>1626</v>
      </c>
      <c r="AW248" s="68" t="s">
        <v>1622</v>
      </c>
      <c r="AX248" s="68" t="s">
        <v>1621</v>
      </c>
      <c r="AY248" s="68" t="s">
        <v>1624</v>
      </c>
      <c r="AZ248" s="68" t="s">
        <v>164</v>
      </c>
      <c r="BA248" s="68" t="s">
        <v>1626</v>
      </c>
      <c r="BB248" s="68" t="s">
        <v>1623</v>
      </c>
      <c r="BC248" s="68" t="s">
        <v>1622</v>
      </c>
      <c r="BD248" s="68" t="s">
        <v>1624</v>
      </c>
      <c r="BE248" s="68" t="s">
        <v>1622</v>
      </c>
      <c r="BF248" s="68" t="s">
        <v>1623</v>
      </c>
      <c r="BG248" s="68" t="s">
        <v>164</v>
      </c>
      <c r="BH248" s="68" t="s">
        <v>1620</v>
      </c>
      <c r="BI248" s="68" t="s">
        <v>1617</v>
      </c>
      <c r="BM248" s="68" t="s">
        <v>164</v>
      </c>
    </row>
    <row r="249" spans="1:65">
      <c r="A249" s="132">
        <v>45149</v>
      </c>
      <c r="B249" s="68" t="s">
        <v>1627</v>
      </c>
      <c r="C249" s="68" t="s">
        <v>1625</v>
      </c>
      <c r="D249" s="68" t="s">
        <v>1623</v>
      </c>
      <c r="E249" s="68" t="s">
        <v>1622</v>
      </c>
      <c r="F249" s="68" t="s">
        <v>164</v>
      </c>
      <c r="G249" s="68" t="s">
        <v>1623</v>
      </c>
      <c r="H249" s="68" t="s">
        <v>1622</v>
      </c>
      <c r="I249" s="68" t="s">
        <v>1626</v>
      </c>
      <c r="J249" s="68" t="s">
        <v>164</v>
      </c>
      <c r="K249" s="68" t="s">
        <v>1620</v>
      </c>
      <c r="L249" s="68" t="s">
        <v>1622</v>
      </c>
      <c r="M249" s="68" t="s">
        <v>164</v>
      </c>
      <c r="N249" s="68" t="s">
        <v>1622</v>
      </c>
      <c r="O249" s="68" t="s">
        <v>164</v>
      </c>
      <c r="P249" s="68" t="s">
        <v>1627</v>
      </c>
      <c r="Q249" s="68" t="s">
        <v>164</v>
      </c>
      <c r="R249" s="68" t="s">
        <v>1622</v>
      </c>
      <c r="S249" s="68" t="s">
        <v>1624</v>
      </c>
      <c r="T249" s="68" t="s">
        <v>1622</v>
      </c>
      <c r="U249" s="68" t="s">
        <v>1625</v>
      </c>
      <c r="V249" s="68" t="s">
        <v>164</v>
      </c>
      <c r="W249" s="68" t="s">
        <v>1622</v>
      </c>
      <c r="X249" s="68" t="s">
        <v>1624</v>
      </c>
      <c r="Y249" s="68" t="s">
        <v>1624</v>
      </c>
      <c r="Z249" s="68" t="s">
        <v>1622</v>
      </c>
      <c r="AA249" s="68" t="s">
        <v>1620</v>
      </c>
      <c r="AB249" s="68" t="s">
        <v>1623</v>
      </c>
      <c r="AC249" s="68" t="s">
        <v>1624</v>
      </c>
      <c r="AD249" s="68" t="s">
        <v>1619</v>
      </c>
      <c r="AE249" s="68" t="s">
        <v>164</v>
      </c>
      <c r="AF249" s="68" t="s">
        <v>1622</v>
      </c>
      <c r="AG249" s="68" t="s">
        <v>1624</v>
      </c>
      <c r="AH249" s="68" t="s">
        <v>1625</v>
      </c>
      <c r="AI249" s="68" t="s">
        <v>1623</v>
      </c>
      <c r="AJ249" s="68" t="s">
        <v>1622</v>
      </c>
      <c r="AK249" s="68" t="s">
        <v>1619</v>
      </c>
      <c r="AL249" s="68" t="s">
        <v>1623</v>
      </c>
      <c r="AM249" s="68" t="s">
        <v>1623</v>
      </c>
      <c r="AN249" s="68" t="s">
        <v>1622</v>
      </c>
      <c r="AO249" s="68" t="s">
        <v>1622</v>
      </c>
      <c r="AP249" s="68" t="s">
        <v>1620</v>
      </c>
      <c r="AQ249" s="68" t="s">
        <v>1623</v>
      </c>
      <c r="AR249" s="68" t="s">
        <v>1620</v>
      </c>
      <c r="AS249" s="68" t="s">
        <v>1622</v>
      </c>
      <c r="AT249" s="68" t="s">
        <v>1624</v>
      </c>
      <c r="AU249" s="68" t="s">
        <v>1622</v>
      </c>
      <c r="AV249" s="68" t="s">
        <v>1626</v>
      </c>
      <c r="AW249" s="68" t="s">
        <v>1622</v>
      </c>
      <c r="AX249" s="68" t="s">
        <v>1621</v>
      </c>
      <c r="AY249" s="68" t="s">
        <v>1624</v>
      </c>
      <c r="AZ249" s="68" t="s">
        <v>164</v>
      </c>
      <c r="BA249" s="68" t="s">
        <v>1626</v>
      </c>
      <c r="BB249" s="68" t="s">
        <v>1623</v>
      </c>
      <c r="BC249" s="68" t="s">
        <v>1622</v>
      </c>
      <c r="BD249" s="68" t="s">
        <v>1624</v>
      </c>
      <c r="BE249" s="68" t="s">
        <v>1622</v>
      </c>
      <c r="BF249" s="68" t="s">
        <v>1623</v>
      </c>
      <c r="BG249" s="68" t="s">
        <v>164</v>
      </c>
      <c r="BH249" s="68" t="s">
        <v>1620</v>
      </c>
      <c r="BI249" s="68" t="s">
        <v>1617</v>
      </c>
      <c r="BM249" s="68" t="s">
        <v>164</v>
      </c>
    </row>
    <row r="250" spans="1:65">
      <c r="A250" s="132">
        <v>45150</v>
      </c>
      <c r="B250" s="68" t="s">
        <v>1627</v>
      </c>
      <c r="C250" s="68" t="s">
        <v>1625</v>
      </c>
      <c r="D250" s="68" t="s">
        <v>1623</v>
      </c>
      <c r="E250" s="68" t="s">
        <v>1622</v>
      </c>
      <c r="F250" s="68" t="s">
        <v>164</v>
      </c>
      <c r="G250" s="68" t="s">
        <v>1623</v>
      </c>
      <c r="H250" s="68" t="s">
        <v>1622</v>
      </c>
      <c r="I250" s="68" t="s">
        <v>1626</v>
      </c>
      <c r="J250" s="68" t="s">
        <v>164</v>
      </c>
      <c r="K250" s="68" t="s">
        <v>1620</v>
      </c>
      <c r="L250" s="68" t="s">
        <v>1622</v>
      </c>
      <c r="M250" s="68" t="s">
        <v>164</v>
      </c>
      <c r="N250" s="68" t="s">
        <v>1622</v>
      </c>
      <c r="O250" s="68" t="s">
        <v>164</v>
      </c>
      <c r="P250" s="68" t="s">
        <v>1627</v>
      </c>
      <c r="Q250" s="68" t="s">
        <v>164</v>
      </c>
      <c r="R250" s="68" t="s">
        <v>1622</v>
      </c>
      <c r="S250" s="68" t="s">
        <v>1624</v>
      </c>
      <c r="T250" s="68" t="s">
        <v>1622</v>
      </c>
      <c r="U250" s="68" t="s">
        <v>1625</v>
      </c>
      <c r="V250" s="68" t="s">
        <v>164</v>
      </c>
      <c r="W250" s="68" t="s">
        <v>1622</v>
      </c>
      <c r="X250" s="68" t="s">
        <v>1624</v>
      </c>
      <c r="Y250" s="68" t="s">
        <v>1624</v>
      </c>
      <c r="Z250" s="68" t="s">
        <v>1622</v>
      </c>
      <c r="AA250" s="68" t="s">
        <v>1620</v>
      </c>
      <c r="AB250" s="68" t="s">
        <v>1623</v>
      </c>
      <c r="AC250" s="68" t="s">
        <v>1624</v>
      </c>
      <c r="AD250" s="68" t="s">
        <v>1619</v>
      </c>
      <c r="AE250" s="68" t="s">
        <v>164</v>
      </c>
      <c r="AF250" s="68" t="s">
        <v>1622</v>
      </c>
      <c r="AG250" s="68" t="s">
        <v>1624</v>
      </c>
      <c r="AH250" s="68" t="s">
        <v>1625</v>
      </c>
      <c r="AI250" s="68" t="s">
        <v>1623</v>
      </c>
      <c r="AJ250" s="68" t="s">
        <v>1622</v>
      </c>
      <c r="AK250" s="68" t="s">
        <v>1619</v>
      </c>
      <c r="AL250" s="68" t="s">
        <v>1623</v>
      </c>
      <c r="AM250" s="68" t="s">
        <v>1623</v>
      </c>
      <c r="AN250" s="68" t="s">
        <v>1622</v>
      </c>
      <c r="AO250" s="68" t="s">
        <v>1622</v>
      </c>
      <c r="AP250" s="68" t="s">
        <v>1620</v>
      </c>
      <c r="AQ250" s="68" t="s">
        <v>1623</v>
      </c>
      <c r="AR250" s="68" t="s">
        <v>1620</v>
      </c>
      <c r="AS250" s="68" t="s">
        <v>1622</v>
      </c>
      <c r="AT250" s="68" t="s">
        <v>1624</v>
      </c>
      <c r="AU250" s="68" t="s">
        <v>1622</v>
      </c>
      <c r="AV250" s="68" t="s">
        <v>1626</v>
      </c>
      <c r="AW250" s="68" t="s">
        <v>1622</v>
      </c>
      <c r="AX250" s="68" t="s">
        <v>1621</v>
      </c>
      <c r="AY250" s="68" t="s">
        <v>1624</v>
      </c>
      <c r="AZ250" s="68" t="s">
        <v>164</v>
      </c>
      <c r="BA250" s="68" t="s">
        <v>1626</v>
      </c>
      <c r="BB250" s="68" t="s">
        <v>1623</v>
      </c>
      <c r="BC250" s="68" t="s">
        <v>1622</v>
      </c>
      <c r="BD250" s="68" t="s">
        <v>1624</v>
      </c>
      <c r="BE250" s="68" t="s">
        <v>1622</v>
      </c>
      <c r="BF250" s="68" t="s">
        <v>1623</v>
      </c>
      <c r="BG250" s="68" t="s">
        <v>164</v>
      </c>
      <c r="BH250" s="68" t="s">
        <v>1620</v>
      </c>
      <c r="BI250" s="68" t="s">
        <v>1617</v>
      </c>
      <c r="BM250" s="68" t="s">
        <v>164</v>
      </c>
    </row>
    <row r="251" spans="1:65">
      <c r="A251" s="132">
        <v>45151</v>
      </c>
      <c r="B251" s="68" t="s">
        <v>1627</v>
      </c>
      <c r="C251" s="68" t="s">
        <v>1625</v>
      </c>
      <c r="D251" s="68" t="s">
        <v>1623</v>
      </c>
      <c r="E251" s="68" t="s">
        <v>1622</v>
      </c>
      <c r="F251" s="68" t="s">
        <v>164</v>
      </c>
      <c r="G251" s="68" t="s">
        <v>1623</v>
      </c>
      <c r="H251" s="68" t="s">
        <v>1622</v>
      </c>
      <c r="I251" s="68" t="s">
        <v>1626</v>
      </c>
      <c r="J251" s="68" t="s">
        <v>164</v>
      </c>
      <c r="K251" s="68" t="s">
        <v>1620</v>
      </c>
      <c r="L251" s="68" t="s">
        <v>1622</v>
      </c>
      <c r="M251" s="68" t="s">
        <v>164</v>
      </c>
      <c r="N251" s="68" t="s">
        <v>1622</v>
      </c>
      <c r="O251" s="68" t="s">
        <v>164</v>
      </c>
      <c r="P251" s="68" t="s">
        <v>1627</v>
      </c>
      <c r="Q251" s="68" t="s">
        <v>164</v>
      </c>
      <c r="R251" s="68" t="s">
        <v>1622</v>
      </c>
      <c r="S251" s="68" t="s">
        <v>1624</v>
      </c>
      <c r="T251" s="68" t="s">
        <v>1622</v>
      </c>
      <c r="U251" s="68" t="s">
        <v>1625</v>
      </c>
      <c r="V251" s="68" t="s">
        <v>164</v>
      </c>
      <c r="W251" s="68" t="s">
        <v>1622</v>
      </c>
      <c r="X251" s="68" t="s">
        <v>1624</v>
      </c>
      <c r="Y251" s="68" t="s">
        <v>1624</v>
      </c>
      <c r="Z251" s="68" t="s">
        <v>1622</v>
      </c>
      <c r="AA251" s="68" t="s">
        <v>1620</v>
      </c>
      <c r="AB251" s="68" t="s">
        <v>1623</v>
      </c>
      <c r="AC251" s="68" t="s">
        <v>1624</v>
      </c>
      <c r="AD251" s="68" t="s">
        <v>1619</v>
      </c>
      <c r="AE251" s="68" t="s">
        <v>164</v>
      </c>
      <c r="AF251" s="68" t="s">
        <v>1622</v>
      </c>
      <c r="AG251" s="68" t="s">
        <v>1624</v>
      </c>
      <c r="AH251" s="68" t="s">
        <v>1625</v>
      </c>
      <c r="AI251" s="68" t="s">
        <v>1623</v>
      </c>
      <c r="AJ251" s="68" t="s">
        <v>1622</v>
      </c>
      <c r="AK251" s="68" t="s">
        <v>1619</v>
      </c>
      <c r="AL251" s="68" t="s">
        <v>1623</v>
      </c>
      <c r="AM251" s="68" t="s">
        <v>1623</v>
      </c>
      <c r="AN251" s="68" t="s">
        <v>1622</v>
      </c>
      <c r="AO251" s="68" t="s">
        <v>1622</v>
      </c>
      <c r="AP251" s="68" t="s">
        <v>1620</v>
      </c>
      <c r="AQ251" s="68" t="s">
        <v>1623</v>
      </c>
      <c r="AR251" s="68" t="s">
        <v>1620</v>
      </c>
      <c r="AS251" s="68" t="s">
        <v>1622</v>
      </c>
      <c r="AT251" s="68" t="s">
        <v>1624</v>
      </c>
      <c r="AU251" s="68" t="s">
        <v>1622</v>
      </c>
      <c r="AV251" s="68" t="s">
        <v>1626</v>
      </c>
      <c r="AW251" s="68" t="s">
        <v>1622</v>
      </c>
      <c r="AX251" s="68" t="s">
        <v>1621</v>
      </c>
      <c r="AY251" s="68" t="s">
        <v>1624</v>
      </c>
      <c r="AZ251" s="68" t="s">
        <v>164</v>
      </c>
      <c r="BA251" s="68" t="s">
        <v>1626</v>
      </c>
      <c r="BB251" s="68" t="s">
        <v>1623</v>
      </c>
      <c r="BC251" s="68" t="s">
        <v>1622</v>
      </c>
      <c r="BD251" s="68" t="s">
        <v>1624</v>
      </c>
      <c r="BE251" s="68" t="s">
        <v>1622</v>
      </c>
      <c r="BF251" s="68" t="s">
        <v>1623</v>
      </c>
      <c r="BG251" s="68" t="s">
        <v>164</v>
      </c>
      <c r="BH251" s="68" t="s">
        <v>1620</v>
      </c>
      <c r="BI251" s="68" t="s">
        <v>1617</v>
      </c>
      <c r="BM251" s="68" t="s">
        <v>164</v>
      </c>
    </row>
    <row r="252" spans="1:65">
      <c r="A252" s="132">
        <v>45152</v>
      </c>
      <c r="B252" s="68" t="s">
        <v>1627</v>
      </c>
      <c r="C252" s="68" t="s">
        <v>1625</v>
      </c>
      <c r="D252" s="68" t="s">
        <v>1623</v>
      </c>
      <c r="E252" s="68" t="s">
        <v>1622</v>
      </c>
      <c r="F252" s="68" t="s">
        <v>164</v>
      </c>
      <c r="G252" s="68" t="s">
        <v>1623</v>
      </c>
      <c r="H252" s="68" t="s">
        <v>1622</v>
      </c>
      <c r="I252" s="68" t="s">
        <v>1626</v>
      </c>
      <c r="J252" s="68" t="s">
        <v>164</v>
      </c>
      <c r="K252" s="68" t="s">
        <v>1620</v>
      </c>
      <c r="L252" s="68" t="s">
        <v>1622</v>
      </c>
      <c r="M252" s="68" t="s">
        <v>164</v>
      </c>
      <c r="N252" s="68" t="s">
        <v>1622</v>
      </c>
      <c r="O252" s="68" t="s">
        <v>164</v>
      </c>
      <c r="P252" s="68" t="s">
        <v>1627</v>
      </c>
      <c r="Q252" s="68" t="s">
        <v>164</v>
      </c>
      <c r="R252" s="68" t="s">
        <v>1622</v>
      </c>
      <c r="S252" s="68" t="s">
        <v>1624</v>
      </c>
      <c r="T252" s="68" t="s">
        <v>1622</v>
      </c>
      <c r="U252" s="68" t="s">
        <v>1625</v>
      </c>
      <c r="V252" s="68" t="s">
        <v>164</v>
      </c>
      <c r="W252" s="68" t="s">
        <v>1622</v>
      </c>
      <c r="X252" s="68" t="s">
        <v>1624</v>
      </c>
      <c r="Y252" s="68" t="s">
        <v>1624</v>
      </c>
      <c r="Z252" s="68" t="s">
        <v>1622</v>
      </c>
      <c r="AA252" s="68" t="s">
        <v>1620</v>
      </c>
      <c r="AB252" s="68" t="s">
        <v>1623</v>
      </c>
      <c r="AC252" s="68" t="s">
        <v>1624</v>
      </c>
      <c r="AD252" s="68" t="s">
        <v>1619</v>
      </c>
      <c r="AE252" s="68" t="s">
        <v>164</v>
      </c>
      <c r="AF252" s="68" t="s">
        <v>1622</v>
      </c>
      <c r="AG252" s="68" t="s">
        <v>1624</v>
      </c>
      <c r="AH252" s="68" t="s">
        <v>1625</v>
      </c>
      <c r="AI252" s="68" t="s">
        <v>1623</v>
      </c>
      <c r="AJ252" s="68" t="s">
        <v>1622</v>
      </c>
      <c r="AK252" s="68" t="s">
        <v>1619</v>
      </c>
      <c r="AL252" s="68" t="s">
        <v>1623</v>
      </c>
      <c r="AM252" s="68" t="s">
        <v>1623</v>
      </c>
      <c r="AN252" s="68" t="s">
        <v>1622</v>
      </c>
      <c r="AO252" s="68" t="s">
        <v>1622</v>
      </c>
      <c r="AP252" s="68" t="s">
        <v>1620</v>
      </c>
      <c r="AQ252" s="68" t="s">
        <v>1623</v>
      </c>
      <c r="AR252" s="68" t="s">
        <v>1620</v>
      </c>
      <c r="AS252" s="68" t="s">
        <v>1622</v>
      </c>
      <c r="AT252" s="68" t="s">
        <v>1624</v>
      </c>
      <c r="AU252" s="68" t="s">
        <v>1622</v>
      </c>
      <c r="AV252" s="68" t="s">
        <v>1626</v>
      </c>
      <c r="AW252" s="68" t="s">
        <v>1622</v>
      </c>
      <c r="AX252" s="68" t="s">
        <v>1621</v>
      </c>
      <c r="AY252" s="68" t="s">
        <v>1624</v>
      </c>
      <c r="AZ252" s="68" t="s">
        <v>164</v>
      </c>
      <c r="BA252" s="68" t="s">
        <v>1626</v>
      </c>
      <c r="BB252" s="68" t="s">
        <v>1623</v>
      </c>
      <c r="BC252" s="68" t="s">
        <v>1622</v>
      </c>
      <c r="BD252" s="68" t="s">
        <v>1624</v>
      </c>
      <c r="BE252" s="68" t="s">
        <v>1622</v>
      </c>
      <c r="BF252" s="68" t="s">
        <v>1623</v>
      </c>
      <c r="BG252" s="68" t="s">
        <v>164</v>
      </c>
      <c r="BH252" s="68" t="s">
        <v>1620</v>
      </c>
      <c r="BI252" s="68" t="s">
        <v>1617</v>
      </c>
      <c r="BM252" s="68" t="s">
        <v>164</v>
      </c>
    </row>
    <row r="253" spans="1:65">
      <c r="A253" s="132">
        <v>45153</v>
      </c>
      <c r="B253" s="68" t="s">
        <v>1627</v>
      </c>
      <c r="C253" s="68" t="s">
        <v>1625</v>
      </c>
      <c r="D253" s="68" t="s">
        <v>1623</v>
      </c>
      <c r="E253" s="68" t="s">
        <v>1622</v>
      </c>
      <c r="F253" s="68" t="s">
        <v>164</v>
      </c>
      <c r="G253" s="68" t="s">
        <v>1623</v>
      </c>
      <c r="H253" s="68" t="s">
        <v>1622</v>
      </c>
      <c r="I253" s="68" t="s">
        <v>1626</v>
      </c>
      <c r="J253" s="68" t="s">
        <v>164</v>
      </c>
      <c r="K253" s="68" t="s">
        <v>1620</v>
      </c>
      <c r="L253" s="68" t="s">
        <v>1622</v>
      </c>
      <c r="M253" s="68" t="s">
        <v>164</v>
      </c>
      <c r="N253" s="68" t="s">
        <v>1622</v>
      </c>
      <c r="O253" s="68" t="s">
        <v>164</v>
      </c>
      <c r="P253" s="68" t="s">
        <v>1627</v>
      </c>
      <c r="Q253" s="68" t="s">
        <v>164</v>
      </c>
      <c r="R253" s="68" t="s">
        <v>1622</v>
      </c>
      <c r="S253" s="68" t="s">
        <v>1624</v>
      </c>
      <c r="T253" s="68" t="s">
        <v>1622</v>
      </c>
      <c r="U253" s="68" t="s">
        <v>1625</v>
      </c>
      <c r="V253" s="68" t="s">
        <v>164</v>
      </c>
      <c r="W253" s="68" t="s">
        <v>1622</v>
      </c>
      <c r="X253" s="68" t="s">
        <v>1624</v>
      </c>
      <c r="Y253" s="68" t="s">
        <v>1624</v>
      </c>
      <c r="Z253" s="68" t="s">
        <v>1622</v>
      </c>
      <c r="AA253" s="68" t="s">
        <v>1620</v>
      </c>
      <c r="AB253" s="68" t="s">
        <v>1623</v>
      </c>
      <c r="AC253" s="68" t="s">
        <v>1624</v>
      </c>
      <c r="AD253" s="68" t="s">
        <v>1619</v>
      </c>
      <c r="AE253" s="68" t="s">
        <v>164</v>
      </c>
      <c r="AF253" s="68" t="s">
        <v>1622</v>
      </c>
      <c r="AG253" s="68" t="s">
        <v>1624</v>
      </c>
      <c r="AH253" s="68" t="s">
        <v>1625</v>
      </c>
      <c r="AI253" s="68" t="s">
        <v>1623</v>
      </c>
      <c r="AJ253" s="68" t="s">
        <v>1622</v>
      </c>
      <c r="AK253" s="68" t="s">
        <v>1619</v>
      </c>
      <c r="AL253" s="68" t="s">
        <v>1623</v>
      </c>
      <c r="AM253" s="68" t="s">
        <v>1623</v>
      </c>
      <c r="AN253" s="68" t="s">
        <v>1622</v>
      </c>
      <c r="AO253" s="68" t="s">
        <v>1622</v>
      </c>
      <c r="AP253" s="68" t="s">
        <v>1620</v>
      </c>
      <c r="AQ253" s="68" t="s">
        <v>1623</v>
      </c>
      <c r="AR253" s="68" t="s">
        <v>1620</v>
      </c>
      <c r="AS253" s="68" t="s">
        <v>1622</v>
      </c>
      <c r="AT253" s="68" t="s">
        <v>1624</v>
      </c>
      <c r="AU253" s="68" t="s">
        <v>1622</v>
      </c>
      <c r="AV253" s="68" t="s">
        <v>1626</v>
      </c>
      <c r="AW253" s="68" t="s">
        <v>1622</v>
      </c>
      <c r="AX253" s="68" t="s">
        <v>1621</v>
      </c>
      <c r="AY253" s="68" t="s">
        <v>1624</v>
      </c>
      <c r="AZ253" s="68" t="s">
        <v>164</v>
      </c>
      <c r="BA253" s="68" t="s">
        <v>1626</v>
      </c>
      <c r="BB253" s="68" t="s">
        <v>1623</v>
      </c>
      <c r="BC253" s="68" t="s">
        <v>1622</v>
      </c>
      <c r="BD253" s="68" t="s">
        <v>1624</v>
      </c>
      <c r="BE253" s="68" t="s">
        <v>1622</v>
      </c>
      <c r="BF253" s="68" t="s">
        <v>1623</v>
      </c>
      <c r="BG253" s="68" t="s">
        <v>164</v>
      </c>
      <c r="BH253" s="68" t="s">
        <v>1620</v>
      </c>
      <c r="BI253" s="68" t="s">
        <v>1617</v>
      </c>
      <c r="BM253" s="68" t="s">
        <v>164</v>
      </c>
    </row>
    <row r="254" spans="1:65">
      <c r="A254" s="132">
        <v>45154</v>
      </c>
      <c r="B254" s="68" t="s">
        <v>1627</v>
      </c>
      <c r="C254" s="68" t="s">
        <v>1625</v>
      </c>
      <c r="D254" s="68" t="s">
        <v>1623</v>
      </c>
      <c r="E254" s="68" t="s">
        <v>1622</v>
      </c>
      <c r="F254" s="68" t="s">
        <v>164</v>
      </c>
      <c r="G254" s="68" t="s">
        <v>1623</v>
      </c>
      <c r="H254" s="68" t="s">
        <v>1622</v>
      </c>
      <c r="I254" s="68" t="s">
        <v>1626</v>
      </c>
      <c r="J254" s="68" t="s">
        <v>164</v>
      </c>
      <c r="K254" s="68" t="s">
        <v>1620</v>
      </c>
      <c r="L254" s="68" t="s">
        <v>1622</v>
      </c>
      <c r="M254" s="68" t="s">
        <v>164</v>
      </c>
      <c r="N254" s="68" t="s">
        <v>1622</v>
      </c>
      <c r="O254" s="68" t="s">
        <v>164</v>
      </c>
      <c r="P254" s="68" t="s">
        <v>1627</v>
      </c>
      <c r="Q254" s="68" t="s">
        <v>164</v>
      </c>
      <c r="R254" s="68" t="s">
        <v>1622</v>
      </c>
      <c r="S254" s="68" t="s">
        <v>1624</v>
      </c>
      <c r="T254" s="68" t="s">
        <v>1622</v>
      </c>
      <c r="U254" s="68" t="s">
        <v>1625</v>
      </c>
      <c r="V254" s="68" t="s">
        <v>164</v>
      </c>
      <c r="W254" s="68" t="s">
        <v>1622</v>
      </c>
      <c r="X254" s="68" t="s">
        <v>1624</v>
      </c>
      <c r="Y254" s="68" t="s">
        <v>1624</v>
      </c>
      <c r="Z254" s="68" t="s">
        <v>1622</v>
      </c>
      <c r="AA254" s="68" t="s">
        <v>1620</v>
      </c>
      <c r="AB254" s="68" t="s">
        <v>1623</v>
      </c>
      <c r="AC254" s="68" t="s">
        <v>1624</v>
      </c>
      <c r="AD254" s="68" t="s">
        <v>1619</v>
      </c>
      <c r="AE254" s="68" t="s">
        <v>164</v>
      </c>
      <c r="AF254" s="68" t="s">
        <v>1622</v>
      </c>
      <c r="AG254" s="68" t="s">
        <v>1624</v>
      </c>
      <c r="AH254" s="68" t="s">
        <v>1625</v>
      </c>
      <c r="AI254" s="68" t="s">
        <v>1623</v>
      </c>
      <c r="AJ254" s="68" t="s">
        <v>1622</v>
      </c>
      <c r="AK254" s="68" t="s">
        <v>1619</v>
      </c>
      <c r="AL254" s="68" t="s">
        <v>1623</v>
      </c>
      <c r="AM254" s="68" t="s">
        <v>1623</v>
      </c>
      <c r="AN254" s="68" t="s">
        <v>1622</v>
      </c>
      <c r="AO254" s="68" t="s">
        <v>1622</v>
      </c>
      <c r="AP254" s="68" t="s">
        <v>1620</v>
      </c>
      <c r="AQ254" s="68" t="s">
        <v>1623</v>
      </c>
      <c r="AR254" s="68" t="s">
        <v>1620</v>
      </c>
      <c r="AS254" s="68" t="s">
        <v>1622</v>
      </c>
      <c r="AT254" s="68" t="s">
        <v>1624</v>
      </c>
      <c r="AU254" s="68" t="s">
        <v>1622</v>
      </c>
      <c r="AV254" s="68" t="s">
        <v>1626</v>
      </c>
      <c r="AW254" s="68" t="s">
        <v>1622</v>
      </c>
      <c r="AX254" s="68" t="s">
        <v>1621</v>
      </c>
      <c r="AY254" s="68" t="s">
        <v>1624</v>
      </c>
      <c r="AZ254" s="68" t="s">
        <v>164</v>
      </c>
      <c r="BA254" s="68" t="s">
        <v>1626</v>
      </c>
      <c r="BB254" s="68" t="s">
        <v>1623</v>
      </c>
      <c r="BC254" s="68" t="s">
        <v>1622</v>
      </c>
      <c r="BD254" s="68" t="s">
        <v>1624</v>
      </c>
      <c r="BE254" s="68" t="s">
        <v>1622</v>
      </c>
      <c r="BF254" s="68" t="s">
        <v>1623</v>
      </c>
      <c r="BG254" s="68" t="s">
        <v>164</v>
      </c>
      <c r="BH254" s="68" t="s">
        <v>1620</v>
      </c>
      <c r="BI254" s="68" t="s">
        <v>1617</v>
      </c>
      <c r="BM254" s="68" t="s">
        <v>164</v>
      </c>
    </row>
    <row r="255" spans="1:65">
      <c r="A255" s="132">
        <v>45155</v>
      </c>
      <c r="B255" s="68" t="s">
        <v>1627</v>
      </c>
      <c r="C255" s="68" t="s">
        <v>1625</v>
      </c>
      <c r="D255" s="68" t="s">
        <v>1623</v>
      </c>
      <c r="E255" s="68" t="s">
        <v>1622</v>
      </c>
      <c r="F255" s="68" t="s">
        <v>164</v>
      </c>
      <c r="G255" s="68" t="s">
        <v>1623</v>
      </c>
      <c r="H255" s="68" t="s">
        <v>1622</v>
      </c>
      <c r="I255" s="68" t="s">
        <v>1626</v>
      </c>
      <c r="J255" s="68" t="s">
        <v>164</v>
      </c>
      <c r="K255" s="68" t="s">
        <v>1620</v>
      </c>
      <c r="L255" s="68" t="s">
        <v>1622</v>
      </c>
      <c r="M255" s="68" t="s">
        <v>164</v>
      </c>
      <c r="N255" s="68" t="s">
        <v>1622</v>
      </c>
      <c r="O255" s="68" t="s">
        <v>164</v>
      </c>
      <c r="P255" s="68" t="s">
        <v>1627</v>
      </c>
      <c r="Q255" s="68" t="s">
        <v>164</v>
      </c>
      <c r="R255" s="68" t="s">
        <v>1622</v>
      </c>
      <c r="S255" s="68" t="s">
        <v>1624</v>
      </c>
      <c r="T255" s="68" t="s">
        <v>1622</v>
      </c>
      <c r="U255" s="68" t="s">
        <v>1625</v>
      </c>
      <c r="V255" s="68" t="s">
        <v>164</v>
      </c>
      <c r="W255" s="68" t="s">
        <v>1622</v>
      </c>
      <c r="X255" s="68" t="s">
        <v>1624</v>
      </c>
      <c r="Y255" s="68" t="s">
        <v>1624</v>
      </c>
      <c r="Z255" s="68" t="s">
        <v>1622</v>
      </c>
      <c r="AA255" s="68" t="s">
        <v>1620</v>
      </c>
      <c r="AB255" s="68" t="s">
        <v>1623</v>
      </c>
      <c r="AC255" s="68" t="s">
        <v>1624</v>
      </c>
      <c r="AD255" s="68" t="s">
        <v>1619</v>
      </c>
      <c r="AE255" s="68" t="s">
        <v>164</v>
      </c>
      <c r="AF255" s="68" t="s">
        <v>1622</v>
      </c>
      <c r="AG255" s="68" t="s">
        <v>1624</v>
      </c>
      <c r="AH255" s="68" t="s">
        <v>1625</v>
      </c>
      <c r="AI255" s="68" t="s">
        <v>1623</v>
      </c>
      <c r="AJ255" s="68" t="s">
        <v>1622</v>
      </c>
      <c r="AK255" s="68" t="s">
        <v>1619</v>
      </c>
      <c r="AL255" s="68" t="s">
        <v>1623</v>
      </c>
      <c r="AM255" s="68" t="s">
        <v>1623</v>
      </c>
      <c r="AN255" s="68" t="s">
        <v>1622</v>
      </c>
      <c r="AO255" s="68" t="s">
        <v>1622</v>
      </c>
      <c r="AP255" s="68" t="s">
        <v>1620</v>
      </c>
      <c r="AQ255" s="68" t="s">
        <v>1623</v>
      </c>
      <c r="AR255" s="68" t="s">
        <v>1620</v>
      </c>
      <c r="AS255" s="68" t="s">
        <v>1622</v>
      </c>
      <c r="AT255" s="68" t="s">
        <v>1624</v>
      </c>
      <c r="AU255" s="68" t="s">
        <v>1622</v>
      </c>
      <c r="AV255" s="68" t="s">
        <v>1626</v>
      </c>
      <c r="AW255" s="68" t="s">
        <v>1622</v>
      </c>
      <c r="AX255" s="68" t="s">
        <v>1621</v>
      </c>
      <c r="AY255" s="68" t="s">
        <v>1624</v>
      </c>
      <c r="AZ255" s="68" t="s">
        <v>164</v>
      </c>
      <c r="BA255" s="68" t="s">
        <v>1626</v>
      </c>
      <c r="BB255" s="68" t="s">
        <v>1623</v>
      </c>
      <c r="BC255" s="68" t="s">
        <v>1622</v>
      </c>
      <c r="BD255" s="68" t="s">
        <v>1624</v>
      </c>
      <c r="BE255" s="68" t="s">
        <v>1622</v>
      </c>
      <c r="BF255" s="68" t="s">
        <v>1623</v>
      </c>
      <c r="BG255" s="68" t="s">
        <v>164</v>
      </c>
      <c r="BH255" s="68" t="s">
        <v>1620</v>
      </c>
      <c r="BI255" s="68" t="s">
        <v>1617</v>
      </c>
      <c r="BM255" s="68" t="s">
        <v>164</v>
      </c>
    </row>
    <row r="256" spans="1:65">
      <c r="A256" s="132">
        <v>45156</v>
      </c>
      <c r="B256" s="68" t="s">
        <v>1627</v>
      </c>
      <c r="C256" s="68" t="s">
        <v>1625</v>
      </c>
      <c r="D256" s="68" t="s">
        <v>1623</v>
      </c>
      <c r="E256" s="68" t="s">
        <v>1622</v>
      </c>
      <c r="F256" s="68" t="s">
        <v>164</v>
      </c>
      <c r="G256" s="68" t="s">
        <v>1623</v>
      </c>
      <c r="H256" s="68" t="s">
        <v>1622</v>
      </c>
      <c r="I256" s="68" t="s">
        <v>1626</v>
      </c>
      <c r="J256" s="68" t="s">
        <v>164</v>
      </c>
      <c r="K256" s="68" t="s">
        <v>1620</v>
      </c>
      <c r="L256" s="68" t="s">
        <v>1622</v>
      </c>
      <c r="M256" s="68" t="s">
        <v>164</v>
      </c>
      <c r="N256" s="68" t="s">
        <v>1622</v>
      </c>
      <c r="O256" s="68" t="s">
        <v>164</v>
      </c>
      <c r="P256" s="68" t="s">
        <v>1627</v>
      </c>
      <c r="Q256" s="68" t="s">
        <v>164</v>
      </c>
      <c r="R256" s="68" t="s">
        <v>1622</v>
      </c>
      <c r="S256" s="68" t="s">
        <v>1624</v>
      </c>
      <c r="T256" s="68" t="s">
        <v>1622</v>
      </c>
      <c r="U256" s="68" t="s">
        <v>1625</v>
      </c>
      <c r="V256" s="68" t="s">
        <v>164</v>
      </c>
      <c r="W256" s="68" t="s">
        <v>1622</v>
      </c>
      <c r="X256" s="68" t="s">
        <v>1624</v>
      </c>
      <c r="Y256" s="68" t="s">
        <v>1624</v>
      </c>
      <c r="Z256" s="68" t="s">
        <v>1622</v>
      </c>
      <c r="AA256" s="68" t="s">
        <v>1620</v>
      </c>
      <c r="AB256" s="68" t="s">
        <v>1623</v>
      </c>
      <c r="AC256" s="68" t="s">
        <v>1624</v>
      </c>
      <c r="AD256" s="68" t="s">
        <v>1619</v>
      </c>
      <c r="AE256" s="68" t="s">
        <v>164</v>
      </c>
      <c r="AF256" s="68" t="s">
        <v>1622</v>
      </c>
      <c r="AG256" s="68" t="s">
        <v>1624</v>
      </c>
      <c r="AH256" s="68" t="s">
        <v>1625</v>
      </c>
      <c r="AI256" s="68" t="s">
        <v>1623</v>
      </c>
      <c r="AJ256" s="68" t="s">
        <v>1622</v>
      </c>
      <c r="AK256" s="68" t="s">
        <v>1619</v>
      </c>
      <c r="AL256" s="68" t="s">
        <v>1623</v>
      </c>
      <c r="AM256" s="68" t="s">
        <v>1623</v>
      </c>
      <c r="AN256" s="68" t="s">
        <v>1622</v>
      </c>
      <c r="AO256" s="68" t="s">
        <v>1622</v>
      </c>
      <c r="AP256" s="68" t="s">
        <v>1620</v>
      </c>
      <c r="AQ256" s="68" t="s">
        <v>1623</v>
      </c>
      <c r="AR256" s="68" t="s">
        <v>1620</v>
      </c>
      <c r="AS256" s="68" t="s">
        <v>1622</v>
      </c>
      <c r="AT256" s="68" t="s">
        <v>1624</v>
      </c>
      <c r="AU256" s="68" t="s">
        <v>1622</v>
      </c>
      <c r="AV256" s="68" t="s">
        <v>1626</v>
      </c>
      <c r="AW256" s="68" t="s">
        <v>1622</v>
      </c>
      <c r="AX256" s="68" t="s">
        <v>1621</v>
      </c>
      <c r="AY256" s="68" t="s">
        <v>1624</v>
      </c>
      <c r="AZ256" s="68" t="s">
        <v>164</v>
      </c>
      <c r="BA256" s="68" t="s">
        <v>1626</v>
      </c>
      <c r="BB256" s="68" t="s">
        <v>1623</v>
      </c>
      <c r="BC256" s="68" t="s">
        <v>1622</v>
      </c>
      <c r="BD256" s="68" t="s">
        <v>1624</v>
      </c>
      <c r="BE256" s="68" t="s">
        <v>1622</v>
      </c>
      <c r="BF256" s="68" t="s">
        <v>1623</v>
      </c>
      <c r="BG256" s="68" t="s">
        <v>164</v>
      </c>
      <c r="BH256" s="68" t="s">
        <v>1620</v>
      </c>
      <c r="BI256" s="68" t="s">
        <v>1617</v>
      </c>
      <c r="BM256" s="68" t="s">
        <v>164</v>
      </c>
    </row>
    <row r="257" spans="1:65">
      <c r="A257" s="132">
        <v>45157</v>
      </c>
      <c r="B257" s="68" t="s">
        <v>1627</v>
      </c>
      <c r="C257" s="68" t="s">
        <v>1625</v>
      </c>
      <c r="D257" s="68" t="s">
        <v>1623</v>
      </c>
      <c r="E257" s="68" t="s">
        <v>1622</v>
      </c>
      <c r="F257" s="68" t="s">
        <v>164</v>
      </c>
      <c r="G257" s="68" t="s">
        <v>1623</v>
      </c>
      <c r="H257" s="68" t="s">
        <v>1622</v>
      </c>
      <c r="I257" s="68" t="s">
        <v>1626</v>
      </c>
      <c r="J257" s="68" t="s">
        <v>164</v>
      </c>
      <c r="K257" s="68" t="s">
        <v>1620</v>
      </c>
      <c r="L257" s="68" t="s">
        <v>1622</v>
      </c>
      <c r="M257" s="68" t="s">
        <v>164</v>
      </c>
      <c r="N257" s="68" t="s">
        <v>1622</v>
      </c>
      <c r="O257" s="68" t="s">
        <v>164</v>
      </c>
      <c r="P257" s="68" t="s">
        <v>1627</v>
      </c>
      <c r="Q257" s="68" t="s">
        <v>164</v>
      </c>
      <c r="R257" s="68" t="s">
        <v>1622</v>
      </c>
      <c r="S257" s="68" t="s">
        <v>1624</v>
      </c>
      <c r="T257" s="68" t="s">
        <v>1622</v>
      </c>
      <c r="U257" s="68" t="s">
        <v>1625</v>
      </c>
      <c r="V257" s="68" t="s">
        <v>164</v>
      </c>
      <c r="W257" s="68" t="s">
        <v>1622</v>
      </c>
      <c r="X257" s="68" t="s">
        <v>1624</v>
      </c>
      <c r="Y257" s="68" t="s">
        <v>1624</v>
      </c>
      <c r="Z257" s="68" t="s">
        <v>1622</v>
      </c>
      <c r="AA257" s="68" t="s">
        <v>1620</v>
      </c>
      <c r="AB257" s="68" t="s">
        <v>1623</v>
      </c>
      <c r="AC257" s="68" t="s">
        <v>1624</v>
      </c>
      <c r="AD257" s="68" t="s">
        <v>1619</v>
      </c>
      <c r="AE257" s="68" t="s">
        <v>164</v>
      </c>
      <c r="AF257" s="68" t="s">
        <v>1622</v>
      </c>
      <c r="AG257" s="68" t="s">
        <v>1624</v>
      </c>
      <c r="AH257" s="68" t="s">
        <v>1625</v>
      </c>
      <c r="AI257" s="68" t="s">
        <v>1623</v>
      </c>
      <c r="AJ257" s="68" t="s">
        <v>1622</v>
      </c>
      <c r="AK257" s="68" t="s">
        <v>1619</v>
      </c>
      <c r="AL257" s="68" t="s">
        <v>1623</v>
      </c>
      <c r="AM257" s="68" t="s">
        <v>1623</v>
      </c>
      <c r="AN257" s="68" t="s">
        <v>1622</v>
      </c>
      <c r="AO257" s="68" t="s">
        <v>1622</v>
      </c>
      <c r="AP257" s="68" t="s">
        <v>1620</v>
      </c>
      <c r="AQ257" s="68" t="s">
        <v>1623</v>
      </c>
      <c r="AR257" s="68" t="s">
        <v>1620</v>
      </c>
      <c r="AS257" s="68" t="s">
        <v>1622</v>
      </c>
      <c r="AT257" s="68" t="s">
        <v>1624</v>
      </c>
      <c r="AU257" s="68" t="s">
        <v>1622</v>
      </c>
      <c r="AV257" s="68" t="s">
        <v>1626</v>
      </c>
      <c r="AW257" s="68" t="s">
        <v>1622</v>
      </c>
      <c r="AX257" s="68" t="s">
        <v>1621</v>
      </c>
      <c r="AY257" s="68" t="s">
        <v>1624</v>
      </c>
      <c r="AZ257" s="68" t="s">
        <v>164</v>
      </c>
      <c r="BA257" s="68" t="s">
        <v>1626</v>
      </c>
      <c r="BB257" s="68" t="s">
        <v>1623</v>
      </c>
      <c r="BC257" s="68" t="s">
        <v>1622</v>
      </c>
      <c r="BD257" s="68" t="s">
        <v>1624</v>
      </c>
      <c r="BE257" s="68" t="s">
        <v>1622</v>
      </c>
      <c r="BF257" s="68" t="s">
        <v>1623</v>
      </c>
      <c r="BG257" s="68" t="s">
        <v>164</v>
      </c>
      <c r="BH257" s="68" t="s">
        <v>1620</v>
      </c>
      <c r="BI257" s="68" t="s">
        <v>1617</v>
      </c>
      <c r="BM257" s="68" t="s">
        <v>164</v>
      </c>
    </row>
    <row r="258" spans="1:65">
      <c r="A258" s="132">
        <v>45158</v>
      </c>
      <c r="B258" s="68" t="s">
        <v>1627</v>
      </c>
      <c r="C258" s="68" t="s">
        <v>1625</v>
      </c>
      <c r="D258" s="68" t="s">
        <v>1623</v>
      </c>
      <c r="E258" s="68" t="s">
        <v>1622</v>
      </c>
      <c r="F258" s="68" t="s">
        <v>164</v>
      </c>
      <c r="G258" s="68" t="s">
        <v>1623</v>
      </c>
      <c r="H258" s="68" t="s">
        <v>1622</v>
      </c>
      <c r="I258" s="68" t="s">
        <v>1626</v>
      </c>
      <c r="J258" s="68" t="s">
        <v>164</v>
      </c>
      <c r="K258" s="68" t="s">
        <v>1620</v>
      </c>
      <c r="L258" s="68" t="s">
        <v>1622</v>
      </c>
      <c r="M258" s="68" t="s">
        <v>164</v>
      </c>
      <c r="N258" s="68" t="s">
        <v>1622</v>
      </c>
      <c r="O258" s="68" t="s">
        <v>164</v>
      </c>
      <c r="P258" s="68" t="s">
        <v>1627</v>
      </c>
      <c r="Q258" s="68" t="s">
        <v>164</v>
      </c>
      <c r="R258" s="68" t="s">
        <v>1622</v>
      </c>
      <c r="S258" s="68" t="s">
        <v>1624</v>
      </c>
      <c r="T258" s="68" t="s">
        <v>1622</v>
      </c>
      <c r="U258" s="68" t="s">
        <v>1625</v>
      </c>
      <c r="V258" s="68" t="s">
        <v>164</v>
      </c>
      <c r="W258" s="68" t="s">
        <v>1622</v>
      </c>
      <c r="X258" s="68" t="s">
        <v>1624</v>
      </c>
      <c r="Y258" s="68" t="s">
        <v>1624</v>
      </c>
      <c r="Z258" s="68" t="s">
        <v>1622</v>
      </c>
      <c r="AA258" s="68" t="s">
        <v>1620</v>
      </c>
      <c r="AB258" s="68" t="s">
        <v>1623</v>
      </c>
      <c r="AC258" s="68" t="s">
        <v>1624</v>
      </c>
      <c r="AD258" s="68" t="s">
        <v>1619</v>
      </c>
      <c r="AE258" s="68" t="s">
        <v>164</v>
      </c>
      <c r="AF258" s="68" t="s">
        <v>1622</v>
      </c>
      <c r="AG258" s="68" t="s">
        <v>1624</v>
      </c>
      <c r="AH258" s="68" t="s">
        <v>1625</v>
      </c>
      <c r="AI258" s="68" t="s">
        <v>1623</v>
      </c>
      <c r="AJ258" s="68" t="s">
        <v>1622</v>
      </c>
      <c r="AK258" s="68" t="s">
        <v>1619</v>
      </c>
      <c r="AL258" s="68" t="s">
        <v>1623</v>
      </c>
      <c r="AM258" s="68" t="s">
        <v>1623</v>
      </c>
      <c r="AN258" s="68" t="s">
        <v>1622</v>
      </c>
      <c r="AO258" s="68" t="s">
        <v>1622</v>
      </c>
      <c r="AP258" s="68" t="s">
        <v>1620</v>
      </c>
      <c r="AQ258" s="68" t="s">
        <v>1623</v>
      </c>
      <c r="AR258" s="68" t="s">
        <v>1620</v>
      </c>
      <c r="AS258" s="68" t="s">
        <v>1622</v>
      </c>
      <c r="AT258" s="68" t="s">
        <v>1624</v>
      </c>
      <c r="AU258" s="68" t="s">
        <v>1622</v>
      </c>
      <c r="AV258" s="68" t="s">
        <v>1626</v>
      </c>
      <c r="AW258" s="68" t="s">
        <v>1622</v>
      </c>
      <c r="AX258" s="68" t="s">
        <v>1621</v>
      </c>
      <c r="AY258" s="68" t="s">
        <v>1624</v>
      </c>
      <c r="AZ258" s="68" t="s">
        <v>164</v>
      </c>
      <c r="BA258" s="68" t="s">
        <v>1626</v>
      </c>
      <c r="BB258" s="68" t="s">
        <v>1623</v>
      </c>
      <c r="BC258" s="68" t="s">
        <v>1622</v>
      </c>
      <c r="BD258" s="68" t="s">
        <v>1624</v>
      </c>
      <c r="BE258" s="68" t="s">
        <v>1622</v>
      </c>
      <c r="BF258" s="68" t="s">
        <v>1623</v>
      </c>
      <c r="BG258" s="68" t="s">
        <v>164</v>
      </c>
      <c r="BH258" s="68" t="s">
        <v>1620</v>
      </c>
      <c r="BI258" s="68" t="s">
        <v>1617</v>
      </c>
      <c r="BM258" s="68" t="s">
        <v>164</v>
      </c>
    </row>
    <row r="259" spans="1:65">
      <c r="A259" s="132">
        <v>45159</v>
      </c>
      <c r="B259" s="68" t="s">
        <v>1627</v>
      </c>
      <c r="C259" s="68" t="s">
        <v>1625</v>
      </c>
      <c r="D259" s="68" t="s">
        <v>1623</v>
      </c>
      <c r="E259" s="68" t="s">
        <v>1622</v>
      </c>
      <c r="F259" s="68" t="s">
        <v>164</v>
      </c>
      <c r="G259" s="68" t="s">
        <v>1623</v>
      </c>
      <c r="H259" s="68" t="s">
        <v>1622</v>
      </c>
      <c r="I259" s="68" t="s">
        <v>1626</v>
      </c>
      <c r="J259" s="68" t="s">
        <v>164</v>
      </c>
      <c r="K259" s="68" t="s">
        <v>1620</v>
      </c>
      <c r="L259" s="68" t="s">
        <v>1622</v>
      </c>
      <c r="M259" s="68" t="s">
        <v>164</v>
      </c>
      <c r="N259" s="68" t="s">
        <v>1622</v>
      </c>
      <c r="O259" s="68" t="s">
        <v>164</v>
      </c>
      <c r="P259" s="68" t="s">
        <v>1627</v>
      </c>
      <c r="Q259" s="68" t="s">
        <v>164</v>
      </c>
      <c r="R259" s="68" t="s">
        <v>1622</v>
      </c>
      <c r="S259" s="68" t="s">
        <v>1624</v>
      </c>
      <c r="T259" s="68" t="s">
        <v>1622</v>
      </c>
      <c r="U259" s="68" t="s">
        <v>1625</v>
      </c>
      <c r="V259" s="68" t="s">
        <v>164</v>
      </c>
      <c r="W259" s="68" t="s">
        <v>1622</v>
      </c>
      <c r="X259" s="68" t="s">
        <v>1624</v>
      </c>
      <c r="Y259" s="68" t="s">
        <v>1624</v>
      </c>
      <c r="Z259" s="68" t="s">
        <v>1622</v>
      </c>
      <c r="AA259" s="68" t="s">
        <v>1620</v>
      </c>
      <c r="AB259" s="68" t="s">
        <v>1623</v>
      </c>
      <c r="AC259" s="68" t="s">
        <v>1624</v>
      </c>
      <c r="AD259" s="68" t="s">
        <v>1619</v>
      </c>
      <c r="AE259" s="68" t="s">
        <v>164</v>
      </c>
      <c r="AF259" s="68" t="s">
        <v>1622</v>
      </c>
      <c r="AG259" s="68" t="s">
        <v>1624</v>
      </c>
      <c r="AH259" s="68" t="s">
        <v>1625</v>
      </c>
      <c r="AI259" s="68" t="s">
        <v>1623</v>
      </c>
      <c r="AJ259" s="68" t="s">
        <v>1622</v>
      </c>
      <c r="AK259" s="68" t="s">
        <v>1619</v>
      </c>
      <c r="AL259" s="68" t="s">
        <v>1623</v>
      </c>
      <c r="AM259" s="68" t="s">
        <v>1623</v>
      </c>
      <c r="AN259" s="68" t="s">
        <v>1622</v>
      </c>
      <c r="AO259" s="68" t="s">
        <v>1622</v>
      </c>
      <c r="AP259" s="68" t="s">
        <v>1620</v>
      </c>
      <c r="AQ259" s="68" t="s">
        <v>1623</v>
      </c>
      <c r="AR259" s="68" t="s">
        <v>1620</v>
      </c>
      <c r="AS259" s="68" t="s">
        <v>1622</v>
      </c>
      <c r="AT259" s="68" t="s">
        <v>1624</v>
      </c>
      <c r="AU259" s="68" t="s">
        <v>1622</v>
      </c>
      <c r="AV259" s="68" t="s">
        <v>1626</v>
      </c>
      <c r="AW259" s="68" t="s">
        <v>1622</v>
      </c>
      <c r="AX259" s="68" t="s">
        <v>1621</v>
      </c>
      <c r="AY259" s="68" t="s">
        <v>1624</v>
      </c>
      <c r="AZ259" s="68" t="s">
        <v>164</v>
      </c>
      <c r="BA259" s="68" t="s">
        <v>1626</v>
      </c>
      <c r="BB259" s="68" t="s">
        <v>1623</v>
      </c>
      <c r="BC259" s="68" t="s">
        <v>1622</v>
      </c>
      <c r="BD259" s="68" t="s">
        <v>1624</v>
      </c>
      <c r="BE259" s="68" t="s">
        <v>1622</v>
      </c>
      <c r="BF259" s="68" t="s">
        <v>1623</v>
      </c>
      <c r="BG259" s="68" t="s">
        <v>164</v>
      </c>
      <c r="BH259" s="68" t="s">
        <v>1620</v>
      </c>
      <c r="BI259" s="68" t="s">
        <v>1617</v>
      </c>
      <c r="BM259" s="68" t="s">
        <v>164</v>
      </c>
    </row>
    <row r="260" spans="1:65">
      <c r="A260" s="132">
        <v>45160</v>
      </c>
      <c r="B260" s="68" t="s">
        <v>1627</v>
      </c>
      <c r="C260" s="68" t="s">
        <v>1625</v>
      </c>
      <c r="D260" s="68" t="s">
        <v>1623</v>
      </c>
      <c r="E260" s="68" t="s">
        <v>1622</v>
      </c>
      <c r="F260" s="68" t="s">
        <v>164</v>
      </c>
      <c r="G260" s="68" t="s">
        <v>1623</v>
      </c>
      <c r="H260" s="68" t="s">
        <v>1622</v>
      </c>
      <c r="I260" s="68" t="s">
        <v>1626</v>
      </c>
      <c r="J260" s="68" t="s">
        <v>164</v>
      </c>
      <c r="K260" s="68" t="s">
        <v>1620</v>
      </c>
      <c r="L260" s="68" t="s">
        <v>1622</v>
      </c>
      <c r="M260" s="68" t="s">
        <v>164</v>
      </c>
      <c r="N260" s="68" t="s">
        <v>1622</v>
      </c>
      <c r="O260" s="68" t="s">
        <v>164</v>
      </c>
      <c r="P260" s="68" t="s">
        <v>1627</v>
      </c>
      <c r="Q260" s="68" t="s">
        <v>164</v>
      </c>
      <c r="R260" s="68" t="s">
        <v>1622</v>
      </c>
      <c r="S260" s="68" t="s">
        <v>1624</v>
      </c>
      <c r="T260" s="68" t="s">
        <v>1622</v>
      </c>
      <c r="U260" s="68" t="s">
        <v>1625</v>
      </c>
      <c r="V260" s="68" t="s">
        <v>164</v>
      </c>
      <c r="W260" s="68" t="s">
        <v>1622</v>
      </c>
      <c r="X260" s="68" t="s">
        <v>1624</v>
      </c>
      <c r="Y260" s="68" t="s">
        <v>1624</v>
      </c>
      <c r="Z260" s="68" t="s">
        <v>1622</v>
      </c>
      <c r="AA260" s="68" t="s">
        <v>1620</v>
      </c>
      <c r="AB260" s="68" t="s">
        <v>1623</v>
      </c>
      <c r="AC260" s="68" t="s">
        <v>1624</v>
      </c>
      <c r="AD260" s="68" t="s">
        <v>1619</v>
      </c>
      <c r="AE260" s="68" t="s">
        <v>164</v>
      </c>
      <c r="AF260" s="68" t="s">
        <v>1622</v>
      </c>
      <c r="AG260" s="68" t="s">
        <v>1624</v>
      </c>
      <c r="AH260" s="68" t="s">
        <v>1625</v>
      </c>
      <c r="AI260" s="68" t="s">
        <v>1623</v>
      </c>
      <c r="AJ260" s="68" t="s">
        <v>1622</v>
      </c>
      <c r="AK260" s="68" t="s">
        <v>1619</v>
      </c>
      <c r="AL260" s="68" t="s">
        <v>1623</v>
      </c>
      <c r="AM260" s="68" t="s">
        <v>1623</v>
      </c>
      <c r="AN260" s="68" t="s">
        <v>1622</v>
      </c>
      <c r="AO260" s="68" t="s">
        <v>1622</v>
      </c>
      <c r="AP260" s="68" t="s">
        <v>1620</v>
      </c>
      <c r="AQ260" s="68" t="s">
        <v>1623</v>
      </c>
      <c r="AR260" s="68" t="s">
        <v>1620</v>
      </c>
      <c r="AS260" s="68" t="s">
        <v>1622</v>
      </c>
      <c r="AT260" s="68" t="s">
        <v>1624</v>
      </c>
      <c r="AU260" s="68" t="s">
        <v>1622</v>
      </c>
      <c r="AV260" s="68" t="s">
        <v>1626</v>
      </c>
      <c r="AW260" s="68" t="s">
        <v>1622</v>
      </c>
      <c r="AX260" s="68" t="s">
        <v>1621</v>
      </c>
      <c r="AY260" s="68" t="s">
        <v>1624</v>
      </c>
      <c r="AZ260" s="68" t="s">
        <v>164</v>
      </c>
      <c r="BA260" s="68" t="s">
        <v>1626</v>
      </c>
      <c r="BB260" s="68" t="s">
        <v>1623</v>
      </c>
      <c r="BC260" s="68" t="s">
        <v>1622</v>
      </c>
      <c r="BD260" s="68" t="s">
        <v>1624</v>
      </c>
      <c r="BE260" s="68" t="s">
        <v>1622</v>
      </c>
      <c r="BF260" s="68" t="s">
        <v>1623</v>
      </c>
      <c r="BG260" s="68" t="s">
        <v>164</v>
      </c>
      <c r="BH260" s="68" t="s">
        <v>1620</v>
      </c>
      <c r="BI260" s="68" t="s">
        <v>1617</v>
      </c>
      <c r="BM260" s="68" t="s">
        <v>164</v>
      </c>
    </row>
    <row r="261" spans="1:65">
      <c r="A261" s="132">
        <v>45161</v>
      </c>
      <c r="B261" s="68" t="s">
        <v>1627</v>
      </c>
      <c r="C261" s="68" t="s">
        <v>1625</v>
      </c>
      <c r="D261" s="68" t="s">
        <v>1623</v>
      </c>
      <c r="E261" s="68" t="s">
        <v>1622</v>
      </c>
      <c r="F261" s="68" t="s">
        <v>164</v>
      </c>
      <c r="G261" s="68" t="s">
        <v>1623</v>
      </c>
      <c r="H261" s="68" t="s">
        <v>1622</v>
      </c>
      <c r="I261" s="68" t="s">
        <v>1626</v>
      </c>
      <c r="J261" s="68" t="s">
        <v>164</v>
      </c>
      <c r="K261" s="68" t="s">
        <v>1620</v>
      </c>
      <c r="L261" s="68" t="s">
        <v>1622</v>
      </c>
      <c r="M261" s="68" t="s">
        <v>164</v>
      </c>
      <c r="N261" s="68" t="s">
        <v>1622</v>
      </c>
      <c r="O261" s="68" t="s">
        <v>164</v>
      </c>
      <c r="P261" s="68" t="s">
        <v>1627</v>
      </c>
      <c r="Q261" s="68" t="s">
        <v>164</v>
      </c>
      <c r="R261" s="68" t="s">
        <v>1623</v>
      </c>
      <c r="S261" s="68" t="s">
        <v>1624</v>
      </c>
      <c r="T261" s="68" t="s">
        <v>1623</v>
      </c>
      <c r="U261" s="68" t="s">
        <v>1625</v>
      </c>
      <c r="V261" s="68" t="s">
        <v>164</v>
      </c>
      <c r="W261" s="68" t="s">
        <v>1622</v>
      </c>
      <c r="X261" s="68" t="s">
        <v>1624</v>
      </c>
      <c r="Y261" s="68" t="s">
        <v>1624</v>
      </c>
      <c r="Z261" s="68" t="s">
        <v>1622</v>
      </c>
      <c r="AA261" s="68" t="s">
        <v>1620</v>
      </c>
      <c r="AB261" s="68" t="s">
        <v>1623</v>
      </c>
      <c r="AC261" s="68" t="s">
        <v>1624</v>
      </c>
      <c r="AD261" s="68" t="s">
        <v>1619</v>
      </c>
      <c r="AE261" s="68" t="s">
        <v>164</v>
      </c>
      <c r="AF261" s="68" t="s">
        <v>1622</v>
      </c>
      <c r="AG261" s="68" t="s">
        <v>1624</v>
      </c>
      <c r="AH261" s="68" t="s">
        <v>1625</v>
      </c>
      <c r="AI261" s="68" t="s">
        <v>1623</v>
      </c>
      <c r="AJ261" s="68" t="s">
        <v>1622</v>
      </c>
      <c r="AK261" s="68" t="s">
        <v>1619</v>
      </c>
      <c r="AL261" s="68" t="s">
        <v>1623</v>
      </c>
      <c r="AM261" s="68" t="s">
        <v>1623</v>
      </c>
      <c r="AN261" s="68" t="s">
        <v>1622</v>
      </c>
      <c r="AO261" s="68" t="s">
        <v>1622</v>
      </c>
      <c r="AP261" s="68" t="s">
        <v>1620</v>
      </c>
      <c r="AQ261" s="68" t="s">
        <v>1623</v>
      </c>
      <c r="AR261" s="68" t="s">
        <v>1620</v>
      </c>
      <c r="AS261" s="68" t="s">
        <v>1622</v>
      </c>
      <c r="AT261" s="68" t="s">
        <v>1624</v>
      </c>
      <c r="AU261" s="68" t="s">
        <v>1622</v>
      </c>
      <c r="AV261" s="68" t="s">
        <v>1626</v>
      </c>
      <c r="AW261" s="68" t="s">
        <v>1622</v>
      </c>
      <c r="AX261" s="68" t="s">
        <v>1621</v>
      </c>
      <c r="AY261" s="68" t="s">
        <v>1624</v>
      </c>
      <c r="AZ261" s="68" t="s">
        <v>164</v>
      </c>
      <c r="BA261" s="68" t="s">
        <v>1626</v>
      </c>
      <c r="BB261" s="68" t="s">
        <v>1623</v>
      </c>
      <c r="BC261" s="68" t="s">
        <v>1622</v>
      </c>
      <c r="BD261" s="68" t="s">
        <v>1624</v>
      </c>
      <c r="BE261" s="68" t="s">
        <v>1622</v>
      </c>
      <c r="BF261" s="68" t="s">
        <v>1623</v>
      </c>
      <c r="BG261" s="68" t="s">
        <v>164</v>
      </c>
      <c r="BH261" s="68" t="s">
        <v>1620</v>
      </c>
      <c r="BI261" s="68" t="s">
        <v>1617</v>
      </c>
      <c r="BM261" s="68" t="s">
        <v>164</v>
      </c>
    </row>
    <row r="262" spans="1:65">
      <c r="A262" s="132">
        <v>45162</v>
      </c>
      <c r="B262" s="68" t="s">
        <v>1627</v>
      </c>
      <c r="C262" s="68" t="s">
        <v>1625</v>
      </c>
      <c r="D262" s="68" t="s">
        <v>1623</v>
      </c>
      <c r="E262" s="68" t="s">
        <v>1622</v>
      </c>
      <c r="F262" s="68" t="s">
        <v>164</v>
      </c>
      <c r="G262" s="68" t="s">
        <v>1623</v>
      </c>
      <c r="H262" s="68" t="s">
        <v>1622</v>
      </c>
      <c r="I262" s="68" t="s">
        <v>1626</v>
      </c>
      <c r="J262" s="68" t="s">
        <v>164</v>
      </c>
      <c r="K262" s="68" t="s">
        <v>1620</v>
      </c>
      <c r="L262" s="68" t="s">
        <v>1622</v>
      </c>
      <c r="M262" s="68" t="s">
        <v>164</v>
      </c>
      <c r="N262" s="68" t="s">
        <v>1622</v>
      </c>
      <c r="O262" s="68" t="s">
        <v>164</v>
      </c>
      <c r="P262" s="68" t="s">
        <v>1627</v>
      </c>
      <c r="Q262" s="68" t="s">
        <v>164</v>
      </c>
      <c r="R262" s="68" t="s">
        <v>1623</v>
      </c>
      <c r="S262" s="68" t="s">
        <v>1624</v>
      </c>
      <c r="T262" s="68" t="s">
        <v>1623</v>
      </c>
      <c r="U262" s="68" t="s">
        <v>1625</v>
      </c>
      <c r="V262" s="68" t="s">
        <v>164</v>
      </c>
      <c r="W262" s="68" t="s">
        <v>1622</v>
      </c>
      <c r="X262" s="68" t="s">
        <v>1624</v>
      </c>
      <c r="Y262" s="68" t="s">
        <v>1624</v>
      </c>
      <c r="Z262" s="68" t="s">
        <v>1622</v>
      </c>
      <c r="AA262" s="68" t="s">
        <v>1620</v>
      </c>
      <c r="AB262" s="68" t="s">
        <v>1623</v>
      </c>
      <c r="AC262" s="68" t="s">
        <v>1624</v>
      </c>
      <c r="AD262" s="68" t="s">
        <v>1619</v>
      </c>
      <c r="AE262" s="68" t="s">
        <v>164</v>
      </c>
      <c r="AF262" s="68" t="s">
        <v>1622</v>
      </c>
      <c r="AG262" s="68" t="s">
        <v>1624</v>
      </c>
      <c r="AH262" s="68" t="s">
        <v>1625</v>
      </c>
      <c r="AI262" s="68" t="s">
        <v>1623</v>
      </c>
      <c r="AJ262" s="68" t="s">
        <v>1622</v>
      </c>
      <c r="AK262" s="68" t="s">
        <v>1619</v>
      </c>
      <c r="AL262" s="68" t="s">
        <v>1623</v>
      </c>
      <c r="AM262" s="68" t="s">
        <v>1623</v>
      </c>
      <c r="AN262" s="68" t="s">
        <v>1622</v>
      </c>
      <c r="AO262" s="68" t="s">
        <v>1622</v>
      </c>
      <c r="AP262" s="68" t="s">
        <v>1620</v>
      </c>
      <c r="AQ262" s="68" t="s">
        <v>1623</v>
      </c>
      <c r="AR262" s="68" t="s">
        <v>1620</v>
      </c>
      <c r="AS262" s="68" t="s">
        <v>1622</v>
      </c>
      <c r="AT262" s="68" t="s">
        <v>1624</v>
      </c>
      <c r="AU262" s="68" t="s">
        <v>1622</v>
      </c>
      <c r="AV262" s="68" t="s">
        <v>1626</v>
      </c>
      <c r="AW262" s="68" t="s">
        <v>1622</v>
      </c>
      <c r="AX262" s="68" t="s">
        <v>1621</v>
      </c>
      <c r="AY262" s="68" t="s">
        <v>1624</v>
      </c>
      <c r="AZ262" s="68" t="s">
        <v>164</v>
      </c>
      <c r="BA262" s="68" t="s">
        <v>1626</v>
      </c>
      <c r="BB262" s="68" t="s">
        <v>1623</v>
      </c>
      <c r="BC262" s="68" t="s">
        <v>1622</v>
      </c>
      <c r="BD262" s="68" t="s">
        <v>1624</v>
      </c>
      <c r="BE262" s="68" t="s">
        <v>1622</v>
      </c>
      <c r="BF262" s="68" t="s">
        <v>1623</v>
      </c>
      <c r="BG262" s="68" t="s">
        <v>164</v>
      </c>
      <c r="BH262" s="68" t="s">
        <v>1620</v>
      </c>
      <c r="BI262" s="68" t="s">
        <v>1617</v>
      </c>
      <c r="BM262" s="68" t="s">
        <v>164</v>
      </c>
    </row>
    <row r="263" spans="1:65">
      <c r="A263" s="132">
        <v>45163</v>
      </c>
      <c r="B263" s="68" t="s">
        <v>1627</v>
      </c>
      <c r="C263" s="68" t="s">
        <v>1625</v>
      </c>
      <c r="D263" s="68" t="s">
        <v>1623</v>
      </c>
      <c r="E263" s="68" t="s">
        <v>1622</v>
      </c>
      <c r="F263" s="68" t="s">
        <v>164</v>
      </c>
      <c r="G263" s="68" t="s">
        <v>1623</v>
      </c>
      <c r="H263" s="68" t="s">
        <v>1622</v>
      </c>
      <c r="I263" s="68" t="s">
        <v>1626</v>
      </c>
      <c r="J263" s="68" t="s">
        <v>164</v>
      </c>
      <c r="K263" s="68" t="s">
        <v>1620</v>
      </c>
      <c r="L263" s="68" t="s">
        <v>1622</v>
      </c>
      <c r="M263" s="68" t="s">
        <v>164</v>
      </c>
      <c r="N263" s="68" t="s">
        <v>1622</v>
      </c>
      <c r="O263" s="68" t="s">
        <v>164</v>
      </c>
      <c r="P263" s="68" t="s">
        <v>1627</v>
      </c>
      <c r="Q263" s="68" t="s">
        <v>164</v>
      </c>
      <c r="R263" s="68" t="s">
        <v>1623</v>
      </c>
      <c r="S263" s="68" t="s">
        <v>1624</v>
      </c>
      <c r="T263" s="68" t="s">
        <v>1623</v>
      </c>
      <c r="U263" s="68" t="s">
        <v>1625</v>
      </c>
      <c r="V263" s="68" t="s">
        <v>164</v>
      </c>
      <c r="W263" s="68" t="s">
        <v>1622</v>
      </c>
      <c r="X263" s="68" t="s">
        <v>1624</v>
      </c>
      <c r="Y263" s="68" t="s">
        <v>1624</v>
      </c>
      <c r="Z263" s="68" t="s">
        <v>1622</v>
      </c>
      <c r="AA263" s="68" t="s">
        <v>1620</v>
      </c>
      <c r="AB263" s="68" t="s">
        <v>1623</v>
      </c>
      <c r="AC263" s="68" t="s">
        <v>1624</v>
      </c>
      <c r="AD263" s="68" t="s">
        <v>1619</v>
      </c>
      <c r="AE263" s="68" t="s">
        <v>164</v>
      </c>
      <c r="AF263" s="68" t="s">
        <v>1622</v>
      </c>
      <c r="AG263" s="68" t="s">
        <v>1624</v>
      </c>
      <c r="AH263" s="68" t="s">
        <v>1625</v>
      </c>
      <c r="AI263" s="68" t="s">
        <v>1623</v>
      </c>
      <c r="AJ263" s="68" t="s">
        <v>1622</v>
      </c>
      <c r="AK263" s="68" t="s">
        <v>1619</v>
      </c>
      <c r="AL263" s="68" t="s">
        <v>1623</v>
      </c>
      <c r="AM263" s="68" t="s">
        <v>1623</v>
      </c>
      <c r="AN263" s="68" t="s">
        <v>1622</v>
      </c>
      <c r="AO263" s="68" t="s">
        <v>1622</v>
      </c>
      <c r="AP263" s="68" t="s">
        <v>1620</v>
      </c>
      <c r="AQ263" s="68" t="s">
        <v>1623</v>
      </c>
      <c r="AR263" s="68" t="s">
        <v>1620</v>
      </c>
      <c r="AS263" s="68" t="s">
        <v>1622</v>
      </c>
      <c r="AT263" s="68" t="s">
        <v>1624</v>
      </c>
      <c r="AU263" s="68" t="s">
        <v>1622</v>
      </c>
      <c r="AV263" s="68" t="s">
        <v>1626</v>
      </c>
      <c r="AW263" s="68" t="s">
        <v>1622</v>
      </c>
      <c r="AX263" s="68" t="s">
        <v>1621</v>
      </c>
      <c r="AY263" s="68" t="s">
        <v>1624</v>
      </c>
      <c r="AZ263" s="68" t="s">
        <v>164</v>
      </c>
      <c r="BA263" s="68" t="s">
        <v>1626</v>
      </c>
      <c r="BB263" s="68" t="s">
        <v>1623</v>
      </c>
      <c r="BC263" s="68" t="s">
        <v>1622</v>
      </c>
      <c r="BD263" s="68" t="s">
        <v>1624</v>
      </c>
      <c r="BE263" s="68" t="s">
        <v>1622</v>
      </c>
      <c r="BF263" s="68" t="s">
        <v>1623</v>
      </c>
      <c r="BG263" s="68" t="s">
        <v>164</v>
      </c>
      <c r="BH263" s="68" t="s">
        <v>1620</v>
      </c>
      <c r="BI263" s="68" t="s">
        <v>1617</v>
      </c>
      <c r="BM263" s="68" t="s">
        <v>164</v>
      </c>
    </row>
    <row r="264" spans="1:65">
      <c r="A264" s="132">
        <v>45164</v>
      </c>
      <c r="B264" s="68" t="s">
        <v>1627</v>
      </c>
      <c r="C264" s="68" t="s">
        <v>1625</v>
      </c>
      <c r="D264" s="68" t="s">
        <v>1623</v>
      </c>
      <c r="E264" s="68" t="s">
        <v>1622</v>
      </c>
      <c r="F264" s="68" t="s">
        <v>164</v>
      </c>
      <c r="G264" s="68" t="s">
        <v>1623</v>
      </c>
      <c r="H264" s="68" t="s">
        <v>1622</v>
      </c>
      <c r="I264" s="68" t="s">
        <v>1626</v>
      </c>
      <c r="J264" s="68" t="s">
        <v>164</v>
      </c>
      <c r="K264" s="68" t="s">
        <v>1620</v>
      </c>
      <c r="L264" s="68" t="s">
        <v>1622</v>
      </c>
      <c r="M264" s="68" t="s">
        <v>164</v>
      </c>
      <c r="N264" s="68" t="s">
        <v>1622</v>
      </c>
      <c r="O264" s="68" t="s">
        <v>164</v>
      </c>
      <c r="P264" s="68" t="s">
        <v>1627</v>
      </c>
      <c r="Q264" s="68" t="s">
        <v>164</v>
      </c>
      <c r="R264" s="68" t="s">
        <v>1623</v>
      </c>
      <c r="S264" s="68" t="s">
        <v>1624</v>
      </c>
      <c r="T264" s="68" t="s">
        <v>1623</v>
      </c>
      <c r="U264" s="68" t="s">
        <v>1625</v>
      </c>
      <c r="V264" s="68" t="s">
        <v>164</v>
      </c>
      <c r="W264" s="68" t="s">
        <v>1622</v>
      </c>
      <c r="X264" s="68" t="s">
        <v>1624</v>
      </c>
      <c r="Y264" s="68" t="s">
        <v>1624</v>
      </c>
      <c r="Z264" s="68" t="s">
        <v>1622</v>
      </c>
      <c r="AA264" s="68" t="s">
        <v>1620</v>
      </c>
      <c r="AB264" s="68" t="s">
        <v>1623</v>
      </c>
      <c r="AC264" s="68" t="s">
        <v>1624</v>
      </c>
      <c r="AD264" s="68" t="s">
        <v>1619</v>
      </c>
      <c r="AE264" s="68" t="s">
        <v>164</v>
      </c>
      <c r="AF264" s="68" t="s">
        <v>1622</v>
      </c>
      <c r="AG264" s="68" t="s">
        <v>1624</v>
      </c>
      <c r="AH264" s="68" t="s">
        <v>1625</v>
      </c>
      <c r="AI264" s="68" t="s">
        <v>1623</v>
      </c>
      <c r="AJ264" s="68" t="s">
        <v>1622</v>
      </c>
      <c r="AK264" s="68" t="s">
        <v>1619</v>
      </c>
      <c r="AL264" s="68" t="s">
        <v>1623</v>
      </c>
      <c r="AM264" s="68" t="s">
        <v>1623</v>
      </c>
      <c r="AN264" s="68" t="s">
        <v>1622</v>
      </c>
      <c r="AO264" s="68" t="s">
        <v>1622</v>
      </c>
      <c r="AP264" s="68" t="s">
        <v>1620</v>
      </c>
      <c r="AQ264" s="68" t="s">
        <v>1623</v>
      </c>
      <c r="AR264" s="68" t="s">
        <v>1620</v>
      </c>
      <c r="AS264" s="68" t="s">
        <v>1622</v>
      </c>
      <c r="AT264" s="68" t="s">
        <v>1624</v>
      </c>
      <c r="AU264" s="68" t="s">
        <v>1622</v>
      </c>
      <c r="AV264" s="68" t="s">
        <v>1626</v>
      </c>
      <c r="AW264" s="68" t="s">
        <v>1622</v>
      </c>
      <c r="AX264" s="68" t="s">
        <v>1621</v>
      </c>
      <c r="AY264" s="68" t="s">
        <v>1624</v>
      </c>
      <c r="AZ264" s="68" t="s">
        <v>164</v>
      </c>
      <c r="BA264" s="68" t="s">
        <v>1626</v>
      </c>
      <c r="BB264" s="68" t="s">
        <v>1623</v>
      </c>
      <c r="BC264" s="68" t="s">
        <v>1622</v>
      </c>
      <c r="BD264" s="68" t="s">
        <v>1624</v>
      </c>
      <c r="BE264" s="68" t="s">
        <v>1622</v>
      </c>
      <c r="BF264" s="68" t="s">
        <v>1623</v>
      </c>
      <c r="BG264" s="68" t="s">
        <v>164</v>
      </c>
      <c r="BH264" s="68" t="s">
        <v>1620</v>
      </c>
      <c r="BI264" s="68" t="s">
        <v>1617</v>
      </c>
      <c r="BM264" s="68" t="s">
        <v>164</v>
      </c>
    </row>
    <row r="265" spans="1:65">
      <c r="A265" s="132">
        <v>45165</v>
      </c>
      <c r="B265" s="68" t="s">
        <v>1627</v>
      </c>
      <c r="C265" s="68" t="s">
        <v>1625</v>
      </c>
      <c r="D265" s="68" t="s">
        <v>1623</v>
      </c>
      <c r="E265" s="68" t="s">
        <v>1622</v>
      </c>
      <c r="F265" s="68" t="s">
        <v>164</v>
      </c>
      <c r="G265" s="68" t="s">
        <v>1623</v>
      </c>
      <c r="H265" s="68" t="s">
        <v>1622</v>
      </c>
      <c r="I265" s="68" t="s">
        <v>1626</v>
      </c>
      <c r="J265" s="68" t="s">
        <v>164</v>
      </c>
      <c r="K265" s="68" t="s">
        <v>1620</v>
      </c>
      <c r="L265" s="68" t="s">
        <v>1622</v>
      </c>
      <c r="M265" s="68" t="s">
        <v>164</v>
      </c>
      <c r="N265" s="68" t="s">
        <v>1622</v>
      </c>
      <c r="O265" s="68" t="s">
        <v>164</v>
      </c>
      <c r="P265" s="68" t="s">
        <v>1627</v>
      </c>
      <c r="Q265" s="68" t="s">
        <v>164</v>
      </c>
      <c r="R265" s="68" t="s">
        <v>1623</v>
      </c>
      <c r="S265" s="68" t="s">
        <v>1624</v>
      </c>
      <c r="T265" s="68" t="s">
        <v>1623</v>
      </c>
      <c r="U265" s="68" t="s">
        <v>1625</v>
      </c>
      <c r="V265" s="68" t="s">
        <v>164</v>
      </c>
      <c r="W265" s="68" t="s">
        <v>1622</v>
      </c>
      <c r="X265" s="68" t="s">
        <v>1624</v>
      </c>
      <c r="Y265" s="68" t="s">
        <v>1624</v>
      </c>
      <c r="Z265" s="68" t="s">
        <v>1622</v>
      </c>
      <c r="AA265" s="68" t="s">
        <v>1620</v>
      </c>
      <c r="AB265" s="68" t="s">
        <v>1623</v>
      </c>
      <c r="AC265" s="68" t="s">
        <v>1624</v>
      </c>
      <c r="AD265" s="68" t="s">
        <v>1619</v>
      </c>
      <c r="AE265" s="68" t="s">
        <v>164</v>
      </c>
      <c r="AF265" s="68" t="s">
        <v>1622</v>
      </c>
      <c r="AG265" s="68" t="s">
        <v>1624</v>
      </c>
      <c r="AH265" s="68" t="s">
        <v>1625</v>
      </c>
      <c r="AI265" s="68" t="s">
        <v>1623</v>
      </c>
      <c r="AJ265" s="68" t="s">
        <v>1622</v>
      </c>
      <c r="AK265" s="68" t="s">
        <v>1619</v>
      </c>
      <c r="AL265" s="68" t="s">
        <v>1623</v>
      </c>
      <c r="AM265" s="68" t="s">
        <v>1623</v>
      </c>
      <c r="AN265" s="68" t="s">
        <v>1622</v>
      </c>
      <c r="AO265" s="68" t="s">
        <v>1622</v>
      </c>
      <c r="AP265" s="68" t="s">
        <v>1620</v>
      </c>
      <c r="AQ265" s="68" t="s">
        <v>1623</v>
      </c>
      <c r="AR265" s="68" t="s">
        <v>1620</v>
      </c>
      <c r="AS265" s="68" t="s">
        <v>1622</v>
      </c>
      <c r="AT265" s="68" t="s">
        <v>1624</v>
      </c>
      <c r="AU265" s="68" t="s">
        <v>1622</v>
      </c>
      <c r="AV265" s="68" t="s">
        <v>1626</v>
      </c>
      <c r="AW265" s="68" t="s">
        <v>1622</v>
      </c>
      <c r="AX265" s="68" t="s">
        <v>1621</v>
      </c>
      <c r="AY265" s="68" t="s">
        <v>1624</v>
      </c>
      <c r="AZ265" s="68" t="s">
        <v>164</v>
      </c>
      <c r="BA265" s="68" t="s">
        <v>1626</v>
      </c>
      <c r="BB265" s="68" t="s">
        <v>1623</v>
      </c>
      <c r="BC265" s="68" t="s">
        <v>1622</v>
      </c>
      <c r="BD265" s="68" t="s">
        <v>1624</v>
      </c>
      <c r="BE265" s="68" t="s">
        <v>1622</v>
      </c>
      <c r="BF265" s="68" t="s">
        <v>1623</v>
      </c>
      <c r="BG265" s="68" t="s">
        <v>164</v>
      </c>
      <c r="BH265" s="68" t="s">
        <v>1620</v>
      </c>
      <c r="BI265" s="68" t="s">
        <v>1617</v>
      </c>
      <c r="BM265" s="68" t="s">
        <v>164</v>
      </c>
    </row>
    <row r="266" spans="1:65">
      <c r="A266" s="132">
        <v>45166</v>
      </c>
      <c r="B266" s="68" t="s">
        <v>1627</v>
      </c>
      <c r="C266" s="68" t="s">
        <v>1625</v>
      </c>
      <c r="D266" s="68" t="s">
        <v>1623</v>
      </c>
      <c r="E266" s="68" t="s">
        <v>1622</v>
      </c>
      <c r="F266" s="68" t="s">
        <v>164</v>
      </c>
      <c r="G266" s="68" t="s">
        <v>1623</v>
      </c>
      <c r="H266" s="68" t="s">
        <v>1622</v>
      </c>
      <c r="I266" s="68" t="s">
        <v>1626</v>
      </c>
      <c r="J266" s="68" t="s">
        <v>164</v>
      </c>
      <c r="K266" s="68" t="s">
        <v>1620</v>
      </c>
      <c r="L266" s="68" t="s">
        <v>1622</v>
      </c>
      <c r="M266" s="68" t="s">
        <v>164</v>
      </c>
      <c r="N266" s="68" t="s">
        <v>1622</v>
      </c>
      <c r="O266" s="68" t="s">
        <v>164</v>
      </c>
      <c r="P266" s="68" t="s">
        <v>1627</v>
      </c>
      <c r="Q266" s="68" t="s">
        <v>164</v>
      </c>
      <c r="R266" s="68" t="s">
        <v>1623</v>
      </c>
      <c r="S266" s="68" t="s">
        <v>1624</v>
      </c>
      <c r="T266" s="68" t="s">
        <v>1623</v>
      </c>
      <c r="U266" s="68" t="s">
        <v>1625</v>
      </c>
      <c r="V266" s="68" t="s">
        <v>164</v>
      </c>
      <c r="W266" s="68" t="s">
        <v>1622</v>
      </c>
      <c r="X266" s="68" t="s">
        <v>1624</v>
      </c>
      <c r="Y266" s="68" t="s">
        <v>1624</v>
      </c>
      <c r="Z266" s="68" t="s">
        <v>1622</v>
      </c>
      <c r="AA266" s="68" t="s">
        <v>1620</v>
      </c>
      <c r="AB266" s="68" t="s">
        <v>1623</v>
      </c>
      <c r="AC266" s="68" t="s">
        <v>1624</v>
      </c>
      <c r="AD266" s="68" t="s">
        <v>1619</v>
      </c>
      <c r="AE266" s="68" t="s">
        <v>164</v>
      </c>
      <c r="AF266" s="68" t="s">
        <v>1622</v>
      </c>
      <c r="AG266" s="68" t="s">
        <v>1624</v>
      </c>
      <c r="AH266" s="68" t="s">
        <v>1625</v>
      </c>
      <c r="AI266" s="68" t="s">
        <v>1623</v>
      </c>
      <c r="AJ266" s="68" t="s">
        <v>1622</v>
      </c>
      <c r="AK266" s="68" t="s">
        <v>1619</v>
      </c>
      <c r="AL266" s="68" t="s">
        <v>1623</v>
      </c>
      <c r="AM266" s="68" t="s">
        <v>1623</v>
      </c>
      <c r="AN266" s="68" t="s">
        <v>1622</v>
      </c>
      <c r="AO266" s="68" t="s">
        <v>1622</v>
      </c>
      <c r="AP266" s="68" t="s">
        <v>1620</v>
      </c>
      <c r="AQ266" s="68" t="s">
        <v>1623</v>
      </c>
      <c r="AR266" s="68" t="s">
        <v>1620</v>
      </c>
      <c r="AS266" s="68" t="s">
        <v>1622</v>
      </c>
      <c r="AT266" s="68" t="s">
        <v>1624</v>
      </c>
      <c r="AU266" s="68" t="s">
        <v>1622</v>
      </c>
      <c r="AV266" s="68" t="s">
        <v>1626</v>
      </c>
      <c r="AW266" s="68" t="s">
        <v>1622</v>
      </c>
      <c r="AX266" s="68" t="s">
        <v>1621</v>
      </c>
      <c r="AY266" s="68" t="s">
        <v>1624</v>
      </c>
      <c r="AZ266" s="68" t="s">
        <v>164</v>
      </c>
      <c r="BA266" s="68" t="s">
        <v>1626</v>
      </c>
      <c r="BB266" s="68" t="s">
        <v>1623</v>
      </c>
      <c r="BC266" s="68" t="s">
        <v>1622</v>
      </c>
      <c r="BD266" s="68" t="s">
        <v>1624</v>
      </c>
      <c r="BE266" s="68" t="s">
        <v>1622</v>
      </c>
      <c r="BF266" s="68" t="s">
        <v>1623</v>
      </c>
      <c r="BG266" s="68" t="s">
        <v>164</v>
      </c>
      <c r="BH266" s="68" t="s">
        <v>1620</v>
      </c>
      <c r="BI266" s="68" t="s">
        <v>1617</v>
      </c>
      <c r="BM266" s="68" t="s">
        <v>164</v>
      </c>
    </row>
    <row r="267" spans="1:65">
      <c r="A267" s="132">
        <v>45167</v>
      </c>
      <c r="B267" s="68" t="s">
        <v>1627</v>
      </c>
      <c r="C267" s="68" t="s">
        <v>1625</v>
      </c>
      <c r="D267" s="68" t="s">
        <v>1623</v>
      </c>
      <c r="E267" s="68" t="s">
        <v>1622</v>
      </c>
      <c r="F267" s="68" t="s">
        <v>164</v>
      </c>
      <c r="G267" s="68" t="s">
        <v>1623</v>
      </c>
      <c r="H267" s="68" t="s">
        <v>1622</v>
      </c>
      <c r="I267" s="68" t="s">
        <v>1626</v>
      </c>
      <c r="J267" s="68" t="s">
        <v>164</v>
      </c>
      <c r="K267" s="68" t="s">
        <v>1620</v>
      </c>
      <c r="L267" s="68" t="s">
        <v>1622</v>
      </c>
      <c r="M267" s="68" t="s">
        <v>164</v>
      </c>
      <c r="N267" s="68" t="s">
        <v>1622</v>
      </c>
      <c r="O267" s="68" t="s">
        <v>164</v>
      </c>
      <c r="P267" s="68" t="s">
        <v>1627</v>
      </c>
      <c r="Q267" s="68" t="s">
        <v>164</v>
      </c>
      <c r="R267" s="68" t="s">
        <v>1623</v>
      </c>
      <c r="S267" s="68" t="s">
        <v>1624</v>
      </c>
      <c r="T267" s="68" t="s">
        <v>1623</v>
      </c>
      <c r="U267" s="68" t="s">
        <v>1625</v>
      </c>
      <c r="V267" s="68" t="s">
        <v>164</v>
      </c>
      <c r="W267" s="68" t="s">
        <v>1622</v>
      </c>
      <c r="X267" s="68" t="s">
        <v>1624</v>
      </c>
      <c r="Y267" s="68" t="s">
        <v>1624</v>
      </c>
      <c r="Z267" s="68" t="s">
        <v>1622</v>
      </c>
      <c r="AA267" s="68" t="s">
        <v>1620</v>
      </c>
      <c r="AB267" s="68" t="s">
        <v>1623</v>
      </c>
      <c r="AC267" s="68" t="s">
        <v>1624</v>
      </c>
      <c r="AD267" s="68" t="s">
        <v>1619</v>
      </c>
      <c r="AE267" s="68" t="s">
        <v>164</v>
      </c>
      <c r="AF267" s="68" t="s">
        <v>1622</v>
      </c>
      <c r="AG267" s="68" t="s">
        <v>1624</v>
      </c>
      <c r="AH267" s="68" t="s">
        <v>1625</v>
      </c>
      <c r="AI267" s="68" t="s">
        <v>1623</v>
      </c>
      <c r="AJ267" s="68" t="s">
        <v>1622</v>
      </c>
      <c r="AK267" s="68" t="s">
        <v>1619</v>
      </c>
      <c r="AL267" s="68" t="s">
        <v>1623</v>
      </c>
      <c r="AM267" s="68" t="s">
        <v>1623</v>
      </c>
      <c r="AN267" s="68" t="s">
        <v>1622</v>
      </c>
      <c r="AO267" s="68" t="s">
        <v>1622</v>
      </c>
      <c r="AP267" s="68" t="s">
        <v>1620</v>
      </c>
      <c r="AQ267" s="68" t="s">
        <v>1623</v>
      </c>
      <c r="AR267" s="68" t="s">
        <v>1620</v>
      </c>
      <c r="AS267" s="68" t="s">
        <v>1622</v>
      </c>
      <c r="AT267" s="68" t="s">
        <v>1624</v>
      </c>
      <c r="AU267" s="68" t="s">
        <v>1622</v>
      </c>
      <c r="AV267" s="68" t="s">
        <v>1626</v>
      </c>
      <c r="AW267" s="68" t="s">
        <v>1622</v>
      </c>
      <c r="AX267" s="68" t="s">
        <v>1621</v>
      </c>
      <c r="AY267" s="68" t="s">
        <v>1624</v>
      </c>
      <c r="AZ267" s="68" t="s">
        <v>164</v>
      </c>
      <c r="BA267" s="68" t="s">
        <v>1626</v>
      </c>
      <c r="BB267" s="68" t="s">
        <v>1623</v>
      </c>
      <c r="BC267" s="68" t="s">
        <v>1622</v>
      </c>
      <c r="BD267" s="68" t="s">
        <v>1624</v>
      </c>
      <c r="BE267" s="68" t="s">
        <v>1622</v>
      </c>
      <c r="BF267" s="68" t="s">
        <v>1623</v>
      </c>
      <c r="BG267" s="68" t="s">
        <v>164</v>
      </c>
      <c r="BH267" s="68" t="s">
        <v>1620</v>
      </c>
      <c r="BI267" s="68" t="s">
        <v>1617</v>
      </c>
      <c r="BM267" s="68" t="s">
        <v>164</v>
      </c>
    </row>
    <row r="268" spans="1:65">
      <c r="A268" s="132">
        <v>45168</v>
      </c>
      <c r="B268" s="68" t="s">
        <v>1627</v>
      </c>
      <c r="C268" s="68" t="s">
        <v>1625</v>
      </c>
      <c r="D268" s="68" t="s">
        <v>1623</v>
      </c>
      <c r="E268" s="68" t="s">
        <v>1622</v>
      </c>
      <c r="F268" s="68" t="s">
        <v>164</v>
      </c>
      <c r="G268" s="68" t="s">
        <v>1623</v>
      </c>
      <c r="H268" s="68" t="s">
        <v>1622</v>
      </c>
      <c r="I268" s="68" t="s">
        <v>1626</v>
      </c>
      <c r="J268" s="68" t="s">
        <v>164</v>
      </c>
      <c r="K268" s="68" t="s">
        <v>1620</v>
      </c>
      <c r="L268" s="68" t="s">
        <v>1622</v>
      </c>
      <c r="M268" s="68" t="s">
        <v>164</v>
      </c>
      <c r="N268" s="68" t="s">
        <v>1622</v>
      </c>
      <c r="O268" s="68" t="s">
        <v>164</v>
      </c>
      <c r="P268" s="68" t="s">
        <v>1627</v>
      </c>
      <c r="Q268" s="68" t="s">
        <v>164</v>
      </c>
      <c r="R268" s="68" t="s">
        <v>1623</v>
      </c>
      <c r="S268" s="68" t="s">
        <v>1624</v>
      </c>
      <c r="T268" s="68" t="s">
        <v>1623</v>
      </c>
      <c r="U268" s="68" t="s">
        <v>1625</v>
      </c>
      <c r="V268" s="68" t="s">
        <v>164</v>
      </c>
      <c r="W268" s="68" t="s">
        <v>1622</v>
      </c>
      <c r="X268" s="68" t="s">
        <v>1624</v>
      </c>
      <c r="Y268" s="68" t="s">
        <v>1624</v>
      </c>
      <c r="Z268" s="68" t="s">
        <v>1622</v>
      </c>
      <c r="AA268" s="68" t="s">
        <v>1620</v>
      </c>
      <c r="AB268" s="68" t="s">
        <v>1623</v>
      </c>
      <c r="AC268" s="68" t="s">
        <v>1624</v>
      </c>
      <c r="AD268" s="68" t="s">
        <v>1619</v>
      </c>
      <c r="AE268" s="68" t="s">
        <v>164</v>
      </c>
      <c r="AF268" s="68" t="s">
        <v>1622</v>
      </c>
      <c r="AG268" s="68" t="s">
        <v>1624</v>
      </c>
      <c r="AH268" s="68" t="s">
        <v>1625</v>
      </c>
      <c r="AI268" s="68" t="s">
        <v>1623</v>
      </c>
      <c r="AJ268" s="68" t="s">
        <v>1622</v>
      </c>
      <c r="AK268" s="68" t="s">
        <v>1619</v>
      </c>
      <c r="AL268" s="68" t="s">
        <v>1623</v>
      </c>
      <c r="AM268" s="68" t="s">
        <v>1623</v>
      </c>
      <c r="AN268" s="68" t="s">
        <v>1622</v>
      </c>
      <c r="AO268" s="68" t="s">
        <v>1622</v>
      </c>
      <c r="AP268" s="68" t="s">
        <v>1620</v>
      </c>
      <c r="AQ268" s="68" t="s">
        <v>1623</v>
      </c>
      <c r="AR268" s="68" t="s">
        <v>1620</v>
      </c>
      <c r="AS268" s="68" t="s">
        <v>1622</v>
      </c>
      <c r="AT268" s="68" t="s">
        <v>1624</v>
      </c>
      <c r="AU268" s="68" t="s">
        <v>1622</v>
      </c>
      <c r="AV268" s="68" t="s">
        <v>1626</v>
      </c>
      <c r="AW268" s="68" t="s">
        <v>1622</v>
      </c>
      <c r="AX268" s="68" t="s">
        <v>1621</v>
      </c>
      <c r="AY268" s="68" t="s">
        <v>1624</v>
      </c>
      <c r="AZ268" s="68" t="s">
        <v>164</v>
      </c>
      <c r="BA268" s="68" t="s">
        <v>1626</v>
      </c>
      <c r="BB268" s="68" t="s">
        <v>1623</v>
      </c>
      <c r="BC268" s="68" t="s">
        <v>1622</v>
      </c>
      <c r="BD268" s="68" t="s">
        <v>1624</v>
      </c>
      <c r="BE268" s="68" t="s">
        <v>1622</v>
      </c>
      <c r="BF268" s="68" t="s">
        <v>1623</v>
      </c>
      <c r="BG268" s="68" t="s">
        <v>164</v>
      </c>
      <c r="BH268" s="68" t="s">
        <v>1620</v>
      </c>
      <c r="BI268" s="68" t="s">
        <v>1617</v>
      </c>
      <c r="BM268" s="68" t="s">
        <v>164</v>
      </c>
    </row>
    <row r="269" spans="1:65">
      <c r="A269" s="132">
        <v>45169</v>
      </c>
      <c r="B269" s="68" t="s">
        <v>1627</v>
      </c>
      <c r="C269" s="68" t="s">
        <v>1625</v>
      </c>
      <c r="D269" s="68" t="s">
        <v>1623</v>
      </c>
      <c r="E269" s="68" t="s">
        <v>1622</v>
      </c>
      <c r="F269" s="68" t="s">
        <v>164</v>
      </c>
      <c r="G269" s="68" t="s">
        <v>1623</v>
      </c>
      <c r="H269" s="68" t="s">
        <v>1622</v>
      </c>
      <c r="I269" s="68" t="s">
        <v>1626</v>
      </c>
      <c r="J269" s="68" t="s">
        <v>164</v>
      </c>
      <c r="K269" s="68" t="s">
        <v>1620</v>
      </c>
      <c r="L269" s="68" t="s">
        <v>1622</v>
      </c>
      <c r="M269" s="68" t="s">
        <v>164</v>
      </c>
      <c r="N269" s="68" t="s">
        <v>1622</v>
      </c>
      <c r="O269" s="68" t="s">
        <v>164</v>
      </c>
      <c r="P269" s="68" t="s">
        <v>1627</v>
      </c>
      <c r="Q269" s="68" t="s">
        <v>164</v>
      </c>
      <c r="R269" s="68" t="s">
        <v>1623</v>
      </c>
      <c r="S269" s="68" t="s">
        <v>1624</v>
      </c>
      <c r="T269" s="68" t="s">
        <v>1623</v>
      </c>
      <c r="U269" s="68" t="s">
        <v>1625</v>
      </c>
      <c r="V269" s="68" t="s">
        <v>164</v>
      </c>
      <c r="W269" s="68" t="s">
        <v>1622</v>
      </c>
      <c r="X269" s="68" t="s">
        <v>1624</v>
      </c>
      <c r="Y269" s="68" t="s">
        <v>1624</v>
      </c>
      <c r="Z269" s="68" t="s">
        <v>1622</v>
      </c>
      <c r="AA269" s="68" t="s">
        <v>1620</v>
      </c>
      <c r="AB269" s="68" t="s">
        <v>1623</v>
      </c>
      <c r="AC269" s="68" t="s">
        <v>1624</v>
      </c>
      <c r="AD269" s="68" t="s">
        <v>1619</v>
      </c>
      <c r="AE269" s="68" t="s">
        <v>164</v>
      </c>
      <c r="AF269" s="68" t="s">
        <v>1622</v>
      </c>
      <c r="AG269" s="68" t="s">
        <v>1624</v>
      </c>
      <c r="AH269" s="68" t="s">
        <v>1625</v>
      </c>
      <c r="AI269" s="68" t="s">
        <v>1623</v>
      </c>
      <c r="AJ269" s="68" t="s">
        <v>1622</v>
      </c>
      <c r="AK269" s="68" t="s">
        <v>1619</v>
      </c>
      <c r="AL269" s="68" t="s">
        <v>1623</v>
      </c>
      <c r="AM269" s="68" t="s">
        <v>1623</v>
      </c>
      <c r="AN269" s="68" t="s">
        <v>1622</v>
      </c>
      <c r="AO269" s="68" t="s">
        <v>1622</v>
      </c>
      <c r="AP269" s="68" t="s">
        <v>1620</v>
      </c>
      <c r="AQ269" s="68" t="s">
        <v>1623</v>
      </c>
      <c r="AR269" s="68" t="s">
        <v>1620</v>
      </c>
      <c r="AS269" s="68" t="s">
        <v>1622</v>
      </c>
      <c r="AT269" s="68" t="s">
        <v>1624</v>
      </c>
      <c r="AU269" s="68" t="s">
        <v>1622</v>
      </c>
      <c r="AV269" s="68" t="s">
        <v>1626</v>
      </c>
      <c r="AW269" s="68" t="s">
        <v>1622</v>
      </c>
      <c r="AX269" s="68" t="s">
        <v>1621</v>
      </c>
      <c r="AY269" s="68" t="s">
        <v>1624</v>
      </c>
      <c r="AZ269" s="68" t="s">
        <v>164</v>
      </c>
      <c r="BA269" s="68" t="s">
        <v>1626</v>
      </c>
      <c r="BB269" s="68" t="s">
        <v>1623</v>
      </c>
      <c r="BC269" s="68" t="s">
        <v>1622</v>
      </c>
      <c r="BD269" s="68" t="s">
        <v>1624</v>
      </c>
      <c r="BE269" s="68" t="s">
        <v>1622</v>
      </c>
      <c r="BF269" s="68" t="s">
        <v>1623</v>
      </c>
      <c r="BG269" s="68" t="s">
        <v>164</v>
      </c>
      <c r="BH269" s="68" t="s">
        <v>1620</v>
      </c>
      <c r="BI269" s="68" t="s">
        <v>1617</v>
      </c>
      <c r="BM269" s="68" t="s">
        <v>164</v>
      </c>
    </row>
    <row r="270" spans="1:65">
      <c r="A270" s="132">
        <v>45170</v>
      </c>
      <c r="B270" s="68" t="s">
        <v>1627</v>
      </c>
      <c r="C270" s="68" t="s">
        <v>1625</v>
      </c>
      <c r="D270" s="68" t="s">
        <v>1623</v>
      </c>
      <c r="E270" s="68" t="s">
        <v>1622</v>
      </c>
      <c r="F270" s="68" t="s">
        <v>164</v>
      </c>
      <c r="G270" s="68" t="s">
        <v>1623</v>
      </c>
      <c r="H270" s="68" t="s">
        <v>1622</v>
      </c>
      <c r="I270" s="68" t="s">
        <v>1626</v>
      </c>
      <c r="J270" s="68" t="s">
        <v>164</v>
      </c>
      <c r="K270" s="68" t="s">
        <v>1620</v>
      </c>
      <c r="L270" s="68" t="s">
        <v>1622</v>
      </c>
      <c r="M270" s="68" t="s">
        <v>164</v>
      </c>
      <c r="N270" s="68" t="s">
        <v>1622</v>
      </c>
      <c r="O270" s="68" t="s">
        <v>164</v>
      </c>
      <c r="P270" s="68" t="s">
        <v>1627</v>
      </c>
      <c r="Q270" s="68" t="s">
        <v>164</v>
      </c>
      <c r="R270" s="68" t="s">
        <v>1623</v>
      </c>
      <c r="S270" s="68" t="s">
        <v>1624</v>
      </c>
      <c r="T270" s="68" t="s">
        <v>1623</v>
      </c>
      <c r="U270" s="68" t="s">
        <v>1625</v>
      </c>
      <c r="V270" s="68" t="s">
        <v>164</v>
      </c>
      <c r="W270" s="68" t="s">
        <v>1622</v>
      </c>
      <c r="X270" s="68" t="s">
        <v>1624</v>
      </c>
      <c r="Y270" s="68" t="s">
        <v>1624</v>
      </c>
      <c r="Z270" s="68" t="s">
        <v>1622</v>
      </c>
      <c r="AA270" s="68" t="s">
        <v>1620</v>
      </c>
      <c r="AB270" s="68" t="s">
        <v>1623</v>
      </c>
      <c r="AC270" s="68" t="s">
        <v>1624</v>
      </c>
      <c r="AD270" s="68" t="s">
        <v>1619</v>
      </c>
      <c r="AE270" s="68" t="s">
        <v>164</v>
      </c>
      <c r="AF270" s="68" t="s">
        <v>1622</v>
      </c>
      <c r="AG270" s="68" t="s">
        <v>1624</v>
      </c>
      <c r="AH270" s="68" t="s">
        <v>1625</v>
      </c>
      <c r="AI270" s="68" t="s">
        <v>1623</v>
      </c>
      <c r="AJ270" s="68" t="s">
        <v>1622</v>
      </c>
      <c r="AK270" s="68" t="s">
        <v>1619</v>
      </c>
      <c r="AL270" s="68" t="s">
        <v>1623</v>
      </c>
      <c r="AM270" s="68" t="s">
        <v>1623</v>
      </c>
      <c r="AN270" s="68" t="s">
        <v>1622</v>
      </c>
      <c r="AO270" s="68" t="s">
        <v>1622</v>
      </c>
      <c r="AP270" s="68" t="s">
        <v>1620</v>
      </c>
      <c r="AQ270" s="68" t="s">
        <v>1623</v>
      </c>
      <c r="AR270" s="68" t="s">
        <v>1620</v>
      </c>
      <c r="AS270" s="68" t="s">
        <v>1622</v>
      </c>
      <c r="AT270" s="68" t="s">
        <v>1624</v>
      </c>
      <c r="AU270" s="68" t="s">
        <v>1622</v>
      </c>
      <c r="AV270" s="68" t="s">
        <v>1626</v>
      </c>
      <c r="AW270" s="68" t="s">
        <v>1622</v>
      </c>
      <c r="AX270" s="68" t="s">
        <v>1621</v>
      </c>
      <c r="AY270" s="68" t="s">
        <v>1624</v>
      </c>
      <c r="AZ270" s="68" t="s">
        <v>164</v>
      </c>
      <c r="BA270" s="68" t="s">
        <v>1626</v>
      </c>
      <c r="BB270" s="68" t="s">
        <v>1623</v>
      </c>
      <c r="BC270" s="68" t="s">
        <v>1622</v>
      </c>
      <c r="BD270" s="68" t="s">
        <v>1624</v>
      </c>
      <c r="BE270" s="68" t="s">
        <v>1622</v>
      </c>
      <c r="BF270" s="68" t="s">
        <v>1623</v>
      </c>
      <c r="BG270" s="68" t="s">
        <v>164</v>
      </c>
      <c r="BH270" s="68" t="s">
        <v>1620</v>
      </c>
      <c r="BI270" s="68" t="s">
        <v>1617</v>
      </c>
      <c r="BM270" s="68" t="s">
        <v>164</v>
      </c>
    </row>
    <row r="271" spans="1:65">
      <c r="A271" s="132">
        <v>45171</v>
      </c>
      <c r="B271" s="68" t="s">
        <v>1627</v>
      </c>
      <c r="C271" s="68" t="s">
        <v>1625</v>
      </c>
      <c r="D271" s="68" t="s">
        <v>1623</v>
      </c>
      <c r="E271" s="68" t="s">
        <v>1622</v>
      </c>
      <c r="F271" s="68" t="s">
        <v>164</v>
      </c>
      <c r="G271" s="68" t="s">
        <v>1623</v>
      </c>
      <c r="H271" s="68" t="s">
        <v>1622</v>
      </c>
      <c r="I271" s="68" t="s">
        <v>1626</v>
      </c>
      <c r="J271" s="68" t="s">
        <v>164</v>
      </c>
      <c r="K271" s="68" t="s">
        <v>1620</v>
      </c>
      <c r="L271" s="68" t="s">
        <v>1622</v>
      </c>
      <c r="M271" s="68" t="s">
        <v>164</v>
      </c>
      <c r="N271" s="68" t="s">
        <v>1622</v>
      </c>
      <c r="O271" s="68" t="s">
        <v>164</v>
      </c>
      <c r="P271" s="68" t="s">
        <v>1627</v>
      </c>
      <c r="Q271" s="68" t="s">
        <v>164</v>
      </c>
      <c r="R271" s="68" t="s">
        <v>1623</v>
      </c>
      <c r="S271" s="68" t="s">
        <v>1624</v>
      </c>
      <c r="T271" s="68" t="s">
        <v>1623</v>
      </c>
      <c r="U271" s="68" t="s">
        <v>1625</v>
      </c>
      <c r="V271" s="68" t="s">
        <v>164</v>
      </c>
      <c r="W271" s="68" t="s">
        <v>1622</v>
      </c>
      <c r="X271" s="68" t="s">
        <v>1624</v>
      </c>
      <c r="Y271" s="68" t="s">
        <v>1624</v>
      </c>
      <c r="Z271" s="68" t="s">
        <v>1622</v>
      </c>
      <c r="AA271" s="68" t="s">
        <v>1620</v>
      </c>
      <c r="AB271" s="68" t="s">
        <v>1623</v>
      </c>
      <c r="AC271" s="68" t="s">
        <v>1624</v>
      </c>
      <c r="AD271" s="68" t="s">
        <v>1619</v>
      </c>
      <c r="AE271" s="68" t="s">
        <v>164</v>
      </c>
      <c r="AF271" s="68" t="s">
        <v>1622</v>
      </c>
      <c r="AG271" s="68" t="s">
        <v>1624</v>
      </c>
      <c r="AH271" s="68" t="s">
        <v>1625</v>
      </c>
      <c r="AI271" s="68" t="s">
        <v>1623</v>
      </c>
      <c r="AJ271" s="68" t="s">
        <v>1622</v>
      </c>
      <c r="AK271" s="68" t="s">
        <v>1619</v>
      </c>
      <c r="AL271" s="68" t="s">
        <v>1623</v>
      </c>
      <c r="AM271" s="68" t="s">
        <v>1623</v>
      </c>
      <c r="AN271" s="68" t="s">
        <v>1622</v>
      </c>
      <c r="AO271" s="68" t="s">
        <v>1622</v>
      </c>
      <c r="AP271" s="68" t="s">
        <v>1620</v>
      </c>
      <c r="AQ271" s="68" t="s">
        <v>1623</v>
      </c>
      <c r="AR271" s="68" t="s">
        <v>1620</v>
      </c>
      <c r="AS271" s="68" t="s">
        <v>1622</v>
      </c>
      <c r="AT271" s="68" t="s">
        <v>1624</v>
      </c>
      <c r="AU271" s="68" t="s">
        <v>1622</v>
      </c>
      <c r="AV271" s="68" t="s">
        <v>1626</v>
      </c>
      <c r="AW271" s="68" t="s">
        <v>1622</v>
      </c>
      <c r="AX271" s="68" t="s">
        <v>1621</v>
      </c>
      <c r="AY271" s="68" t="s">
        <v>1624</v>
      </c>
      <c r="AZ271" s="68" t="s">
        <v>164</v>
      </c>
      <c r="BA271" s="68" t="s">
        <v>1626</v>
      </c>
      <c r="BB271" s="68" t="s">
        <v>1623</v>
      </c>
      <c r="BC271" s="68" t="s">
        <v>1622</v>
      </c>
      <c r="BD271" s="68" t="s">
        <v>1624</v>
      </c>
      <c r="BE271" s="68" t="s">
        <v>1622</v>
      </c>
      <c r="BF271" s="68" t="s">
        <v>1623</v>
      </c>
      <c r="BG271" s="68" t="s">
        <v>164</v>
      </c>
      <c r="BH271" s="68" t="s">
        <v>1620</v>
      </c>
      <c r="BI271" s="68" t="s">
        <v>1617</v>
      </c>
      <c r="BM271" s="68" t="s">
        <v>164</v>
      </c>
    </row>
    <row r="272" spans="1:65">
      <c r="A272" s="132">
        <v>45172</v>
      </c>
      <c r="B272" s="68" t="s">
        <v>1627</v>
      </c>
      <c r="C272" s="68" t="s">
        <v>1625</v>
      </c>
      <c r="D272" s="68" t="s">
        <v>1623</v>
      </c>
      <c r="E272" s="68" t="s">
        <v>1622</v>
      </c>
      <c r="F272" s="68" t="s">
        <v>164</v>
      </c>
      <c r="G272" s="68" t="s">
        <v>1623</v>
      </c>
      <c r="H272" s="68" t="s">
        <v>1622</v>
      </c>
      <c r="I272" s="68" t="s">
        <v>1626</v>
      </c>
      <c r="J272" s="68" t="s">
        <v>164</v>
      </c>
      <c r="K272" s="68" t="s">
        <v>1620</v>
      </c>
      <c r="L272" s="68" t="s">
        <v>1622</v>
      </c>
      <c r="M272" s="68" t="s">
        <v>164</v>
      </c>
      <c r="N272" s="68" t="s">
        <v>1622</v>
      </c>
      <c r="O272" s="68" t="s">
        <v>164</v>
      </c>
      <c r="P272" s="68" t="s">
        <v>1627</v>
      </c>
      <c r="Q272" s="68" t="s">
        <v>164</v>
      </c>
      <c r="R272" s="68" t="s">
        <v>1623</v>
      </c>
      <c r="S272" s="68" t="s">
        <v>1624</v>
      </c>
      <c r="T272" s="68" t="s">
        <v>1623</v>
      </c>
      <c r="U272" s="68" t="s">
        <v>1625</v>
      </c>
      <c r="V272" s="68" t="s">
        <v>164</v>
      </c>
      <c r="W272" s="68" t="s">
        <v>1622</v>
      </c>
      <c r="X272" s="68" t="s">
        <v>1624</v>
      </c>
      <c r="Y272" s="68" t="s">
        <v>1624</v>
      </c>
      <c r="Z272" s="68" t="s">
        <v>1622</v>
      </c>
      <c r="AA272" s="68" t="s">
        <v>1620</v>
      </c>
      <c r="AB272" s="68" t="s">
        <v>1623</v>
      </c>
      <c r="AC272" s="68" t="s">
        <v>1624</v>
      </c>
      <c r="AD272" s="68" t="s">
        <v>1619</v>
      </c>
      <c r="AE272" s="68" t="s">
        <v>164</v>
      </c>
      <c r="AF272" s="68" t="s">
        <v>1622</v>
      </c>
      <c r="AG272" s="68" t="s">
        <v>1624</v>
      </c>
      <c r="AH272" s="68" t="s">
        <v>1625</v>
      </c>
      <c r="AI272" s="68" t="s">
        <v>1623</v>
      </c>
      <c r="AJ272" s="68" t="s">
        <v>1622</v>
      </c>
      <c r="AK272" s="68" t="s">
        <v>1619</v>
      </c>
      <c r="AL272" s="68" t="s">
        <v>1623</v>
      </c>
      <c r="AM272" s="68" t="s">
        <v>1623</v>
      </c>
      <c r="AN272" s="68" t="s">
        <v>1622</v>
      </c>
      <c r="AO272" s="68" t="s">
        <v>1622</v>
      </c>
      <c r="AP272" s="68" t="s">
        <v>1620</v>
      </c>
      <c r="AQ272" s="68" t="s">
        <v>1623</v>
      </c>
      <c r="AR272" s="68" t="s">
        <v>1620</v>
      </c>
      <c r="AS272" s="68" t="s">
        <v>1622</v>
      </c>
      <c r="AT272" s="68" t="s">
        <v>1624</v>
      </c>
      <c r="AU272" s="68" t="s">
        <v>1622</v>
      </c>
      <c r="AV272" s="68" t="s">
        <v>1626</v>
      </c>
      <c r="AW272" s="68" t="s">
        <v>1622</v>
      </c>
      <c r="AX272" s="68" t="s">
        <v>1621</v>
      </c>
      <c r="AY272" s="68" t="s">
        <v>1624</v>
      </c>
      <c r="AZ272" s="68" t="s">
        <v>164</v>
      </c>
      <c r="BA272" s="68" t="s">
        <v>1626</v>
      </c>
      <c r="BB272" s="68" t="s">
        <v>1623</v>
      </c>
      <c r="BC272" s="68" t="s">
        <v>1622</v>
      </c>
      <c r="BD272" s="68" t="s">
        <v>1624</v>
      </c>
      <c r="BE272" s="68" t="s">
        <v>1622</v>
      </c>
      <c r="BF272" s="68" t="s">
        <v>1623</v>
      </c>
      <c r="BG272" s="68" t="s">
        <v>164</v>
      </c>
      <c r="BH272" s="68" t="s">
        <v>1620</v>
      </c>
      <c r="BI272" s="68" t="s">
        <v>1617</v>
      </c>
      <c r="BM272" s="68" t="s">
        <v>164</v>
      </c>
    </row>
    <row r="273" spans="1:65">
      <c r="A273" s="132">
        <v>45173</v>
      </c>
      <c r="B273" s="68" t="s">
        <v>1627</v>
      </c>
      <c r="C273" s="68" t="s">
        <v>1625</v>
      </c>
      <c r="D273" s="68" t="s">
        <v>1623</v>
      </c>
      <c r="E273" s="68" t="s">
        <v>1622</v>
      </c>
      <c r="F273" s="68" t="s">
        <v>164</v>
      </c>
      <c r="G273" s="68" t="s">
        <v>1623</v>
      </c>
      <c r="H273" s="68" t="s">
        <v>1622</v>
      </c>
      <c r="I273" s="68" t="s">
        <v>1626</v>
      </c>
      <c r="J273" s="68" t="s">
        <v>164</v>
      </c>
      <c r="K273" s="68" t="s">
        <v>1620</v>
      </c>
      <c r="L273" s="68" t="s">
        <v>1622</v>
      </c>
      <c r="M273" s="68" t="s">
        <v>164</v>
      </c>
      <c r="N273" s="68" t="s">
        <v>1622</v>
      </c>
      <c r="O273" s="68" t="s">
        <v>164</v>
      </c>
      <c r="P273" s="68" t="s">
        <v>1627</v>
      </c>
      <c r="Q273" s="68" t="s">
        <v>164</v>
      </c>
      <c r="R273" s="68" t="s">
        <v>1623</v>
      </c>
      <c r="S273" s="68" t="s">
        <v>1624</v>
      </c>
      <c r="T273" s="68" t="s">
        <v>1623</v>
      </c>
      <c r="U273" s="68" t="s">
        <v>1625</v>
      </c>
      <c r="V273" s="68" t="s">
        <v>164</v>
      </c>
      <c r="W273" s="68" t="s">
        <v>1622</v>
      </c>
      <c r="X273" s="68" t="s">
        <v>1624</v>
      </c>
      <c r="Y273" s="68" t="s">
        <v>1624</v>
      </c>
      <c r="Z273" s="68" t="s">
        <v>1622</v>
      </c>
      <c r="AA273" s="68" t="s">
        <v>1620</v>
      </c>
      <c r="AB273" s="68" t="s">
        <v>1623</v>
      </c>
      <c r="AC273" s="68" t="s">
        <v>1624</v>
      </c>
      <c r="AD273" s="68" t="s">
        <v>1619</v>
      </c>
      <c r="AE273" s="68" t="s">
        <v>164</v>
      </c>
      <c r="AF273" s="68" t="s">
        <v>1622</v>
      </c>
      <c r="AG273" s="68" t="s">
        <v>1624</v>
      </c>
      <c r="AH273" s="68" t="s">
        <v>1625</v>
      </c>
      <c r="AI273" s="68" t="s">
        <v>1623</v>
      </c>
      <c r="AJ273" s="68" t="s">
        <v>1622</v>
      </c>
      <c r="AK273" s="68" t="s">
        <v>1619</v>
      </c>
      <c r="AL273" s="68" t="s">
        <v>1623</v>
      </c>
      <c r="AM273" s="68" t="s">
        <v>1623</v>
      </c>
      <c r="AN273" s="68" t="s">
        <v>1622</v>
      </c>
      <c r="AO273" s="68" t="s">
        <v>1622</v>
      </c>
      <c r="AP273" s="68" t="s">
        <v>1620</v>
      </c>
      <c r="AQ273" s="68" t="s">
        <v>1623</v>
      </c>
      <c r="AR273" s="68" t="s">
        <v>1620</v>
      </c>
      <c r="AS273" s="68" t="s">
        <v>1622</v>
      </c>
      <c r="AT273" s="68" t="s">
        <v>1624</v>
      </c>
      <c r="AU273" s="68" t="s">
        <v>1622</v>
      </c>
      <c r="AV273" s="68" t="s">
        <v>1626</v>
      </c>
      <c r="AW273" s="68" t="s">
        <v>1622</v>
      </c>
      <c r="AX273" s="68" t="s">
        <v>1621</v>
      </c>
      <c r="AY273" s="68" t="s">
        <v>1624</v>
      </c>
      <c r="AZ273" s="68" t="s">
        <v>164</v>
      </c>
      <c r="BA273" s="68" t="s">
        <v>1626</v>
      </c>
      <c r="BB273" s="68" t="s">
        <v>1623</v>
      </c>
      <c r="BC273" s="68" t="s">
        <v>1622</v>
      </c>
      <c r="BD273" s="68" t="s">
        <v>1624</v>
      </c>
      <c r="BE273" s="68" t="s">
        <v>1622</v>
      </c>
      <c r="BF273" s="68" t="s">
        <v>1623</v>
      </c>
      <c r="BG273" s="68" t="s">
        <v>164</v>
      </c>
      <c r="BH273" s="68" t="s">
        <v>1620</v>
      </c>
      <c r="BI273" s="68" t="s">
        <v>1617</v>
      </c>
      <c r="BM273" s="68" t="s">
        <v>164</v>
      </c>
    </row>
    <row r="274" spans="1:65">
      <c r="A274" s="132">
        <v>45174</v>
      </c>
      <c r="B274" s="68" t="s">
        <v>1627</v>
      </c>
      <c r="C274" s="68" t="s">
        <v>1625</v>
      </c>
      <c r="D274" s="68" t="s">
        <v>1623</v>
      </c>
      <c r="E274" s="68" t="s">
        <v>1622</v>
      </c>
      <c r="F274" s="68" t="s">
        <v>164</v>
      </c>
      <c r="G274" s="68" t="s">
        <v>1623</v>
      </c>
      <c r="H274" s="68" t="s">
        <v>1622</v>
      </c>
      <c r="I274" s="68" t="s">
        <v>1626</v>
      </c>
      <c r="J274" s="68" t="s">
        <v>164</v>
      </c>
      <c r="K274" s="68" t="s">
        <v>1620</v>
      </c>
      <c r="L274" s="68" t="s">
        <v>1622</v>
      </c>
      <c r="M274" s="68" t="s">
        <v>164</v>
      </c>
      <c r="N274" s="68" t="s">
        <v>1622</v>
      </c>
      <c r="O274" s="68" t="s">
        <v>164</v>
      </c>
      <c r="P274" s="68" t="s">
        <v>1627</v>
      </c>
      <c r="Q274" s="68" t="s">
        <v>164</v>
      </c>
      <c r="R274" s="68" t="s">
        <v>1623</v>
      </c>
      <c r="S274" s="68" t="s">
        <v>1624</v>
      </c>
      <c r="T274" s="68" t="s">
        <v>1623</v>
      </c>
      <c r="U274" s="68" t="s">
        <v>1625</v>
      </c>
      <c r="V274" s="68" t="s">
        <v>164</v>
      </c>
      <c r="W274" s="68" t="s">
        <v>1622</v>
      </c>
      <c r="X274" s="68" t="s">
        <v>1624</v>
      </c>
      <c r="Y274" s="68" t="s">
        <v>1624</v>
      </c>
      <c r="Z274" s="68" t="s">
        <v>1622</v>
      </c>
      <c r="AA274" s="68" t="s">
        <v>1620</v>
      </c>
      <c r="AB274" s="68" t="s">
        <v>1623</v>
      </c>
      <c r="AC274" s="68" t="s">
        <v>1624</v>
      </c>
      <c r="AD274" s="68" t="s">
        <v>1619</v>
      </c>
      <c r="AE274" s="68" t="s">
        <v>164</v>
      </c>
      <c r="AF274" s="68" t="s">
        <v>1622</v>
      </c>
      <c r="AG274" s="68" t="s">
        <v>1624</v>
      </c>
      <c r="AH274" s="68" t="s">
        <v>1625</v>
      </c>
      <c r="AI274" s="68" t="s">
        <v>1623</v>
      </c>
      <c r="AJ274" s="68" t="s">
        <v>1622</v>
      </c>
      <c r="AK274" s="68" t="s">
        <v>1619</v>
      </c>
      <c r="AL274" s="68" t="s">
        <v>1623</v>
      </c>
      <c r="AM274" s="68" t="s">
        <v>1623</v>
      </c>
      <c r="AN274" s="68" t="s">
        <v>1622</v>
      </c>
      <c r="AO274" s="68" t="s">
        <v>1622</v>
      </c>
      <c r="AP274" s="68" t="s">
        <v>1620</v>
      </c>
      <c r="AQ274" s="68" t="s">
        <v>1623</v>
      </c>
      <c r="AR274" s="68" t="s">
        <v>1620</v>
      </c>
      <c r="AS274" s="68" t="s">
        <v>1622</v>
      </c>
      <c r="AT274" s="68" t="s">
        <v>1624</v>
      </c>
      <c r="AU274" s="68" t="s">
        <v>1622</v>
      </c>
      <c r="AV274" s="68" t="s">
        <v>1626</v>
      </c>
      <c r="AW274" s="68" t="s">
        <v>1622</v>
      </c>
      <c r="AX274" s="68" t="s">
        <v>1621</v>
      </c>
      <c r="AY274" s="68" t="s">
        <v>1624</v>
      </c>
      <c r="AZ274" s="68" t="s">
        <v>164</v>
      </c>
      <c r="BA274" s="68" t="s">
        <v>1626</v>
      </c>
      <c r="BB274" s="68" t="s">
        <v>1623</v>
      </c>
      <c r="BC274" s="68" t="s">
        <v>1622</v>
      </c>
      <c r="BD274" s="68" t="s">
        <v>1624</v>
      </c>
      <c r="BE274" s="68" t="s">
        <v>1622</v>
      </c>
      <c r="BF274" s="68" t="s">
        <v>1623</v>
      </c>
      <c r="BG274" s="68" t="s">
        <v>164</v>
      </c>
      <c r="BH274" s="68" t="s">
        <v>1620</v>
      </c>
      <c r="BI274" s="68" t="s">
        <v>1617</v>
      </c>
      <c r="BJ274" s="68" t="s">
        <v>1626</v>
      </c>
      <c r="BK274" s="68" t="s">
        <v>1626</v>
      </c>
      <c r="BM274" s="68" t="s">
        <v>164</v>
      </c>
    </row>
    <row r="275" spans="1:65">
      <c r="A275" s="132">
        <v>45175</v>
      </c>
      <c r="B275" s="68" t="s">
        <v>1627</v>
      </c>
      <c r="C275" s="68" t="s">
        <v>1625</v>
      </c>
      <c r="D275" s="68" t="s">
        <v>1623</v>
      </c>
      <c r="E275" s="68" t="s">
        <v>1622</v>
      </c>
      <c r="F275" s="68" t="s">
        <v>164</v>
      </c>
      <c r="G275" s="68" t="s">
        <v>1623</v>
      </c>
      <c r="H275" s="68" t="s">
        <v>1622</v>
      </c>
      <c r="I275" s="68" t="s">
        <v>1626</v>
      </c>
      <c r="J275" s="68" t="s">
        <v>164</v>
      </c>
      <c r="K275" s="68" t="s">
        <v>1620</v>
      </c>
      <c r="L275" s="68" t="s">
        <v>1622</v>
      </c>
      <c r="M275" s="68" t="s">
        <v>164</v>
      </c>
      <c r="N275" s="68" t="s">
        <v>1622</v>
      </c>
      <c r="O275" s="68" t="s">
        <v>164</v>
      </c>
      <c r="P275" s="68" t="s">
        <v>1627</v>
      </c>
      <c r="Q275" s="68" t="s">
        <v>164</v>
      </c>
      <c r="R275" s="68" t="s">
        <v>1623</v>
      </c>
      <c r="S275" s="68" t="s">
        <v>1624</v>
      </c>
      <c r="T275" s="68" t="s">
        <v>1623</v>
      </c>
      <c r="U275" s="68" t="s">
        <v>1625</v>
      </c>
      <c r="V275" s="68" t="s">
        <v>164</v>
      </c>
      <c r="W275" s="68" t="s">
        <v>1622</v>
      </c>
      <c r="X275" s="68" t="s">
        <v>1624</v>
      </c>
      <c r="Y275" s="68" t="s">
        <v>1624</v>
      </c>
      <c r="Z275" s="68" t="s">
        <v>1622</v>
      </c>
      <c r="AA275" s="68" t="s">
        <v>1620</v>
      </c>
      <c r="AB275" s="68" t="s">
        <v>1623</v>
      </c>
      <c r="AC275" s="68" t="s">
        <v>1624</v>
      </c>
      <c r="AD275" s="68" t="s">
        <v>1619</v>
      </c>
      <c r="AE275" s="68" t="s">
        <v>164</v>
      </c>
      <c r="AF275" s="68" t="s">
        <v>1622</v>
      </c>
      <c r="AG275" s="68" t="s">
        <v>1624</v>
      </c>
      <c r="AH275" s="68" t="s">
        <v>1625</v>
      </c>
      <c r="AI275" s="68" t="s">
        <v>1623</v>
      </c>
      <c r="AJ275" s="68" t="s">
        <v>1622</v>
      </c>
      <c r="AK275" s="68" t="s">
        <v>1619</v>
      </c>
      <c r="AL275" s="68" t="s">
        <v>1623</v>
      </c>
      <c r="AM275" s="68" t="s">
        <v>1623</v>
      </c>
      <c r="AN275" s="68" t="s">
        <v>1622</v>
      </c>
      <c r="AO275" s="68" t="s">
        <v>1622</v>
      </c>
      <c r="AP275" s="68" t="s">
        <v>1620</v>
      </c>
      <c r="AQ275" s="68" t="s">
        <v>1623</v>
      </c>
      <c r="AR275" s="68" t="s">
        <v>1620</v>
      </c>
      <c r="AS275" s="68" t="s">
        <v>1622</v>
      </c>
      <c r="AT275" s="68" t="s">
        <v>1624</v>
      </c>
      <c r="AU275" s="68" t="s">
        <v>1622</v>
      </c>
      <c r="AV275" s="68" t="s">
        <v>1626</v>
      </c>
      <c r="AW275" s="68" t="s">
        <v>1622</v>
      </c>
      <c r="AX275" s="68" t="s">
        <v>1621</v>
      </c>
      <c r="AY275" s="68" t="s">
        <v>1624</v>
      </c>
      <c r="AZ275" s="68" t="s">
        <v>164</v>
      </c>
      <c r="BA275" s="68" t="s">
        <v>1626</v>
      </c>
      <c r="BB275" s="68" t="s">
        <v>1623</v>
      </c>
      <c r="BC275" s="68" t="s">
        <v>1622</v>
      </c>
      <c r="BD275" s="68" t="s">
        <v>1624</v>
      </c>
      <c r="BE275" s="68" t="s">
        <v>1622</v>
      </c>
      <c r="BF275" s="68" t="s">
        <v>1623</v>
      </c>
      <c r="BG275" s="68" t="s">
        <v>164</v>
      </c>
      <c r="BH275" s="68" t="s">
        <v>1620</v>
      </c>
      <c r="BI275" s="68" t="s">
        <v>1617</v>
      </c>
      <c r="BJ275" s="68" t="s">
        <v>1626</v>
      </c>
      <c r="BK275" s="68" t="s">
        <v>1626</v>
      </c>
      <c r="BM275" s="68" t="s">
        <v>164</v>
      </c>
    </row>
    <row r="276" spans="1:65">
      <c r="A276" s="132">
        <v>45176</v>
      </c>
      <c r="B276" s="68" t="s">
        <v>1627</v>
      </c>
      <c r="C276" s="68" t="s">
        <v>1625</v>
      </c>
      <c r="D276" s="68" t="s">
        <v>1623</v>
      </c>
      <c r="E276" s="68" t="s">
        <v>1622</v>
      </c>
      <c r="F276" s="68" t="s">
        <v>164</v>
      </c>
      <c r="G276" s="68" t="s">
        <v>1623</v>
      </c>
      <c r="H276" s="68" t="s">
        <v>1622</v>
      </c>
      <c r="I276" s="68" t="s">
        <v>1626</v>
      </c>
      <c r="J276" s="68" t="s">
        <v>164</v>
      </c>
      <c r="K276" s="68" t="s">
        <v>1620</v>
      </c>
      <c r="L276" s="68" t="s">
        <v>1622</v>
      </c>
      <c r="M276" s="68" t="s">
        <v>164</v>
      </c>
      <c r="N276" s="68" t="s">
        <v>1622</v>
      </c>
      <c r="O276" s="68" t="s">
        <v>164</v>
      </c>
      <c r="P276" s="68" t="s">
        <v>1627</v>
      </c>
      <c r="Q276" s="68" t="s">
        <v>164</v>
      </c>
      <c r="R276" s="68" t="s">
        <v>1623</v>
      </c>
      <c r="S276" s="68" t="s">
        <v>1624</v>
      </c>
      <c r="T276" s="68" t="s">
        <v>1623</v>
      </c>
      <c r="U276" s="68" t="s">
        <v>1625</v>
      </c>
      <c r="V276" s="68" t="s">
        <v>164</v>
      </c>
      <c r="W276" s="68" t="s">
        <v>1622</v>
      </c>
      <c r="X276" s="68" t="s">
        <v>1624</v>
      </c>
      <c r="Y276" s="68" t="s">
        <v>1624</v>
      </c>
      <c r="Z276" s="68" t="s">
        <v>1622</v>
      </c>
      <c r="AA276" s="68" t="s">
        <v>1620</v>
      </c>
      <c r="AB276" s="68" t="s">
        <v>1623</v>
      </c>
      <c r="AC276" s="68" t="s">
        <v>1624</v>
      </c>
      <c r="AD276" s="68" t="s">
        <v>1619</v>
      </c>
      <c r="AE276" s="68" t="s">
        <v>164</v>
      </c>
      <c r="AF276" s="68" t="s">
        <v>1622</v>
      </c>
      <c r="AG276" s="68" t="s">
        <v>1624</v>
      </c>
      <c r="AH276" s="68" t="s">
        <v>1625</v>
      </c>
      <c r="AI276" s="68" t="s">
        <v>1623</v>
      </c>
      <c r="AJ276" s="68" t="s">
        <v>1622</v>
      </c>
      <c r="AK276" s="68" t="s">
        <v>1619</v>
      </c>
      <c r="AL276" s="68" t="s">
        <v>1623</v>
      </c>
      <c r="AM276" s="68" t="s">
        <v>1623</v>
      </c>
      <c r="AN276" s="68" t="s">
        <v>1622</v>
      </c>
      <c r="AO276" s="68" t="s">
        <v>1622</v>
      </c>
      <c r="AP276" s="68" t="s">
        <v>1620</v>
      </c>
      <c r="AQ276" s="68" t="s">
        <v>1623</v>
      </c>
      <c r="AR276" s="68" t="s">
        <v>1620</v>
      </c>
      <c r="AS276" s="68" t="s">
        <v>1622</v>
      </c>
      <c r="AT276" s="68" t="s">
        <v>1624</v>
      </c>
      <c r="AU276" s="68" t="s">
        <v>1622</v>
      </c>
      <c r="AV276" s="68" t="s">
        <v>1626</v>
      </c>
      <c r="AW276" s="68" t="s">
        <v>1622</v>
      </c>
      <c r="AX276" s="68" t="s">
        <v>1621</v>
      </c>
      <c r="AY276" s="68" t="s">
        <v>1624</v>
      </c>
      <c r="AZ276" s="68" t="s">
        <v>164</v>
      </c>
      <c r="BA276" s="68" t="s">
        <v>1626</v>
      </c>
      <c r="BB276" s="68" t="s">
        <v>1623</v>
      </c>
      <c r="BC276" s="68" t="s">
        <v>1622</v>
      </c>
      <c r="BD276" s="68" t="s">
        <v>1624</v>
      </c>
      <c r="BE276" s="68" t="s">
        <v>1622</v>
      </c>
      <c r="BF276" s="68" t="s">
        <v>1623</v>
      </c>
      <c r="BG276" s="68" t="s">
        <v>164</v>
      </c>
      <c r="BH276" s="68" t="s">
        <v>1620</v>
      </c>
      <c r="BI276" s="68" t="s">
        <v>1617</v>
      </c>
      <c r="BJ276" s="68" t="s">
        <v>1626</v>
      </c>
      <c r="BK276" s="68" t="s">
        <v>1626</v>
      </c>
      <c r="BM276" s="68" t="s">
        <v>164</v>
      </c>
    </row>
    <row r="277" spans="1:65">
      <c r="A277" s="132">
        <v>45177</v>
      </c>
      <c r="B277" s="68" t="s">
        <v>1627</v>
      </c>
      <c r="C277" s="68" t="s">
        <v>1625</v>
      </c>
      <c r="D277" s="68" t="s">
        <v>1623</v>
      </c>
      <c r="E277" s="68" t="s">
        <v>1622</v>
      </c>
      <c r="F277" s="68" t="s">
        <v>164</v>
      </c>
      <c r="G277" s="68" t="s">
        <v>1623</v>
      </c>
      <c r="H277" s="68" t="s">
        <v>1622</v>
      </c>
      <c r="I277" s="68" t="s">
        <v>1626</v>
      </c>
      <c r="J277" s="68" t="s">
        <v>164</v>
      </c>
      <c r="K277" s="68" t="s">
        <v>1620</v>
      </c>
      <c r="L277" s="68" t="s">
        <v>1622</v>
      </c>
      <c r="M277" s="68" t="s">
        <v>164</v>
      </c>
      <c r="N277" s="68" t="s">
        <v>1622</v>
      </c>
      <c r="O277" s="68" t="s">
        <v>164</v>
      </c>
      <c r="P277" s="68" t="s">
        <v>1627</v>
      </c>
      <c r="Q277" s="68" t="s">
        <v>164</v>
      </c>
      <c r="R277" s="68" t="s">
        <v>1623</v>
      </c>
      <c r="S277" s="68" t="s">
        <v>1624</v>
      </c>
      <c r="T277" s="68" t="s">
        <v>1623</v>
      </c>
      <c r="U277" s="68" t="s">
        <v>1625</v>
      </c>
      <c r="V277" s="68" t="s">
        <v>164</v>
      </c>
      <c r="W277" s="68" t="s">
        <v>1622</v>
      </c>
      <c r="X277" s="68" t="s">
        <v>1624</v>
      </c>
      <c r="Y277" s="68" t="s">
        <v>1624</v>
      </c>
      <c r="Z277" s="68" t="s">
        <v>1622</v>
      </c>
      <c r="AA277" s="68" t="s">
        <v>1620</v>
      </c>
      <c r="AB277" s="68" t="s">
        <v>1623</v>
      </c>
      <c r="AC277" s="68" t="s">
        <v>1624</v>
      </c>
      <c r="AD277" s="68" t="s">
        <v>1619</v>
      </c>
      <c r="AE277" s="68" t="s">
        <v>164</v>
      </c>
      <c r="AF277" s="68" t="s">
        <v>1622</v>
      </c>
      <c r="AG277" s="68" t="s">
        <v>1624</v>
      </c>
      <c r="AH277" s="68" t="s">
        <v>1625</v>
      </c>
      <c r="AI277" s="68" t="s">
        <v>1623</v>
      </c>
      <c r="AJ277" s="68" t="s">
        <v>1622</v>
      </c>
      <c r="AK277" s="68" t="s">
        <v>1619</v>
      </c>
      <c r="AL277" s="68" t="s">
        <v>1623</v>
      </c>
      <c r="AM277" s="68" t="s">
        <v>1623</v>
      </c>
      <c r="AN277" s="68" t="s">
        <v>1622</v>
      </c>
      <c r="AO277" s="68" t="s">
        <v>1622</v>
      </c>
      <c r="AP277" s="68" t="s">
        <v>1620</v>
      </c>
      <c r="AQ277" s="68" t="s">
        <v>1623</v>
      </c>
      <c r="AR277" s="68" t="s">
        <v>1620</v>
      </c>
      <c r="AS277" s="68" t="s">
        <v>1622</v>
      </c>
      <c r="AT277" s="68" t="s">
        <v>1624</v>
      </c>
      <c r="AU277" s="68" t="s">
        <v>1622</v>
      </c>
      <c r="AV277" s="68" t="s">
        <v>1626</v>
      </c>
      <c r="AW277" s="68" t="s">
        <v>1622</v>
      </c>
      <c r="AX277" s="68" t="s">
        <v>1621</v>
      </c>
      <c r="AY277" s="68" t="s">
        <v>1624</v>
      </c>
      <c r="AZ277" s="68" t="s">
        <v>164</v>
      </c>
      <c r="BA277" s="68" t="s">
        <v>1626</v>
      </c>
      <c r="BB277" s="68" t="s">
        <v>1623</v>
      </c>
      <c r="BC277" s="68" t="s">
        <v>1622</v>
      </c>
      <c r="BD277" s="68" t="s">
        <v>1624</v>
      </c>
      <c r="BE277" s="68" t="s">
        <v>1622</v>
      </c>
      <c r="BF277" s="68" t="s">
        <v>1623</v>
      </c>
      <c r="BG277" s="68" t="s">
        <v>164</v>
      </c>
      <c r="BH277" s="68" t="s">
        <v>1620</v>
      </c>
      <c r="BI277" s="68" t="s">
        <v>1617</v>
      </c>
      <c r="BJ277" s="68" t="s">
        <v>1626</v>
      </c>
      <c r="BK277" s="68" t="s">
        <v>1626</v>
      </c>
      <c r="BM277" s="68" t="s">
        <v>164</v>
      </c>
    </row>
    <row r="278" spans="1:65">
      <c r="A278" s="132">
        <v>45178</v>
      </c>
      <c r="B278" s="68" t="s">
        <v>1627</v>
      </c>
      <c r="C278" s="68" t="s">
        <v>1625</v>
      </c>
      <c r="D278" s="68" t="s">
        <v>1623</v>
      </c>
      <c r="E278" s="68" t="s">
        <v>1622</v>
      </c>
      <c r="F278" s="68" t="s">
        <v>164</v>
      </c>
      <c r="G278" s="68" t="s">
        <v>1623</v>
      </c>
      <c r="H278" s="68" t="s">
        <v>1622</v>
      </c>
      <c r="I278" s="68" t="s">
        <v>1626</v>
      </c>
      <c r="J278" s="68" t="s">
        <v>164</v>
      </c>
      <c r="K278" s="68" t="s">
        <v>1620</v>
      </c>
      <c r="L278" s="68" t="s">
        <v>1622</v>
      </c>
      <c r="M278" s="68" t="s">
        <v>164</v>
      </c>
      <c r="N278" s="68" t="s">
        <v>1622</v>
      </c>
      <c r="O278" s="68" t="s">
        <v>164</v>
      </c>
      <c r="P278" s="68" t="s">
        <v>1627</v>
      </c>
      <c r="Q278" s="68" t="s">
        <v>164</v>
      </c>
      <c r="R278" s="68" t="s">
        <v>1623</v>
      </c>
      <c r="S278" s="68" t="s">
        <v>1624</v>
      </c>
      <c r="T278" s="68" t="s">
        <v>1623</v>
      </c>
      <c r="U278" s="68" t="s">
        <v>1625</v>
      </c>
      <c r="V278" s="68" t="s">
        <v>164</v>
      </c>
      <c r="W278" s="68" t="s">
        <v>1622</v>
      </c>
      <c r="X278" s="68" t="s">
        <v>1624</v>
      </c>
      <c r="Y278" s="68" t="s">
        <v>1624</v>
      </c>
      <c r="Z278" s="68" t="s">
        <v>1622</v>
      </c>
      <c r="AA278" s="68" t="s">
        <v>1620</v>
      </c>
      <c r="AB278" s="68" t="s">
        <v>1623</v>
      </c>
      <c r="AC278" s="68" t="s">
        <v>1624</v>
      </c>
      <c r="AD278" s="68" t="s">
        <v>1619</v>
      </c>
      <c r="AE278" s="68" t="s">
        <v>164</v>
      </c>
      <c r="AF278" s="68" t="s">
        <v>1622</v>
      </c>
      <c r="AG278" s="68" t="s">
        <v>1624</v>
      </c>
      <c r="AH278" s="68" t="s">
        <v>1625</v>
      </c>
      <c r="AI278" s="68" t="s">
        <v>1623</v>
      </c>
      <c r="AJ278" s="68" t="s">
        <v>1622</v>
      </c>
      <c r="AK278" s="68" t="s">
        <v>1619</v>
      </c>
      <c r="AL278" s="68" t="s">
        <v>1623</v>
      </c>
      <c r="AM278" s="68" t="s">
        <v>1623</v>
      </c>
      <c r="AN278" s="68" t="s">
        <v>1622</v>
      </c>
      <c r="AO278" s="68" t="s">
        <v>1622</v>
      </c>
      <c r="AP278" s="68" t="s">
        <v>1620</v>
      </c>
      <c r="AQ278" s="68" t="s">
        <v>1623</v>
      </c>
      <c r="AR278" s="68" t="s">
        <v>1620</v>
      </c>
      <c r="AS278" s="68" t="s">
        <v>1622</v>
      </c>
      <c r="AT278" s="68" t="s">
        <v>1624</v>
      </c>
      <c r="AU278" s="68" t="s">
        <v>1622</v>
      </c>
      <c r="AV278" s="68" t="s">
        <v>1626</v>
      </c>
      <c r="AW278" s="68" t="s">
        <v>1622</v>
      </c>
      <c r="AX278" s="68" t="s">
        <v>1621</v>
      </c>
      <c r="AY278" s="68" t="s">
        <v>1624</v>
      </c>
      <c r="AZ278" s="68" t="s">
        <v>164</v>
      </c>
      <c r="BA278" s="68" t="s">
        <v>1626</v>
      </c>
      <c r="BB278" s="68" t="s">
        <v>1623</v>
      </c>
      <c r="BC278" s="68" t="s">
        <v>1622</v>
      </c>
      <c r="BD278" s="68" t="s">
        <v>1624</v>
      </c>
      <c r="BE278" s="68" t="s">
        <v>1622</v>
      </c>
      <c r="BF278" s="68" t="s">
        <v>1623</v>
      </c>
      <c r="BG278" s="68" t="s">
        <v>164</v>
      </c>
      <c r="BH278" s="68" t="s">
        <v>1620</v>
      </c>
      <c r="BI278" s="68" t="s">
        <v>1617</v>
      </c>
      <c r="BJ278" s="68" t="s">
        <v>1626</v>
      </c>
      <c r="BK278" s="68" t="s">
        <v>1626</v>
      </c>
      <c r="BM278" s="68" t="s">
        <v>164</v>
      </c>
    </row>
    <row r="279" spans="1:65">
      <c r="A279" s="132">
        <v>45179</v>
      </c>
      <c r="B279" s="68" t="s">
        <v>1627</v>
      </c>
      <c r="C279" s="68" t="s">
        <v>1625</v>
      </c>
      <c r="D279" s="68" t="s">
        <v>1623</v>
      </c>
      <c r="E279" s="68" t="s">
        <v>1622</v>
      </c>
      <c r="F279" s="68" t="s">
        <v>164</v>
      </c>
      <c r="G279" s="68" t="s">
        <v>1623</v>
      </c>
      <c r="H279" s="68" t="s">
        <v>1622</v>
      </c>
      <c r="I279" s="68" t="s">
        <v>1626</v>
      </c>
      <c r="J279" s="68" t="s">
        <v>164</v>
      </c>
      <c r="K279" s="68" t="s">
        <v>1620</v>
      </c>
      <c r="L279" s="68" t="s">
        <v>1622</v>
      </c>
      <c r="M279" s="68" t="s">
        <v>164</v>
      </c>
      <c r="N279" s="68" t="s">
        <v>1622</v>
      </c>
      <c r="O279" s="68" t="s">
        <v>164</v>
      </c>
      <c r="P279" s="68" t="s">
        <v>1627</v>
      </c>
      <c r="Q279" s="68" t="s">
        <v>164</v>
      </c>
      <c r="R279" s="68" t="s">
        <v>1623</v>
      </c>
      <c r="S279" s="68" t="s">
        <v>1624</v>
      </c>
      <c r="T279" s="68" t="s">
        <v>1623</v>
      </c>
      <c r="U279" s="68" t="s">
        <v>1625</v>
      </c>
      <c r="V279" s="68" t="s">
        <v>164</v>
      </c>
      <c r="W279" s="68" t="s">
        <v>1622</v>
      </c>
      <c r="X279" s="68" t="s">
        <v>1624</v>
      </c>
      <c r="Y279" s="68" t="s">
        <v>1624</v>
      </c>
      <c r="Z279" s="68" t="s">
        <v>1622</v>
      </c>
      <c r="AA279" s="68" t="s">
        <v>1620</v>
      </c>
      <c r="AB279" s="68" t="s">
        <v>1623</v>
      </c>
      <c r="AC279" s="68" t="s">
        <v>1624</v>
      </c>
      <c r="AD279" s="68" t="s">
        <v>1619</v>
      </c>
      <c r="AE279" s="68" t="s">
        <v>164</v>
      </c>
      <c r="AF279" s="68" t="s">
        <v>1622</v>
      </c>
      <c r="AG279" s="68" t="s">
        <v>1624</v>
      </c>
      <c r="AH279" s="68" t="s">
        <v>1625</v>
      </c>
      <c r="AI279" s="68" t="s">
        <v>1623</v>
      </c>
      <c r="AJ279" s="68" t="s">
        <v>1622</v>
      </c>
      <c r="AK279" s="68" t="s">
        <v>1619</v>
      </c>
      <c r="AL279" s="68" t="s">
        <v>1623</v>
      </c>
      <c r="AM279" s="68" t="s">
        <v>1623</v>
      </c>
      <c r="AN279" s="68" t="s">
        <v>1622</v>
      </c>
      <c r="AO279" s="68" t="s">
        <v>1622</v>
      </c>
      <c r="AP279" s="68" t="s">
        <v>1620</v>
      </c>
      <c r="AQ279" s="68" t="s">
        <v>1623</v>
      </c>
      <c r="AR279" s="68" t="s">
        <v>1620</v>
      </c>
      <c r="AS279" s="68" t="s">
        <v>1622</v>
      </c>
      <c r="AT279" s="68" t="s">
        <v>1624</v>
      </c>
      <c r="AU279" s="68" t="s">
        <v>1622</v>
      </c>
      <c r="AV279" s="68" t="s">
        <v>1626</v>
      </c>
      <c r="AW279" s="68" t="s">
        <v>1622</v>
      </c>
      <c r="AX279" s="68" t="s">
        <v>1621</v>
      </c>
      <c r="AY279" s="68" t="s">
        <v>1624</v>
      </c>
      <c r="AZ279" s="68" t="s">
        <v>164</v>
      </c>
      <c r="BA279" s="68" t="s">
        <v>1626</v>
      </c>
      <c r="BB279" s="68" t="s">
        <v>1623</v>
      </c>
      <c r="BC279" s="68" t="s">
        <v>1622</v>
      </c>
      <c r="BD279" s="68" t="s">
        <v>1624</v>
      </c>
      <c r="BE279" s="68" t="s">
        <v>1622</v>
      </c>
      <c r="BF279" s="68" t="s">
        <v>1623</v>
      </c>
      <c r="BG279" s="68" t="s">
        <v>164</v>
      </c>
      <c r="BH279" s="68" t="s">
        <v>1620</v>
      </c>
      <c r="BI279" s="68" t="s">
        <v>1617</v>
      </c>
      <c r="BJ279" s="68" t="s">
        <v>1626</v>
      </c>
      <c r="BK279" s="68" t="s">
        <v>1626</v>
      </c>
      <c r="BM279" s="68" t="s">
        <v>164</v>
      </c>
    </row>
    <row r="280" spans="1:65">
      <c r="A280" s="132">
        <v>45180</v>
      </c>
      <c r="B280" s="68" t="s">
        <v>1627</v>
      </c>
      <c r="C280" s="68" t="s">
        <v>1625</v>
      </c>
      <c r="D280" s="68" t="s">
        <v>1623</v>
      </c>
      <c r="E280" s="68" t="s">
        <v>1622</v>
      </c>
      <c r="F280" s="68" t="s">
        <v>164</v>
      </c>
      <c r="G280" s="68" t="s">
        <v>1623</v>
      </c>
      <c r="H280" s="68" t="s">
        <v>1622</v>
      </c>
      <c r="I280" s="68" t="s">
        <v>1626</v>
      </c>
      <c r="J280" s="68" t="s">
        <v>164</v>
      </c>
      <c r="K280" s="68" t="s">
        <v>1620</v>
      </c>
      <c r="L280" s="68" t="s">
        <v>1622</v>
      </c>
      <c r="M280" s="68" t="s">
        <v>164</v>
      </c>
      <c r="N280" s="68" t="s">
        <v>1622</v>
      </c>
      <c r="O280" s="68" t="s">
        <v>164</v>
      </c>
      <c r="P280" s="68" t="s">
        <v>1627</v>
      </c>
      <c r="Q280" s="68" t="s">
        <v>164</v>
      </c>
      <c r="R280" s="68" t="s">
        <v>1623</v>
      </c>
      <c r="S280" s="68" t="s">
        <v>1624</v>
      </c>
      <c r="T280" s="68" t="s">
        <v>1623</v>
      </c>
      <c r="U280" s="68" t="s">
        <v>1625</v>
      </c>
      <c r="V280" s="68" t="s">
        <v>164</v>
      </c>
      <c r="W280" s="68" t="s">
        <v>1622</v>
      </c>
      <c r="X280" s="68" t="s">
        <v>1624</v>
      </c>
      <c r="Y280" s="68" t="s">
        <v>1624</v>
      </c>
      <c r="Z280" s="68" t="s">
        <v>1622</v>
      </c>
      <c r="AA280" s="68" t="s">
        <v>1620</v>
      </c>
      <c r="AB280" s="68" t="s">
        <v>1623</v>
      </c>
      <c r="AC280" s="68" t="s">
        <v>1624</v>
      </c>
      <c r="AD280" s="68" t="s">
        <v>1619</v>
      </c>
      <c r="AE280" s="68" t="s">
        <v>164</v>
      </c>
      <c r="AF280" s="68" t="s">
        <v>1622</v>
      </c>
      <c r="AG280" s="68" t="s">
        <v>1624</v>
      </c>
      <c r="AH280" s="68" t="s">
        <v>1625</v>
      </c>
      <c r="AI280" s="68" t="s">
        <v>1623</v>
      </c>
      <c r="AJ280" s="68" t="s">
        <v>1622</v>
      </c>
      <c r="AK280" s="68" t="s">
        <v>1619</v>
      </c>
      <c r="AL280" s="68" t="s">
        <v>1623</v>
      </c>
      <c r="AM280" s="68" t="s">
        <v>1623</v>
      </c>
      <c r="AN280" s="68" t="s">
        <v>1622</v>
      </c>
      <c r="AO280" s="68" t="s">
        <v>1622</v>
      </c>
      <c r="AP280" s="68" t="s">
        <v>1620</v>
      </c>
      <c r="AQ280" s="68" t="s">
        <v>1623</v>
      </c>
      <c r="AR280" s="68" t="s">
        <v>1620</v>
      </c>
      <c r="AS280" s="68" t="s">
        <v>1622</v>
      </c>
      <c r="AT280" s="68" t="s">
        <v>1624</v>
      </c>
      <c r="AU280" s="68" t="s">
        <v>1622</v>
      </c>
      <c r="AV280" s="68" t="s">
        <v>1626</v>
      </c>
      <c r="AW280" s="68" t="s">
        <v>1622</v>
      </c>
      <c r="AX280" s="68" t="s">
        <v>1621</v>
      </c>
      <c r="AY280" s="68" t="s">
        <v>1624</v>
      </c>
      <c r="AZ280" s="68" t="s">
        <v>164</v>
      </c>
      <c r="BA280" s="68" t="s">
        <v>1626</v>
      </c>
      <c r="BB280" s="68" t="s">
        <v>1623</v>
      </c>
      <c r="BC280" s="68" t="s">
        <v>1622</v>
      </c>
      <c r="BD280" s="68" t="s">
        <v>1624</v>
      </c>
      <c r="BE280" s="68" t="s">
        <v>1622</v>
      </c>
      <c r="BF280" s="68" t="s">
        <v>1623</v>
      </c>
      <c r="BG280" s="68" t="s">
        <v>164</v>
      </c>
      <c r="BH280" s="68" t="s">
        <v>1620</v>
      </c>
      <c r="BI280" s="68" t="s">
        <v>1617</v>
      </c>
      <c r="BJ280" s="68" t="s">
        <v>1626</v>
      </c>
      <c r="BK280" s="68" t="s">
        <v>1626</v>
      </c>
      <c r="BM280" s="68" t="s">
        <v>164</v>
      </c>
    </row>
    <row r="281" spans="1:65">
      <c r="A281" s="132">
        <v>45181</v>
      </c>
      <c r="B281" s="68" t="s">
        <v>1627</v>
      </c>
      <c r="C281" s="68" t="s">
        <v>1625</v>
      </c>
      <c r="D281" s="68" t="s">
        <v>1623</v>
      </c>
      <c r="E281" s="68" t="s">
        <v>1622</v>
      </c>
      <c r="F281" s="68" t="s">
        <v>164</v>
      </c>
      <c r="G281" s="68" t="s">
        <v>1623</v>
      </c>
      <c r="H281" s="68" t="s">
        <v>1622</v>
      </c>
      <c r="I281" s="68" t="s">
        <v>1626</v>
      </c>
      <c r="J281" s="68" t="s">
        <v>164</v>
      </c>
      <c r="K281" s="68" t="s">
        <v>1620</v>
      </c>
      <c r="L281" s="68" t="s">
        <v>1622</v>
      </c>
      <c r="M281" s="68" t="s">
        <v>164</v>
      </c>
      <c r="N281" s="68" t="s">
        <v>1622</v>
      </c>
      <c r="O281" s="68" t="s">
        <v>164</v>
      </c>
      <c r="P281" s="68" t="s">
        <v>1627</v>
      </c>
      <c r="Q281" s="68" t="s">
        <v>164</v>
      </c>
      <c r="R281" s="68" t="s">
        <v>1623</v>
      </c>
      <c r="S281" s="68" t="s">
        <v>1624</v>
      </c>
      <c r="T281" s="68" t="s">
        <v>1623</v>
      </c>
      <c r="U281" s="68" t="s">
        <v>1625</v>
      </c>
      <c r="V281" s="68" t="s">
        <v>164</v>
      </c>
      <c r="W281" s="68" t="s">
        <v>1622</v>
      </c>
      <c r="X281" s="68" t="s">
        <v>1624</v>
      </c>
      <c r="Y281" s="68" t="s">
        <v>1624</v>
      </c>
      <c r="Z281" s="68" t="s">
        <v>1622</v>
      </c>
      <c r="AA281" s="68" t="s">
        <v>1620</v>
      </c>
      <c r="AB281" s="68" t="s">
        <v>1623</v>
      </c>
      <c r="AC281" s="68" t="s">
        <v>1624</v>
      </c>
      <c r="AD281" s="68" t="s">
        <v>1619</v>
      </c>
      <c r="AE281" s="68" t="s">
        <v>164</v>
      </c>
      <c r="AF281" s="68" t="s">
        <v>1622</v>
      </c>
      <c r="AG281" s="68" t="s">
        <v>1624</v>
      </c>
      <c r="AH281" s="68" t="s">
        <v>1625</v>
      </c>
      <c r="AI281" s="68" t="s">
        <v>1623</v>
      </c>
      <c r="AJ281" s="68" t="s">
        <v>1622</v>
      </c>
      <c r="AK281" s="68" t="s">
        <v>1619</v>
      </c>
      <c r="AL281" s="68" t="s">
        <v>1623</v>
      </c>
      <c r="AM281" s="68" t="s">
        <v>1623</v>
      </c>
      <c r="AN281" s="68" t="s">
        <v>1622</v>
      </c>
      <c r="AO281" s="68" t="s">
        <v>1622</v>
      </c>
      <c r="AP281" s="68" t="s">
        <v>1620</v>
      </c>
      <c r="AQ281" s="68" t="s">
        <v>1623</v>
      </c>
      <c r="AR281" s="68" t="s">
        <v>1620</v>
      </c>
      <c r="AS281" s="68" t="s">
        <v>1622</v>
      </c>
      <c r="AT281" s="68" t="s">
        <v>1624</v>
      </c>
      <c r="AU281" s="68" t="s">
        <v>1622</v>
      </c>
      <c r="AV281" s="68" t="s">
        <v>1626</v>
      </c>
      <c r="AW281" s="68" t="s">
        <v>1622</v>
      </c>
      <c r="AX281" s="68" t="s">
        <v>1621</v>
      </c>
      <c r="AY281" s="68" t="s">
        <v>1624</v>
      </c>
      <c r="AZ281" s="68" t="s">
        <v>164</v>
      </c>
      <c r="BA281" s="68" t="s">
        <v>1626</v>
      </c>
      <c r="BB281" s="68" t="s">
        <v>1623</v>
      </c>
      <c r="BC281" s="68" t="s">
        <v>1622</v>
      </c>
      <c r="BD281" s="68" t="s">
        <v>1624</v>
      </c>
      <c r="BE281" s="68" t="s">
        <v>1622</v>
      </c>
      <c r="BF281" s="68" t="s">
        <v>1623</v>
      </c>
      <c r="BG281" s="68" t="s">
        <v>164</v>
      </c>
      <c r="BH281" s="68" t="s">
        <v>1620</v>
      </c>
      <c r="BI281" s="68" t="s">
        <v>1617</v>
      </c>
      <c r="BJ281" s="68" t="s">
        <v>1626</v>
      </c>
      <c r="BK281" s="68" t="s">
        <v>1626</v>
      </c>
      <c r="BM281" s="68" t="s">
        <v>164</v>
      </c>
    </row>
    <row r="282" spans="1:65">
      <c r="A282" s="132">
        <v>45182</v>
      </c>
      <c r="B282" s="68" t="s">
        <v>1627</v>
      </c>
      <c r="C282" s="68" t="s">
        <v>1625</v>
      </c>
      <c r="D282" s="68" t="s">
        <v>1623</v>
      </c>
      <c r="E282" s="68" t="s">
        <v>1622</v>
      </c>
      <c r="F282" s="68" t="s">
        <v>164</v>
      </c>
      <c r="G282" s="68" t="s">
        <v>1623</v>
      </c>
      <c r="H282" s="68" t="s">
        <v>1622</v>
      </c>
      <c r="I282" s="68" t="s">
        <v>1626</v>
      </c>
      <c r="J282" s="68" t="s">
        <v>164</v>
      </c>
      <c r="K282" s="68" t="s">
        <v>1620</v>
      </c>
      <c r="L282" s="68" t="s">
        <v>1622</v>
      </c>
      <c r="M282" s="68" t="s">
        <v>164</v>
      </c>
      <c r="N282" s="68" t="s">
        <v>1622</v>
      </c>
      <c r="O282" s="68" t="s">
        <v>164</v>
      </c>
      <c r="P282" s="68" t="s">
        <v>1627</v>
      </c>
      <c r="Q282" s="68" t="s">
        <v>164</v>
      </c>
      <c r="R282" s="68" t="s">
        <v>1623</v>
      </c>
      <c r="S282" s="68" t="s">
        <v>1624</v>
      </c>
      <c r="T282" s="68" t="s">
        <v>1623</v>
      </c>
      <c r="U282" s="68" t="s">
        <v>1625</v>
      </c>
      <c r="V282" s="68" t="s">
        <v>164</v>
      </c>
      <c r="W282" s="68" t="s">
        <v>1622</v>
      </c>
      <c r="X282" s="68" t="s">
        <v>1624</v>
      </c>
      <c r="Y282" s="68" t="s">
        <v>1624</v>
      </c>
      <c r="Z282" s="68" t="s">
        <v>1622</v>
      </c>
      <c r="AA282" s="68" t="s">
        <v>1620</v>
      </c>
      <c r="AB282" s="68" t="s">
        <v>1623</v>
      </c>
      <c r="AC282" s="68" t="s">
        <v>1624</v>
      </c>
      <c r="AD282" s="68" t="s">
        <v>1619</v>
      </c>
      <c r="AE282" s="68" t="s">
        <v>164</v>
      </c>
      <c r="AF282" s="68" t="s">
        <v>1622</v>
      </c>
      <c r="AG282" s="68" t="s">
        <v>1624</v>
      </c>
      <c r="AH282" s="68" t="s">
        <v>1625</v>
      </c>
      <c r="AI282" s="68" t="s">
        <v>1623</v>
      </c>
      <c r="AJ282" s="68" t="s">
        <v>1622</v>
      </c>
      <c r="AK282" s="68" t="s">
        <v>1619</v>
      </c>
      <c r="AL282" s="68" t="s">
        <v>1623</v>
      </c>
      <c r="AM282" s="68" t="s">
        <v>1623</v>
      </c>
      <c r="AN282" s="68" t="s">
        <v>1622</v>
      </c>
      <c r="AO282" s="68" t="s">
        <v>1622</v>
      </c>
      <c r="AP282" s="68" t="s">
        <v>1620</v>
      </c>
      <c r="AQ282" s="68" t="s">
        <v>1623</v>
      </c>
      <c r="AR282" s="68" t="s">
        <v>1620</v>
      </c>
      <c r="AS282" s="68" t="s">
        <v>1622</v>
      </c>
      <c r="AT282" s="68" t="s">
        <v>1624</v>
      </c>
      <c r="AU282" s="68" t="s">
        <v>1622</v>
      </c>
      <c r="AV282" s="68" t="s">
        <v>1626</v>
      </c>
      <c r="AW282" s="68" t="s">
        <v>1622</v>
      </c>
      <c r="AX282" s="68" t="s">
        <v>1621</v>
      </c>
      <c r="AY282" s="68" t="s">
        <v>1624</v>
      </c>
      <c r="AZ282" s="68" t="s">
        <v>164</v>
      </c>
      <c r="BA282" s="68" t="s">
        <v>1626</v>
      </c>
      <c r="BB282" s="68" t="s">
        <v>1623</v>
      </c>
      <c r="BC282" s="68" t="s">
        <v>1622</v>
      </c>
      <c r="BD282" s="68" t="s">
        <v>1624</v>
      </c>
      <c r="BE282" s="68" t="s">
        <v>1622</v>
      </c>
      <c r="BF282" s="68" t="s">
        <v>1623</v>
      </c>
      <c r="BG282" s="68" t="s">
        <v>164</v>
      </c>
      <c r="BH282" s="68" t="s">
        <v>1620</v>
      </c>
      <c r="BI282" s="68" t="s">
        <v>1617</v>
      </c>
      <c r="BJ282" s="68" t="s">
        <v>1626</v>
      </c>
      <c r="BK282" s="68" t="s">
        <v>1626</v>
      </c>
      <c r="BM282" s="68" t="s">
        <v>164</v>
      </c>
    </row>
    <row r="283" spans="1:65">
      <c r="A283" s="132">
        <v>45183</v>
      </c>
      <c r="B283" s="68" t="s">
        <v>1627</v>
      </c>
      <c r="C283" s="68" t="s">
        <v>1625</v>
      </c>
      <c r="D283" s="68" t="s">
        <v>1623</v>
      </c>
      <c r="E283" s="68" t="s">
        <v>1622</v>
      </c>
      <c r="F283" s="68" t="s">
        <v>164</v>
      </c>
      <c r="G283" s="68" t="s">
        <v>1623</v>
      </c>
      <c r="H283" s="68" t="s">
        <v>1622</v>
      </c>
      <c r="I283" s="68" t="s">
        <v>1626</v>
      </c>
      <c r="J283" s="68" t="s">
        <v>164</v>
      </c>
      <c r="K283" s="68" t="s">
        <v>1620</v>
      </c>
      <c r="L283" s="68" t="s">
        <v>1622</v>
      </c>
      <c r="M283" s="68" t="s">
        <v>164</v>
      </c>
      <c r="N283" s="68" t="s">
        <v>1622</v>
      </c>
      <c r="O283" s="68" t="s">
        <v>164</v>
      </c>
      <c r="P283" s="68" t="s">
        <v>1627</v>
      </c>
      <c r="Q283" s="68" t="s">
        <v>164</v>
      </c>
      <c r="R283" s="68" t="s">
        <v>1623</v>
      </c>
      <c r="S283" s="68" t="s">
        <v>1624</v>
      </c>
      <c r="T283" s="68" t="s">
        <v>1623</v>
      </c>
      <c r="U283" s="68" t="s">
        <v>1625</v>
      </c>
      <c r="V283" s="68" t="s">
        <v>164</v>
      </c>
      <c r="W283" s="68" t="s">
        <v>1622</v>
      </c>
      <c r="X283" s="68" t="s">
        <v>1624</v>
      </c>
      <c r="Y283" s="68" t="s">
        <v>1624</v>
      </c>
      <c r="Z283" s="68" t="s">
        <v>1622</v>
      </c>
      <c r="AA283" s="68" t="s">
        <v>1620</v>
      </c>
      <c r="AB283" s="68" t="s">
        <v>1623</v>
      </c>
      <c r="AC283" s="68" t="s">
        <v>1624</v>
      </c>
      <c r="AD283" s="68" t="s">
        <v>1619</v>
      </c>
      <c r="AE283" s="68" t="s">
        <v>164</v>
      </c>
      <c r="AF283" s="68" t="s">
        <v>1622</v>
      </c>
      <c r="AG283" s="68" t="s">
        <v>1624</v>
      </c>
      <c r="AH283" s="68" t="s">
        <v>1625</v>
      </c>
      <c r="AI283" s="68" t="s">
        <v>1623</v>
      </c>
      <c r="AJ283" s="68" t="s">
        <v>1622</v>
      </c>
      <c r="AK283" s="68" t="s">
        <v>1619</v>
      </c>
      <c r="AL283" s="68" t="s">
        <v>1623</v>
      </c>
      <c r="AM283" s="68" t="s">
        <v>1623</v>
      </c>
      <c r="AN283" s="68" t="s">
        <v>1622</v>
      </c>
      <c r="AO283" s="68" t="s">
        <v>1622</v>
      </c>
      <c r="AP283" s="68" t="s">
        <v>1620</v>
      </c>
      <c r="AQ283" s="68" t="s">
        <v>1623</v>
      </c>
      <c r="AR283" s="68" t="s">
        <v>1620</v>
      </c>
      <c r="AS283" s="68" t="s">
        <v>1622</v>
      </c>
      <c r="AT283" s="68" t="s">
        <v>1624</v>
      </c>
      <c r="AU283" s="68" t="s">
        <v>1622</v>
      </c>
      <c r="AV283" s="68" t="s">
        <v>1626</v>
      </c>
      <c r="AW283" s="68" t="s">
        <v>1622</v>
      </c>
      <c r="AX283" s="68" t="s">
        <v>1621</v>
      </c>
      <c r="AY283" s="68" t="s">
        <v>1624</v>
      </c>
      <c r="AZ283" s="68" t="s">
        <v>164</v>
      </c>
      <c r="BA283" s="68" t="s">
        <v>1626</v>
      </c>
      <c r="BB283" s="68" t="s">
        <v>1623</v>
      </c>
      <c r="BC283" s="68" t="s">
        <v>1622</v>
      </c>
      <c r="BD283" s="68" t="s">
        <v>1624</v>
      </c>
      <c r="BE283" s="68" t="s">
        <v>1622</v>
      </c>
      <c r="BF283" s="68" t="s">
        <v>1623</v>
      </c>
      <c r="BG283" s="68" t="s">
        <v>164</v>
      </c>
      <c r="BH283" s="68" t="s">
        <v>1620</v>
      </c>
      <c r="BI283" s="68" t="s">
        <v>1617</v>
      </c>
      <c r="BJ283" s="68" t="s">
        <v>1626</v>
      </c>
      <c r="BK283" s="68" t="s">
        <v>1626</v>
      </c>
      <c r="BM283" s="68" t="s">
        <v>164</v>
      </c>
    </row>
    <row r="284" spans="1:65">
      <c r="A284" s="132">
        <v>45183</v>
      </c>
      <c r="B284" s="68" t="s">
        <v>1627</v>
      </c>
      <c r="C284" s="68" t="s">
        <v>1625</v>
      </c>
      <c r="D284" s="68" t="s">
        <v>1623</v>
      </c>
      <c r="E284" s="68" t="s">
        <v>1622</v>
      </c>
      <c r="F284" s="68" t="s">
        <v>164</v>
      </c>
      <c r="G284" s="68" t="s">
        <v>1623</v>
      </c>
      <c r="H284" s="68" t="s">
        <v>1622</v>
      </c>
      <c r="I284" s="68" t="s">
        <v>1626</v>
      </c>
      <c r="J284" s="68" t="s">
        <v>164</v>
      </c>
      <c r="K284" s="68" t="s">
        <v>1620</v>
      </c>
      <c r="L284" s="68" t="s">
        <v>1622</v>
      </c>
      <c r="M284" s="68" t="s">
        <v>164</v>
      </c>
      <c r="N284" s="68" t="s">
        <v>1622</v>
      </c>
      <c r="O284" s="68" t="s">
        <v>164</v>
      </c>
      <c r="P284" s="68" t="s">
        <v>1627</v>
      </c>
      <c r="Q284" s="68" t="s">
        <v>164</v>
      </c>
      <c r="R284" s="68" t="s">
        <v>1623</v>
      </c>
      <c r="S284" s="68" t="s">
        <v>1624</v>
      </c>
      <c r="T284" s="68" t="s">
        <v>1623</v>
      </c>
      <c r="U284" s="68" t="s">
        <v>1625</v>
      </c>
      <c r="V284" s="68" t="s">
        <v>164</v>
      </c>
      <c r="W284" s="68" t="s">
        <v>1622</v>
      </c>
      <c r="X284" s="68" t="s">
        <v>1624</v>
      </c>
      <c r="Y284" s="68" t="s">
        <v>1624</v>
      </c>
      <c r="Z284" s="68" t="s">
        <v>1622</v>
      </c>
      <c r="AA284" s="68" t="s">
        <v>1620</v>
      </c>
      <c r="AB284" s="68" t="s">
        <v>1623</v>
      </c>
      <c r="AC284" s="68" t="s">
        <v>1624</v>
      </c>
      <c r="AD284" s="68" t="s">
        <v>1619</v>
      </c>
      <c r="AE284" s="68" t="s">
        <v>164</v>
      </c>
      <c r="AF284" s="68" t="s">
        <v>1622</v>
      </c>
      <c r="AG284" s="68" t="s">
        <v>1624</v>
      </c>
      <c r="AH284" s="68" t="s">
        <v>1625</v>
      </c>
      <c r="AI284" s="68" t="s">
        <v>1623</v>
      </c>
      <c r="AJ284" s="68" t="s">
        <v>1622</v>
      </c>
      <c r="AK284" s="68" t="s">
        <v>1619</v>
      </c>
      <c r="AL284" s="68" t="s">
        <v>1623</v>
      </c>
      <c r="AM284" s="68" t="s">
        <v>1623</v>
      </c>
      <c r="AN284" s="68" t="s">
        <v>1622</v>
      </c>
      <c r="AO284" s="68" t="s">
        <v>1622</v>
      </c>
      <c r="AP284" s="68" t="s">
        <v>1620</v>
      </c>
      <c r="AQ284" s="68" t="s">
        <v>1623</v>
      </c>
      <c r="AR284" s="68" t="s">
        <v>1620</v>
      </c>
      <c r="AS284" s="68" t="s">
        <v>1622</v>
      </c>
      <c r="AT284" s="68" t="s">
        <v>1624</v>
      </c>
      <c r="AU284" s="68" t="s">
        <v>1622</v>
      </c>
      <c r="AV284" s="68" t="s">
        <v>1626</v>
      </c>
      <c r="AW284" s="68" t="s">
        <v>1622</v>
      </c>
      <c r="AX284" s="68" t="s">
        <v>1621</v>
      </c>
      <c r="AY284" s="68" t="s">
        <v>1624</v>
      </c>
      <c r="AZ284" s="68" t="s">
        <v>164</v>
      </c>
      <c r="BA284" s="68" t="s">
        <v>1626</v>
      </c>
      <c r="BB284" s="68" t="s">
        <v>1623</v>
      </c>
      <c r="BC284" s="68" t="s">
        <v>1622</v>
      </c>
      <c r="BD284" s="68" t="s">
        <v>1624</v>
      </c>
      <c r="BE284" s="68" t="s">
        <v>1622</v>
      </c>
      <c r="BF284" s="68" t="s">
        <v>1623</v>
      </c>
      <c r="BG284" s="68" t="s">
        <v>164</v>
      </c>
      <c r="BH284" s="68" t="s">
        <v>1620</v>
      </c>
      <c r="BI284" s="68" t="s">
        <v>1617</v>
      </c>
      <c r="BJ284" s="68" t="s">
        <v>1626</v>
      </c>
      <c r="BK284" s="68" t="s">
        <v>1626</v>
      </c>
      <c r="BM284" s="68" t="s">
        <v>164</v>
      </c>
    </row>
    <row r="285" spans="1:65">
      <c r="A285" s="132">
        <v>45184</v>
      </c>
      <c r="B285" s="68" t="s">
        <v>1627</v>
      </c>
      <c r="C285" s="68" t="s">
        <v>1625</v>
      </c>
      <c r="D285" s="68" t="s">
        <v>1623</v>
      </c>
      <c r="E285" s="68" t="s">
        <v>1622</v>
      </c>
      <c r="F285" s="68" t="s">
        <v>164</v>
      </c>
      <c r="G285" s="68" t="s">
        <v>1623</v>
      </c>
      <c r="H285" s="68" t="s">
        <v>1622</v>
      </c>
      <c r="I285" s="68" t="s">
        <v>1626</v>
      </c>
      <c r="J285" s="68" t="s">
        <v>164</v>
      </c>
      <c r="K285" s="68" t="s">
        <v>1620</v>
      </c>
      <c r="L285" s="68" t="s">
        <v>1622</v>
      </c>
      <c r="M285" s="68" t="s">
        <v>164</v>
      </c>
      <c r="N285" s="68" t="s">
        <v>1622</v>
      </c>
      <c r="O285" s="68" t="s">
        <v>164</v>
      </c>
      <c r="P285" s="68" t="s">
        <v>1627</v>
      </c>
      <c r="Q285" s="68" t="s">
        <v>164</v>
      </c>
      <c r="R285" s="68" t="s">
        <v>1623</v>
      </c>
      <c r="S285" s="68" t="s">
        <v>1624</v>
      </c>
      <c r="T285" s="68" t="s">
        <v>1623</v>
      </c>
      <c r="U285" s="68" t="s">
        <v>1625</v>
      </c>
      <c r="V285" s="68" t="s">
        <v>164</v>
      </c>
      <c r="W285" s="68" t="s">
        <v>1622</v>
      </c>
      <c r="X285" s="68" t="s">
        <v>1624</v>
      </c>
      <c r="Y285" s="68" t="s">
        <v>1624</v>
      </c>
      <c r="Z285" s="68" t="s">
        <v>1622</v>
      </c>
      <c r="AA285" s="68" t="s">
        <v>1620</v>
      </c>
      <c r="AB285" s="68" t="s">
        <v>1623</v>
      </c>
      <c r="AC285" s="68" t="s">
        <v>1624</v>
      </c>
      <c r="AD285" s="68" t="s">
        <v>1619</v>
      </c>
      <c r="AE285" s="68" t="s">
        <v>164</v>
      </c>
      <c r="AF285" s="68" t="s">
        <v>1622</v>
      </c>
      <c r="AG285" s="68" t="s">
        <v>1624</v>
      </c>
      <c r="AH285" s="68" t="s">
        <v>1625</v>
      </c>
      <c r="AI285" s="68" t="s">
        <v>1623</v>
      </c>
      <c r="AJ285" s="68" t="s">
        <v>1622</v>
      </c>
      <c r="AK285" s="68" t="s">
        <v>1619</v>
      </c>
      <c r="AL285" s="68" t="s">
        <v>1623</v>
      </c>
      <c r="AM285" s="68" t="s">
        <v>1623</v>
      </c>
      <c r="AN285" s="68" t="s">
        <v>1622</v>
      </c>
      <c r="AO285" s="68" t="s">
        <v>1622</v>
      </c>
      <c r="AP285" s="68" t="s">
        <v>1620</v>
      </c>
      <c r="AQ285" s="68" t="s">
        <v>1623</v>
      </c>
      <c r="AR285" s="68" t="s">
        <v>1620</v>
      </c>
      <c r="AS285" s="68" t="s">
        <v>1622</v>
      </c>
      <c r="AT285" s="68" t="s">
        <v>1624</v>
      </c>
      <c r="AU285" s="68" t="s">
        <v>1622</v>
      </c>
      <c r="AV285" s="68" t="s">
        <v>1626</v>
      </c>
      <c r="AW285" s="68" t="s">
        <v>1622</v>
      </c>
      <c r="AX285" s="68" t="s">
        <v>1621</v>
      </c>
      <c r="AY285" s="68" t="s">
        <v>1624</v>
      </c>
      <c r="AZ285" s="68" t="s">
        <v>164</v>
      </c>
      <c r="BA285" s="68" t="s">
        <v>1626</v>
      </c>
      <c r="BB285" s="68" t="s">
        <v>1623</v>
      </c>
      <c r="BC285" s="68" t="s">
        <v>1622</v>
      </c>
      <c r="BD285" s="68" t="s">
        <v>1624</v>
      </c>
      <c r="BE285" s="68" t="s">
        <v>1622</v>
      </c>
      <c r="BF285" s="68" t="s">
        <v>1623</v>
      </c>
      <c r="BG285" s="68" t="s">
        <v>164</v>
      </c>
      <c r="BH285" s="68" t="s">
        <v>1620</v>
      </c>
      <c r="BI285" s="68" t="s">
        <v>1617</v>
      </c>
      <c r="BJ285" s="68" t="s">
        <v>1626</v>
      </c>
      <c r="BK285" s="68" t="s">
        <v>1626</v>
      </c>
      <c r="BM285" s="68" t="s">
        <v>164</v>
      </c>
    </row>
    <row r="286" spans="1:65">
      <c r="A286" s="132">
        <v>45185</v>
      </c>
      <c r="B286" s="68" t="s">
        <v>1627</v>
      </c>
      <c r="C286" s="68" t="s">
        <v>1625</v>
      </c>
      <c r="D286" s="68" t="s">
        <v>1623</v>
      </c>
      <c r="E286" s="68" t="s">
        <v>1622</v>
      </c>
      <c r="F286" s="68" t="s">
        <v>164</v>
      </c>
      <c r="G286" s="68" t="s">
        <v>1623</v>
      </c>
      <c r="H286" s="68" t="s">
        <v>1622</v>
      </c>
      <c r="I286" s="68" t="s">
        <v>1626</v>
      </c>
      <c r="J286" s="68" t="s">
        <v>164</v>
      </c>
      <c r="K286" s="68" t="s">
        <v>1620</v>
      </c>
      <c r="L286" s="68" t="s">
        <v>1622</v>
      </c>
      <c r="M286" s="68" t="s">
        <v>164</v>
      </c>
      <c r="N286" s="68" t="s">
        <v>1622</v>
      </c>
      <c r="O286" s="68" t="s">
        <v>164</v>
      </c>
      <c r="P286" s="68" t="s">
        <v>1627</v>
      </c>
      <c r="Q286" s="68" t="s">
        <v>164</v>
      </c>
      <c r="R286" s="68" t="s">
        <v>1623</v>
      </c>
      <c r="S286" s="68" t="s">
        <v>1624</v>
      </c>
      <c r="T286" s="68" t="s">
        <v>1623</v>
      </c>
      <c r="U286" s="68" t="s">
        <v>1625</v>
      </c>
      <c r="V286" s="68" t="s">
        <v>164</v>
      </c>
      <c r="W286" s="68" t="s">
        <v>1622</v>
      </c>
      <c r="X286" s="68" t="s">
        <v>1624</v>
      </c>
      <c r="Y286" s="68" t="s">
        <v>1624</v>
      </c>
      <c r="Z286" s="68" t="s">
        <v>1622</v>
      </c>
      <c r="AA286" s="68" t="s">
        <v>1620</v>
      </c>
      <c r="AB286" s="68" t="s">
        <v>1623</v>
      </c>
      <c r="AC286" s="68" t="s">
        <v>1624</v>
      </c>
      <c r="AD286" s="68" t="s">
        <v>1619</v>
      </c>
      <c r="AE286" s="68" t="s">
        <v>164</v>
      </c>
      <c r="AF286" s="68" t="s">
        <v>1622</v>
      </c>
      <c r="AG286" s="68" t="s">
        <v>1624</v>
      </c>
      <c r="AH286" s="68" t="s">
        <v>1625</v>
      </c>
      <c r="AI286" s="68" t="s">
        <v>1623</v>
      </c>
      <c r="AJ286" s="68" t="s">
        <v>1622</v>
      </c>
      <c r="AK286" s="68" t="s">
        <v>1619</v>
      </c>
      <c r="AL286" s="68" t="s">
        <v>1623</v>
      </c>
      <c r="AM286" s="68" t="s">
        <v>1623</v>
      </c>
      <c r="AN286" s="68" t="s">
        <v>1622</v>
      </c>
      <c r="AO286" s="68" t="s">
        <v>1622</v>
      </c>
      <c r="AP286" s="68" t="s">
        <v>1620</v>
      </c>
      <c r="AQ286" s="68" t="s">
        <v>1623</v>
      </c>
      <c r="AR286" s="68" t="s">
        <v>1620</v>
      </c>
      <c r="AS286" s="68" t="s">
        <v>1622</v>
      </c>
      <c r="AT286" s="68" t="s">
        <v>1624</v>
      </c>
      <c r="AU286" s="68" t="s">
        <v>1622</v>
      </c>
      <c r="AV286" s="68" t="s">
        <v>1626</v>
      </c>
      <c r="AW286" s="68" t="s">
        <v>1622</v>
      </c>
      <c r="AX286" s="68" t="s">
        <v>1621</v>
      </c>
      <c r="AY286" s="68" t="s">
        <v>1624</v>
      </c>
      <c r="AZ286" s="68" t="s">
        <v>164</v>
      </c>
      <c r="BA286" s="68" t="s">
        <v>1626</v>
      </c>
      <c r="BB286" s="68" t="s">
        <v>1623</v>
      </c>
      <c r="BC286" s="68" t="s">
        <v>1622</v>
      </c>
      <c r="BD286" s="68" t="s">
        <v>1624</v>
      </c>
      <c r="BE286" s="68" t="s">
        <v>1622</v>
      </c>
      <c r="BF286" s="68" t="s">
        <v>1623</v>
      </c>
      <c r="BG286" s="68" t="s">
        <v>164</v>
      </c>
      <c r="BH286" s="68" t="s">
        <v>1620</v>
      </c>
      <c r="BI286" s="68" t="s">
        <v>1617</v>
      </c>
      <c r="BJ286" s="68" t="s">
        <v>1626</v>
      </c>
      <c r="BK286" s="68" t="s">
        <v>1626</v>
      </c>
      <c r="BM286" s="68" t="s">
        <v>164</v>
      </c>
    </row>
    <row r="287" spans="1:65">
      <c r="A287" s="132">
        <v>45186</v>
      </c>
      <c r="B287" s="68" t="s">
        <v>1627</v>
      </c>
      <c r="C287" s="68" t="s">
        <v>1625</v>
      </c>
      <c r="D287" s="68" t="s">
        <v>1623</v>
      </c>
      <c r="E287" s="68" t="s">
        <v>1622</v>
      </c>
      <c r="F287" s="68" t="s">
        <v>164</v>
      </c>
      <c r="G287" s="68" t="s">
        <v>1623</v>
      </c>
      <c r="H287" s="68" t="s">
        <v>1622</v>
      </c>
      <c r="I287" s="68" t="s">
        <v>1626</v>
      </c>
      <c r="J287" s="68" t="s">
        <v>164</v>
      </c>
      <c r="K287" s="68" t="s">
        <v>1620</v>
      </c>
      <c r="L287" s="68" t="s">
        <v>1622</v>
      </c>
      <c r="M287" s="68" t="s">
        <v>164</v>
      </c>
      <c r="N287" s="68" t="s">
        <v>1622</v>
      </c>
      <c r="O287" s="68" t="s">
        <v>164</v>
      </c>
      <c r="P287" s="68" t="s">
        <v>1627</v>
      </c>
      <c r="Q287" s="68" t="s">
        <v>164</v>
      </c>
      <c r="R287" s="68" t="s">
        <v>1623</v>
      </c>
      <c r="S287" s="68" t="s">
        <v>1624</v>
      </c>
      <c r="T287" s="68" t="s">
        <v>1623</v>
      </c>
      <c r="U287" s="68" t="s">
        <v>1625</v>
      </c>
      <c r="V287" s="68" t="s">
        <v>164</v>
      </c>
      <c r="W287" s="68" t="s">
        <v>1622</v>
      </c>
      <c r="X287" s="68" t="s">
        <v>1624</v>
      </c>
      <c r="Y287" s="68" t="s">
        <v>1624</v>
      </c>
      <c r="Z287" s="68" t="s">
        <v>1622</v>
      </c>
      <c r="AA287" s="68" t="s">
        <v>1620</v>
      </c>
      <c r="AB287" s="68" t="s">
        <v>1623</v>
      </c>
      <c r="AC287" s="68" t="s">
        <v>1624</v>
      </c>
      <c r="AD287" s="68" t="s">
        <v>1619</v>
      </c>
      <c r="AE287" s="68" t="s">
        <v>164</v>
      </c>
      <c r="AF287" s="68" t="s">
        <v>1622</v>
      </c>
      <c r="AG287" s="68" t="s">
        <v>1624</v>
      </c>
      <c r="AH287" s="68" t="s">
        <v>1625</v>
      </c>
      <c r="AI287" s="68" t="s">
        <v>1623</v>
      </c>
      <c r="AJ287" s="68" t="s">
        <v>1622</v>
      </c>
      <c r="AK287" s="68" t="s">
        <v>1619</v>
      </c>
      <c r="AL287" s="68" t="s">
        <v>1623</v>
      </c>
      <c r="AM287" s="68" t="s">
        <v>1623</v>
      </c>
      <c r="AN287" s="68" t="s">
        <v>1622</v>
      </c>
      <c r="AO287" s="68" t="s">
        <v>1622</v>
      </c>
      <c r="AP287" s="68" t="s">
        <v>1620</v>
      </c>
      <c r="AQ287" s="68" t="s">
        <v>1623</v>
      </c>
      <c r="AR287" s="68" t="s">
        <v>1620</v>
      </c>
      <c r="AS287" s="68" t="s">
        <v>1622</v>
      </c>
      <c r="AT287" s="68" t="s">
        <v>1624</v>
      </c>
      <c r="AU287" s="68" t="s">
        <v>1622</v>
      </c>
      <c r="AV287" s="68" t="s">
        <v>1626</v>
      </c>
      <c r="AW287" s="68" t="s">
        <v>1622</v>
      </c>
      <c r="AX287" s="68" t="s">
        <v>1621</v>
      </c>
      <c r="AY287" s="68" t="s">
        <v>1624</v>
      </c>
      <c r="AZ287" s="68" t="s">
        <v>164</v>
      </c>
      <c r="BA287" s="68" t="s">
        <v>1626</v>
      </c>
      <c r="BB287" s="68" t="s">
        <v>1623</v>
      </c>
      <c r="BC287" s="68" t="s">
        <v>1622</v>
      </c>
      <c r="BD287" s="68" t="s">
        <v>1624</v>
      </c>
      <c r="BE287" s="68" t="s">
        <v>1622</v>
      </c>
      <c r="BF287" s="68" t="s">
        <v>1623</v>
      </c>
      <c r="BG287" s="68" t="s">
        <v>164</v>
      </c>
      <c r="BH287" s="68" t="s">
        <v>1620</v>
      </c>
      <c r="BI287" s="68" t="s">
        <v>1617</v>
      </c>
      <c r="BJ287" s="68" t="s">
        <v>1626</v>
      </c>
      <c r="BK287" s="68" t="s">
        <v>1626</v>
      </c>
      <c r="BM287" s="68" t="s">
        <v>164</v>
      </c>
    </row>
    <row r="288" spans="1:65">
      <c r="A288" s="132">
        <v>45187</v>
      </c>
      <c r="B288" s="68" t="s">
        <v>1627</v>
      </c>
      <c r="C288" s="68" t="s">
        <v>1625</v>
      </c>
      <c r="D288" s="68" t="s">
        <v>1623</v>
      </c>
      <c r="E288" s="68" t="s">
        <v>1622</v>
      </c>
      <c r="F288" s="68" t="s">
        <v>164</v>
      </c>
      <c r="G288" s="68" t="s">
        <v>1623</v>
      </c>
      <c r="H288" s="68" t="s">
        <v>1622</v>
      </c>
      <c r="I288" s="68" t="s">
        <v>1626</v>
      </c>
      <c r="J288" s="68" t="s">
        <v>164</v>
      </c>
      <c r="K288" s="68" t="s">
        <v>1620</v>
      </c>
      <c r="L288" s="68" t="s">
        <v>1622</v>
      </c>
      <c r="M288" s="68" t="s">
        <v>164</v>
      </c>
      <c r="N288" s="68" t="s">
        <v>1622</v>
      </c>
      <c r="O288" s="68" t="s">
        <v>164</v>
      </c>
      <c r="P288" s="68" t="s">
        <v>1627</v>
      </c>
      <c r="Q288" s="68" t="s">
        <v>164</v>
      </c>
      <c r="R288" s="68" t="s">
        <v>1623</v>
      </c>
      <c r="S288" s="68" t="s">
        <v>1624</v>
      </c>
      <c r="T288" s="68" t="s">
        <v>1623</v>
      </c>
      <c r="U288" s="68" t="s">
        <v>1625</v>
      </c>
      <c r="V288" s="68" t="s">
        <v>164</v>
      </c>
      <c r="W288" s="68" t="s">
        <v>1622</v>
      </c>
      <c r="X288" s="68" t="s">
        <v>1624</v>
      </c>
      <c r="Y288" s="68" t="s">
        <v>1624</v>
      </c>
      <c r="Z288" s="68" t="s">
        <v>1622</v>
      </c>
      <c r="AA288" s="68" t="s">
        <v>1620</v>
      </c>
      <c r="AB288" s="68" t="s">
        <v>1623</v>
      </c>
      <c r="AC288" s="68" t="s">
        <v>1624</v>
      </c>
      <c r="AD288" s="68" t="s">
        <v>1619</v>
      </c>
      <c r="AE288" s="68" t="s">
        <v>164</v>
      </c>
      <c r="AF288" s="68" t="s">
        <v>1622</v>
      </c>
      <c r="AG288" s="68" t="s">
        <v>1624</v>
      </c>
      <c r="AH288" s="68" t="s">
        <v>1625</v>
      </c>
      <c r="AI288" s="68" t="s">
        <v>1623</v>
      </c>
      <c r="AJ288" s="68" t="s">
        <v>1622</v>
      </c>
      <c r="AK288" s="68" t="s">
        <v>1619</v>
      </c>
      <c r="AL288" s="68" t="s">
        <v>1623</v>
      </c>
      <c r="AM288" s="68" t="s">
        <v>1623</v>
      </c>
      <c r="AN288" s="68" t="s">
        <v>1622</v>
      </c>
      <c r="AO288" s="68" t="s">
        <v>1622</v>
      </c>
      <c r="AP288" s="68" t="s">
        <v>1620</v>
      </c>
      <c r="AQ288" s="68" t="s">
        <v>1623</v>
      </c>
      <c r="AR288" s="68" t="s">
        <v>1620</v>
      </c>
      <c r="AS288" s="68" t="s">
        <v>1622</v>
      </c>
      <c r="AT288" s="68" t="s">
        <v>1624</v>
      </c>
      <c r="AU288" s="68" t="s">
        <v>1622</v>
      </c>
      <c r="AV288" s="68" t="s">
        <v>1626</v>
      </c>
      <c r="AW288" s="68" t="s">
        <v>1622</v>
      </c>
      <c r="AX288" s="68" t="s">
        <v>1621</v>
      </c>
      <c r="AY288" s="68" t="s">
        <v>1624</v>
      </c>
      <c r="AZ288" s="68" t="s">
        <v>164</v>
      </c>
      <c r="BA288" s="68" t="s">
        <v>1626</v>
      </c>
      <c r="BB288" s="68" t="s">
        <v>1623</v>
      </c>
      <c r="BC288" s="68" t="s">
        <v>1622</v>
      </c>
      <c r="BD288" s="68" t="s">
        <v>1624</v>
      </c>
      <c r="BE288" s="68" t="s">
        <v>1622</v>
      </c>
      <c r="BF288" s="68" t="s">
        <v>1623</v>
      </c>
      <c r="BG288" s="68" t="s">
        <v>164</v>
      </c>
      <c r="BH288" s="68" t="s">
        <v>1620</v>
      </c>
      <c r="BI288" s="68" t="s">
        <v>1617</v>
      </c>
      <c r="BJ288" s="68" t="s">
        <v>1626</v>
      </c>
      <c r="BK288" s="68" t="s">
        <v>1626</v>
      </c>
      <c r="BM288" s="68" t="s">
        <v>164</v>
      </c>
    </row>
    <row r="289" spans="1:65">
      <c r="A289" s="132">
        <v>45188</v>
      </c>
      <c r="B289" s="68" t="s">
        <v>1627</v>
      </c>
      <c r="C289" s="68" t="s">
        <v>1625</v>
      </c>
      <c r="D289" s="68" t="s">
        <v>1623</v>
      </c>
      <c r="E289" s="68" t="s">
        <v>1622</v>
      </c>
      <c r="F289" s="68" t="s">
        <v>164</v>
      </c>
      <c r="G289" s="68" t="s">
        <v>1623</v>
      </c>
      <c r="H289" s="68" t="s">
        <v>1622</v>
      </c>
      <c r="I289" s="68" t="s">
        <v>1626</v>
      </c>
      <c r="J289" s="68" t="s">
        <v>164</v>
      </c>
      <c r="K289" s="68" t="s">
        <v>1620</v>
      </c>
      <c r="L289" s="68" t="s">
        <v>1622</v>
      </c>
      <c r="M289" s="68" t="s">
        <v>164</v>
      </c>
      <c r="N289" s="68" t="s">
        <v>1622</v>
      </c>
      <c r="O289" s="68" t="s">
        <v>164</v>
      </c>
      <c r="P289" s="68" t="s">
        <v>1627</v>
      </c>
      <c r="Q289" s="68" t="s">
        <v>164</v>
      </c>
      <c r="R289" s="68" t="s">
        <v>1623</v>
      </c>
      <c r="S289" s="68" t="s">
        <v>1624</v>
      </c>
      <c r="T289" s="68" t="s">
        <v>1623</v>
      </c>
      <c r="U289" s="68" t="s">
        <v>1625</v>
      </c>
      <c r="V289" s="68" t="s">
        <v>164</v>
      </c>
      <c r="W289" s="68" t="s">
        <v>1622</v>
      </c>
      <c r="X289" s="68" t="s">
        <v>1624</v>
      </c>
      <c r="Y289" s="68" t="s">
        <v>1624</v>
      </c>
      <c r="Z289" s="68" t="s">
        <v>1622</v>
      </c>
      <c r="AA289" s="68" t="s">
        <v>1620</v>
      </c>
      <c r="AB289" s="68" t="s">
        <v>1623</v>
      </c>
      <c r="AC289" s="68" t="s">
        <v>1624</v>
      </c>
      <c r="AD289" s="68" t="s">
        <v>1619</v>
      </c>
      <c r="AE289" s="68" t="s">
        <v>164</v>
      </c>
      <c r="AF289" s="68" t="s">
        <v>1622</v>
      </c>
      <c r="AG289" s="68" t="s">
        <v>1624</v>
      </c>
      <c r="AH289" s="68" t="s">
        <v>1625</v>
      </c>
      <c r="AI289" s="68" t="s">
        <v>1623</v>
      </c>
      <c r="AJ289" s="68" t="s">
        <v>1622</v>
      </c>
      <c r="AK289" s="68" t="s">
        <v>1619</v>
      </c>
      <c r="AL289" s="68" t="s">
        <v>1623</v>
      </c>
      <c r="AM289" s="68" t="s">
        <v>1623</v>
      </c>
      <c r="AN289" s="68" t="s">
        <v>1622</v>
      </c>
      <c r="AO289" s="68" t="s">
        <v>1622</v>
      </c>
      <c r="AP289" s="68" t="s">
        <v>1620</v>
      </c>
      <c r="AQ289" s="68" t="s">
        <v>1623</v>
      </c>
      <c r="AR289" s="68" t="s">
        <v>1620</v>
      </c>
      <c r="AS289" s="68" t="s">
        <v>1622</v>
      </c>
      <c r="AT289" s="68" t="s">
        <v>1624</v>
      </c>
      <c r="AU289" s="68" t="s">
        <v>1622</v>
      </c>
      <c r="AV289" s="68" t="s">
        <v>1626</v>
      </c>
      <c r="AW289" s="68" t="s">
        <v>1622</v>
      </c>
      <c r="AX289" s="68" t="s">
        <v>1621</v>
      </c>
      <c r="AY289" s="68" t="s">
        <v>1624</v>
      </c>
      <c r="AZ289" s="68" t="s">
        <v>164</v>
      </c>
      <c r="BA289" s="68" t="s">
        <v>1626</v>
      </c>
      <c r="BB289" s="68" t="s">
        <v>1623</v>
      </c>
      <c r="BC289" s="68" t="s">
        <v>1622</v>
      </c>
      <c r="BD289" s="68" t="s">
        <v>1624</v>
      </c>
      <c r="BE289" s="68" t="s">
        <v>1622</v>
      </c>
      <c r="BF289" s="68" t="s">
        <v>1623</v>
      </c>
      <c r="BG289" s="68" t="s">
        <v>164</v>
      </c>
      <c r="BH289" s="68" t="s">
        <v>1620</v>
      </c>
      <c r="BI289" s="68" t="s">
        <v>1617</v>
      </c>
      <c r="BJ289" s="68" t="s">
        <v>1626</v>
      </c>
      <c r="BK289" s="68" t="s">
        <v>1626</v>
      </c>
      <c r="BM289" s="68" t="s">
        <v>164</v>
      </c>
    </row>
    <row r="290" spans="1:65">
      <c r="A290" s="132">
        <v>45189</v>
      </c>
      <c r="B290" s="68" t="s">
        <v>1627</v>
      </c>
      <c r="C290" s="68" t="s">
        <v>1625</v>
      </c>
      <c r="D290" s="68" t="s">
        <v>1623</v>
      </c>
      <c r="E290" s="68" t="s">
        <v>1622</v>
      </c>
      <c r="F290" s="68" t="s">
        <v>164</v>
      </c>
      <c r="G290" s="68" t="s">
        <v>1623</v>
      </c>
      <c r="H290" s="68" t="s">
        <v>1622</v>
      </c>
      <c r="I290" s="68" t="s">
        <v>1626</v>
      </c>
      <c r="J290" s="68" t="s">
        <v>164</v>
      </c>
      <c r="K290" s="68" t="s">
        <v>1620</v>
      </c>
      <c r="L290" s="68" t="s">
        <v>1622</v>
      </c>
      <c r="M290" s="68" t="s">
        <v>164</v>
      </c>
      <c r="N290" s="68" t="s">
        <v>1622</v>
      </c>
      <c r="O290" s="68" t="s">
        <v>164</v>
      </c>
      <c r="P290" s="68" t="s">
        <v>1627</v>
      </c>
      <c r="Q290" s="68" t="s">
        <v>164</v>
      </c>
      <c r="R290" s="68" t="s">
        <v>1623</v>
      </c>
      <c r="S290" s="68" t="s">
        <v>1624</v>
      </c>
      <c r="T290" s="68" t="s">
        <v>1623</v>
      </c>
      <c r="U290" s="68" t="s">
        <v>1625</v>
      </c>
      <c r="V290" s="68" t="s">
        <v>164</v>
      </c>
      <c r="W290" s="68" t="s">
        <v>1622</v>
      </c>
      <c r="X290" s="68" t="s">
        <v>1624</v>
      </c>
      <c r="Y290" s="68" t="s">
        <v>1624</v>
      </c>
      <c r="Z290" s="68" t="s">
        <v>1622</v>
      </c>
      <c r="AA290" s="68" t="s">
        <v>1620</v>
      </c>
      <c r="AB290" s="68" t="s">
        <v>1623</v>
      </c>
      <c r="AC290" s="68" t="s">
        <v>1624</v>
      </c>
      <c r="AD290" s="68" t="s">
        <v>1619</v>
      </c>
      <c r="AE290" s="68" t="s">
        <v>164</v>
      </c>
      <c r="AF290" s="68" t="s">
        <v>1622</v>
      </c>
      <c r="AG290" s="68" t="s">
        <v>1624</v>
      </c>
      <c r="AH290" s="68" t="s">
        <v>1625</v>
      </c>
      <c r="AI290" s="68" t="s">
        <v>1623</v>
      </c>
      <c r="AJ290" s="68" t="s">
        <v>1622</v>
      </c>
      <c r="AK290" s="68" t="s">
        <v>1619</v>
      </c>
      <c r="AL290" s="68" t="s">
        <v>1623</v>
      </c>
      <c r="AM290" s="68" t="s">
        <v>1623</v>
      </c>
      <c r="AN290" s="68" t="s">
        <v>1622</v>
      </c>
      <c r="AO290" s="68" t="s">
        <v>1622</v>
      </c>
      <c r="AP290" s="68" t="s">
        <v>1620</v>
      </c>
      <c r="AQ290" s="68" t="s">
        <v>1623</v>
      </c>
      <c r="AR290" s="68" t="s">
        <v>1620</v>
      </c>
      <c r="AS290" s="68" t="s">
        <v>1622</v>
      </c>
      <c r="AT290" s="68" t="s">
        <v>1624</v>
      </c>
      <c r="AU290" s="68" t="s">
        <v>1622</v>
      </c>
      <c r="AV290" s="68" t="s">
        <v>1626</v>
      </c>
      <c r="AW290" s="68" t="s">
        <v>1622</v>
      </c>
      <c r="AX290" s="68" t="s">
        <v>1621</v>
      </c>
      <c r="AY290" s="68" t="s">
        <v>1624</v>
      </c>
      <c r="AZ290" s="68" t="s">
        <v>164</v>
      </c>
      <c r="BA290" s="68" t="s">
        <v>1626</v>
      </c>
      <c r="BB290" s="68" t="s">
        <v>1623</v>
      </c>
      <c r="BC290" s="68" t="s">
        <v>1622</v>
      </c>
      <c r="BD290" s="68" t="s">
        <v>1624</v>
      </c>
      <c r="BE290" s="68" t="s">
        <v>1622</v>
      </c>
      <c r="BF290" s="68" t="s">
        <v>1623</v>
      </c>
      <c r="BG290" s="68" t="s">
        <v>164</v>
      </c>
      <c r="BH290" s="68" t="s">
        <v>1620</v>
      </c>
      <c r="BI290" s="68" t="s">
        <v>1617</v>
      </c>
      <c r="BJ290" s="68" t="s">
        <v>1626</v>
      </c>
      <c r="BK290" s="68" t="s">
        <v>1626</v>
      </c>
      <c r="BM290" s="68" t="s">
        <v>164</v>
      </c>
    </row>
    <row r="291" spans="1:65">
      <c r="A291" s="132">
        <v>45190</v>
      </c>
      <c r="B291" s="68" t="s">
        <v>1627</v>
      </c>
      <c r="C291" s="68" t="s">
        <v>1625</v>
      </c>
      <c r="D291" s="68" t="s">
        <v>1623</v>
      </c>
      <c r="E291" s="68" t="s">
        <v>1622</v>
      </c>
      <c r="F291" s="68" t="s">
        <v>164</v>
      </c>
      <c r="G291" s="68" t="s">
        <v>1623</v>
      </c>
      <c r="H291" s="68" t="s">
        <v>1622</v>
      </c>
      <c r="I291" s="68" t="s">
        <v>1626</v>
      </c>
      <c r="J291" s="68" t="s">
        <v>164</v>
      </c>
      <c r="K291" s="68" t="s">
        <v>1620</v>
      </c>
      <c r="L291" s="68" t="s">
        <v>1622</v>
      </c>
      <c r="M291" s="68" t="s">
        <v>164</v>
      </c>
      <c r="N291" s="68" t="s">
        <v>1622</v>
      </c>
      <c r="O291" s="68" t="s">
        <v>164</v>
      </c>
      <c r="P291" s="68" t="s">
        <v>1627</v>
      </c>
      <c r="Q291" s="68" t="s">
        <v>164</v>
      </c>
      <c r="R291" s="68" t="s">
        <v>1623</v>
      </c>
      <c r="S291" s="68" t="s">
        <v>1624</v>
      </c>
      <c r="T291" s="68" t="s">
        <v>1623</v>
      </c>
      <c r="U291" s="68" t="s">
        <v>1625</v>
      </c>
      <c r="V291" s="68" t="s">
        <v>164</v>
      </c>
      <c r="W291" s="68" t="s">
        <v>1622</v>
      </c>
      <c r="X291" s="68" t="s">
        <v>1624</v>
      </c>
      <c r="Y291" s="68" t="s">
        <v>1624</v>
      </c>
      <c r="Z291" s="68" t="s">
        <v>1622</v>
      </c>
      <c r="AA291" s="68" t="s">
        <v>1620</v>
      </c>
      <c r="AB291" s="68" t="s">
        <v>1623</v>
      </c>
      <c r="AC291" s="68" t="s">
        <v>1624</v>
      </c>
      <c r="AD291" s="68" t="s">
        <v>1619</v>
      </c>
      <c r="AE291" s="68" t="s">
        <v>164</v>
      </c>
      <c r="AF291" s="68" t="s">
        <v>1622</v>
      </c>
      <c r="AG291" s="68" t="s">
        <v>1624</v>
      </c>
      <c r="AH291" s="68" t="s">
        <v>1625</v>
      </c>
      <c r="AI291" s="68" t="s">
        <v>1623</v>
      </c>
      <c r="AJ291" s="68" t="s">
        <v>1622</v>
      </c>
      <c r="AK291" s="68" t="s">
        <v>1619</v>
      </c>
      <c r="AL291" s="68" t="s">
        <v>1623</v>
      </c>
      <c r="AM291" s="68" t="s">
        <v>1623</v>
      </c>
      <c r="AN291" s="68" t="s">
        <v>1622</v>
      </c>
      <c r="AO291" s="68" t="s">
        <v>1622</v>
      </c>
      <c r="AP291" s="68" t="s">
        <v>1620</v>
      </c>
      <c r="AQ291" s="68" t="s">
        <v>1623</v>
      </c>
      <c r="AR291" s="68" t="s">
        <v>1620</v>
      </c>
      <c r="AS291" s="68" t="s">
        <v>1622</v>
      </c>
      <c r="AT291" s="68" t="s">
        <v>1624</v>
      </c>
      <c r="AU291" s="68" t="s">
        <v>1622</v>
      </c>
      <c r="AV291" s="68" t="s">
        <v>1626</v>
      </c>
      <c r="AW291" s="68" t="s">
        <v>1622</v>
      </c>
      <c r="AX291" s="68" t="s">
        <v>1621</v>
      </c>
      <c r="AY291" s="68" t="s">
        <v>1624</v>
      </c>
      <c r="AZ291" s="68" t="s">
        <v>164</v>
      </c>
      <c r="BA291" s="68" t="s">
        <v>1626</v>
      </c>
      <c r="BB291" s="68" t="s">
        <v>1623</v>
      </c>
      <c r="BC291" s="68" t="s">
        <v>1622</v>
      </c>
      <c r="BD291" s="68" t="s">
        <v>1624</v>
      </c>
      <c r="BE291" s="68" t="s">
        <v>1622</v>
      </c>
      <c r="BF291" s="68" t="s">
        <v>1623</v>
      </c>
      <c r="BG291" s="68" t="s">
        <v>164</v>
      </c>
      <c r="BH291" s="68" t="s">
        <v>1620</v>
      </c>
      <c r="BI291" s="68" t="s">
        <v>1617</v>
      </c>
      <c r="BJ291" s="68" t="s">
        <v>1626</v>
      </c>
      <c r="BK291" s="68" t="s">
        <v>1626</v>
      </c>
      <c r="BM291" s="68" t="s">
        <v>164</v>
      </c>
    </row>
    <row r="292" spans="1:65">
      <c r="A292" s="132">
        <v>45191</v>
      </c>
      <c r="B292" s="68" t="s">
        <v>1627</v>
      </c>
      <c r="C292" s="68" t="s">
        <v>1625</v>
      </c>
      <c r="D292" s="68" t="s">
        <v>1623</v>
      </c>
      <c r="E292" s="68" t="s">
        <v>1622</v>
      </c>
      <c r="F292" s="68" t="s">
        <v>164</v>
      </c>
      <c r="G292" s="68" t="s">
        <v>1623</v>
      </c>
      <c r="H292" s="68" t="s">
        <v>1622</v>
      </c>
      <c r="I292" s="68" t="s">
        <v>1626</v>
      </c>
      <c r="J292" s="68" t="s">
        <v>164</v>
      </c>
      <c r="K292" s="68" t="s">
        <v>1620</v>
      </c>
      <c r="L292" s="68" t="s">
        <v>1622</v>
      </c>
      <c r="M292" s="68" t="s">
        <v>164</v>
      </c>
      <c r="N292" s="68" t="s">
        <v>1622</v>
      </c>
      <c r="O292" s="68" t="s">
        <v>164</v>
      </c>
      <c r="P292" s="68" t="s">
        <v>1627</v>
      </c>
      <c r="Q292" s="68" t="s">
        <v>164</v>
      </c>
      <c r="R292" s="68" t="s">
        <v>1623</v>
      </c>
      <c r="S292" s="68" t="s">
        <v>1624</v>
      </c>
      <c r="T292" s="68" t="s">
        <v>1623</v>
      </c>
      <c r="U292" s="68" t="s">
        <v>1625</v>
      </c>
      <c r="V292" s="68" t="s">
        <v>164</v>
      </c>
      <c r="W292" s="68" t="s">
        <v>1622</v>
      </c>
      <c r="X292" s="68" t="s">
        <v>1624</v>
      </c>
      <c r="Y292" s="68" t="s">
        <v>1624</v>
      </c>
      <c r="Z292" s="68" t="s">
        <v>1622</v>
      </c>
      <c r="AA292" s="68" t="s">
        <v>1620</v>
      </c>
      <c r="AB292" s="68" t="s">
        <v>1623</v>
      </c>
      <c r="AC292" s="68" t="s">
        <v>1624</v>
      </c>
      <c r="AD292" s="68" t="s">
        <v>1619</v>
      </c>
      <c r="AE292" s="68" t="s">
        <v>164</v>
      </c>
      <c r="AF292" s="68" t="s">
        <v>1622</v>
      </c>
      <c r="AG292" s="68" t="s">
        <v>1624</v>
      </c>
      <c r="AH292" s="68" t="s">
        <v>1625</v>
      </c>
      <c r="AI292" s="68" t="s">
        <v>1623</v>
      </c>
      <c r="AJ292" s="68" t="s">
        <v>1622</v>
      </c>
      <c r="AK292" s="68" t="s">
        <v>1619</v>
      </c>
      <c r="AL292" s="68" t="s">
        <v>1623</v>
      </c>
      <c r="AM292" s="68" t="s">
        <v>1623</v>
      </c>
      <c r="AN292" s="68" t="s">
        <v>1622</v>
      </c>
      <c r="AO292" s="68" t="s">
        <v>1622</v>
      </c>
      <c r="AP292" s="68" t="s">
        <v>1620</v>
      </c>
      <c r="AQ292" s="68" t="s">
        <v>1623</v>
      </c>
      <c r="AR292" s="68" t="s">
        <v>1620</v>
      </c>
      <c r="AS292" s="68" t="s">
        <v>1622</v>
      </c>
      <c r="AT292" s="68" t="s">
        <v>1624</v>
      </c>
      <c r="AU292" s="68" t="s">
        <v>1622</v>
      </c>
      <c r="AV292" s="68" t="s">
        <v>1626</v>
      </c>
      <c r="AW292" s="68" t="s">
        <v>1622</v>
      </c>
      <c r="AX292" s="68" t="s">
        <v>1621</v>
      </c>
      <c r="AY292" s="68" t="s">
        <v>1624</v>
      </c>
      <c r="AZ292" s="68" t="s">
        <v>164</v>
      </c>
      <c r="BA292" s="68" t="s">
        <v>1626</v>
      </c>
      <c r="BB292" s="68" t="s">
        <v>1623</v>
      </c>
      <c r="BC292" s="68" t="s">
        <v>1622</v>
      </c>
      <c r="BD292" s="68" t="s">
        <v>1624</v>
      </c>
      <c r="BE292" s="68" t="s">
        <v>1622</v>
      </c>
      <c r="BF292" s="68" t="s">
        <v>1623</v>
      </c>
      <c r="BG292" s="68" t="s">
        <v>164</v>
      </c>
      <c r="BH292" s="68" t="s">
        <v>1620</v>
      </c>
      <c r="BI292" s="68" t="s">
        <v>1617</v>
      </c>
      <c r="BJ292" s="68" t="s">
        <v>1626</v>
      </c>
      <c r="BK292" s="68" t="s">
        <v>1626</v>
      </c>
      <c r="BM292" s="68" t="s">
        <v>164</v>
      </c>
    </row>
    <row r="293" spans="1:65">
      <c r="A293" s="132">
        <v>45192</v>
      </c>
      <c r="B293" s="68" t="s">
        <v>1627</v>
      </c>
      <c r="C293" s="68" t="s">
        <v>1625</v>
      </c>
      <c r="D293" s="68" t="s">
        <v>1623</v>
      </c>
      <c r="E293" s="68" t="s">
        <v>1622</v>
      </c>
      <c r="F293" s="68" t="s">
        <v>164</v>
      </c>
      <c r="G293" s="68" t="s">
        <v>1623</v>
      </c>
      <c r="H293" s="68" t="s">
        <v>1622</v>
      </c>
      <c r="I293" s="68" t="s">
        <v>1626</v>
      </c>
      <c r="J293" s="68" t="s">
        <v>164</v>
      </c>
      <c r="K293" s="68" t="s">
        <v>1620</v>
      </c>
      <c r="L293" s="68" t="s">
        <v>1622</v>
      </c>
      <c r="M293" s="68" t="s">
        <v>164</v>
      </c>
      <c r="N293" s="68" t="s">
        <v>1622</v>
      </c>
      <c r="O293" s="68" t="s">
        <v>164</v>
      </c>
      <c r="P293" s="68" t="s">
        <v>1627</v>
      </c>
      <c r="Q293" s="68" t="s">
        <v>164</v>
      </c>
      <c r="R293" s="68" t="s">
        <v>1623</v>
      </c>
      <c r="S293" s="68" t="s">
        <v>1624</v>
      </c>
      <c r="T293" s="68" t="s">
        <v>1623</v>
      </c>
      <c r="U293" s="68" t="s">
        <v>1625</v>
      </c>
      <c r="V293" s="68" t="s">
        <v>164</v>
      </c>
      <c r="W293" s="68" t="s">
        <v>1622</v>
      </c>
      <c r="X293" s="68" t="s">
        <v>1624</v>
      </c>
      <c r="Y293" s="68" t="s">
        <v>1624</v>
      </c>
      <c r="Z293" s="68" t="s">
        <v>1622</v>
      </c>
      <c r="AA293" s="68" t="s">
        <v>1620</v>
      </c>
      <c r="AB293" s="68" t="s">
        <v>1623</v>
      </c>
      <c r="AC293" s="68" t="s">
        <v>1624</v>
      </c>
      <c r="AD293" s="68" t="s">
        <v>1619</v>
      </c>
      <c r="AE293" s="68" t="s">
        <v>164</v>
      </c>
      <c r="AF293" s="68" t="s">
        <v>1622</v>
      </c>
      <c r="AG293" s="68" t="s">
        <v>1624</v>
      </c>
      <c r="AH293" s="68" t="s">
        <v>1625</v>
      </c>
      <c r="AI293" s="68" t="s">
        <v>1623</v>
      </c>
      <c r="AJ293" s="68" t="s">
        <v>1622</v>
      </c>
      <c r="AK293" s="68" t="s">
        <v>1619</v>
      </c>
      <c r="AL293" s="68" t="s">
        <v>1623</v>
      </c>
      <c r="AM293" s="68" t="s">
        <v>1623</v>
      </c>
      <c r="AN293" s="68" t="s">
        <v>1622</v>
      </c>
      <c r="AO293" s="68" t="s">
        <v>1622</v>
      </c>
      <c r="AP293" s="68" t="s">
        <v>1620</v>
      </c>
      <c r="AQ293" s="68" t="s">
        <v>1623</v>
      </c>
      <c r="AR293" s="68" t="s">
        <v>1620</v>
      </c>
      <c r="AS293" s="68" t="s">
        <v>1622</v>
      </c>
      <c r="AT293" s="68" t="s">
        <v>1624</v>
      </c>
      <c r="AU293" s="68" t="s">
        <v>1622</v>
      </c>
      <c r="AV293" s="68" t="s">
        <v>1626</v>
      </c>
      <c r="AW293" s="68" t="s">
        <v>1622</v>
      </c>
      <c r="AX293" s="68" t="s">
        <v>1621</v>
      </c>
      <c r="AY293" s="68" t="s">
        <v>1624</v>
      </c>
      <c r="AZ293" s="68" t="s">
        <v>164</v>
      </c>
      <c r="BA293" s="68" t="s">
        <v>1626</v>
      </c>
      <c r="BB293" s="68" t="s">
        <v>1623</v>
      </c>
      <c r="BC293" s="68" t="s">
        <v>1622</v>
      </c>
      <c r="BD293" s="68" t="s">
        <v>1624</v>
      </c>
      <c r="BE293" s="68" t="s">
        <v>1622</v>
      </c>
      <c r="BF293" s="68" t="s">
        <v>1623</v>
      </c>
      <c r="BG293" s="68" t="s">
        <v>164</v>
      </c>
      <c r="BH293" s="68" t="s">
        <v>1620</v>
      </c>
      <c r="BI293" s="68" t="s">
        <v>1617</v>
      </c>
      <c r="BJ293" s="68" t="s">
        <v>1626</v>
      </c>
      <c r="BK293" s="68" t="s">
        <v>1626</v>
      </c>
      <c r="BM293" s="68" t="s">
        <v>164</v>
      </c>
    </row>
    <row r="294" spans="1:65">
      <c r="A294" s="132">
        <v>45193</v>
      </c>
      <c r="B294" s="68" t="s">
        <v>1627</v>
      </c>
      <c r="C294" s="68" t="s">
        <v>1625</v>
      </c>
      <c r="D294" s="68" t="s">
        <v>1623</v>
      </c>
      <c r="E294" s="68" t="s">
        <v>1622</v>
      </c>
      <c r="F294" s="68" t="s">
        <v>164</v>
      </c>
      <c r="G294" s="68" t="s">
        <v>1623</v>
      </c>
      <c r="H294" s="68" t="s">
        <v>1622</v>
      </c>
      <c r="I294" s="68" t="s">
        <v>1626</v>
      </c>
      <c r="J294" s="68" t="s">
        <v>164</v>
      </c>
      <c r="K294" s="68" t="s">
        <v>1620</v>
      </c>
      <c r="L294" s="68" t="s">
        <v>1622</v>
      </c>
      <c r="M294" s="68" t="s">
        <v>164</v>
      </c>
      <c r="N294" s="68" t="s">
        <v>1622</v>
      </c>
      <c r="O294" s="68" t="s">
        <v>164</v>
      </c>
      <c r="P294" s="68" t="s">
        <v>1627</v>
      </c>
      <c r="Q294" s="68" t="s">
        <v>164</v>
      </c>
      <c r="R294" s="68" t="s">
        <v>1623</v>
      </c>
      <c r="S294" s="68" t="s">
        <v>1624</v>
      </c>
      <c r="T294" s="68" t="s">
        <v>1623</v>
      </c>
      <c r="U294" s="68" t="s">
        <v>1625</v>
      </c>
      <c r="V294" s="68" t="s">
        <v>164</v>
      </c>
      <c r="W294" s="68" t="s">
        <v>1622</v>
      </c>
      <c r="X294" s="68" t="s">
        <v>1624</v>
      </c>
      <c r="Y294" s="68" t="s">
        <v>1624</v>
      </c>
      <c r="Z294" s="68" t="s">
        <v>1622</v>
      </c>
      <c r="AA294" s="68" t="s">
        <v>1620</v>
      </c>
      <c r="AB294" s="68" t="s">
        <v>1623</v>
      </c>
      <c r="AC294" s="68" t="s">
        <v>1624</v>
      </c>
      <c r="AD294" s="68" t="s">
        <v>1619</v>
      </c>
      <c r="AE294" s="68" t="s">
        <v>164</v>
      </c>
      <c r="AF294" s="68" t="s">
        <v>1622</v>
      </c>
      <c r="AG294" s="68" t="s">
        <v>1624</v>
      </c>
      <c r="AH294" s="68" t="s">
        <v>1625</v>
      </c>
      <c r="AI294" s="68" t="s">
        <v>1623</v>
      </c>
      <c r="AJ294" s="68" t="s">
        <v>1622</v>
      </c>
      <c r="AK294" s="68" t="s">
        <v>1619</v>
      </c>
      <c r="AL294" s="68" t="s">
        <v>1623</v>
      </c>
      <c r="AM294" s="68" t="s">
        <v>1623</v>
      </c>
      <c r="AN294" s="68" t="s">
        <v>1622</v>
      </c>
      <c r="AO294" s="68" t="s">
        <v>1622</v>
      </c>
      <c r="AP294" s="68" t="s">
        <v>1620</v>
      </c>
      <c r="AQ294" s="68" t="s">
        <v>1623</v>
      </c>
      <c r="AR294" s="68" t="s">
        <v>1620</v>
      </c>
      <c r="AS294" s="68" t="s">
        <v>1622</v>
      </c>
      <c r="AT294" s="68" t="s">
        <v>1624</v>
      </c>
      <c r="AU294" s="68" t="s">
        <v>1622</v>
      </c>
      <c r="AV294" s="68" t="s">
        <v>1626</v>
      </c>
      <c r="AW294" s="68" t="s">
        <v>1622</v>
      </c>
      <c r="AX294" s="68" t="s">
        <v>1621</v>
      </c>
      <c r="AY294" s="68" t="s">
        <v>1624</v>
      </c>
      <c r="AZ294" s="68" t="s">
        <v>164</v>
      </c>
      <c r="BA294" s="68" t="s">
        <v>1626</v>
      </c>
      <c r="BB294" s="68" t="s">
        <v>1623</v>
      </c>
      <c r="BC294" s="68" t="s">
        <v>1622</v>
      </c>
      <c r="BD294" s="68" t="s">
        <v>1624</v>
      </c>
      <c r="BE294" s="68" t="s">
        <v>1622</v>
      </c>
      <c r="BF294" s="68" t="s">
        <v>1623</v>
      </c>
      <c r="BG294" s="68" t="s">
        <v>164</v>
      </c>
      <c r="BH294" s="68" t="s">
        <v>1620</v>
      </c>
      <c r="BI294" s="68" t="s">
        <v>1617</v>
      </c>
      <c r="BJ294" s="68" t="s">
        <v>1626</v>
      </c>
      <c r="BK294" s="68" t="s">
        <v>1626</v>
      </c>
      <c r="BM294" s="68" t="s">
        <v>164</v>
      </c>
    </row>
    <row r="295" spans="1:65">
      <c r="A295" s="132">
        <v>45194</v>
      </c>
      <c r="B295" s="68" t="s">
        <v>1627</v>
      </c>
      <c r="C295" s="68" t="s">
        <v>1625</v>
      </c>
      <c r="D295" s="68" t="s">
        <v>1623</v>
      </c>
      <c r="E295" s="68" t="s">
        <v>1622</v>
      </c>
      <c r="F295" s="68" t="s">
        <v>164</v>
      </c>
      <c r="G295" s="68" t="s">
        <v>1623</v>
      </c>
      <c r="H295" s="68" t="s">
        <v>1622</v>
      </c>
      <c r="I295" s="68" t="s">
        <v>1626</v>
      </c>
      <c r="J295" s="68" t="s">
        <v>164</v>
      </c>
      <c r="K295" s="68" t="s">
        <v>1620</v>
      </c>
      <c r="L295" s="68" t="s">
        <v>1622</v>
      </c>
      <c r="M295" s="68" t="s">
        <v>164</v>
      </c>
      <c r="N295" s="68" t="s">
        <v>1622</v>
      </c>
      <c r="O295" s="68" t="s">
        <v>164</v>
      </c>
      <c r="P295" s="68" t="s">
        <v>1627</v>
      </c>
      <c r="Q295" s="68" t="s">
        <v>164</v>
      </c>
      <c r="R295" s="68" t="s">
        <v>1623</v>
      </c>
      <c r="S295" s="68" t="s">
        <v>1624</v>
      </c>
      <c r="T295" s="68" t="s">
        <v>1623</v>
      </c>
      <c r="U295" s="68" t="s">
        <v>1625</v>
      </c>
      <c r="V295" s="68" t="s">
        <v>164</v>
      </c>
      <c r="W295" s="68" t="s">
        <v>1622</v>
      </c>
      <c r="X295" s="68" t="s">
        <v>1624</v>
      </c>
      <c r="Y295" s="68" t="s">
        <v>1624</v>
      </c>
      <c r="Z295" s="68" t="s">
        <v>1622</v>
      </c>
      <c r="AA295" s="68" t="s">
        <v>1620</v>
      </c>
      <c r="AB295" s="68" t="s">
        <v>1623</v>
      </c>
      <c r="AC295" s="68" t="s">
        <v>1624</v>
      </c>
      <c r="AD295" s="68" t="s">
        <v>1619</v>
      </c>
      <c r="AE295" s="68" t="s">
        <v>164</v>
      </c>
      <c r="AF295" s="68" t="s">
        <v>1622</v>
      </c>
      <c r="AG295" s="68" t="s">
        <v>1624</v>
      </c>
      <c r="AH295" s="68" t="s">
        <v>1625</v>
      </c>
      <c r="AI295" s="68" t="s">
        <v>1623</v>
      </c>
      <c r="AJ295" s="68" t="s">
        <v>1622</v>
      </c>
      <c r="AK295" s="68" t="s">
        <v>1619</v>
      </c>
      <c r="AL295" s="68" t="s">
        <v>1623</v>
      </c>
      <c r="AM295" s="68" t="s">
        <v>1623</v>
      </c>
      <c r="AN295" s="68" t="s">
        <v>1622</v>
      </c>
      <c r="AO295" s="68" t="s">
        <v>1622</v>
      </c>
      <c r="AP295" s="68" t="s">
        <v>1620</v>
      </c>
      <c r="AQ295" s="68" t="s">
        <v>1623</v>
      </c>
      <c r="AR295" s="68" t="s">
        <v>1620</v>
      </c>
      <c r="AS295" s="68" t="s">
        <v>1622</v>
      </c>
      <c r="AT295" s="68" t="s">
        <v>1624</v>
      </c>
      <c r="AU295" s="68" t="s">
        <v>1622</v>
      </c>
      <c r="AV295" s="68" t="s">
        <v>1626</v>
      </c>
      <c r="AW295" s="68" t="s">
        <v>1622</v>
      </c>
      <c r="AX295" s="68" t="s">
        <v>1621</v>
      </c>
      <c r="AY295" s="68" t="s">
        <v>1624</v>
      </c>
      <c r="AZ295" s="68" t="s">
        <v>164</v>
      </c>
      <c r="BA295" s="68" t="s">
        <v>1626</v>
      </c>
      <c r="BB295" s="68" t="s">
        <v>1623</v>
      </c>
      <c r="BC295" s="68" t="s">
        <v>1622</v>
      </c>
      <c r="BD295" s="68" t="s">
        <v>1624</v>
      </c>
      <c r="BE295" s="68" t="s">
        <v>1622</v>
      </c>
      <c r="BF295" s="68" t="s">
        <v>1623</v>
      </c>
      <c r="BG295" s="68" t="s">
        <v>164</v>
      </c>
      <c r="BH295" s="68" t="s">
        <v>1620</v>
      </c>
      <c r="BI295" s="68" t="s">
        <v>1617</v>
      </c>
      <c r="BJ295" s="68" t="s">
        <v>1626</v>
      </c>
      <c r="BK295" s="68" t="s">
        <v>1626</v>
      </c>
      <c r="BM295" s="68" t="s">
        <v>164</v>
      </c>
    </row>
    <row r="296" spans="1:65">
      <c r="A296" s="132">
        <v>45195</v>
      </c>
      <c r="B296" s="68" t="s">
        <v>1627</v>
      </c>
      <c r="C296" s="68" t="s">
        <v>1625</v>
      </c>
      <c r="D296" s="68" t="s">
        <v>1623</v>
      </c>
      <c r="E296" s="68" t="s">
        <v>1622</v>
      </c>
      <c r="F296" s="68" t="s">
        <v>164</v>
      </c>
      <c r="G296" s="68" t="s">
        <v>1623</v>
      </c>
      <c r="H296" s="68" t="s">
        <v>1622</v>
      </c>
      <c r="I296" s="68" t="s">
        <v>1626</v>
      </c>
      <c r="J296" s="68" t="s">
        <v>164</v>
      </c>
      <c r="K296" s="68" t="s">
        <v>1620</v>
      </c>
      <c r="L296" s="68" t="s">
        <v>1622</v>
      </c>
      <c r="M296" s="68" t="s">
        <v>164</v>
      </c>
      <c r="N296" s="68" t="s">
        <v>1622</v>
      </c>
      <c r="O296" s="68" t="s">
        <v>164</v>
      </c>
      <c r="P296" s="68" t="s">
        <v>1627</v>
      </c>
      <c r="Q296" s="68" t="s">
        <v>164</v>
      </c>
      <c r="R296" s="68" t="s">
        <v>1623</v>
      </c>
      <c r="S296" s="68" t="s">
        <v>1624</v>
      </c>
      <c r="T296" s="68" t="s">
        <v>1623</v>
      </c>
      <c r="U296" s="68" t="s">
        <v>1625</v>
      </c>
      <c r="V296" s="68" t="s">
        <v>164</v>
      </c>
      <c r="W296" s="68" t="s">
        <v>1622</v>
      </c>
      <c r="X296" s="68" t="s">
        <v>1624</v>
      </c>
      <c r="Y296" s="68" t="s">
        <v>1624</v>
      </c>
      <c r="Z296" s="68" t="s">
        <v>1622</v>
      </c>
      <c r="AA296" s="68" t="s">
        <v>1620</v>
      </c>
      <c r="AB296" s="68" t="s">
        <v>1623</v>
      </c>
      <c r="AC296" s="68" t="s">
        <v>1624</v>
      </c>
      <c r="AD296" s="68" t="s">
        <v>1619</v>
      </c>
      <c r="AE296" s="68" t="s">
        <v>164</v>
      </c>
      <c r="AF296" s="68" t="s">
        <v>1622</v>
      </c>
      <c r="AG296" s="68" t="s">
        <v>1624</v>
      </c>
      <c r="AH296" s="68" t="s">
        <v>1625</v>
      </c>
      <c r="AI296" s="68" t="s">
        <v>1623</v>
      </c>
      <c r="AJ296" s="68" t="s">
        <v>1622</v>
      </c>
      <c r="AK296" s="68" t="s">
        <v>1619</v>
      </c>
      <c r="AL296" s="68" t="s">
        <v>1623</v>
      </c>
      <c r="AM296" s="68" t="s">
        <v>1623</v>
      </c>
      <c r="AN296" s="68" t="s">
        <v>1622</v>
      </c>
      <c r="AO296" s="68" t="s">
        <v>1622</v>
      </c>
      <c r="AP296" s="68" t="s">
        <v>1620</v>
      </c>
      <c r="AQ296" s="68" t="s">
        <v>1623</v>
      </c>
      <c r="AR296" s="68" t="s">
        <v>1620</v>
      </c>
      <c r="AS296" s="68" t="s">
        <v>1622</v>
      </c>
      <c r="AT296" s="68" t="s">
        <v>1624</v>
      </c>
      <c r="AU296" s="68" t="s">
        <v>1622</v>
      </c>
      <c r="AV296" s="68" t="s">
        <v>1626</v>
      </c>
      <c r="AW296" s="68" t="s">
        <v>1622</v>
      </c>
      <c r="AX296" s="68" t="s">
        <v>1621</v>
      </c>
      <c r="AY296" s="68" t="s">
        <v>1624</v>
      </c>
      <c r="AZ296" s="68" t="s">
        <v>164</v>
      </c>
      <c r="BA296" s="68" t="s">
        <v>1626</v>
      </c>
      <c r="BB296" s="68" t="s">
        <v>1623</v>
      </c>
      <c r="BC296" s="68" t="s">
        <v>1622</v>
      </c>
      <c r="BD296" s="68" t="s">
        <v>1624</v>
      </c>
      <c r="BE296" s="68" t="s">
        <v>1622</v>
      </c>
      <c r="BF296" s="68" t="s">
        <v>1623</v>
      </c>
      <c r="BG296" s="68" t="s">
        <v>164</v>
      </c>
      <c r="BH296" s="68" t="s">
        <v>1620</v>
      </c>
      <c r="BI296" s="68" t="s">
        <v>1617</v>
      </c>
      <c r="BJ296" s="68" t="s">
        <v>1626</v>
      </c>
      <c r="BK296" s="68" t="s">
        <v>1626</v>
      </c>
      <c r="BM296" s="68" t="s">
        <v>164</v>
      </c>
    </row>
    <row r="297" spans="1:65">
      <c r="A297" s="132">
        <v>45196</v>
      </c>
      <c r="B297" s="68" t="s">
        <v>1627</v>
      </c>
      <c r="C297" s="68" t="s">
        <v>1625</v>
      </c>
      <c r="D297" s="68" t="s">
        <v>1623</v>
      </c>
      <c r="E297" s="68" t="s">
        <v>1622</v>
      </c>
      <c r="F297" s="68" t="s">
        <v>164</v>
      </c>
      <c r="G297" s="68" t="s">
        <v>1623</v>
      </c>
      <c r="H297" s="68" t="s">
        <v>1622</v>
      </c>
      <c r="I297" s="68" t="s">
        <v>1626</v>
      </c>
      <c r="J297" s="68" t="s">
        <v>164</v>
      </c>
      <c r="K297" s="68" t="s">
        <v>1620</v>
      </c>
      <c r="L297" s="68" t="s">
        <v>1622</v>
      </c>
      <c r="M297" s="68" t="s">
        <v>164</v>
      </c>
      <c r="N297" s="68" t="s">
        <v>1622</v>
      </c>
      <c r="O297" s="68" t="s">
        <v>164</v>
      </c>
      <c r="P297" s="68" t="s">
        <v>1627</v>
      </c>
      <c r="Q297" s="68" t="s">
        <v>164</v>
      </c>
      <c r="R297" s="68" t="s">
        <v>1623</v>
      </c>
      <c r="S297" s="68" t="s">
        <v>1624</v>
      </c>
      <c r="T297" s="68" t="s">
        <v>1623</v>
      </c>
      <c r="U297" s="68" t="s">
        <v>1625</v>
      </c>
      <c r="V297" s="68" t="s">
        <v>164</v>
      </c>
      <c r="W297" s="68" t="s">
        <v>1622</v>
      </c>
      <c r="X297" s="68" t="s">
        <v>1624</v>
      </c>
      <c r="Y297" s="68" t="s">
        <v>1624</v>
      </c>
      <c r="Z297" s="68" t="s">
        <v>1622</v>
      </c>
      <c r="AA297" s="68" t="s">
        <v>1620</v>
      </c>
      <c r="AB297" s="68" t="s">
        <v>1623</v>
      </c>
      <c r="AC297" s="68" t="s">
        <v>1624</v>
      </c>
      <c r="AD297" s="68" t="s">
        <v>1619</v>
      </c>
      <c r="AE297" s="68" t="s">
        <v>164</v>
      </c>
      <c r="AF297" s="68" t="s">
        <v>1622</v>
      </c>
      <c r="AG297" s="68" t="s">
        <v>1624</v>
      </c>
      <c r="AH297" s="68" t="s">
        <v>1625</v>
      </c>
      <c r="AI297" s="68" t="s">
        <v>1623</v>
      </c>
      <c r="AJ297" s="68" t="s">
        <v>1622</v>
      </c>
      <c r="AK297" s="68" t="s">
        <v>1619</v>
      </c>
      <c r="AL297" s="68" t="s">
        <v>1623</v>
      </c>
      <c r="AM297" s="68" t="s">
        <v>1623</v>
      </c>
      <c r="AN297" s="68" t="s">
        <v>1622</v>
      </c>
      <c r="AO297" s="68" t="s">
        <v>1622</v>
      </c>
      <c r="AP297" s="68" t="s">
        <v>1620</v>
      </c>
      <c r="AQ297" s="68" t="s">
        <v>1623</v>
      </c>
      <c r="AR297" s="68" t="s">
        <v>1620</v>
      </c>
      <c r="AS297" s="68" t="s">
        <v>1622</v>
      </c>
      <c r="AT297" s="68" t="s">
        <v>1624</v>
      </c>
      <c r="AU297" s="68" t="s">
        <v>1622</v>
      </c>
      <c r="AV297" s="68" t="s">
        <v>1626</v>
      </c>
      <c r="AW297" s="68" t="s">
        <v>1622</v>
      </c>
      <c r="AX297" s="68" t="s">
        <v>1621</v>
      </c>
      <c r="AY297" s="68" t="s">
        <v>1624</v>
      </c>
      <c r="AZ297" s="68" t="s">
        <v>164</v>
      </c>
      <c r="BA297" s="68" t="s">
        <v>1626</v>
      </c>
      <c r="BB297" s="68" t="s">
        <v>1623</v>
      </c>
      <c r="BC297" s="68" t="s">
        <v>1622</v>
      </c>
      <c r="BD297" s="68" t="s">
        <v>1624</v>
      </c>
      <c r="BE297" s="68" t="s">
        <v>1622</v>
      </c>
      <c r="BF297" s="68" t="s">
        <v>1623</v>
      </c>
      <c r="BG297" s="68" t="s">
        <v>164</v>
      </c>
      <c r="BH297" s="68" t="s">
        <v>1620</v>
      </c>
      <c r="BI297" s="68" t="s">
        <v>1617</v>
      </c>
      <c r="BJ297" s="68" t="s">
        <v>1626</v>
      </c>
      <c r="BK297" s="68" t="s">
        <v>1626</v>
      </c>
      <c r="BM297" s="68" t="s">
        <v>164</v>
      </c>
    </row>
    <row r="298" spans="1:65">
      <c r="A298" s="132">
        <v>45197</v>
      </c>
      <c r="B298" s="68" t="s">
        <v>1627</v>
      </c>
      <c r="C298" s="68" t="s">
        <v>1625</v>
      </c>
      <c r="D298" s="68" t="s">
        <v>1623</v>
      </c>
      <c r="E298" s="68" t="s">
        <v>1622</v>
      </c>
      <c r="F298" s="68" t="s">
        <v>164</v>
      </c>
      <c r="G298" s="68" t="s">
        <v>1623</v>
      </c>
      <c r="H298" s="68" t="s">
        <v>1622</v>
      </c>
      <c r="I298" s="68" t="s">
        <v>1626</v>
      </c>
      <c r="J298" s="68" t="s">
        <v>164</v>
      </c>
      <c r="K298" s="68" t="s">
        <v>1620</v>
      </c>
      <c r="L298" s="68" t="s">
        <v>1622</v>
      </c>
      <c r="M298" s="68" t="s">
        <v>164</v>
      </c>
      <c r="N298" s="68" t="s">
        <v>1622</v>
      </c>
      <c r="O298" s="68" t="s">
        <v>164</v>
      </c>
      <c r="P298" s="68" t="s">
        <v>1627</v>
      </c>
      <c r="Q298" s="68" t="s">
        <v>164</v>
      </c>
      <c r="R298" s="68" t="s">
        <v>1623</v>
      </c>
      <c r="S298" s="68" t="s">
        <v>1624</v>
      </c>
      <c r="T298" s="68" t="s">
        <v>1623</v>
      </c>
      <c r="U298" s="68" t="s">
        <v>1625</v>
      </c>
      <c r="V298" s="68" t="s">
        <v>164</v>
      </c>
      <c r="W298" s="68" t="s">
        <v>1622</v>
      </c>
      <c r="X298" s="68" t="s">
        <v>1624</v>
      </c>
      <c r="Y298" s="68" t="s">
        <v>1624</v>
      </c>
      <c r="Z298" s="68" t="s">
        <v>1622</v>
      </c>
      <c r="AA298" s="68" t="s">
        <v>1620</v>
      </c>
      <c r="AB298" s="68" t="s">
        <v>1623</v>
      </c>
      <c r="AC298" s="68" t="s">
        <v>1624</v>
      </c>
      <c r="AD298" s="68" t="s">
        <v>1619</v>
      </c>
      <c r="AE298" s="68" t="s">
        <v>164</v>
      </c>
      <c r="AF298" s="68" t="s">
        <v>1622</v>
      </c>
      <c r="AG298" s="68" t="s">
        <v>1624</v>
      </c>
      <c r="AH298" s="68" t="s">
        <v>1625</v>
      </c>
      <c r="AI298" s="68" t="s">
        <v>1623</v>
      </c>
      <c r="AJ298" s="68" t="s">
        <v>1622</v>
      </c>
      <c r="AK298" s="68" t="s">
        <v>1619</v>
      </c>
      <c r="AL298" s="68" t="s">
        <v>1623</v>
      </c>
      <c r="AM298" s="68" t="s">
        <v>1623</v>
      </c>
      <c r="AN298" s="68" t="s">
        <v>1622</v>
      </c>
      <c r="AO298" s="68" t="s">
        <v>1622</v>
      </c>
      <c r="AP298" s="68" t="s">
        <v>1620</v>
      </c>
      <c r="AQ298" s="68" t="s">
        <v>1623</v>
      </c>
      <c r="AR298" s="68" t="s">
        <v>1620</v>
      </c>
      <c r="AS298" s="68" t="s">
        <v>1622</v>
      </c>
      <c r="AT298" s="68" t="s">
        <v>1624</v>
      </c>
      <c r="AU298" s="68" t="s">
        <v>1622</v>
      </c>
      <c r="AV298" s="68" t="s">
        <v>1626</v>
      </c>
      <c r="AW298" s="68" t="s">
        <v>1622</v>
      </c>
      <c r="AX298" s="68" t="s">
        <v>1621</v>
      </c>
      <c r="AY298" s="68" t="s">
        <v>1624</v>
      </c>
      <c r="AZ298" s="68" t="s">
        <v>164</v>
      </c>
      <c r="BA298" s="68" t="s">
        <v>1626</v>
      </c>
      <c r="BB298" s="68" t="s">
        <v>1623</v>
      </c>
      <c r="BC298" s="68" t="s">
        <v>1622</v>
      </c>
      <c r="BD298" s="68" t="s">
        <v>1624</v>
      </c>
      <c r="BE298" s="68" t="s">
        <v>1622</v>
      </c>
      <c r="BF298" s="68" t="s">
        <v>1623</v>
      </c>
      <c r="BG298" s="68" t="s">
        <v>164</v>
      </c>
      <c r="BH298" s="68" t="s">
        <v>1620</v>
      </c>
      <c r="BI298" s="68" t="s">
        <v>1617</v>
      </c>
      <c r="BJ298" s="68" t="s">
        <v>1626</v>
      </c>
      <c r="BK298" s="68" t="s">
        <v>1626</v>
      </c>
      <c r="BM298" s="68" t="s">
        <v>164</v>
      </c>
    </row>
    <row r="299" spans="1:65">
      <c r="A299" s="132">
        <v>45198</v>
      </c>
      <c r="B299" s="68" t="s">
        <v>1627</v>
      </c>
      <c r="C299" s="68" t="s">
        <v>1625</v>
      </c>
      <c r="D299" s="68" t="s">
        <v>1623</v>
      </c>
      <c r="E299" s="68" t="s">
        <v>1622</v>
      </c>
      <c r="F299" s="68" t="s">
        <v>164</v>
      </c>
      <c r="G299" s="68" t="s">
        <v>1623</v>
      </c>
      <c r="H299" s="68" t="s">
        <v>1622</v>
      </c>
      <c r="I299" s="68" t="s">
        <v>1626</v>
      </c>
      <c r="J299" s="68" t="s">
        <v>164</v>
      </c>
      <c r="K299" s="68" t="s">
        <v>1620</v>
      </c>
      <c r="L299" s="68" t="s">
        <v>1622</v>
      </c>
      <c r="M299" s="68" t="s">
        <v>164</v>
      </c>
      <c r="N299" s="68" t="s">
        <v>1622</v>
      </c>
      <c r="O299" s="68" t="s">
        <v>164</v>
      </c>
      <c r="P299" s="68" t="s">
        <v>1627</v>
      </c>
      <c r="Q299" s="68" t="s">
        <v>164</v>
      </c>
      <c r="R299" s="68" t="s">
        <v>1623</v>
      </c>
      <c r="S299" s="68" t="s">
        <v>1624</v>
      </c>
      <c r="T299" s="68" t="s">
        <v>1623</v>
      </c>
      <c r="U299" s="68" t="s">
        <v>1625</v>
      </c>
      <c r="V299" s="68" t="s">
        <v>164</v>
      </c>
      <c r="W299" s="68" t="s">
        <v>1622</v>
      </c>
      <c r="X299" s="68" t="s">
        <v>1624</v>
      </c>
      <c r="Y299" s="68" t="s">
        <v>1624</v>
      </c>
      <c r="Z299" s="68" t="s">
        <v>1622</v>
      </c>
      <c r="AA299" s="68" t="s">
        <v>1620</v>
      </c>
      <c r="AB299" s="68" t="s">
        <v>1623</v>
      </c>
      <c r="AC299" s="68" t="s">
        <v>1624</v>
      </c>
      <c r="AD299" s="68" t="s">
        <v>1619</v>
      </c>
      <c r="AE299" s="68" t="s">
        <v>164</v>
      </c>
      <c r="AF299" s="68" t="s">
        <v>1622</v>
      </c>
      <c r="AG299" s="68" t="s">
        <v>1624</v>
      </c>
      <c r="AH299" s="68" t="s">
        <v>1625</v>
      </c>
      <c r="AI299" s="68" t="s">
        <v>1623</v>
      </c>
      <c r="AJ299" s="68" t="s">
        <v>1622</v>
      </c>
      <c r="AK299" s="68" t="s">
        <v>1619</v>
      </c>
      <c r="AL299" s="68" t="s">
        <v>1623</v>
      </c>
      <c r="AM299" s="68" t="s">
        <v>1623</v>
      </c>
      <c r="AN299" s="68" t="s">
        <v>1622</v>
      </c>
      <c r="AO299" s="68" t="s">
        <v>1622</v>
      </c>
      <c r="AP299" s="68" t="s">
        <v>1620</v>
      </c>
      <c r="AQ299" s="68" t="s">
        <v>1623</v>
      </c>
      <c r="AR299" s="68" t="s">
        <v>1620</v>
      </c>
      <c r="AS299" s="68" t="s">
        <v>1622</v>
      </c>
      <c r="AT299" s="68" t="s">
        <v>1624</v>
      </c>
      <c r="AU299" s="68" t="s">
        <v>1622</v>
      </c>
      <c r="AV299" s="68" t="s">
        <v>1626</v>
      </c>
      <c r="AW299" s="68" t="s">
        <v>1622</v>
      </c>
      <c r="AX299" s="68" t="s">
        <v>1621</v>
      </c>
      <c r="AY299" s="68" t="s">
        <v>1624</v>
      </c>
      <c r="AZ299" s="68" t="s">
        <v>164</v>
      </c>
      <c r="BA299" s="68" t="s">
        <v>1626</v>
      </c>
      <c r="BB299" s="68" t="s">
        <v>1623</v>
      </c>
      <c r="BC299" s="68" t="s">
        <v>1622</v>
      </c>
      <c r="BD299" s="68" t="s">
        <v>1624</v>
      </c>
      <c r="BE299" s="68" t="s">
        <v>1622</v>
      </c>
      <c r="BF299" s="68" t="s">
        <v>1623</v>
      </c>
      <c r="BG299" s="68" t="s">
        <v>164</v>
      </c>
      <c r="BH299" s="68" t="s">
        <v>1620</v>
      </c>
      <c r="BI299" s="68" t="s">
        <v>1617</v>
      </c>
      <c r="BJ299" s="68" t="s">
        <v>1626</v>
      </c>
      <c r="BK299" s="68" t="s">
        <v>1626</v>
      </c>
      <c r="BM299" s="68" t="s">
        <v>164</v>
      </c>
    </row>
    <row r="300" spans="1:65">
      <c r="A300" s="132">
        <v>45199</v>
      </c>
      <c r="B300" s="68" t="s">
        <v>1627</v>
      </c>
      <c r="C300" s="68" t="s">
        <v>1625</v>
      </c>
      <c r="D300" s="68" t="s">
        <v>1623</v>
      </c>
      <c r="E300" s="68" t="s">
        <v>1622</v>
      </c>
      <c r="F300" s="68" t="s">
        <v>164</v>
      </c>
      <c r="G300" s="68" t="s">
        <v>1623</v>
      </c>
      <c r="H300" s="68" t="s">
        <v>1622</v>
      </c>
      <c r="I300" s="68" t="s">
        <v>1626</v>
      </c>
      <c r="J300" s="68" t="s">
        <v>164</v>
      </c>
      <c r="K300" s="68" t="s">
        <v>1620</v>
      </c>
      <c r="L300" s="68" t="s">
        <v>1622</v>
      </c>
      <c r="M300" s="68" t="s">
        <v>164</v>
      </c>
      <c r="N300" s="68" t="s">
        <v>1622</v>
      </c>
      <c r="O300" s="68" t="s">
        <v>164</v>
      </c>
      <c r="P300" s="68" t="s">
        <v>1627</v>
      </c>
      <c r="Q300" s="68" t="s">
        <v>164</v>
      </c>
      <c r="R300" s="68" t="s">
        <v>1623</v>
      </c>
      <c r="S300" s="68" t="s">
        <v>1624</v>
      </c>
      <c r="T300" s="68" t="s">
        <v>1623</v>
      </c>
      <c r="U300" s="68" t="s">
        <v>1625</v>
      </c>
      <c r="V300" s="68" t="s">
        <v>164</v>
      </c>
      <c r="W300" s="68" t="s">
        <v>1622</v>
      </c>
      <c r="X300" s="68" t="s">
        <v>1624</v>
      </c>
      <c r="Y300" s="68" t="s">
        <v>1624</v>
      </c>
      <c r="Z300" s="68" t="s">
        <v>1622</v>
      </c>
      <c r="AA300" s="68" t="s">
        <v>1620</v>
      </c>
      <c r="AB300" s="68" t="s">
        <v>1623</v>
      </c>
      <c r="AC300" s="68" t="s">
        <v>1624</v>
      </c>
      <c r="AD300" s="68" t="s">
        <v>1619</v>
      </c>
      <c r="AE300" s="68" t="s">
        <v>164</v>
      </c>
      <c r="AF300" s="68" t="s">
        <v>1622</v>
      </c>
      <c r="AG300" s="68" t="s">
        <v>1624</v>
      </c>
      <c r="AH300" s="68" t="s">
        <v>1625</v>
      </c>
      <c r="AI300" s="68" t="s">
        <v>1623</v>
      </c>
      <c r="AJ300" s="68" t="s">
        <v>1622</v>
      </c>
      <c r="AK300" s="68" t="s">
        <v>1619</v>
      </c>
      <c r="AL300" s="68" t="s">
        <v>1623</v>
      </c>
      <c r="AM300" s="68" t="s">
        <v>1623</v>
      </c>
      <c r="AN300" s="68" t="s">
        <v>1622</v>
      </c>
      <c r="AO300" s="68" t="s">
        <v>1622</v>
      </c>
      <c r="AP300" s="68" t="s">
        <v>1620</v>
      </c>
      <c r="AQ300" s="68" t="s">
        <v>1623</v>
      </c>
      <c r="AR300" s="68" t="s">
        <v>1620</v>
      </c>
      <c r="AS300" s="68" t="s">
        <v>1622</v>
      </c>
      <c r="AT300" s="68" t="s">
        <v>1624</v>
      </c>
      <c r="AU300" s="68" t="s">
        <v>1622</v>
      </c>
      <c r="AV300" s="68" t="s">
        <v>1626</v>
      </c>
      <c r="AW300" s="68" t="s">
        <v>1622</v>
      </c>
      <c r="AX300" s="68" t="s">
        <v>1621</v>
      </c>
      <c r="AY300" s="68" t="s">
        <v>1624</v>
      </c>
      <c r="AZ300" s="68" t="s">
        <v>164</v>
      </c>
      <c r="BA300" s="68" t="s">
        <v>1626</v>
      </c>
      <c r="BB300" s="68" t="s">
        <v>1623</v>
      </c>
      <c r="BC300" s="68" t="s">
        <v>1622</v>
      </c>
      <c r="BD300" s="68" t="s">
        <v>1624</v>
      </c>
      <c r="BE300" s="68" t="s">
        <v>1622</v>
      </c>
      <c r="BF300" s="68" t="s">
        <v>1623</v>
      </c>
      <c r="BG300" s="68" t="s">
        <v>164</v>
      </c>
      <c r="BH300" s="68" t="s">
        <v>1620</v>
      </c>
      <c r="BI300" s="68" t="s">
        <v>1617</v>
      </c>
      <c r="BJ300" s="68" t="s">
        <v>1626</v>
      </c>
      <c r="BK300" s="68" t="s">
        <v>1626</v>
      </c>
      <c r="BM300" s="68" t="s">
        <v>164</v>
      </c>
    </row>
    <row r="301" spans="1:65">
      <c r="A301" s="132">
        <v>45200</v>
      </c>
      <c r="B301" s="68" t="s">
        <v>1627</v>
      </c>
      <c r="C301" s="68" t="s">
        <v>1625</v>
      </c>
      <c r="D301" s="68" t="s">
        <v>1623</v>
      </c>
      <c r="E301" s="68" t="s">
        <v>1622</v>
      </c>
      <c r="F301" s="68" t="s">
        <v>164</v>
      </c>
      <c r="G301" s="68" t="s">
        <v>1623</v>
      </c>
      <c r="H301" s="68" t="s">
        <v>1622</v>
      </c>
      <c r="I301" s="68" t="s">
        <v>1626</v>
      </c>
      <c r="J301" s="68" t="s">
        <v>164</v>
      </c>
      <c r="K301" s="68" t="s">
        <v>1620</v>
      </c>
      <c r="L301" s="68" t="s">
        <v>1622</v>
      </c>
      <c r="M301" s="68" t="s">
        <v>164</v>
      </c>
      <c r="N301" s="68" t="s">
        <v>1622</v>
      </c>
      <c r="O301" s="68" t="s">
        <v>164</v>
      </c>
      <c r="P301" s="68" t="s">
        <v>1627</v>
      </c>
      <c r="Q301" s="68" t="s">
        <v>164</v>
      </c>
      <c r="R301" s="68" t="s">
        <v>1623</v>
      </c>
      <c r="S301" s="68" t="s">
        <v>1624</v>
      </c>
      <c r="T301" s="68" t="s">
        <v>1623</v>
      </c>
      <c r="U301" s="68" t="s">
        <v>1625</v>
      </c>
      <c r="V301" s="68" t="s">
        <v>164</v>
      </c>
      <c r="W301" s="68" t="s">
        <v>1622</v>
      </c>
      <c r="X301" s="68" t="s">
        <v>1624</v>
      </c>
      <c r="Y301" s="68" t="s">
        <v>1624</v>
      </c>
      <c r="Z301" s="68" t="s">
        <v>1622</v>
      </c>
      <c r="AA301" s="68" t="s">
        <v>1620</v>
      </c>
      <c r="AB301" s="68" t="s">
        <v>1623</v>
      </c>
      <c r="AC301" s="68" t="s">
        <v>1624</v>
      </c>
      <c r="AD301" s="68" t="s">
        <v>1619</v>
      </c>
      <c r="AE301" s="68" t="s">
        <v>164</v>
      </c>
      <c r="AF301" s="68" t="s">
        <v>1622</v>
      </c>
      <c r="AG301" s="68" t="s">
        <v>1624</v>
      </c>
      <c r="AH301" s="68" t="s">
        <v>1625</v>
      </c>
      <c r="AI301" s="68" t="s">
        <v>1623</v>
      </c>
      <c r="AJ301" s="68" t="s">
        <v>1622</v>
      </c>
      <c r="AK301" s="68" t="s">
        <v>1619</v>
      </c>
      <c r="AL301" s="68" t="s">
        <v>1623</v>
      </c>
      <c r="AM301" s="68" t="s">
        <v>1623</v>
      </c>
      <c r="AN301" s="68" t="s">
        <v>1622</v>
      </c>
      <c r="AO301" s="68" t="s">
        <v>1622</v>
      </c>
      <c r="AP301" s="68" t="s">
        <v>1620</v>
      </c>
      <c r="AQ301" s="68" t="s">
        <v>1623</v>
      </c>
      <c r="AR301" s="68" t="s">
        <v>1620</v>
      </c>
      <c r="AS301" s="68" t="s">
        <v>1622</v>
      </c>
      <c r="AT301" s="68" t="s">
        <v>1624</v>
      </c>
      <c r="AU301" s="68" t="s">
        <v>1622</v>
      </c>
      <c r="AV301" s="68" t="s">
        <v>1626</v>
      </c>
      <c r="AW301" s="68" t="s">
        <v>1622</v>
      </c>
      <c r="AX301" s="68" t="s">
        <v>1621</v>
      </c>
      <c r="AY301" s="68" t="s">
        <v>1624</v>
      </c>
      <c r="AZ301" s="68" t="s">
        <v>164</v>
      </c>
      <c r="BA301" s="68" t="s">
        <v>1626</v>
      </c>
      <c r="BB301" s="68" t="s">
        <v>1623</v>
      </c>
      <c r="BC301" s="68" t="s">
        <v>1622</v>
      </c>
      <c r="BD301" s="68" t="s">
        <v>1624</v>
      </c>
      <c r="BE301" s="68" t="s">
        <v>1622</v>
      </c>
      <c r="BF301" s="68" t="s">
        <v>1623</v>
      </c>
      <c r="BG301" s="68" t="s">
        <v>164</v>
      </c>
      <c r="BH301" s="68" t="s">
        <v>1620</v>
      </c>
      <c r="BI301" s="68" t="s">
        <v>1617</v>
      </c>
      <c r="BJ301" s="68" t="s">
        <v>1626</v>
      </c>
      <c r="BK301" s="68" t="s">
        <v>1626</v>
      </c>
      <c r="BM301" s="68" t="s">
        <v>164</v>
      </c>
    </row>
    <row r="302" spans="1:65">
      <c r="A302" s="132">
        <v>45201</v>
      </c>
      <c r="B302" s="68" t="s">
        <v>1627</v>
      </c>
      <c r="C302" s="68" t="s">
        <v>1625</v>
      </c>
      <c r="D302" s="68" t="s">
        <v>1623</v>
      </c>
      <c r="E302" s="68" t="s">
        <v>1622</v>
      </c>
      <c r="F302" s="68" t="s">
        <v>164</v>
      </c>
      <c r="G302" s="68" t="s">
        <v>1623</v>
      </c>
      <c r="H302" s="68" t="s">
        <v>1622</v>
      </c>
      <c r="I302" s="68" t="s">
        <v>1626</v>
      </c>
      <c r="J302" s="68" t="s">
        <v>164</v>
      </c>
      <c r="K302" s="68" t="s">
        <v>1620</v>
      </c>
      <c r="L302" s="68" t="s">
        <v>1622</v>
      </c>
      <c r="M302" s="68" t="s">
        <v>164</v>
      </c>
      <c r="N302" s="68" t="s">
        <v>1622</v>
      </c>
      <c r="O302" s="68" t="s">
        <v>164</v>
      </c>
      <c r="P302" s="68" t="s">
        <v>1627</v>
      </c>
      <c r="Q302" s="68" t="s">
        <v>164</v>
      </c>
      <c r="R302" s="68" t="s">
        <v>1623</v>
      </c>
      <c r="S302" s="68" t="s">
        <v>1624</v>
      </c>
      <c r="T302" s="68" t="s">
        <v>1623</v>
      </c>
      <c r="U302" s="68" t="s">
        <v>1625</v>
      </c>
      <c r="V302" s="68" t="s">
        <v>164</v>
      </c>
      <c r="W302" s="68" t="s">
        <v>1622</v>
      </c>
      <c r="X302" s="68" t="s">
        <v>1624</v>
      </c>
      <c r="Y302" s="68" t="s">
        <v>1624</v>
      </c>
      <c r="Z302" s="68" t="s">
        <v>1622</v>
      </c>
      <c r="AA302" s="68" t="s">
        <v>1620</v>
      </c>
      <c r="AB302" s="68" t="s">
        <v>1623</v>
      </c>
      <c r="AC302" s="68" t="s">
        <v>1624</v>
      </c>
      <c r="AD302" s="68" t="s">
        <v>1619</v>
      </c>
      <c r="AE302" s="68" t="s">
        <v>164</v>
      </c>
      <c r="AF302" s="68" t="s">
        <v>1622</v>
      </c>
      <c r="AG302" s="68" t="s">
        <v>1624</v>
      </c>
      <c r="AH302" s="68" t="s">
        <v>1625</v>
      </c>
      <c r="AI302" s="68" t="s">
        <v>1623</v>
      </c>
      <c r="AJ302" s="68" t="s">
        <v>1622</v>
      </c>
      <c r="AK302" s="68" t="s">
        <v>1619</v>
      </c>
      <c r="AL302" s="68" t="s">
        <v>1623</v>
      </c>
      <c r="AM302" s="68" t="s">
        <v>1623</v>
      </c>
      <c r="AN302" s="68" t="s">
        <v>1622</v>
      </c>
      <c r="AO302" s="68" t="s">
        <v>1622</v>
      </c>
      <c r="AP302" s="68" t="s">
        <v>1620</v>
      </c>
      <c r="AQ302" s="68" t="s">
        <v>1623</v>
      </c>
      <c r="AR302" s="68" t="s">
        <v>1620</v>
      </c>
      <c r="AS302" s="68" t="s">
        <v>1622</v>
      </c>
      <c r="AT302" s="68" t="s">
        <v>1624</v>
      </c>
      <c r="AU302" s="68" t="s">
        <v>1622</v>
      </c>
      <c r="AV302" s="68" t="s">
        <v>1626</v>
      </c>
      <c r="AW302" s="68" t="s">
        <v>1622</v>
      </c>
      <c r="AX302" s="68" t="s">
        <v>1621</v>
      </c>
      <c r="AY302" s="68" t="s">
        <v>1624</v>
      </c>
      <c r="AZ302" s="68" t="s">
        <v>164</v>
      </c>
      <c r="BA302" s="68" t="s">
        <v>1626</v>
      </c>
      <c r="BB302" s="68" t="s">
        <v>1623</v>
      </c>
      <c r="BC302" s="68" t="s">
        <v>1622</v>
      </c>
      <c r="BD302" s="68" t="s">
        <v>1624</v>
      </c>
      <c r="BE302" s="68" t="s">
        <v>1622</v>
      </c>
      <c r="BF302" s="68" t="s">
        <v>1623</v>
      </c>
      <c r="BG302" s="68" t="s">
        <v>164</v>
      </c>
      <c r="BH302" s="68" t="s">
        <v>1620</v>
      </c>
      <c r="BI302" s="68" t="s">
        <v>1617</v>
      </c>
      <c r="BJ302" s="68" t="s">
        <v>1626</v>
      </c>
      <c r="BK302" s="68" t="s">
        <v>1626</v>
      </c>
      <c r="BM302" s="68" t="s">
        <v>164</v>
      </c>
    </row>
    <row r="303" spans="1:65">
      <c r="A303" s="132">
        <v>45202</v>
      </c>
      <c r="B303" s="68" t="s">
        <v>1627</v>
      </c>
      <c r="C303" s="68" t="s">
        <v>1625</v>
      </c>
      <c r="D303" s="68" t="s">
        <v>1623</v>
      </c>
      <c r="E303" s="68" t="s">
        <v>1622</v>
      </c>
      <c r="F303" s="68" t="s">
        <v>164</v>
      </c>
      <c r="G303" s="68" t="s">
        <v>1623</v>
      </c>
      <c r="H303" s="68" t="s">
        <v>1622</v>
      </c>
      <c r="I303" s="68" t="s">
        <v>1626</v>
      </c>
      <c r="J303" s="68" t="s">
        <v>164</v>
      </c>
      <c r="K303" s="68" t="s">
        <v>1620</v>
      </c>
      <c r="L303" s="68" t="s">
        <v>1622</v>
      </c>
      <c r="M303" s="68" t="s">
        <v>164</v>
      </c>
      <c r="N303" s="68" t="s">
        <v>1622</v>
      </c>
      <c r="O303" s="68" t="s">
        <v>164</v>
      </c>
      <c r="P303" s="68" t="s">
        <v>1627</v>
      </c>
      <c r="Q303" s="68" t="s">
        <v>164</v>
      </c>
      <c r="R303" s="68" t="s">
        <v>1623</v>
      </c>
      <c r="S303" s="68" t="s">
        <v>1624</v>
      </c>
      <c r="T303" s="68" t="s">
        <v>1623</v>
      </c>
      <c r="U303" s="68" t="s">
        <v>1625</v>
      </c>
      <c r="V303" s="68" t="s">
        <v>164</v>
      </c>
      <c r="W303" s="68" t="s">
        <v>1622</v>
      </c>
      <c r="X303" s="68" t="s">
        <v>1624</v>
      </c>
      <c r="Y303" s="68" t="s">
        <v>1624</v>
      </c>
      <c r="Z303" s="68" t="s">
        <v>1622</v>
      </c>
      <c r="AA303" s="68" t="s">
        <v>1620</v>
      </c>
      <c r="AB303" s="68" t="s">
        <v>1623</v>
      </c>
      <c r="AC303" s="68" t="s">
        <v>1624</v>
      </c>
      <c r="AD303" s="68" t="s">
        <v>1619</v>
      </c>
      <c r="AE303" s="68" t="s">
        <v>164</v>
      </c>
      <c r="AF303" s="68" t="s">
        <v>1622</v>
      </c>
      <c r="AG303" s="68" t="s">
        <v>1624</v>
      </c>
      <c r="AH303" s="68" t="s">
        <v>1625</v>
      </c>
      <c r="AI303" s="68" t="s">
        <v>1623</v>
      </c>
      <c r="AJ303" s="68" t="s">
        <v>1622</v>
      </c>
      <c r="AK303" s="68" t="s">
        <v>1619</v>
      </c>
      <c r="AL303" s="68" t="s">
        <v>1623</v>
      </c>
      <c r="AM303" s="68" t="s">
        <v>1623</v>
      </c>
      <c r="AN303" s="68" t="s">
        <v>1622</v>
      </c>
      <c r="AO303" s="68" t="s">
        <v>1622</v>
      </c>
      <c r="AP303" s="68" t="s">
        <v>1620</v>
      </c>
      <c r="AQ303" s="68" t="s">
        <v>1623</v>
      </c>
      <c r="AR303" s="68" t="s">
        <v>1620</v>
      </c>
      <c r="AS303" s="68" t="s">
        <v>1622</v>
      </c>
      <c r="AT303" s="68" t="s">
        <v>1624</v>
      </c>
      <c r="AU303" s="68" t="s">
        <v>1622</v>
      </c>
      <c r="AV303" s="68" t="s">
        <v>1626</v>
      </c>
      <c r="AW303" s="68" t="s">
        <v>1622</v>
      </c>
      <c r="AX303" s="68" t="s">
        <v>1621</v>
      </c>
      <c r="AY303" s="68" t="s">
        <v>1624</v>
      </c>
      <c r="AZ303" s="68" t="s">
        <v>164</v>
      </c>
      <c r="BA303" s="68" t="s">
        <v>1626</v>
      </c>
      <c r="BB303" s="68" t="s">
        <v>1623</v>
      </c>
      <c r="BC303" s="68" t="s">
        <v>1622</v>
      </c>
      <c r="BD303" s="68" t="s">
        <v>1624</v>
      </c>
      <c r="BE303" s="68" t="s">
        <v>1622</v>
      </c>
      <c r="BF303" s="68" t="s">
        <v>1623</v>
      </c>
      <c r="BG303" s="68" t="s">
        <v>164</v>
      </c>
      <c r="BH303" s="68" t="s">
        <v>1620</v>
      </c>
      <c r="BI303" s="68" t="s">
        <v>1617</v>
      </c>
      <c r="BJ303" s="68" t="s">
        <v>1626</v>
      </c>
      <c r="BK303" s="68" t="s">
        <v>1626</v>
      </c>
      <c r="BL303" s="68" t="s">
        <v>1619</v>
      </c>
      <c r="BM303" s="68" t="s">
        <v>164</v>
      </c>
    </row>
    <row r="304" spans="1:65">
      <c r="A304" s="132">
        <v>45203</v>
      </c>
      <c r="B304" s="68" t="s">
        <v>1627</v>
      </c>
      <c r="C304" s="68" t="s">
        <v>1625</v>
      </c>
      <c r="D304" s="68" t="s">
        <v>1623</v>
      </c>
      <c r="E304" s="68" t="s">
        <v>1622</v>
      </c>
      <c r="F304" s="68" t="s">
        <v>164</v>
      </c>
      <c r="G304" s="68" t="s">
        <v>1623</v>
      </c>
      <c r="H304" s="68" t="s">
        <v>1622</v>
      </c>
      <c r="I304" s="68" t="s">
        <v>1626</v>
      </c>
      <c r="J304" s="68" t="s">
        <v>164</v>
      </c>
      <c r="K304" s="68" t="s">
        <v>1620</v>
      </c>
      <c r="L304" s="68" t="s">
        <v>1622</v>
      </c>
      <c r="M304" s="68" t="s">
        <v>164</v>
      </c>
      <c r="N304" s="68" t="s">
        <v>1622</v>
      </c>
      <c r="O304" s="68" t="s">
        <v>164</v>
      </c>
      <c r="P304" s="68" t="s">
        <v>1627</v>
      </c>
      <c r="Q304" s="68" t="s">
        <v>164</v>
      </c>
      <c r="R304" s="68" t="s">
        <v>1623</v>
      </c>
      <c r="S304" s="68" t="s">
        <v>1624</v>
      </c>
      <c r="T304" s="68" t="s">
        <v>1623</v>
      </c>
      <c r="U304" s="68" t="s">
        <v>1625</v>
      </c>
      <c r="V304" s="68" t="s">
        <v>164</v>
      </c>
      <c r="W304" s="68" t="s">
        <v>1622</v>
      </c>
      <c r="X304" s="68" t="s">
        <v>1624</v>
      </c>
      <c r="Y304" s="68" t="s">
        <v>1624</v>
      </c>
      <c r="Z304" s="68" t="s">
        <v>1622</v>
      </c>
      <c r="AA304" s="68" t="s">
        <v>1620</v>
      </c>
      <c r="AB304" s="68" t="s">
        <v>1623</v>
      </c>
      <c r="AC304" s="68" t="s">
        <v>1624</v>
      </c>
      <c r="AD304" s="68" t="s">
        <v>1619</v>
      </c>
      <c r="AE304" s="68" t="s">
        <v>164</v>
      </c>
      <c r="AF304" s="68" t="s">
        <v>1622</v>
      </c>
      <c r="AG304" s="68" t="s">
        <v>1624</v>
      </c>
      <c r="AH304" s="68" t="s">
        <v>1625</v>
      </c>
      <c r="AI304" s="68" t="s">
        <v>1623</v>
      </c>
      <c r="AJ304" s="68" t="s">
        <v>1622</v>
      </c>
      <c r="AK304" s="68" t="s">
        <v>1619</v>
      </c>
      <c r="AL304" s="68" t="s">
        <v>1623</v>
      </c>
      <c r="AM304" s="68" t="s">
        <v>1623</v>
      </c>
      <c r="AN304" s="68" t="s">
        <v>1622</v>
      </c>
      <c r="AO304" s="68" t="s">
        <v>1622</v>
      </c>
      <c r="AP304" s="68" t="s">
        <v>1620</v>
      </c>
      <c r="AQ304" s="68" t="s">
        <v>1623</v>
      </c>
      <c r="AR304" s="68" t="s">
        <v>1620</v>
      </c>
      <c r="AS304" s="68" t="s">
        <v>1622</v>
      </c>
      <c r="AT304" s="68" t="s">
        <v>1624</v>
      </c>
      <c r="AU304" s="68" t="s">
        <v>1622</v>
      </c>
      <c r="AV304" s="68" t="s">
        <v>1626</v>
      </c>
      <c r="AW304" s="68" t="s">
        <v>1622</v>
      </c>
      <c r="AX304" s="68" t="s">
        <v>1621</v>
      </c>
      <c r="AY304" s="68" t="s">
        <v>1624</v>
      </c>
      <c r="AZ304" s="68" t="s">
        <v>164</v>
      </c>
      <c r="BA304" s="68" t="s">
        <v>1626</v>
      </c>
      <c r="BB304" s="68" t="s">
        <v>1623</v>
      </c>
      <c r="BC304" s="68" t="s">
        <v>1622</v>
      </c>
      <c r="BD304" s="68" t="s">
        <v>1624</v>
      </c>
      <c r="BE304" s="68" t="s">
        <v>1622</v>
      </c>
      <c r="BF304" s="68" t="s">
        <v>1623</v>
      </c>
      <c r="BG304" s="68" t="s">
        <v>164</v>
      </c>
      <c r="BH304" s="68" t="s">
        <v>1620</v>
      </c>
      <c r="BI304" s="68" t="s">
        <v>1617</v>
      </c>
      <c r="BJ304" s="68" t="s">
        <v>1626</v>
      </c>
      <c r="BK304" s="68" t="s">
        <v>1626</v>
      </c>
      <c r="BL304" s="68" t="s">
        <v>1619</v>
      </c>
      <c r="BM304" s="68" t="s">
        <v>164</v>
      </c>
    </row>
    <row r="305" spans="1:65">
      <c r="A305" s="132">
        <v>45204</v>
      </c>
      <c r="B305" s="68" t="s">
        <v>1627</v>
      </c>
      <c r="C305" s="68" t="s">
        <v>1625</v>
      </c>
      <c r="D305" s="68" t="s">
        <v>1623</v>
      </c>
      <c r="E305" s="68" t="s">
        <v>1622</v>
      </c>
      <c r="F305" s="68" t="s">
        <v>164</v>
      </c>
      <c r="G305" s="68" t="s">
        <v>1623</v>
      </c>
      <c r="H305" s="68" t="s">
        <v>1622</v>
      </c>
      <c r="I305" s="68" t="s">
        <v>1626</v>
      </c>
      <c r="J305" s="68" t="s">
        <v>164</v>
      </c>
      <c r="K305" s="68" t="s">
        <v>1620</v>
      </c>
      <c r="L305" s="68" t="s">
        <v>1622</v>
      </c>
      <c r="M305" s="68" t="s">
        <v>164</v>
      </c>
      <c r="N305" s="68" t="s">
        <v>1622</v>
      </c>
      <c r="O305" s="68" t="s">
        <v>164</v>
      </c>
      <c r="P305" s="68" t="s">
        <v>1627</v>
      </c>
      <c r="Q305" s="68" t="s">
        <v>164</v>
      </c>
      <c r="R305" s="68" t="s">
        <v>1623</v>
      </c>
      <c r="S305" s="68" t="s">
        <v>1624</v>
      </c>
      <c r="T305" s="68" t="s">
        <v>1623</v>
      </c>
      <c r="U305" s="68" t="s">
        <v>1625</v>
      </c>
      <c r="V305" s="68" t="s">
        <v>164</v>
      </c>
      <c r="W305" s="68" t="s">
        <v>1622</v>
      </c>
      <c r="X305" s="68" t="s">
        <v>1624</v>
      </c>
      <c r="Y305" s="68" t="s">
        <v>1624</v>
      </c>
      <c r="Z305" s="68" t="s">
        <v>1622</v>
      </c>
      <c r="AA305" s="68" t="s">
        <v>1620</v>
      </c>
      <c r="AB305" s="68" t="s">
        <v>1623</v>
      </c>
      <c r="AC305" s="68" t="s">
        <v>1624</v>
      </c>
      <c r="AD305" s="68" t="s">
        <v>1619</v>
      </c>
      <c r="AE305" s="68" t="s">
        <v>164</v>
      </c>
      <c r="AF305" s="68" t="s">
        <v>1622</v>
      </c>
      <c r="AG305" s="68" t="s">
        <v>1624</v>
      </c>
      <c r="AH305" s="68" t="s">
        <v>1625</v>
      </c>
      <c r="AI305" s="68" t="s">
        <v>1623</v>
      </c>
      <c r="AJ305" s="68" t="s">
        <v>1622</v>
      </c>
      <c r="AK305" s="68" t="s">
        <v>1619</v>
      </c>
      <c r="AL305" s="68" t="s">
        <v>1623</v>
      </c>
      <c r="AM305" s="68" t="s">
        <v>1623</v>
      </c>
      <c r="AN305" s="68" t="s">
        <v>1622</v>
      </c>
      <c r="AO305" s="68" t="s">
        <v>1622</v>
      </c>
      <c r="AP305" s="68" t="s">
        <v>1620</v>
      </c>
      <c r="AQ305" s="68" t="s">
        <v>1623</v>
      </c>
      <c r="AR305" s="68" t="s">
        <v>1620</v>
      </c>
      <c r="AS305" s="68" t="s">
        <v>1622</v>
      </c>
      <c r="AT305" s="68" t="s">
        <v>1624</v>
      </c>
      <c r="AU305" s="68" t="s">
        <v>1622</v>
      </c>
      <c r="AV305" s="68" t="s">
        <v>1626</v>
      </c>
      <c r="AW305" s="68" t="s">
        <v>1622</v>
      </c>
      <c r="AX305" s="68" t="s">
        <v>1621</v>
      </c>
      <c r="AY305" s="68" t="s">
        <v>1624</v>
      </c>
      <c r="AZ305" s="68" t="s">
        <v>164</v>
      </c>
      <c r="BA305" s="68" t="s">
        <v>1626</v>
      </c>
      <c r="BB305" s="68" t="s">
        <v>1623</v>
      </c>
      <c r="BC305" s="68" t="s">
        <v>1622</v>
      </c>
      <c r="BD305" s="68" t="s">
        <v>1624</v>
      </c>
      <c r="BE305" s="68" t="s">
        <v>1622</v>
      </c>
      <c r="BF305" s="68" t="s">
        <v>1623</v>
      </c>
      <c r="BG305" s="68" t="s">
        <v>164</v>
      </c>
      <c r="BH305" s="68" t="s">
        <v>1620</v>
      </c>
      <c r="BI305" s="68" t="s">
        <v>1617</v>
      </c>
      <c r="BJ305" s="68" t="s">
        <v>1626</v>
      </c>
      <c r="BK305" s="68" t="s">
        <v>1626</v>
      </c>
      <c r="BL305" s="68" t="s">
        <v>1619</v>
      </c>
      <c r="BM305" s="68" t="s">
        <v>164</v>
      </c>
    </row>
    <row r="306" spans="1:65">
      <c r="A306" s="132">
        <v>45205</v>
      </c>
      <c r="B306" s="68" t="s">
        <v>1627</v>
      </c>
      <c r="C306" s="68" t="s">
        <v>1625</v>
      </c>
      <c r="D306" s="68" t="s">
        <v>1623</v>
      </c>
      <c r="E306" s="68" t="s">
        <v>1622</v>
      </c>
      <c r="F306" s="68" t="s">
        <v>164</v>
      </c>
      <c r="G306" s="68" t="s">
        <v>1623</v>
      </c>
      <c r="H306" s="68" t="s">
        <v>1622</v>
      </c>
      <c r="I306" s="68" t="s">
        <v>1626</v>
      </c>
      <c r="J306" s="68" t="s">
        <v>164</v>
      </c>
      <c r="K306" s="68" t="s">
        <v>1620</v>
      </c>
      <c r="L306" s="68" t="s">
        <v>1622</v>
      </c>
      <c r="M306" s="68" t="s">
        <v>164</v>
      </c>
      <c r="N306" s="68" t="s">
        <v>1622</v>
      </c>
      <c r="O306" s="68" t="s">
        <v>164</v>
      </c>
      <c r="P306" s="68" t="s">
        <v>1627</v>
      </c>
      <c r="Q306" s="68" t="s">
        <v>164</v>
      </c>
      <c r="R306" s="68" t="s">
        <v>1623</v>
      </c>
      <c r="S306" s="68" t="s">
        <v>1624</v>
      </c>
      <c r="T306" s="68" t="s">
        <v>1623</v>
      </c>
      <c r="U306" s="68" t="s">
        <v>1625</v>
      </c>
      <c r="V306" s="68" t="s">
        <v>164</v>
      </c>
      <c r="W306" s="68" t="s">
        <v>1622</v>
      </c>
      <c r="X306" s="68" t="s">
        <v>1624</v>
      </c>
      <c r="Y306" s="68" t="s">
        <v>1624</v>
      </c>
      <c r="Z306" s="68" t="s">
        <v>1622</v>
      </c>
      <c r="AA306" s="68" t="s">
        <v>1620</v>
      </c>
      <c r="AB306" s="68" t="s">
        <v>1623</v>
      </c>
      <c r="AC306" s="68" t="s">
        <v>1624</v>
      </c>
      <c r="AD306" s="68" t="s">
        <v>1619</v>
      </c>
      <c r="AE306" s="68" t="s">
        <v>164</v>
      </c>
      <c r="AF306" s="68" t="s">
        <v>1622</v>
      </c>
      <c r="AG306" s="68" t="s">
        <v>1624</v>
      </c>
      <c r="AH306" s="68" t="s">
        <v>1625</v>
      </c>
      <c r="AI306" s="68" t="s">
        <v>1623</v>
      </c>
      <c r="AJ306" s="68" t="s">
        <v>1622</v>
      </c>
      <c r="AK306" s="68" t="s">
        <v>1619</v>
      </c>
      <c r="AL306" s="68" t="s">
        <v>1623</v>
      </c>
      <c r="AM306" s="68" t="s">
        <v>1623</v>
      </c>
      <c r="AN306" s="68" t="s">
        <v>1622</v>
      </c>
      <c r="AO306" s="68" t="s">
        <v>1622</v>
      </c>
      <c r="AP306" s="68" t="s">
        <v>1620</v>
      </c>
      <c r="AQ306" s="68" t="s">
        <v>1623</v>
      </c>
      <c r="AR306" s="68" t="s">
        <v>1620</v>
      </c>
      <c r="AS306" s="68" t="s">
        <v>1622</v>
      </c>
      <c r="AT306" s="68" t="s">
        <v>1624</v>
      </c>
      <c r="AU306" s="68" t="s">
        <v>1622</v>
      </c>
      <c r="AV306" s="68" t="s">
        <v>1626</v>
      </c>
      <c r="AW306" s="68" t="s">
        <v>1622</v>
      </c>
      <c r="AX306" s="68" t="s">
        <v>1621</v>
      </c>
      <c r="AY306" s="68" t="s">
        <v>1624</v>
      </c>
      <c r="AZ306" s="68" t="s">
        <v>164</v>
      </c>
      <c r="BA306" s="68" t="s">
        <v>1626</v>
      </c>
      <c r="BB306" s="68" t="s">
        <v>1623</v>
      </c>
      <c r="BC306" s="68" t="s">
        <v>1622</v>
      </c>
      <c r="BD306" s="68" t="s">
        <v>1624</v>
      </c>
      <c r="BE306" s="68" t="s">
        <v>1622</v>
      </c>
      <c r="BF306" s="68" t="s">
        <v>1623</v>
      </c>
      <c r="BG306" s="68" t="s">
        <v>164</v>
      </c>
      <c r="BH306" s="68" t="s">
        <v>1620</v>
      </c>
      <c r="BI306" s="68" t="s">
        <v>1617</v>
      </c>
      <c r="BJ306" s="68" t="s">
        <v>1626</v>
      </c>
      <c r="BK306" s="68" t="s">
        <v>1626</v>
      </c>
      <c r="BL306" s="68" t="s">
        <v>1619</v>
      </c>
      <c r="BM306" s="68" t="s">
        <v>164</v>
      </c>
    </row>
    <row r="307" spans="1:65">
      <c r="A307" s="132">
        <v>45206</v>
      </c>
      <c r="B307" s="68" t="s">
        <v>1627</v>
      </c>
      <c r="C307" s="68" t="s">
        <v>1625</v>
      </c>
      <c r="D307" s="68" t="s">
        <v>1623</v>
      </c>
      <c r="E307" s="68" t="s">
        <v>1622</v>
      </c>
      <c r="F307" s="68" t="s">
        <v>164</v>
      </c>
      <c r="G307" s="68" t="s">
        <v>1623</v>
      </c>
      <c r="H307" s="68" t="s">
        <v>1622</v>
      </c>
      <c r="I307" s="68" t="s">
        <v>1626</v>
      </c>
      <c r="J307" s="68" t="s">
        <v>164</v>
      </c>
      <c r="K307" s="68" t="s">
        <v>1620</v>
      </c>
      <c r="L307" s="68" t="s">
        <v>1622</v>
      </c>
      <c r="M307" s="68" t="s">
        <v>164</v>
      </c>
      <c r="N307" s="68" t="s">
        <v>1622</v>
      </c>
      <c r="O307" s="68" t="s">
        <v>164</v>
      </c>
      <c r="P307" s="68" t="s">
        <v>1627</v>
      </c>
      <c r="Q307" s="68" t="s">
        <v>164</v>
      </c>
      <c r="R307" s="68" t="s">
        <v>1623</v>
      </c>
      <c r="S307" s="68" t="s">
        <v>1624</v>
      </c>
      <c r="T307" s="68" t="s">
        <v>1623</v>
      </c>
      <c r="U307" s="68" t="s">
        <v>1625</v>
      </c>
      <c r="V307" s="68" t="s">
        <v>164</v>
      </c>
      <c r="W307" s="68" t="s">
        <v>1622</v>
      </c>
      <c r="X307" s="68" t="s">
        <v>1624</v>
      </c>
      <c r="Y307" s="68" t="s">
        <v>1624</v>
      </c>
      <c r="Z307" s="68" t="s">
        <v>1622</v>
      </c>
      <c r="AA307" s="68" t="s">
        <v>1620</v>
      </c>
      <c r="AB307" s="68" t="s">
        <v>1623</v>
      </c>
      <c r="AC307" s="68" t="s">
        <v>1624</v>
      </c>
      <c r="AD307" s="68" t="s">
        <v>1619</v>
      </c>
      <c r="AE307" s="68" t="s">
        <v>164</v>
      </c>
      <c r="AF307" s="68" t="s">
        <v>1622</v>
      </c>
      <c r="AG307" s="68" t="s">
        <v>1624</v>
      </c>
      <c r="AH307" s="68" t="s">
        <v>1625</v>
      </c>
      <c r="AI307" s="68" t="s">
        <v>1623</v>
      </c>
      <c r="AJ307" s="68" t="s">
        <v>1622</v>
      </c>
      <c r="AK307" s="68" t="s">
        <v>1619</v>
      </c>
      <c r="AL307" s="68" t="s">
        <v>1623</v>
      </c>
      <c r="AM307" s="68" t="s">
        <v>1623</v>
      </c>
      <c r="AN307" s="68" t="s">
        <v>1622</v>
      </c>
      <c r="AO307" s="68" t="s">
        <v>1622</v>
      </c>
      <c r="AP307" s="68" t="s">
        <v>1620</v>
      </c>
      <c r="AQ307" s="68" t="s">
        <v>1623</v>
      </c>
      <c r="AR307" s="68" t="s">
        <v>1620</v>
      </c>
      <c r="AS307" s="68" t="s">
        <v>1622</v>
      </c>
      <c r="AT307" s="68" t="s">
        <v>1624</v>
      </c>
      <c r="AU307" s="68" t="s">
        <v>1622</v>
      </c>
      <c r="AV307" s="68" t="s">
        <v>1626</v>
      </c>
      <c r="AW307" s="68" t="s">
        <v>1622</v>
      </c>
      <c r="AX307" s="68" t="s">
        <v>1621</v>
      </c>
      <c r="AY307" s="68" t="s">
        <v>1624</v>
      </c>
      <c r="AZ307" s="68" t="s">
        <v>164</v>
      </c>
      <c r="BA307" s="68" t="s">
        <v>1626</v>
      </c>
      <c r="BB307" s="68" t="s">
        <v>1623</v>
      </c>
      <c r="BC307" s="68" t="s">
        <v>1622</v>
      </c>
      <c r="BD307" s="68" t="s">
        <v>1624</v>
      </c>
      <c r="BE307" s="68" t="s">
        <v>1622</v>
      </c>
      <c r="BF307" s="68" t="s">
        <v>1623</v>
      </c>
      <c r="BG307" s="68" t="s">
        <v>164</v>
      </c>
      <c r="BH307" s="68" t="s">
        <v>1620</v>
      </c>
      <c r="BI307" s="68" t="s">
        <v>1617</v>
      </c>
      <c r="BJ307" s="68" t="s">
        <v>1626</v>
      </c>
      <c r="BK307" s="68" t="s">
        <v>1626</v>
      </c>
      <c r="BL307" s="68" t="s">
        <v>1619</v>
      </c>
      <c r="BM307" s="68" t="s">
        <v>164</v>
      </c>
    </row>
    <row r="308" spans="1:65">
      <c r="A308" s="132">
        <v>45207</v>
      </c>
      <c r="B308" s="68" t="s">
        <v>1627</v>
      </c>
      <c r="C308" s="68" t="s">
        <v>1625</v>
      </c>
      <c r="D308" s="68" t="s">
        <v>1623</v>
      </c>
      <c r="E308" s="68" t="s">
        <v>1622</v>
      </c>
      <c r="F308" s="68" t="s">
        <v>164</v>
      </c>
      <c r="G308" s="68" t="s">
        <v>1623</v>
      </c>
      <c r="H308" s="68" t="s">
        <v>1622</v>
      </c>
      <c r="I308" s="68" t="s">
        <v>1626</v>
      </c>
      <c r="J308" s="68" t="s">
        <v>164</v>
      </c>
      <c r="K308" s="68" t="s">
        <v>1620</v>
      </c>
      <c r="L308" s="68" t="s">
        <v>1622</v>
      </c>
      <c r="M308" s="68" t="s">
        <v>164</v>
      </c>
      <c r="N308" s="68" t="s">
        <v>1622</v>
      </c>
      <c r="O308" s="68" t="s">
        <v>164</v>
      </c>
      <c r="P308" s="68" t="s">
        <v>1627</v>
      </c>
      <c r="Q308" s="68" t="s">
        <v>164</v>
      </c>
      <c r="R308" s="68" t="s">
        <v>1623</v>
      </c>
      <c r="S308" s="68" t="s">
        <v>1624</v>
      </c>
      <c r="T308" s="68" t="s">
        <v>1623</v>
      </c>
      <c r="U308" s="68" t="s">
        <v>1625</v>
      </c>
      <c r="V308" s="68" t="s">
        <v>164</v>
      </c>
      <c r="W308" s="68" t="s">
        <v>1622</v>
      </c>
      <c r="X308" s="68" t="s">
        <v>1624</v>
      </c>
      <c r="Y308" s="68" t="s">
        <v>1624</v>
      </c>
      <c r="Z308" s="68" t="s">
        <v>1622</v>
      </c>
      <c r="AA308" s="68" t="s">
        <v>1620</v>
      </c>
      <c r="AB308" s="68" t="s">
        <v>1623</v>
      </c>
      <c r="AC308" s="68" t="s">
        <v>1624</v>
      </c>
      <c r="AD308" s="68" t="s">
        <v>1619</v>
      </c>
      <c r="AE308" s="68" t="s">
        <v>164</v>
      </c>
      <c r="AF308" s="68" t="s">
        <v>1622</v>
      </c>
      <c r="AG308" s="68" t="s">
        <v>1624</v>
      </c>
      <c r="AH308" s="68" t="s">
        <v>1625</v>
      </c>
      <c r="AI308" s="68" t="s">
        <v>1623</v>
      </c>
      <c r="AJ308" s="68" t="s">
        <v>1622</v>
      </c>
      <c r="AK308" s="68" t="s">
        <v>1619</v>
      </c>
      <c r="AL308" s="68" t="s">
        <v>1623</v>
      </c>
      <c r="AM308" s="68" t="s">
        <v>1623</v>
      </c>
      <c r="AN308" s="68" t="s">
        <v>1622</v>
      </c>
      <c r="AO308" s="68" t="s">
        <v>1622</v>
      </c>
      <c r="AP308" s="68" t="s">
        <v>1620</v>
      </c>
      <c r="AQ308" s="68" t="s">
        <v>1623</v>
      </c>
      <c r="AR308" s="68" t="s">
        <v>1620</v>
      </c>
      <c r="AS308" s="68" t="s">
        <v>1622</v>
      </c>
      <c r="AT308" s="68" t="s">
        <v>1624</v>
      </c>
      <c r="AU308" s="68" t="s">
        <v>1622</v>
      </c>
      <c r="AV308" s="68" t="s">
        <v>1626</v>
      </c>
      <c r="AW308" s="68" t="s">
        <v>1622</v>
      </c>
      <c r="AX308" s="68" t="s">
        <v>1621</v>
      </c>
      <c r="AY308" s="68" t="s">
        <v>1624</v>
      </c>
      <c r="AZ308" s="68" t="s">
        <v>164</v>
      </c>
      <c r="BA308" s="68" t="s">
        <v>1626</v>
      </c>
      <c r="BB308" s="68" t="s">
        <v>1623</v>
      </c>
      <c r="BC308" s="68" t="s">
        <v>1622</v>
      </c>
      <c r="BD308" s="68" t="s">
        <v>1624</v>
      </c>
      <c r="BE308" s="68" t="s">
        <v>1622</v>
      </c>
      <c r="BF308" s="68" t="s">
        <v>1623</v>
      </c>
      <c r="BG308" s="68" t="s">
        <v>164</v>
      </c>
      <c r="BH308" s="68" t="s">
        <v>1620</v>
      </c>
      <c r="BI308" s="68" t="s">
        <v>1617</v>
      </c>
      <c r="BJ308" s="68" t="s">
        <v>1626</v>
      </c>
      <c r="BK308" s="68" t="s">
        <v>1626</v>
      </c>
      <c r="BL308" s="68" t="s">
        <v>1619</v>
      </c>
      <c r="BM308" s="68" t="s">
        <v>164</v>
      </c>
    </row>
    <row r="309" spans="1:65">
      <c r="A309" s="132">
        <v>45208</v>
      </c>
      <c r="B309" s="68" t="s">
        <v>1627</v>
      </c>
      <c r="C309" s="68" t="s">
        <v>1625</v>
      </c>
      <c r="D309" s="68" t="s">
        <v>1623</v>
      </c>
      <c r="E309" s="68" t="s">
        <v>1622</v>
      </c>
      <c r="F309" s="68" t="s">
        <v>164</v>
      </c>
      <c r="G309" s="68" t="s">
        <v>1623</v>
      </c>
      <c r="H309" s="68" t="s">
        <v>1622</v>
      </c>
      <c r="I309" s="68" t="s">
        <v>1626</v>
      </c>
      <c r="J309" s="68" t="s">
        <v>164</v>
      </c>
      <c r="K309" s="68" t="s">
        <v>1620</v>
      </c>
      <c r="L309" s="68" t="s">
        <v>1622</v>
      </c>
      <c r="M309" s="68" t="s">
        <v>164</v>
      </c>
      <c r="N309" s="68" t="s">
        <v>1622</v>
      </c>
      <c r="O309" s="68" t="s">
        <v>164</v>
      </c>
      <c r="P309" s="68" t="s">
        <v>1627</v>
      </c>
      <c r="Q309" s="68" t="s">
        <v>164</v>
      </c>
      <c r="R309" s="68" t="s">
        <v>1623</v>
      </c>
      <c r="S309" s="68" t="s">
        <v>1624</v>
      </c>
      <c r="T309" s="68" t="s">
        <v>1623</v>
      </c>
      <c r="U309" s="68" t="s">
        <v>1625</v>
      </c>
      <c r="V309" s="68" t="s">
        <v>164</v>
      </c>
      <c r="W309" s="68" t="s">
        <v>1622</v>
      </c>
      <c r="X309" s="68" t="s">
        <v>1624</v>
      </c>
      <c r="Y309" s="68" t="s">
        <v>1624</v>
      </c>
      <c r="Z309" s="68" t="s">
        <v>1622</v>
      </c>
      <c r="AA309" s="68" t="s">
        <v>1620</v>
      </c>
      <c r="AB309" s="68" t="s">
        <v>1623</v>
      </c>
      <c r="AC309" s="68" t="s">
        <v>1624</v>
      </c>
      <c r="AD309" s="68" t="s">
        <v>1619</v>
      </c>
      <c r="AE309" s="68" t="s">
        <v>164</v>
      </c>
      <c r="AF309" s="68" t="s">
        <v>1622</v>
      </c>
      <c r="AG309" s="68" t="s">
        <v>1624</v>
      </c>
      <c r="AH309" s="68" t="s">
        <v>1625</v>
      </c>
      <c r="AI309" s="68" t="s">
        <v>1623</v>
      </c>
      <c r="AJ309" s="68" t="s">
        <v>1622</v>
      </c>
      <c r="AK309" s="68" t="s">
        <v>1619</v>
      </c>
      <c r="AL309" s="68" t="s">
        <v>1623</v>
      </c>
      <c r="AM309" s="68" t="s">
        <v>1623</v>
      </c>
      <c r="AN309" s="68" t="s">
        <v>1622</v>
      </c>
      <c r="AO309" s="68" t="s">
        <v>1622</v>
      </c>
      <c r="AP309" s="68" t="s">
        <v>1620</v>
      </c>
      <c r="AQ309" s="68" t="s">
        <v>1623</v>
      </c>
      <c r="AR309" s="68" t="s">
        <v>1620</v>
      </c>
      <c r="AS309" s="68" t="s">
        <v>1622</v>
      </c>
      <c r="AT309" s="68" t="s">
        <v>1624</v>
      </c>
      <c r="AU309" s="68" t="s">
        <v>1622</v>
      </c>
      <c r="AV309" s="68" t="s">
        <v>1626</v>
      </c>
      <c r="AW309" s="68" t="s">
        <v>1622</v>
      </c>
      <c r="AX309" s="68" t="s">
        <v>1621</v>
      </c>
      <c r="AY309" s="68" t="s">
        <v>1624</v>
      </c>
      <c r="AZ309" s="68" t="s">
        <v>164</v>
      </c>
      <c r="BA309" s="68" t="s">
        <v>1626</v>
      </c>
      <c r="BB309" s="68" t="s">
        <v>1623</v>
      </c>
      <c r="BC309" s="68" t="s">
        <v>1622</v>
      </c>
      <c r="BD309" s="68" t="s">
        <v>1624</v>
      </c>
      <c r="BE309" s="68" t="s">
        <v>1622</v>
      </c>
      <c r="BF309" s="68" t="s">
        <v>1623</v>
      </c>
      <c r="BG309" s="68" t="s">
        <v>164</v>
      </c>
      <c r="BH309" s="68" t="s">
        <v>1620</v>
      </c>
      <c r="BI309" s="68" t="s">
        <v>1617</v>
      </c>
      <c r="BJ309" s="68" t="s">
        <v>1626</v>
      </c>
      <c r="BK309" s="68" t="s">
        <v>1626</v>
      </c>
      <c r="BL309" s="68" t="s">
        <v>1619</v>
      </c>
      <c r="BM309" s="68" t="s">
        <v>164</v>
      </c>
    </row>
    <row r="310" spans="1:65">
      <c r="A310" s="132">
        <v>45209</v>
      </c>
      <c r="B310" s="68" t="s">
        <v>1627</v>
      </c>
      <c r="C310" s="68" t="s">
        <v>1625</v>
      </c>
      <c r="D310" s="68" t="s">
        <v>1623</v>
      </c>
      <c r="E310" s="68" t="s">
        <v>1622</v>
      </c>
      <c r="F310" s="68" t="s">
        <v>164</v>
      </c>
      <c r="G310" s="68" t="s">
        <v>1623</v>
      </c>
      <c r="H310" s="68" t="s">
        <v>1622</v>
      </c>
      <c r="I310" s="68" t="s">
        <v>1626</v>
      </c>
      <c r="J310" s="68" t="s">
        <v>164</v>
      </c>
      <c r="K310" s="68" t="s">
        <v>1620</v>
      </c>
      <c r="L310" s="68" t="s">
        <v>1622</v>
      </c>
      <c r="M310" s="68" t="s">
        <v>164</v>
      </c>
      <c r="N310" s="68" t="s">
        <v>1622</v>
      </c>
      <c r="O310" s="68" t="s">
        <v>164</v>
      </c>
      <c r="P310" s="68" t="s">
        <v>1627</v>
      </c>
      <c r="Q310" s="68" t="s">
        <v>164</v>
      </c>
      <c r="R310" s="68" t="s">
        <v>1623</v>
      </c>
      <c r="S310" s="68" t="s">
        <v>1624</v>
      </c>
      <c r="T310" s="68" t="s">
        <v>1623</v>
      </c>
      <c r="U310" s="68" t="s">
        <v>1625</v>
      </c>
      <c r="V310" s="68" t="s">
        <v>164</v>
      </c>
      <c r="W310" s="68" t="s">
        <v>1622</v>
      </c>
      <c r="X310" s="68" t="s">
        <v>1624</v>
      </c>
      <c r="Y310" s="68" t="s">
        <v>1624</v>
      </c>
      <c r="Z310" s="68" t="s">
        <v>1622</v>
      </c>
      <c r="AA310" s="68" t="s">
        <v>1620</v>
      </c>
      <c r="AB310" s="68" t="s">
        <v>1623</v>
      </c>
      <c r="AC310" s="68" t="s">
        <v>1624</v>
      </c>
      <c r="AD310" s="68" t="s">
        <v>1619</v>
      </c>
      <c r="AE310" s="68" t="s">
        <v>164</v>
      </c>
      <c r="AF310" s="68" t="s">
        <v>1622</v>
      </c>
      <c r="AG310" s="68" t="s">
        <v>1624</v>
      </c>
      <c r="AH310" s="68" t="s">
        <v>1625</v>
      </c>
      <c r="AI310" s="68" t="s">
        <v>1623</v>
      </c>
      <c r="AJ310" s="68" t="s">
        <v>1622</v>
      </c>
      <c r="AK310" s="68" t="s">
        <v>1619</v>
      </c>
      <c r="AL310" s="68" t="s">
        <v>1623</v>
      </c>
      <c r="AM310" s="68" t="s">
        <v>1623</v>
      </c>
      <c r="AN310" s="68" t="s">
        <v>1622</v>
      </c>
      <c r="AO310" s="68" t="s">
        <v>1622</v>
      </c>
      <c r="AP310" s="68" t="s">
        <v>1620</v>
      </c>
      <c r="AQ310" s="68" t="s">
        <v>1623</v>
      </c>
      <c r="AR310" s="68" t="s">
        <v>1620</v>
      </c>
      <c r="AS310" s="68" t="s">
        <v>1622</v>
      </c>
      <c r="AT310" s="68" t="s">
        <v>1624</v>
      </c>
      <c r="AU310" s="68" t="s">
        <v>1622</v>
      </c>
      <c r="AV310" s="68" t="s">
        <v>1626</v>
      </c>
      <c r="AW310" s="68" t="s">
        <v>1622</v>
      </c>
      <c r="AX310" s="68" t="s">
        <v>1621</v>
      </c>
      <c r="AY310" s="68" t="s">
        <v>1624</v>
      </c>
      <c r="AZ310" s="68" t="s">
        <v>164</v>
      </c>
      <c r="BA310" s="68" t="s">
        <v>1626</v>
      </c>
      <c r="BB310" s="68" t="s">
        <v>1623</v>
      </c>
      <c r="BC310" s="68" t="s">
        <v>1622</v>
      </c>
      <c r="BD310" s="68" t="s">
        <v>1624</v>
      </c>
      <c r="BE310" s="68" t="s">
        <v>1622</v>
      </c>
      <c r="BF310" s="68" t="s">
        <v>1623</v>
      </c>
      <c r="BG310" s="68" t="s">
        <v>164</v>
      </c>
      <c r="BH310" s="68" t="s">
        <v>1620</v>
      </c>
      <c r="BI310" s="68" t="s">
        <v>1617</v>
      </c>
      <c r="BJ310" s="68" t="s">
        <v>1626</v>
      </c>
      <c r="BK310" s="68" t="s">
        <v>1626</v>
      </c>
      <c r="BL310" s="68" t="s">
        <v>1619</v>
      </c>
      <c r="BM310" s="68" t="s">
        <v>164</v>
      </c>
    </row>
    <row r="311" spans="1:65">
      <c r="A311" s="132">
        <v>45210</v>
      </c>
      <c r="B311" s="68" t="s">
        <v>1627</v>
      </c>
      <c r="C311" s="68" t="s">
        <v>1625</v>
      </c>
      <c r="D311" s="68" t="s">
        <v>1623</v>
      </c>
      <c r="E311" s="68" t="s">
        <v>1622</v>
      </c>
      <c r="F311" s="68" t="s">
        <v>164</v>
      </c>
      <c r="G311" s="68" t="s">
        <v>1623</v>
      </c>
      <c r="H311" s="68" t="s">
        <v>1622</v>
      </c>
      <c r="I311" s="68" t="s">
        <v>1626</v>
      </c>
      <c r="J311" s="68" t="s">
        <v>164</v>
      </c>
      <c r="K311" s="68" t="s">
        <v>1620</v>
      </c>
      <c r="L311" s="68" t="s">
        <v>1622</v>
      </c>
      <c r="M311" s="68" t="s">
        <v>164</v>
      </c>
      <c r="N311" s="68" t="s">
        <v>1622</v>
      </c>
      <c r="O311" s="68" t="s">
        <v>164</v>
      </c>
      <c r="P311" s="68" t="s">
        <v>1627</v>
      </c>
      <c r="Q311" s="68" t="s">
        <v>164</v>
      </c>
      <c r="R311" s="68" t="s">
        <v>1623</v>
      </c>
      <c r="S311" s="68" t="s">
        <v>1624</v>
      </c>
      <c r="T311" s="68" t="s">
        <v>1623</v>
      </c>
      <c r="U311" s="68" t="s">
        <v>1625</v>
      </c>
      <c r="V311" s="68" t="s">
        <v>164</v>
      </c>
      <c r="W311" s="68" t="s">
        <v>1622</v>
      </c>
      <c r="X311" s="68" t="s">
        <v>1624</v>
      </c>
      <c r="Y311" s="68" t="s">
        <v>1624</v>
      </c>
      <c r="Z311" s="68" t="s">
        <v>1622</v>
      </c>
      <c r="AA311" s="68" t="s">
        <v>1620</v>
      </c>
      <c r="AB311" s="68" t="s">
        <v>1623</v>
      </c>
      <c r="AC311" s="68" t="s">
        <v>1624</v>
      </c>
      <c r="AD311" s="68" t="s">
        <v>1619</v>
      </c>
      <c r="AE311" s="68" t="s">
        <v>164</v>
      </c>
      <c r="AF311" s="68" t="s">
        <v>1622</v>
      </c>
      <c r="AG311" s="68" t="s">
        <v>1624</v>
      </c>
      <c r="AH311" s="68" t="s">
        <v>1625</v>
      </c>
      <c r="AI311" s="68" t="s">
        <v>1623</v>
      </c>
      <c r="AJ311" s="68" t="s">
        <v>1622</v>
      </c>
      <c r="AK311" s="68" t="s">
        <v>1619</v>
      </c>
      <c r="AL311" s="68" t="s">
        <v>1623</v>
      </c>
      <c r="AM311" s="68" t="s">
        <v>1623</v>
      </c>
      <c r="AN311" s="68" t="s">
        <v>1622</v>
      </c>
      <c r="AO311" s="68" t="s">
        <v>1622</v>
      </c>
      <c r="AP311" s="68" t="s">
        <v>1620</v>
      </c>
      <c r="AQ311" s="68" t="s">
        <v>1623</v>
      </c>
      <c r="AR311" s="68" t="s">
        <v>1620</v>
      </c>
      <c r="AS311" s="68" t="s">
        <v>1622</v>
      </c>
      <c r="AT311" s="68" t="s">
        <v>1624</v>
      </c>
      <c r="AU311" s="68" t="s">
        <v>1622</v>
      </c>
      <c r="AV311" s="68" t="s">
        <v>1626</v>
      </c>
      <c r="AW311" s="68" t="s">
        <v>1622</v>
      </c>
      <c r="AX311" s="68" t="s">
        <v>1621</v>
      </c>
      <c r="AY311" s="68" t="s">
        <v>1624</v>
      </c>
      <c r="AZ311" s="68" t="s">
        <v>164</v>
      </c>
      <c r="BA311" s="68" t="s">
        <v>1626</v>
      </c>
      <c r="BB311" s="68" t="s">
        <v>1623</v>
      </c>
      <c r="BC311" s="68" t="s">
        <v>1622</v>
      </c>
      <c r="BD311" s="68" t="s">
        <v>1624</v>
      </c>
      <c r="BE311" s="68" t="s">
        <v>1622</v>
      </c>
      <c r="BF311" s="68" t="s">
        <v>1623</v>
      </c>
      <c r="BG311" s="68" t="s">
        <v>164</v>
      </c>
      <c r="BH311" s="68" t="s">
        <v>1620</v>
      </c>
      <c r="BI311" s="68" t="s">
        <v>1617</v>
      </c>
      <c r="BJ311" s="68" t="s">
        <v>1626</v>
      </c>
      <c r="BK311" s="68" t="s">
        <v>1626</v>
      </c>
      <c r="BL311" s="68" t="s">
        <v>1619</v>
      </c>
      <c r="BM311" s="68" t="s">
        <v>164</v>
      </c>
    </row>
    <row r="312" spans="1:65">
      <c r="A312" s="132">
        <v>45211</v>
      </c>
      <c r="B312" s="68" t="s">
        <v>1627</v>
      </c>
      <c r="C312" s="68" t="s">
        <v>1625</v>
      </c>
      <c r="D312" s="68" t="s">
        <v>1623</v>
      </c>
      <c r="E312" s="68" t="s">
        <v>1622</v>
      </c>
      <c r="F312" s="68" t="s">
        <v>164</v>
      </c>
      <c r="G312" s="68" t="s">
        <v>1623</v>
      </c>
      <c r="H312" s="68" t="s">
        <v>1622</v>
      </c>
      <c r="I312" s="68" t="s">
        <v>1626</v>
      </c>
      <c r="J312" s="68" t="s">
        <v>164</v>
      </c>
      <c r="K312" s="68" t="s">
        <v>1620</v>
      </c>
      <c r="L312" s="68" t="s">
        <v>1622</v>
      </c>
      <c r="M312" s="68" t="s">
        <v>164</v>
      </c>
      <c r="N312" s="68" t="s">
        <v>1622</v>
      </c>
      <c r="O312" s="68" t="s">
        <v>164</v>
      </c>
      <c r="P312" s="68" t="s">
        <v>1627</v>
      </c>
      <c r="Q312" s="68" t="s">
        <v>164</v>
      </c>
      <c r="R312" s="68" t="s">
        <v>1623</v>
      </c>
      <c r="S312" s="68" t="s">
        <v>1624</v>
      </c>
      <c r="T312" s="68" t="s">
        <v>1623</v>
      </c>
      <c r="U312" s="68" t="s">
        <v>1625</v>
      </c>
      <c r="V312" s="68" t="s">
        <v>164</v>
      </c>
      <c r="W312" s="68" t="s">
        <v>1622</v>
      </c>
      <c r="X312" s="68" t="s">
        <v>1624</v>
      </c>
      <c r="Y312" s="68" t="s">
        <v>1624</v>
      </c>
      <c r="Z312" s="68" t="s">
        <v>1622</v>
      </c>
      <c r="AA312" s="68" t="s">
        <v>1620</v>
      </c>
      <c r="AB312" s="68" t="s">
        <v>1623</v>
      </c>
      <c r="AC312" s="68" t="s">
        <v>1624</v>
      </c>
      <c r="AD312" s="68" t="s">
        <v>1619</v>
      </c>
      <c r="AE312" s="68" t="s">
        <v>164</v>
      </c>
      <c r="AF312" s="68" t="s">
        <v>1622</v>
      </c>
      <c r="AG312" s="68" t="s">
        <v>1624</v>
      </c>
      <c r="AH312" s="68" t="s">
        <v>1625</v>
      </c>
      <c r="AI312" s="68" t="s">
        <v>1623</v>
      </c>
      <c r="AJ312" s="68" t="s">
        <v>1622</v>
      </c>
      <c r="AK312" s="68" t="s">
        <v>1619</v>
      </c>
      <c r="AL312" s="68" t="s">
        <v>1623</v>
      </c>
      <c r="AM312" s="68" t="s">
        <v>1623</v>
      </c>
      <c r="AN312" s="68" t="s">
        <v>1622</v>
      </c>
      <c r="AO312" s="68" t="s">
        <v>1622</v>
      </c>
      <c r="AP312" s="68" t="s">
        <v>1620</v>
      </c>
      <c r="AQ312" s="68" t="s">
        <v>1623</v>
      </c>
      <c r="AR312" s="68" t="s">
        <v>1620</v>
      </c>
      <c r="AS312" s="68" t="s">
        <v>1622</v>
      </c>
      <c r="AT312" s="68" t="s">
        <v>1624</v>
      </c>
      <c r="AU312" s="68" t="s">
        <v>1622</v>
      </c>
      <c r="AV312" s="68" t="s">
        <v>1626</v>
      </c>
      <c r="AW312" s="68" t="s">
        <v>1622</v>
      </c>
      <c r="AX312" s="68" t="s">
        <v>1621</v>
      </c>
      <c r="AY312" s="68" t="s">
        <v>1624</v>
      </c>
      <c r="AZ312" s="68" t="s">
        <v>164</v>
      </c>
      <c r="BA312" s="68" t="s">
        <v>1626</v>
      </c>
      <c r="BB312" s="68" t="s">
        <v>1623</v>
      </c>
      <c r="BC312" s="68" t="s">
        <v>1622</v>
      </c>
      <c r="BD312" s="68" t="s">
        <v>1624</v>
      </c>
      <c r="BE312" s="68" t="s">
        <v>1622</v>
      </c>
      <c r="BF312" s="68" t="s">
        <v>1623</v>
      </c>
      <c r="BG312" s="68" t="s">
        <v>164</v>
      </c>
      <c r="BH312" s="68" t="s">
        <v>1620</v>
      </c>
      <c r="BI312" s="68" t="s">
        <v>1617</v>
      </c>
      <c r="BJ312" s="68" t="s">
        <v>1626</v>
      </c>
      <c r="BK312" s="68" t="s">
        <v>1626</v>
      </c>
      <c r="BL312" s="68" t="s">
        <v>1619</v>
      </c>
      <c r="BM312" s="68" t="s">
        <v>164</v>
      </c>
    </row>
    <row r="313" spans="1:65">
      <c r="A313" s="132">
        <v>45212</v>
      </c>
      <c r="B313" s="68" t="s">
        <v>1627</v>
      </c>
      <c r="C313" s="68" t="s">
        <v>1625</v>
      </c>
      <c r="D313" s="68" t="s">
        <v>1623</v>
      </c>
      <c r="E313" s="68" t="s">
        <v>1622</v>
      </c>
      <c r="F313" s="68" t="s">
        <v>164</v>
      </c>
      <c r="G313" s="68" t="s">
        <v>1623</v>
      </c>
      <c r="H313" s="68" t="s">
        <v>1622</v>
      </c>
      <c r="I313" s="68" t="s">
        <v>1626</v>
      </c>
      <c r="J313" s="68" t="s">
        <v>164</v>
      </c>
      <c r="K313" s="68" t="s">
        <v>1620</v>
      </c>
      <c r="L313" s="68" t="s">
        <v>1622</v>
      </c>
      <c r="M313" s="68" t="s">
        <v>164</v>
      </c>
      <c r="N313" s="68" t="s">
        <v>1622</v>
      </c>
      <c r="O313" s="68" t="s">
        <v>164</v>
      </c>
      <c r="P313" s="68" t="s">
        <v>1627</v>
      </c>
      <c r="Q313" s="68" t="s">
        <v>164</v>
      </c>
      <c r="R313" s="68" t="s">
        <v>1623</v>
      </c>
      <c r="S313" s="68" t="s">
        <v>1624</v>
      </c>
      <c r="T313" s="68" t="s">
        <v>1623</v>
      </c>
      <c r="U313" s="68" t="s">
        <v>1625</v>
      </c>
      <c r="V313" s="68" t="s">
        <v>164</v>
      </c>
      <c r="W313" s="68" t="s">
        <v>1622</v>
      </c>
      <c r="X313" s="68" t="s">
        <v>1624</v>
      </c>
      <c r="Y313" s="68" t="s">
        <v>1624</v>
      </c>
      <c r="Z313" s="68" t="s">
        <v>1622</v>
      </c>
      <c r="AA313" s="68" t="s">
        <v>1620</v>
      </c>
      <c r="AB313" s="68" t="s">
        <v>1623</v>
      </c>
      <c r="AC313" s="68" t="s">
        <v>1624</v>
      </c>
      <c r="AD313" s="68" t="s">
        <v>1619</v>
      </c>
      <c r="AE313" s="68" t="s">
        <v>164</v>
      </c>
      <c r="AF313" s="68" t="s">
        <v>1622</v>
      </c>
      <c r="AG313" s="68" t="s">
        <v>1624</v>
      </c>
      <c r="AH313" s="68" t="s">
        <v>1625</v>
      </c>
      <c r="AI313" s="68" t="s">
        <v>1623</v>
      </c>
      <c r="AJ313" s="68" t="s">
        <v>1622</v>
      </c>
      <c r="AK313" s="68" t="s">
        <v>1619</v>
      </c>
      <c r="AL313" s="68" t="s">
        <v>1623</v>
      </c>
      <c r="AM313" s="68" t="s">
        <v>1623</v>
      </c>
      <c r="AN313" s="68" t="s">
        <v>1622</v>
      </c>
      <c r="AO313" s="68" t="s">
        <v>1622</v>
      </c>
      <c r="AP313" s="68" t="s">
        <v>1620</v>
      </c>
      <c r="AQ313" s="68" t="s">
        <v>1623</v>
      </c>
      <c r="AR313" s="68" t="s">
        <v>1620</v>
      </c>
      <c r="AS313" s="68" t="s">
        <v>1622</v>
      </c>
      <c r="AT313" s="68" t="s">
        <v>1624</v>
      </c>
      <c r="AU313" s="68" t="s">
        <v>1622</v>
      </c>
      <c r="AV313" s="68" t="s">
        <v>1626</v>
      </c>
      <c r="AW313" s="68" t="s">
        <v>1622</v>
      </c>
      <c r="AX313" s="68" t="s">
        <v>1621</v>
      </c>
      <c r="AY313" s="68" t="s">
        <v>1624</v>
      </c>
      <c r="AZ313" s="68" t="s">
        <v>164</v>
      </c>
      <c r="BA313" s="68" t="s">
        <v>1626</v>
      </c>
      <c r="BB313" s="68" t="s">
        <v>1623</v>
      </c>
      <c r="BC313" s="68" t="s">
        <v>1622</v>
      </c>
      <c r="BD313" s="68" t="s">
        <v>1624</v>
      </c>
      <c r="BE313" s="68" t="s">
        <v>1622</v>
      </c>
      <c r="BF313" s="68" t="s">
        <v>1623</v>
      </c>
      <c r="BG313" s="68" t="s">
        <v>164</v>
      </c>
      <c r="BH313" s="68" t="s">
        <v>1620</v>
      </c>
      <c r="BI313" s="68" t="s">
        <v>1617</v>
      </c>
      <c r="BJ313" s="68" t="s">
        <v>1626</v>
      </c>
      <c r="BK313" s="68" t="s">
        <v>1626</v>
      </c>
      <c r="BL313" s="68" t="s">
        <v>1619</v>
      </c>
      <c r="BM313" s="68" t="s">
        <v>164</v>
      </c>
    </row>
    <row r="314" spans="1:65">
      <c r="A314" s="132">
        <v>45213</v>
      </c>
      <c r="B314" s="68" t="s">
        <v>1627</v>
      </c>
      <c r="C314" s="68" t="s">
        <v>1625</v>
      </c>
      <c r="D314" s="68" t="s">
        <v>1623</v>
      </c>
      <c r="E314" s="68" t="s">
        <v>1622</v>
      </c>
      <c r="F314" s="68" t="s">
        <v>164</v>
      </c>
      <c r="G314" s="68" t="s">
        <v>1623</v>
      </c>
      <c r="H314" s="68" t="s">
        <v>1622</v>
      </c>
      <c r="I314" s="68" t="s">
        <v>1626</v>
      </c>
      <c r="J314" s="68" t="s">
        <v>164</v>
      </c>
      <c r="K314" s="68" t="s">
        <v>1620</v>
      </c>
      <c r="L314" s="68" t="s">
        <v>1622</v>
      </c>
      <c r="M314" s="68" t="s">
        <v>164</v>
      </c>
      <c r="N314" s="68" t="s">
        <v>1622</v>
      </c>
      <c r="O314" s="68" t="s">
        <v>164</v>
      </c>
      <c r="P314" s="68" t="s">
        <v>1627</v>
      </c>
      <c r="Q314" s="68" t="s">
        <v>164</v>
      </c>
      <c r="R314" s="68" t="s">
        <v>1623</v>
      </c>
      <c r="S314" s="68" t="s">
        <v>1624</v>
      </c>
      <c r="T314" s="68" t="s">
        <v>1623</v>
      </c>
      <c r="U314" s="68" t="s">
        <v>1625</v>
      </c>
      <c r="V314" s="68" t="s">
        <v>164</v>
      </c>
      <c r="W314" s="68" t="s">
        <v>1622</v>
      </c>
      <c r="X314" s="68" t="s">
        <v>1624</v>
      </c>
      <c r="Y314" s="68" t="s">
        <v>1624</v>
      </c>
      <c r="Z314" s="68" t="s">
        <v>1622</v>
      </c>
      <c r="AA314" s="68" t="s">
        <v>1620</v>
      </c>
      <c r="AB314" s="68" t="s">
        <v>1623</v>
      </c>
      <c r="AC314" s="68" t="s">
        <v>1624</v>
      </c>
      <c r="AD314" s="68" t="s">
        <v>1619</v>
      </c>
      <c r="AE314" s="68" t="s">
        <v>164</v>
      </c>
      <c r="AF314" s="68" t="s">
        <v>1622</v>
      </c>
      <c r="AG314" s="68" t="s">
        <v>1624</v>
      </c>
      <c r="AH314" s="68" t="s">
        <v>1625</v>
      </c>
      <c r="AI314" s="68" t="s">
        <v>1623</v>
      </c>
      <c r="AJ314" s="68" t="s">
        <v>1622</v>
      </c>
      <c r="AK314" s="68" t="s">
        <v>1619</v>
      </c>
      <c r="AL314" s="68" t="s">
        <v>1623</v>
      </c>
      <c r="AM314" s="68" t="s">
        <v>1623</v>
      </c>
      <c r="AN314" s="68" t="s">
        <v>1622</v>
      </c>
      <c r="AO314" s="68" t="s">
        <v>1622</v>
      </c>
      <c r="AP314" s="68" t="s">
        <v>1620</v>
      </c>
      <c r="AQ314" s="68" t="s">
        <v>1623</v>
      </c>
      <c r="AR314" s="68" t="s">
        <v>1620</v>
      </c>
      <c r="AS314" s="68" t="s">
        <v>1622</v>
      </c>
      <c r="AT314" s="68" t="s">
        <v>1624</v>
      </c>
      <c r="AU314" s="68" t="s">
        <v>1622</v>
      </c>
      <c r="AV314" s="68" t="s">
        <v>1626</v>
      </c>
      <c r="AW314" s="68" t="s">
        <v>1622</v>
      </c>
      <c r="AX314" s="68" t="s">
        <v>1621</v>
      </c>
      <c r="AY314" s="68" t="s">
        <v>1624</v>
      </c>
      <c r="AZ314" s="68" t="s">
        <v>164</v>
      </c>
      <c r="BA314" s="68" t="s">
        <v>1626</v>
      </c>
      <c r="BB314" s="68" t="s">
        <v>1623</v>
      </c>
      <c r="BC314" s="68" t="s">
        <v>1622</v>
      </c>
      <c r="BD314" s="68" t="s">
        <v>1624</v>
      </c>
      <c r="BE314" s="68" t="s">
        <v>1622</v>
      </c>
      <c r="BF314" s="68" t="s">
        <v>1623</v>
      </c>
      <c r="BG314" s="68" t="s">
        <v>164</v>
      </c>
      <c r="BH314" s="68" t="s">
        <v>1620</v>
      </c>
      <c r="BI314" s="68" t="s">
        <v>1617</v>
      </c>
      <c r="BJ314" s="68" t="s">
        <v>1626</v>
      </c>
      <c r="BK314" s="68" t="s">
        <v>1626</v>
      </c>
      <c r="BL314" s="68" t="s">
        <v>1619</v>
      </c>
      <c r="BM314" s="68" t="s">
        <v>164</v>
      </c>
    </row>
    <row r="315" spans="1:65">
      <c r="A315" s="132">
        <v>45214</v>
      </c>
      <c r="B315" s="68" t="s">
        <v>1627</v>
      </c>
      <c r="C315" s="68" t="s">
        <v>1625</v>
      </c>
      <c r="D315" s="68" t="s">
        <v>1623</v>
      </c>
      <c r="E315" s="68" t="s">
        <v>1622</v>
      </c>
      <c r="F315" s="68" t="s">
        <v>164</v>
      </c>
      <c r="G315" s="68" t="s">
        <v>1623</v>
      </c>
      <c r="H315" s="68" t="s">
        <v>1622</v>
      </c>
      <c r="I315" s="68" t="s">
        <v>1626</v>
      </c>
      <c r="J315" s="68" t="s">
        <v>164</v>
      </c>
      <c r="K315" s="68" t="s">
        <v>1620</v>
      </c>
      <c r="L315" s="68" t="s">
        <v>1622</v>
      </c>
      <c r="M315" s="68" t="s">
        <v>164</v>
      </c>
      <c r="N315" s="68" t="s">
        <v>1622</v>
      </c>
      <c r="O315" s="68" t="s">
        <v>164</v>
      </c>
      <c r="P315" s="68" t="s">
        <v>1627</v>
      </c>
      <c r="Q315" s="68" t="s">
        <v>164</v>
      </c>
      <c r="R315" s="68" t="s">
        <v>1623</v>
      </c>
      <c r="S315" s="68" t="s">
        <v>1624</v>
      </c>
      <c r="T315" s="68" t="s">
        <v>1623</v>
      </c>
      <c r="U315" s="68" t="s">
        <v>1625</v>
      </c>
      <c r="V315" s="68" t="s">
        <v>164</v>
      </c>
      <c r="W315" s="68" t="s">
        <v>1622</v>
      </c>
      <c r="X315" s="68" t="s">
        <v>1624</v>
      </c>
      <c r="Y315" s="68" t="s">
        <v>1624</v>
      </c>
      <c r="Z315" s="68" t="s">
        <v>1622</v>
      </c>
      <c r="AA315" s="68" t="s">
        <v>1620</v>
      </c>
      <c r="AB315" s="68" t="s">
        <v>1623</v>
      </c>
      <c r="AC315" s="68" t="s">
        <v>1624</v>
      </c>
      <c r="AD315" s="68" t="s">
        <v>1619</v>
      </c>
      <c r="AE315" s="68" t="s">
        <v>164</v>
      </c>
      <c r="AF315" s="68" t="s">
        <v>1622</v>
      </c>
      <c r="AG315" s="68" t="s">
        <v>1624</v>
      </c>
      <c r="AH315" s="68" t="s">
        <v>1625</v>
      </c>
      <c r="AI315" s="68" t="s">
        <v>1623</v>
      </c>
      <c r="AJ315" s="68" t="s">
        <v>1622</v>
      </c>
      <c r="AK315" s="68" t="s">
        <v>1619</v>
      </c>
      <c r="AL315" s="68" t="s">
        <v>1623</v>
      </c>
      <c r="AM315" s="68" t="s">
        <v>1623</v>
      </c>
      <c r="AN315" s="68" t="s">
        <v>1622</v>
      </c>
      <c r="AO315" s="68" t="s">
        <v>1622</v>
      </c>
      <c r="AP315" s="68" t="s">
        <v>1620</v>
      </c>
      <c r="AQ315" s="68" t="s">
        <v>1623</v>
      </c>
      <c r="AR315" s="68" t="s">
        <v>1620</v>
      </c>
      <c r="AS315" s="68" t="s">
        <v>1622</v>
      </c>
      <c r="AT315" s="68" t="s">
        <v>1624</v>
      </c>
      <c r="AU315" s="68" t="s">
        <v>1622</v>
      </c>
      <c r="AV315" s="68" t="s">
        <v>1626</v>
      </c>
      <c r="AW315" s="68" t="s">
        <v>1622</v>
      </c>
      <c r="AX315" s="68" t="s">
        <v>1621</v>
      </c>
      <c r="AY315" s="68" t="s">
        <v>1624</v>
      </c>
      <c r="AZ315" s="68" t="s">
        <v>164</v>
      </c>
      <c r="BA315" s="68" t="s">
        <v>1626</v>
      </c>
      <c r="BB315" s="68" t="s">
        <v>1623</v>
      </c>
      <c r="BC315" s="68" t="s">
        <v>1622</v>
      </c>
      <c r="BD315" s="68" t="s">
        <v>1624</v>
      </c>
      <c r="BE315" s="68" t="s">
        <v>1622</v>
      </c>
      <c r="BF315" s="68" t="s">
        <v>1623</v>
      </c>
      <c r="BG315" s="68" t="s">
        <v>164</v>
      </c>
      <c r="BH315" s="68" t="s">
        <v>1620</v>
      </c>
      <c r="BI315" s="68" t="s">
        <v>1617</v>
      </c>
      <c r="BJ315" s="68" t="s">
        <v>1626</v>
      </c>
      <c r="BK315" s="68" t="s">
        <v>1626</v>
      </c>
      <c r="BL315" s="68" t="s">
        <v>1619</v>
      </c>
      <c r="BM315" s="68" t="s">
        <v>164</v>
      </c>
    </row>
    <row r="316" spans="1:65">
      <c r="A316" s="132">
        <v>45215</v>
      </c>
      <c r="B316" s="68" t="s">
        <v>1627</v>
      </c>
      <c r="C316" s="68" t="s">
        <v>1625</v>
      </c>
      <c r="D316" s="68" t="s">
        <v>1623</v>
      </c>
      <c r="E316" s="68" t="s">
        <v>1622</v>
      </c>
      <c r="F316" s="68" t="s">
        <v>164</v>
      </c>
      <c r="G316" s="68" t="s">
        <v>1623</v>
      </c>
      <c r="H316" s="68" t="s">
        <v>1622</v>
      </c>
      <c r="I316" s="68" t="s">
        <v>1626</v>
      </c>
      <c r="J316" s="68" t="s">
        <v>164</v>
      </c>
      <c r="K316" s="68" t="s">
        <v>1620</v>
      </c>
      <c r="L316" s="68" t="s">
        <v>1622</v>
      </c>
      <c r="M316" s="68" t="s">
        <v>164</v>
      </c>
      <c r="N316" s="68" t="s">
        <v>1622</v>
      </c>
      <c r="O316" s="68" t="s">
        <v>164</v>
      </c>
      <c r="P316" s="68" t="s">
        <v>1627</v>
      </c>
      <c r="Q316" s="68" t="s">
        <v>164</v>
      </c>
      <c r="R316" s="68" t="s">
        <v>1623</v>
      </c>
      <c r="S316" s="68" t="s">
        <v>1624</v>
      </c>
      <c r="T316" s="68" t="s">
        <v>1623</v>
      </c>
      <c r="U316" s="68" t="s">
        <v>1625</v>
      </c>
      <c r="V316" s="68" t="s">
        <v>164</v>
      </c>
      <c r="W316" s="68" t="s">
        <v>1622</v>
      </c>
      <c r="X316" s="68" t="s">
        <v>1624</v>
      </c>
      <c r="Y316" s="68" t="s">
        <v>1624</v>
      </c>
      <c r="Z316" s="68" t="s">
        <v>1622</v>
      </c>
      <c r="AA316" s="68" t="s">
        <v>1620</v>
      </c>
      <c r="AB316" s="68" t="s">
        <v>1623</v>
      </c>
      <c r="AC316" s="68" t="s">
        <v>1624</v>
      </c>
      <c r="AD316" s="68" t="s">
        <v>1619</v>
      </c>
      <c r="AE316" s="68" t="s">
        <v>164</v>
      </c>
      <c r="AF316" s="68" t="s">
        <v>1622</v>
      </c>
      <c r="AG316" s="68" t="s">
        <v>1624</v>
      </c>
      <c r="AH316" s="68" t="s">
        <v>1625</v>
      </c>
      <c r="AI316" s="68" t="s">
        <v>1623</v>
      </c>
      <c r="AJ316" s="68" t="s">
        <v>1622</v>
      </c>
      <c r="AK316" s="68" t="s">
        <v>1619</v>
      </c>
      <c r="AL316" s="68" t="s">
        <v>1623</v>
      </c>
      <c r="AM316" s="68" t="s">
        <v>1623</v>
      </c>
      <c r="AN316" s="68" t="s">
        <v>1622</v>
      </c>
      <c r="AO316" s="68" t="s">
        <v>1622</v>
      </c>
      <c r="AP316" s="68" t="s">
        <v>1620</v>
      </c>
      <c r="AQ316" s="68" t="s">
        <v>1623</v>
      </c>
      <c r="AR316" s="68" t="s">
        <v>1620</v>
      </c>
      <c r="AS316" s="68" t="s">
        <v>1622</v>
      </c>
      <c r="AT316" s="68" t="s">
        <v>1624</v>
      </c>
      <c r="AU316" s="68" t="s">
        <v>1622</v>
      </c>
      <c r="AV316" s="68" t="s">
        <v>1626</v>
      </c>
      <c r="AW316" s="68" t="s">
        <v>1622</v>
      </c>
      <c r="AX316" s="68" t="s">
        <v>1621</v>
      </c>
      <c r="AY316" s="68" t="s">
        <v>1624</v>
      </c>
      <c r="AZ316" s="68" t="s">
        <v>164</v>
      </c>
      <c r="BA316" s="68" t="s">
        <v>1626</v>
      </c>
      <c r="BB316" s="68" t="s">
        <v>1623</v>
      </c>
      <c r="BC316" s="68" t="s">
        <v>1622</v>
      </c>
      <c r="BD316" s="68" t="s">
        <v>1624</v>
      </c>
      <c r="BE316" s="68" t="s">
        <v>1622</v>
      </c>
      <c r="BF316" s="68" t="s">
        <v>1623</v>
      </c>
      <c r="BG316" s="68" t="s">
        <v>164</v>
      </c>
      <c r="BH316" s="68" t="s">
        <v>1620</v>
      </c>
      <c r="BI316" s="68" t="s">
        <v>1617</v>
      </c>
      <c r="BJ316" s="68" t="s">
        <v>1626</v>
      </c>
      <c r="BK316" s="68" t="s">
        <v>1626</v>
      </c>
      <c r="BL316" s="68" t="s">
        <v>1619</v>
      </c>
      <c r="BM316" s="68" t="s">
        <v>164</v>
      </c>
    </row>
    <row r="317" spans="1:65">
      <c r="A317" s="132">
        <v>45216</v>
      </c>
      <c r="B317" s="68" t="s">
        <v>1627</v>
      </c>
      <c r="C317" s="68" t="s">
        <v>1625</v>
      </c>
      <c r="D317" s="68" t="s">
        <v>1623</v>
      </c>
      <c r="E317" s="68" t="s">
        <v>1622</v>
      </c>
      <c r="F317" s="68" t="s">
        <v>164</v>
      </c>
      <c r="G317" s="68" t="s">
        <v>1623</v>
      </c>
      <c r="H317" s="68" t="s">
        <v>1622</v>
      </c>
      <c r="I317" s="68" t="s">
        <v>1626</v>
      </c>
      <c r="J317" s="68" t="s">
        <v>164</v>
      </c>
      <c r="K317" s="68" t="s">
        <v>1620</v>
      </c>
      <c r="L317" s="68" t="s">
        <v>1622</v>
      </c>
      <c r="M317" s="68" t="s">
        <v>164</v>
      </c>
      <c r="N317" s="68" t="s">
        <v>1622</v>
      </c>
      <c r="O317" s="68" t="s">
        <v>164</v>
      </c>
      <c r="P317" s="68" t="s">
        <v>1627</v>
      </c>
      <c r="Q317" s="68" t="s">
        <v>164</v>
      </c>
      <c r="R317" s="68" t="s">
        <v>1623</v>
      </c>
      <c r="S317" s="68" t="s">
        <v>1624</v>
      </c>
      <c r="T317" s="68" t="s">
        <v>1623</v>
      </c>
      <c r="U317" s="68" t="s">
        <v>1625</v>
      </c>
      <c r="V317" s="68" t="s">
        <v>164</v>
      </c>
      <c r="W317" s="68" t="s">
        <v>1622</v>
      </c>
      <c r="X317" s="68" t="s">
        <v>1624</v>
      </c>
      <c r="Y317" s="68" t="s">
        <v>1624</v>
      </c>
      <c r="Z317" s="68" t="s">
        <v>1622</v>
      </c>
      <c r="AA317" s="68" t="s">
        <v>1620</v>
      </c>
      <c r="AB317" s="68" t="s">
        <v>1623</v>
      </c>
      <c r="AC317" s="68" t="s">
        <v>1624</v>
      </c>
      <c r="AD317" s="68" t="s">
        <v>1619</v>
      </c>
      <c r="AE317" s="68" t="s">
        <v>164</v>
      </c>
      <c r="AF317" s="68" t="s">
        <v>1622</v>
      </c>
      <c r="AG317" s="68" t="s">
        <v>1624</v>
      </c>
      <c r="AH317" s="68" t="s">
        <v>1625</v>
      </c>
      <c r="AI317" s="68" t="s">
        <v>1623</v>
      </c>
      <c r="AJ317" s="68" t="s">
        <v>1622</v>
      </c>
      <c r="AK317" s="68" t="s">
        <v>1619</v>
      </c>
      <c r="AL317" s="68" t="s">
        <v>1623</v>
      </c>
      <c r="AM317" s="68" t="s">
        <v>1623</v>
      </c>
      <c r="AN317" s="68" t="s">
        <v>1622</v>
      </c>
      <c r="AO317" s="68" t="s">
        <v>1622</v>
      </c>
      <c r="AP317" s="68" t="s">
        <v>1620</v>
      </c>
      <c r="AQ317" s="68" t="s">
        <v>1623</v>
      </c>
      <c r="AR317" s="68" t="s">
        <v>1620</v>
      </c>
      <c r="AS317" s="68" t="s">
        <v>1622</v>
      </c>
      <c r="AT317" s="68" t="s">
        <v>1624</v>
      </c>
      <c r="AU317" s="68" t="s">
        <v>1622</v>
      </c>
      <c r="AV317" s="68" t="s">
        <v>1626</v>
      </c>
      <c r="AW317" s="68" t="s">
        <v>1622</v>
      </c>
      <c r="AX317" s="68" t="s">
        <v>1621</v>
      </c>
      <c r="AY317" s="68" t="s">
        <v>1624</v>
      </c>
      <c r="AZ317" s="68" t="s">
        <v>164</v>
      </c>
      <c r="BA317" s="68" t="s">
        <v>1626</v>
      </c>
      <c r="BB317" s="68" t="s">
        <v>1623</v>
      </c>
      <c r="BC317" s="68" t="s">
        <v>1622</v>
      </c>
      <c r="BD317" s="68" t="s">
        <v>1624</v>
      </c>
      <c r="BE317" s="68" t="s">
        <v>1622</v>
      </c>
      <c r="BF317" s="68" t="s">
        <v>1623</v>
      </c>
      <c r="BG317" s="68" t="s">
        <v>164</v>
      </c>
      <c r="BH317" s="68" t="s">
        <v>1620</v>
      </c>
      <c r="BI317" s="68" t="s">
        <v>1617</v>
      </c>
      <c r="BJ317" s="68" t="s">
        <v>1626</v>
      </c>
      <c r="BK317" s="68" t="s">
        <v>1626</v>
      </c>
      <c r="BL317" s="68" t="s">
        <v>1619</v>
      </c>
      <c r="BM317" s="68" t="s">
        <v>164</v>
      </c>
    </row>
    <row r="318" spans="1:65">
      <c r="A318" s="132">
        <v>45217</v>
      </c>
      <c r="B318" s="68" t="s">
        <v>1627</v>
      </c>
      <c r="C318" s="68" t="s">
        <v>1625</v>
      </c>
      <c r="D318" s="68" t="s">
        <v>1623</v>
      </c>
      <c r="E318" s="68" t="s">
        <v>1622</v>
      </c>
      <c r="F318" s="68" t="s">
        <v>164</v>
      </c>
      <c r="G318" s="68" t="s">
        <v>1623</v>
      </c>
      <c r="H318" s="68" t="s">
        <v>1622</v>
      </c>
      <c r="I318" s="68" t="s">
        <v>1626</v>
      </c>
      <c r="J318" s="68" t="s">
        <v>164</v>
      </c>
      <c r="K318" s="68" t="s">
        <v>1620</v>
      </c>
      <c r="L318" s="68" t="s">
        <v>1622</v>
      </c>
      <c r="M318" s="68" t="s">
        <v>164</v>
      </c>
      <c r="N318" s="68" t="s">
        <v>1622</v>
      </c>
      <c r="O318" s="68" t="s">
        <v>164</v>
      </c>
      <c r="P318" s="68" t="s">
        <v>1627</v>
      </c>
      <c r="Q318" s="68" t="s">
        <v>164</v>
      </c>
      <c r="R318" s="68" t="s">
        <v>1623</v>
      </c>
      <c r="S318" s="68" t="s">
        <v>1624</v>
      </c>
      <c r="T318" s="68" t="s">
        <v>1623</v>
      </c>
      <c r="U318" s="68" t="s">
        <v>1625</v>
      </c>
      <c r="V318" s="68" t="s">
        <v>164</v>
      </c>
      <c r="W318" s="68" t="s">
        <v>1622</v>
      </c>
      <c r="X318" s="68" t="s">
        <v>1624</v>
      </c>
      <c r="Y318" s="68" t="s">
        <v>1624</v>
      </c>
      <c r="Z318" s="68" t="s">
        <v>1622</v>
      </c>
      <c r="AA318" s="68" t="s">
        <v>1620</v>
      </c>
      <c r="AB318" s="68" t="s">
        <v>1623</v>
      </c>
      <c r="AC318" s="68" t="s">
        <v>1624</v>
      </c>
      <c r="AD318" s="68" t="s">
        <v>1619</v>
      </c>
      <c r="AE318" s="68" t="s">
        <v>164</v>
      </c>
      <c r="AF318" s="68" t="s">
        <v>1622</v>
      </c>
      <c r="AG318" s="68" t="s">
        <v>1624</v>
      </c>
      <c r="AH318" s="68" t="s">
        <v>1625</v>
      </c>
      <c r="AI318" s="68" t="s">
        <v>1623</v>
      </c>
      <c r="AJ318" s="68" t="s">
        <v>1622</v>
      </c>
      <c r="AK318" s="68" t="s">
        <v>1619</v>
      </c>
      <c r="AL318" s="68" t="s">
        <v>1623</v>
      </c>
      <c r="AM318" s="68" t="s">
        <v>1623</v>
      </c>
      <c r="AN318" s="68" t="s">
        <v>1622</v>
      </c>
      <c r="AO318" s="68" t="s">
        <v>1622</v>
      </c>
      <c r="AP318" s="68" t="s">
        <v>1620</v>
      </c>
      <c r="AQ318" s="68" t="s">
        <v>1623</v>
      </c>
      <c r="AR318" s="68" t="s">
        <v>1620</v>
      </c>
      <c r="AS318" s="68" t="s">
        <v>1622</v>
      </c>
      <c r="AT318" s="68" t="s">
        <v>1624</v>
      </c>
      <c r="AU318" s="68" t="s">
        <v>1622</v>
      </c>
      <c r="AV318" s="68" t="s">
        <v>1626</v>
      </c>
      <c r="AW318" s="68" t="s">
        <v>1622</v>
      </c>
      <c r="AX318" s="68" t="s">
        <v>1621</v>
      </c>
      <c r="AY318" s="68" t="s">
        <v>1624</v>
      </c>
      <c r="AZ318" s="68" t="s">
        <v>164</v>
      </c>
      <c r="BA318" s="68" t="s">
        <v>1626</v>
      </c>
      <c r="BB318" s="68" t="s">
        <v>1623</v>
      </c>
      <c r="BC318" s="68" t="s">
        <v>1622</v>
      </c>
      <c r="BD318" s="68" t="s">
        <v>1624</v>
      </c>
      <c r="BE318" s="68" t="s">
        <v>1622</v>
      </c>
      <c r="BF318" s="68" t="s">
        <v>1623</v>
      </c>
      <c r="BG318" s="68" t="s">
        <v>164</v>
      </c>
      <c r="BH318" s="68" t="s">
        <v>1620</v>
      </c>
      <c r="BI318" s="68" t="s">
        <v>1617</v>
      </c>
      <c r="BJ318" s="68" t="s">
        <v>1626</v>
      </c>
      <c r="BK318" s="68" t="s">
        <v>1626</v>
      </c>
      <c r="BL318" s="68" t="s">
        <v>1619</v>
      </c>
      <c r="BM318" s="68" t="s">
        <v>164</v>
      </c>
    </row>
    <row r="319" spans="1:65">
      <c r="A319" s="132">
        <v>45218</v>
      </c>
      <c r="B319" s="68" t="s">
        <v>1627</v>
      </c>
      <c r="C319" s="68" t="s">
        <v>1625</v>
      </c>
      <c r="D319" s="68" t="s">
        <v>1623</v>
      </c>
      <c r="E319" s="68" t="s">
        <v>1622</v>
      </c>
      <c r="F319" s="68" t="s">
        <v>164</v>
      </c>
      <c r="G319" s="68" t="s">
        <v>1623</v>
      </c>
      <c r="H319" s="68" t="s">
        <v>1622</v>
      </c>
      <c r="I319" s="68" t="s">
        <v>1626</v>
      </c>
      <c r="J319" s="68" t="s">
        <v>164</v>
      </c>
      <c r="K319" s="68" t="s">
        <v>1620</v>
      </c>
      <c r="L319" s="68" t="s">
        <v>1622</v>
      </c>
      <c r="M319" s="68" t="s">
        <v>164</v>
      </c>
      <c r="N319" s="68" t="s">
        <v>1622</v>
      </c>
      <c r="O319" s="68" t="s">
        <v>164</v>
      </c>
      <c r="P319" s="68" t="s">
        <v>1627</v>
      </c>
      <c r="Q319" s="68" t="s">
        <v>164</v>
      </c>
      <c r="R319" s="68" t="s">
        <v>1623</v>
      </c>
      <c r="S319" s="68" t="s">
        <v>1624</v>
      </c>
      <c r="T319" s="68" t="s">
        <v>1623</v>
      </c>
      <c r="U319" s="68" t="s">
        <v>1625</v>
      </c>
      <c r="V319" s="68" t="s">
        <v>164</v>
      </c>
      <c r="W319" s="68" t="s">
        <v>1622</v>
      </c>
      <c r="X319" s="68" t="s">
        <v>1624</v>
      </c>
      <c r="Y319" s="68" t="s">
        <v>1624</v>
      </c>
      <c r="Z319" s="68" t="s">
        <v>1622</v>
      </c>
      <c r="AA319" s="68" t="s">
        <v>1620</v>
      </c>
      <c r="AB319" s="68" t="s">
        <v>1623</v>
      </c>
      <c r="AC319" s="68" t="s">
        <v>1624</v>
      </c>
      <c r="AD319" s="68" t="s">
        <v>1619</v>
      </c>
      <c r="AE319" s="68" t="s">
        <v>164</v>
      </c>
      <c r="AF319" s="68" t="s">
        <v>1622</v>
      </c>
      <c r="AG319" s="68" t="s">
        <v>1624</v>
      </c>
      <c r="AH319" s="68" t="s">
        <v>1625</v>
      </c>
      <c r="AI319" s="68" t="s">
        <v>1623</v>
      </c>
      <c r="AJ319" s="68" t="s">
        <v>1622</v>
      </c>
      <c r="AK319" s="68" t="s">
        <v>1619</v>
      </c>
      <c r="AL319" s="68" t="s">
        <v>1623</v>
      </c>
      <c r="AM319" s="68" t="s">
        <v>1623</v>
      </c>
      <c r="AN319" s="68" t="s">
        <v>1622</v>
      </c>
      <c r="AO319" s="68" t="s">
        <v>1622</v>
      </c>
      <c r="AP319" s="68" t="s">
        <v>1620</v>
      </c>
      <c r="AQ319" s="68" t="s">
        <v>1623</v>
      </c>
      <c r="AR319" s="68" t="s">
        <v>1620</v>
      </c>
      <c r="AS319" s="68" t="s">
        <v>1622</v>
      </c>
      <c r="AT319" s="68" t="s">
        <v>1624</v>
      </c>
      <c r="AU319" s="68" t="s">
        <v>1622</v>
      </c>
      <c r="AV319" s="68" t="s">
        <v>1626</v>
      </c>
      <c r="AW319" s="68" t="s">
        <v>1622</v>
      </c>
      <c r="AX319" s="68" t="s">
        <v>1621</v>
      </c>
      <c r="AY319" s="68" t="s">
        <v>1624</v>
      </c>
      <c r="AZ319" s="68" t="s">
        <v>164</v>
      </c>
      <c r="BA319" s="68" t="s">
        <v>1626</v>
      </c>
      <c r="BB319" s="68" t="s">
        <v>1623</v>
      </c>
      <c r="BC319" s="68" t="s">
        <v>1622</v>
      </c>
      <c r="BD319" s="68" t="s">
        <v>1624</v>
      </c>
      <c r="BE319" s="68" t="s">
        <v>1622</v>
      </c>
      <c r="BF319" s="68" t="s">
        <v>1623</v>
      </c>
      <c r="BG319" s="68" t="s">
        <v>164</v>
      </c>
      <c r="BH319" s="68" t="s">
        <v>1620</v>
      </c>
      <c r="BI319" s="68" t="s">
        <v>1617</v>
      </c>
      <c r="BJ319" s="68" t="s">
        <v>1626</v>
      </c>
      <c r="BK319" s="68" t="s">
        <v>1626</v>
      </c>
      <c r="BL319" s="68" t="s">
        <v>1619</v>
      </c>
      <c r="BM319" s="68" t="s">
        <v>164</v>
      </c>
    </row>
    <row r="320" spans="1:65">
      <c r="A320" s="132">
        <v>45219</v>
      </c>
      <c r="B320" s="68" t="s">
        <v>1627</v>
      </c>
      <c r="C320" s="68" t="s">
        <v>1625</v>
      </c>
      <c r="D320" s="68" t="s">
        <v>1623</v>
      </c>
      <c r="E320" s="68" t="s">
        <v>1622</v>
      </c>
      <c r="F320" s="68" t="s">
        <v>164</v>
      </c>
      <c r="G320" s="68" t="s">
        <v>1623</v>
      </c>
      <c r="H320" s="68" t="s">
        <v>1622</v>
      </c>
      <c r="I320" s="68" t="s">
        <v>1626</v>
      </c>
      <c r="J320" s="68" t="s">
        <v>164</v>
      </c>
      <c r="K320" s="68" t="s">
        <v>1620</v>
      </c>
      <c r="L320" s="68" t="s">
        <v>1622</v>
      </c>
      <c r="M320" s="68" t="s">
        <v>164</v>
      </c>
      <c r="N320" s="68" t="s">
        <v>1622</v>
      </c>
      <c r="O320" s="68" t="s">
        <v>164</v>
      </c>
      <c r="P320" s="68" t="s">
        <v>1627</v>
      </c>
      <c r="Q320" s="68" t="s">
        <v>164</v>
      </c>
      <c r="R320" s="68" t="s">
        <v>1623</v>
      </c>
      <c r="S320" s="68" t="s">
        <v>1624</v>
      </c>
      <c r="T320" s="68" t="s">
        <v>1623</v>
      </c>
      <c r="U320" s="68" t="s">
        <v>1625</v>
      </c>
      <c r="V320" s="68" t="s">
        <v>164</v>
      </c>
      <c r="W320" s="68" t="s">
        <v>1622</v>
      </c>
      <c r="X320" s="68" t="s">
        <v>1624</v>
      </c>
      <c r="Y320" s="68" t="s">
        <v>1624</v>
      </c>
      <c r="Z320" s="68" t="s">
        <v>1622</v>
      </c>
      <c r="AA320" s="68" t="s">
        <v>1620</v>
      </c>
      <c r="AB320" s="68" t="s">
        <v>1623</v>
      </c>
      <c r="AC320" s="68" t="s">
        <v>1624</v>
      </c>
      <c r="AD320" s="68" t="s">
        <v>1619</v>
      </c>
      <c r="AE320" s="68" t="s">
        <v>164</v>
      </c>
      <c r="AF320" s="68" t="s">
        <v>1622</v>
      </c>
      <c r="AG320" s="68" t="s">
        <v>1624</v>
      </c>
      <c r="AH320" s="68" t="s">
        <v>1625</v>
      </c>
      <c r="AI320" s="68" t="s">
        <v>1623</v>
      </c>
      <c r="AJ320" s="68" t="s">
        <v>1622</v>
      </c>
      <c r="AK320" s="68" t="s">
        <v>1619</v>
      </c>
      <c r="AL320" s="68" t="s">
        <v>1623</v>
      </c>
      <c r="AM320" s="68" t="s">
        <v>1623</v>
      </c>
      <c r="AN320" s="68" t="s">
        <v>1622</v>
      </c>
      <c r="AO320" s="68" t="s">
        <v>1622</v>
      </c>
      <c r="AP320" s="68" t="s">
        <v>1620</v>
      </c>
      <c r="AQ320" s="68" t="s">
        <v>1623</v>
      </c>
      <c r="AR320" s="68" t="s">
        <v>1620</v>
      </c>
      <c r="AS320" s="68" t="s">
        <v>1622</v>
      </c>
      <c r="AT320" s="68" t="s">
        <v>1624</v>
      </c>
      <c r="AU320" s="68" t="s">
        <v>1622</v>
      </c>
      <c r="AV320" s="68" t="s">
        <v>1626</v>
      </c>
      <c r="AW320" s="68" t="s">
        <v>1622</v>
      </c>
      <c r="AX320" s="68" t="s">
        <v>1621</v>
      </c>
      <c r="AY320" s="68" t="s">
        <v>1624</v>
      </c>
      <c r="AZ320" s="68" t="s">
        <v>164</v>
      </c>
      <c r="BA320" s="68" t="s">
        <v>1626</v>
      </c>
      <c r="BB320" s="68" t="s">
        <v>1623</v>
      </c>
      <c r="BC320" s="68" t="s">
        <v>1622</v>
      </c>
      <c r="BD320" s="68" t="s">
        <v>1624</v>
      </c>
      <c r="BE320" s="68" t="s">
        <v>1622</v>
      </c>
      <c r="BF320" s="68" t="s">
        <v>1623</v>
      </c>
      <c r="BG320" s="68" t="s">
        <v>164</v>
      </c>
      <c r="BH320" s="68" t="s">
        <v>1620</v>
      </c>
      <c r="BI320" s="68" t="s">
        <v>1617</v>
      </c>
      <c r="BJ320" s="68" t="s">
        <v>1626</v>
      </c>
      <c r="BK320" s="68" t="s">
        <v>1626</v>
      </c>
      <c r="BL320" s="68" t="s">
        <v>1619</v>
      </c>
      <c r="BM320" s="68" t="s">
        <v>164</v>
      </c>
    </row>
    <row r="321" spans="1:65">
      <c r="A321" s="132">
        <v>45220</v>
      </c>
      <c r="B321" s="68" t="s">
        <v>1627</v>
      </c>
      <c r="C321" s="68" t="s">
        <v>1625</v>
      </c>
      <c r="D321" s="68" t="s">
        <v>1623</v>
      </c>
      <c r="E321" s="68" t="s">
        <v>1622</v>
      </c>
      <c r="F321" s="68" t="s">
        <v>164</v>
      </c>
      <c r="G321" s="68" t="s">
        <v>1623</v>
      </c>
      <c r="H321" s="68" t="s">
        <v>1622</v>
      </c>
      <c r="I321" s="68" t="s">
        <v>1626</v>
      </c>
      <c r="J321" s="68" t="s">
        <v>164</v>
      </c>
      <c r="K321" s="68" t="s">
        <v>1620</v>
      </c>
      <c r="L321" s="68" t="s">
        <v>1622</v>
      </c>
      <c r="M321" s="68" t="s">
        <v>164</v>
      </c>
      <c r="N321" s="68" t="s">
        <v>1622</v>
      </c>
      <c r="O321" s="68" t="s">
        <v>164</v>
      </c>
      <c r="P321" s="68" t="s">
        <v>1627</v>
      </c>
      <c r="Q321" s="68" t="s">
        <v>164</v>
      </c>
      <c r="R321" s="68" t="s">
        <v>1623</v>
      </c>
      <c r="S321" s="68" t="s">
        <v>1624</v>
      </c>
      <c r="T321" s="68" t="s">
        <v>1623</v>
      </c>
      <c r="U321" s="68" t="s">
        <v>1625</v>
      </c>
      <c r="V321" s="68" t="s">
        <v>164</v>
      </c>
      <c r="W321" s="68" t="s">
        <v>1622</v>
      </c>
      <c r="X321" s="68" t="s">
        <v>1624</v>
      </c>
      <c r="Y321" s="68" t="s">
        <v>1624</v>
      </c>
      <c r="Z321" s="68" t="s">
        <v>1622</v>
      </c>
      <c r="AA321" s="68" t="s">
        <v>1620</v>
      </c>
      <c r="AB321" s="68" t="s">
        <v>1623</v>
      </c>
      <c r="AC321" s="68" t="s">
        <v>1624</v>
      </c>
      <c r="AD321" s="68" t="s">
        <v>1619</v>
      </c>
      <c r="AE321" s="68" t="s">
        <v>164</v>
      </c>
      <c r="AF321" s="68" t="s">
        <v>1622</v>
      </c>
      <c r="AG321" s="68" t="s">
        <v>1624</v>
      </c>
      <c r="AH321" s="68" t="s">
        <v>1625</v>
      </c>
      <c r="AI321" s="68" t="s">
        <v>1623</v>
      </c>
      <c r="AJ321" s="68" t="s">
        <v>1622</v>
      </c>
      <c r="AK321" s="68" t="s">
        <v>1619</v>
      </c>
      <c r="AL321" s="68" t="s">
        <v>1623</v>
      </c>
      <c r="AM321" s="68" t="s">
        <v>1623</v>
      </c>
      <c r="AN321" s="68" t="s">
        <v>1622</v>
      </c>
      <c r="AO321" s="68" t="s">
        <v>1622</v>
      </c>
      <c r="AP321" s="68" t="s">
        <v>1620</v>
      </c>
      <c r="AQ321" s="68" t="s">
        <v>1623</v>
      </c>
      <c r="AR321" s="68" t="s">
        <v>1620</v>
      </c>
      <c r="AS321" s="68" t="s">
        <v>1622</v>
      </c>
      <c r="AT321" s="68" t="s">
        <v>1624</v>
      </c>
      <c r="AU321" s="68" t="s">
        <v>1622</v>
      </c>
      <c r="AV321" s="68" t="s">
        <v>1626</v>
      </c>
      <c r="AW321" s="68" t="s">
        <v>1622</v>
      </c>
      <c r="AX321" s="68" t="s">
        <v>1621</v>
      </c>
      <c r="AY321" s="68" t="s">
        <v>1624</v>
      </c>
      <c r="AZ321" s="68" t="s">
        <v>164</v>
      </c>
      <c r="BA321" s="68" t="s">
        <v>1626</v>
      </c>
      <c r="BB321" s="68" t="s">
        <v>1623</v>
      </c>
      <c r="BC321" s="68" t="s">
        <v>1622</v>
      </c>
      <c r="BD321" s="68" t="s">
        <v>1624</v>
      </c>
      <c r="BE321" s="68" t="s">
        <v>1622</v>
      </c>
      <c r="BF321" s="68" t="s">
        <v>1623</v>
      </c>
      <c r="BG321" s="68" t="s">
        <v>164</v>
      </c>
      <c r="BH321" s="68" t="s">
        <v>1620</v>
      </c>
      <c r="BI321" s="68" t="s">
        <v>1617</v>
      </c>
      <c r="BJ321" s="68" t="s">
        <v>1626</v>
      </c>
      <c r="BK321" s="68" t="s">
        <v>1626</v>
      </c>
      <c r="BL321" s="68" t="s">
        <v>1619</v>
      </c>
      <c r="BM321" s="68" t="s">
        <v>164</v>
      </c>
    </row>
    <row r="322" spans="1:65">
      <c r="A322" s="132">
        <v>45221</v>
      </c>
      <c r="B322" s="68" t="s">
        <v>1627</v>
      </c>
      <c r="C322" s="68" t="s">
        <v>1625</v>
      </c>
      <c r="D322" s="68" t="s">
        <v>1623</v>
      </c>
      <c r="E322" s="68" t="s">
        <v>1622</v>
      </c>
      <c r="F322" s="68" t="s">
        <v>164</v>
      </c>
      <c r="G322" s="68" t="s">
        <v>1623</v>
      </c>
      <c r="H322" s="68" t="s">
        <v>1622</v>
      </c>
      <c r="I322" s="68" t="s">
        <v>1626</v>
      </c>
      <c r="J322" s="68" t="s">
        <v>164</v>
      </c>
      <c r="K322" s="68" t="s">
        <v>1620</v>
      </c>
      <c r="L322" s="68" t="s">
        <v>1622</v>
      </c>
      <c r="M322" s="68" t="s">
        <v>164</v>
      </c>
      <c r="N322" s="68" t="s">
        <v>1622</v>
      </c>
      <c r="O322" s="68" t="s">
        <v>164</v>
      </c>
      <c r="P322" s="68" t="s">
        <v>1627</v>
      </c>
      <c r="Q322" s="68" t="s">
        <v>164</v>
      </c>
      <c r="R322" s="68" t="s">
        <v>1623</v>
      </c>
      <c r="S322" s="68" t="s">
        <v>1624</v>
      </c>
      <c r="T322" s="68" t="s">
        <v>1623</v>
      </c>
      <c r="U322" s="68" t="s">
        <v>1625</v>
      </c>
      <c r="V322" s="68" t="s">
        <v>164</v>
      </c>
      <c r="W322" s="68" t="s">
        <v>1622</v>
      </c>
      <c r="X322" s="68" t="s">
        <v>1624</v>
      </c>
      <c r="Y322" s="68" t="s">
        <v>1624</v>
      </c>
      <c r="Z322" s="68" t="s">
        <v>1622</v>
      </c>
      <c r="AA322" s="68" t="s">
        <v>1620</v>
      </c>
      <c r="AB322" s="68" t="s">
        <v>1623</v>
      </c>
      <c r="AC322" s="68" t="s">
        <v>1624</v>
      </c>
      <c r="AD322" s="68" t="s">
        <v>1619</v>
      </c>
      <c r="AE322" s="68" t="s">
        <v>164</v>
      </c>
      <c r="AF322" s="68" t="s">
        <v>1622</v>
      </c>
      <c r="AG322" s="68" t="s">
        <v>1624</v>
      </c>
      <c r="AH322" s="68" t="s">
        <v>1625</v>
      </c>
      <c r="AI322" s="68" t="s">
        <v>1623</v>
      </c>
      <c r="AJ322" s="68" t="s">
        <v>1622</v>
      </c>
      <c r="AK322" s="68" t="s">
        <v>1619</v>
      </c>
      <c r="AL322" s="68" t="s">
        <v>1623</v>
      </c>
      <c r="AM322" s="68" t="s">
        <v>1623</v>
      </c>
      <c r="AN322" s="68" t="s">
        <v>1622</v>
      </c>
      <c r="AO322" s="68" t="s">
        <v>1622</v>
      </c>
      <c r="AP322" s="68" t="s">
        <v>1620</v>
      </c>
      <c r="AQ322" s="68" t="s">
        <v>1623</v>
      </c>
      <c r="AR322" s="68" t="s">
        <v>1620</v>
      </c>
      <c r="AS322" s="68" t="s">
        <v>1622</v>
      </c>
      <c r="AT322" s="68" t="s">
        <v>1624</v>
      </c>
      <c r="AU322" s="68" t="s">
        <v>1622</v>
      </c>
      <c r="AV322" s="68" t="s">
        <v>1626</v>
      </c>
      <c r="AW322" s="68" t="s">
        <v>1622</v>
      </c>
      <c r="AX322" s="68" t="s">
        <v>1621</v>
      </c>
      <c r="AY322" s="68" t="s">
        <v>1624</v>
      </c>
      <c r="AZ322" s="68" t="s">
        <v>164</v>
      </c>
      <c r="BA322" s="68" t="s">
        <v>1626</v>
      </c>
      <c r="BB322" s="68" t="s">
        <v>1623</v>
      </c>
      <c r="BC322" s="68" t="s">
        <v>1622</v>
      </c>
      <c r="BD322" s="68" t="s">
        <v>1624</v>
      </c>
      <c r="BE322" s="68" t="s">
        <v>1622</v>
      </c>
      <c r="BF322" s="68" t="s">
        <v>1623</v>
      </c>
      <c r="BG322" s="68" t="s">
        <v>164</v>
      </c>
      <c r="BH322" s="68" t="s">
        <v>1620</v>
      </c>
      <c r="BI322" s="68" t="s">
        <v>1617</v>
      </c>
      <c r="BJ322" s="68" t="s">
        <v>1626</v>
      </c>
      <c r="BK322" s="68" t="s">
        <v>1626</v>
      </c>
      <c r="BL322" s="68" t="s">
        <v>1619</v>
      </c>
      <c r="BM322" s="68" t="s">
        <v>164</v>
      </c>
    </row>
    <row r="323" spans="1:65">
      <c r="A323" s="132">
        <v>45222</v>
      </c>
      <c r="B323" s="68" t="s">
        <v>1627</v>
      </c>
      <c r="C323" s="68" t="s">
        <v>1625</v>
      </c>
      <c r="D323" s="68" t="s">
        <v>1623</v>
      </c>
      <c r="E323" s="68" t="s">
        <v>1622</v>
      </c>
      <c r="F323" s="68" t="s">
        <v>164</v>
      </c>
      <c r="G323" s="68" t="s">
        <v>1623</v>
      </c>
      <c r="H323" s="68" t="s">
        <v>1622</v>
      </c>
      <c r="I323" s="68" t="s">
        <v>1626</v>
      </c>
      <c r="J323" s="68" t="s">
        <v>164</v>
      </c>
      <c r="K323" s="68" t="s">
        <v>1620</v>
      </c>
      <c r="L323" s="68" t="s">
        <v>1622</v>
      </c>
      <c r="M323" s="68" t="s">
        <v>164</v>
      </c>
      <c r="N323" s="68" t="s">
        <v>1622</v>
      </c>
      <c r="O323" s="68" t="s">
        <v>164</v>
      </c>
      <c r="P323" s="68" t="s">
        <v>1627</v>
      </c>
      <c r="Q323" s="68" t="s">
        <v>164</v>
      </c>
      <c r="R323" s="68" t="s">
        <v>1623</v>
      </c>
      <c r="S323" s="68" t="s">
        <v>1624</v>
      </c>
      <c r="T323" s="68" t="s">
        <v>1623</v>
      </c>
      <c r="U323" s="68" t="s">
        <v>1625</v>
      </c>
      <c r="V323" s="68" t="s">
        <v>164</v>
      </c>
      <c r="W323" s="68" t="s">
        <v>1622</v>
      </c>
      <c r="X323" s="68" t="s">
        <v>1624</v>
      </c>
      <c r="Y323" s="68" t="s">
        <v>1624</v>
      </c>
      <c r="Z323" s="68" t="s">
        <v>1622</v>
      </c>
      <c r="AA323" s="68" t="s">
        <v>1620</v>
      </c>
      <c r="AB323" s="68" t="s">
        <v>1623</v>
      </c>
      <c r="AC323" s="68" t="s">
        <v>1624</v>
      </c>
      <c r="AD323" s="68" t="s">
        <v>1619</v>
      </c>
      <c r="AE323" s="68" t="s">
        <v>164</v>
      </c>
      <c r="AF323" s="68" t="s">
        <v>1622</v>
      </c>
      <c r="AG323" s="68" t="s">
        <v>1624</v>
      </c>
      <c r="AH323" s="68" t="s">
        <v>1625</v>
      </c>
      <c r="AI323" s="68" t="s">
        <v>1623</v>
      </c>
      <c r="AJ323" s="68" t="s">
        <v>1622</v>
      </c>
      <c r="AK323" s="68" t="s">
        <v>1619</v>
      </c>
      <c r="AL323" s="68" t="s">
        <v>1623</v>
      </c>
      <c r="AM323" s="68" t="s">
        <v>1623</v>
      </c>
      <c r="AN323" s="68" t="s">
        <v>1622</v>
      </c>
      <c r="AO323" s="68" t="s">
        <v>1622</v>
      </c>
      <c r="AP323" s="68" t="s">
        <v>1620</v>
      </c>
      <c r="AQ323" s="68" t="s">
        <v>1623</v>
      </c>
      <c r="AR323" s="68" t="s">
        <v>1620</v>
      </c>
      <c r="AS323" s="68" t="s">
        <v>1622</v>
      </c>
      <c r="AT323" s="68" t="s">
        <v>1624</v>
      </c>
      <c r="AU323" s="68" t="s">
        <v>1622</v>
      </c>
      <c r="AV323" s="68" t="s">
        <v>1626</v>
      </c>
      <c r="AW323" s="68" t="s">
        <v>1622</v>
      </c>
      <c r="AX323" s="68" t="s">
        <v>1621</v>
      </c>
      <c r="AY323" s="68" t="s">
        <v>1624</v>
      </c>
      <c r="AZ323" s="68" t="s">
        <v>164</v>
      </c>
      <c r="BA323" s="68" t="s">
        <v>1626</v>
      </c>
      <c r="BB323" s="68" t="s">
        <v>1623</v>
      </c>
      <c r="BC323" s="68" t="s">
        <v>1622</v>
      </c>
      <c r="BD323" s="68" t="s">
        <v>1624</v>
      </c>
      <c r="BE323" s="68" t="s">
        <v>1622</v>
      </c>
      <c r="BF323" s="68" t="s">
        <v>1623</v>
      </c>
      <c r="BG323" s="68" t="s">
        <v>164</v>
      </c>
      <c r="BH323" s="68" t="s">
        <v>1620</v>
      </c>
      <c r="BI323" s="68" t="s">
        <v>1617</v>
      </c>
      <c r="BJ323" s="68" t="s">
        <v>1626</v>
      </c>
      <c r="BK323" s="68" t="s">
        <v>1626</v>
      </c>
      <c r="BL323" s="68" t="s">
        <v>1619</v>
      </c>
      <c r="BM323" s="68" t="s">
        <v>164</v>
      </c>
    </row>
    <row r="324" spans="1:65">
      <c r="A324" s="132">
        <v>45223</v>
      </c>
      <c r="B324" s="68" t="s">
        <v>1627</v>
      </c>
      <c r="C324" s="68" t="s">
        <v>1625</v>
      </c>
      <c r="D324" s="68" t="s">
        <v>1623</v>
      </c>
      <c r="E324" s="68" t="s">
        <v>1622</v>
      </c>
      <c r="F324" s="68" t="s">
        <v>164</v>
      </c>
      <c r="G324" s="68" t="s">
        <v>1623</v>
      </c>
      <c r="H324" s="68" t="s">
        <v>1622</v>
      </c>
      <c r="I324" s="68" t="s">
        <v>1626</v>
      </c>
      <c r="J324" s="68" t="s">
        <v>164</v>
      </c>
      <c r="K324" s="68" t="s">
        <v>1620</v>
      </c>
      <c r="L324" s="68" t="s">
        <v>1622</v>
      </c>
      <c r="M324" s="68" t="s">
        <v>164</v>
      </c>
      <c r="N324" s="68" t="s">
        <v>1622</v>
      </c>
      <c r="O324" s="68" t="s">
        <v>164</v>
      </c>
      <c r="P324" s="68" t="s">
        <v>1627</v>
      </c>
      <c r="Q324" s="68" t="s">
        <v>164</v>
      </c>
      <c r="R324" s="68" t="s">
        <v>1623</v>
      </c>
      <c r="S324" s="68" t="s">
        <v>1624</v>
      </c>
      <c r="T324" s="68" t="s">
        <v>1623</v>
      </c>
      <c r="U324" s="68" t="s">
        <v>1625</v>
      </c>
      <c r="V324" s="68" t="s">
        <v>164</v>
      </c>
      <c r="W324" s="68" t="s">
        <v>1622</v>
      </c>
      <c r="X324" s="68" t="s">
        <v>1624</v>
      </c>
      <c r="Y324" s="68" t="s">
        <v>1624</v>
      </c>
      <c r="Z324" s="68" t="s">
        <v>1622</v>
      </c>
      <c r="AA324" s="68" t="s">
        <v>1620</v>
      </c>
      <c r="AB324" s="68" t="s">
        <v>1623</v>
      </c>
      <c r="AC324" s="68" t="s">
        <v>1624</v>
      </c>
      <c r="AD324" s="68" t="s">
        <v>1619</v>
      </c>
      <c r="AE324" s="68" t="s">
        <v>164</v>
      </c>
      <c r="AF324" s="68" t="s">
        <v>1622</v>
      </c>
      <c r="AG324" s="68" t="s">
        <v>1624</v>
      </c>
      <c r="AH324" s="68" t="s">
        <v>1625</v>
      </c>
      <c r="AI324" s="68" t="s">
        <v>1623</v>
      </c>
      <c r="AJ324" s="68" t="s">
        <v>1622</v>
      </c>
      <c r="AK324" s="68" t="s">
        <v>1619</v>
      </c>
      <c r="AL324" s="68" t="s">
        <v>1623</v>
      </c>
      <c r="AM324" s="68" t="s">
        <v>1623</v>
      </c>
      <c r="AN324" s="68" t="s">
        <v>1622</v>
      </c>
      <c r="AO324" s="68" t="s">
        <v>1622</v>
      </c>
      <c r="AP324" s="68" t="s">
        <v>1620</v>
      </c>
      <c r="AQ324" s="68" t="s">
        <v>1623</v>
      </c>
      <c r="AR324" s="68" t="s">
        <v>1620</v>
      </c>
      <c r="AS324" s="68" t="s">
        <v>1622</v>
      </c>
      <c r="AT324" s="68" t="s">
        <v>1624</v>
      </c>
      <c r="AU324" s="68" t="s">
        <v>1622</v>
      </c>
      <c r="AV324" s="68" t="s">
        <v>1626</v>
      </c>
      <c r="AW324" s="68" t="s">
        <v>1622</v>
      </c>
      <c r="AX324" s="68" t="s">
        <v>1621</v>
      </c>
      <c r="AY324" s="68" t="s">
        <v>1624</v>
      </c>
      <c r="AZ324" s="68" t="s">
        <v>164</v>
      </c>
      <c r="BA324" s="68" t="s">
        <v>1626</v>
      </c>
      <c r="BB324" s="68" t="s">
        <v>1623</v>
      </c>
      <c r="BC324" s="68" t="s">
        <v>1622</v>
      </c>
      <c r="BD324" s="68" t="s">
        <v>1624</v>
      </c>
      <c r="BE324" s="68" t="s">
        <v>1622</v>
      </c>
      <c r="BF324" s="68" t="s">
        <v>1623</v>
      </c>
      <c r="BG324" s="68" t="s">
        <v>164</v>
      </c>
      <c r="BH324" s="68" t="s">
        <v>1620</v>
      </c>
      <c r="BI324" s="68" t="s">
        <v>1617</v>
      </c>
      <c r="BJ324" s="68" t="s">
        <v>1626</v>
      </c>
      <c r="BK324" s="68" t="s">
        <v>1626</v>
      </c>
      <c r="BL324" s="68" t="s">
        <v>1619</v>
      </c>
      <c r="BM324" s="68" t="s">
        <v>164</v>
      </c>
    </row>
    <row r="325" spans="1:65">
      <c r="A325" s="132">
        <v>45224</v>
      </c>
      <c r="B325" s="68" t="s">
        <v>1627</v>
      </c>
      <c r="C325" s="68" t="s">
        <v>1625</v>
      </c>
      <c r="D325" s="68" t="s">
        <v>1623</v>
      </c>
      <c r="E325" s="68" t="s">
        <v>1622</v>
      </c>
      <c r="F325" s="68" t="s">
        <v>164</v>
      </c>
      <c r="G325" s="68" t="s">
        <v>1623</v>
      </c>
      <c r="H325" s="68" t="s">
        <v>1622</v>
      </c>
      <c r="I325" s="68" t="s">
        <v>1626</v>
      </c>
      <c r="J325" s="68" t="s">
        <v>164</v>
      </c>
      <c r="K325" s="68" t="s">
        <v>1620</v>
      </c>
      <c r="L325" s="68" t="s">
        <v>1622</v>
      </c>
      <c r="M325" s="68" t="s">
        <v>164</v>
      </c>
      <c r="N325" s="68" t="s">
        <v>1622</v>
      </c>
      <c r="O325" s="68" t="s">
        <v>164</v>
      </c>
      <c r="P325" s="68" t="s">
        <v>1627</v>
      </c>
      <c r="Q325" s="68" t="s">
        <v>164</v>
      </c>
      <c r="R325" s="68" t="s">
        <v>1623</v>
      </c>
      <c r="S325" s="68" t="s">
        <v>1624</v>
      </c>
      <c r="T325" s="68" t="s">
        <v>1623</v>
      </c>
      <c r="U325" s="68" t="s">
        <v>1625</v>
      </c>
      <c r="V325" s="68" t="s">
        <v>164</v>
      </c>
      <c r="W325" s="68" t="s">
        <v>1622</v>
      </c>
      <c r="X325" s="68" t="s">
        <v>1624</v>
      </c>
      <c r="Y325" s="68" t="s">
        <v>1624</v>
      </c>
      <c r="Z325" s="68" t="s">
        <v>1622</v>
      </c>
      <c r="AA325" s="68" t="s">
        <v>1620</v>
      </c>
      <c r="AB325" s="68" t="s">
        <v>1623</v>
      </c>
      <c r="AC325" s="68" t="s">
        <v>1624</v>
      </c>
      <c r="AD325" s="68" t="s">
        <v>1619</v>
      </c>
      <c r="AE325" s="68" t="s">
        <v>164</v>
      </c>
      <c r="AF325" s="68" t="s">
        <v>1622</v>
      </c>
      <c r="AG325" s="68" t="s">
        <v>1624</v>
      </c>
      <c r="AH325" s="68" t="s">
        <v>1625</v>
      </c>
      <c r="AI325" s="68" t="s">
        <v>1623</v>
      </c>
      <c r="AJ325" s="68" t="s">
        <v>1622</v>
      </c>
      <c r="AK325" s="68" t="s">
        <v>1619</v>
      </c>
      <c r="AL325" s="68" t="s">
        <v>1623</v>
      </c>
      <c r="AM325" s="68" t="s">
        <v>1623</v>
      </c>
      <c r="AN325" s="68" t="s">
        <v>1622</v>
      </c>
      <c r="AO325" s="68" t="s">
        <v>1622</v>
      </c>
      <c r="AP325" s="68" t="s">
        <v>1620</v>
      </c>
      <c r="AQ325" s="68" t="s">
        <v>1623</v>
      </c>
      <c r="AR325" s="68" t="s">
        <v>1620</v>
      </c>
      <c r="AS325" s="68" t="s">
        <v>1622</v>
      </c>
      <c r="AT325" s="68" t="s">
        <v>1624</v>
      </c>
      <c r="AU325" s="68" t="s">
        <v>1622</v>
      </c>
      <c r="AV325" s="68" t="s">
        <v>1626</v>
      </c>
      <c r="AW325" s="68" t="s">
        <v>1622</v>
      </c>
      <c r="AX325" s="68" t="s">
        <v>1621</v>
      </c>
      <c r="AY325" s="68" t="s">
        <v>1624</v>
      </c>
      <c r="AZ325" s="68" t="s">
        <v>164</v>
      </c>
      <c r="BA325" s="68" t="s">
        <v>1626</v>
      </c>
      <c r="BB325" s="68" t="s">
        <v>1623</v>
      </c>
      <c r="BC325" s="68" t="s">
        <v>1622</v>
      </c>
      <c r="BD325" s="68" t="s">
        <v>1624</v>
      </c>
      <c r="BE325" s="68" t="s">
        <v>1622</v>
      </c>
      <c r="BF325" s="68" t="s">
        <v>1623</v>
      </c>
      <c r="BG325" s="68" t="s">
        <v>164</v>
      </c>
      <c r="BH325" s="68" t="s">
        <v>1620</v>
      </c>
      <c r="BI325" s="68" t="s">
        <v>1617</v>
      </c>
      <c r="BJ325" s="68" t="s">
        <v>1626</v>
      </c>
      <c r="BK325" s="68" t="s">
        <v>1626</v>
      </c>
      <c r="BL325" s="68" t="s">
        <v>1619</v>
      </c>
      <c r="BM325" s="68" t="s">
        <v>164</v>
      </c>
    </row>
    <row r="326" spans="1:65">
      <c r="A326" s="132">
        <v>45225</v>
      </c>
      <c r="B326" s="68" t="s">
        <v>1627</v>
      </c>
      <c r="C326" s="68" t="s">
        <v>1625</v>
      </c>
      <c r="D326" s="68" t="s">
        <v>1623</v>
      </c>
      <c r="E326" s="68" t="s">
        <v>1622</v>
      </c>
      <c r="F326" s="68" t="s">
        <v>164</v>
      </c>
      <c r="G326" s="68" t="s">
        <v>1623</v>
      </c>
      <c r="H326" s="68" t="s">
        <v>1622</v>
      </c>
      <c r="I326" s="68" t="s">
        <v>1626</v>
      </c>
      <c r="J326" s="68" t="s">
        <v>164</v>
      </c>
      <c r="K326" s="68" t="s">
        <v>1620</v>
      </c>
      <c r="L326" s="68" t="s">
        <v>1622</v>
      </c>
      <c r="M326" s="68" t="s">
        <v>164</v>
      </c>
      <c r="N326" s="68" t="s">
        <v>1622</v>
      </c>
      <c r="O326" s="68" t="s">
        <v>164</v>
      </c>
      <c r="P326" s="68" t="s">
        <v>1627</v>
      </c>
      <c r="Q326" s="68" t="s">
        <v>164</v>
      </c>
      <c r="R326" s="68" t="s">
        <v>1623</v>
      </c>
      <c r="S326" s="68" t="s">
        <v>1624</v>
      </c>
      <c r="T326" s="68" t="s">
        <v>1623</v>
      </c>
      <c r="U326" s="68" t="s">
        <v>1625</v>
      </c>
      <c r="V326" s="68" t="s">
        <v>164</v>
      </c>
      <c r="W326" s="68" t="s">
        <v>1622</v>
      </c>
      <c r="X326" s="68" t="s">
        <v>1624</v>
      </c>
      <c r="Y326" s="68" t="s">
        <v>1624</v>
      </c>
      <c r="Z326" s="68" t="s">
        <v>1622</v>
      </c>
      <c r="AA326" s="68" t="s">
        <v>1620</v>
      </c>
      <c r="AB326" s="68" t="s">
        <v>1623</v>
      </c>
      <c r="AC326" s="68" t="s">
        <v>1624</v>
      </c>
      <c r="AD326" s="68" t="s">
        <v>1619</v>
      </c>
      <c r="AE326" s="68" t="s">
        <v>164</v>
      </c>
      <c r="AF326" s="68" t="s">
        <v>1622</v>
      </c>
      <c r="AG326" s="68" t="s">
        <v>1624</v>
      </c>
      <c r="AH326" s="68" t="s">
        <v>1625</v>
      </c>
      <c r="AI326" s="68" t="s">
        <v>1623</v>
      </c>
      <c r="AJ326" s="68" t="s">
        <v>1622</v>
      </c>
      <c r="AK326" s="68" t="s">
        <v>1619</v>
      </c>
      <c r="AL326" s="68" t="s">
        <v>1623</v>
      </c>
      <c r="AM326" s="68" t="s">
        <v>1623</v>
      </c>
      <c r="AN326" s="68" t="s">
        <v>1622</v>
      </c>
      <c r="AO326" s="68" t="s">
        <v>1622</v>
      </c>
      <c r="AP326" s="68" t="s">
        <v>1620</v>
      </c>
      <c r="AQ326" s="68" t="s">
        <v>1623</v>
      </c>
      <c r="AR326" s="68" t="s">
        <v>1620</v>
      </c>
      <c r="AS326" s="68" t="s">
        <v>1622</v>
      </c>
      <c r="AT326" s="68" t="s">
        <v>1624</v>
      </c>
      <c r="AU326" s="68" t="s">
        <v>1622</v>
      </c>
      <c r="AV326" s="68" t="s">
        <v>1626</v>
      </c>
      <c r="AW326" s="68" t="s">
        <v>1622</v>
      </c>
      <c r="AX326" s="68" t="s">
        <v>1621</v>
      </c>
      <c r="AY326" s="68" t="s">
        <v>1624</v>
      </c>
      <c r="AZ326" s="68" t="s">
        <v>164</v>
      </c>
      <c r="BA326" s="68" t="s">
        <v>1626</v>
      </c>
      <c r="BB326" s="68" t="s">
        <v>1623</v>
      </c>
      <c r="BC326" s="68" t="s">
        <v>1622</v>
      </c>
      <c r="BD326" s="68" t="s">
        <v>1624</v>
      </c>
      <c r="BE326" s="68" t="s">
        <v>1622</v>
      </c>
      <c r="BF326" s="68" t="s">
        <v>1623</v>
      </c>
      <c r="BG326" s="68" t="s">
        <v>164</v>
      </c>
      <c r="BH326" s="68" t="s">
        <v>1620</v>
      </c>
      <c r="BI326" s="68" t="s">
        <v>1617</v>
      </c>
      <c r="BJ326" s="68" t="s">
        <v>1626</v>
      </c>
      <c r="BK326" s="68" t="s">
        <v>1626</v>
      </c>
      <c r="BL326" s="68" t="s">
        <v>1619</v>
      </c>
      <c r="BM326" s="68" t="s">
        <v>164</v>
      </c>
    </row>
    <row r="327" spans="1:65">
      <c r="A327" s="132">
        <v>45226</v>
      </c>
      <c r="B327" s="68" t="s">
        <v>1627</v>
      </c>
      <c r="C327" s="68" t="s">
        <v>1625</v>
      </c>
      <c r="D327" s="68" t="s">
        <v>1623</v>
      </c>
      <c r="E327" s="68" t="s">
        <v>1622</v>
      </c>
      <c r="F327" s="68" t="s">
        <v>164</v>
      </c>
      <c r="G327" s="68" t="s">
        <v>1623</v>
      </c>
      <c r="H327" s="68" t="s">
        <v>1622</v>
      </c>
      <c r="I327" s="68" t="s">
        <v>1626</v>
      </c>
      <c r="J327" s="68" t="s">
        <v>164</v>
      </c>
      <c r="K327" s="68" t="s">
        <v>1620</v>
      </c>
      <c r="L327" s="68" t="s">
        <v>1622</v>
      </c>
      <c r="M327" s="68" t="s">
        <v>164</v>
      </c>
      <c r="N327" s="68" t="s">
        <v>1622</v>
      </c>
      <c r="O327" s="68" t="s">
        <v>164</v>
      </c>
      <c r="P327" s="68" t="s">
        <v>1627</v>
      </c>
      <c r="Q327" s="68" t="s">
        <v>164</v>
      </c>
      <c r="R327" s="68" t="s">
        <v>1623</v>
      </c>
      <c r="S327" s="68" t="s">
        <v>1624</v>
      </c>
      <c r="T327" s="68" t="s">
        <v>1623</v>
      </c>
      <c r="U327" s="68" t="s">
        <v>1625</v>
      </c>
      <c r="V327" s="68" t="s">
        <v>164</v>
      </c>
      <c r="W327" s="68" t="s">
        <v>1622</v>
      </c>
      <c r="X327" s="68" t="s">
        <v>1624</v>
      </c>
      <c r="Y327" s="68" t="s">
        <v>1624</v>
      </c>
      <c r="Z327" s="68" t="s">
        <v>1622</v>
      </c>
      <c r="AA327" s="68" t="s">
        <v>1620</v>
      </c>
      <c r="AB327" s="68" t="s">
        <v>1623</v>
      </c>
      <c r="AC327" s="68" t="s">
        <v>1624</v>
      </c>
      <c r="AD327" s="68" t="s">
        <v>1619</v>
      </c>
      <c r="AE327" s="68" t="s">
        <v>164</v>
      </c>
      <c r="AF327" s="68" t="s">
        <v>1622</v>
      </c>
      <c r="AG327" s="68" t="s">
        <v>1624</v>
      </c>
      <c r="AH327" s="68" t="s">
        <v>1625</v>
      </c>
      <c r="AI327" s="68" t="s">
        <v>1623</v>
      </c>
      <c r="AJ327" s="68" t="s">
        <v>1622</v>
      </c>
      <c r="AK327" s="68" t="s">
        <v>1619</v>
      </c>
      <c r="AL327" s="68" t="s">
        <v>1623</v>
      </c>
      <c r="AM327" s="68" t="s">
        <v>1623</v>
      </c>
      <c r="AN327" s="68" t="s">
        <v>1622</v>
      </c>
      <c r="AO327" s="68" t="s">
        <v>1622</v>
      </c>
      <c r="AP327" s="68" t="s">
        <v>1620</v>
      </c>
      <c r="AQ327" s="68" t="s">
        <v>1623</v>
      </c>
      <c r="AR327" s="68" t="s">
        <v>1620</v>
      </c>
      <c r="AS327" s="68" t="s">
        <v>1622</v>
      </c>
      <c r="AT327" s="68" t="s">
        <v>1624</v>
      </c>
      <c r="AU327" s="68" t="s">
        <v>1622</v>
      </c>
      <c r="AV327" s="68" t="s">
        <v>1626</v>
      </c>
      <c r="AW327" s="68" t="s">
        <v>1622</v>
      </c>
      <c r="AX327" s="68" t="s">
        <v>1621</v>
      </c>
      <c r="AY327" s="68" t="s">
        <v>1624</v>
      </c>
      <c r="AZ327" s="68" t="s">
        <v>164</v>
      </c>
      <c r="BA327" s="68" t="s">
        <v>1626</v>
      </c>
      <c r="BB327" s="68" t="s">
        <v>1623</v>
      </c>
      <c r="BC327" s="68" t="s">
        <v>1622</v>
      </c>
      <c r="BD327" s="68" t="s">
        <v>1624</v>
      </c>
      <c r="BE327" s="68" t="s">
        <v>1622</v>
      </c>
      <c r="BF327" s="68" t="s">
        <v>1623</v>
      </c>
      <c r="BG327" s="68" t="s">
        <v>164</v>
      </c>
      <c r="BH327" s="68" t="s">
        <v>1620</v>
      </c>
      <c r="BI327" s="68" t="s">
        <v>1617</v>
      </c>
      <c r="BJ327" s="68" t="s">
        <v>1626</v>
      </c>
      <c r="BK327" s="68" t="s">
        <v>1626</v>
      </c>
      <c r="BL327" s="68" t="s">
        <v>1619</v>
      </c>
      <c r="BM327" s="68" t="s">
        <v>164</v>
      </c>
    </row>
    <row r="328" spans="1:65">
      <c r="A328" s="132">
        <v>45227</v>
      </c>
      <c r="B328" s="68" t="s">
        <v>1627</v>
      </c>
      <c r="C328" s="68" t="s">
        <v>1625</v>
      </c>
      <c r="D328" s="68" t="s">
        <v>1623</v>
      </c>
      <c r="E328" s="68" t="s">
        <v>1622</v>
      </c>
      <c r="F328" s="68" t="s">
        <v>164</v>
      </c>
      <c r="G328" s="68" t="s">
        <v>1623</v>
      </c>
      <c r="H328" s="68" t="s">
        <v>1622</v>
      </c>
      <c r="I328" s="68" t="s">
        <v>1626</v>
      </c>
      <c r="J328" s="68" t="s">
        <v>164</v>
      </c>
      <c r="K328" s="68" t="s">
        <v>1620</v>
      </c>
      <c r="L328" s="68" t="s">
        <v>1622</v>
      </c>
      <c r="M328" s="68" t="s">
        <v>164</v>
      </c>
      <c r="N328" s="68" t="s">
        <v>1622</v>
      </c>
      <c r="O328" s="68" t="s">
        <v>164</v>
      </c>
      <c r="P328" s="68" t="s">
        <v>1627</v>
      </c>
      <c r="Q328" s="68" t="s">
        <v>164</v>
      </c>
      <c r="R328" s="68" t="s">
        <v>1623</v>
      </c>
      <c r="S328" s="68" t="s">
        <v>1624</v>
      </c>
      <c r="T328" s="68" t="s">
        <v>1623</v>
      </c>
      <c r="U328" s="68" t="s">
        <v>1625</v>
      </c>
      <c r="V328" s="68" t="s">
        <v>164</v>
      </c>
      <c r="W328" s="68" t="s">
        <v>1622</v>
      </c>
      <c r="X328" s="68" t="s">
        <v>1624</v>
      </c>
      <c r="Y328" s="68" t="s">
        <v>1624</v>
      </c>
      <c r="Z328" s="68" t="s">
        <v>1622</v>
      </c>
      <c r="AA328" s="68" t="s">
        <v>1620</v>
      </c>
      <c r="AB328" s="68" t="s">
        <v>1623</v>
      </c>
      <c r="AC328" s="68" t="s">
        <v>1624</v>
      </c>
      <c r="AD328" s="68" t="s">
        <v>1619</v>
      </c>
      <c r="AE328" s="68" t="s">
        <v>164</v>
      </c>
      <c r="AF328" s="68" t="s">
        <v>1622</v>
      </c>
      <c r="AG328" s="68" t="s">
        <v>1624</v>
      </c>
      <c r="AH328" s="68" t="s">
        <v>1625</v>
      </c>
      <c r="AI328" s="68" t="s">
        <v>1623</v>
      </c>
      <c r="AJ328" s="68" t="s">
        <v>1622</v>
      </c>
      <c r="AK328" s="68" t="s">
        <v>1619</v>
      </c>
      <c r="AL328" s="68" t="s">
        <v>1623</v>
      </c>
      <c r="AM328" s="68" t="s">
        <v>1623</v>
      </c>
      <c r="AN328" s="68" t="s">
        <v>1622</v>
      </c>
      <c r="AO328" s="68" t="s">
        <v>1622</v>
      </c>
      <c r="AP328" s="68" t="s">
        <v>1620</v>
      </c>
      <c r="AQ328" s="68" t="s">
        <v>1623</v>
      </c>
      <c r="AR328" s="68" t="s">
        <v>1620</v>
      </c>
      <c r="AS328" s="68" t="s">
        <v>1622</v>
      </c>
      <c r="AT328" s="68" t="s">
        <v>1624</v>
      </c>
      <c r="AU328" s="68" t="s">
        <v>1622</v>
      </c>
      <c r="AV328" s="68" t="s">
        <v>1626</v>
      </c>
      <c r="AW328" s="68" t="s">
        <v>1622</v>
      </c>
      <c r="AX328" s="68" t="s">
        <v>1621</v>
      </c>
      <c r="AY328" s="68" t="s">
        <v>1624</v>
      </c>
      <c r="AZ328" s="68" t="s">
        <v>164</v>
      </c>
      <c r="BA328" s="68" t="s">
        <v>1626</v>
      </c>
      <c r="BB328" s="68" t="s">
        <v>1623</v>
      </c>
      <c r="BC328" s="68" t="s">
        <v>1622</v>
      </c>
      <c r="BD328" s="68" t="s">
        <v>1624</v>
      </c>
      <c r="BE328" s="68" t="s">
        <v>1622</v>
      </c>
      <c r="BF328" s="68" t="s">
        <v>1623</v>
      </c>
      <c r="BG328" s="68" t="s">
        <v>164</v>
      </c>
      <c r="BH328" s="68" t="s">
        <v>1620</v>
      </c>
      <c r="BI328" s="68" t="s">
        <v>1617</v>
      </c>
      <c r="BJ328" s="68" t="s">
        <v>1626</v>
      </c>
      <c r="BK328" s="68" t="s">
        <v>1626</v>
      </c>
      <c r="BL328" s="68" t="s">
        <v>1619</v>
      </c>
      <c r="BM328" s="68" t="s">
        <v>164</v>
      </c>
    </row>
    <row r="329" spans="1:65">
      <c r="A329" s="132">
        <v>45228</v>
      </c>
      <c r="B329" s="68" t="s">
        <v>1627</v>
      </c>
      <c r="C329" s="68" t="s">
        <v>1625</v>
      </c>
      <c r="D329" s="68" t="s">
        <v>1623</v>
      </c>
      <c r="E329" s="68" t="s">
        <v>1622</v>
      </c>
      <c r="F329" s="68" t="s">
        <v>164</v>
      </c>
      <c r="G329" s="68" t="s">
        <v>1623</v>
      </c>
      <c r="H329" s="68" t="s">
        <v>1622</v>
      </c>
      <c r="I329" s="68" t="s">
        <v>1626</v>
      </c>
      <c r="J329" s="68" t="s">
        <v>164</v>
      </c>
      <c r="K329" s="68" t="s">
        <v>1620</v>
      </c>
      <c r="L329" s="68" t="s">
        <v>1622</v>
      </c>
      <c r="M329" s="68" t="s">
        <v>164</v>
      </c>
      <c r="N329" s="68" t="s">
        <v>1622</v>
      </c>
      <c r="O329" s="68" t="s">
        <v>164</v>
      </c>
      <c r="P329" s="68" t="s">
        <v>1627</v>
      </c>
      <c r="Q329" s="68" t="s">
        <v>164</v>
      </c>
      <c r="R329" s="68" t="s">
        <v>1623</v>
      </c>
      <c r="S329" s="68" t="s">
        <v>1624</v>
      </c>
      <c r="T329" s="68" t="s">
        <v>1623</v>
      </c>
      <c r="U329" s="68" t="s">
        <v>1625</v>
      </c>
      <c r="V329" s="68" t="s">
        <v>164</v>
      </c>
      <c r="W329" s="68" t="s">
        <v>1622</v>
      </c>
      <c r="X329" s="68" t="s">
        <v>1624</v>
      </c>
      <c r="Y329" s="68" t="s">
        <v>1624</v>
      </c>
      <c r="Z329" s="68" t="s">
        <v>1622</v>
      </c>
      <c r="AA329" s="68" t="s">
        <v>1620</v>
      </c>
      <c r="AB329" s="68" t="s">
        <v>1623</v>
      </c>
      <c r="AC329" s="68" t="s">
        <v>1624</v>
      </c>
      <c r="AD329" s="68" t="s">
        <v>1619</v>
      </c>
      <c r="AE329" s="68" t="s">
        <v>164</v>
      </c>
      <c r="AF329" s="68" t="s">
        <v>1622</v>
      </c>
      <c r="AG329" s="68" t="s">
        <v>1624</v>
      </c>
      <c r="AH329" s="68" t="s">
        <v>1625</v>
      </c>
      <c r="AI329" s="68" t="s">
        <v>1623</v>
      </c>
      <c r="AJ329" s="68" t="s">
        <v>1622</v>
      </c>
      <c r="AK329" s="68" t="s">
        <v>1619</v>
      </c>
      <c r="AL329" s="68" t="s">
        <v>1623</v>
      </c>
      <c r="AM329" s="68" t="s">
        <v>1623</v>
      </c>
      <c r="AN329" s="68" t="s">
        <v>1622</v>
      </c>
      <c r="AO329" s="68" t="s">
        <v>1622</v>
      </c>
      <c r="AP329" s="68" t="s">
        <v>1620</v>
      </c>
      <c r="AQ329" s="68" t="s">
        <v>1623</v>
      </c>
      <c r="AR329" s="68" t="s">
        <v>1620</v>
      </c>
      <c r="AS329" s="68" t="s">
        <v>1622</v>
      </c>
      <c r="AT329" s="68" t="s">
        <v>1624</v>
      </c>
      <c r="AU329" s="68" t="s">
        <v>1622</v>
      </c>
      <c r="AV329" s="68" t="s">
        <v>1626</v>
      </c>
      <c r="AW329" s="68" t="s">
        <v>1622</v>
      </c>
      <c r="AX329" s="68" t="s">
        <v>1621</v>
      </c>
      <c r="AY329" s="68" t="s">
        <v>1624</v>
      </c>
      <c r="AZ329" s="68" t="s">
        <v>164</v>
      </c>
      <c r="BA329" s="68" t="s">
        <v>1626</v>
      </c>
      <c r="BB329" s="68" t="s">
        <v>1623</v>
      </c>
      <c r="BC329" s="68" t="s">
        <v>1622</v>
      </c>
      <c r="BD329" s="68" t="s">
        <v>1624</v>
      </c>
      <c r="BE329" s="68" t="s">
        <v>1622</v>
      </c>
      <c r="BF329" s="68" t="s">
        <v>1623</v>
      </c>
      <c r="BG329" s="68" t="s">
        <v>164</v>
      </c>
      <c r="BH329" s="68" t="s">
        <v>1620</v>
      </c>
      <c r="BI329" s="68" t="s">
        <v>1617</v>
      </c>
      <c r="BJ329" s="68" t="s">
        <v>1626</v>
      </c>
      <c r="BK329" s="68" t="s">
        <v>1626</v>
      </c>
      <c r="BL329" s="68" t="s">
        <v>1619</v>
      </c>
      <c r="BM329" s="68" t="s">
        <v>164</v>
      </c>
    </row>
    <row r="330" spans="1:65">
      <c r="A330" s="132">
        <v>45229</v>
      </c>
      <c r="B330" s="68" t="s">
        <v>1627</v>
      </c>
      <c r="C330" s="68" t="s">
        <v>1625</v>
      </c>
      <c r="D330" s="68" t="s">
        <v>1623</v>
      </c>
      <c r="E330" s="68" t="s">
        <v>1622</v>
      </c>
      <c r="F330" s="68" t="s">
        <v>164</v>
      </c>
      <c r="G330" s="68" t="s">
        <v>1623</v>
      </c>
      <c r="H330" s="68" t="s">
        <v>1622</v>
      </c>
      <c r="I330" s="68" t="s">
        <v>1626</v>
      </c>
      <c r="J330" s="68" t="s">
        <v>164</v>
      </c>
      <c r="K330" s="68" t="s">
        <v>1620</v>
      </c>
      <c r="L330" s="68" t="s">
        <v>1622</v>
      </c>
      <c r="M330" s="68" t="s">
        <v>164</v>
      </c>
      <c r="N330" s="68" t="s">
        <v>1622</v>
      </c>
      <c r="O330" s="68" t="s">
        <v>164</v>
      </c>
      <c r="P330" s="68" t="s">
        <v>1627</v>
      </c>
      <c r="Q330" s="68" t="s">
        <v>164</v>
      </c>
      <c r="R330" s="68" t="s">
        <v>1623</v>
      </c>
      <c r="S330" s="68" t="s">
        <v>1624</v>
      </c>
      <c r="T330" s="68" t="s">
        <v>1623</v>
      </c>
      <c r="U330" s="68" t="s">
        <v>1625</v>
      </c>
      <c r="V330" s="68" t="s">
        <v>164</v>
      </c>
      <c r="W330" s="68" t="s">
        <v>1622</v>
      </c>
      <c r="X330" s="68" t="s">
        <v>1624</v>
      </c>
      <c r="Y330" s="68" t="s">
        <v>1624</v>
      </c>
      <c r="Z330" s="68" t="s">
        <v>1622</v>
      </c>
      <c r="AA330" s="68" t="s">
        <v>1620</v>
      </c>
      <c r="AB330" s="68" t="s">
        <v>1623</v>
      </c>
      <c r="AC330" s="68" t="s">
        <v>1624</v>
      </c>
      <c r="AD330" s="68" t="s">
        <v>1619</v>
      </c>
      <c r="AE330" s="68" t="s">
        <v>164</v>
      </c>
      <c r="AF330" s="68" t="s">
        <v>1622</v>
      </c>
      <c r="AG330" s="68" t="s">
        <v>1624</v>
      </c>
      <c r="AH330" s="68" t="s">
        <v>1625</v>
      </c>
      <c r="AI330" s="68" t="s">
        <v>1623</v>
      </c>
      <c r="AJ330" s="68" t="s">
        <v>1622</v>
      </c>
      <c r="AK330" s="68" t="s">
        <v>1619</v>
      </c>
      <c r="AL330" s="68" t="s">
        <v>1623</v>
      </c>
      <c r="AM330" s="68" t="s">
        <v>1623</v>
      </c>
      <c r="AN330" s="68" t="s">
        <v>1622</v>
      </c>
      <c r="AO330" s="68" t="s">
        <v>1622</v>
      </c>
      <c r="AP330" s="68" t="s">
        <v>1620</v>
      </c>
      <c r="AQ330" s="68" t="s">
        <v>1623</v>
      </c>
      <c r="AR330" s="68" t="s">
        <v>1620</v>
      </c>
      <c r="AS330" s="68" t="s">
        <v>1622</v>
      </c>
      <c r="AT330" s="68" t="s">
        <v>1624</v>
      </c>
      <c r="AU330" s="68" t="s">
        <v>1622</v>
      </c>
      <c r="AV330" s="68" t="s">
        <v>1626</v>
      </c>
      <c r="AW330" s="68" t="s">
        <v>1622</v>
      </c>
      <c r="AX330" s="68" t="s">
        <v>1621</v>
      </c>
      <c r="AY330" s="68" t="s">
        <v>1624</v>
      </c>
      <c r="AZ330" s="68" t="s">
        <v>164</v>
      </c>
      <c r="BA330" s="68" t="s">
        <v>1626</v>
      </c>
      <c r="BB330" s="68" t="s">
        <v>1623</v>
      </c>
      <c r="BC330" s="68" t="s">
        <v>1622</v>
      </c>
      <c r="BD330" s="68" t="s">
        <v>1624</v>
      </c>
      <c r="BE330" s="68" t="s">
        <v>1622</v>
      </c>
      <c r="BF330" s="68" t="s">
        <v>1623</v>
      </c>
      <c r="BG330" s="68" t="s">
        <v>164</v>
      </c>
      <c r="BH330" s="68" t="s">
        <v>1620</v>
      </c>
      <c r="BI330" s="68" t="s">
        <v>1617</v>
      </c>
      <c r="BJ330" s="68" t="s">
        <v>1626</v>
      </c>
      <c r="BK330" s="68" t="s">
        <v>1626</v>
      </c>
      <c r="BL330" s="68" t="s">
        <v>1619</v>
      </c>
      <c r="BM330" s="68" t="s">
        <v>164</v>
      </c>
    </row>
    <row r="331" spans="1:65">
      <c r="A331" s="132">
        <v>45230</v>
      </c>
      <c r="B331" s="68" t="s">
        <v>1627</v>
      </c>
      <c r="C331" s="68" t="s">
        <v>1625</v>
      </c>
      <c r="D331" s="68" t="s">
        <v>1623</v>
      </c>
      <c r="E331" s="68" t="s">
        <v>1622</v>
      </c>
      <c r="F331" s="68" t="s">
        <v>164</v>
      </c>
      <c r="G331" s="68" t="s">
        <v>1623</v>
      </c>
      <c r="H331" s="68" t="s">
        <v>1622</v>
      </c>
      <c r="I331" s="68" t="s">
        <v>1626</v>
      </c>
      <c r="J331" s="68" t="s">
        <v>164</v>
      </c>
      <c r="K331" s="68" t="s">
        <v>1620</v>
      </c>
      <c r="L331" s="68" t="s">
        <v>1622</v>
      </c>
      <c r="M331" s="68" t="s">
        <v>164</v>
      </c>
      <c r="N331" s="68" t="s">
        <v>1622</v>
      </c>
      <c r="O331" s="68" t="s">
        <v>164</v>
      </c>
      <c r="P331" s="68" t="s">
        <v>1627</v>
      </c>
      <c r="Q331" s="68" t="s">
        <v>164</v>
      </c>
      <c r="R331" s="68" t="s">
        <v>1623</v>
      </c>
      <c r="S331" s="68" t="s">
        <v>1624</v>
      </c>
      <c r="T331" s="68" t="s">
        <v>1623</v>
      </c>
      <c r="U331" s="68" t="s">
        <v>1625</v>
      </c>
      <c r="V331" s="68" t="s">
        <v>164</v>
      </c>
      <c r="W331" s="68" t="s">
        <v>1622</v>
      </c>
      <c r="X331" s="68" t="s">
        <v>1624</v>
      </c>
      <c r="Y331" s="68" t="s">
        <v>1624</v>
      </c>
      <c r="Z331" s="68" t="s">
        <v>1622</v>
      </c>
      <c r="AA331" s="68" t="s">
        <v>1620</v>
      </c>
      <c r="AB331" s="68" t="s">
        <v>1623</v>
      </c>
      <c r="AC331" s="68" t="s">
        <v>1624</v>
      </c>
      <c r="AD331" s="68" t="s">
        <v>1619</v>
      </c>
      <c r="AE331" s="68" t="s">
        <v>164</v>
      </c>
      <c r="AF331" s="68" t="s">
        <v>1622</v>
      </c>
      <c r="AG331" s="68" t="s">
        <v>1624</v>
      </c>
      <c r="AH331" s="68" t="s">
        <v>1625</v>
      </c>
      <c r="AI331" s="68" t="s">
        <v>1623</v>
      </c>
      <c r="AJ331" s="68" t="s">
        <v>1622</v>
      </c>
      <c r="AK331" s="68" t="s">
        <v>1619</v>
      </c>
      <c r="AL331" s="68" t="s">
        <v>1623</v>
      </c>
      <c r="AM331" s="68" t="s">
        <v>1623</v>
      </c>
      <c r="AN331" s="68" t="s">
        <v>1622</v>
      </c>
      <c r="AO331" s="68" t="s">
        <v>1622</v>
      </c>
      <c r="AP331" s="68" t="s">
        <v>1620</v>
      </c>
      <c r="AQ331" s="68" t="s">
        <v>1623</v>
      </c>
      <c r="AR331" s="68" t="s">
        <v>1620</v>
      </c>
      <c r="AS331" s="68" t="s">
        <v>1622</v>
      </c>
      <c r="AT331" s="68" t="s">
        <v>1624</v>
      </c>
      <c r="AU331" s="68" t="s">
        <v>1622</v>
      </c>
      <c r="AV331" s="68" t="s">
        <v>1626</v>
      </c>
      <c r="AW331" s="68" t="s">
        <v>1622</v>
      </c>
      <c r="AX331" s="68" t="s">
        <v>1621</v>
      </c>
      <c r="AY331" s="68" t="s">
        <v>1624</v>
      </c>
      <c r="AZ331" s="68" t="s">
        <v>164</v>
      </c>
      <c r="BA331" s="68" t="s">
        <v>1626</v>
      </c>
      <c r="BB331" s="68" t="s">
        <v>1623</v>
      </c>
      <c r="BC331" s="68" t="s">
        <v>1622</v>
      </c>
      <c r="BD331" s="68" t="s">
        <v>1624</v>
      </c>
      <c r="BE331" s="68" t="s">
        <v>1622</v>
      </c>
      <c r="BF331" s="68" t="s">
        <v>1623</v>
      </c>
      <c r="BG331" s="68" t="s">
        <v>164</v>
      </c>
      <c r="BH331" s="68" t="s">
        <v>1620</v>
      </c>
      <c r="BI331" s="68" t="s">
        <v>1617</v>
      </c>
      <c r="BJ331" s="68" t="s">
        <v>1626</v>
      </c>
      <c r="BK331" s="68" t="s">
        <v>1626</v>
      </c>
      <c r="BL331" s="68" t="s">
        <v>1619</v>
      </c>
      <c r="BM331" s="68" t="s">
        <v>164</v>
      </c>
    </row>
    <row r="332" spans="1:65">
      <c r="A332" s="132">
        <v>45231</v>
      </c>
      <c r="B332" s="68" t="s">
        <v>1627</v>
      </c>
      <c r="C332" s="68" t="s">
        <v>1625</v>
      </c>
      <c r="D332" s="68" t="s">
        <v>1623</v>
      </c>
      <c r="E332" s="68" t="s">
        <v>1622</v>
      </c>
      <c r="F332" s="68" t="s">
        <v>164</v>
      </c>
      <c r="G332" s="68" t="s">
        <v>1623</v>
      </c>
      <c r="H332" s="68" t="s">
        <v>1622</v>
      </c>
      <c r="I332" s="68" t="s">
        <v>1626</v>
      </c>
      <c r="J332" s="68" t="s">
        <v>164</v>
      </c>
      <c r="K332" s="68" t="s">
        <v>1620</v>
      </c>
      <c r="L332" s="68" t="s">
        <v>1622</v>
      </c>
      <c r="M332" s="68" t="s">
        <v>164</v>
      </c>
      <c r="N332" s="68" t="s">
        <v>1622</v>
      </c>
      <c r="O332" s="68" t="s">
        <v>164</v>
      </c>
      <c r="P332" s="68" t="s">
        <v>1627</v>
      </c>
      <c r="Q332" s="68" t="s">
        <v>164</v>
      </c>
      <c r="R332" s="68" t="s">
        <v>1623</v>
      </c>
      <c r="S332" s="68" t="s">
        <v>1624</v>
      </c>
      <c r="T332" s="68" t="s">
        <v>1623</v>
      </c>
      <c r="U332" s="68" t="s">
        <v>1625</v>
      </c>
      <c r="V332" s="68" t="s">
        <v>164</v>
      </c>
      <c r="W332" s="68" t="s">
        <v>1622</v>
      </c>
      <c r="X332" s="68" t="s">
        <v>1624</v>
      </c>
      <c r="Y332" s="68" t="s">
        <v>1624</v>
      </c>
      <c r="Z332" s="68" t="s">
        <v>1622</v>
      </c>
      <c r="AA332" s="68" t="s">
        <v>1620</v>
      </c>
      <c r="AB332" s="68" t="s">
        <v>1623</v>
      </c>
      <c r="AC332" s="68" t="s">
        <v>1624</v>
      </c>
      <c r="AD332" s="68" t="s">
        <v>1619</v>
      </c>
      <c r="AE332" s="68" t="s">
        <v>164</v>
      </c>
      <c r="AF332" s="68" t="s">
        <v>1622</v>
      </c>
      <c r="AG332" s="68" t="s">
        <v>1624</v>
      </c>
      <c r="AH332" s="68" t="s">
        <v>1625</v>
      </c>
      <c r="AI332" s="68" t="s">
        <v>1623</v>
      </c>
      <c r="AJ332" s="68" t="s">
        <v>1622</v>
      </c>
      <c r="AK332" s="68" t="s">
        <v>1619</v>
      </c>
      <c r="AL332" s="68" t="s">
        <v>1623</v>
      </c>
      <c r="AM332" s="68" t="s">
        <v>1623</v>
      </c>
      <c r="AN332" s="68" t="s">
        <v>1622</v>
      </c>
      <c r="AO332" s="68" t="s">
        <v>1622</v>
      </c>
      <c r="AP332" s="68" t="s">
        <v>1620</v>
      </c>
      <c r="AQ332" s="68" t="s">
        <v>1623</v>
      </c>
      <c r="AR332" s="68" t="s">
        <v>1620</v>
      </c>
      <c r="AS332" s="68" t="s">
        <v>1622</v>
      </c>
      <c r="AT332" s="68" t="s">
        <v>1624</v>
      </c>
      <c r="AU332" s="68" t="s">
        <v>1622</v>
      </c>
      <c r="AV332" s="68" t="s">
        <v>1626</v>
      </c>
      <c r="AW332" s="68" t="s">
        <v>1622</v>
      </c>
      <c r="AX332" s="68" t="s">
        <v>1621</v>
      </c>
      <c r="AY332" s="68" t="s">
        <v>1624</v>
      </c>
      <c r="AZ332" s="68" t="s">
        <v>164</v>
      </c>
      <c r="BA332" s="68" t="s">
        <v>1626</v>
      </c>
      <c r="BB332" s="68" t="s">
        <v>1623</v>
      </c>
      <c r="BC332" s="68" t="s">
        <v>1622</v>
      </c>
      <c r="BD332" s="68" t="s">
        <v>1624</v>
      </c>
      <c r="BE332" s="68" t="s">
        <v>1622</v>
      </c>
      <c r="BF332" s="68" t="s">
        <v>1623</v>
      </c>
      <c r="BG332" s="68" t="s">
        <v>164</v>
      </c>
      <c r="BH332" s="68" t="s">
        <v>1620</v>
      </c>
      <c r="BI332" s="68" t="s">
        <v>1617</v>
      </c>
      <c r="BJ332" s="68" t="s">
        <v>1626</v>
      </c>
      <c r="BK332" s="68" t="s">
        <v>1626</v>
      </c>
      <c r="BL332" s="68" t="s">
        <v>1619</v>
      </c>
      <c r="BM332" s="68" t="s">
        <v>164</v>
      </c>
    </row>
    <row r="333" spans="1:65">
      <c r="A333" s="132">
        <v>45232</v>
      </c>
      <c r="B333" s="68" t="s">
        <v>1627</v>
      </c>
      <c r="C333" s="68" t="s">
        <v>1625</v>
      </c>
      <c r="D333" s="68" t="s">
        <v>1623</v>
      </c>
      <c r="E333" s="68" t="s">
        <v>1622</v>
      </c>
      <c r="F333" s="68" t="s">
        <v>164</v>
      </c>
      <c r="G333" s="68" t="s">
        <v>1623</v>
      </c>
      <c r="H333" s="68" t="s">
        <v>1622</v>
      </c>
      <c r="I333" s="68" t="s">
        <v>1626</v>
      </c>
      <c r="J333" s="68" t="s">
        <v>164</v>
      </c>
      <c r="K333" s="68" t="s">
        <v>1620</v>
      </c>
      <c r="L333" s="68" t="s">
        <v>1622</v>
      </c>
      <c r="M333" s="68" t="s">
        <v>164</v>
      </c>
      <c r="N333" s="68" t="s">
        <v>1622</v>
      </c>
      <c r="O333" s="68" t="s">
        <v>164</v>
      </c>
      <c r="P333" s="68" t="s">
        <v>1627</v>
      </c>
      <c r="Q333" s="68" t="s">
        <v>164</v>
      </c>
      <c r="R333" s="68" t="s">
        <v>1623</v>
      </c>
      <c r="S333" s="68" t="s">
        <v>1624</v>
      </c>
      <c r="T333" s="68" t="s">
        <v>1623</v>
      </c>
      <c r="U333" s="68" t="s">
        <v>1625</v>
      </c>
      <c r="V333" s="68" t="s">
        <v>164</v>
      </c>
      <c r="W333" s="68" t="s">
        <v>1622</v>
      </c>
      <c r="X333" s="68" t="s">
        <v>1624</v>
      </c>
      <c r="Y333" s="68" t="s">
        <v>1624</v>
      </c>
      <c r="Z333" s="68" t="s">
        <v>1622</v>
      </c>
      <c r="AA333" s="68" t="s">
        <v>1620</v>
      </c>
      <c r="AB333" s="68" t="s">
        <v>1623</v>
      </c>
      <c r="AC333" s="68" t="s">
        <v>1624</v>
      </c>
      <c r="AD333" s="68" t="s">
        <v>1619</v>
      </c>
      <c r="AE333" s="68" t="s">
        <v>164</v>
      </c>
      <c r="AF333" s="68" t="s">
        <v>1622</v>
      </c>
      <c r="AG333" s="68" t="s">
        <v>1624</v>
      </c>
      <c r="AH333" s="68" t="s">
        <v>1625</v>
      </c>
      <c r="AI333" s="68" t="s">
        <v>1623</v>
      </c>
      <c r="AJ333" s="68" t="s">
        <v>1622</v>
      </c>
      <c r="AK333" s="68" t="s">
        <v>1619</v>
      </c>
      <c r="AL333" s="68" t="s">
        <v>1623</v>
      </c>
      <c r="AM333" s="68" t="s">
        <v>1623</v>
      </c>
      <c r="AN333" s="68" t="s">
        <v>1622</v>
      </c>
      <c r="AO333" s="68" t="s">
        <v>1622</v>
      </c>
      <c r="AP333" s="68" t="s">
        <v>1620</v>
      </c>
      <c r="AQ333" s="68" t="s">
        <v>1623</v>
      </c>
      <c r="AR333" s="68" t="s">
        <v>1620</v>
      </c>
      <c r="AS333" s="68" t="s">
        <v>1622</v>
      </c>
      <c r="AT333" s="68" t="s">
        <v>1624</v>
      </c>
      <c r="AU333" s="68" t="s">
        <v>1622</v>
      </c>
      <c r="AV333" s="68" t="s">
        <v>1626</v>
      </c>
      <c r="AW333" s="68" t="s">
        <v>1622</v>
      </c>
      <c r="AX333" s="68" t="s">
        <v>1621</v>
      </c>
      <c r="AY333" s="68" t="s">
        <v>1624</v>
      </c>
      <c r="AZ333" s="68" t="s">
        <v>164</v>
      </c>
      <c r="BA333" s="68" t="s">
        <v>1626</v>
      </c>
      <c r="BB333" s="68" t="s">
        <v>1623</v>
      </c>
      <c r="BC333" s="68" t="s">
        <v>1622</v>
      </c>
      <c r="BD333" s="68" t="s">
        <v>1624</v>
      </c>
      <c r="BE333" s="68" t="s">
        <v>1622</v>
      </c>
      <c r="BF333" s="68" t="s">
        <v>1623</v>
      </c>
      <c r="BG333" s="68" t="s">
        <v>164</v>
      </c>
      <c r="BH333" s="68" t="s">
        <v>1620</v>
      </c>
      <c r="BI333" s="68" t="s">
        <v>1617</v>
      </c>
      <c r="BJ333" s="68" t="s">
        <v>1626</v>
      </c>
      <c r="BK333" s="68" t="s">
        <v>1626</v>
      </c>
      <c r="BL333" s="68" t="s">
        <v>1619</v>
      </c>
      <c r="BM333" s="68" t="s">
        <v>164</v>
      </c>
    </row>
    <row r="334" spans="1:65">
      <c r="A334" s="132">
        <v>45233</v>
      </c>
      <c r="B334" s="68" t="s">
        <v>1627</v>
      </c>
      <c r="C334" s="68" t="s">
        <v>1625</v>
      </c>
      <c r="D334" s="68" t="s">
        <v>1623</v>
      </c>
      <c r="E334" s="68" t="s">
        <v>1622</v>
      </c>
      <c r="F334" s="68" t="s">
        <v>164</v>
      </c>
      <c r="G334" s="68" t="s">
        <v>1623</v>
      </c>
      <c r="H334" s="68" t="s">
        <v>1622</v>
      </c>
      <c r="I334" s="68" t="s">
        <v>1626</v>
      </c>
      <c r="J334" s="68" t="s">
        <v>164</v>
      </c>
      <c r="K334" s="68" t="s">
        <v>1620</v>
      </c>
      <c r="L334" s="68" t="s">
        <v>1622</v>
      </c>
      <c r="M334" s="68" t="s">
        <v>164</v>
      </c>
      <c r="N334" s="68" t="s">
        <v>1622</v>
      </c>
      <c r="O334" s="68" t="s">
        <v>164</v>
      </c>
      <c r="P334" s="68" t="s">
        <v>1627</v>
      </c>
      <c r="Q334" s="68" t="s">
        <v>164</v>
      </c>
      <c r="R334" s="68" t="s">
        <v>1623</v>
      </c>
      <c r="S334" s="68" t="s">
        <v>1624</v>
      </c>
      <c r="T334" s="68" t="s">
        <v>1623</v>
      </c>
      <c r="U334" s="68" t="s">
        <v>1625</v>
      </c>
      <c r="V334" s="68" t="s">
        <v>164</v>
      </c>
      <c r="W334" s="68" t="s">
        <v>1622</v>
      </c>
      <c r="X334" s="68" t="s">
        <v>1624</v>
      </c>
      <c r="Y334" s="68" t="s">
        <v>1624</v>
      </c>
      <c r="Z334" s="68" t="s">
        <v>1622</v>
      </c>
      <c r="AA334" s="68" t="s">
        <v>1620</v>
      </c>
      <c r="AB334" s="68" t="s">
        <v>1623</v>
      </c>
      <c r="AC334" s="68" t="s">
        <v>1624</v>
      </c>
      <c r="AD334" s="68" t="s">
        <v>1619</v>
      </c>
      <c r="AE334" s="68" t="s">
        <v>164</v>
      </c>
      <c r="AF334" s="68" t="s">
        <v>1622</v>
      </c>
      <c r="AG334" s="68" t="s">
        <v>1624</v>
      </c>
      <c r="AH334" s="68" t="s">
        <v>1625</v>
      </c>
      <c r="AI334" s="68" t="s">
        <v>1623</v>
      </c>
      <c r="AJ334" s="68" t="s">
        <v>1622</v>
      </c>
      <c r="AK334" s="68" t="s">
        <v>1619</v>
      </c>
      <c r="AL334" s="68" t="s">
        <v>1623</v>
      </c>
      <c r="AM334" s="68" t="s">
        <v>1623</v>
      </c>
      <c r="AN334" s="68" t="s">
        <v>1622</v>
      </c>
      <c r="AO334" s="68" t="s">
        <v>1622</v>
      </c>
      <c r="AP334" s="68" t="s">
        <v>1620</v>
      </c>
      <c r="AQ334" s="68" t="s">
        <v>1623</v>
      </c>
      <c r="AR334" s="68" t="s">
        <v>1620</v>
      </c>
      <c r="AS334" s="68" t="s">
        <v>1622</v>
      </c>
      <c r="AT334" s="68" t="s">
        <v>1624</v>
      </c>
      <c r="AU334" s="68" t="s">
        <v>1622</v>
      </c>
      <c r="AV334" s="68" t="s">
        <v>1626</v>
      </c>
      <c r="AW334" s="68" t="s">
        <v>1622</v>
      </c>
      <c r="AX334" s="68" t="s">
        <v>1621</v>
      </c>
      <c r="AY334" s="68" t="s">
        <v>1624</v>
      </c>
      <c r="AZ334" s="68" t="s">
        <v>164</v>
      </c>
      <c r="BA334" s="68" t="s">
        <v>1626</v>
      </c>
      <c r="BB334" s="68" t="s">
        <v>1623</v>
      </c>
      <c r="BC334" s="68" t="s">
        <v>1622</v>
      </c>
      <c r="BD334" s="68" t="s">
        <v>1624</v>
      </c>
      <c r="BE334" s="68" t="s">
        <v>1622</v>
      </c>
      <c r="BF334" s="68" t="s">
        <v>1623</v>
      </c>
      <c r="BG334" s="68" t="s">
        <v>164</v>
      </c>
      <c r="BH334" s="68" t="s">
        <v>1620</v>
      </c>
      <c r="BI334" s="68" t="s">
        <v>1617</v>
      </c>
      <c r="BJ334" s="68" t="s">
        <v>1626</v>
      </c>
      <c r="BK334" s="68" t="s">
        <v>1626</v>
      </c>
      <c r="BL334" s="68" t="s">
        <v>1619</v>
      </c>
      <c r="BM334" s="68" t="s">
        <v>164</v>
      </c>
    </row>
    <row r="335" spans="1:65">
      <c r="A335" s="132">
        <v>45233</v>
      </c>
      <c r="B335" s="68" t="s">
        <v>1627</v>
      </c>
      <c r="C335" s="68" t="s">
        <v>1625</v>
      </c>
      <c r="D335" s="68" t="s">
        <v>1623</v>
      </c>
      <c r="E335" s="68" t="s">
        <v>1622</v>
      </c>
      <c r="F335" s="68" t="s">
        <v>164</v>
      </c>
      <c r="G335" s="68" t="s">
        <v>1623</v>
      </c>
      <c r="H335" s="68" t="s">
        <v>1622</v>
      </c>
      <c r="I335" s="68" t="s">
        <v>1626</v>
      </c>
      <c r="J335" s="68" t="s">
        <v>164</v>
      </c>
      <c r="K335" s="68" t="s">
        <v>1620</v>
      </c>
      <c r="L335" s="68" t="s">
        <v>1622</v>
      </c>
      <c r="M335" s="68" t="s">
        <v>164</v>
      </c>
      <c r="N335" s="68" t="s">
        <v>1622</v>
      </c>
      <c r="O335" s="68" t="s">
        <v>164</v>
      </c>
      <c r="P335" s="68" t="s">
        <v>1627</v>
      </c>
      <c r="Q335" s="68" t="s">
        <v>164</v>
      </c>
      <c r="R335" s="68" t="s">
        <v>1623</v>
      </c>
      <c r="S335" s="68" t="s">
        <v>1624</v>
      </c>
      <c r="T335" s="68" t="s">
        <v>1623</v>
      </c>
      <c r="U335" s="68" t="s">
        <v>1625</v>
      </c>
      <c r="V335" s="68" t="s">
        <v>164</v>
      </c>
      <c r="W335" s="68" t="s">
        <v>1622</v>
      </c>
      <c r="X335" s="68" t="s">
        <v>1624</v>
      </c>
      <c r="Y335" s="68" t="s">
        <v>1624</v>
      </c>
      <c r="Z335" s="68" t="s">
        <v>1622</v>
      </c>
      <c r="AA335" s="68" t="s">
        <v>1620</v>
      </c>
      <c r="AB335" s="68" t="s">
        <v>1623</v>
      </c>
      <c r="AC335" s="68" t="s">
        <v>1624</v>
      </c>
      <c r="AD335" s="68" t="s">
        <v>1619</v>
      </c>
      <c r="AE335" s="68" t="s">
        <v>164</v>
      </c>
      <c r="AF335" s="68" t="s">
        <v>1622</v>
      </c>
      <c r="AG335" s="68" t="s">
        <v>1624</v>
      </c>
      <c r="AH335" s="68" t="s">
        <v>1625</v>
      </c>
      <c r="AI335" s="68" t="s">
        <v>1623</v>
      </c>
      <c r="AJ335" s="68" t="s">
        <v>1622</v>
      </c>
      <c r="AK335" s="68" t="s">
        <v>1619</v>
      </c>
      <c r="AL335" s="68" t="s">
        <v>1623</v>
      </c>
      <c r="AM335" s="68" t="s">
        <v>1623</v>
      </c>
      <c r="AN335" s="68" t="s">
        <v>1622</v>
      </c>
      <c r="AO335" s="68" t="s">
        <v>1622</v>
      </c>
      <c r="AP335" s="68" t="s">
        <v>1620</v>
      </c>
      <c r="AQ335" s="68" t="s">
        <v>1623</v>
      </c>
      <c r="AR335" s="68" t="s">
        <v>1620</v>
      </c>
      <c r="AS335" s="68" t="s">
        <v>1622</v>
      </c>
      <c r="AT335" s="68" t="s">
        <v>1624</v>
      </c>
      <c r="AU335" s="68" t="s">
        <v>1622</v>
      </c>
      <c r="AV335" s="68" t="s">
        <v>1626</v>
      </c>
      <c r="AW335" s="68" t="s">
        <v>1622</v>
      </c>
      <c r="AX335" s="68" t="s">
        <v>1621</v>
      </c>
      <c r="AY335" s="68" t="s">
        <v>1624</v>
      </c>
      <c r="AZ335" s="68" t="s">
        <v>164</v>
      </c>
      <c r="BA335" s="68" t="s">
        <v>1626</v>
      </c>
      <c r="BB335" s="68" t="s">
        <v>1623</v>
      </c>
      <c r="BC335" s="68" t="s">
        <v>1622</v>
      </c>
      <c r="BD335" s="68" t="s">
        <v>1624</v>
      </c>
      <c r="BE335" s="68" t="s">
        <v>1622</v>
      </c>
      <c r="BF335" s="68" t="s">
        <v>1623</v>
      </c>
      <c r="BG335" s="68" t="s">
        <v>164</v>
      </c>
      <c r="BH335" s="68" t="s">
        <v>1620</v>
      </c>
      <c r="BI335" s="68" t="s">
        <v>1617</v>
      </c>
      <c r="BJ335" s="68" t="s">
        <v>1626</v>
      </c>
      <c r="BK335" s="68" t="s">
        <v>1626</v>
      </c>
      <c r="BL335" s="68" t="s">
        <v>1619</v>
      </c>
      <c r="BM335" s="68" t="s">
        <v>164</v>
      </c>
    </row>
    <row r="336" spans="1:65">
      <c r="A336" s="132">
        <v>45234</v>
      </c>
      <c r="B336" s="68" t="s">
        <v>1627</v>
      </c>
      <c r="C336" s="68" t="s">
        <v>1625</v>
      </c>
      <c r="D336" s="68" t="s">
        <v>1623</v>
      </c>
      <c r="E336" s="68" t="s">
        <v>1622</v>
      </c>
      <c r="F336" s="68" t="s">
        <v>164</v>
      </c>
      <c r="G336" s="68" t="s">
        <v>1623</v>
      </c>
      <c r="H336" s="68" t="s">
        <v>1622</v>
      </c>
      <c r="I336" s="68" t="s">
        <v>1626</v>
      </c>
      <c r="J336" s="68" t="s">
        <v>164</v>
      </c>
      <c r="K336" s="68" t="s">
        <v>1620</v>
      </c>
      <c r="L336" s="68" t="s">
        <v>1622</v>
      </c>
      <c r="M336" s="68" t="s">
        <v>164</v>
      </c>
      <c r="N336" s="68" t="s">
        <v>1622</v>
      </c>
      <c r="O336" s="68" t="s">
        <v>164</v>
      </c>
      <c r="P336" s="68" t="s">
        <v>1627</v>
      </c>
      <c r="Q336" s="68" t="s">
        <v>164</v>
      </c>
      <c r="R336" s="68" t="s">
        <v>1623</v>
      </c>
      <c r="S336" s="68" t="s">
        <v>1624</v>
      </c>
      <c r="T336" s="68" t="s">
        <v>1623</v>
      </c>
      <c r="U336" s="68" t="s">
        <v>1625</v>
      </c>
      <c r="V336" s="68" t="s">
        <v>164</v>
      </c>
      <c r="W336" s="68" t="s">
        <v>1622</v>
      </c>
      <c r="X336" s="68" t="s">
        <v>1624</v>
      </c>
      <c r="Y336" s="68" t="s">
        <v>1624</v>
      </c>
      <c r="Z336" s="68" t="s">
        <v>1622</v>
      </c>
      <c r="AA336" s="68" t="s">
        <v>1620</v>
      </c>
      <c r="AB336" s="68" t="s">
        <v>1623</v>
      </c>
      <c r="AC336" s="68" t="s">
        <v>1624</v>
      </c>
      <c r="AD336" s="68" t="s">
        <v>1619</v>
      </c>
      <c r="AE336" s="68" t="s">
        <v>164</v>
      </c>
      <c r="AF336" s="68" t="s">
        <v>1622</v>
      </c>
      <c r="AG336" s="68" t="s">
        <v>1624</v>
      </c>
      <c r="AH336" s="68" t="s">
        <v>1625</v>
      </c>
      <c r="AI336" s="68" t="s">
        <v>1623</v>
      </c>
      <c r="AJ336" s="68" t="s">
        <v>1622</v>
      </c>
      <c r="AK336" s="68" t="s">
        <v>1619</v>
      </c>
      <c r="AL336" s="68" t="s">
        <v>1623</v>
      </c>
      <c r="AM336" s="68" t="s">
        <v>1623</v>
      </c>
      <c r="AN336" s="68" t="s">
        <v>1622</v>
      </c>
      <c r="AO336" s="68" t="s">
        <v>1622</v>
      </c>
      <c r="AP336" s="68" t="s">
        <v>1620</v>
      </c>
      <c r="AQ336" s="68" t="s">
        <v>1623</v>
      </c>
      <c r="AR336" s="68" t="s">
        <v>1620</v>
      </c>
      <c r="AS336" s="68" t="s">
        <v>1622</v>
      </c>
      <c r="AT336" s="68" t="s">
        <v>1624</v>
      </c>
      <c r="AU336" s="68" t="s">
        <v>1622</v>
      </c>
      <c r="AV336" s="68" t="s">
        <v>1626</v>
      </c>
      <c r="AW336" s="68" t="s">
        <v>1622</v>
      </c>
      <c r="AX336" s="68" t="s">
        <v>1621</v>
      </c>
      <c r="AY336" s="68" t="s">
        <v>1624</v>
      </c>
      <c r="AZ336" s="68" t="s">
        <v>164</v>
      </c>
      <c r="BA336" s="68" t="s">
        <v>1626</v>
      </c>
      <c r="BB336" s="68" t="s">
        <v>1623</v>
      </c>
      <c r="BC336" s="68" t="s">
        <v>1622</v>
      </c>
      <c r="BD336" s="68" t="s">
        <v>1624</v>
      </c>
      <c r="BE336" s="68" t="s">
        <v>1622</v>
      </c>
      <c r="BF336" s="68" t="s">
        <v>1623</v>
      </c>
      <c r="BG336" s="68" t="s">
        <v>164</v>
      </c>
      <c r="BH336" s="68" t="s">
        <v>1620</v>
      </c>
      <c r="BI336" s="68" t="s">
        <v>1617</v>
      </c>
      <c r="BJ336" s="68" t="s">
        <v>1626</v>
      </c>
      <c r="BK336" s="68" t="s">
        <v>1626</v>
      </c>
      <c r="BL336" s="68" t="s">
        <v>1619</v>
      </c>
      <c r="BM336" s="68" t="s">
        <v>164</v>
      </c>
    </row>
    <row r="337" spans="1:65">
      <c r="A337" s="132">
        <v>45235</v>
      </c>
      <c r="B337" s="68" t="s">
        <v>1627</v>
      </c>
      <c r="C337" s="68" t="s">
        <v>1625</v>
      </c>
      <c r="D337" s="68" t="s">
        <v>1623</v>
      </c>
      <c r="E337" s="68" t="s">
        <v>1622</v>
      </c>
      <c r="F337" s="68" t="s">
        <v>164</v>
      </c>
      <c r="G337" s="68" t="s">
        <v>1623</v>
      </c>
      <c r="H337" s="68" t="s">
        <v>1622</v>
      </c>
      <c r="I337" s="68" t="s">
        <v>1626</v>
      </c>
      <c r="J337" s="68" t="s">
        <v>164</v>
      </c>
      <c r="K337" s="68" t="s">
        <v>1620</v>
      </c>
      <c r="L337" s="68" t="s">
        <v>1622</v>
      </c>
      <c r="M337" s="68" t="s">
        <v>164</v>
      </c>
      <c r="N337" s="68" t="s">
        <v>1622</v>
      </c>
      <c r="O337" s="68" t="s">
        <v>164</v>
      </c>
      <c r="P337" s="68" t="s">
        <v>1627</v>
      </c>
      <c r="Q337" s="68" t="s">
        <v>164</v>
      </c>
      <c r="R337" s="68" t="s">
        <v>1623</v>
      </c>
      <c r="S337" s="68" t="s">
        <v>1624</v>
      </c>
      <c r="T337" s="68" t="s">
        <v>1623</v>
      </c>
      <c r="U337" s="68" t="s">
        <v>1625</v>
      </c>
      <c r="V337" s="68" t="s">
        <v>164</v>
      </c>
      <c r="W337" s="68" t="s">
        <v>1622</v>
      </c>
      <c r="X337" s="68" t="s">
        <v>1624</v>
      </c>
      <c r="Y337" s="68" t="s">
        <v>1624</v>
      </c>
      <c r="Z337" s="68" t="s">
        <v>1622</v>
      </c>
      <c r="AA337" s="68" t="s">
        <v>1620</v>
      </c>
      <c r="AB337" s="68" t="s">
        <v>1623</v>
      </c>
      <c r="AC337" s="68" t="s">
        <v>1624</v>
      </c>
      <c r="AD337" s="68" t="s">
        <v>1619</v>
      </c>
      <c r="AE337" s="68" t="s">
        <v>164</v>
      </c>
      <c r="AF337" s="68" t="s">
        <v>1622</v>
      </c>
      <c r="AG337" s="68" t="s">
        <v>1624</v>
      </c>
      <c r="AH337" s="68" t="s">
        <v>1625</v>
      </c>
      <c r="AI337" s="68" t="s">
        <v>1623</v>
      </c>
      <c r="AJ337" s="68" t="s">
        <v>1622</v>
      </c>
      <c r="AK337" s="68" t="s">
        <v>1619</v>
      </c>
      <c r="AL337" s="68" t="s">
        <v>1623</v>
      </c>
      <c r="AM337" s="68" t="s">
        <v>1623</v>
      </c>
      <c r="AN337" s="68" t="s">
        <v>1622</v>
      </c>
      <c r="AO337" s="68" t="s">
        <v>1622</v>
      </c>
      <c r="AP337" s="68" t="s">
        <v>1620</v>
      </c>
      <c r="AQ337" s="68" t="s">
        <v>1623</v>
      </c>
      <c r="AR337" s="68" t="s">
        <v>1620</v>
      </c>
      <c r="AS337" s="68" t="s">
        <v>1622</v>
      </c>
      <c r="AT337" s="68" t="s">
        <v>1624</v>
      </c>
      <c r="AU337" s="68" t="s">
        <v>1622</v>
      </c>
      <c r="AV337" s="68" t="s">
        <v>1626</v>
      </c>
      <c r="AW337" s="68" t="s">
        <v>1622</v>
      </c>
      <c r="AX337" s="68" t="s">
        <v>1621</v>
      </c>
      <c r="AY337" s="68" t="s">
        <v>1624</v>
      </c>
      <c r="AZ337" s="68" t="s">
        <v>164</v>
      </c>
      <c r="BA337" s="68" t="s">
        <v>1626</v>
      </c>
      <c r="BB337" s="68" t="s">
        <v>1623</v>
      </c>
      <c r="BC337" s="68" t="s">
        <v>1622</v>
      </c>
      <c r="BD337" s="68" t="s">
        <v>1624</v>
      </c>
      <c r="BE337" s="68" t="s">
        <v>1622</v>
      </c>
      <c r="BF337" s="68" t="s">
        <v>1623</v>
      </c>
      <c r="BG337" s="68" t="s">
        <v>164</v>
      </c>
      <c r="BH337" s="68" t="s">
        <v>1620</v>
      </c>
      <c r="BI337" s="68" t="s">
        <v>1617</v>
      </c>
      <c r="BJ337" s="68" t="s">
        <v>1626</v>
      </c>
      <c r="BK337" s="68" t="s">
        <v>1626</v>
      </c>
      <c r="BL337" s="68" t="s">
        <v>1619</v>
      </c>
      <c r="BM337" s="68" t="s">
        <v>164</v>
      </c>
    </row>
    <row r="338" spans="1:65">
      <c r="A338" s="132">
        <v>45236</v>
      </c>
      <c r="B338" s="68" t="s">
        <v>1627</v>
      </c>
      <c r="C338" s="68" t="s">
        <v>1625</v>
      </c>
      <c r="D338" s="68" t="s">
        <v>1623</v>
      </c>
      <c r="E338" s="68" t="s">
        <v>1622</v>
      </c>
      <c r="F338" s="68" t="s">
        <v>164</v>
      </c>
      <c r="G338" s="68" t="s">
        <v>1623</v>
      </c>
      <c r="H338" s="68" t="s">
        <v>1622</v>
      </c>
      <c r="I338" s="68" t="s">
        <v>1626</v>
      </c>
      <c r="J338" s="68" t="s">
        <v>164</v>
      </c>
      <c r="K338" s="68" t="s">
        <v>1620</v>
      </c>
      <c r="L338" s="68" t="s">
        <v>1622</v>
      </c>
      <c r="M338" s="68" t="s">
        <v>164</v>
      </c>
      <c r="N338" s="68" t="s">
        <v>1622</v>
      </c>
      <c r="O338" s="68" t="s">
        <v>164</v>
      </c>
      <c r="P338" s="68" t="s">
        <v>1627</v>
      </c>
      <c r="Q338" s="68" t="s">
        <v>164</v>
      </c>
      <c r="R338" s="68" t="s">
        <v>1623</v>
      </c>
      <c r="S338" s="68" t="s">
        <v>1624</v>
      </c>
      <c r="T338" s="68" t="s">
        <v>1623</v>
      </c>
      <c r="U338" s="68" t="s">
        <v>1625</v>
      </c>
      <c r="V338" s="68" t="s">
        <v>164</v>
      </c>
      <c r="W338" s="68" t="s">
        <v>1622</v>
      </c>
      <c r="X338" s="68" t="s">
        <v>1624</v>
      </c>
      <c r="Y338" s="68" t="s">
        <v>1624</v>
      </c>
      <c r="Z338" s="68" t="s">
        <v>1622</v>
      </c>
      <c r="AA338" s="68" t="s">
        <v>1620</v>
      </c>
      <c r="AB338" s="68" t="s">
        <v>1623</v>
      </c>
      <c r="AC338" s="68" t="s">
        <v>1624</v>
      </c>
      <c r="AD338" s="68" t="s">
        <v>1619</v>
      </c>
      <c r="AE338" s="68" t="s">
        <v>164</v>
      </c>
      <c r="AF338" s="68" t="s">
        <v>1622</v>
      </c>
      <c r="AG338" s="68" t="s">
        <v>1624</v>
      </c>
      <c r="AH338" s="68" t="s">
        <v>1625</v>
      </c>
      <c r="AI338" s="68" t="s">
        <v>1623</v>
      </c>
      <c r="AJ338" s="68" t="s">
        <v>1622</v>
      </c>
      <c r="AK338" s="68" t="s">
        <v>1619</v>
      </c>
      <c r="AL338" s="68" t="s">
        <v>1623</v>
      </c>
      <c r="AM338" s="68" t="s">
        <v>1623</v>
      </c>
      <c r="AN338" s="68" t="s">
        <v>1622</v>
      </c>
      <c r="AO338" s="68" t="s">
        <v>1622</v>
      </c>
      <c r="AP338" s="68" t="s">
        <v>1620</v>
      </c>
      <c r="AQ338" s="68" t="s">
        <v>1623</v>
      </c>
      <c r="AR338" s="68" t="s">
        <v>1620</v>
      </c>
      <c r="AS338" s="68" t="s">
        <v>1622</v>
      </c>
      <c r="AT338" s="68" t="s">
        <v>1624</v>
      </c>
      <c r="AU338" s="68" t="s">
        <v>1622</v>
      </c>
      <c r="AV338" s="68" t="s">
        <v>1626</v>
      </c>
      <c r="AW338" s="68" t="s">
        <v>1622</v>
      </c>
      <c r="AX338" s="68" t="s">
        <v>1621</v>
      </c>
      <c r="AY338" s="68" t="s">
        <v>1624</v>
      </c>
      <c r="AZ338" s="68" t="s">
        <v>164</v>
      </c>
      <c r="BA338" s="68" t="s">
        <v>1626</v>
      </c>
      <c r="BB338" s="68" t="s">
        <v>1623</v>
      </c>
      <c r="BC338" s="68" t="s">
        <v>1622</v>
      </c>
      <c r="BD338" s="68" t="s">
        <v>1624</v>
      </c>
      <c r="BE338" s="68" t="s">
        <v>1622</v>
      </c>
      <c r="BF338" s="68" t="s">
        <v>1623</v>
      </c>
      <c r="BG338" s="68" t="s">
        <v>164</v>
      </c>
      <c r="BH338" s="68" t="s">
        <v>1620</v>
      </c>
      <c r="BI338" s="68" t="s">
        <v>1617</v>
      </c>
      <c r="BJ338" s="68" t="s">
        <v>1626</v>
      </c>
      <c r="BK338" s="68" t="s">
        <v>1626</v>
      </c>
      <c r="BL338" s="68" t="s">
        <v>1619</v>
      </c>
      <c r="BM338" s="68" t="s">
        <v>164</v>
      </c>
    </row>
    <row r="339" spans="1:65">
      <c r="A339" s="132">
        <v>45237</v>
      </c>
      <c r="B339" s="68" t="s">
        <v>1627</v>
      </c>
      <c r="C339" s="68" t="s">
        <v>1625</v>
      </c>
      <c r="D339" s="68" t="s">
        <v>1623</v>
      </c>
      <c r="E339" s="68" t="s">
        <v>1622</v>
      </c>
      <c r="F339" s="68" t="s">
        <v>164</v>
      </c>
      <c r="G339" s="68" t="s">
        <v>1623</v>
      </c>
      <c r="H339" s="68" t="s">
        <v>1622</v>
      </c>
      <c r="I339" s="68" t="s">
        <v>1626</v>
      </c>
      <c r="J339" s="68" t="s">
        <v>164</v>
      </c>
      <c r="K339" s="68" t="s">
        <v>1620</v>
      </c>
      <c r="L339" s="68" t="s">
        <v>1622</v>
      </c>
      <c r="M339" s="68" t="s">
        <v>164</v>
      </c>
      <c r="N339" s="68" t="s">
        <v>1622</v>
      </c>
      <c r="O339" s="68" t="s">
        <v>164</v>
      </c>
      <c r="P339" s="68" t="s">
        <v>1627</v>
      </c>
      <c r="Q339" s="68" t="s">
        <v>164</v>
      </c>
      <c r="R339" s="68" t="s">
        <v>1623</v>
      </c>
      <c r="S339" s="68" t="s">
        <v>1624</v>
      </c>
      <c r="T339" s="68" t="s">
        <v>1623</v>
      </c>
      <c r="U339" s="68" t="s">
        <v>1625</v>
      </c>
      <c r="V339" s="68" t="s">
        <v>164</v>
      </c>
      <c r="W339" s="68" t="s">
        <v>1622</v>
      </c>
      <c r="X339" s="68" t="s">
        <v>1624</v>
      </c>
      <c r="Y339" s="68" t="s">
        <v>1624</v>
      </c>
      <c r="Z339" s="68" t="s">
        <v>1622</v>
      </c>
      <c r="AA339" s="68" t="s">
        <v>1620</v>
      </c>
      <c r="AB339" s="68" t="s">
        <v>1623</v>
      </c>
      <c r="AC339" s="68" t="s">
        <v>1624</v>
      </c>
      <c r="AD339" s="68" t="s">
        <v>1619</v>
      </c>
      <c r="AE339" s="68" t="s">
        <v>164</v>
      </c>
      <c r="AF339" s="68" t="s">
        <v>1622</v>
      </c>
      <c r="AG339" s="68" t="s">
        <v>1624</v>
      </c>
      <c r="AH339" s="68" t="s">
        <v>1625</v>
      </c>
      <c r="AI339" s="68" t="s">
        <v>1623</v>
      </c>
      <c r="AJ339" s="68" t="s">
        <v>1622</v>
      </c>
      <c r="AK339" s="68" t="s">
        <v>1619</v>
      </c>
      <c r="AL339" s="68" t="s">
        <v>1623</v>
      </c>
      <c r="AM339" s="68" t="s">
        <v>1623</v>
      </c>
      <c r="AN339" s="68" t="s">
        <v>1622</v>
      </c>
      <c r="AO339" s="68" t="s">
        <v>1622</v>
      </c>
      <c r="AP339" s="68" t="s">
        <v>1620</v>
      </c>
      <c r="AQ339" s="68" t="s">
        <v>1623</v>
      </c>
      <c r="AR339" s="68" t="s">
        <v>1620</v>
      </c>
      <c r="AS339" s="68" t="s">
        <v>1622</v>
      </c>
      <c r="AT339" s="68" t="s">
        <v>1624</v>
      </c>
      <c r="AU339" s="68" t="s">
        <v>1622</v>
      </c>
      <c r="AV339" s="68" t="s">
        <v>1626</v>
      </c>
      <c r="AW339" s="68" t="s">
        <v>1622</v>
      </c>
      <c r="AX339" s="68" t="s">
        <v>1621</v>
      </c>
      <c r="AY339" s="68" t="s">
        <v>1624</v>
      </c>
      <c r="AZ339" s="68" t="s">
        <v>164</v>
      </c>
      <c r="BA339" s="68" t="s">
        <v>1626</v>
      </c>
      <c r="BB339" s="68" t="s">
        <v>1623</v>
      </c>
      <c r="BC339" s="68" t="s">
        <v>1622</v>
      </c>
      <c r="BD339" s="68" t="s">
        <v>1624</v>
      </c>
      <c r="BE339" s="68" t="s">
        <v>1622</v>
      </c>
      <c r="BF339" s="68" t="s">
        <v>1623</v>
      </c>
      <c r="BG339" s="68" t="s">
        <v>164</v>
      </c>
      <c r="BH339" s="68" t="s">
        <v>1620</v>
      </c>
      <c r="BI339" s="68" t="s">
        <v>1617</v>
      </c>
      <c r="BJ339" s="68" t="s">
        <v>1626</v>
      </c>
      <c r="BK339" s="68" t="s">
        <v>1626</v>
      </c>
      <c r="BL339" s="68" t="s">
        <v>1619</v>
      </c>
      <c r="BM339" s="68" t="s">
        <v>164</v>
      </c>
    </row>
    <row r="340" spans="1:65">
      <c r="A340" s="132">
        <v>45238</v>
      </c>
      <c r="B340" s="68" t="s">
        <v>1627</v>
      </c>
      <c r="C340" s="68" t="s">
        <v>1625</v>
      </c>
      <c r="D340" s="68" t="s">
        <v>1623</v>
      </c>
      <c r="E340" s="68" t="s">
        <v>1622</v>
      </c>
      <c r="F340" s="68" t="s">
        <v>164</v>
      </c>
      <c r="G340" s="68" t="s">
        <v>1623</v>
      </c>
      <c r="H340" s="68" t="s">
        <v>1622</v>
      </c>
      <c r="I340" s="68" t="s">
        <v>1626</v>
      </c>
      <c r="J340" s="68" t="s">
        <v>164</v>
      </c>
      <c r="K340" s="68" t="s">
        <v>1620</v>
      </c>
      <c r="L340" s="68" t="s">
        <v>1622</v>
      </c>
      <c r="M340" s="68" t="s">
        <v>164</v>
      </c>
      <c r="N340" s="68" t="s">
        <v>1622</v>
      </c>
      <c r="O340" s="68" t="s">
        <v>164</v>
      </c>
      <c r="P340" s="68" t="s">
        <v>1627</v>
      </c>
      <c r="Q340" s="68" t="s">
        <v>164</v>
      </c>
      <c r="R340" s="68" t="s">
        <v>1623</v>
      </c>
      <c r="S340" s="68" t="s">
        <v>1624</v>
      </c>
      <c r="T340" s="68" t="s">
        <v>1623</v>
      </c>
      <c r="U340" s="68" t="s">
        <v>1625</v>
      </c>
      <c r="V340" s="68" t="s">
        <v>164</v>
      </c>
      <c r="W340" s="68" t="s">
        <v>1622</v>
      </c>
      <c r="X340" s="68" t="s">
        <v>1624</v>
      </c>
      <c r="Y340" s="68" t="s">
        <v>1624</v>
      </c>
      <c r="Z340" s="68" t="s">
        <v>1622</v>
      </c>
      <c r="AA340" s="68" t="s">
        <v>1620</v>
      </c>
      <c r="AB340" s="68" t="s">
        <v>1623</v>
      </c>
      <c r="AC340" s="68" t="s">
        <v>1624</v>
      </c>
      <c r="AD340" s="68" t="s">
        <v>1619</v>
      </c>
      <c r="AE340" s="68" t="s">
        <v>164</v>
      </c>
      <c r="AF340" s="68" t="s">
        <v>1622</v>
      </c>
      <c r="AG340" s="68" t="s">
        <v>1624</v>
      </c>
      <c r="AH340" s="68" t="s">
        <v>1625</v>
      </c>
      <c r="AI340" s="68" t="s">
        <v>1623</v>
      </c>
      <c r="AJ340" s="68" t="s">
        <v>1622</v>
      </c>
      <c r="AK340" s="68" t="s">
        <v>1619</v>
      </c>
      <c r="AL340" s="68" t="s">
        <v>1623</v>
      </c>
      <c r="AM340" s="68" t="s">
        <v>1623</v>
      </c>
      <c r="AN340" s="68" t="s">
        <v>1622</v>
      </c>
      <c r="AO340" s="68" t="s">
        <v>1622</v>
      </c>
      <c r="AP340" s="68" t="s">
        <v>1620</v>
      </c>
      <c r="AQ340" s="68" t="s">
        <v>1623</v>
      </c>
      <c r="AR340" s="68" t="s">
        <v>1620</v>
      </c>
      <c r="AS340" s="68" t="s">
        <v>1622</v>
      </c>
      <c r="AT340" s="68" t="s">
        <v>1624</v>
      </c>
      <c r="AU340" s="68" t="s">
        <v>1622</v>
      </c>
      <c r="AV340" s="68" t="s">
        <v>1626</v>
      </c>
      <c r="AW340" s="68" t="s">
        <v>1622</v>
      </c>
      <c r="AX340" s="68" t="s">
        <v>1621</v>
      </c>
      <c r="AY340" s="68" t="s">
        <v>1624</v>
      </c>
      <c r="AZ340" s="68" t="s">
        <v>164</v>
      </c>
      <c r="BA340" s="68" t="s">
        <v>1626</v>
      </c>
      <c r="BB340" s="68" t="s">
        <v>1623</v>
      </c>
      <c r="BC340" s="68" t="s">
        <v>1622</v>
      </c>
      <c r="BD340" s="68" t="s">
        <v>1624</v>
      </c>
      <c r="BE340" s="68" t="s">
        <v>1622</v>
      </c>
      <c r="BF340" s="68" t="s">
        <v>1623</v>
      </c>
      <c r="BG340" s="68" t="s">
        <v>164</v>
      </c>
      <c r="BH340" s="68" t="s">
        <v>1620</v>
      </c>
      <c r="BI340" s="68" t="s">
        <v>1617</v>
      </c>
      <c r="BJ340" s="68" t="s">
        <v>1626</v>
      </c>
      <c r="BK340" s="68" t="s">
        <v>1626</v>
      </c>
      <c r="BL340" s="68" t="s">
        <v>1619</v>
      </c>
      <c r="BM340" s="68" t="s">
        <v>164</v>
      </c>
    </row>
    <row r="341" spans="1:65">
      <c r="A341" s="132">
        <v>45239</v>
      </c>
      <c r="B341" s="68" t="s">
        <v>1627</v>
      </c>
      <c r="C341" s="68" t="s">
        <v>1625</v>
      </c>
      <c r="D341" s="68" t="s">
        <v>1623</v>
      </c>
      <c r="E341" s="68" t="s">
        <v>1622</v>
      </c>
      <c r="F341" s="68" t="s">
        <v>164</v>
      </c>
      <c r="G341" s="68" t="s">
        <v>1623</v>
      </c>
      <c r="H341" s="68" t="s">
        <v>1622</v>
      </c>
      <c r="I341" s="68" t="s">
        <v>1626</v>
      </c>
      <c r="J341" s="68" t="s">
        <v>164</v>
      </c>
      <c r="K341" s="68" t="s">
        <v>1620</v>
      </c>
      <c r="L341" s="68" t="s">
        <v>1622</v>
      </c>
      <c r="M341" s="68" t="s">
        <v>164</v>
      </c>
      <c r="N341" s="68" t="s">
        <v>1622</v>
      </c>
      <c r="O341" s="68" t="s">
        <v>164</v>
      </c>
      <c r="P341" s="68" t="s">
        <v>1627</v>
      </c>
      <c r="Q341" s="68" t="s">
        <v>164</v>
      </c>
      <c r="R341" s="68" t="s">
        <v>1623</v>
      </c>
      <c r="S341" s="68" t="s">
        <v>1624</v>
      </c>
      <c r="T341" s="68" t="s">
        <v>1623</v>
      </c>
      <c r="U341" s="68" t="s">
        <v>1625</v>
      </c>
      <c r="V341" s="68" t="s">
        <v>164</v>
      </c>
      <c r="W341" s="68" t="s">
        <v>1622</v>
      </c>
      <c r="X341" s="68" t="s">
        <v>1624</v>
      </c>
      <c r="Y341" s="68" t="s">
        <v>1624</v>
      </c>
      <c r="Z341" s="68" t="s">
        <v>1622</v>
      </c>
      <c r="AA341" s="68" t="s">
        <v>1620</v>
      </c>
      <c r="AB341" s="68" t="s">
        <v>1623</v>
      </c>
      <c r="AC341" s="68" t="s">
        <v>1624</v>
      </c>
      <c r="AD341" s="68" t="s">
        <v>1619</v>
      </c>
      <c r="AE341" s="68" t="s">
        <v>164</v>
      </c>
      <c r="AF341" s="68" t="s">
        <v>1622</v>
      </c>
      <c r="AG341" s="68" t="s">
        <v>1624</v>
      </c>
      <c r="AH341" s="68" t="s">
        <v>1625</v>
      </c>
      <c r="AI341" s="68" t="s">
        <v>1623</v>
      </c>
      <c r="AJ341" s="68" t="s">
        <v>1622</v>
      </c>
      <c r="AK341" s="68" t="s">
        <v>1619</v>
      </c>
      <c r="AL341" s="68" t="s">
        <v>1623</v>
      </c>
      <c r="AM341" s="68" t="s">
        <v>1623</v>
      </c>
      <c r="AN341" s="68" t="s">
        <v>1622</v>
      </c>
      <c r="AO341" s="68" t="s">
        <v>1622</v>
      </c>
      <c r="AP341" s="68" t="s">
        <v>1620</v>
      </c>
      <c r="AQ341" s="68" t="s">
        <v>1623</v>
      </c>
      <c r="AR341" s="68" t="s">
        <v>1620</v>
      </c>
      <c r="AS341" s="68" t="s">
        <v>1622</v>
      </c>
      <c r="AT341" s="68" t="s">
        <v>1624</v>
      </c>
      <c r="AU341" s="68" t="s">
        <v>1622</v>
      </c>
      <c r="AV341" s="68" t="s">
        <v>1626</v>
      </c>
      <c r="AW341" s="68" t="s">
        <v>1622</v>
      </c>
      <c r="AX341" s="68" t="s">
        <v>1621</v>
      </c>
      <c r="AY341" s="68" t="s">
        <v>1624</v>
      </c>
      <c r="AZ341" s="68" t="s">
        <v>164</v>
      </c>
      <c r="BA341" s="68" t="s">
        <v>1626</v>
      </c>
      <c r="BB341" s="68" t="s">
        <v>1623</v>
      </c>
      <c r="BC341" s="68" t="s">
        <v>1622</v>
      </c>
      <c r="BD341" s="68" t="s">
        <v>1624</v>
      </c>
      <c r="BE341" s="68" t="s">
        <v>1622</v>
      </c>
      <c r="BF341" s="68" t="s">
        <v>1623</v>
      </c>
      <c r="BG341" s="68" t="s">
        <v>164</v>
      </c>
      <c r="BH341" s="68" t="s">
        <v>1620</v>
      </c>
      <c r="BI341" s="68" t="s">
        <v>1617</v>
      </c>
      <c r="BJ341" s="68" t="s">
        <v>1626</v>
      </c>
      <c r="BK341" s="68" t="s">
        <v>1626</v>
      </c>
      <c r="BL341" s="68" t="s">
        <v>1619</v>
      </c>
      <c r="BM341" s="68" t="s">
        <v>164</v>
      </c>
    </row>
    <row r="342" spans="1:65">
      <c r="A342" s="132">
        <v>45240</v>
      </c>
      <c r="B342" s="68" t="s">
        <v>1627</v>
      </c>
      <c r="C342" s="68" t="s">
        <v>1625</v>
      </c>
      <c r="D342" s="68" t="s">
        <v>1623</v>
      </c>
      <c r="E342" s="68" t="s">
        <v>1622</v>
      </c>
      <c r="F342" s="68" t="s">
        <v>164</v>
      </c>
      <c r="G342" s="68" t="s">
        <v>1623</v>
      </c>
      <c r="H342" s="68" t="s">
        <v>1622</v>
      </c>
      <c r="I342" s="68" t="s">
        <v>1626</v>
      </c>
      <c r="J342" s="68" t="s">
        <v>164</v>
      </c>
      <c r="K342" s="68" t="s">
        <v>1620</v>
      </c>
      <c r="L342" s="68" t="s">
        <v>1622</v>
      </c>
      <c r="M342" s="68" t="s">
        <v>164</v>
      </c>
      <c r="N342" s="68" t="s">
        <v>1622</v>
      </c>
      <c r="O342" s="68" t="s">
        <v>164</v>
      </c>
      <c r="P342" s="68" t="s">
        <v>1627</v>
      </c>
      <c r="Q342" s="68" t="s">
        <v>164</v>
      </c>
      <c r="R342" s="68" t="s">
        <v>1623</v>
      </c>
      <c r="S342" s="68" t="s">
        <v>1624</v>
      </c>
      <c r="T342" s="68" t="s">
        <v>1623</v>
      </c>
      <c r="U342" s="68" t="s">
        <v>1625</v>
      </c>
      <c r="V342" s="68" t="s">
        <v>164</v>
      </c>
      <c r="W342" s="68" t="s">
        <v>1622</v>
      </c>
      <c r="X342" s="68" t="s">
        <v>1624</v>
      </c>
      <c r="Y342" s="68" t="s">
        <v>1624</v>
      </c>
      <c r="Z342" s="68" t="s">
        <v>1622</v>
      </c>
      <c r="AA342" s="68" t="s">
        <v>1620</v>
      </c>
      <c r="AB342" s="68" t="s">
        <v>1623</v>
      </c>
      <c r="AC342" s="68" t="s">
        <v>1624</v>
      </c>
      <c r="AD342" s="68" t="s">
        <v>1619</v>
      </c>
      <c r="AE342" s="68" t="s">
        <v>164</v>
      </c>
      <c r="AF342" s="68" t="s">
        <v>1622</v>
      </c>
      <c r="AG342" s="68" t="s">
        <v>1624</v>
      </c>
      <c r="AH342" s="68" t="s">
        <v>1625</v>
      </c>
      <c r="AI342" s="68" t="s">
        <v>1623</v>
      </c>
      <c r="AJ342" s="68" t="s">
        <v>1622</v>
      </c>
      <c r="AK342" s="68" t="s">
        <v>1619</v>
      </c>
      <c r="AL342" s="68" t="s">
        <v>1623</v>
      </c>
      <c r="AM342" s="68" t="s">
        <v>1623</v>
      </c>
      <c r="AN342" s="68" t="s">
        <v>1622</v>
      </c>
      <c r="AO342" s="68" t="s">
        <v>1622</v>
      </c>
      <c r="AP342" s="68" t="s">
        <v>1620</v>
      </c>
      <c r="AQ342" s="68" t="s">
        <v>1623</v>
      </c>
      <c r="AR342" s="68" t="s">
        <v>1620</v>
      </c>
      <c r="AS342" s="68" t="s">
        <v>1622</v>
      </c>
      <c r="AT342" s="68" t="s">
        <v>1624</v>
      </c>
      <c r="AU342" s="68" t="s">
        <v>1622</v>
      </c>
      <c r="AV342" s="68" t="s">
        <v>1626</v>
      </c>
      <c r="AW342" s="68" t="s">
        <v>1622</v>
      </c>
      <c r="AX342" s="68" t="s">
        <v>1621</v>
      </c>
      <c r="AY342" s="68" t="s">
        <v>1624</v>
      </c>
      <c r="AZ342" s="68" t="s">
        <v>164</v>
      </c>
      <c r="BA342" s="68" t="s">
        <v>1626</v>
      </c>
      <c r="BB342" s="68" t="s">
        <v>1623</v>
      </c>
      <c r="BC342" s="68" t="s">
        <v>1622</v>
      </c>
      <c r="BD342" s="68" t="s">
        <v>1624</v>
      </c>
      <c r="BE342" s="68" t="s">
        <v>1622</v>
      </c>
      <c r="BF342" s="68" t="s">
        <v>1623</v>
      </c>
      <c r="BG342" s="68" t="s">
        <v>164</v>
      </c>
      <c r="BH342" s="68" t="s">
        <v>1620</v>
      </c>
      <c r="BI342" s="68" t="s">
        <v>1617</v>
      </c>
      <c r="BJ342" s="68" t="s">
        <v>1626</v>
      </c>
      <c r="BK342" s="68" t="s">
        <v>1626</v>
      </c>
      <c r="BL342" s="68" t="s">
        <v>1619</v>
      </c>
      <c r="BM342" s="68" t="s">
        <v>164</v>
      </c>
    </row>
    <row r="343" spans="1:65">
      <c r="A343" s="132">
        <v>45241</v>
      </c>
      <c r="B343" s="68" t="s">
        <v>1627</v>
      </c>
      <c r="C343" s="68" t="s">
        <v>1625</v>
      </c>
      <c r="D343" s="68" t="s">
        <v>1623</v>
      </c>
      <c r="E343" s="68" t="s">
        <v>1622</v>
      </c>
      <c r="F343" s="68" t="s">
        <v>164</v>
      </c>
      <c r="G343" s="68" t="s">
        <v>1623</v>
      </c>
      <c r="H343" s="68" t="s">
        <v>1622</v>
      </c>
      <c r="I343" s="68" t="s">
        <v>1626</v>
      </c>
      <c r="J343" s="68" t="s">
        <v>164</v>
      </c>
      <c r="K343" s="68" t="s">
        <v>1620</v>
      </c>
      <c r="L343" s="68" t="s">
        <v>1622</v>
      </c>
      <c r="M343" s="68" t="s">
        <v>164</v>
      </c>
      <c r="N343" s="68" t="s">
        <v>1622</v>
      </c>
      <c r="O343" s="68" t="s">
        <v>164</v>
      </c>
      <c r="P343" s="68" t="s">
        <v>1627</v>
      </c>
      <c r="Q343" s="68" t="s">
        <v>164</v>
      </c>
      <c r="R343" s="68" t="s">
        <v>1623</v>
      </c>
      <c r="S343" s="68" t="s">
        <v>1624</v>
      </c>
      <c r="T343" s="68" t="s">
        <v>1623</v>
      </c>
      <c r="U343" s="68" t="s">
        <v>1625</v>
      </c>
      <c r="V343" s="68" t="s">
        <v>164</v>
      </c>
      <c r="W343" s="68" t="s">
        <v>1622</v>
      </c>
      <c r="X343" s="68" t="s">
        <v>1624</v>
      </c>
      <c r="Y343" s="68" t="s">
        <v>1624</v>
      </c>
      <c r="Z343" s="68" t="s">
        <v>1622</v>
      </c>
      <c r="AA343" s="68" t="s">
        <v>1620</v>
      </c>
      <c r="AB343" s="68" t="s">
        <v>1623</v>
      </c>
      <c r="AC343" s="68" t="s">
        <v>1624</v>
      </c>
      <c r="AD343" s="68" t="s">
        <v>1619</v>
      </c>
      <c r="AE343" s="68" t="s">
        <v>164</v>
      </c>
      <c r="AF343" s="68" t="s">
        <v>1622</v>
      </c>
      <c r="AG343" s="68" t="s">
        <v>1624</v>
      </c>
      <c r="AH343" s="68" t="s">
        <v>1625</v>
      </c>
      <c r="AI343" s="68" t="s">
        <v>1623</v>
      </c>
      <c r="AJ343" s="68" t="s">
        <v>1622</v>
      </c>
      <c r="AK343" s="68" t="s">
        <v>1619</v>
      </c>
      <c r="AL343" s="68" t="s">
        <v>1623</v>
      </c>
      <c r="AM343" s="68" t="s">
        <v>1623</v>
      </c>
      <c r="AN343" s="68" t="s">
        <v>1622</v>
      </c>
      <c r="AO343" s="68" t="s">
        <v>1622</v>
      </c>
      <c r="AP343" s="68" t="s">
        <v>1620</v>
      </c>
      <c r="AQ343" s="68" t="s">
        <v>1623</v>
      </c>
      <c r="AR343" s="68" t="s">
        <v>1620</v>
      </c>
      <c r="AS343" s="68" t="s">
        <v>1622</v>
      </c>
      <c r="AT343" s="68" t="s">
        <v>1624</v>
      </c>
      <c r="AU343" s="68" t="s">
        <v>1622</v>
      </c>
      <c r="AV343" s="68" t="s">
        <v>1626</v>
      </c>
      <c r="AW343" s="68" t="s">
        <v>1622</v>
      </c>
      <c r="AX343" s="68" t="s">
        <v>1621</v>
      </c>
      <c r="AY343" s="68" t="s">
        <v>1624</v>
      </c>
      <c r="AZ343" s="68" t="s">
        <v>164</v>
      </c>
      <c r="BA343" s="68" t="s">
        <v>1626</v>
      </c>
      <c r="BB343" s="68" t="s">
        <v>1623</v>
      </c>
      <c r="BC343" s="68" t="s">
        <v>1622</v>
      </c>
      <c r="BD343" s="68" t="s">
        <v>1624</v>
      </c>
      <c r="BE343" s="68" t="s">
        <v>1622</v>
      </c>
      <c r="BF343" s="68" t="s">
        <v>1623</v>
      </c>
      <c r="BG343" s="68" t="s">
        <v>164</v>
      </c>
      <c r="BH343" s="68" t="s">
        <v>1620</v>
      </c>
      <c r="BI343" s="68" t="s">
        <v>1617</v>
      </c>
      <c r="BJ343" s="68" t="s">
        <v>1626</v>
      </c>
      <c r="BK343" s="68" t="s">
        <v>1626</v>
      </c>
      <c r="BL343" s="68" t="s">
        <v>1619</v>
      </c>
      <c r="BM343" s="68" t="s">
        <v>164</v>
      </c>
    </row>
    <row r="344" spans="1:65">
      <c r="A344" s="132">
        <v>45242</v>
      </c>
      <c r="B344" s="68" t="s">
        <v>1627</v>
      </c>
      <c r="C344" s="68" t="s">
        <v>1625</v>
      </c>
      <c r="D344" s="68" t="s">
        <v>1623</v>
      </c>
      <c r="E344" s="68" t="s">
        <v>1622</v>
      </c>
      <c r="F344" s="68" t="s">
        <v>164</v>
      </c>
      <c r="G344" s="68" t="s">
        <v>1623</v>
      </c>
      <c r="H344" s="68" t="s">
        <v>1622</v>
      </c>
      <c r="I344" s="68" t="s">
        <v>1626</v>
      </c>
      <c r="J344" s="68" t="s">
        <v>164</v>
      </c>
      <c r="K344" s="68" t="s">
        <v>1620</v>
      </c>
      <c r="L344" s="68" t="s">
        <v>1622</v>
      </c>
      <c r="M344" s="68" t="s">
        <v>164</v>
      </c>
      <c r="N344" s="68" t="s">
        <v>1622</v>
      </c>
      <c r="O344" s="68" t="s">
        <v>164</v>
      </c>
      <c r="P344" s="68" t="s">
        <v>1627</v>
      </c>
      <c r="Q344" s="68" t="s">
        <v>164</v>
      </c>
      <c r="R344" s="68" t="s">
        <v>1623</v>
      </c>
      <c r="S344" s="68" t="s">
        <v>1624</v>
      </c>
      <c r="T344" s="68" t="s">
        <v>1623</v>
      </c>
      <c r="U344" s="68" t="s">
        <v>1625</v>
      </c>
      <c r="V344" s="68" t="s">
        <v>164</v>
      </c>
      <c r="W344" s="68" t="s">
        <v>1622</v>
      </c>
      <c r="X344" s="68" t="s">
        <v>1624</v>
      </c>
      <c r="Y344" s="68" t="s">
        <v>1624</v>
      </c>
      <c r="Z344" s="68" t="s">
        <v>1622</v>
      </c>
      <c r="AA344" s="68" t="s">
        <v>1620</v>
      </c>
      <c r="AB344" s="68" t="s">
        <v>1623</v>
      </c>
      <c r="AC344" s="68" t="s">
        <v>1624</v>
      </c>
      <c r="AD344" s="68" t="s">
        <v>1619</v>
      </c>
      <c r="AE344" s="68" t="s">
        <v>164</v>
      </c>
      <c r="AF344" s="68" t="s">
        <v>1622</v>
      </c>
      <c r="AG344" s="68" t="s">
        <v>1624</v>
      </c>
      <c r="AH344" s="68" t="s">
        <v>1625</v>
      </c>
      <c r="AI344" s="68" t="s">
        <v>1623</v>
      </c>
      <c r="AJ344" s="68" t="s">
        <v>1622</v>
      </c>
      <c r="AK344" s="68" t="s">
        <v>1619</v>
      </c>
      <c r="AL344" s="68" t="s">
        <v>1623</v>
      </c>
      <c r="AM344" s="68" t="s">
        <v>1623</v>
      </c>
      <c r="AN344" s="68" t="s">
        <v>1622</v>
      </c>
      <c r="AO344" s="68" t="s">
        <v>1622</v>
      </c>
      <c r="AP344" s="68" t="s">
        <v>1620</v>
      </c>
      <c r="AQ344" s="68" t="s">
        <v>1623</v>
      </c>
      <c r="AR344" s="68" t="s">
        <v>1620</v>
      </c>
      <c r="AS344" s="68" t="s">
        <v>1622</v>
      </c>
      <c r="AT344" s="68" t="s">
        <v>1624</v>
      </c>
      <c r="AU344" s="68" t="s">
        <v>1622</v>
      </c>
      <c r="AV344" s="68" t="s">
        <v>1626</v>
      </c>
      <c r="AW344" s="68" t="s">
        <v>1622</v>
      </c>
      <c r="AX344" s="68" t="s">
        <v>1621</v>
      </c>
      <c r="AY344" s="68" t="s">
        <v>1624</v>
      </c>
      <c r="AZ344" s="68" t="s">
        <v>164</v>
      </c>
      <c r="BA344" s="68" t="s">
        <v>1626</v>
      </c>
      <c r="BB344" s="68" t="s">
        <v>1623</v>
      </c>
      <c r="BC344" s="68" t="s">
        <v>1622</v>
      </c>
      <c r="BD344" s="68" t="s">
        <v>1624</v>
      </c>
      <c r="BE344" s="68" t="s">
        <v>1622</v>
      </c>
      <c r="BF344" s="68" t="s">
        <v>1623</v>
      </c>
      <c r="BG344" s="68" t="s">
        <v>164</v>
      </c>
      <c r="BH344" s="68" t="s">
        <v>1620</v>
      </c>
      <c r="BI344" s="68" t="s">
        <v>1617</v>
      </c>
      <c r="BJ344" s="68" t="s">
        <v>1626</v>
      </c>
      <c r="BK344" s="68" t="s">
        <v>1626</v>
      </c>
      <c r="BL344" s="68" t="s">
        <v>1619</v>
      </c>
      <c r="BM344" s="68" t="s">
        <v>164</v>
      </c>
    </row>
    <row r="345" spans="1:65">
      <c r="A345" s="132">
        <v>45243</v>
      </c>
      <c r="B345" s="68" t="s">
        <v>1627</v>
      </c>
      <c r="C345" s="68" t="s">
        <v>1625</v>
      </c>
      <c r="D345" s="68" t="s">
        <v>1623</v>
      </c>
      <c r="E345" s="68" t="s">
        <v>1622</v>
      </c>
      <c r="F345" s="68" t="s">
        <v>164</v>
      </c>
      <c r="G345" s="68" t="s">
        <v>1623</v>
      </c>
      <c r="H345" s="68" t="s">
        <v>1622</v>
      </c>
      <c r="I345" s="68" t="s">
        <v>1626</v>
      </c>
      <c r="J345" s="68" t="s">
        <v>164</v>
      </c>
      <c r="K345" s="68" t="s">
        <v>1620</v>
      </c>
      <c r="L345" s="68" t="s">
        <v>1622</v>
      </c>
      <c r="M345" s="68" t="s">
        <v>164</v>
      </c>
      <c r="N345" s="68" t="s">
        <v>1622</v>
      </c>
      <c r="O345" s="68" t="s">
        <v>164</v>
      </c>
      <c r="P345" s="68" t="s">
        <v>1627</v>
      </c>
      <c r="Q345" s="68" t="s">
        <v>164</v>
      </c>
      <c r="R345" s="68" t="s">
        <v>1623</v>
      </c>
      <c r="S345" s="68" t="s">
        <v>1624</v>
      </c>
      <c r="T345" s="68" t="s">
        <v>1623</v>
      </c>
      <c r="U345" s="68" t="s">
        <v>1625</v>
      </c>
      <c r="V345" s="68" t="s">
        <v>164</v>
      </c>
      <c r="W345" s="68" t="s">
        <v>1622</v>
      </c>
      <c r="X345" s="68" t="s">
        <v>1624</v>
      </c>
      <c r="Y345" s="68" t="s">
        <v>1624</v>
      </c>
      <c r="Z345" s="68" t="s">
        <v>1622</v>
      </c>
      <c r="AA345" s="68" t="s">
        <v>1620</v>
      </c>
      <c r="AB345" s="68" t="s">
        <v>1623</v>
      </c>
      <c r="AC345" s="68" t="s">
        <v>1624</v>
      </c>
      <c r="AD345" s="68" t="s">
        <v>1619</v>
      </c>
      <c r="AE345" s="68" t="s">
        <v>164</v>
      </c>
      <c r="AF345" s="68" t="s">
        <v>1622</v>
      </c>
      <c r="AG345" s="68" t="s">
        <v>1624</v>
      </c>
      <c r="AH345" s="68" t="s">
        <v>1625</v>
      </c>
      <c r="AI345" s="68" t="s">
        <v>1623</v>
      </c>
      <c r="AJ345" s="68" t="s">
        <v>1622</v>
      </c>
      <c r="AK345" s="68" t="s">
        <v>1619</v>
      </c>
      <c r="AL345" s="68" t="s">
        <v>1623</v>
      </c>
      <c r="AM345" s="68" t="s">
        <v>1623</v>
      </c>
      <c r="AN345" s="68" t="s">
        <v>1622</v>
      </c>
      <c r="AO345" s="68" t="s">
        <v>1622</v>
      </c>
      <c r="AP345" s="68" t="s">
        <v>1620</v>
      </c>
      <c r="AQ345" s="68" t="s">
        <v>1623</v>
      </c>
      <c r="AR345" s="68" t="s">
        <v>1620</v>
      </c>
      <c r="AS345" s="68" t="s">
        <v>1622</v>
      </c>
      <c r="AT345" s="68" t="s">
        <v>1624</v>
      </c>
      <c r="AU345" s="68" t="s">
        <v>1622</v>
      </c>
      <c r="AV345" s="68" t="s">
        <v>1626</v>
      </c>
      <c r="AW345" s="68" t="s">
        <v>1622</v>
      </c>
      <c r="AX345" s="68" t="s">
        <v>1621</v>
      </c>
      <c r="AY345" s="68" t="s">
        <v>1624</v>
      </c>
      <c r="AZ345" s="68" t="s">
        <v>164</v>
      </c>
      <c r="BA345" s="68" t="s">
        <v>1626</v>
      </c>
      <c r="BB345" s="68" t="s">
        <v>1623</v>
      </c>
      <c r="BC345" s="68" t="s">
        <v>1622</v>
      </c>
      <c r="BD345" s="68" t="s">
        <v>1624</v>
      </c>
      <c r="BE345" s="68" t="s">
        <v>1622</v>
      </c>
      <c r="BF345" s="68" t="s">
        <v>1623</v>
      </c>
      <c r="BG345" s="68" t="s">
        <v>164</v>
      </c>
      <c r="BH345" s="68" t="s">
        <v>1620</v>
      </c>
      <c r="BI345" s="68" t="s">
        <v>1617</v>
      </c>
      <c r="BJ345" s="68" t="s">
        <v>1626</v>
      </c>
      <c r="BK345" s="68" t="s">
        <v>1626</v>
      </c>
      <c r="BL345" s="68" t="s">
        <v>1619</v>
      </c>
      <c r="BM345" s="68" t="s">
        <v>164</v>
      </c>
    </row>
    <row r="346" spans="1:65">
      <c r="A346" s="132">
        <v>45244</v>
      </c>
      <c r="B346" s="68" t="s">
        <v>1627</v>
      </c>
      <c r="C346" s="68" t="s">
        <v>1625</v>
      </c>
      <c r="D346" s="68" t="s">
        <v>1623</v>
      </c>
      <c r="E346" s="68" t="s">
        <v>1622</v>
      </c>
      <c r="F346" s="68" t="s">
        <v>164</v>
      </c>
      <c r="G346" s="68" t="s">
        <v>1623</v>
      </c>
      <c r="H346" s="68" t="s">
        <v>1622</v>
      </c>
      <c r="I346" s="68" t="s">
        <v>1626</v>
      </c>
      <c r="J346" s="68" t="s">
        <v>164</v>
      </c>
      <c r="K346" s="68" t="s">
        <v>1620</v>
      </c>
      <c r="L346" s="68" t="s">
        <v>1622</v>
      </c>
      <c r="M346" s="68" t="s">
        <v>164</v>
      </c>
      <c r="N346" s="68" t="s">
        <v>1622</v>
      </c>
      <c r="O346" s="68" t="s">
        <v>164</v>
      </c>
      <c r="P346" s="68" t="s">
        <v>1627</v>
      </c>
      <c r="Q346" s="68" t="s">
        <v>164</v>
      </c>
      <c r="R346" s="68" t="s">
        <v>1623</v>
      </c>
      <c r="S346" s="68" t="s">
        <v>1624</v>
      </c>
      <c r="T346" s="68" t="s">
        <v>1623</v>
      </c>
      <c r="U346" s="68" t="s">
        <v>1625</v>
      </c>
      <c r="V346" s="68" t="s">
        <v>164</v>
      </c>
      <c r="W346" s="68" t="s">
        <v>1622</v>
      </c>
      <c r="X346" s="68" t="s">
        <v>1624</v>
      </c>
      <c r="Y346" s="68" t="s">
        <v>1624</v>
      </c>
      <c r="Z346" s="68" t="s">
        <v>1622</v>
      </c>
      <c r="AA346" s="68" t="s">
        <v>1620</v>
      </c>
      <c r="AB346" s="68" t="s">
        <v>1623</v>
      </c>
      <c r="AC346" s="68" t="s">
        <v>1624</v>
      </c>
      <c r="AD346" s="68" t="s">
        <v>1619</v>
      </c>
      <c r="AE346" s="68" t="s">
        <v>164</v>
      </c>
      <c r="AF346" s="68" t="s">
        <v>1622</v>
      </c>
      <c r="AG346" s="68" t="s">
        <v>1624</v>
      </c>
      <c r="AH346" s="68" t="s">
        <v>1625</v>
      </c>
      <c r="AI346" s="68" t="s">
        <v>1623</v>
      </c>
      <c r="AJ346" s="68" t="s">
        <v>1622</v>
      </c>
      <c r="AK346" s="68" t="s">
        <v>1619</v>
      </c>
      <c r="AL346" s="68" t="s">
        <v>1623</v>
      </c>
      <c r="AM346" s="68" t="s">
        <v>1623</v>
      </c>
      <c r="AN346" s="68" t="s">
        <v>1622</v>
      </c>
      <c r="AO346" s="68" t="s">
        <v>1622</v>
      </c>
      <c r="AP346" s="68" t="s">
        <v>1620</v>
      </c>
      <c r="AQ346" s="68" t="s">
        <v>1623</v>
      </c>
      <c r="AR346" s="68" t="s">
        <v>1620</v>
      </c>
      <c r="AS346" s="68" t="s">
        <v>1622</v>
      </c>
      <c r="AT346" s="68" t="s">
        <v>1624</v>
      </c>
      <c r="AU346" s="68" t="s">
        <v>1622</v>
      </c>
      <c r="AV346" s="68" t="s">
        <v>1626</v>
      </c>
      <c r="AW346" s="68" t="s">
        <v>1622</v>
      </c>
      <c r="AX346" s="68" t="s">
        <v>1621</v>
      </c>
      <c r="AY346" s="68" t="s">
        <v>1624</v>
      </c>
      <c r="AZ346" s="68" t="s">
        <v>164</v>
      </c>
      <c r="BA346" s="68" t="s">
        <v>1626</v>
      </c>
      <c r="BB346" s="68" t="s">
        <v>1623</v>
      </c>
      <c r="BC346" s="68" t="s">
        <v>1622</v>
      </c>
      <c r="BD346" s="68" t="s">
        <v>1624</v>
      </c>
      <c r="BE346" s="68" t="s">
        <v>1622</v>
      </c>
      <c r="BF346" s="68" t="s">
        <v>1623</v>
      </c>
      <c r="BG346" s="68" t="s">
        <v>164</v>
      </c>
      <c r="BH346" s="68" t="s">
        <v>1620</v>
      </c>
      <c r="BI346" s="68" t="s">
        <v>1617</v>
      </c>
      <c r="BJ346" s="68" t="s">
        <v>1626</v>
      </c>
      <c r="BK346" s="68" t="s">
        <v>1626</v>
      </c>
      <c r="BL346" s="68" t="s">
        <v>1619</v>
      </c>
      <c r="BM346" s="68" t="s">
        <v>164</v>
      </c>
    </row>
    <row r="347" spans="1:65">
      <c r="A347" s="132">
        <v>45245</v>
      </c>
      <c r="B347" s="68" t="s">
        <v>1627</v>
      </c>
      <c r="C347" s="68" t="s">
        <v>1625</v>
      </c>
      <c r="D347" s="68" t="s">
        <v>1623</v>
      </c>
      <c r="E347" s="68" t="s">
        <v>1622</v>
      </c>
      <c r="F347" s="68" t="s">
        <v>164</v>
      </c>
      <c r="G347" s="68" t="s">
        <v>1623</v>
      </c>
      <c r="H347" s="68" t="s">
        <v>1622</v>
      </c>
      <c r="I347" s="68" t="s">
        <v>1626</v>
      </c>
      <c r="J347" s="68" t="s">
        <v>164</v>
      </c>
      <c r="K347" s="68" t="s">
        <v>1620</v>
      </c>
      <c r="L347" s="68" t="s">
        <v>1622</v>
      </c>
      <c r="M347" s="68" t="s">
        <v>164</v>
      </c>
      <c r="N347" s="68" t="s">
        <v>1622</v>
      </c>
      <c r="O347" s="68" t="s">
        <v>164</v>
      </c>
      <c r="P347" s="68" t="s">
        <v>1627</v>
      </c>
      <c r="Q347" s="68" t="s">
        <v>164</v>
      </c>
      <c r="R347" s="68" t="s">
        <v>1623</v>
      </c>
      <c r="S347" s="68" t="s">
        <v>1624</v>
      </c>
      <c r="T347" s="68" t="s">
        <v>1623</v>
      </c>
      <c r="U347" s="68" t="s">
        <v>1625</v>
      </c>
      <c r="V347" s="68" t="s">
        <v>164</v>
      </c>
      <c r="W347" s="68" t="s">
        <v>1622</v>
      </c>
      <c r="X347" s="68" t="s">
        <v>1624</v>
      </c>
      <c r="Y347" s="68" t="s">
        <v>1624</v>
      </c>
      <c r="Z347" s="68" t="s">
        <v>1622</v>
      </c>
      <c r="AA347" s="68" t="s">
        <v>1620</v>
      </c>
      <c r="AB347" s="68" t="s">
        <v>1623</v>
      </c>
      <c r="AC347" s="68" t="s">
        <v>1624</v>
      </c>
      <c r="AD347" s="68" t="s">
        <v>1619</v>
      </c>
      <c r="AE347" s="68" t="s">
        <v>164</v>
      </c>
      <c r="AF347" s="68" t="s">
        <v>1622</v>
      </c>
      <c r="AG347" s="68" t="s">
        <v>1624</v>
      </c>
      <c r="AH347" s="68" t="s">
        <v>1625</v>
      </c>
      <c r="AI347" s="68" t="s">
        <v>1623</v>
      </c>
      <c r="AJ347" s="68" t="s">
        <v>1622</v>
      </c>
      <c r="AK347" s="68" t="s">
        <v>1619</v>
      </c>
      <c r="AL347" s="68" t="s">
        <v>1623</v>
      </c>
      <c r="AM347" s="68" t="s">
        <v>1623</v>
      </c>
      <c r="AN347" s="68" t="s">
        <v>1622</v>
      </c>
      <c r="AO347" s="68" t="s">
        <v>1622</v>
      </c>
      <c r="AP347" s="68" t="s">
        <v>1620</v>
      </c>
      <c r="AQ347" s="68" t="s">
        <v>1623</v>
      </c>
      <c r="AR347" s="68" t="s">
        <v>1620</v>
      </c>
      <c r="AS347" s="68" t="s">
        <v>1622</v>
      </c>
      <c r="AT347" s="68" t="s">
        <v>1624</v>
      </c>
      <c r="AU347" s="68" t="s">
        <v>1622</v>
      </c>
      <c r="AV347" s="68" t="s">
        <v>1626</v>
      </c>
      <c r="AW347" s="68" t="s">
        <v>1622</v>
      </c>
      <c r="AX347" s="68" t="s">
        <v>1621</v>
      </c>
      <c r="AY347" s="68" t="s">
        <v>1624</v>
      </c>
      <c r="AZ347" s="68" t="s">
        <v>164</v>
      </c>
      <c r="BA347" s="68" t="s">
        <v>1626</v>
      </c>
      <c r="BB347" s="68" t="s">
        <v>1623</v>
      </c>
      <c r="BC347" s="68" t="s">
        <v>1622</v>
      </c>
      <c r="BD347" s="68" t="s">
        <v>1624</v>
      </c>
      <c r="BE347" s="68" t="s">
        <v>1622</v>
      </c>
      <c r="BF347" s="68" t="s">
        <v>1623</v>
      </c>
      <c r="BG347" s="68" t="s">
        <v>164</v>
      </c>
      <c r="BH347" s="68" t="s">
        <v>1620</v>
      </c>
      <c r="BI347" s="68" t="s">
        <v>1617</v>
      </c>
      <c r="BJ347" s="68" t="s">
        <v>1626</v>
      </c>
      <c r="BK347" s="68" t="s">
        <v>1626</v>
      </c>
      <c r="BL347" s="68" t="s">
        <v>1619</v>
      </c>
      <c r="BM347" s="68" t="s">
        <v>164</v>
      </c>
    </row>
    <row r="348" spans="1:65">
      <c r="A348" s="132">
        <v>45246</v>
      </c>
      <c r="B348" s="68" t="s">
        <v>1627</v>
      </c>
      <c r="C348" s="68" t="s">
        <v>1625</v>
      </c>
      <c r="D348" s="68" t="s">
        <v>1623</v>
      </c>
      <c r="E348" s="68" t="s">
        <v>1622</v>
      </c>
      <c r="F348" s="68" t="s">
        <v>164</v>
      </c>
      <c r="G348" s="68" t="s">
        <v>1623</v>
      </c>
      <c r="H348" s="68" t="s">
        <v>1622</v>
      </c>
      <c r="I348" s="68" t="s">
        <v>1626</v>
      </c>
      <c r="J348" s="68" t="s">
        <v>164</v>
      </c>
      <c r="K348" s="68" t="s">
        <v>1620</v>
      </c>
      <c r="L348" s="68" t="s">
        <v>1622</v>
      </c>
      <c r="M348" s="68" t="s">
        <v>164</v>
      </c>
      <c r="N348" s="68" t="s">
        <v>1622</v>
      </c>
      <c r="O348" s="68" t="s">
        <v>164</v>
      </c>
      <c r="P348" s="68" t="s">
        <v>1627</v>
      </c>
      <c r="Q348" s="68" t="s">
        <v>164</v>
      </c>
      <c r="R348" s="68" t="s">
        <v>1623</v>
      </c>
      <c r="S348" s="68" t="s">
        <v>1624</v>
      </c>
      <c r="T348" s="68" t="s">
        <v>1623</v>
      </c>
      <c r="U348" s="68" t="s">
        <v>1625</v>
      </c>
      <c r="V348" s="68" t="s">
        <v>164</v>
      </c>
      <c r="W348" s="68" t="s">
        <v>1622</v>
      </c>
      <c r="X348" s="68" t="s">
        <v>1624</v>
      </c>
      <c r="Y348" s="68" t="s">
        <v>1624</v>
      </c>
      <c r="Z348" s="68" t="s">
        <v>1622</v>
      </c>
      <c r="AA348" s="68" t="s">
        <v>1620</v>
      </c>
      <c r="AB348" s="68" t="s">
        <v>1623</v>
      </c>
      <c r="AC348" s="68" t="s">
        <v>1624</v>
      </c>
      <c r="AD348" s="68" t="s">
        <v>1619</v>
      </c>
      <c r="AE348" s="68" t="s">
        <v>164</v>
      </c>
      <c r="AF348" s="68" t="s">
        <v>1622</v>
      </c>
      <c r="AG348" s="68" t="s">
        <v>1624</v>
      </c>
      <c r="AH348" s="68" t="s">
        <v>1625</v>
      </c>
      <c r="AI348" s="68" t="s">
        <v>1623</v>
      </c>
      <c r="AJ348" s="68" t="s">
        <v>1622</v>
      </c>
      <c r="AK348" s="68" t="s">
        <v>1619</v>
      </c>
      <c r="AL348" s="68" t="s">
        <v>1623</v>
      </c>
      <c r="AM348" s="68" t="s">
        <v>1623</v>
      </c>
      <c r="AN348" s="68" t="s">
        <v>1622</v>
      </c>
      <c r="AO348" s="68" t="s">
        <v>1622</v>
      </c>
      <c r="AP348" s="68" t="s">
        <v>1620</v>
      </c>
      <c r="AQ348" s="68" t="s">
        <v>1623</v>
      </c>
      <c r="AR348" s="68" t="s">
        <v>1620</v>
      </c>
      <c r="AS348" s="68" t="s">
        <v>1622</v>
      </c>
      <c r="AT348" s="68" t="s">
        <v>1624</v>
      </c>
      <c r="AU348" s="68" t="s">
        <v>1622</v>
      </c>
      <c r="AV348" s="68" t="s">
        <v>1626</v>
      </c>
      <c r="AW348" s="68" t="s">
        <v>1622</v>
      </c>
      <c r="AX348" s="68" t="s">
        <v>1621</v>
      </c>
      <c r="AY348" s="68" t="s">
        <v>1624</v>
      </c>
      <c r="AZ348" s="68" t="s">
        <v>164</v>
      </c>
      <c r="BA348" s="68" t="s">
        <v>1626</v>
      </c>
      <c r="BB348" s="68" t="s">
        <v>1623</v>
      </c>
      <c r="BC348" s="68" t="s">
        <v>1622</v>
      </c>
      <c r="BD348" s="68" t="s">
        <v>1624</v>
      </c>
      <c r="BE348" s="68" t="s">
        <v>1622</v>
      </c>
      <c r="BF348" s="68" t="s">
        <v>1623</v>
      </c>
      <c r="BG348" s="68" t="s">
        <v>164</v>
      </c>
      <c r="BH348" s="68" t="s">
        <v>1620</v>
      </c>
      <c r="BI348" s="68" t="s">
        <v>1617</v>
      </c>
      <c r="BJ348" s="68" t="s">
        <v>1626</v>
      </c>
      <c r="BK348" s="68" t="s">
        <v>1626</v>
      </c>
      <c r="BL348" s="68" t="s">
        <v>1619</v>
      </c>
      <c r="BM348" s="68" t="s">
        <v>164</v>
      </c>
    </row>
    <row r="349" spans="1:65">
      <c r="A349" s="132">
        <v>45247</v>
      </c>
      <c r="B349" s="68" t="s">
        <v>1627</v>
      </c>
      <c r="C349" s="68" t="s">
        <v>1625</v>
      </c>
      <c r="D349" s="68" t="s">
        <v>1623</v>
      </c>
      <c r="E349" s="68" t="s">
        <v>1622</v>
      </c>
      <c r="F349" s="68" t="s">
        <v>164</v>
      </c>
      <c r="G349" s="68" t="s">
        <v>1623</v>
      </c>
      <c r="H349" s="68" t="s">
        <v>1622</v>
      </c>
      <c r="I349" s="68" t="s">
        <v>1626</v>
      </c>
      <c r="J349" s="68" t="s">
        <v>164</v>
      </c>
      <c r="K349" s="68" t="s">
        <v>1620</v>
      </c>
      <c r="L349" s="68" t="s">
        <v>1622</v>
      </c>
      <c r="M349" s="68" t="s">
        <v>164</v>
      </c>
      <c r="N349" s="68" t="s">
        <v>1622</v>
      </c>
      <c r="O349" s="68" t="s">
        <v>164</v>
      </c>
      <c r="P349" s="68" t="s">
        <v>1627</v>
      </c>
      <c r="Q349" s="68" t="s">
        <v>164</v>
      </c>
      <c r="R349" s="68" t="s">
        <v>1623</v>
      </c>
      <c r="S349" s="68" t="s">
        <v>1624</v>
      </c>
      <c r="T349" s="68" t="s">
        <v>1623</v>
      </c>
      <c r="U349" s="68" t="s">
        <v>1625</v>
      </c>
      <c r="V349" s="68" t="s">
        <v>164</v>
      </c>
      <c r="W349" s="68" t="s">
        <v>1622</v>
      </c>
      <c r="X349" s="68" t="s">
        <v>1624</v>
      </c>
      <c r="Y349" s="68" t="s">
        <v>1624</v>
      </c>
      <c r="Z349" s="68" t="s">
        <v>1622</v>
      </c>
      <c r="AA349" s="68" t="s">
        <v>1620</v>
      </c>
      <c r="AB349" s="68" t="s">
        <v>1623</v>
      </c>
      <c r="AC349" s="68" t="s">
        <v>1624</v>
      </c>
      <c r="AD349" s="68" t="s">
        <v>1619</v>
      </c>
      <c r="AE349" s="68" t="s">
        <v>164</v>
      </c>
      <c r="AF349" s="68" t="s">
        <v>1622</v>
      </c>
      <c r="AG349" s="68" t="s">
        <v>1624</v>
      </c>
      <c r="AH349" s="68" t="s">
        <v>1625</v>
      </c>
      <c r="AI349" s="68" t="s">
        <v>1623</v>
      </c>
      <c r="AJ349" s="68" t="s">
        <v>1622</v>
      </c>
      <c r="AK349" s="68" t="s">
        <v>1619</v>
      </c>
      <c r="AL349" s="68" t="s">
        <v>1623</v>
      </c>
      <c r="AM349" s="68" t="s">
        <v>1623</v>
      </c>
      <c r="AN349" s="68" t="s">
        <v>1622</v>
      </c>
      <c r="AO349" s="68" t="s">
        <v>1622</v>
      </c>
      <c r="AP349" s="68" t="s">
        <v>1620</v>
      </c>
      <c r="AQ349" s="68" t="s">
        <v>1623</v>
      </c>
      <c r="AR349" s="68" t="s">
        <v>1620</v>
      </c>
      <c r="AS349" s="68" t="s">
        <v>1622</v>
      </c>
      <c r="AT349" s="68" t="s">
        <v>1624</v>
      </c>
      <c r="AU349" s="68" t="s">
        <v>1622</v>
      </c>
      <c r="AV349" s="68" t="s">
        <v>1626</v>
      </c>
      <c r="AW349" s="68" t="s">
        <v>1622</v>
      </c>
      <c r="AX349" s="68" t="s">
        <v>1621</v>
      </c>
      <c r="AY349" s="68" t="s">
        <v>1624</v>
      </c>
      <c r="AZ349" s="68" t="s">
        <v>164</v>
      </c>
      <c r="BA349" s="68" t="s">
        <v>1626</v>
      </c>
      <c r="BB349" s="68" t="s">
        <v>1623</v>
      </c>
      <c r="BC349" s="68" t="s">
        <v>1622</v>
      </c>
      <c r="BD349" s="68" t="s">
        <v>1624</v>
      </c>
      <c r="BE349" s="68" t="s">
        <v>1622</v>
      </c>
      <c r="BF349" s="68" t="s">
        <v>1623</v>
      </c>
      <c r="BG349" s="68" t="s">
        <v>164</v>
      </c>
      <c r="BH349" s="68" t="s">
        <v>1620</v>
      </c>
      <c r="BI349" s="68" t="s">
        <v>1617</v>
      </c>
      <c r="BJ349" s="68" t="s">
        <v>1626</v>
      </c>
      <c r="BK349" s="68" t="s">
        <v>1626</v>
      </c>
      <c r="BL349" s="68" t="s">
        <v>1619</v>
      </c>
      <c r="BM349" s="68" t="s">
        <v>164</v>
      </c>
    </row>
    <row r="350" spans="1:65">
      <c r="A350" s="132">
        <v>45248</v>
      </c>
      <c r="B350" s="68" t="s">
        <v>1627</v>
      </c>
      <c r="C350" s="68" t="s">
        <v>1625</v>
      </c>
      <c r="D350" s="68" t="s">
        <v>1623</v>
      </c>
      <c r="E350" s="68" t="s">
        <v>1622</v>
      </c>
      <c r="F350" s="68" t="s">
        <v>164</v>
      </c>
      <c r="G350" s="68" t="s">
        <v>1623</v>
      </c>
      <c r="H350" s="68" t="s">
        <v>1622</v>
      </c>
      <c r="I350" s="68" t="s">
        <v>1626</v>
      </c>
      <c r="J350" s="68" t="s">
        <v>164</v>
      </c>
      <c r="K350" s="68" t="s">
        <v>1620</v>
      </c>
      <c r="L350" s="68" t="s">
        <v>1622</v>
      </c>
      <c r="M350" s="68" t="s">
        <v>164</v>
      </c>
      <c r="N350" s="68" t="s">
        <v>1622</v>
      </c>
      <c r="O350" s="68" t="s">
        <v>164</v>
      </c>
      <c r="P350" s="68" t="s">
        <v>1627</v>
      </c>
      <c r="Q350" s="68" t="s">
        <v>164</v>
      </c>
      <c r="R350" s="68" t="s">
        <v>1623</v>
      </c>
      <c r="S350" s="68" t="s">
        <v>1624</v>
      </c>
      <c r="T350" s="68" t="s">
        <v>1623</v>
      </c>
      <c r="U350" s="68" t="s">
        <v>1625</v>
      </c>
      <c r="V350" s="68" t="s">
        <v>164</v>
      </c>
      <c r="W350" s="68" t="s">
        <v>1622</v>
      </c>
      <c r="X350" s="68" t="s">
        <v>1624</v>
      </c>
      <c r="Y350" s="68" t="s">
        <v>1624</v>
      </c>
      <c r="Z350" s="68" t="s">
        <v>1622</v>
      </c>
      <c r="AA350" s="68" t="s">
        <v>1620</v>
      </c>
      <c r="AB350" s="68" t="s">
        <v>1623</v>
      </c>
      <c r="AC350" s="68" t="s">
        <v>1624</v>
      </c>
      <c r="AD350" s="68" t="s">
        <v>1619</v>
      </c>
      <c r="AE350" s="68" t="s">
        <v>164</v>
      </c>
      <c r="AF350" s="68" t="s">
        <v>1622</v>
      </c>
      <c r="AG350" s="68" t="s">
        <v>1624</v>
      </c>
      <c r="AH350" s="68" t="s">
        <v>1625</v>
      </c>
      <c r="AI350" s="68" t="s">
        <v>1623</v>
      </c>
      <c r="AJ350" s="68" t="s">
        <v>1622</v>
      </c>
      <c r="AK350" s="68" t="s">
        <v>1619</v>
      </c>
      <c r="AL350" s="68" t="s">
        <v>1623</v>
      </c>
      <c r="AM350" s="68" t="s">
        <v>1623</v>
      </c>
      <c r="AN350" s="68" t="s">
        <v>1622</v>
      </c>
      <c r="AO350" s="68" t="s">
        <v>1622</v>
      </c>
      <c r="AP350" s="68" t="s">
        <v>1620</v>
      </c>
      <c r="AQ350" s="68" t="s">
        <v>1623</v>
      </c>
      <c r="AR350" s="68" t="s">
        <v>1620</v>
      </c>
      <c r="AS350" s="68" t="s">
        <v>1622</v>
      </c>
      <c r="AT350" s="68" t="s">
        <v>1624</v>
      </c>
      <c r="AU350" s="68" t="s">
        <v>1622</v>
      </c>
      <c r="AV350" s="68" t="s">
        <v>1626</v>
      </c>
      <c r="AW350" s="68" t="s">
        <v>1622</v>
      </c>
      <c r="AX350" s="68" t="s">
        <v>1621</v>
      </c>
      <c r="AY350" s="68" t="s">
        <v>1624</v>
      </c>
      <c r="AZ350" s="68" t="s">
        <v>164</v>
      </c>
      <c r="BA350" s="68" t="s">
        <v>1626</v>
      </c>
      <c r="BB350" s="68" t="s">
        <v>1623</v>
      </c>
      <c r="BC350" s="68" t="s">
        <v>1622</v>
      </c>
      <c r="BD350" s="68" t="s">
        <v>1624</v>
      </c>
      <c r="BE350" s="68" t="s">
        <v>1622</v>
      </c>
      <c r="BF350" s="68" t="s">
        <v>1623</v>
      </c>
      <c r="BG350" s="68" t="s">
        <v>164</v>
      </c>
      <c r="BH350" s="68" t="s">
        <v>1620</v>
      </c>
      <c r="BI350" s="68" t="s">
        <v>1617</v>
      </c>
      <c r="BJ350" s="68" t="s">
        <v>1626</v>
      </c>
      <c r="BK350" s="68" t="s">
        <v>1626</v>
      </c>
      <c r="BL350" s="68" t="s">
        <v>1619</v>
      </c>
      <c r="BM350" s="68" t="s">
        <v>164</v>
      </c>
    </row>
    <row r="351" spans="1:65">
      <c r="A351" s="132">
        <v>45249</v>
      </c>
      <c r="B351" s="68" t="s">
        <v>1627</v>
      </c>
      <c r="C351" s="68" t="s">
        <v>1625</v>
      </c>
      <c r="D351" s="68" t="s">
        <v>1623</v>
      </c>
      <c r="E351" s="68" t="s">
        <v>1622</v>
      </c>
      <c r="F351" s="68" t="s">
        <v>164</v>
      </c>
      <c r="G351" s="68" t="s">
        <v>1623</v>
      </c>
      <c r="H351" s="68" t="s">
        <v>1622</v>
      </c>
      <c r="I351" s="68" t="s">
        <v>1626</v>
      </c>
      <c r="J351" s="68" t="s">
        <v>164</v>
      </c>
      <c r="K351" s="68" t="s">
        <v>1620</v>
      </c>
      <c r="L351" s="68" t="s">
        <v>1622</v>
      </c>
      <c r="M351" s="68" t="s">
        <v>164</v>
      </c>
      <c r="N351" s="68" t="s">
        <v>1622</v>
      </c>
      <c r="O351" s="68" t="s">
        <v>164</v>
      </c>
      <c r="P351" s="68" t="s">
        <v>1627</v>
      </c>
      <c r="Q351" s="68" t="s">
        <v>164</v>
      </c>
      <c r="R351" s="68" t="s">
        <v>1623</v>
      </c>
      <c r="S351" s="68" t="s">
        <v>1624</v>
      </c>
      <c r="T351" s="68" t="s">
        <v>1623</v>
      </c>
      <c r="U351" s="68" t="s">
        <v>1625</v>
      </c>
      <c r="V351" s="68" t="s">
        <v>164</v>
      </c>
      <c r="W351" s="68" t="s">
        <v>1622</v>
      </c>
      <c r="X351" s="68" t="s">
        <v>1624</v>
      </c>
      <c r="Y351" s="68" t="s">
        <v>1624</v>
      </c>
      <c r="Z351" s="68" t="s">
        <v>1622</v>
      </c>
      <c r="AA351" s="68" t="s">
        <v>1620</v>
      </c>
      <c r="AB351" s="68" t="s">
        <v>1623</v>
      </c>
      <c r="AC351" s="68" t="s">
        <v>1624</v>
      </c>
      <c r="AD351" s="68" t="s">
        <v>1619</v>
      </c>
      <c r="AE351" s="68" t="s">
        <v>164</v>
      </c>
      <c r="AF351" s="68" t="s">
        <v>1622</v>
      </c>
      <c r="AG351" s="68" t="s">
        <v>1624</v>
      </c>
      <c r="AH351" s="68" t="s">
        <v>1625</v>
      </c>
      <c r="AI351" s="68" t="s">
        <v>1623</v>
      </c>
      <c r="AJ351" s="68" t="s">
        <v>1622</v>
      </c>
      <c r="AK351" s="68" t="s">
        <v>1619</v>
      </c>
      <c r="AL351" s="68" t="s">
        <v>1623</v>
      </c>
      <c r="AM351" s="68" t="s">
        <v>1623</v>
      </c>
      <c r="AN351" s="68" t="s">
        <v>1622</v>
      </c>
      <c r="AO351" s="68" t="s">
        <v>1622</v>
      </c>
      <c r="AP351" s="68" t="s">
        <v>1620</v>
      </c>
      <c r="AQ351" s="68" t="s">
        <v>1623</v>
      </c>
      <c r="AR351" s="68" t="s">
        <v>1620</v>
      </c>
      <c r="AS351" s="68" t="s">
        <v>1622</v>
      </c>
      <c r="AT351" s="68" t="s">
        <v>1624</v>
      </c>
      <c r="AU351" s="68" t="s">
        <v>1622</v>
      </c>
      <c r="AV351" s="68" t="s">
        <v>1626</v>
      </c>
      <c r="AW351" s="68" t="s">
        <v>1622</v>
      </c>
      <c r="AX351" s="68" t="s">
        <v>1621</v>
      </c>
      <c r="AY351" s="68" t="s">
        <v>1624</v>
      </c>
      <c r="AZ351" s="68" t="s">
        <v>164</v>
      </c>
      <c r="BA351" s="68" t="s">
        <v>1626</v>
      </c>
      <c r="BB351" s="68" t="s">
        <v>1623</v>
      </c>
      <c r="BC351" s="68" t="s">
        <v>1622</v>
      </c>
      <c r="BD351" s="68" t="s">
        <v>1624</v>
      </c>
      <c r="BE351" s="68" t="s">
        <v>1622</v>
      </c>
      <c r="BF351" s="68" t="s">
        <v>1623</v>
      </c>
      <c r="BG351" s="68" t="s">
        <v>164</v>
      </c>
      <c r="BH351" s="68" t="s">
        <v>1620</v>
      </c>
      <c r="BI351" s="68" t="s">
        <v>1617</v>
      </c>
      <c r="BJ351" s="68" t="s">
        <v>1626</v>
      </c>
      <c r="BK351" s="68" t="s">
        <v>1626</v>
      </c>
      <c r="BL351" s="68" t="s">
        <v>1619</v>
      </c>
      <c r="BM351" s="68" t="s">
        <v>164</v>
      </c>
    </row>
    <row r="352" spans="1:65">
      <c r="A352" s="132">
        <v>45250</v>
      </c>
      <c r="B352" s="68" t="s">
        <v>1627</v>
      </c>
      <c r="C352" s="68" t="s">
        <v>1625</v>
      </c>
      <c r="D352" s="68" t="s">
        <v>1623</v>
      </c>
      <c r="E352" s="68" t="s">
        <v>1622</v>
      </c>
      <c r="F352" s="68" t="s">
        <v>164</v>
      </c>
      <c r="G352" s="68" t="s">
        <v>1623</v>
      </c>
      <c r="H352" s="68" t="s">
        <v>1622</v>
      </c>
      <c r="I352" s="68" t="s">
        <v>1626</v>
      </c>
      <c r="J352" s="68" t="s">
        <v>164</v>
      </c>
      <c r="K352" s="68" t="s">
        <v>1620</v>
      </c>
      <c r="L352" s="68" t="s">
        <v>1622</v>
      </c>
      <c r="M352" s="68" t="s">
        <v>164</v>
      </c>
      <c r="N352" s="68" t="s">
        <v>1622</v>
      </c>
      <c r="O352" s="68" t="s">
        <v>164</v>
      </c>
      <c r="P352" s="68" t="s">
        <v>1627</v>
      </c>
      <c r="Q352" s="68" t="s">
        <v>164</v>
      </c>
      <c r="R352" s="68" t="s">
        <v>1623</v>
      </c>
      <c r="S352" s="68" t="s">
        <v>1624</v>
      </c>
      <c r="T352" s="68" t="s">
        <v>1623</v>
      </c>
      <c r="U352" s="68" t="s">
        <v>1625</v>
      </c>
      <c r="V352" s="68" t="s">
        <v>164</v>
      </c>
      <c r="W352" s="68" t="s">
        <v>1622</v>
      </c>
      <c r="X352" s="68" t="s">
        <v>1624</v>
      </c>
      <c r="Y352" s="68" t="s">
        <v>1624</v>
      </c>
      <c r="Z352" s="68" t="s">
        <v>1622</v>
      </c>
      <c r="AA352" s="68" t="s">
        <v>1620</v>
      </c>
      <c r="AB352" s="68" t="s">
        <v>1623</v>
      </c>
      <c r="AC352" s="68" t="s">
        <v>1624</v>
      </c>
      <c r="AD352" s="68" t="s">
        <v>1619</v>
      </c>
      <c r="AE352" s="68" t="s">
        <v>164</v>
      </c>
      <c r="AF352" s="68" t="s">
        <v>1622</v>
      </c>
      <c r="AG352" s="68" t="s">
        <v>1624</v>
      </c>
      <c r="AH352" s="68" t="s">
        <v>1625</v>
      </c>
      <c r="AI352" s="68" t="s">
        <v>1623</v>
      </c>
      <c r="AJ352" s="68" t="s">
        <v>1622</v>
      </c>
      <c r="AK352" s="68" t="s">
        <v>1619</v>
      </c>
      <c r="AL352" s="68" t="s">
        <v>1623</v>
      </c>
      <c r="AM352" s="68" t="s">
        <v>1623</v>
      </c>
      <c r="AN352" s="68" t="s">
        <v>1622</v>
      </c>
      <c r="AO352" s="68" t="s">
        <v>1622</v>
      </c>
      <c r="AP352" s="68" t="s">
        <v>1620</v>
      </c>
      <c r="AQ352" s="68" t="s">
        <v>1623</v>
      </c>
      <c r="AR352" s="68" t="s">
        <v>1620</v>
      </c>
      <c r="AS352" s="68" t="s">
        <v>1622</v>
      </c>
      <c r="AT352" s="68" t="s">
        <v>1624</v>
      </c>
      <c r="AU352" s="68" t="s">
        <v>1622</v>
      </c>
      <c r="AV352" s="68" t="s">
        <v>1626</v>
      </c>
      <c r="AW352" s="68" t="s">
        <v>1622</v>
      </c>
      <c r="AX352" s="68" t="s">
        <v>1621</v>
      </c>
      <c r="AY352" s="68" t="s">
        <v>1624</v>
      </c>
      <c r="AZ352" s="68" t="s">
        <v>164</v>
      </c>
      <c r="BA352" s="68" t="s">
        <v>1626</v>
      </c>
      <c r="BB352" s="68" t="s">
        <v>1623</v>
      </c>
      <c r="BC352" s="68" t="s">
        <v>1622</v>
      </c>
      <c r="BD352" s="68" t="s">
        <v>1624</v>
      </c>
      <c r="BE352" s="68" t="s">
        <v>1622</v>
      </c>
      <c r="BF352" s="68" t="s">
        <v>1623</v>
      </c>
      <c r="BG352" s="68" t="s">
        <v>164</v>
      </c>
      <c r="BH352" s="68" t="s">
        <v>1620</v>
      </c>
      <c r="BI352" s="68" t="s">
        <v>1617</v>
      </c>
      <c r="BJ352" s="68" t="s">
        <v>1626</v>
      </c>
      <c r="BK352" s="68" t="s">
        <v>1626</v>
      </c>
      <c r="BL352" s="68" t="s">
        <v>1619</v>
      </c>
      <c r="BM352" s="68" t="s">
        <v>164</v>
      </c>
    </row>
    <row r="353" spans="1:65">
      <c r="A353" s="132">
        <v>45251</v>
      </c>
      <c r="B353" s="68" t="s">
        <v>1627</v>
      </c>
      <c r="C353" s="68" t="s">
        <v>1625</v>
      </c>
      <c r="D353" s="68" t="s">
        <v>1623</v>
      </c>
      <c r="E353" s="68" t="s">
        <v>1622</v>
      </c>
      <c r="F353" s="68" t="s">
        <v>164</v>
      </c>
      <c r="G353" s="68" t="s">
        <v>1623</v>
      </c>
      <c r="H353" s="68" t="s">
        <v>1622</v>
      </c>
      <c r="I353" s="68" t="s">
        <v>1626</v>
      </c>
      <c r="J353" s="68" t="s">
        <v>164</v>
      </c>
      <c r="K353" s="68" t="s">
        <v>1620</v>
      </c>
      <c r="L353" s="68" t="s">
        <v>1622</v>
      </c>
      <c r="M353" s="68" t="s">
        <v>164</v>
      </c>
      <c r="N353" s="68" t="s">
        <v>1622</v>
      </c>
      <c r="O353" s="68" t="s">
        <v>164</v>
      </c>
      <c r="P353" s="68" t="s">
        <v>1627</v>
      </c>
      <c r="Q353" s="68" t="s">
        <v>164</v>
      </c>
      <c r="R353" s="68" t="s">
        <v>1623</v>
      </c>
      <c r="S353" s="68" t="s">
        <v>1624</v>
      </c>
      <c r="T353" s="68" t="s">
        <v>1623</v>
      </c>
      <c r="U353" s="68" t="s">
        <v>1625</v>
      </c>
      <c r="V353" s="68" t="s">
        <v>164</v>
      </c>
      <c r="W353" s="68" t="s">
        <v>1622</v>
      </c>
      <c r="X353" s="68" t="s">
        <v>1624</v>
      </c>
      <c r="Y353" s="68" t="s">
        <v>1624</v>
      </c>
      <c r="Z353" s="68" t="s">
        <v>1622</v>
      </c>
      <c r="AA353" s="68" t="s">
        <v>1620</v>
      </c>
      <c r="AB353" s="68" t="s">
        <v>1623</v>
      </c>
      <c r="AC353" s="68" t="s">
        <v>1624</v>
      </c>
      <c r="AD353" s="68" t="s">
        <v>1619</v>
      </c>
      <c r="AE353" s="68" t="s">
        <v>164</v>
      </c>
      <c r="AF353" s="68" t="s">
        <v>1622</v>
      </c>
      <c r="AG353" s="68" t="s">
        <v>1624</v>
      </c>
      <c r="AH353" s="68" t="s">
        <v>1625</v>
      </c>
      <c r="AI353" s="68" t="s">
        <v>1623</v>
      </c>
      <c r="AJ353" s="68" t="s">
        <v>1622</v>
      </c>
      <c r="AK353" s="68" t="s">
        <v>1619</v>
      </c>
      <c r="AL353" s="68" t="s">
        <v>1623</v>
      </c>
      <c r="AM353" s="68" t="s">
        <v>1623</v>
      </c>
      <c r="AN353" s="68" t="s">
        <v>1622</v>
      </c>
      <c r="AO353" s="68" t="s">
        <v>1622</v>
      </c>
      <c r="AP353" s="68" t="s">
        <v>1620</v>
      </c>
      <c r="AQ353" s="68" t="s">
        <v>1623</v>
      </c>
      <c r="AR353" s="68" t="s">
        <v>1620</v>
      </c>
      <c r="AS353" s="68" t="s">
        <v>1622</v>
      </c>
      <c r="AT353" s="68" t="s">
        <v>1624</v>
      </c>
      <c r="AU353" s="68" t="s">
        <v>1622</v>
      </c>
      <c r="AV353" s="68" t="s">
        <v>1626</v>
      </c>
      <c r="AW353" s="68" t="s">
        <v>1622</v>
      </c>
      <c r="AX353" s="68" t="s">
        <v>1621</v>
      </c>
      <c r="AY353" s="68" t="s">
        <v>1624</v>
      </c>
      <c r="AZ353" s="68" t="s">
        <v>164</v>
      </c>
      <c r="BA353" s="68" t="s">
        <v>1626</v>
      </c>
      <c r="BB353" s="68" t="s">
        <v>1623</v>
      </c>
      <c r="BC353" s="68" t="s">
        <v>1622</v>
      </c>
      <c r="BD353" s="68" t="s">
        <v>1624</v>
      </c>
      <c r="BE353" s="68" t="s">
        <v>1622</v>
      </c>
      <c r="BF353" s="68" t="s">
        <v>1623</v>
      </c>
      <c r="BG353" s="68" t="s">
        <v>164</v>
      </c>
      <c r="BH353" s="68" t="s">
        <v>1620</v>
      </c>
      <c r="BI353" s="68" t="s">
        <v>1617</v>
      </c>
      <c r="BJ353" s="68" t="s">
        <v>1626</v>
      </c>
      <c r="BK353" s="68" t="s">
        <v>1626</v>
      </c>
      <c r="BL353" s="68" t="s">
        <v>1619</v>
      </c>
      <c r="BM353" s="68" t="s">
        <v>164</v>
      </c>
    </row>
    <row r="354" spans="1:65">
      <c r="A354" s="132">
        <v>45252</v>
      </c>
      <c r="B354" s="68" t="s">
        <v>1627</v>
      </c>
      <c r="C354" s="68" t="s">
        <v>1625</v>
      </c>
      <c r="D354" s="68" t="s">
        <v>1623</v>
      </c>
      <c r="E354" s="68" t="s">
        <v>1622</v>
      </c>
      <c r="F354" s="68" t="s">
        <v>164</v>
      </c>
      <c r="G354" s="68" t="s">
        <v>1623</v>
      </c>
      <c r="H354" s="68" t="s">
        <v>1622</v>
      </c>
      <c r="I354" s="68" t="s">
        <v>1626</v>
      </c>
      <c r="J354" s="68" t="s">
        <v>164</v>
      </c>
      <c r="K354" s="68" t="s">
        <v>1620</v>
      </c>
      <c r="L354" s="68" t="s">
        <v>1622</v>
      </c>
      <c r="M354" s="68" t="s">
        <v>164</v>
      </c>
      <c r="N354" s="68" t="s">
        <v>1622</v>
      </c>
      <c r="O354" s="68" t="s">
        <v>164</v>
      </c>
      <c r="P354" s="68" t="s">
        <v>1627</v>
      </c>
      <c r="Q354" s="68" t="s">
        <v>164</v>
      </c>
      <c r="R354" s="68" t="s">
        <v>1623</v>
      </c>
      <c r="S354" s="68" t="s">
        <v>1624</v>
      </c>
      <c r="T354" s="68" t="s">
        <v>1623</v>
      </c>
      <c r="U354" s="68" t="s">
        <v>1625</v>
      </c>
      <c r="V354" s="68" t="s">
        <v>164</v>
      </c>
      <c r="W354" s="68" t="s">
        <v>1622</v>
      </c>
      <c r="X354" s="68" t="s">
        <v>1624</v>
      </c>
      <c r="Y354" s="68" t="s">
        <v>1624</v>
      </c>
      <c r="Z354" s="68" t="s">
        <v>1622</v>
      </c>
      <c r="AA354" s="68" t="s">
        <v>1620</v>
      </c>
      <c r="AB354" s="68" t="s">
        <v>1623</v>
      </c>
      <c r="AC354" s="68" t="s">
        <v>1624</v>
      </c>
      <c r="AD354" s="68" t="s">
        <v>1619</v>
      </c>
      <c r="AE354" s="68" t="s">
        <v>164</v>
      </c>
      <c r="AF354" s="68" t="s">
        <v>1622</v>
      </c>
      <c r="AG354" s="68" t="s">
        <v>1624</v>
      </c>
      <c r="AH354" s="68" t="s">
        <v>1625</v>
      </c>
      <c r="AI354" s="68" t="s">
        <v>1623</v>
      </c>
      <c r="AJ354" s="68" t="s">
        <v>1622</v>
      </c>
      <c r="AK354" s="68" t="s">
        <v>1619</v>
      </c>
      <c r="AL354" s="68" t="s">
        <v>1623</v>
      </c>
      <c r="AM354" s="68" t="s">
        <v>1623</v>
      </c>
      <c r="AN354" s="68" t="s">
        <v>1622</v>
      </c>
      <c r="AO354" s="68" t="s">
        <v>1622</v>
      </c>
      <c r="AP354" s="68" t="s">
        <v>1620</v>
      </c>
      <c r="AQ354" s="68" t="s">
        <v>1623</v>
      </c>
      <c r="AR354" s="68" t="s">
        <v>1620</v>
      </c>
      <c r="AS354" s="68" t="s">
        <v>1622</v>
      </c>
      <c r="AT354" s="68" t="s">
        <v>1624</v>
      </c>
      <c r="AU354" s="68" t="s">
        <v>1622</v>
      </c>
      <c r="AV354" s="68" t="s">
        <v>1626</v>
      </c>
      <c r="AW354" s="68" t="s">
        <v>1622</v>
      </c>
      <c r="AX354" s="68" t="s">
        <v>1621</v>
      </c>
      <c r="AY354" s="68" t="s">
        <v>1624</v>
      </c>
      <c r="AZ354" s="68" t="s">
        <v>164</v>
      </c>
      <c r="BA354" s="68" t="s">
        <v>1626</v>
      </c>
      <c r="BB354" s="68" t="s">
        <v>1623</v>
      </c>
      <c r="BC354" s="68" t="s">
        <v>1622</v>
      </c>
      <c r="BD354" s="68" t="s">
        <v>1624</v>
      </c>
      <c r="BE354" s="68" t="s">
        <v>1622</v>
      </c>
      <c r="BF354" s="68" t="s">
        <v>1623</v>
      </c>
      <c r="BG354" s="68" t="s">
        <v>164</v>
      </c>
      <c r="BH354" s="68" t="s">
        <v>1620</v>
      </c>
      <c r="BI354" s="68" t="s">
        <v>1617</v>
      </c>
      <c r="BJ354" s="68" t="s">
        <v>1626</v>
      </c>
      <c r="BK354" s="68" t="s">
        <v>1626</v>
      </c>
      <c r="BL354" s="68" t="s">
        <v>1619</v>
      </c>
      <c r="BM354" s="68" t="s">
        <v>164</v>
      </c>
    </row>
    <row r="355" spans="1:65">
      <c r="A355" s="132">
        <v>45253</v>
      </c>
      <c r="B355" s="68" t="s">
        <v>1627</v>
      </c>
      <c r="C355" s="68" t="s">
        <v>1625</v>
      </c>
      <c r="D355" s="68" t="s">
        <v>1623</v>
      </c>
      <c r="E355" s="68" t="s">
        <v>1622</v>
      </c>
      <c r="F355" s="68" t="s">
        <v>164</v>
      </c>
      <c r="G355" s="68" t="s">
        <v>1623</v>
      </c>
      <c r="H355" s="68" t="s">
        <v>1622</v>
      </c>
      <c r="I355" s="68" t="s">
        <v>1626</v>
      </c>
      <c r="J355" s="68" t="s">
        <v>164</v>
      </c>
      <c r="K355" s="68" t="s">
        <v>1620</v>
      </c>
      <c r="L355" s="68" t="s">
        <v>1622</v>
      </c>
      <c r="M355" s="68" t="s">
        <v>164</v>
      </c>
      <c r="N355" s="68" t="s">
        <v>1622</v>
      </c>
      <c r="O355" s="68" t="s">
        <v>164</v>
      </c>
      <c r="P355" s="68" t="s">
        <v>1627</v>
      </c>
      <c r="Q355" s="68" t="s">
        <v>164</v>
      </c>
      <c r="R355" s="68" t="s">
        <v>1623</v>
      </c>
      <c r="S355" s="68" t="s">
        <v>1624</v>
      </c>
      <c r="T355" s="68" t="s">
        <v>1623</v>
      </c>
      <c r="U355" s="68" t="s">
        <v>1625</v>
      </c>
      <c r="V355" s="68" t="s">
        <v>164</v>
      </c>
      <c r="W355" s="68" t="s">
        <v>1622</v>
      </c>
      <c r="X355" s="68" t="s">
        <v>1624</v>
      </c>
      <c r="Y355" s="68" t="s">
        <v>1624</v>
      </c>
      <c r="Z355" s="68" t="s">
        <v>1622</v>
      </c>
      <c r="AA355" s="68" t="s">
        <v>1620</v>
      </c>
      <c r="AB355" s="68" t="s">
        <v>1623</v>
      </c>
      <c r="AC355" s="68" t="s">
        <v>1624</v>
      </c>
      <c r="AD355" s="68" t="s">
        <v>1619</v>
      </c>
      <c r="AE355" s="68" t="s">
        <v>164</v>
      </c>
      <c r="AF355" s="68" t="s">
        <v>1622</v>
      </c>
      <c r="AG355" s="68" t="s">
        <v>1624</v>
      </c>
      <c r="AH355" s="68" t="s">
        <v>1625</v>
      </c>
      <c r="AI355" s="68" t="s">
        <v>1623</v>
      </c>
      <c r="AJ355" s="68" t="s">
        <v>1622</v>
      </c>
      <c r="AK355" s="68" t="s">
        <v>1619</v>
      </c>
      <c r="AL355" s="68" t="s">
        <v>1623</v>
      </c>
      <c r="AM355" s="68" t="s">
        <v>1623</v>
      </c>
      <c r="AN355" s="68" t="s">
        <v>1622</v>
      </c>
      <c r="AO355" s="68" t="s">
        <v>1622</v>
      </c>
      <c r="AP355" s="68" t="s">
        <v>1620</v>
      </c>
      <c r="AQ355" s="68" t="s">
        <v>1623</v>
      </c>
      <c r="AR355" s="68" t="s">
        <v>1620</v>
      </c>
      <c r="AS355" s="68" t="s">
        <v>1622</v>
      </c>
      <c r="AT355" s="68" t="s">
        <v>1624</v>
      </c>
      <c r="AU355" s="68" t="s">
        <v>1622</v>
      </c>
      <c r="AV355" s="68" t="s">
        <v>1626</v>
      </c>
      <c r="AW355" s="68" t="s">
        <v>1622</v>
      </c>
      <c r="AX355" s="68" t="s">
        <v>1621</v>
      </c>
      <c r="AY355" s="68" t="s">
        <v>1624</v>
      </c>
      <c r="AZ355" s="68" t="s">
        <v>164</v>
      </c>
      <c r="BA355" s="68" t="s">
        <v>1626</v>
      </c>
      <c r="BB355" s="68" t="s">
        <v>1623</v>
      </c>
      <c r="BC355" s="68" t="s">
        <v>1622</v>
      </c>
      <c r="BD355" s="68" t="s">
        <v>1624</v>
      </c>
      <c r="BE355" s="68" t="s">
        <v>1622</v>
      </c>
      <c r="BF355" s="68" t="s">
        <v>1623</v>
      </c>
      <c r="BG355" s="68" t="s">
        <v>164</v>
      </c>
      <c r="BH355" s="68" t="s">
        <v>1620</v>
      </c>
      <c r="BI355" s="68" t="s">
        <v>1617</v>
      </c>
      <c r="BJ355" s="68" t="s">
        <v>1626</v>
      </c>
      <c r="BK355" s="68" t="s">
        <v>1626</v>
      </c>
      <c r="BL355" s="68" t="s">
        <v>1619</v>
      </c>
      <c r="BM355" s="68" t="s">
        <v>164</v>
      </c>
    </row>
    <row r="356" spans="1:65">
      <c r="A356" s="132">
        <v>45254</v>
      </c>
      <c r="B356" s="68" t="s">
        <v>1627</v>
      </c>
      <c r="C356" s="68" t="s">
        <v>1625</v>
      </c>
      <c r="D356" s="68" t="s">
        <v>1623</v>
      </c>
      <c r="E356" s="68" t="s">
        <v>1622</v>
      </c>
      <c r="F356" s="68" t="s">
        <v>164</v>
      </c>
      <c r="G356" s="68" t="s">
        <v>1623</v>
      </c>
      <c r="H356" s="68" t="s">
        <v>1622</v>
      </c>
      <c r="I356" s="68" t="s">
        <v>1626</v>
      </c>
      <c r="J356" s="68" t="s">
        <v>164</v>
      </c>
      <c r="K356" s="68" t="s">
        <v>1620</v>
      </c>
      <c r="L356" s="68" t="s">
        <v>1622</v>
      </c>
      <c r="M356" s="68" t="s">
        <v>164</v>
      </c>
      <c r="N356" s="68" t="s">
        <v>1622</v>
      </c>
      <c r="O356" s="68" t="s">
        <v>164</v>
      </c>
      <c r="P356" s="68" t="s">
        <v>1627</v>
      </c>
      <c r="Q356" s="68" t="s">
        <v>164</v>
      </c>
      <c r="R356" s="68" t="s">
        <v>1623</v>
      </c>
      <c r="S356" s="68" t="s">
        <v>1624</v>
      </c>
      <c r="T356" s="68" t="s">
        <v>1623</v>
      </c>
      <c r="U356" s="68" t="s">
        <v>1625</v>
      </c>
      <c r="V356" s="68" t="s">
        <v>164</v>
      </c>
      <c r="W356" s="68" t="s">
        <v>1622</v>
      </c>
      <c r="X356" s="68" t="s">
        <v>1624</v>
      </c>
      <c r="Y356" s="68" t="s">
        <v>1624</v>
      </c>
      <c r="Z356" s="68" t="s">
        <v>1622</v>
      </c>
      <c r="AA356" s="68" t="s">
        <v>1620</v>
      </c>
      <c r="AB356" s="68" t="s">
        <v>1623</v>
      </c>
      <c r="AC356" s="68" t="s">
        <v>1624</v>
      </c>
      <c r="AD356" s="68" t="s">
        <v>1619</v>
      </c>
      <c r="AE356" s="68" t="s">
        <v>164</v>
      </c>
      <c r="AF356" s="68" t="s">
        <v>1622</v>
      </c>
      <c r="AG356" s="68" t="s">
        <v>1624</v>
      </c>
      <c r="AH356" s="68" t="s">
        <v>1625</v>
      </c>
      <c r="AI356" s="68" t="s">
        <v>1623</v>
      </c>
      <c r="AJ356" s="68" t="s">
        <v>1622</v>
      </c>
      <c r="AK356" s="68" t="s">
        <v>1619</v>
      </c>
      <c r="AL356" s="68" t="s">
        <v>1623</v>
      </c>
      <c r="AM356" s="68" t="s">
        <v>1623</v>
      </c>
      <c r="AN356" s="68" t="s">
        <v>1622</v>
      </c>
      <c r="AO356" s="68" t="s">
        <v>1622</v>
      </c>
      <c r="AP356" s="68" t="s">
        <v>1620</v>
      </c>
      <c r="AQ356" s="68" t="s">
        <v>1623</v>
      </c>
      <c r="AR356" s="68" t="s">
        <v>1620</v>
      </c>
      <c r="AS356" s="68" t="s">
        <v>1622</v>
      </c>
      <c r="AT356" s="68" t="s">
        <v>1624</v>
      </c>
      <c r="AU356" s="68" t="s">
        <v>1622</v>
      </c>
      <c r="AV356" s="68" t="s">
        <v>1626</v>
      </c>
      <c r="AW356" s="68" t="s">
        <v>1622</v>
      </c>
      <c r="AX356" s="68" t="s">
        <v>1621</v>
      </c>
      <c r="AY356" s="68" t="s">
        <v>1624</v>
      </c>
      <c r="AZ356" s="68" t="s">
        <v>164</v>
      </c>
      <c r="BA356" s="68" t="s">
        <v>1626</v>
      </c>
      <c r="BB356" s="68" t="s">
        <v>1623</v>
      </c>
      <c r="BC356" s="68" t="s">
        <v>1622</v>
      </c>
      <c r="BD356" s="68" t="s">
        <v>1624</v>
      </c>
      <c r="BE356" s="68" t="s">
        <v>1622</v>
      </c>
      <c r="BF356" s="68" t="s">
        <v>1623</v>
      </c>
      <c r="BG356" s="68" t="s">
        <v>164</v>
      </c>
      <c r="BH356" s="68" t="s">
        <v>1620</v>
      </c>
      <c r="BI356" s="68" t="s">
        <v>1617</v>
      </c>
      <c r="BJ356" s="68" t="s">
        <v>1626</v>
      </c>
      <c r="BK356" s="68" t="s">
        <v>1626</v>
      </c>
      <c r="BL356" s="68" t="s">
        <v>1619</v>
      </c>
      <c r="BM356" s="68" t="s">
        <v>164</v>
      </c>
    </row>
    <row r="357" spans="1:65">
      <c r="A357" s="132">
        <v>45255</v>
      </c>
      <c r="B357" s="68" t="s">
        <v>1627</v>
      </c>
      <c r="C357" s="68" t="s">
        <v>1625</v>
      </c>
      <c r="D357" s="68" t="s">
        <v>1623</v>
      </c>
      <c r="E357" s="68" t="s">
        <v>1622</v>
      </c>
      <c r="F357" s="68" t="s">
        <v>164</v>
      </c>
      <c r="G357" s="68" t="s">
        <v>1623</v>
      </c>
      <c r="H357" s="68" t="s">
        <v>1622</v>
      </c>
      <c r="I357" s="68" t="s">
        <v>1626</v>
      </c>
      <c r="J357" s="68" t="s">
        <v>164</v>
      </c>
      <c r="K357" s="68" t="s">
        <v>1620</v>
      </c>
      <c r="L357" s="68" t="s">
        <v>1622</v>
      </c>
      <c r="M357" s="68" t="s">
        <v>164</v>
      </c>
      <c r="N357" s="68" t="s">
        <v>1622</v>
      </c>
      <c r="O357" s="68" t="s">
        <v>164</v>
      </c>
      <c r="P357" s="68" t="s">
        <v>1627</v>
      </c>
      <c r="Q357" s="68" t="s">
        <v>164</v>
      </c>
      <c r="R357" s="68" t="s">
        <v>1623</v>
      </c>
      <c r="S357" s="68" t="s">
        <v>1624</v>
      </c>
      <c r="T357" s="68" t="s">
        <v>1623</v>
      </c>
      <c r="U357" s="68" t="s">
        <v>1625</v>
      </c>
      <c r="V357" s="68" t="s">
        <v>164</v>
      </c>
      <c r="W357" s="68" t="s">
        <v>1622</v>
      </c>
      <c r="X357" s="68" t="s">
        <v>1624</v>
      </c>
      <c r="Y357" s="68" t="s">
        <v>1624</v>
      </c>
      <c r="Z357" s="68" t="s">
        <v>1622</v>
      </c>
      <c r="AA357" s="68" t="s">
        <v>1620</v>
      </c>
      <c r="AB357" s="68" t="s">
        <v>1623</v>
      </c>
      <c r="AC357" s="68" t="s">
        <v>1624</v>
      </c>
      <c r="AD357" s="68" t="s">
        <v>1619</v>
      </c>
      <c r="AE357" s="68" t="s">
        <v>164</v>
      </c>
      <c r="AF357" s="68" t="s">
        <v>1622</v>
      </c>
      <c r="AG357" s="68" t="s">
        <v>1624</v>
      </c>
      <c r="AH357" s="68" t="s">
        <v>1625</v>
      </c>
      <c r="AI357" s="68" t="s">
        <v>1623</v>
      </c>
      <c r="AJ357" s="68" t="s">
        <v>1622</v>
      </c>
      <c r="AK357" s="68" t="s">
        <v>1619</v>
      </c>
      <c r="AL357" s="68" t="s">
        <v>1623</v>
      </c>
      <c r="AM357" s="68" t="s">
        <v>1623</v>
      </c>
      <c r="AN357" s="68" t="s">
        <v>1622</v>
      </c>
      <c r="AO357" s="68" t="s">
        <v>1622</v>
      </c>
      <c r="AP357" s="68" t="s">
        <v>1620</v>
      </c>
      <c r="AQ357" s="68" t="s">
        <v>1623</v>
      </c>
      <c r="AR357" s="68" t="s">
        <v>1620</v>
      </c>
      <c r="AS357" s="68" t="s">
        <v>1622</v>
      </c>
      <c r="AT357" s="68" t="s">
        <v>1624</v>
      </c>
      <c r="AU357" s="68" t="s">
        <v>1622</v>
      </c>
      <c r="AV357" s="68" t="s">
        <v>1626</v>
      </c>
      <c r="AW357" s="68" t="s">
        <v>1622</v>
      </c>
      <c r="AX357" s="68" t="s">
        <v>1621</v>
      </c>
      <c r="AY357" s="68" t="s">
        <v>1624</v>
      </c>
      <c r="AZ357" s="68" t="s">
        <v>164</v>
      </c>
      <c r="BA357" s="68" t="s">
        <v>1626</v>
      </c>
      <c r="BB357" s="68" t="s">
        <v>1623</v>
      </c>
      <c r="BC357" s="68" t="s">
        <v>1622</v>
      </c>
      <c r="BD357" s="68" t="s">
        <v>1624</v>
      </c>
      <c r="BE357" s="68" t="s">
        <v>1622</v>
      </c>
      <c r="BF357" s="68" t="s">
        <v>1623</v>
      </c>
      <c r="BG357" s="68" t="s">
        <v>164</v>
      </c>
      <c r="BH357" s="68" t="s">
        <v>1620</v>
      </c>
      <c r="BI357" s="68" t="s">
        <v>1617</v>
      </c>
      <c r="BJ357" s="68" t="s">
        <v>1626</v>
      </c>
      <c r="BK357" s="68" t="s">
        <v>1626</v>
      </c>
      <c r="BL357" s="68" t="s">
        <v>1619</v>
      </c>
      <c r="BM357" s="68" t="s">
        <v>164</v>
      </c>
    </row>
    <row r="358" spans="1:65">
      <c r="A358" s="132">
        <v>45256</v>
      </c>
      <c r="B358" s="68" t="s">
        <v>1627</v>
      </c>
      <c r="C358" s="68" t="s">
        <v>1625</v>
      </c>
      <c r="D358" s="68" t="s">
        <v>1623</v>
      </c>
      <c r="E358" s="68" t="s">
        <v>1622</v>
      </c>
      <c r="F358" s="68" t="s">
        <v>164</v>
      </c>
      <c r="G358" s="68" t="s">
        <v>1623</v>
      </c>
      <c r="H358" s="68" t="s">
        <v>1622</v>
      </c>
      <c r="I358" s="68" t="s">
        <v>1626</v>
      </c>
      <c r="J358" s="68" t="s">
        <v>164</v>
      </c>
      <c r="K358" s="68" t="s">
        <v>1620</v>
      </c>
      <c r="L358" s="68" t="s">
        <v>1622</v>
      </c>
      <c r="M358" s="68" t="s">
        <v>164</v>
      </c>
      <c r="N358" s="68" t="s">
        <v>1622</v>
      </c>
      <c r="O358" s="68" t="s">
        <v>164</v>
      </c>
      <c r="P358" s="68" t="s">
        <v>1627</v>
      </c>
      <c r="Q358" s="68" t="s">
        <v>164</v>
      </c>
      <c r="R358" s="68" t="s">
        <v>1623</v>
      </c>
      <c r="S358" s="68" t="s">
        <v>1624</v>
      </c>
      <c r="T358" s="68" t="s">
        <v>1623</v>
      </c>
      <c r="U358" s="68" t="s">
        <v>1625</v>
      </c>
      <c r="V358" s="68" t="s">
        <v>164</v>
      </c>
      <c r="W358" s="68" t="s">
        <v>1622</v>
      </c>
      <c r="X358" s="68" t="s">
        <v>1624</v>
      </c>
      <c r="Y358" s="68" t="s">
        <v>1624</v>
      </c>
      <c r="Z358" s="68" t="s">
        <v>1622</v>
      </c>
      <c r="AA358" s="68" t="s">
        <v>1620</v>
      </c>
      <c r="AB358" s="68" t="s">
        <v>1623</v>
      </c>
      <c r="AC358" s="68" t="s">
        <v>1624</v>
      </c>
      <c r="AD358" s="68" t="s">
        <v>1619</v>
      </c>
      <c r="AE358" s="68" t="s">
        <v>164</v>
      </c>
      <c r="AF358" s="68" t="s">
        <v>1622</v>
      </c>
      <c r="AG358" s="68" t="s">
        <v>1624</v>
      </c>
      <c r="AH358" s="68" t="s">
        <v>1625</v>
      </c>
      <c r="AI358" s="68" t="s">
        <v>1623</v>
      </c>
      <c r="AJ358" s="68" t="s">
        <v>1622</v>
      </c>
      <c r="AK358" s="68" t="s">
        <v>1619</v>
      </c>
      <c r="AL358" s="68" t="s">
        <v>1623</v>
      </c>
      <c r="AM358" s="68" t="s">
        <v>1623</v>
      </c>
      <c r="AN358" s="68" t="s">
        <v>1622</v>
      </c>
      <c r="AO358" s="68" t="s">
        <v>1622</v>
      </c>
      <c r="AP358" s="68" t="s">
        <v>1620</v>
      </c>
      <c r="AQ358" s="68" t="s">
        <v>1623</v>
      </c>
      <c r="AR358" s="68" t="s">
        <v>1620</v>
      </c>
      <c r="AS358" s="68" t="s">
        <v>1622</v>
      </c>
      <c r="AT358" s="68" t="s">
        <v>1624</v>
      </c>
      <c r="AU358" s="68" t="s">
        <v>1622</v>
      </c>
      <c r="AV358" s="68" t="s">
        <v>1626</v>
      </c>
      <c r="AW358" s="68" t="s">
        <v>1622</v>
      </c>
      <c r="AX358" s="68" t="s">
        <v>1621</v>
      </c>
      <c r="AY358" s="68" t="s">
        <v>1624</v>
      </c>
      <c r="AZ358" s="68" t="s">
        <v>164</v>
      </c>
      <c r="BA358" s="68" t="s">
        <v>1626</v>
      </c>
      <c r="BB358" s="68" t="s">
        <v>1623</v>
      </c>
      <c r="BC358" s="68" t="s">
        <v>1622</v>
      </c>
      <c r="BD358" s="68" t="s">
        <v>1624</v>
      </c>
      <c r="BE358" s="68" t="s">
        <v>1622</v>
      </c>
      <c r="BF358" s="68" t="s">
        <v>1623</v>
      </c>
      <c r="BG358" s="68" t="s">
        <v>164</v>
      </c>
      <c r="BH358" s="68" t="s">
        <v>1620</v>
      </c>
      <c r="BI358" s="68" t="s">
        <v>1617</v>
      </c>
      <c r="BJ358" s="68" t="s">
        <v>1626</v>
      </c>
      <c r="BK358" s="68" t="s">
        <v>1626</v>
      </c>
      <c r="BL358" s="68" t="s">
        <v>1619</v>
      </c>
      <c r="BM358" s="68" t="s">
        <v>164</v>
      </c>
    </row>
  </sheetData>
  <conditionalFormatting sqref="BN2:XFD2 A2:BE2">
    <cfRule type="duplicateValues" dxfId="18" priority="3"/>
  </conditionalFormatting>
  <conditionalFormatting sqref="BF2:BI2 BM2">
    <cfRule type="duplicateValues" dxfId="17" priority="74"/>
  </conditionalFormatting>
  <conditionalFormatting sqref="BJ2:BL2">
    <cfRule type="duplicateValues" dxfId="16" priority="1"/>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ACBC1-3AA9-4527-B7AF-E44CD76E0F31}">
  <sheetPr codeName="Sheet33"/>
  <dimension ref="A1:BM358"/>
  <sheetViews>
    <sheetView workbookViewId="0">
      <pane xSplit="1" ySplit="2" topLeftCell="B349" activePane="bottomRight" state="frozen"/>
      <selection pane="topRight" activeCell="B1" sqref="B1"/>
      <selection pane="bottomLeft" activeCell="A3" sqref="A3"/>
      <selection pane="bottomRight" activeCell="B358" sqref="B358:BM358"/>
    </sheetView>
  </sheetViews>
  <sheetFormatPr defaultColWidth="8.85546875" defaultRowHeight="15"/>
  <cols>
    <col min="1" max="1" width="18.42578125" style="132" customWidth="1"/>
    <col min="2" max="2" width="8.5703125" style="68" bestFit="1" customWidth="1"/>
    <col min="3" max="3" width="11.42578125" style="68" bestFit="1" customWidth="1"/>
    <col min="4" max="5" width="8.5703125" style="68" bestFit="1" customWidth="1"/>
    <col min="6" max="6" width="8.140625" style="68" bestFit="1" customWidth="1"/>
    <col min="7" max="7" width="6.85546875" style="68" bestFit="1" customWidth="1"/>
    <col min="8" max="8" width="9.85546875" style="68" bestFit="1" customWidth="1"/>
    <col min="9" max="9" width="9.5703125" style="68" bestFit="1" customWidth="1"/>
    <col min="10" max="10" width="11.42578125" style="68" bestFit="1" customWidth="1"/>
    <col min="11" max="11" width="7.5703125" style="68" bestFit="1" customWidth="1"/>
    <col min="12" max="12" width="8.5703125" style="68" bestFit="1" customWidth="1"/>
    <col min="13" max="13" width="8.42578125" style="68" bestFit="1" customWidth="1"/>
    <col min="14" max="14" width="8.140625" style="68" bestFit="1" customWidth="1"/>
    <col min="15" max="15" width="9.85546875" style="68" bestFit="1" customWidth="1"/>
    <col min="16" max="16" width="9.42578125" style="68" bestFit="1" customWidth="1"/>
    <col min="17" max="17" width="11.140625" style="68" bestFit="1" customWidth="1"/>
    <col min="18" max="18" width="8.140625" style="68" bestFit="1" customWidth="1"/>
    <col min="19" max="19" width="8.5703125" style="68" bestFit="1" customWidth="1"/>
    <col min="20" max="20" width="10.5703125" style="68" bestFit="1" customWidth="1"/>
    <col min="21" max="21" width="8.42578125" style="68" bestFit="1" customWidth="1"/>
    <col min="22" max="22" width="8.5703125" style="68" bestFit="1" customWidth="1"/>
    <col min="23" max="24" width="8.140625" style="68" bestFit="1" customWidth="1"/>
    <col min="25" max="25" width="10.42578125" style="68" bestFit="1" customWidth="1"/>
    <col min="26" max="26" width="11.140625" style="68" bestFit="1" customWidth="1"/>
    <col min="27" max="27" width="8.85546875" style="68" bestFit="1" customWidth="1"/>
    <col min="28" max="28" width="8.42578125" style="68" bestFit="1" customWidth="1"/>
    <col min="29" max="29" width="10.5703125" style="68" bestFit="1" customWidth="1"/>
    <col min="30" max="30" width="9.5703125" style="68" bestFit="1" customWidth="1"/>
    <col min="31" max="31" width="8.5703125" style="68" bestFit="1" customWidth="1"/>
    <col min="32" max="32" width="8.140625" style="68" bestFit="1" customWidth="1"/>
    <col min="33" max="35" width="8.5703125" style="68" bestFit="1" customWidth="1"/>
    <col min="36" max="36" width="10.85546875" style="68" bestFit="1" customWidth="1"/>
    <col min="37" max="37" width="8.5703125" style="68" bestFit="1" customWidth="1"/>
    <col min="38" max="38" width="7.5703125" style="68" bestFit="1" customWidth="1"/>
    <col min="39" max="39" width="8.140625" style="68" bestFit="1" customWidth="1"/>
    <col min="40" max="40" width="8.42578125" style="68" bestFit="1" customWidth="1"/>
    <col min="41" max="41" width="8" style="68" bestFit="1" customWidth="1"/>
    <col min="42" max="42" width="12.42578125" style="68" bestFit="1" customWidth="1"/>
    <col min="43" max="43" width="8.5703125" style="68" bestFit="1" customWidth="1"/>
    <col min="44" max="44" width="11.85546875" style="68" bestFit="1" customWidth="1"/>
    <col min="45" max="45" width="10.5703125" style="68" bestFit="1" customWidth="1"/>
    <col min="46" max="46" width="9" style="68" bestFit="1" customWidth="1"/>
    <col min="47" max="47" width="13" style="68" bestFit="1" customWidth="1"/>
    <col min="48" max="50" width="9" style="68" bestFit="1" customWidth="1"/>
    <col min="51" max="52" width="9.140625" style="68" bestFit="1" customWidth="1"/>
    <col min="53" max="53" width="9" style="68" bestFit="1" customWidth="1"/>
    <col min="54" max="54" width="9.140625" style="68" bestFit="1" customWidth="1"/>
    <col min="55" max="61" width="9" style="68" bestFit="1" customWidth="1"/>
    <col min="62" max="64" width="9" style="68" customWidth="1"/>
    <col min="65" max="16384" width="8.85546875" style="68"/>
  </cols>
  <sheetData>
    <row r="1" spans="1:65">
      <c r="A1" s="130" t="s">
        <v>1631</v>
      </c>
      <c r="B1" s="127" t="str">
        <f>VLOOKUP(B$2,DailyDetails!$C:$AU,11,0)</f>
        <v/>
      </c>
      <c r="C1" s="127" t="str">
        <f>VLOOKUP(C$2,DailyDetails!$C:$AU,11,0)</f>
        <v/>
      </c>
      <c r="D1" s="127" t="str">
        <f>VLOOKUP(D$2,DailyDetails!$C:$AU,11,0)</f>
        <v/>
      </c>
      <c r="E1" s="127" t="str">
        <f>VLOOKUP(E$2,DailyDetails!$C:$AU,11,0)</f>
        <v/>
      </c>
      <c r="F1" s="127" t="str">
        <f>VLOOKUP(F$2,DailyDetails!$C:$AU,11,0)</f>
        <v/>
      </c>
      <c r="G1" s="127" t="str">
        <f>VLOOKUP(G$2,DailyDetails!$C:$AU,11,0)</f>
        <v/>
      </c>
      <c r="H1" s="127">
        <f>VLOOKUP(H$2,DailyDetails!$C:$AU,11,0)</f>
        <v>25</v>
      </c>
      <c r="I1" s="127">
        <f>VLOOKUP(I$2,DailyDetails!$C:$AU,11,0)</f>
        <v>25</v>
      </c>
      <c r="J1" s="127">
        <f>VLOOKUP(J$2,DailyDetails!$C:$AU,11,0)</f>
        <v>25</v>
      </c>
      <c r="K1" s="127">
        <f>VLOOKUP(K$2,DailyDetails!$C:$AU,11,0)</f>
        <v>25</v>
      </c>
      <c r="L1" s="127">
        <f>VLOOKUP(L$2,DailyDetails!$C:$AU,11,0)</f>
        <v>265</v>
      </c>
      <c r="M1" s="127">
        <f>VLOOKUP(M$2,DailyDetails!$C:$AU,11,0)</f>
        <v>25</v>
      </c>
      <c r="N1" s="127" t="str">
        <f>VLOOKUP(N$2,DailyDetails!$C:$AU,11,0)</f>
        <v/>
      </c>
      <c r="O1" s="127" t="str">
        <f>VLOOKUP(O$2,DailyDetails!$C:$AU,11,0)</f>
        <v/>
      </c>
      <c r="P1" s="127">
        <f>VLOOKUP(P$2,DailyDetails!$C:$AU,11,0)</f>
        <v>25</v>
      </c>
      <c r="Q1" s="127" t="str">
        <f>VLOOKUP(Q$2,DailyDetails!$C:$AU,11,0)</f>
        <v/>
      </c>
      <c r="R1" s="127">
        <f>VLOOKUP(R$2,DailyDetails!$C:$AU,11,0)</f>
        <v>16</v>
      </c>
      <c r="S1" s="127" t="str">
        <f>VLOOKUP(S$2,DailyDetails!$C:$AU,11,0)</f>
        <v/>
      </c>
      <c r="T1" s="127" t="str">
        <f>VLOOKUP(T$2,DailyDetails!$C:$AU,11,0)</f>
        <v/>
      </c>
      <c r="U1" s="127">
        <f>VLOOKUP(U$2,DailyDetails!$C:$AU,11,0)</f>
        <v>75</v>
      </c>
      <c r="V1" s="127">
        <f>VLOOKUP(V$2,DailyDetails!$C:$AU,11,0)</f>
        <v>25</v>
      </c>
      <c r="W1" s="127" t="str">
        <f>VLOOKUP(W$2,DailyDetails!$C:$AU,11,0)</f>
        <v/>
      </c>
      <c r="X1" s="127" t="str">
        <f>VLOOKUP(X$2,DailyDetails!$C:$AU,11,0)</f>
        <v/>
      </c>
      <c r="Y1" s="127" t="str">
        <f>VLOOKUP(Y$2,DailyDetails!$C:$AU,11,0)</f>
        <v/>
      </c>
      <c r="Z1" s="127" t="str">
        <f>VLOOKUP(Z$2,DailyDetails!$C:$AU,11,0)</f>
        <v/>
      </c>
      <c r="AA1" s="127" t="str">
        <f>VLOOKUP(AA$2,DailyDetails!$C:$AU,11,0)</f>
        <v/>
      </c>
      <c r="AB1" s="127" t="str">
        <f>VLOOKUP(AB$2,DailyDetails!$C:$AU,11,0)</f>
        <v/>
      </c>
      <c r="AC1" s="127" t="str">
        <f>VLOOKUP(AC$2,DailyDetails!$C:$AU,11,0)</f>
        <v/>
      </c>
      <c r="AD1" s="127" t="str">
        <f>VLOOKUP(AD$2,DailyDetails!$C:$AU,11,0)</f>
        <v/>
      </c>
      <c r="AE1" s="127" t="str">
        <f>VLOOKUP(AE$2,DailyDetails!$C:$AU,11,0)</f>
        <v/>
      </c>
      <c r="AF1" s="127" t="str">
        <f>VLOOKUP(AF$2,DailyDetails!$C:$AU,11,0)</f>
        <v/>
      </c>
      <c r="AG1" s="127">
        <f>VLOOKUP(AG$2,DailyDetails!$C:$AU,11,0)</f>
        <v>25</v>
      </c>
      <c r="AH1" s="127">
        <f>VLOOKUP(AH$2,DailyDetails!$C:$AU,11,0)</f>
        <v>50</v>
      </c>
      <c r="AI1" s="127">
        <f>VLOOKUP(AI$2,DailyDetails!$C:$AU,11,0)</f>
        <v>50</v>
      </c>
      <c r="AJ1" s="127">
        <f>VLOOKUP(AJ$2,DailyDetails!$C:$AU,11,0)</f>
        <v>32</v>
      </c>
      <c r="AK1" s="127" t="str">
        <f>VLOOKUP(AK$2,DailyDetails!$C:$AU,11,0)</f>
        <v/>
      </c>
      <c r="AL1" s="127" t="str">
        <f>VLOOKUP(AL$2,DailyDetails!$C:$AU,11,0)</f>
        <v/>
      </c>
      <c r="AM1" s="127" t="str">
        <f>VLOOKUP(AM$2,DailyDetails!$C:$AU,11,0)</f>
        <v/>
      </c>
      <c r="AN1" s="127" t="str">
        <f>VLOOKUP(AN$2,DailyDetails!$C:$AU,11,0)</f>
        <v/>
      </c>
      <c r="AO1" s="127" t="str">
        <f>VLOOKUP(AO$2,DailyDetails!$C:$AU,11,0)</f>
        <v/>
      </c>
      <c r="AP1" s="127" t="str">
        <f>VLOOKUP(AP$2,DailyDetails!$C:$AU,11,0)</f>
        <v/>
      </c>
      <c r="AQ1" s="127" t="str">
        <f>VLOOKUP(AQ$2,DailyDetails!$C:$AU,11,0)</f>
        <v/>
      </c>
      <c r="AR1" s="127" t="str">
        <f>VLOOKUP(AR$2,DailyDetails!$C:$AU,11,0)</f>
        <v/>
      </c>
      <c r="AS1" s="127" t="str">
        <f>VLOOKUP(AS$2,DailyDetails!$C:$AU,11,0)</f>
        <v/>
      </c>
      <c r="AT1" s="127" t="str">
        <f>VLOOKUP(AT$2,DailyDetails!$C:$AU,11,0)</f>
        <v/>
      </c>
      <c r="AU1" s="127" t="str">
        <f>VLOOKUP(AU$2,DailyDetails!$C:$AU,11,0)</f>
        <v/>
      </c>
      <c r="AV1" s="127" t="str">
        <f>VLOOKUP(AV$2,DailyDetails!$C:$AU,11,0)</f>
        <v/>
      </c>
      <c r="AW1" s="127" t="str">
        <f>VLOOKUP(AW$2,DailyDetails!$C:$AU,11,0)</f>
        <v/>
      </c>
      <c r="AX1" s="127" t="str">
        <f>VLOOKUP(AX$2,DailyDetails!$C:$AU,11,0)</f>
        <v/>
      </c>
      <c r="AY1" s="127" t="str">
        <f>VLOOKUP(AY$2,DailyDetails!$C:$AU,11,0)</f>
        <v/>
      </c>
      <c r="AZ1" s="127">
        <f>VLOOKUP(AZ$2,DailyDetails!$C:$AU,11,0)</f>
        <v>50</v>
      </c>
      <c r="BA1" s="127" t="str">
        <f>VLOOKUP(BA$2,DailyDetails!$C:$AU,11,0)</f>
        <v/>
      </c>
      <c r="BB1" s="127" t="str">
        <f>VLOOKUP(BB$2,DailyDetails!$C:$AU,11,0)</f>
        <v/>
      </c>
      <c r="BC1" s="127" t="str">
        <f>VLOOKUP(BC$2,DailyDetails!$C:$AU,11,0)</f>
        <v/>
      </c>
      <c r="BD1" s="127" t="str">
        <f>VLOOKUP(BD$2,DailyDetails!$C:$AU,11,0)</f>
        <v/>
      </c>
      <c r="BE1" s="127" t="str">
        <f>VLOOKUP(BE$2,DailyDetails!$C:$AU,11,0)</f>
        <v/>
      </c>
      <c r="BF1" s="127" t="str">
        <f>VLOOKUP(BF$2,DailyDetails!$C:$AU,11,0)</f>
        <v/>
      </c>
      <c r="BG1" s="127" t="str">
        <f>VLOOKUP(BG$2,DailyDetails!$C:$AU,11,0)</f>
        <v/>
      </c>
      <c r="BH1" s="127" t="str">
        <f>VLOOKUP(BH$2,DailyDetails!$C:$AU,11,0)</f>
        <v/>
      </c>
      <c r="BI1" s="127" t="str">
        <f>VLOOKUP(BI$2,DailyDetails!$C:$AU,11,0)</f>
        <v/>
      </c>
      <c r="BJ1" s="127" t="str">
        <f>VLOOKUP(BJ$2,DailyDetails!$C:$AU,11,0)</f>
        <v/>
      </c>
      <c r="BK1" s="127" t="str">
        <f>VLOOKUP(BK$2,DailyDetails!$C:$AU,11,0)</f>
        <v/>
      </c>
      <c r="BL1" s="127" t="str">
        <f>VLOOKUP(BL$2,DailyDetails!$C:$AU,11,0)</f>
        <v/>
      </c>
      <c r="BM1" s="127" t="str">
        <f>VLOOKUP(BM$2,DailyDetails!$C:$AU,11,0)</f>
        <v/>
      </c>
    </row>
    <row r="2" spans="1:65" ht="44.1" customHeight="1">
      <c r="A2" s="131" t="s">
        <v>205</v>
      </c>
      <c r="B2" s="123" t="s">
        <v>1480</v>
      </c>
      <c r="C2" s="123" t="s">
        <v>1409</v>
      </c>
      <c r="D2" s="123" t="s">
        <v>1386</v>
      </c>
      <c r="E2" s="123" t="s">
        <v>1421</v>
      </c>
      <c r="F2" s="123" t="s">
        <v>1484</v>
      </c>
      <c r="G2" s="123" t="s">
        <v>1489</v>
      </c>
      <c r="H2" s="123" t="s">
        <v>1525</v>
      </c>
      <c r="I2" s="123" t="s">
        <v>1526</v>
      </c>
      <c r="J2" s="123" t="s">
        <v>1544</v>
      </c>
      <c r="K2" s="123" t="s">
        <v>1581</v>
      </c>
      <c r="L2" s="123" t="s">
        <v>1649</v>
      </c>
      <c r="M2" s="123" t="s">
        <v>1274</v>
      </c>
      <c r="N2" s="123" t="s">
        <v>1278</v>
      </c>
      <c r="O2" s="123" t="s">
        <v>1576</v>
      </c>
      <c r="P2" s="123" t="s">
        <v>1445</v>
      </c>
      <c r="Q2" s="123" t="s">
        <v>1348</v>
      </c>
      <c r="R2" s="123" t="s">
        <v>1277</v>
      </c>
      <c r="S2" s="123" t="s">
        <v>1279</v>
      </c>
      <c r="T2" s="123" t="s">
        <v>1297</v>
      </c>
      <c r="U2" s="123" t="s">
        <v>1653</v>
      </c>
      <c r="V2" s="123" t="s">
        <v>1375</v>
      </c>
      <c r="W2" s="123" t="s">
        <v>1404</v>
      </c>
      <c r="X2" s="123" t="s">
        <v>1459</v>
      </c>
      <c r="Y2" s="123" t="s">
        <v>1355</v>
      </c>
      <c r="Z2" s="123" t="s">
        <v>1456</v>
      </c>
      <c r="AA2" s="123" t="s">
        <v>1463</v>
      </c>
      <c r="AB2" s="123" t="s">
        <v>1280</v>
      </c>
      <c r="AC2" s="123" t="s">
        <v>1377</v>
      </c>
      <c r="AD2" s="123" t="s">
        <v>1327</v>
      </c>
      <c r="AE2" s="123" t="s">
        <v>1449</v>
      </c>
      <c r="AF2" s="123" t="s">
        <v>112</v>
      </c>
      <c r="AG2" s="123" t="s">
        <v>1658</v>
      </c>
      <c r="AH2" s="123" t="s">
        <v>1595</v>
      </c>
      <c r="AI2" s="123" t="s">
        <v>319</v>
      </c>
      <c r="AJ2" s="123" t="s">
        <v>447</v>
      </c>
      <c r="AK2" s="123" t="s">
        <v>1663</v>
      </c>
      <c r="AL2" s="123" t="s">
        <v>1454</v>
      </c>
      <c r="AM2" s="123" t="s">
        <v>1666</v>
      </c>
      <c r="AN2" s="123" t="s">
        <v>1670</v>
      </c>
      <c r="AO2" s="123" t="s">
        <v>1674</v>
      </c>
      <c r="AP2" s="123" t="s">
        <v>1424</v>
      </c>
      <c r="AQ2" s="123" t="s">
        <v>1513</v>
      </c>
      <c r="AR2" s="123" t="s">
        <v>1679</v>
      </c>
      <c r="AS2" s="123" t="s">
        <v>1388</v>
      </c>
      <c r="AT2" s="123" t="s">
        <v>1518</v>
      </c>
      <c r="AU2" s="123" t="s">
        <v>1527</v>
      </c>
      <c r="AV2" s="123" t="s">
        <v>1562</v>
      </c>
      <c r="AW2" s="123" t="s">
        <v>1536</v>
      </c>
      <c r="AX2" s="123" t="s">
        <v>1538</v>
      </c>
      <c r="AY2" s="123" t="s">
        <v>1502</v>
      </c>
      <c r="AZ2" s="123" t="s">
        <v>1504</v>
      </c>
      <c r="BA2" s="123" t="s">
        <v>1472</v>
      </c>
      <c r="BB2" s="123" t="s">
        <v>1328</v>
      </c>
      <c r="BC2" s="123" t="s">
        <v>111</v>
      </c>
      <c r="BD2" s="123" t="s">
        <v>1785</v>
      </c>
      <c r="BE2" s="123" t="s">
        <v>1781</v>
      </c>
      <c r="BF2" s="123" t="s">
        <v>1867</v>
      </c>
      <c r="BG2" s="123" t="s">
        <v>1804</v>
      </c>
      <c r="BH2" s="123" t="s">
        <v>1815</v>
      </c>
      <c r="BI2" s="123" t="s">
        <v>1885</v>
      </c>
      <c r="BJ2" s="198" t="s">
        <v>2029</v>
      </c>
      <c r="BK2" s="198" t="s">
        <v>2027</v>
      </c>
      <c r="BL2" s="198" t="s">
        <v>2051</v>
      </c>
      <c r="BM2" s="123" t="s">
        <v>1897</v>
      </c>
    </row>
    <row r="3" spans="1:65">
      <c r="A3" s="132">
        <v>44865</v>
      </c>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row>
    <row r="4" spans="1:65">
      <c r="A4" s="132">
        <v>44866</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row>
    <row r="5" spans="1:65">
      <c r="A5" s="132">
        <v>44867</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c r="AQ5" s="96"/>
      <c r="AR5" s="96"/>
      <c r="AS5" s="96"/>
      <c r="AT5" s="96"/>
      <c r="AU5" s="96"/>
      <c r="AV5" s="96"/>
      <c r="AW5" s="96"/>
      <c r="AX5" s="96"/>
      <c r="AY5" s="96"/>
      <c r="AZ5" s="96"/>
      <c r="BA5" s="96"/>
      <c r="BB5" s="96"/>
      <c r="BC5" s="96"/>
      <c r="BD5" s="96"/>
      <c r="BE5" s="96"/>
      <c r="BF5" s="96"/>
      <c r="BG5" s="96"/>
      <c r="BH5" s="96"/>
      <c r="BI5" s="96"/>
      <c r="BJ5" s="96"/>
      <c r="BK5" s="96"/>
      <c r="BL5" s="96"/>
      <c r="BM5" s="96"/>
    </row>
    <row r="6" spans="1:65">
      <c r="A6" s="132">
        <v>44868</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row>
    <row r="7" spans="1:65">
      <c r="A7" s="132">
        <v>44871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96"/>
      <c r="AE7" s="96"/>
      <c r="AF7" s="96"/>
      <c r="AG7" s="96"/>
      <c r="AH7" s="96"/>
      <c r="AI7" s="96"/>
      <c r="AJ7" s="96"/>
      <c r="AK7" s="96"/>
      <c r="AL7" s="96"/>
      <c r="AM7" s="96"/>
      <c r="AN7" s="96"/>
      <c r="AO7" s="96"/>
      <c r="AP7" s="96"/>
      <c r="AQ7" s="96"/>
      <c r="AR7" s="96"/>
      <c r="AS7" s="96"/>
      <c r="AT7" s="96"/>
      <c r="AU7" s="96"/>
      <c r="AV7" s="96"/>
      <c r="AW7" s="96"/>
      <c r="AX7" s="96"/>
      <c r="AY7" s="96"/>
      <c r="AZ7" s="96"/>
      <c r="BA7" s="96"/>
      <c r="BB7" s="96"/>
      <c r="BC7" s="96"/>
      <c r="BD7" s="96"/>
      <c r="BE7" s="96"/>
      <c r="BF7" s="96"/>
      <c r="BG7" s="96"/>
      <c r="BH7" s="96"/>
      <c r="BI7" s="96"/>
      <c r="BJ7" s="96"/>
      <c r="BK7" s="96"/>
      <c r="BL7" s="96"/>
      <c r="BM7" s="96"/>
    </row>
    <row r="8" spans="1:65">
      <c r="A8" s="132">
        <v>44872</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96"/>
      <c r="AE8" s="96"/>
      <c r="AF8" s="96"/>
      <c r="AG8" s="96"/>
      <c r="AH8" s="96"/>
      <c r="AI8" s="96"/>
      <c r="AJ8" s="96"/>
      <c r="AK8" s="96"/>
      <c r="AL8" s="96"/>
      <c r="AM8" s="96"/>
      <c r="AN8" s="96"/>
      <c r="AO8" s="96"/>
      <c r="AP8" s="96"/>
      <c r="AQ8" s="96"/>
      <c r="AR8" s="96"/>
      <c r="AS8" s="96"/>
      <c r="AT8" s="96"/>
      <c r="AU8" s="96"/>
      <c r="AV8" s="96"/>
      <c r="AW8" s="96"/>
      <c r="AX8" s="96"/>
      <c r="AY8" s="96"/>
      <c r="AZ8" s="96"/>
      <c r="BA8" s="96"/>
      <c r="BB8" s="96"/>
      <c r="BC8" s="96"/>
      <c r="BD8" s="96"/>
      <c r="BE8" s="96"/>
      <c r="BF8" s="96"/>
      <c r="BG8" s="96"/>
      <c r="BH8" s="96"/>
      <c r="BI8" s="96"/>
      <c r="BJ8" s="96"/>
      <c r="BK8" s="96"/>
      <c r="BL8" s="96"/>
      <c r="BM8" s="96"/>
    </row>
    <row r="9" spans="1:65">
      <c r="A9" s="132">
        <v>44873</v>
      </c>
      <c r="B9" s="96"/>
      <c r="C9" s="96"/>
      <c r="D9" s="96"/>
      <c r="E9" s="96"/>
      <c r="F9" s="96"/>
      <c r="G9" s="96"/>
      <c r="H9" s="96"/>
      <c r="I9" s="96"/>
      <c r="J9" s="96"/>
      <c r="K9" s="96"/>
      <c r="L9" s="96"/>
      <c r="M9" s="96"/>
      <c r="N9" s="96"/>
      <c r="O9" s="96"/>
      <c r="P9" s="96"/>
      <c r="Q9" s="96"/>
      <c r="R9" s="96"/>
      <c r="S9" s="96"/>
      <c r="T9" s="96"/>
      <c r="U9" s="96"/>
      <c r="V9" s="96"/>
      <c r="W9" s="96"/>
      <c r="X9" s="96"/>
      <c r="Y9" s="96"/>
      <c r="Z9" s="96"/>
      <c r="AA9" s="96"/>
      <c r="AB9" s="96"/>
      <c r="AC9" s="96"/>
      <c r="AD9" s="96"/>
      <c r="AE9" s="96"/>
      <c r="AF9" s="96"/>
      <c r="AG9" s="96"/>
      <c r="AH9" s="96"/>
      <c r="AI9" s="96"/>
      <c r="AJ9" s="96"/>
      <c r="AK9" s="96"/>
      <c r="AL9" s="96"/>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row>
    <row r="10" spans="1:65">
      <c r="A10" s="132">
        <v>44874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c r="AG10" s="96"/>
      <c r="AH10" s="96"/>
      <c r="AI10" s="96"/>
      <c r="AJ10" s="96"/>
      <c r="AK10" s="96"/>
      <c r="AL10" s="96"/>
      <c r="AM10" s="96"/>
      <c r="AN10" s="96"/>
      <c r="AO10" s="96"/>
      <c r="AP10" s="96"/>
      <c r="AQ10" s="96"/>
      <c r="AR10" s="96"/>
      <c r="AS10" s="96"/>
      <c r="AT10" s="96"/>
      <c r="AU10" s="96"/>
      <c r="AV10" s="96"/>
      <c r="AW10" s="96"/>
      <c r="AX10" s="96"/>
      <c r="AY10" s="96"/>
      <c r="AZ10" s="96"/>
      <c r="BA10" s="96"/>
      <c r="BB10" s="96"/>
      <c r="BC10" s="96"/>
      <c r="BD10" s="96"/>
      <c r="BE10" s="96"/>
      <c r="BF10" s="96"/>
      <c r="BG10" s="96"/>
      <c r="BH10" s="96"/>
      <c r="BI10" s="96"/>
      <c r="BJ10" s="96"/>
      <c r="BK10" s="96"/>
      <c r="BL10" s="96"/>
      <c r="BM10" s="96"/>
    </row>
    <row r="11" spans="1:65">
      <c r="A11" s="132">
        <v>44875</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c r="AF11" s="96"/>
      <c r="AG11" s="96"/>
      <c r="AH11" s="96"/>
      <c r="AI11" s="96"/>
      <c r="AJ11" s="96"/>
      <c r="AK11" s="96"/>
      <c r="AL11" s="96"/>
      <c r="AM11" s="96"/>
      <c r="AN11" s="96"/>
      <c r="AO11" s="96"/>
      <c r="AP11" s="96"/>
      <c r="AQ11" s="96"/>
      <c r="AR11" s="96"/>
      <c r="AS11" s="96"/>
      <c r="AT11" s="96"/>
      <c r="AU11" s="96"/>
      <c r="AV11" s="96"/>
      <c r="AW11" s="96"/>
      <c r="AX11" s="96"/>
      <c r="AY11" s="96"/>
      <c r="AZ11" s="96"/>
      <c r="BA11" s="96"/>
      <c r="BB11" s="96"/>
      <c r="BC11" s="96"/>
      <c r="BD11" s="96"/>
      <c r="BE11" s="96"/>
      <c r="BF11" s="96"/>
      <c r="BG11" s="96"/>
      <c r="BH11" s="96"/>
      <c r="BI11" s="96"/>
      <c r="BJ11" s="96"/>
      <c r="BK11" s="96"/>
      <c r="BL11" s="96"/>
      <c r="BM11" s="96"/>
    </row>
    <row r="12" spans="1:65">
      <c r="A12" s="132">
        <v>44878</v>
      </c>
      <c r="B12" s="96"/>
      <c r="C12" s="96"/>
      <c r="D12" s="96"/>
      <c r="E12" s="96"/>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c r="AF12" s="96"/>
      <c r="AG12" s="96"/>
      <c r="AH12" s="96"/>
      <c r="AI12" s="96"/>
      <c r="AJ12" s="96"/>
      <c r="AK12" s="96"/>
      <c r="AL12" s="96"/>
      <c r="AM12" s="96"/>
      <c r="AN12" s="96"/>
      <c r="AO12" s="96"/>
      <c r="AP12" s="96"/>
      <c r="AQ12" s="96"/>
      <c r="AR12" s="96"/>
      <c r="AS12" s="96"/>
      <c r="AT12" s="96"/>
      <c r="AU12" s="96"/>
      <c r="AV12" s="96"/>
      <c r="AW12" s="96"/>
      <c r="AX12" s="96"/>
      <c r="AY12" s="96"/>
      <c r="AZ12" s="96"/>
      <c r="BA12" s="96"/>
      <c r="BB12" s="96"/>
      <c r="BC12" s="96"/>
      <c r="BD12" s="96"/>
      <c r="BE12" s="96"/>
      <c r="BF12" s="96"/>
      <c r="BG12" s="96"/>
      <c r="BH12" s="96"/>
      <c r="BI12" s="96"/>
      <c r="BJ12" s="96"/>
      <c r="BK12" s="96"/>
      <c r="BL12" s="96"/>
      <c r="BM12" s="96"/>
    </row>
    <row r="13" spans="1:65">
      <c r="A13" s="132">
        <v>44879</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c r="AL13" s="96"/>
      <c r="AM13" s="96"/>
      <c r="AN13" s="96"/>
      <c r="AO13" s="96"/>
      <c r="AP13" s="96"/>
      <c r="AQ13" s="96"/>
      <c r="AR13" s="96"/>
      <c r="AS13" s="96"/>
      <c r="AT13" s="96"/>
      <c r="AU13" s="96"/>
      <c r="AV13" s="96"/>
      <c r="AW13" s="96"/>
      <c r="AX13" s="96"/>
      <c r="AY13" s="96"/>
      <c r="AZ13" s="96"/>
      <c r="BA13" s="96"/>
      <c r="BB13" s="96"/>
      <c r="BC13" s="96"/>
      <c r="BD13" s="96"/>
      <c r="BE13" s="96"/>
      <c r="BF13" s="96"/>
      <c r="BG13" s="96"/>
      <c r="BH13" s="96"/>
      <c r="BI13" s="96"/>
      <c r="BJ13" s="96"/>
      <c r="BK13" s="96"/>
      <c r="BL13" s="96"/>
      <c r="BM13" s="96"/>
    </row>
    <row r="14" spans="1:65">
      <c r="A14" s="132">
        <v>44880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6"/>
      <c r="AR14" s="96"/>
      <c r="AS14" s="96"/>
      <c r="AT14" s="96"/>
      <c r="AU14" s="96"/>
      <c r="AV14" s="96"/>
      <c r="AW14" s="96"/>
      <c r="AX14" s="96"/>
      <c r="AY14" s="96"/>
      <c r="AZ14" s="96"/>
      <c r="BA14" s="96"/>
      <c r="BB14" s="96"/>
      <c r="BC14" s="96"/>
      <c r="BD14" s="96"/>
      <c r="BE14" s="96"/>
      <c r="BF14" s="96"/>
      <c r="BG14" s="96"/>
      <c r="BH14" s="96"/>
      <c r="BI14" s="96"/>
      <c r="BJ14" s="96"/>
      <c r="BK14" s="96"/>
      <c r="BL14" s="96"/>
      <c r="BM14" s="96"/>
    </row>
    <row r="15" spans="1:65">
      <c r="A15" s="132">
        <v>44881</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c r="AR15" s="96"/>
      <c r="AS15" s="96"/>
      <c r="AT15" s="96"/>
      <c r="AU15" s="96"/>
      <c r="AV15" s="96"/>
      <c r="AW15" s="96"/>
      <c r="AX15" s="96"/>
      <c r="AY15" s="96"/>
      <c r="AZ15" s="96"/>
      <c r="BA15" s="96"/>
      <c r="BB15" s="96"/>
      <c r="BC15" s="96"/>
      <c r="BD15" s="96"/>
      <c r="BE15" s="96"/>
      <c r="BF15" s="96"/>
      <c r="BG15" s="96"/>
      <c r="BH15" s="96"/>
      <c r="BI15" s="96"/>
      <c r="BJ15" s="96"/>
      <c r="BK15" s="96"/>
      <c r="BL15" s="96"/>
      <c r="BM15" s="96"/>
    </row>
    <row r="16" spans="1:65">
      <c r="A16" s="132">
        <v>44882</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c r="AN16" s="96"/>
      <c r="AO16" s="96"/>
      <c r="AP16" s="96"/>
      <c r="AQ16" s="96"/>
      <c r="AR16" s="96"/>
      <c r="AS16" s="96"/>
      <c r="AT16" s="96"/>
      <c r="AU16" s="96"/>
      <c r="AV16" s="96"/>
      <c r="AW16" s="96"/>
      <c r="AX16" s="96"/>
      <c r="AY16" s="96"/>
      <c r="AZ16" s="96"/>
      <c r="BA16" s="96"/>
      <c r="BB16" s="96"/>
      <c r="BC16" s="96"/>
      <c r="BD16" s="96"/>
      <c r="BE16" s="96"/>
      <c r="BF16" s="96"/>
      <c r="BG16" s="96"/>
      <c r="BH16" s="96"/>
      <c r="BI16" s="96"/>
      <c r="BJ16" s="96"/>
      <c r="BK16" s="96"/>
      <c r="BL16" s="96"/>
      <c r="BM16" s="96"/>
    </row>
    <row r="17" spans="1:65">
      <c r="A17" s="132">
        <v>44883</v>
      </c>
      <c r="B17" s="96"/>
      <c r="C17" s="96"/>
      <c r="D17" s="96"/>
      <c r="E17" s="96"/>
      <c r="F17" s="96"/>
      <c r="G17" s="96"/>
      <c r="H17" s="96"/>
      <c r="I17" s="96"/>
      <c r="J17" s="96"/>
      <c r="K17" s="96"/>
      <c r="L17" s="96"/>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c r="AN17" s="96"/>
      <c r="AO17" s="96"/>
      <c r="AP17" s="96"/>
      <c r="AQ17" s="96"/>
      <c r="AR17" s="96"/>
      <c r="AS17" s="96"/>
      <c r="AT17" s="96"/>
      <c r="AU17" s="96"/>
      <c r="AV17" s="96"/>
      <c r="AW17" s="96"/>
      <c r="AX17" s="96"/>
      <c r="AY17" s="96"/>
      <c r="AZ17" s="96"/>
      <c r="BA17" s="96"/>
      <c r="BB17" s="96"/>
      <c r="BC17" s="96"/>
      <c r="BD17" s="96"/>
      <c r="BE17" s="96"/>
      <c r="BF17" s="96"/>
      <c r="BG17" s="96"/>
      <c r="BH17" s="96"/>
      <c r="BI17" s="96"/>
      <c r="BJ17" s="96"/>
      <c r="BK17" s="96"/>
      <c r="BL17" s="96"/>
      <c r="BM17" s="96"/>
    </row>
    <row r="18" spans="1:65">
      <c r="A18" s="132">
        <v>44888</v>
      </c>
      <c r="B18" s="96"/>
      <c r="C18" s="96"/>
      <c r="D18" s="96"/>
      <c r="E18" s="96"/>
      <c r="F18" s="96"/>
      <c r="G18" s="96"/>
      <c r="H18" s="96"/>
      <c r="I18" s="96"/>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c r="AN18" s="96"/>
      <c r="AO18" s="96"/>
      <c r="AP18" s="96"/>
      <c r="AQ18" s="96"/>
      <c r="AR18" s="96"/>
      <c r="AS18" s="96"/>
      <c r="AT18" s="96"/>
      <c r="AU18" s="96"/>
      <c r="AV18" s="96"/>
      <c r="AW18" s="96"/>
      <c r="AX18" s="96"/>
      <c r="AY18" s="96"/>
      <c r="AZ18" s="96"/>
      <c r="BA18" s="96"/>
      <c r="BB18" s="96"/>
      <c r="BC18" s="96"/>
      <c r="BD18" s="96"/>
      <c r="BE18" s="96"/>
      <c r="BF18" s="96"/>
      <c r="BG18" s="96"/>
      <c r="BH18" s="96"/>
      <c r="BI18" s="96"/>
      <c r="BJ18" s="96"/>
      <c r="BK18" s="96"/>
      <c r="BL18" s="96"/>
      <c r="BM18" s="96"/>
    </row>
    <row r="19" spans="1:65">
      <c r="A19" s="132">
        <v>44889</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96"/>
      <c r="AE19" s="96"/>
      <c r="AF19" s="96"/>
      <c r="AG19" s="96"/>
      <c r="AH19" s="96"/>
      <c r="AI19" s="96"/>
      <c r="AJ19" s="96"/>
      <c r="AK19" s="96"/>
      <c r="AL19" s="96"/>
      <c r="AM19" s="96"/>
      <c r="AN19" s="96"/>
      <c r="AO19" s="96"/>
      <c r="AP19" s="96"/>
      <c r="AQ19" s="96"/>
      <c r="AR19" s="96"/>
      <c r="AS19" s="96"/>
      <c r="AT19" s="96"/>
      <c r="AU19" s="96"/>
      <c r="AV19" s="96"/>
      <c r="AW19" s="96"/>
      <c r="AX19" s="96"/>
      <c r="AY19" s="96"/>
      <c r="AZ19" s="96"/>
      <c r="BA19" s="96"/>
      <c r="BB19" s="96"/>
      <c r="BC19" s="96"/>
      <c r="BD19" s="96"/>
      <c r="BE19" s="96"/>
      <c r="BF19" s="96"/>
      <c r="BG19" s="96"/>
      <c r="BH19" s="96"/>
      <c r="BI19" s="96"/>
      <c r="BJ19" s="96"/>
      <c r="BK19" s="96"/>
      <c r="BL19" s="96"/>
      <c r="BM19" s="96"/>
    </row>
    <row r="20" spans="1:65">
      <c r="A20" s="132">
        <v>44892</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96"/>
      <c r="AI20" s="96"/>
      <c r="AJ20" s="96"/>
      <c r="AK20" s="96"/>
      <c r="AL20" s="96"/>
      <c r="AM20" s="96"/>
      <c r="AN20" s="96"/>
      <c r="AO20" s="96"/>
      <c r="AP20" s="96"/>
      <c r="AQ20" s="96"/>
      <c r="AR20" s="96"/>
      <c r="AS20" s="96"/>
      <c r="AT20" s="96"/>
      <c r="AU20" s="96"/>
      <c r="AV20" s="96"/>
      <c r="AW20" s="96"/>
      <c r="AX20" s="96"/>
      <c r="AY20" s="96"/>
      <c r="AZ20" s="96"/>
      <c r="BA20" s="96"/>
      <c r="BB20" s="96"/>
      <c r="BC20" s="96"/>
      <c r="BD20" s="96"/>
      <c r="BE20" s="96"/>
      <c r="BF20" s="96"/>
      <c r="BG20" s="96"/>
      <c r="BH20" s="96"/>
      <c r="BI20" s="96"/>
      <c r="BJ20" s="96"/>
      <c r="BK20" s="96"/>
      <c r="BL20" s="96"/>
      <c r="BM20" s="96"/>
    </row>
    <row r="21" spans="1:65">
      <c r="A21" s="132">
        <v>44893</v>
      </c>
      <c r="B21" s="96"/>
      <c r="C21" s="96"/>
      <c r="D21" s="96"/>
      <c r="E21" s="96"/>
      <c r="F21" s="96"/>
      <c r="G21" s="96"/>
      <c r="H21" s="96"/>
      <c r="I21" s="96"/>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c r="BG21" s="96"/>
      <c r="BH21" s="96"/>
      <c r="BI21" s="96"/>
      <c r="BJ21" s="96"/>
      <c r="BK21" s="96"/>
      <c r="BL21" s="96"/>
      <c r="BM21" s="96"/>
    </row>
    <row r="22" spans="1:65">
      <c r="A22" s="132">
        <v>44894</v>
      </c>
      <c r="B22" s="96"/>
      <c r="C22" s="96"/>
      <c r="D22" s="96"/>
      <c r="E22" s="96"/>
      <c r="F22" s="96"/>
      <c r="G22" s="96"/>
      <c r="H22" s="96"/>
      <c r="I22" s="96"/>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6"/>
      <c r="AT22" s="96"/>
      <c r="AU22" s="96"/>
      <c r="AV22" s="96"/>
      <c r="AW22" s="96"/>
      <c r="AX22" s="96"/>
      <c r="AY22" s="96"/>
      <c r="AZ22" s="96"/>
      <c r="BA22" s="96"/>
      <c r="BB22" s="96"/>
      <c r="BC22" s="96"/>
      <c r="BD22" s="96"/>
      <c r="BE22" s="96"/>
      <c r="BF22" s="96"/>
      <c r="BG22" s="96"/>
      <c r="BH22" s="96"/>
      <c r="BI22" s="96"/>
      <c r="BJ22" s="96"/>
      <c r="BK22" s="96"/>
      <c r="BL22" s="96"/>
      <c r="BM22" s="96"/>
    </row>
    <row r="23" spans="1:65">
      <c r="A23" s="132">
        <v>44895</v>
      </c>
      <c r="B23" s="96"/>
      <c r="C23" s="96"/>
      <c r="D23" s="96"/>
      <c r="E23" s="96"/>
      <c r="F23" s="96"/>
      <c r="G23" s="96"/>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c r="AQ23" s="96"/>
      <c r="AR23" s="96"/>
      <c r="AS23" s="96"/>
      <c r="AT23" s="96"/>
      <c r="AU23" s="96"/>
      <c r="AV23" s="96"/>
      <c r="AW23" s="96"/>
      <c r="AX23" s="96"/>
      <c r="AY23" s="96"/>
      <c r="AZ23" s="96"/>
      <c r="BA23" s="96"/>
      <c r="BB23" s="96"/>
      <c r="BC23" s="96"/>
      <c r="BD23" s="96"/>
      <c r="BE23" s="96"/>
      <c r="BF23" s="96"/>
      <c r="BG23" s="96"/>
      <c r="BH23" s="96"/>
      <c r="BI23" s="96"/>
      <c r="BJ23" s="96"/>
      <c r="BK23" s="96"/>
      <c r="BL23" s="96"/>
      <c r="BM23" s="96"/>
    </row>
    <row r="24" spans="1:65">
      <c r="A24" s="132">
        <v>44896</v>
      </c>
      <c r="B24" s="96"/>
      <c r="C24" s="96"/>
      <c r="D24" s="96"/>
      <c r="E24" s="96"/>
      <c r="F24" s="96"/>
      <c r="G24" s="96"/>
      <c r="H24" s="96"/>
      <c r="I24" s="96"/>
      <c r="J24" s="96"/>
      <c r="K24" s="96"/>
      <c r="L24" s="96"/>
      <c r="M24" s="96"/>
      <c r="N24" s="96"/>
      <c r="O24" s="96"/>
      <c r="P24" s="96"/>
      <c r="Q24" s="96"/>
      <c r="R24" s="96"/>
      <c r="S24" s="96"/>
      <c r="T24" s="96"/>
      <c r="U24" s="96"/>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row>
    <row r="25" spans="1:65">
      <c r="A25" s="132">
        <v>44899</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96"/>
      <c r="AE25" s="96"/>
      <c r="AF25" s="96"/>
      <c r="AG25" s="96"/>
      <c r="AH25" s="96"/>
      <c r="AI25" s="96"/>
      <c r="AJ25" s="96"/>
      <c r="AK25" s="96"/>
      <c r="AL25" s="96"/>
      <c r="AM25" s="96"/>
      <c r="AN25" s="96"/>
      <c r="AO25" s="96"/>
      <c r="AP25" s="96"/>
      <c r="AQ25" s="96"/>
      <c r="AR25" s="96"/>
      <c r="AS25" s="96"/>
      <c r="AT25" s="96"/>
      <c r="AU25" s="96"/>
      <c r="AV25" s="96"/>
      <c r="AW25" s="96"/>
      <c r="AX25" s="96"/>
      <c r="AY25" s="96"/>
      <c r="AZ25" s="96"/>
      <c r="BA25" s="96"/>
      <c r="BB25" s="96"/>
      <c r="BC25" s="96"/>
      <c r="BD25" s="96"/>
      <c r="BE25" s="96"/>
      <c r="BF25" s="96"/>
      <c r="BG25" s="96"/>
      <c r="BH25" s="96"/>
      <c r="BI25" s="96"/>
      <c r="BJ25" s="96"/>
      <c r="BK25" s="96"/>
      <c r="BL25" s="96"/>
      <c r="BM25" s="96"/>
    </row>
    <row r="26" spans="1:65">
      <c r="A26" s="132">
        <v>44900</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c r="AI26" s="96"/>
      <c r="AJ26" s="96"/>
      <c r="AK26" s="96"/>
      <c r="AL26" s="96"/>
      <c r="AM26" s="96"/>
      <c r="AN26" s="96"/>
      <c r="AO26" s="96"/>
      <c r="AP26" s="96"/>
      <c r="AQ26" s="96"/>
      <c r="AR26" s="96"/>
      <c r="AS26" s="96"/>
      <c r="AT26" s="96"/>
      <c r="AU26" s="96"/>
      <c r="AV26" s="96"/>
      <c r="AW26" s="96"/>
      <c r="AX26" s="96"/>
      <c r="AY26" s="96"/>
      <c r="AZ26" s="96"/>
      <c r="BA26" s="96"/>
      <c r="BB26" s="96"/>
      <c r="BC26" s="96"/>
      <c r="BD26" s="96"/>
      <c r="BE26" s="96"/>
      <c r="BF26" s="96"/>
      <c r="BG26" s="96"/>
      <c r="BH26" s="96"/>
      <c r="BI26" s="96"/>
      <c r="BJ26" s="96"/>
      <c r="BK26" s="96"/>
      <c r="BL26" s="96"/>
      <c r="BM26" s="96"/>
    </row>
    <row r="27" spans="1:65">
      <c r="A27" s="132">
        <v>44901</v>
      </c>
      <c r="B27" s="96"/>
      <c r="C27" s="96"/>
      <c r="D27" s="96"/>
      <c r="E27" s="96"/>
      <c r="F27" s="96"/>
      <c r="G27" s="96"/>
      <c r="H27" s="96"/>
      <c r="I27" s="96"/>
      <c r="J27" s="96"/>
      <c r="K27" s="96"/>
      <c r="L27" s="96"/>
      <c r="M27" s="96"/>
      <c r="N27" s="96"/>
      <c r="O27" s="96"/>
      <c r="P27" s="96"/>
      <c r="Q27" s="96"/>
      <c r="R27" s="96"/>
      <c r="S27" s="96"/>
      <c r="T27" s="96"/>
      <c r="U27" s="96"/>
      <c r="V27" s="96"/>
      <c r="W27" s="96"/>
      <c r="X27" s="96"/>
      <c r="Y27" s="96"/>
      <c r="Z27" s="96"/>
      <c r="AA27" s="96"/>
      <c r="AB27" s="96"/>
      <c r="AC27" s="96"/>
      <c r="AD27" s="96"/>
      <c r="AE27" s="96"/>
      <c r="AF27" s="96"/>
      <c r="AG27" s="96"/>
      <c r="AH27" s="96"/>
      <c r="AI27" s="96"/>
      <c r="AJ27" s="96"/>
      <c r="AK27" s="96"/>
      <c r="AL27" s="96"/>
      <c r="AM27" s="96"/>
      <c r="AN27" s="96"/>
      <c r="AO27" s="96"/>
      <c r="AP27" s="96"/>
      <c r="AQ27" s="96"/>
      <c r="AR27" s="96"/>
      <c r="AS27" s="96"/>
      <c r="AT27" s="96"/>
      <c r="AU27" s="96"/>
      <c r="AV27" s="96"/>
      <c r="AW27" s="96"/>
      <c r="AX27" s="96"/>
      <c r="AY27" s="96"/>
      <c r="AZ27" s="96"/>
      <c r="BA27" s="96"/>
      <c r="BB27" s="96"/>
      <c r="BC27" s="96"/>
      <c r="BD27" s="96"/>
      <c r="BE27" s="96"/>
      <c r="BF27" s="96"/>
      <c r="BG27" s="96"/>
      <c r="BH27" s="96"/>
      <c r="BI27" s="96"/>
      <c r="BJ27" s="96"/>
      <c r="BK27" s="96"/>
      <c r="BL27" s="96"/>
      <c r="BM27" s="96"/>
    </row>
    <row r="28" spans="1:65">
      <c r="A28" s="132">
        <v>44902</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96"/>
      <c r="AE28" s="96"/>
      <c r="AF28" s="96"/>
      <c r="AG28" s="96"/>
      <c r="AH28" s="96"/>
      <c r="AI28" s="96"/>
      <c r="AJ28" s="96"/>
      <c r="AK28" s="96"/>
      <c r="AL28" s="96"/>
      <c r="AM28" s="96"/>
      <c r="AN28" s="96"/>
      <c r="AO28" s="96"/>
      <c r="AP28" s="96"/>
      <c r="AQ28" s="96"/>
      <c r="AR28" s="96"/>
      <c r="AS28" s="96"/>
      <c r="AT28" s="96"/>
      <c r="AU28" s="96"/>
      <c r="AV28" s="96"/>
      <c r="AW28" s="96"/>
      <c r="AX28" s="96"/>
      <c r="AY28" s="96"/>
      <c r="AZ28" s="96"/>
      <c r="BA28" s="96"/>
      <c r="BB28" s="96"/>
      <c r="BC28" s="96"/>
      <c r="BD28" s="96"/>
      <c r="BE28" s="96"/>
      <c r="BF28" s="96"/>
      <c r="BG28" s="96"/>
      <c r="BH28" s="96"/>
      <c r="BI28" s="96"/>
      <c r="BJ28" s="96"/>
      <c r="BK28" s="96"/>
      <c r="BL28" s="96"/>
      <c r="BM28" s="96"/>
    </row>
    <row r="29" spans="1:65">
      <c r="A29" s="132">
        <v>44906</v>
      </c>
      <c r="B29" s="96"/>
      <c r="C29" s="96"/>
      <c r="D29" s="96"/>
      <c r="E29" s="96"/>
      <c r="F29" s="96"/>
      <c r="G29" s="96"/>
      <c r="H29" s="96"/>
      <c r="I29" s="96"/>
      <c r="J29" s="96"/>
      <c r="K29" s="96"/>
      <c r="L29" s="96"/>
      <c r="M29" s="96"/>
      <c r="N29" s="96"/>
      <c r="O29" s="96"/>
      <c r="P29" s="96"/>
      <c r="Q29" s="96"/>
      <c r="R29" s="96"/>
      <c r="S29" s="96"/>
      <c r="T29" s="96"/>
      <c r="U29" s="96"/>
      <c r="V29" s="96"/>
      <c r="W29" s="96"/>
      <c r="X29" s="96"/>
      <c r="Y29" s="96"/>
      <c r="Z29" s="96"/>
      <c r="AA29" s="96"/>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6"/>
      <c r="AZ29" s="96"/>
      <c r="BA29" s="96"/>
      <c r="BB29" s="96"/>
      <c r="BC29" s="96"/>
      <c r="BD29" s="96"/>
      <c r="BE29" s="96"/>
      <c r="BF29" s="96"/>
      <c r="BG29" s="96"/>
      <c r="BH29" s="96"/>
      <c r="BI29" s="96"/>
      <c r="BJ29" s="96"/>
      <c r="BK29" s="96"/>
      <c r="BL29" s="96"/>
      <c r="BM29" s="96"/>
    </row>
    <row r="30" spans="1:65">
      <c r="A30" s="132">
        <v>44907</v>
      </c>
      <c r="B30" s="96"/>
      <c r="C30" s="96"/>
      <c r="D30" s="96"/>
      <c r="E30" s="96"/>
      <c r="F30" s="96"/>
      <c r="G30" s="96"/>
      <c r="H30" s="96"/>
      <c r="I30" s="96"/>
      <c r="J30" s="96"/>
      <c r="K30" s="96"/>
      <c r="L30" s="96"/>
      <c r="M30" s="96"/>
      <c r="N30" s="96"/>
      <c r="O30" s="96"/>
      <c r="P30" s="96"/>
      <c r="Q30" s="96"/>
      <c r="R30" s="96"/>
      <c r="S30" s="96"/>
      <c r="T30" s="96"/>
      <c r="U30" s="96"/>
      <c r="V30" s="96"/>
      <c r="W30" s="96"/>
      <c r="X30" s="96"/>
      <c r="Y30" s="96"/>
      <c r="Z30" s="96"/>
      <c r="AA30" s="96"/>
      <c r="AB30" s="96"/>
      <c r="AC30" s="96"/>
      <c r="AD30" s="96"/>
      <c r="AE30" s="96"/>
      <c r="AF30" s="96"/>
      <c r="AG30" s="96"/>
      <c r="AH30" s="96"/>
      <c r="AI30" s="96"/>
      <c r="AJ30" s="96"/>
      <c r="AK30" s="96"/>
      <c r="AL30" s="96"/>
      <c r="AM30" s="96"/>
      <c r="AN30" s="96"/>
      <c r="AO30" s="96"/>
      <c r="AP30" s="96"/>
      <c r="AQ30" s="96"/>
      <c r="AR30" s="96"/>
      <c r="AS30" s="96"/>
      <c r="AT30" s="96"/>
      <c r="AU30" s="96"/>
      <c r="AV30" s="96"/>
      <c r="AW30" s="96"/>
      <c r="AX30" s="96"/>
      <c r="AY30" s="96"/>
      <c r="AZ30" s="96"/>
      <c r="BA30" s="96"/>
      <c r="BB30" s="96"/>
      <c r="BC30" s="96"/>
      <c r="BD30" s="96"/>
      <c r="BE30" s="96"/>
      <c r="BF30" s="96"/>
      <c r="BG30" s="96"/>
      <c r="BH30" s="96"/>
      <c r="BI30" s="96"/>
      <c r="BJ30" s="96"/>
      <c r="BK30" s="96"/>
      <c r="BL30" s="96"/>
      <c r="BM30" s="96"/>
    </row>
    <row r="31" spans="1:65">
      <c r="A31" s="132">
        <v>44908</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6"/>
      <c r="AT31" s="96"/>
      <c r="AU31" s="96"/>
      <c r="AV31" s="96"/>
      <c r="AW31" s="96"/>
      <c r="AX31" s="96"/>
      <c r="AY31" s="96"/>
      <c r="AZ31" s="96"/>
      <c r="BA31" s="96"/>
      <c r="BB31" s="96"/>
      <c r="BC31" s="96"/>
      <c r="BD31" s="96"/>
      <c r="BE31" s="96"/>
      <c r="BF31" s="96"/>
      <c r="BG31" s="96"/>
      <c r="BH31" s="96"/>
      <c r="BI31" s="96"/>
      <c r="BJ31" s="96"/>
      <c r="BK31" s="96"/>
      <c r="BL31" s="96"/>
      <c r="BM31" s="96"/>
    </row>
    <row r="32" spans="1:65">
      <c r="A32" s="132">
        <v>44909</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96"/>
      <c r="AE32" s="96"/>
      <c r="AF32" s="96"/>
      <c r="AG32" s="96"/>
      <c r="AH32" s="96"/>
      <c r="AI32" s="96"/>
      <c r="AJ32" s="96"/>
      <c r="AK32" s="96"/>
      <c r="AL32" s="96"/>
      <c r="AM32" s="96"/>
      <c r="AN32" s="96"/>
      <c r="AO32" s="96"/>
      <c r="AP32" s="96"/>
      <c r="AQ32" s="96"/>
      <c r="AR32" s="96"/>
      <c r="AS32" s="96"/>
      <c r="AT32" s="96"/>
      <c r="AU32" s="96"/>
      <c r="AV32" s="96"/>
      <c r="AW32" s="96"/>
      <c r="AX32" s="96"/>
      <c r="AY32" s="96"/>
      <c r="AZ32" s="96"/>
      <c r="BA32" s="96"/>
      <c r="BB32" s="96"/>
      <c r="BC32" s="96"/>
      <c r="BD32" s="96"/>
      <c r="BE32" s="96"/>
      <c r="BF32" s="96"/>
      <c r="BG32" s="96"/>
      <c r="BH32" s="96"/>
      <c r="BI32" s="96"/>
      <c r="BJ32" s="96"/>
      <c r="BK32" s="96"/>
      <c r="BL32" s="96"/>
      <c r="BM32" s="96"/>
    </row>
    <row r="33" spans="1:65">
      <c r="A33" s="132">
        <v>44910</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96"/>
      <c r="BD33" s="96"/>
      <c r="BE33" s="96"/>
      <c r="BF33" s="96"/>
      <c r="BG33" s="96"/>
      <c r="BH33" s="96"/>
      <c r="BI33" s="96"/>
      <c r="BJ33" s="96"/>
      <c r="BK33" s="96"/>
      <c r="BL33" s="96"/>
      <c r="BM33" s="96"/>
    </row>
    <row r="34" spans="1:65">
      <c r="A34" s="132">
        <v>44913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c r="BG34" s="96"/>
      <c r="BH34" s="96"/>
      <c r="BI34" s="96"/>
      <c r="BJ34" s="96"/>
      <c r="BK34" s="96"/>
      <c r="BL34" s="96"/>
      <c r="BM34" s="96"/>
    </row>
    <row r="35" spans="1:65">
      <c r="A35" s="132">
        <v>44914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c r="BG35" s="96"/>
      <c r="BH35" s="96"/>
      <c r="BI35" s="96"/>
      <c r="BJ35" s="96"/>
      <c r="BK35" s="96"/>
      <c r="BL35" s="96"/>
      <c r="BM35" s="96"/>
    </row>
    <row r="36" spans="1:65">
      <c r="A36" s="132">
        <v>44915</v>
      </c>
      <c r="B36" s="96"/>
      <c r="C36" s="96"/>
      <c r="D36" s="96"/>
      <c r="E36" s="96"/>
      <c r="F36" s="96"/>
      <c r="G36" s="96"/>
      <c r="H36" s="96"/>
      <c r="I36" s="96"/>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c r="AI36" s="96"/>
      <c r="AJ36" s="96"/>
      <c r="AK36" s="96"/>
      <c r="AL36" s="96"/>
      <c r="AM36" s="96"/>
      <c r="AN36" s="96"/>
      <c r="AO36" s="96"/>
      <c r="AP36" s="96"/>
      <c r="AQ36" s="96"/>
      <c r="AR36" s="96"/>
      <c r="AS36" s="96"/>
      <c r="AT36" s="96"/>
      <c r="AU36" s="96"/>
      <c r="AV36" s="96"/>
      <c r="AW36" s="96"/>
      <c r="AX36" s="96"/>
      <c r="AY36" s="96"/>
      <c r="AZ36" s="96"/>
      <c r="BA36" s="96"/>
      <c r="BB36" s="96"/>
      <c r="BC36" s="96"/>
      <c r="BD36" s="96"/>
      <c r="BE36" s="96"/>
      <c r="BF36" s="96"/>
      <c r="BG36" s="96"/>
      <c r="BH36" s="96"/>
      <c r="BI36" s="96"/>
      <c r="BJ36" s="96"/>
      <c r="BK36" s="96"/>
      <c r="BL36" s="96"/>
      <c r="BM36" s="96"/>
    </row>
    <row r="37" spans="1:65">
      <c r="A37" s="132">
        <v>44916</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96"/>
      <c r="AE37" s="96"/>
      <c r="AF37" s="96"/>
      <c r="AG37" s="96"/>
      <c r="AH37" s="96"/>
      <c r="AI37" s="96"/>
      <c r="AJ37" s="96"/>
      <c r="AK37" s="96"/>
      <c r="AL37" s="96"/>
      <c r="AM37" s="96"/>
      <c r="AN37" s="96"/>
      <c r="AO37" s="96"/>
      <c r="AP37" s="96"/>
      <c r="AQ37" s="96"/>
      <c r="AR37" s="96"/>
      <c r="AS37" s="96"/>
      <c r="AT37" s="96"/>
      <c r="AU37" s="96"/>
      <c r="AV37" s="96"/>
      <c r="AW37" s="96"/>
      <c r="AX37" s="96"/>
      <c r="AY37" s="96"/>
      <c r="AZ37" s="96"/>
      <c r="BA37" s="96"/>
      <c r="BB37" s="96"/>
      <c r="BC37" s="96"/>
      <c r="BD37" s="96"/>
      <c r="BE37" s="96"/>
      <c r="BF37" s="96"/>
      <c r="BG37" s="96"/>
      <c r="BH37" s="96"/>
      <c r="BI37" s="96"/>
      <c r="BJ37" s="96"/>
      <c r="BK37" s="96"/>
      <c r="BL37" s="96"/>
      <c r="BM37" s="96"/>
    </row>
    <row r="38" spans="1:65">
      <c r="A38" s="132">
        <v>44917</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c r="AQ38" s="96"/>
      <c r="AR38" s="96"/>
      <c r="AS38" s="96"/>
      <c r="AT38" s="96"/>
      <c r="AU38" s="96"/>
      <c r="AV38" s="96"/>
      <c r="AW38" s="96"/>
      <c r="AX38" s="96"/>
      <c r="AY38" s="96"/>
      <c r="AZ38" s="96"/>
      <c r="BA38" s="96"/>
      <c r="BB38" s="96"/>
      <c r="BC38" s="96"/>
      <c r="BD38" s="96"/>
      <c r="BE38" s="96"/>
      <c r="BF38" s="96"/>
      <c r="BG38" s="96"/>
      <c r="BH38" s="96"/>
      <c r="BI38" s="96"/>
      <c r="BJ38" s="96"/>
      <c r="BK38" s="96"/>
      <c r="BL38" s="96"/>
      <c r="BM38" s="96"/>
    </row>
    <row r="39" spans="1:65">
      <c r="A39" s="132">
        <v>44921</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6"/>
      <c r="AR39" s="96"/>
      <c r="AS39" s="96"/>
      <c r="AT39" s="96"/>
      <c r="AU39" s="96"/>
      <c r="AV39" s="96"/>
      <c r="AW39" s="96"/>
      <c r="AX39" s="96"/>
      <c r="AY39" s="96"/>
      <c r="AZ39" s="96"/>
      <c r="BA39" s="96"/>
      <c r="BB39" s="96"/>
      <c r="BC39" s="96"/>
      <c r="BD39" s="96"/>
      <c r="BE39" s="96"/>
      <c r="BF39" s="96"/>
      <c r="BG39" s="96"/>
      <c r="BH39" s="96"/>
      <c r="BI39" s="96"/>
      <c r="BJ39" s="96"/>
      <c r="BK39" s="96"/>
      <c r="BL39" s="96"/>
      <c r="BM39" s="96"/>
    </row>
    <row r="40" spans="1:65">
      <c r="A40" s="132">
        <v>44922</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6"/>
      <c r="AT40" s="96"/>
      <c r="AU40" s="96"/>
      <c r="AV40" s="96"/>
      <c r="AW40" s="96"/>
      <c r="AX40" s="96"/>
      <c r="AY40" s="96"/>
      <c r="AZ40" s="96"/>
      <c r="BA40" s="96"/>
      <c r="BB40" s="96"/>
      <c r="BC40" s="96"/>
      <c r="BD40" s="96"/>
      <c r="BE40" s="96"/>
      <c r="BF40" s="96"/>
      <c r="BG40" s="96"/>
      <c r="BH40" s="96"/>
      <c r="BI40" s="96"/>
      <c r="BJ40" s="96"/>
      <c r="BK40" s="96"/>
      <c r="BL40" s="96"/>
      <c r="BM40" s="96"/>
    </row>
    <row r="41" spans="1:65">
      <c r="A41" s="132">
        <v>44923</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96"/>
      <c r="AE41" s="96"/>
      <c r="AF41" s="96"/>
      <c r="AG41" s="96"/>
      <c r="AH41" s="96"/>
      <c r="AI41" s="96"/>
      <c r="AJ41" s="96"/>
      <c r="AK41" s="96"/>
      <c r="AL41" s="96"/>
      <c r="AM41" s="96"/>
      <c r="AN41" s="96"/>
      <c r="AO41" s="96"/>
      <c r="AP41" s="96"/>
      <c r="AQ41" s="96"/>
      <c r="AR41" s="96"/>
      <c r="AS41" s="96"/>
      <c r="AT41" s="96"/>
      <c r="AU41" s="96"/>
      <c r="AV41" s="96"/>
      <c r="AW41" s="96"/>
      <c r="AX41" s="96"/>
      <c r="AY41" s="96"/>
      <c r="AZ41" s="96"/>
      <c r="BA41" s="96"/>
      <c r="BB41" s="96"/>
      <c r="BC41" s="96"/>
      <c r="BD41" s="96"/>
      <c r="BE41" s="96"/>
      <c r="BF41" s="96"/>
      <c r="BG41" s="96"/>
      <c r="BH41" s="96"/>
      <c r="BI41" s="96"/>
      <c r="BJ41" s="96"/>
      <c r="BK41" s="96"/>
      <c r="BL41" s="96"/>
      <c r="BM41" s="96"/>
    </row>
    <row r="42" spans="1:65">
      <c r="A42" s="132">
        <v>44924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96"/>
      <c r="AE42" s="96"/>
      <c r="AF42" s="96"/>
      <c r="AG42" s="96"/>
      <c r="AH42" s="96"/>
      <c r="AI42" s="96"/>
      <c r="AJ42" s="96"/>
      <c r="AK42" s="96"/>
      <c r="AL42" s="96"/>
      <c r="AM42" s="96"/>
      <c r="AN42" s="96"/>
      <c r="AO42" s="96"/>
      <c r="AP42" s="96"/>
      <c r="AQ42" s="96"/>
      <c r="AR42" s="96"/>
      <c r="AS42" s="96"/>
      <c r="AT42" s="96"/>
      <c r="AU42" s="96"/>
      <c r="AV42" s="96"/>
      <c r="AW42" s="96"/>
      <c r="AX42" s="96"/>
      <c r="AY42" s="96"/>
      <c r="AZ42" s="96"/>
      <c r="BA42" s="96"/>
      <c r="BB42" s="96"/>
      <c r="BC42" s="96"/>
      <c r="BD42" s="96"/>
      <c r="BE42" s="96"/>
      <c r="BF42" s="96"/>
      <c r="BG42" s="96"/>
      <c r="BH42" s="96"/>
      <c r="BI42" s="96"/>
      <c r="BJ42" s="96"/>
      <c r="BK42" s="96"/>
      <c r="BL42" s="96"/>
      <c r="BM42" s="96"/>
    </row>
    <row r="43" spans="1:65">
      <c r="A43" s="132">
        <v>44927</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6"/>
      <c r="AR43" s="96"/>
      <c r="AS43" s="96"/>
      <c r="AT43" s="96"/>
      <c r="AU43" s="96"/>
      <c r="AV43" s="96"/>
      <c r="AW43" s="96"/>
      <c r="AX43" s="96"/>
      <c r="AY43" s="96"/>
      <c r="AZ43" s="96"/>
      <c r="BA43" s="96"/>
      <c r="BB43" s="96"/>
      <c r="BC43" s="96"/>
      <c r="BD43" s="96"/>
      <c r="BE43" s="96"/>
      <c r="BF43" s="96"/>
      <c r="BG43" s="96"/>
      <c r="BH43" s="96"/>
      <c r="BI43" s="96"/>
      <c r="BJ43" s="96"/>
      <c r="BK43" s="96"/>
      <c r="BL43" s="96"/>
      <c r="BM43" s="96"/>
    </row>
    <row r="44" spans="1:65">
      <c r="A44" s="132">
        <v>44928</v>
      </c>
      <c r="B44" s="96"/>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6"/>
      <c r="AH44" s="96"/>
      <c r="AI44" s="96"/>
      <c r="AJ44" s="96"/>
      <c r="AK44" s="96"/>
      <c r="AL44" s="96"/>
      <c r="AM44" s="96"/>
      <c r="AN44" s="96"/>
      <c r="AO44" s="96"/>
      <c r="AP44" s="96"/>
      <c r="AQ44" s="96"/>
      <c r="AR44" s="96"/>
      <c r="AS44" s="96"/>
      <c r="AT44" s="96"/>
      <c r="AU44" s="96"/>
      <c r="AV44" s="96"/>
      <c r="AW44" s="96"/>
      <c r="AX44" s="96"/>
      <c r="AY44" s="96"/>
      <c r="AZ44" s="96"/>
      <c r="BA44" s="96"/>
      <c r="BB44" s="96"/>
      <c r="BC44" s="96"/>
      <c r="BD44" s="96"/>
      <c r="BE44" s="96"/>
      <c r="BF44" s="96"/>
      <c r="BG44" s="96"/>
      <c r="BH44" s="96"/>
      <c r="BI44" s="96"/>
      <c r="BJ44" s="96"/>
      <c r="BK44" s="96"/>
      <c r="BL44" s="96"/>
      <c r="BM44" s="96"/>
    </row>
    <row r="45" spans="1:65">
      <c r="A45" s="132">
        <v>44929</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c r="AI45" s="96"/>
      <c r="AJ45" s="96"/>
      <c r="AK45" s="96"/>
      <c r="AL45" s="96"/>
      <c r="AM45" s="96"/>
      <c r="AN45" s="96"/>
      <c r="AO45" s="96"/>
      <c r="AP45" s="96"/>
      <c r="AQ45" s="96"/>
      <c r="AR45" s="96"/>
      <c r="AS45" s="96"/>
      <c r="AT45" s="96"/>
      <c r="AU45" s="96"/>
      <c r="AV45" s="96"/>
      <c r="AW45" s="96"/>
      <c r="AX45" s="96"/>
      <c r="AY45" s="96"/>
      <c r="AZ45" s="96"/>
      <c r="BA45" s="96"/>
      <c r="BB45" s="96"/>
      <c r="BC45" s="96"/>
      <c r="BD45" s="96"/>
      <c r="BE45" s="96"/>
      <c r="BF45" s="96"/>
      <c r="BG45" s="96"/>
      <c r="BH45" s="96"/>
      <c r="BI45" s="96"/>
      <c r="BJ45" s="96"/>
      <c r="BK45" s="96"/>
      <c r="BL45" s="96"/>
      <c r="BM45" s="96"/>
    </row>
    <row r="46" spans="1:65">
      <c r="A46" s="132">
        <v>44930</v>
      </c>
      <c r="B46" s="96"/>
      <c r="C46" s="96"/>
      <c r="D46" s="96"/>
      <c r="E46" s="96"/>
      <c r="F46" s="96"/>
      <c r="G46" s="96"/>
      <c r="H46" s="96"/>
      <c r="I46" s="96"/>
      <c r="J46" s="96"/>
      <c r="K46" s="96"/>
      <c r="L46" s="96"/>
      <c r="M46" s="96"/>
      <c r="N46" s="96"/>
      <c r="O46" s="96"/>
      <c r="P46" s="96"/>
      <c r="Q46" s="96"/>
      <c r="R46" s="96"/>
      <c r="S46" s="96"/>
      <c r="T46" s="96"/>
      <c r="U46" s="96"/>
      <c r="V46" s="96"/>
      <c r="W46" s="96"/>
      <c r="X46" s="96"/>
      <c r="Y46" s="96"/>
      <c r="Z46" s="96"/>
      <c r="AA46" s="96"/>
      <c r="AB46" s="96"/>
      <c r="AC46" s="96"/>
      <c r="AD46" s="96"/>
      <c r="AE46" s="96"/>
      <c r="AF46" s="96"/>
      <c r="AG46" s="96"/>
      <c r="AH46" s="96"/>
      <c r="AI46" s="96"/>
      <c r="AJ46" s="96"/>
      <c r="AK46" s="96"/>
      <c r="AL46" s="96"/>
      <c r="AM46" s="96"/>
      <c r="AN46" s="96"/>
      <c r="AO46" s="96"/>
      <c r="AP46" s="96"/>
      <c r="AQ46" s="96"/>
      <c r="AR46" s="96"/>
      <c r="AS46" s="96"/>
      <c r="AT46" s="96"/>
      <c r="AU46" s="96"/>
      <c r="AV46" s="96"/>
      <c r="AW46" s="96"/>
      <c r="AX46" s="96"/>
      <c r="AY46" s="96"/>
      <c r="AZ46" s="96"/>
      <c r="BA46" s="96"/>
      <c r="BB46" s="96"/>
      <c r="BC46" s="96"/>
      <c r="BD46" s="96"/>
      <c r="BE46" s="96"/>
      <c r="BF46" s="96"/>
      <c r="BG46" s="96"/>
      <c r="BH46" s="96"/>
      <c r="BI46" s="96"/>
      <c r="BJ46" s="96"/>
      <c r="BK46" s="96"/>
      <c r="BL46" s="96"/>
      <c r="BM46" s="96"/>
    </row>
    <row r="47" spans="1:65">
      <c r="A47" s="132">
        <v>44931</v>
      </c>
      <c r="B47" s="96"/>
      <c r="C47" s="96"/>
      <c r="D47" s="96"/>
      <c r="E47" s="96"/>
      <c r="F47" s="96"/>
      <c r="G47" s="96"/>
      <c r="H47" s="96"/>
      <c r="I47" s="96"/>
      <c r="J47" s="96"/>
      <c r="K47" s="96"/>
      <c r="L47" s="96"/>
      <c r="M47" s="96"/>
      <c r="N47" s="96"/>
      <c r="O47" s="96"/>
      <c r="P47" s="96"/>
      <c r="Q47" s="96"/>
      <c r="R47" s="96"/>
      <c r="S47" s="96"/>
      <c r="T47" s="96"/>
      <c r="U47" s="96"/>
      <c r="V47" s="96"/>
      <c r="W47" s="96"/>
      <c r="X47" s="96"/>
      <c r="Y47" s="96"/>
      <c r="Z47" s="96"/>
      <c r="AA47" s="96"/>
      <c r="AB47" s="96"/>
      <c r="AC47" s="96"/>
      <c r="AD47" s="96"/>
      <c r="AE47" s="96"/>
      <c r="AF47" s="96"/>
      <c r="AG47" s="96"/>
      <c r="AH47" s="96"/>
      <c r="AI47" s="96"/>
      <c r="AJ47" s="96"/>
      <c r="AK47" s="96"/>
      <c r="AL47" s="96"/>
      <c r="AM47" s="96"/>
      <c r="AN47" s="96"/>
      <c r="AO47" s="96"/>
      <c r="AP47" s="96"/>
      <c r="AQ47" s="96"/>
      <c r="AR47" s="96"/>
      <c r="AS47" s="96"/>
      <c r="AT47" s="96"/>
      <c r="AU47" s="96"/>
      <c r="AV47" s="96"/>
      <c r="AW47" s="96"/>
      <c r="AX47" s="96"/>
      <c r="AY47" s="96"/>
      <c r="AZ47" s="96"/>
      <c r="BA47" s="96"/>
      <c r="BB47" s="96"/>
      <c r="BC47" s="96"/>
      <c r="BD47" s="96"/>
      <c r="BE47" s="96"/>
      <c r="BF47" s="96"/>
      <c r="BG47" s="96"/>
      <c r="BH47" s="96"/>
      <c r="BI47" s="96"/>
      <c r="BJ47" s="96"/>
      <c r="BK47" s="96"/>
      <c r="BL47" s="96"/>
      <c r="BM47" s="96"/>
    </row>
    <row r="48" spans="1:65">
      <c r="A48" s="132">
        <v>44934</v>
      </c>
      <c r="B48" s="96"/>
      <c r="C48" s="96"/>
      <c r="D48" s="96"/>
      <c r="E48" s="96"/>
      <c r="F48" s="96"/>
      <c r="G48" s="96"/>
      <c r="H48" s="96"/>
      <c r="I48" s="96"/>
      <c r="J48" s="96"/>
      <c r="K48" s="96"/>
      <c r="L48" s="96"/>
      <c r="M48" s="96"/>
      <c r="N48" s="96"/>
      <c r="O48" s="96"/>
      <c r="P48" s="96"/>
      <c r="Q48" s="96"/>
      <c r="R48" s="96"/>
      <c r="S48" s="96"/>
      <c r="T48" s="96"/>
      <c r="U48" s="96"/>
      <c r="V48" s="96"/>
      <c r="W48" s="96"/>
      <c r="X48" s="96"/>
      <c r="Y48" s="96"/>
      <c r="Z48" s="96"/>
      <c r="AA48" s="96"/>
      <c r="AB48" s="96"/>
      <c r="AC48" s="96"/>
      <c r="AD48" s="96"/>
      <c r="AE48" s="96"/>
      <c r="AF48" s="96"/>
      <c r="AG48" s="96"/>
      <c r="AH48" s="96"/>
      <c r="AI48" s="96"/>
      <c r="AJ48" s="96"/>
      <c r="AK48" s="96"/>
      <c r="AL48" s="96"/>
      <c r="AM48" s="96"/>
      <c r="AN48" s="96"/>
      <c r="AO48" s="96"/>
      <c r="AP48" s="96"/>
      <c r="AQ48" s="96"/>
      <c r="AR48" s="96"/>
      <c r="AS48" s="96"/>
      <c r="AT48" s="96"/>
      <c r="AU48" s="96"/>
      <c r="AV48" s="96"/>
      <c r="AW48" s="96"/>
      <c r="AX48" s="96"/>
      <c r="AY48" s="96"/>
      <c r="AZ48" s="96"/>
      <c r="BA48" s="96"/>
      <c r="BB48" s="96"/>
      <c r="BC48" s="96"/>
      <c r="BD48" s="96"/>
      <c r="BE48" s="96"/>
      <c r="BF48" s="96"/>
      <c r="BG48" s="96"/>
      <c r="BH48" s="96"/>
      <c r="BI48" s="96"/>
      <c r="BJ48" s="96"/>
      <c r="BK48" s="96"/>
      <c r="BL48" s="96"/>
      <c r="BM48" s="96"/>
    </row>
    <row r="49" spans="1:65">
      <c r="A49" s="132">
        <v>44935</v>
      </c>
      <c r="B49" s="96"/>
      <c r="C49" s="96"/>
      <c r="D49" s="96"/>
      <c r="E49" s="96"/>
      <c r="F49" s="96"/>
      <c r="G49" s="96"/>
      <c r="H49" s="96"/>
      <c r="I49" s="96"/>
      <c r="J49" s="96"/>
      <c r="K49" s="96"/>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96"/>
      <c r="AL49" s="96"/>
      <c r="AM49" s="96"/>
      <c r="AN49" s="96"/>
      <c r="AO49" s="96"/>
      <c r="AP49" s="96"/>
      <c r="AQ49" s="96"/>
      <c r="AR49" s="96"/>
      <c r="AS49" s="96"/>
      <c r="AT49" s="96"/>
      <c r="AU49" s="96"/>
      <c r="AV49" s="96"/>
      <c r="AW49" s="96"/>
      <c r="AX49" s="96"/>
      <c r="AY49" s="96"/>
      <c r="AZ49" s="96"/>
      <c r="BA49" s="96"/>
      <c r="BB49" s="96"/>
      <c r="BC49" s="96"/>
      <c r="BD49" s="96"/>
      <c r="BE49" s="96"/>
      <c r="BF49" s="96"/>
      <c r="BG49" s="96"/>
      <c r="BH49" s="96"/>
      <c r="BI49" s="96"/>
      <c r="BJ49" s="96"/>
      <c r="BK49" s="96"/>
      <c r="BL49" s="96"/>
      <c r="BM49" s="96"/>
    </row>
    <row r="50" spans="1:65">
      <c r="A50" s="132">
        <v>44936</v>
      </c>
      <c r="B50" s="96"/>
      <c r="C50" s="96"/>
      <c r="D50" s="96"/>
      <c r="E50" s="96"/>
      <c r="F50" s="96"/>
      <c r="G50" s="96"/>
      <c r="H50" s="96"/>
      <c r="I50" s="96"/>
      <c r="J50" s="96"/>
      <c r="K50" s="96"/>
      <c r="L50" s="96"/>
      <c r="M50" s="96"/>
      <c r="N50" s="96"/>
      <c r="O50" s="96"/>
      <c r="P50" s="96"/>
      <c r="Q50" s="96"/>
      <c r="R50" s="96"/>
      <c r="S50" s="96"/>
      <c r="T50" s="96"/>
      <c r="U50" s="96"/>
      <c r="V50" s="96"/>
      <c r="W50" s="96"/>
      <c r="X50" s="96"/>
      <c r="Y50" s="96"/>
      <c r="Z50" s="96"/>
      <c r="AA50" s="96"/>
      <c r="AB50" s="96"/>
      <c r="AC50" s="96"/>
      <c r="AD50" s="96"/>
      <c r="AE50" s="96"/>
      <c r="AF50" s="96"/>
      <c r="AG50" s="96"/>
      <c r="AH50" s="96"/>
      <c r="AI50" s="96"/>
      <c r="AJ50" s="96"/>
      <c r="AK50" s="96"/>
      <c r="AL50" s="96"/>
      <c r="AM50" s="96"/>
      <c r="AN50" s="96"/>
      <c r="AO50" s="96"/>
      <c r="AP50" s="96"/>
      <c r="AQ50" s="96"/>
      <c r="AR50" s="96"/>
      <c r="AS50" s="96"/>
      <c r="AT50" s="96"/>
      <c r="AU50" s="96"/>
      <c r="AV50" s="96"/>
      <c r="AW50" s="96"/>
      <c r="AX50" s="96"/>
      <c r="AY50" s="96"/>
      <c r="AZ50" s="96"/>
      <c r="BA50" s="96"/>
      <c r="BB50" s="96"/>
      <c r="BC50" s="96"/>
      <c r="BD50" s="96"/>
      <c r="BE50" s="96"/>
      <c r="BF50" s="96"/>
      <c r="BG50" s="96"/>
      <c r="BH50" s="96"/>
      <c r="BI50" s="96"/>
      <c r="BJ50" s="96"/>
      <c r="BK50" s="96"/>
      <c r="BL50" s="96"/>
      <c r="BM50" s="96"/>
    </row>
    <row r="51" spans="1:65">
      <c r="A51" s="132">
        <v>44938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c r="AI51" s="96"/>
      <c r="AJ51" s="96"/>
      <c r="AK51" s="96"/>
      <c r="AL51" s="96"/>
      <c r="AM51" s="96"/>
      <c r="AN51" s="96"/>
      <c r="AO51" s="96"/>
      <c r="AP51" s="96"/>
      <c r="AQ51" s="96"/>
      <c r="AR51" s="96"/>
      <c r="AS51" s="96"/>
      <c r="AT51" s="96"/>
      <c r="AU51" s="96"/>
      <c r="AV51" s="96"/>
      <c r="AW51" s="96"/>
      <c r="AX51" s="96"/>
      <c r="AY51" s="96"/>
      <c r="AZ51" s="96"/>
      <c r="BA51" s="96"/>
      <c r="BB51" s="96"/>
      <c r="BC51" s="96"/>
      <c r="BD51" s="96"/>
      <c r="BE51" s="96"/>
      <c r="BF51" s="96"/>
      <c r="BG51" s="96"/>
      <c r="BH51" s="96"/>
      <c r="BI51" s="96"/>
      <c r="BJ51" s="96"/>
      <c r="BK51" s="96"/>
      <c r="BL51" s="96"/>
      <c r="BM51" s="96"/>
    </row>
    <row r="52" spans="1:65">
      <c r="A52" s="132">
        <v>44943</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96"/>
      <c r="AL52" s="96"/>
      <c r="AM52" s="96"/>
      <c r="AN52" s="96"/>
      <c r="AO52" s="96"/>
      <c r="AP52" s="96"/>
      <c r="AQ52" s="96"/>
      <c r="AR52" s="96"/>
      <c r="AS52" s="96"/>
      <c r="AT52" s="96"/>
      <c r="AU52" s="96"/>
      <c r="AV52" s="96"/>
      <c r="AW52" s="96"/>
      <c r="AX52" s="96"/>
      <c r="AY52" s="96"/>
      <c r="AZ52" s="96"/>
      <c r="BA52" s="96"/>
      <c r="BB52" s="96"/>
      <c r="BC52" s="96"/>
      <c r="BD52" s="96"/>
      <c r="BE52" s="96"/>
      <c r="BF52" s="96"/>
      <c r="BG52" s="96"/>
      <c r="BH52" s="96"/>
      <c r="BI52" s="96"/>
      <c r="BJ52" s="96"/>
      <c r="BK52" s="96"/>
      <c r="BL52" s="96"/>
      <c r="BM52" s="96"/>
    </row>
    <row r="53" spans="1:65">
      <c r="A53" s="132">
        <v>44944</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96"/>
      <c r="AE53" s="96"/>
      <c r="AF53" s="96"/>
      <c r="AG53" s="96"/>
      <c r="AH53" s="96"/>
      <c r="AI53" s="96"/>
      <c r="AJ53" s="96"/>
      <c r="AK53" s="96"/>
      <c r="AL53" s="96"/>
      <c r="AM53" s="96"/>
      <c r="AN53" s="96"/>
      <c r="AO53" s="96"/>
      <c r="AP53" s="96"/>
      <c r="AQ53" s="96"/>
      <c r="AR53" s="96"/>
      <c r="AS53" s="96"/>
      <c r="AT53" s="96"/>
      <c r="AU53" s="96"/>
      <c r="AV53" s="96"/>
      <c r="AW53" s="96"/>
      <c r="AX53" s="96"/>
      <c r="AY53" s="96"/>
      <c r="AZ53" s="96"/>
      <c r="BA53" s="96"/>
      <c r="BB53" s="96"/>
      <c r="BC53" s="96"/>
      <c r="BD53" s="96"/>
      <c r="BE53" s="96"/>
      <c r="BF53" s="96"/>
      <c r="BG53" s="96"/>
      <c r="BH53" s="96"/>
      <c r="BI53" s="96"/>
      <c r="BJ53" s="96"/>
      <c r="BK53" s="96"/>
      <c r="BL53" s="96"/>
      <c r="BM53" s="96"/>
    </row>
    <row r="54" spans="1:65">
      <c r="A54" s="132">
        <v>44945</v>
      </c>
      <c r="B54" s="96"/>
      <c r="C54" s="96"/>
      <c r="D54" s="96"/>
      <c r="E54" s="96"/>
      <c r="F54" s="96"/>
      <c r="G54" s="96"/>
      <c r="H54" s="96"/>
      <c r="I54" s="96"/>
      <c r="J54" s="96"/>
      <c r="K54" s="96"/>
      <c r="L54" s="96"/>
      <c r="M54" s="96"/>
      <c r="N54" s="96"/>
      <c r="O54" s="96"/>
      <c r="P54" s="96"/>
      <c r="Q54" s="96"/>
      <c r="R54" s="96"/>
      <c r="S54" s="96"/>
      <c r="T54" s="96"/>
      <c r="U54" s="96"/>
      <c r="V54" s="96"/>
      <c r="W54" s="96"/>
      <c r="X54" s="96"/>
      <c r="Y54" s="96"/>
      <c r="Z54" s="96"/>
      <c r="AA54" s="96"/>
      <c r="AB54" s="96"/>
      <c r="AC54" s="96"/>
      <c r="AD54" s="96"/>
      <c r="AE54" s="96"/>
      <c r="AF54" s="96"/>
      <c r="AG54" s="96"/>
      <c r="AH54" s="96"/>
      <c r="AI54" s="96"/>
      <c r="AJ54" s="96"/>
      <c r="AK54" s="96"/>
      <c r="AL54" s="96"/>
      <c r="AM54" s="96"/>
      <c r="AN54" s="96"/>
      <c r="AO54" s="96"/>
      <c r="AP54" s="96"/>
      <c r="AQ54" s="96"/>
      <c r="AR54" s="96"/>
      <c r="AS54" s="96"/>
      <c r="AT54" s="96"/>
      <c r="AU54" s="96"/>
      <c r="AV54" s="96"/>
      <c r="AW54" s="96"/>
      <c r="AX54" s="96"/>
      <c r="AY54" s="96"/>
      <c r="AZ54" s="96"/>
      <c r="BA54" s="96"/>
      <c r="BB54" s="96"/>
      <c r="BC54" s="96"/>
      <c r="BD54" s="96"/>
      <c r="BE54" s="96"/>
      <c r="BF54" s="96"/>
      <c r="BG54" s="96"/>
      <c r="BH54" s="96"/>
      <c r="BI54" s="96"/>
      <c r="BJ54" s="96"/>
      <c r="BK54" s="96"/>
      <c r="BL54" s="96"/>
      <c r="BM54" s="96"/>
    </row>
    <row r="55" spans="1:65">
      <c r="A55" s="132">
        <v>44949</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96"/>
      <c r="AL55" s="96"/>
      <c r="AM55" s="96"/>
      <c r="AN55" s="96"/>
      <c r="AO55" s="96"/>
      <c r="AP55" s="96"/>
      <c r="AQ55" s="96"/>
      <c r="AR55" s="96"/>
      <c r="AS55" s="96"/>
      <c r="AT55" s="96"/>
      <c r="AU55" s="96"/>
      <c r="AV55" s="96"/>
      <c r="AW55" s="96"/>
      <c r="AX55" s="96"/>
      <c r="AY55" s="96"/>
      <c r="AZ55" s="96"/>
      <c r="BA55" s="96"/>
      <c r="BB55" s="96"/>
      <c r="BC55" s="96"/>
      <c r="BD55" s="96"/>
      <c r="BE55" s="96"/>
      <c r="BF55" s="96"/>
      <c r="BG55" s="96"/>
      <c r="BH55" s="96"/>
      <c r="BI55" s="96"/>
      <c r="BJ55" s="96"/>
      <c r="BK55" s="96"/>
      <c r="BL55" s="96"/>
      <c r="BM55" s="96"/>
    </row>
    <row r="56" spans="1:65">
      <c r="A56" s="132">
        <v>44950</v>
      </c>
      <c r="B56" s="96"/>
      <c r="C56" s="96"/>
      <c r="D56" s="96"/>
      <c r="E56" s="96"/>
      <c r="F56" s="96"/>
      <c r="G56" s="96"/>
      <c r="H56" s="96"/>
      <c r="I56" s="96"/>
      <c r="J56" s="96"/>
      <c r="K56" s="96"/>
      <c r="L56" s="96"/>
      <c r="M56" s="96"/>
      <c r="N56" s="96"/>
      <c r="O56" s="96"/>
      <c r="P56" s="96"/>
      <c r="Q56" s="96"/>
      <c r="R56" s="96"/>
      <c r="S56" s="96"/>
      <c r="T56" s="96"/>
      <c r="U56" s="96"/>
      <c r="V56" s="96"/>
      <c r="W56" s="96"/>
      <c r="X56" s="96"/>
      <c r="Y56" s="96"/>
      <c r="Z56" s="96"/>
      <c r="AA56" s="96"/>
      <c r="AB56" s="96"/>
      <c r="AC56" s="96"/>
      <c r="AD56" s="96"/>
      <c r="AE56" s="96"/>
      <c r="AF56" s="96"/>
      <c r="AG56" s="96"/>
      <c r="AH56" s="96"/>
      <c r="AI56" s="96"/>
      <c r="AJ56" s="96"/>
      <c r="AK56" s="96"/>
      <c r="AL56" s="96"/>
      <c r="AM56" s="96"/>
      <c r="AN56" s="96"/>
      <c r="AO56" s="96"/>
      <c r="AP56" s="96"/>
      <c r="AQ56" s="96"/>
      <c r="AR56" s="96"/>
      <c r="AS56" s="96"/>
      <c r="AT56" s="96"/>
      <c r="AU56" s="96"/>
      <c r="AV56" s="96"/>
      <c r="AW56" s="96"/>
      <c r="AX56" s="96"/>
      <c r="AY56" s="96"/>
      <c r="AZ56" s="96"/>
      <c r="BA56" s="96"/>
      <c r="BB56" s="96"/>
      <c r="BC56" s="96"/>
      <c r="BD56" s="96"/>
      <c r="BE56" s="96"/>
      <c r="BF56" s="96"/>
      <c r="BG56" s="96"/>
      <c r="BH56" s="96"/>
      <c r="BI56" s="96"/>
      <c r="BJ56" s="96"/>
      <c r="BK56" s="96"/>
      <c r="BL56" s="96"/>
      <c r="BM56" s="96"/>
    </row>
    <row r="57" spans="1:65">
      <c r="A57" s="132">
        <v>44951</v>
      </c>
      <c r="B57" s="96"/>
      <c r="C57" s="96"/>
      <c r="D57" s="96"/>
      <c r="E57" s="96"/>
      <c r="F57" s="96"/>
      <c r="G57" s="96"/>
      <c r="H57" s="96"/>
      <c r="I57" s="96"/>
      <c r="J57" s="96"/>
      <c r="K57" s="96"/>
      <c r="L57" s="96"/>
      <c r="M57" s="96"/>
      <c r="N57" s="96"/>
      <c r="O57" s="96"/>
      <c r="P57" s="96"/>
      <c r="Q57" s="96"/>
      <c r="R57" s="96"/>
      <c r="S57" s="96"/>
      <c r="T57" s="96"/>
      <c r="U57" s="96"/>
      <c r="V57" s="96"/>
      <c r="W57" s="96"/>
      <c r="X57" s="96"/>
      <c r="Y57" s="96"/>
      <c r="Z57" s="96"/>
      <c r="AA57" s="96"/>
      <c r="AB57" s="96"/>
      <c r="AC57" s="96"/>
      <c r="AD57" s="96"/>
      <c r="AE57" s="96"/>
      <c r="AF57" s="96"/>
      <c r="AG57" s="96"/>
      <c r="AH57" s="96"/>
      <c r="AI57" s="96"/>
      <c r="AJ57" s="96"/>
      <c r="AK57" s="96"/>
      <c r="AL57" s="96"/>
      <c r="AM57" s="96"/>
      <c r="AN57" s="96"/>
      <c r="AO57" s="96"/>
      <c r="AP57" s="96"/>
      <c r="AQ57" s="96"/>
      <c r="AR57" s="96"/>
      <c r="AS57" s="96"/>
      <c r="AT57" s="96"/>
      <c r="AU57" s="96"/>
      <c r="AV57" s="96"/>
      <c r="AW57" s="96"/>
      <c r="AX57" s="96"/>
      <c r="AY57" s="96"/>
      <c r="AZ57" s="96"/>
      <c r="BA57" s="96"/>
      <c r="BB57" s="96"/>
      <c r="BC57" s="96"/>
      <c r="BD57" s="96"/>
      <c r="BE57" s="96"/>
      <c r="BF57" s="96"/>
      <c r="BG57" s="96"/>
      <c r="BH57" s="96"/>
      <c r="BI57" s="96"/>
      <c r="BJ57" s="96"/>
      <c r="BK57" s="96"/>
      <c r="BL57" s="96"/>
      <c r="BM57" s="96"/>
    </row>
    <row r="58" spans="1:65">
      <c r="A58" s="132">
        <v>44952</v>
      </c>
      <c r="B58" s="96"/>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6"/>
      <c r="AT58" s="96"/>
      <c r="AU58" s="96"/>
      <c r="AV58" s="96"/>
      <c r="AW58" s="96"/>
      <c r="AX58" s="96"/>
      <c r="AY58" s="96"/>
      <c r="AZ58" s="96"/>
      <c r="BA58" s="96"/>
      <c r="BB58" s="96"/>
      <c r="BC58" s="96"/>
      <c r="BD58" s="96"/>
      <c r="BE58" s="96"/>
      <c r="BF58" s="96"/>
      <c r="BG58" s="96"/>
      <c r="BH58" s="96"/>
      <c r="BI58" s="96"/>
      <c r="BJ58" s="96"/>
      <c r="BK58" s="96"/>
      <c r="BL58" s="96"/>
      <c r="BM58" s="96"/>
    </row>
    <row r="59" spans="1:65">
      <c r="A59" s="132">
        <v>44955</v>
      </c>
      <c r="B59" s="96"/>
      <c r="C59" s="96"/>
      <c r="D59" s="96"/>
      <c r="E59" s="96"/>
      <c r="F59" s="96"/>
      <c r="G59" s="96"/>
      <c r="H59" s="96"/>
      <c r="I59" s="96"/>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c r="AL59" s="96"/>
      <c r="AM59" s="96"/>
      <c r="AN59" s="96"/>
      <c r="AO59" s="96"/>
      <c r="AP59" s="96"/>
      <c r="AQ59" s="96"/>
      <c r="AR59" s="96"/>
      <c r="AS59" s="96"/>
      <c r="AT59" s="96"/>
      <c r="AU59" s="96"/>
      <c r="AV59" s="96"/>
      <c r="AW59" s="96"/>
      <c r="AX59" s="96"/>
      <c r="AY59" s="96"/>
      <c r="AZ59" s="96"/>
      <c r="BA59" s="96"/>
      <c r="BB59" s="96"/>
      <c r="BC59" s="96"/>
      <c r="BD59" s="96"/>
      <c r="BE59" s="96"/>
      <c r="BF59" s="96"/>
      <c r="BG59" s="96"/>
      <c r="BH59" s="96"/>
      <c r="BI59" s="96"/>
      <c r="BJ59" s="96"/>
      <c r="BK59" s="96"/>
      <c r="BL59" s="96"/>
      <c r="BM59" s="96"/>
    </row>
    <row r="60" spans="1:65">
      <c r="A60" s="132">
        <v>44956</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c r="AL60" s="96"/>
      <c r="AM60" s="96"/>
      <c r="AN60" s="96"/>
      <c r="AO60" s="96"/>
      <c r="AP60" s="96"/>
      <c r="AQ60" s="96"/>
      <c r="AR60" s="96"/>
      <c r="AS60" s="96"/>
      <c r="AT60" s="96"/>
      <c r="AU60" s="96"/>
      <c r="AV60" s="96"/>
      <c r="AW60" s="96"/>
      <c r="AX60" s="96"/>
      <c r="AY60" s="96"/>
      <c r="AZ60" s="96"/>
      <c r="BA60" s="96"/>
      <c r="BB60" s="96"/>
      <c r="BC60" s="96"/>
      <c r="BD60" s="96"/>
      <c r="BE60" s="96"/>
      <c r="BF60" s="96"/>
      <c r="BG60" s="96"/>
      <c r="BH60" s="96"/>
      <c r="BI60" s="96"/>
      <c r="BJ60" s="96"/>
      <c r="BK60" s="96"/>
      <c r="BL60" s="96"/>
      <c r="BM60" s="96"/>
    </row>
    <row r="61" spans="1:65">
      <c r="A61" s="132">
        <v>44957</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row>
    <row r="62" spans="1:65">
      <c r="A62" s="132">
        <v>44958</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6"/>
      <c r="AG62" s="96"/>
      <c r="AH62" s="96"/>
      <c r="AI62" s="9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row>
    <row r="63" spans="1:65">
      <c r="A63" s="132">
        <v>44959</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96"/>
      <c r="AE63" s="96"/>
      <c r="AF63" s="96"/>
      <c r="AG63" s="96"/>
      <c r="AH63" s="96"/>
      <c r="AI63" s="96"/>
      <c r="AJ63" s="96"/>
      <c r="AK63" s="96"/>
      <c r="AL63" s="96"/>
      <c r="AM63" s="96"/>
      <c r="AN63" s="96"/>
      <c r="AO63" s="96"/>
      <c r="AP63" s="96"/>
      <c r="AQ63" s="96"/>
      <c r="AR63" s="96"/>
      <c r="AS63" s="96"/>
      <c r="AT63" s="96"/>
      <c r="AU63" s="96"/>
      <c r="AV63" s="96"/>
      <c r="AW63" s="96"/>
      <c r="AX63" s="96"/>
      <c r="AY63" s="96"/>
      <c r="AZ63" s="96"/>
      <c r="BA63" s="96"/>
      <c r="BB63" s="96"/>
      <c r="BC63" s="96"/>
      <c r="BD63" s="96"/>
      <c r="BE63" s="96"/>
      <c r="BF63" s="96"/>
      <c r="BG63" s="96"/>
      <c r="BH63" s="96"/>
      <c r="BI63" s="96"/>
      <c r="BJ63" s="96"/>
      <c r="BK63" s="96"/>
      <c r="BL63" s="96"/>
      <c r="BM63" s="96"/>
    </row>
    <row r="64" spans="1:65">
      <c r="A64" s="132">
        <v>44962</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96"/>
      <c r="AL64" s="96"/>
      <c r="AM64" s="96"/>
      <c r="AN64" s="96"/>
      <c r="AO64" s="96"/>
      <c r="AP64" s="96"/>
      <c r="AQ64" s="96"/>
      <c r="AR64" s="96"/>
      <c r="AS64" s="96"/>
      <c r="AT64" s="96"/>
      <c r="AU64" s="96"/>
      <c r="AV64" s="96"/>
      <c r="AW64" s="96"/>
      <c r="AX64" s="96"/>
      <c r="AY64" s="96"/>
      <c r="AZ64" s="96"/>
      <c r="BA64" s="96"/>
      <c r="BB64" s="96"/>
      <c r="BC64" s="96"/>
      <c r="BD64" s="96"/>
      <c r="BE64" s="96"/>
      <c r="BF64" s="96"/>
      <c r="BG64" s="96"/>
      <c r="BH64" s="96"/>
      <c r="BI64" s="96"/>
      <c r="BJ64" s="96"/>
      <c r="BK64" s="96"/>
      <c r="BL64" s="96"/>
      <c r="BM64" s="96"/>
    </row>
    <row r="65" spans="1:65">
      <c r="A65" s="132">
        <v>44963</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96"/>
      <c r="AE65" s="96"/>
      <c r="AF65" s="96"/>
      <c r="AG65" s="96"/>
      <c r="AH65" s="96"/>
      <c r="AI65" s="96"/>
      <c r="AJ65" s="96"/>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6"/>
      <c r="BJ65" s="96"/>
      <c r="BK65" s="96"/>
      <c r="BL65" s="96"/>
      <c r="BM65" s="96"/>
    </row>
    <row r="66" spans="1:65">
      <c r="A66" s="132">
        <v>44964</v>
      </c>
      <c r="B66" s="96"/>
      <c r="C66" s="96"/>
      <c r="D66" s="96"/>
      <c r="E66" s="96"/>
      <c r="F66" s="96"/>
      <c r="G66" s="96"/>
      <c r="H66" s="96"/>
      <c r="I66" s="96"/>
      <c r="J66" s="96"/>
      <c r="K66" s="96"/>
      <c r="L66" s="96"/>
      <c r="M66" s="96"/>
      <c r="N66" s="96"/>
      <c r="O66" s="96"/>
      <c r="P66" s="96"/>
      <c r="Q66" s="96"/>
      <c r="R66" s="96"/>
      <c r="S66" s="96"/>
      <c r="T66" s="96"/>
      <c r="U66" s="96"/>
      <c r="V66" s="96"/>
      <c r="W66" s="96"/>
      <c r="X66" s="96"/>
      <c r="Y66" s="96"/>
      <c r="Z66" s="96"/>
      <c r="AA66" s="96"/>
      <c r="AB66" s="96"/>
      <c r="AC66" s="96"/>
      <c r="AD66" s="96"/>
      <c r="AE66" s="96"/>
      <c r="AF66" s="96"/>
      <c r="AG66" s="96"/>
      <c r="AH66" s="96"/>
      <c r="AI66" s="96"/>
      <c r="AJ66" s="96"/>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6"/>
      <c r="BJ66" s="96"/>
      <c r="BK66" s="96"/>
      <c r="BL66" s="96"/>
      <c r="BM66" s="96"/>
    </row>
    <row r="67" spans="1:65">
      <c r="A67" s="132">
        <v>44965</v>
      </c>
      <c r="B67" s="96"/>
      <c r="C67" s="96"/>
      <c r="D67" s="96"/>
      <c r="E67" s="96"/>
      <c r="F67" s="96"/>
      <c r="G67" s="96"/>
      <c r="H67" s="96"/>
      <c r="I67" s="96"/>
      <c r="J67" s="96"/>
      <c r="K67" s="96"/>
      <c r="L67" s="96"/>
      <c r="M67" s="96"/>
      <c r="N67" s="96"/>
      <c r="O67" s="96"/>
      <c r="P67" s="96"/>
      <c r="Q67" s="96"/>
      <c r="R67" s="96"/>
      <c r="S67" s="96"/>
      <c r="T67" s="96"/>
      <c r="U67" s="96"/>
      <c r="V67" s="96"/>
      <c r="W67" s="96"/>
      <c r="X67" s="96"/>
      <c r="Y67" s="96"/>
      <c r="Z67" s="96"/>
      <c r="AA67" s="96"/>
      <c r="AB67" s="96"/>
      <c r="AC67" s="96"/>
      <c r="AD67" s="96"/>
      <c r="AE67" s="96"/>
      <c r="AF67" s="96"/>
      <c r="AG67" s="96"/>
      <c r="AH67" s="96"/>
      <c r="AI67" s="96"/>
      <c r="AJ67" s="96"/>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6"/>
      <c r="BJ67" s="96"/>
      <c r="BK67" s="96"/>
      <c r="BL67" s="96"/>
      <c r="BM67" s="96"/>
    </row>
    <row r="68" spans="1:65">
      <c r="A68" s="132">
        <v>44966</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96"/>
      <c r="AE68" s="96"/>
      <c r="AF68" s="96"/>
      <c r="AG68" s="96"/>
      <c r="AH68" s="96"/>
      <c r="AI68" s="96"/>
      <c r="AJ68" s="96"/>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6"/>
      <c r="BJ68" s="96"/>
      <c r="BK68" s="96"/>
      <c r="BL68" s="96"/>
      <c r="BM68" s="96"/>
    </row>
    <row r="69" spans="1:65">
      <c r="A69" s="132">
        <v>44969</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96"/>
      <c r="AI69" s="96"/>
      <c r="AJ69" s="96"/>
      <c r="AK69" s="96"/>
      <c r="AL69" s="96"/>
      <c r="AM69" s="96"/>
      <c r="AN69" s="96"/>
      <c r="AO69" s="96"/>
      <c r="AP69" s="96"/>
      <c r="AQ69" s="96"/>
      <c r="AR69" s="96"/>
      <c r="AS69" s="96"/>
      <c r="AT69" s="96"/>
      <c r="AU69" s="96"/>
      <c r="AV69" s="96"/>
      <c r="AW69" s="96"/>
      <c r="AX69" s="96"/>
      <c r="AY69" s="96"/>
      <c r="AZ69" s="96"/>
      <c r="BA69" s="96"/>
      <c r="BB69" s="96"/>
      <c r="BC69" s="96"/>
      <c r="BD69" s="96"/>
      <c r="BE69" s="96"/>
      <c r="BF69" s="96"/>
      <c r="BG69" s="96"/>
      <c r="BH69" s="96"/>
      <c r="BI69" s="96"/>
      <c r="BJ69" s="96"/>
      <c r="BK69" s="96"/>
      <c r="BL69" s="96"/>
      <c r="BM69" s="96"/>
    </row>
    <row r="70" spans="1:65">
      <c r="A70" s="132">
        <v>44970</v>
      </c>
      <c r="B70" s="96"/>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96"/>
      <c r="AL70" s="96"/>
      <c r="AM70" s="96"/>
      <c r="AN70" s="96"/>
      <c r="AO70" s="96"/>
      <c r="AP70" s="96"/>
      <c r="AQ70" s="96"/>
      <c r="AR70" s="96"/>
      <c r="AS70" s="96"/>
      <c r="AT70" s="96"/>
      <c r="AU70" s="96"/>
      <c r="AV70" s="96"/>
      <c r="AW70" s="96"/>
      <c r="AX70" s="96"/>
      <c r="AY70" s="96"/>
      <c r="AZ70" s="96"/>
      <c r="BA70" s="96"/>
      <c r="BB70" s="96"/>
      <c r="BC70" s="96"/>
      <c r="BD70" s="96"/>
      <c r="BE70" s="96"/>
      <c r="BF70" s="96"/>
      <c r="BG70" s="96"/>
      <c r="BH70" s="96"/>
      <c r="BI70" s="96"/>
      <c r="BJ70" s="96"/>
      <c r="BK70" s="96"/>
      <c r="BL70" s="96"/>
      <c r="BM70" s="96"/>
    </row>
    <row r="71" spans="1:65">
      <c r="A71" s="132">
        <v>44971</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c r="AE71" s="96"/>
      <c r="AF71" s="96"/>
      <c r="AG71" s="96"/>
      <c r="AH71" s="96"/>
      <c r="AI71" s="96"/>
      <c r="AJ71" s="96"/>
      <c r="AK71" s="96"/>
      <c r="AL71" s="96"/>
      <c r="AM71" s="96"/>
      <c r="AN71" s="96"/>
      <c r="AO71" s="96"/>
      <c r="AP71" s="96"/>
      <c r="AQ71" s="96"/>
      <c r="AR71" s="96"/>
      <c r="AS71" s="96"/>
      <c r="AT71" s="96"/>
      <c r="AU71" s="96"/>
      <c r="AV71" s="96"/>
      <c r="AW71" s="96"/>
      <c r="AX71" s="96"/>
      <c r="AY71" s="96"/>
      <c r="AZ71" s="96"/>
      <c r="BA71" s="96"/>
      <c r="BB71" s="96"/>
      <c r="BC71" s="96"/>
      <c r="BD71" s="96"/>
      <c r="BE71" s="96"/>
      <c r="BF71" s="96"/>
      <c r="BG71" s="96"/>
      <c r="BH71" s="96"/>
      <c r="BI71" s="96"/>
      <c r="BJ71" s="96"/>
      <c r="BK71" s="96"/>
      <c r="BL71" s="96"/>
      <c r="BM71" s="96"/>
    </row>
    <row r="72" spans="1:65">
      <c r="A72" s="132">
        <v>44972</v>
      </c>
      <c r="B72" s="96"/>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6"/>
      <c r="AH72" s="96"/>
      <c r="AI72" s="96"/>
      <c r="AJ72" s="96"/>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6"/>
      <c r="BJ72" s="96"/>
      <c r="BK72" s="96"/>
      <c r="BL72" s="96"/>
      <c r="BM72" s="96"/>
    </row>
    <row r="73" spans="1:65">
      <c r="A73" s="132">
        <v>44973</v>
      </c>
      <c r="B73" s="96"/>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6"/>
      <c r="BJ73" s="96"/>
      <c r="BK73" s="96"/>
      <c r="BL73" s="96"/>
      <c r="BM73" s="96"/>
    </row>
    <row r="74" spans="1:65">
      <c r="A74" s="132">
        <v>44974</v>
      </c>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96"/>
      <c r="AI74" s="96"/>
      <c r="AJ74" s="96"/>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6"/>
      <c r="BJ74" s="96"/>
      <c r="BK74" s="96"/>
      <c r="BL74" s="96"/>
      <c r="BM74" s="96"/>
    </row>
    <row r="75" spans="1:65">
      <c r="A75" s="132">
        <v>44975</v>
      </c>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6"/>
      <c r="AH75" s="96"/>
      <c r="AI75" s="96"/>
      <c r="AJ75" s="96"/>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6"/>
      <c r="BJ75" s="96"/>
      <c r="BK75" s="96"/>
      <c r="BL75" s="96"/>
      <c r="BM75" s="96"/>
    </row>
    <row r="76" spans="1:65">
      <c r="A76" s="132">
        <v>44976</v>
      </c>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96"/>
      <c r="AL76" s="96"/>
      <c r="AM76" s="96"/>
      <c r="AN76" s="96"/>
      <c r="AO76" s="96"/>
      <c r="AP76" s="96"/>
      <c r="AQ76" s="96"/>
      <c r="AR76" s="96"/>
      <c r="AS76" s="96"/>
      <c r="AT76" s="96"/>
      <c r="AU76" s="96"/>
      <c r="AV76" s="96"/>
      <c r="AW76" s="96"/>
      <c r="AX76" s="96"/>
      <c r="AY76" s="96"/>
      <c r="AZ76" s="96"/>
      <c r="BA76" s="96"/>
      <c r="BB76" s="96"/>
      <c r="BC76" s="96"/>
      <c r="BD76" s="96"/>
      <c r="BE76" s="96"/>
      <c r="BF76" s="96"/>
      <c r="BG76" s="96"/>
      <c r="BH76" s="96"/>
      <c r="BI76" s="96"/>
      <c r="BJ76" s="96"/>
      <c r="BK76" s="96"/>
      <c r="BL76" s="96"/>
      <c r="BM76" s="96"/>
    </row>
    <row r="77" spans="1:65">
      <c r="A77" s="132">
        <v>44977</v>
      </c>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6"/>
      <c r="AH77" s="96"/>
      <c r="AI77" s="96"/>
      <c r="AJ77" s="96"/>
      <c r="AK77" s="96"/>
      <c r="AL77" s="96"/>
      <c r="AM77" s="96"/>
      <c r="AN77" s="96"/>
      <c r="AO77" s="96"/>
      <c r="AP77" s="96"/>
      <c r="AQ77" s="96"/>
      <c r="AR77" s="96"/>
      <c r="AS77" s="96"/>
      <c r="AT77" s="96"/>
      <c r="AU77" s="96"/>
      <c r="AV77" s="96"/>
      <c r="AW77" s="96"/>
      <c r="AX77" s="96"/>
      <c r="AY77" s="96"/>
      <c r="AZ77" s="96"/>
      <c r="BA77" s="96"/>
      <c r="BB77" s="96"/>
      <c r="BC77" s="96"/>
      <c r="BD77" s="96"/>
      <c r="BE77" s="96"/>
      <c r="BF77" s="96"/>
      <c r="BG77" s="96"/>
      <c r="BH77" s="96"/>
      <c r="BI77" s="96"/>
      <c r="BJ77" s="96"/>
      <c r="BK77" s="96"/>
      <c r="BL77" s="96"/>
      <c r="BM77" s="96"/>
    </row>
    <row r="78" spans="1:65">
      <c r="A78" s="132">
        <v>44978</v>
      </c>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6"/>
      <c r="AH78" s="96"/>
      <c r="AI78" s="96"/>
      <c r="AJ78" s="96"/>
      <c r="AK78" s="96"/>
      <c r="AL78" s="96"/>
      <c r="AM78" s="96"/>
      <c r="AN78" s="96"/>
      <c r="AO78" s="96"/>
      <c r="AP78" s="96"/>
      <c r="AQ78" s="96"/>
      <c r="AR78" s="96"/>
      <c r="AS78" s="96"/>
      <c r="AT78" s="96"/>
      <c r="AU78" s="96"/>
      <c r="AV78" s="96"/>
      <c r="AW78" s="96"/>
      <c r="AX78" s="96"/>
      <c r="AY78" s="96"/>
      <c r="AZ78" s="96"/>
      <c r="BA78" s="96"/>
      <c r="BB78" s="96"/>
      <c r="BC78" s="96"/>
      <c r="BD78" s="96"/>
      <c r="BE78" s="96"/>
      <c r="BF78" s="96"/>
      <c r="BG78" s="96"/>
      <c r="BH78" s="96"/>
      <c r="BI78" s="96"/>
      <c r="BJ78" s="96"/>
      <c r="BK78" s="96"/>
      <c r="BL78" s="96"/>
      <c r="BM78" s="96"/>
    </row>
    <row r="79" spans="1:65">
      <c r="A79" s="132">
        <v>44979</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96"/>
      <c r="AL79" s="96"/>
      <c r="AM79" s="96"/>
      <c r="AN79" s="96"/>
      <c r="AO79" s="96"/>
      <c r="AP79" s="96"/>
      <c r="AQ79" s="96"/>
      <c r="AR79" s="96"/>
      <c r="AS79" s="96"/>
      <c r="AT79" s="96"/>
      <c r="AU79" s="96"/>
      <c r="AV79" s="96"/>
      <c r="AW79" s="96"/>
      <c r="AX79" s="96"/>
      <c r="AY79" s="96"/>
      <c r="AZ79" s="96"/>
      <c r="BA79" s="96"/>
      <c r="BB79" s="96"/>
      <c r="BC79" s="96"/>
      <c r="BD79" s="96"/>
      <c r="BE79" s="96"/>
      <c r="BF79" s="96"/>
      <c r="BG79" s="96"/>
      <c r="BH79" s="96"/>
      <c r="BI79" s="96"/>
      <c r="BJ79" s="96"/>
      <c r="BK79" s="96"/>
      <c r="BL79" s="96"/>
      <c r="BM79" s="96"/>
    </row>
    <row r="80" spans="1:65">
      <c r="A80" s="132">
        <v>44980</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6"/>
      <c r="AH80" s="96"/>
      <c r="AI80" s="96"/>
      <c r="AJ80" s="96"/>
      <c r="AK80" s="96"/>
      <c r="AL80" s="96"/>
      <c r="AM80" s="96"/>
      <c r="AN80" s="96"/>
      <c r="AO80" s="96"/>
      <c r="AP80" s="96"/>
      <c r="AQ80" s="96"/>
      <c r="AR80" s="96"/>
      <c r="AS80" s="96"/>
      <c r="AT80" s="96"/>
      <c r="AU80" s="96"/>
      <c r="AV80" s="96"/>
      <c r="AW80" s="96"/>
      <c r="AX80" s="96"/>
      <c r="AY80" s="96"/>
      <c r="AZ80" s="96"/>
      <c r="BA80" s="96"/>
      <c r="BB80" s="96"/>
      <c r="BC80" s="96"/>
      <c r="BD80" s="96"/>
      <c r="BE80" s="96"/>
      <c r="BF80" s="96"/>
      <c r="BG80" s="96"/>
      <c r="BH80" s="96"/>
      <c r="BI80" s="96"/>
      <c r="BJ80" s="96"/>
      <c r="BK80" s="96"/>
      <c r="BL80" s="96"/>
      <c r="BM80" s="96"/>
    </row>
    <row r="81" spans="1:65">
      <c r="A81" s="132">
        <v>44981</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6"/>
      <c r="AH81" s="96"/>
      <c r="AI81" s="96"/>
      <c r="AJ81" s="96"/>
      <c r="AK81" s="96"/>
      <c r="AL81" s="96"/>
      <c r="AM81" s="96"/>
      <c r="AN81" s="96"/>
      <c r="AO81" s="96"/>
      <c r="AP81" s="96"/>
      <c r="AQ81" s="96"/>
      <c r="AR81" s="96"/>
      <c r="AS81" s="96"/>
      <c r="AT81" s="96"/>
      <c r="AU81" s="96"/>
      <c r="AV81" s="96"/>
      <c r="AW81" s="96"/>
      <c r="AX81" s="96"/>
      <c r="AY81" s="96"/>
      <c r="AZ81" s="96"/>
      <c r="BA81" s="96"/>
      <c r="BB81" s="96"/>
      <c r="BC81" s="96"/>
      <c r="BD81" s="96"/>
      <c r="BE81" s="96"/>
      <c r="BF81" s="96"/>
      <c r="BG81" s="96"/>
      <c r="BH81" s="96"/>
      <c r="BI81" s="96"/>
      <c r="BJ81" s="96"/>
      <c r="BK81" s="96"/>
      <c r="BL81" s="96"/>
      <c r="BM81" s="96"/>
    </row>
    <row r="82" spans="1:65">
      <c r="A82" s="132">
        <v>44982</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96"/>
      <c r="AL82" s="96"/>
      <c r="AM82" s="96"/>
      <c r="AN82" s="96"/>
      <c r="AO82" s="96"/>
      <c r="AP82" s="96"/>
      <c r="AQ82" s="96"/>
      <c r="AR82" s="96"/>
      <c r="AS82" s="96"/>
      <c r="AT82" s="96"/>
      <c r="AU82" s="96"/>
      <c r="AV82" s="96"/>
      <c r="AW82" s="96"/>
      <c r="AX82" s="96"/>
      <c r="AY82" s="96"/>
      <c r="AZ82" s="96"/>
      <c r="BA82" s="96"/>
      <c r="BB82" s="96"/>
      <c r="BC82" s="96"/>
      <c r="BD82" s="96"/>
      <c r="BE82" s="96"/>
      <c r="BF82" s="96"/>
      <c r="BG82" s="96"/>
      <c r="BH82" s="96"/>
      <c r="BI82" s="96"/>
      <c r="BJ82" s="96"/>
      <c r="BK82" s="96"/>
      <c r="BL82" s="96"/>
      <c r="BM82" s="96"/>
    </row>
    <row r="83" spans="1:65">
      <c r="A83" s="132">
        <v>44983</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c r="AE83" s="96"/>
      <c r="AF83" s="96"/>
      <c r="AG83" s="96"/>
      <c r="AH83" s="96"/>
      <c r="AI83" s="96"/>
      <c r="AJ83" s="96"/>
      <c r="AK83" s="96"/>
      <c r="AL83" s="96"/>
      <c r="AM83" s="96"/>
      <c r="AN83" s="96"/>
      <c r="AO83" s="96"/>
      <c r="AP83" s="96"/>
      <c r="AQ83" s="96"/>
      <c r="AR83" s="96"/>
      <c r="AS83" s="96"/>
      <c r="AT83" s="96"/>
      <c r="AU83" s="96"/>
      <c r="AV83" s="96"/>
      <c r="AW83" s="96"/>
      <c r="AX83" s="96"/>
      <c r="AY83" s="96"/>
      <c r="AZ83" s="96"/>
      <c r="BA83" s="96"/>
      <c r="BB83" s="96"/>
      <c r="BC83" s="96"/>
      <c r="BD83" s="96"/>
      <c r="BE83" s="96"/>
      <c r="BF83" s="96"/>
      <c r="BG83" s="96"/>
      <c r="BH83" s="96"/>
      <c r="BI83" s="96"/>
      <c r="BJ83" s="96"/>
      <c r="BK83" s="96"/>
      <c r="BL83" s="96"/>
      <c r="BM83" s="96"/>
    </row>
    <row r="84" spans="1:65">
      <c r="A84" s="132">
        <v>44984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6"/>
      <c r="AI84" s="96"/>
      <c r="AJ84" s="96"/>
      <c r="AK84" s="96"/>
      <c r="AL84" s="96"/>
      <c r="AM84" s="96"/>
      <c r="AN84" s="96"/>
      <c r="AO84" s="96"/>
      <c r="AP84" s="96"/>
      <c r="AQ84" s="96"/>
      <c r="AR84" s="96"/>
      <c r="AS84" s="96"/>
      <c r="AT84" s="96"/>
      <c r="AU84" s="96"/>
      <c r="AV84" s="96"/>
      <c r="AW84" s="96"/>
      <c r="AX84" s="96"/>
      <c r="AY84" s="96"/>
      <c r="AZ84" s="96"/>
      <c r="BA84" s="96"/>
      <c r="BB84" s="96"/>
      <c r="BC84" s="96"/>
      <c r="BD84" s="96"/>
      <c r="BE84" s="96"/>
      <c r="BF84" s="96"/>
      <c r="BG84" s="96"/>
      <c r="BH84" s="96"/>
      <c r="BI84" s="96"/>
      <c r="BJ84" s="96"/>
      <c r="BK84" s="96"/>
      <c r="BL84" s="96"/>
      <c r="BM84" s="96"/>
    </row>
    <row r="85" spans="1:65">
      <c r="A85" s="132">
        <v>44985</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6"/>
      <c r="AH85" s="96"/>
      <c r="AI85" s="96"/>
      <c r="AJ85" s="96"/>
      <c r="AK85" s="96"/>
      <c r="AL85" s="96"/>
      <c r="AM85" s="96"/>
      <c r="AN85" s="96"/>
      <c r="AO85" s="96"/>
      <c r="AP85" s="96"/>
      <c r="AQ85" s="96"/>
      <c r="AR85" s="96"/>
      <c r="AS85" s="96"/>
      <c r="AT85" s="96"/>
      <c r="AU85" s="96"/>
      <c r="AV85" s="96"/>
      <c r="AW85" s="96"/>
      <c r="AX85" s="96"/>
      <c r="AY85" s="96"/>
      <c r="AZ85" s="96"/>
      <c r="BA85" s="96"/>
      <c r="BB85" s="96"/>
      <c r="BC85" s="96"/>
      <c r="BD85" s="96"/>
      <c r="BE85" s="96"/>
      <c r="BF85" s="96"/>
      <c r="BG85" s="96"/>
      <c r="BH85" s="96"/>
      <c r="BI85" s="96"/>
      <c r="BJ85" s="96"/>
      <c r="BK85" s="96"/>
      <c r="BL85" s="96"/>
      <c r="BM85" s="96"/>
    </row>
    <row r="86" spans="1:65">
      <c r="A86" s="132">
        <v>44986</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96"/>
      <c r="BJ86" s="96"/>
      <c r="BK86" s="96"/>
      <c r="BL86" s="96"/>
      <c r="BM86" s="96"/>
    </row>
    <row r="87" spans="1:65">
      <c r="A87" s="132">
        <v>44987</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6"/>
      <c r="AH87" s="96"/>
      <c r="AI87" s="96"/>
      <c r="AJ87" s="96"/>
      <c r="AK87" s="96"/>
      <c r="AL87" s="96"/>
      <c r="AM87" s="96"/>
      <c r="AN87" s="96"/>
      <c r="AO87" s="96"/>
      <c r="AP87" s="96"/>
      <c r="AQ87" s="96"/>
      <c r="AR87" s="96"/>
      <c r="AS87" s="96"/>
      <c r="AT87" s="96"/>
      <c r="AU87" s="96"/>
      <c r="AV87" s="96"/>
      <c r="AW87" s="96"/>
      <c r="AX87" s="96"/>
      <c r="AY87" s="96"/>
      <c r="AZ87" s="96"/>
      <c r="BA87" s="96"/>
      <c r="BB87" s="96"/>
      <c r="BC87" s="96"/>
      <c r="BD87" s="96"/>
      <c r="BE87" s="96"/>
      <c r="BF87" s="96"/>
      <c r="BG87" s="96"/>
      <c r="BH87" s="96"/>
      <c r="BI87" s="96"/>
      <c r="BJ87" s="96"/>
      <c r="BK87" s="96"/>
      <c r="BL87" s="96"/>
      <c r="BM87" s="96"/>
    </row>
    <row r="88" spans="1:65">
      <c r="A88" s="132">
        <v>44988</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B88" s="96"/>
      <c r="BC88" s="96"/>
      <c r="BD88" s="96"/>
      <c r="BE88" s="96"/>
      <c r="BF88" s="96"/>
      <c r="BG88" s="96"/>
      <c r="BH88" s="96"/>
      <c r="BI88" s="96"/>
      <c r="BJ88" s="96"/>
      <c r="BK88" s="96"/>
      <c r="BL88" s="96"/>
      <c r="BM88" s="96"/>
    </row>
    <row r="89" spans="1:65">
      <c r="A89" s="132">
        <v>44989</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6"/>
      <c r="AH89" s="96"/>
      <c r="AI89" s="96"/>
      <c r="AJ89" s="96"/>
      <c r="AK89" s="96"/>
      <c r="AL89" s="96"/>
      <c r="AM89" s="96"/>
      <c r="AN89" s="96"/>
      <c r="AO89" s="96"/>
      <c r="AP89" s="96"/>
      <c r="AQ89" s="96"/>
      <c r="AR89" s="96"/>
      <c r="AS89" s="96"/>
      <c r="AT89" s="96"/>
      <c r="AU89" s="96"/>
      <c r="AV89" s="96"/>
      <c r="AW89" s="96"/>
      <c r="AX89" s="96"/>
      <c r="AY89" s="96"/>
      <c r="AZ89" s="96"/>
      <c r="BA89" s="96"/>
      <c r="BB89" s="96"/>
      <c r="BC89" s="96"/>
      <c r="BD89" s="96"/>
      <c r="BE89" s="96"/>
      <c r="BF89" s="96"/>
      <c r="BG89" s="96"/>
      <c r="BH89" s="96"/>
      <c r="BI89" s="96"/>
      <c r="BJ89" s="96"/>
      <c r="BK89" s="96"/>
      <c r="BL89" s="96"/>
      <c r="BM89" s="96"/>
    </row>
    <row r="90" spans="1:65">
      <c r="A90" s="132">
        <v>44990</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6"/>
      <c r="AH90" s="96"/>
      <c r="AI90" s="96"/>
      <c r="AJ90" s="96"/>
      <c r="AK90" s="96"/>
      <c r="AL90" s="96"/>
      <c r="AM90" s="96"/>
      <c r="AN90" s="96"/>
      <c r="AO90" s="96"/>
      <c r="AP90" s="96"/>
      <c r="AQ90" s="96"/>
      <c r="AR90" s="96"/>
      <c r="AS90" s="96"/>
      <c r="AT90" s="96"/>
      <c r="AU90" s="96"/>
      <c r="AV90" s="96"/>
      <c r="AW90" s="96"/>
      <c r="AX90" s="96"/>
      <c r="AY90" s="96"/>
      <c r="AZ90" s="96"/>
      <c r="BA90" s="96"/>
      <c r="BB90" s="96"/>
      <c r="BC90" s="96"/>
      <c r="BD90" s="96"/>
      <c r="BE90" s="96"/>
      <c r="BF90" s="96"/>
      <c r="BG90" s="96"/>
      <c r="BH90" s="96"/>
      <c r="BI90" s="96"/>
      <c r="BJ90" s="96"/>
      <c r="BK90" s="96"/>
      <c r="BL90" s="96"/>
      <c r="BM90" s="96"/>
    </row>
    <row r="91" spans="1:65">
      <c r="A91" s="132">
        <v>44991</v>
      </c>
      <c r="B91" s="96"/>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6"/>
      <c r="AH91" s="96"/>
      <c r="AI91" s="96"/>
      <c r="AJ91" s="96"/>
      <c r="AK91" s="96"/>
      <c r="AL91" s="96"/>
      <c r="AM91" s="96"/>
      <c r="AN91" s="96"/>
      <c r="AO91" s="96"/>
      <c r="AP91" s="96"/>
      <c r="AQ91" s="96"/>
      <c r="AR91" s="96"/>
      <c r="AS91" s="96"/>
      <c r="AT91" s="96"/>
      <c r="AU91" s="96"/>
      <c r="AV91" s="96"/>
      <c r="AW91" s="96"/>
      <c r="AX91" s="96"/>
      <c r="AY91" s="96"/>
      <c r="AZ91" s="96"/>
      <c r="BA91" s="96"/>
      <c r="BB91" s="96"/>
      <c r="BC91" s="96"/>
      <c r="BD91" s="96"/>
      <c r="BE91" s="96"/>
      <c r="BF91" s="96"/>
      <c r="BG91" s="96"/>
      <c r="BH91" s="96"/>
      <c r="BI91" s="96"/>
      <c r="BJ91" s="96"/>
      <c r="BK91" s="96"/>
      <c r="BL91" s="96"/>
      <c r="BM91" s="96"/>
    </row>
    <row r="92" spans="1:65">
      <c r="A92" s="132">
        <v>44992</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96"/>
      <c r="BJ92" s="96"/>
      <c r="BK92" s="96"/>
      <c r="BL92" s="96"/>
      <c r="BM92" s="96"/>
    </row>
    <row r="93" spans="1:65">
      <c r="A93" s="132">
        <v>44993</v>
      </c>
      <c r="B93" s="96"/>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6"/>
      <c r="AH93" s="96"/>
      <c r="AI93" s="96"/>
      <c r="AJ93" s="96"/>
      <c r="AK93" s="96"/>
      <c r="AL93" s="96"/>
      <c r="AM93" s="96"/>
      <c r="AN93" s="96"/>
      <c r="AO93" s="96"/>
      <c r="AP93" s="96"/>
      <c r="AQ93" s="96"/>
      <c r="AR93" s="96"/>
      <c r="AS93" s="96"/>
      <c r="AT93" s="96"/>
      <c r="AU93" s="96"/>
      <c r="AV93" s="96"/>
      <c r="AW93" s="96"/>
      <c r="AX93" s="96"/>
      <c r="AY93" s="96"/>
      <c r="AZ93" s="96"/>
      <c r="BA93" s="96"/>
      <c r="BB93" s="96"/>
      <c r="BC93" s="96"/>
      <c r="BD93" s="96"/>
      <c r="BE93" s="96"/>
      <c r="BF93" s="96"/>
      <c r="BG93" s="96"/>
      <c r="BH93" s="96"/>
      <c r="BI93" s="96"/>
      <c r="BJ93" s="96"/>
      <c r="BK93" s="96"/>
      <c r="BL93" s="96"/>
      <c r="BM93" s="96"/>
    </row>
    <row r="94" spans="1:65">
      <c r="A94" s="132">
        <v>44994</v>
      </c>
      <c r="B94" s="96"/>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6"/>
      <c r="AH94" s="96"/>
      <c r="AI94" s="96"/>
      <c r="AJ94" s="96"/>
      <c r="AK94" s="96"/>
      <c r="AL94" s="96"/>
      <c r="AM94" s="96"/>
      <c r="AN94" s="96"/>
      <c r="AO94" s="96"/>
      <c r="AP94" s="96"/>
      <c r="AQ94" s="96"/>
      <c r="AR94" s="96"/>
      <c r="AS94" s="96"/>
      <c r="AT94" s="96"/>
      <c r="AU94" s="96"/>
      <c r="AV94" s="96"/>
      <c r="AW94" s="96"/>
      <c r="AX94" s="96"/>
      <c r="AY94" s="96"/>
      <c r="AZ94" s="96"/>
      <c r="BA94" s="96"/>
      <c r="BB94" s="96"/>
      <c r="BC94" s="96"/>
      <c r="BD94" s="96"/>
      <c r="BE94" s="96"/>
      <c r="BF94" s="96"/>
      <c r="BG94" s="96"/>
      <c r="BH94" s="96"/>
      <c r="BI94" s="96"/>
      <c r="BJ94" s="96"/>
      <c r="BK94" s="96"/>
      <c r="BL94" s="96"/>
      <c r="BM94" s="96"/>
    </row>
    <row r="95" spans="1:65">
      <c r="A95" s="132">
        <v>44995</v>
      </c>
      <c r="B95" s="96"/>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6"/>
      <c r="AH95" s="96"/>
      <c r="AI95" s="96"/>
      <c r="AJ95" s="96"/>
      <c r="AK95" s="96"/>
      <c r="AL95" s="96"/>
      <c r="AM95" s="96"/>
      <c r="AN95" s="96"/>
      <c r="AO95" s="96"/>
      <c r="AP95" s="96"/>
      <c r="AQ95" s="96"/>
      <c r="AR95" s="96"/>
      <c r="AS95" s="96"/>
      <c r="AT95" s="96"/>
      <c r="AU95" s="96"/>
      <c r="AV95" s="96"/>
      <c r="AW95" s="96"/>
      <c r="AX95" s="96"/>
      <c r="AY95" s="96"/>
      <c r="AZ95" s="96"/>
      <c r="BA95" s="96"/>
      <c r="BB95" s="96"/>
      <c r="BC95" s="96"/>
      <c r="BD95" s="96"/>
      <c r="BE95" s="96"/>
      <c r="BF95" s="96"/>
      <c r="BG95" s="96"/>
      <c r="BH95" s="96"/>
      <c r="BI95" s="96"/>
      <c r="BJ95" s="96"/>
      <c r="BK95" s="96"/>
      <c r="BL95" s="96"/>
      <c r="BM95" s="96"/>
    </row>
    <row r="96" spans="1:65">
      <c r="A96" s="132">
        <v>44996</v>
      </c>
      <c r="B96" s="96"/>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6"/>
      <c r="AH96" s="96"/>
      <c r="AI96" s="96"/>
      <c r="AJ96" s="96"/>
      <c r="AK96" s="96"/>
      <c r="AL96" s="96"/>
      <c r="AM96" s="96"/>
      <c r="AN96" s="96"/>
      <c r="AO96" s="96"/>
      <c r="AP96" s="96"/>
      <c r="AQ96" s="96"/>
      <c r="AR96" s="96"/>
      <c r="AS96" s="96"/>
      <c r="AT96" s="96"/>
      <c r="AU96" s="96"/>
      <c r="AV96" s="96"/>
      <c r="AW96" s="96"/>
      <c r="AX96" s="96"/>
      <c r="AY96" s="96"/>
      <c r="AZ96" s="96"/>
      <c r="BA96" s="96"/>
      <c r="BB96" s="96"/>
      <c r="BC96" s="96"/>
      <c r="BD96" s="96"/>
      <c r="BE96" s="96"/>
      <c r="BF96" s="96"/>
      <c r="BG96" s="96"/>
      <c r="BH96" s="96"/>
      <c r="BI96" s="96"/>
      <c r="BJ96" s="96"/>
      <c r="BK96" s="96"/>
      <c r="BL96" s="96"/>
      <c r="BM96" s="96"/>
    </row>
    <row r="97" spans="1:65">
      <c r="A97" s="132">
        <v>44997</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6"/>
      <c r="AH97" s="96"/>
      <c r="AI97" s="96"/>
      <c r="AJ97" s="96"/>
      <c r="AK97" s="96"/>
      <c r="AL97" s="96"/>
      <c r="AM97" s="96"/>
      <c r="AN97" s="96"/>
      <c r="AO97" s="96"/>
      <c r="AP97" s="96"/>
      <c r="AQ97" s="96"/>
      <c r="AR97" s="96"/>
      <c r="AS97" s="96"/>
      <c r="AT97" s="96"/>
      <c r="AU97" s="96"/>
      <c r="AV97" s="96"/>
      <c r="AW97" s="96"/>
      <c r="AX97" s="96"/>
      <c r="AY97" s="96"/>
      <c r="AZ97" s="96"/>
      <c r="BA97" s="96"/>
      <c r="BB97" s="96"/>
      <c r="BC97" s="96"/>
      <c r="BD97" s="96"/>
      <c r="BE97" s="96"/>
      <c r="BF97" s="96"/>
      <c r="BG97" s="96"/>
      <c r="BH97" s="96"/>
      <c r="BI97" s="96"/>
      <c r="BJ97" s="96"/>
      <c r="BK97" s="96"/>
      <c r="BL97" s="96"/>
      <c r="BM97" s="96"/>
    </row>
    <row r="98" spans="1:65">
      <c r="A98" s="132">
        <v>44998</v>
      </c>
      <c r="B98" s="96"/>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6"/>
      <c r="AH98" s="96"/>
      <c r="AI98" s="96"/>
      <c r="AJ98" s="96"/>
      <c r="AK98" s="96"/>
      <c r="AL98" s="96"/>
      <c r="AM98" s="96"/>
      <c r="AN98" s="96"/>
      <c r="AO98" s="96"/>
      <c r="AP98" s="96"/>
      <c r="AQ98" s="96"/>
      <c r="AR98" s="96"/>
      <c r="AS98" s="96"/>
      <c r="AT98" s="96"/>
      <c r="AU98" s="96"/>
      <c r="AV98" s="96"/>
      <c r="AW98" s="96"/>
      <c r="AX98" s="96"/>
      <c r="AY98" s="96"/>
      <c r="AZ98" s="96"/>
      <c r="BA98" s="96"/>
      <c r="BB98" s="96"/>
      <c r="BC98" s="96"/>
      <c r="BD98" s="96"/>
      <c r="BE98" s="96"/>
      <c r="BF98" s="96"/>
      <c r="BG98" s="96"/>
      <c r="BH98" s="96"/>
      <c r="BI98" s="96"/>
      <c r="BJ98" s="96"/>
      <c r="BK98" s="96"/>
      <c r="BL98" s="96"/>
      <c r="BM98" s="96"/>
    </row>
    <row r="99" spans="1:65">
      <c r="A99" s="132">
        <v>44999</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6"/>
      <c r="AH99" s="96"/>
      <c r="AI99" s="96"/>
      <c r="AJ99" s="96"/>
      <c r="AK99" s="96"/>
      <c r="AL99" s="96"/>
      <c r="AM99" s="96"/>
      <c r="AN99" s="96"/>
      <c r="AO99" s="96"/>
      <c r="AP99" s="96"/>
      <c r="AQ99" s="96"/>
      <c r="AR99" s="96"/>
      <c r="AS99" s="96"/>
      <c r="AT99" s="96"/>
      <c r="AU99" s="96"/>
      <c r="AV99" s="96"/>
      <c r="AW99" s="96"/>
      <c r="AX99" s="96"/>
      <c r="AY99" s="96"/>
      <c r="AZ99" s="96"/>
      <c r="BA99" s="96"/>
      <c r="BB99" s="96"/>
      <c r="BC99" s="96"/>
      <c r="BD99" s="96"/>
      <c r="BE99" s="96"/>
      <c r="BF99" s="96"/>
      <c r="BG99" s="96"/>
      <c r="BH99" s="96"/>
      <c r="BI99" s="96"/>
      <c r="BJ99" s="96"/>
      <c r="BK99" s="96"/>
      <c r="BL99" s="96"/>
      <c r="BM99" s="96"/>
    </row>
    <row r="100" spans="1:65">
      <c r="A100" s="132">
        <v>45000</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6"/>
      <c r="AH100" s="96"/>
      <c r="AI100" s="96"/>
      <c r="AJ100" s="96"/>
      <c r="AK100" s="96"/>
      <c r="AL100" s="96"/>
      <c r="AM100" s="96"/>
      <c r="AN100" s="96"/>
      <c r="AO100" s="96"/>
      <c r="AP100" s="96"/>
      <c r="AQ100" s="96"/>
      <c r="AR100" s="96"/>
      <c r="AS100" s="96"/>
      <c r="AT100" s="96"/>
      <c r="AU100" s="96"/>
      <c r="AV100" s="96"/>
      <c r="AW100" s="96"/>
      <c r="AX100" s="96"/>
      <c r="AY100" s="96"/>
      <c r="AZ100" s="96"/>
      <c r="BA100" s="96"/>
      <c r="BB100" s="96"/>
      <c r="BC100" s="96"/>
      <c r="BD100" s="96"/>
      <c r="BE100" s="96"/>
      <c r="BF100" s="96"/>
      <c r="BG100" s="96"/>
      <c r="BH100" s="96"/>
      <c r="BI100" s="96"/>
      <c r="BJ100" s="96"/>
      <c r="BK100" s="96"/>
      <c r="BL100" s="96"/>
      <c r="BM100" s="96"/>
    </row>
    <row r="101" spans="1:65">
      <c r="A101" s="132">
        <v>45001</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6"/>
      <c r="AH101" s="96"/>
      <c r="AI101" s="96"/>
      <c r="AJ101" s="96"/>
      <c r="AK101" s="96"/>
      <c r="AL101" s="96"/>
      <c r="AM101" s="96"/>
      <c r="AN101" s="96"/>
      <c r="AO101" s="96"/>
      <c r="AP101" s="96"/>
      <c r="AQ101" s="96"/>
      <c r="AR101" s="96"/>
      <c r="AS101" s="96"/>
      <c r="AT101" s="96"/>
      <c r="AU101" s="96"/>
      <c r="AV101" s="96"/>
      <c r="AW101" s="96"/>
      <c r="AX101" s="96"/>
      <c r="AY101" s="96"/>
      <c r="AZ101" s="96"/>
      <c r="BA101" s="96"/>
      <c r="BB101" s="96"/>
      <c r="BC101" s="96"/>
      <c r="BD101" s="96"/>
      <c r="BE101" s="96"/>
      <c r="BF101" s="96"/>
      <c r="BG101" s="96"/>
      <c r="BH101" s="96"/>
      <c r="BI101" s="96"/>
      <c r="BJ101" s="96"/>
      <c r="BK101" s="96"/>
      <c r="BL101" s="96"/>
      <c r="BM101" s="96"/>
    </row>
    <row r="102" spans="1:65">
      <c r="A102" s="132">
        <v>45002</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6"/>
      <c r="AH102" s="96"/>
      <c r="AI102" s="96"/>
      <c r="AJ102" s="96"/>
      <c r="AK102" s="96"/>
      <c r="AL102" s="96"/>
      <c r="AM102" s="96"/>
      <c r="AN102" s="96"/>
      <c r="AO102" s="96"/>
      <c r="AP102" s="96"/>
      <c r="AQ102" s="96"/>
      <c r="AR102" s="96"/>
      <c r="AS102" s="96"/>
      <c r="AT102" s="96"/>
      <c r="AU102" s="96"/>
      <c r="AV102" s="96"/>
      <c r="AW102" s="96"/>
      <c r="AX102" s="96"/>
      <c r="AY102" s="96"/>
      <c r="AZ102" s="96"/>
      <c r="BA102" s="96"/>
      <c r="BB102" s="96"/>
      <c r="BC102" s="96"/>
      <c r="BD102" s="96"/>
      <c r="BE102" s="96"/>
      <c r="BF102" s="96"/>
      <c r="BG102" s="96"/>
      <c r="BH102" s="96"/>
      <c r="BI102" s="96"/>
      <c r="BJ102" s="96"/>
      <c r="BK102" s="96"/>
      <c r="BL102" s="96"/>
      <c r="BM102" s="96"/>
    </row>
    <row r="103" spans="1:65">
      <c r="A103" s="132">
        <v>45003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6"/>
      <c r="AH103" s="96"/>
      <c r="AI103" s="96"/>
      <c r="AJ103" s="96"/>
      <c r="AK103" s="96"/>
      <c r="AL103" s="96"/>
      <c r="AM103" s="96"/>
      <c r="AN103" s="96"/>
      <c r="AO103" s="96"/>
      <c r="AP103" s="96"/>
      <c r="AQ103" s="96"/>
      <c r="AR103" s="96"/>
      <c r="AS103" s="96"/>
      <c r="AT103" s="96"/>
      <c r="AU103" s="96"/>
      <c r="AV103" s="96"/>
      <c r="AW103" s="96"/>
      <c r="AX103" s="96"/>
      <c r="AY103" s="96"/>
      <c r="AZ103" s="96"/>
      <c r="BA103" s="96"/>
      <c r="BB103" s="96"/>
      <c r="BC103" s="96"/>
      <c r="BD103" s="96"/>
      <c r="BE103" s="96"/>
      <c r="BF103" s="96"/>
      <c r="BG103" s="96"/>
      <c r="BH103" s="96"/>
      <c r="BI103" s="96"/>
      <c r="BJ103" s="96"/>
      <c r="BK103" s="96"/>
      <c r="BL103" s="96"/>
      <c r="BM103" s="96"/>
    </row>
    <row r="104" spans="1:65">
      <c r="A104" s="132">
        <v>45004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6"/>
      <c r="AH104" s="96"/>
      <c r="AI104" s="96"/>
      <c r="AJ104" s="96"/>
      <c r="AK104" s="96"/>
      <c r="AL104" s="96"/>
      <c r="AM104" s="96"/>
      <c r="AN104" s="96"/>
      <c r="AO104" s="96"/>
      <c r="AP104" s="96"/>
      <c r="AQ104" s="96"/>
      <c r="AR104" s="96"/>
      <c r="AS104" s="96"/>
      <c r="AT104" s="96"/>
      <c r="AU104" s="96"/>
      <c r="AV104" s="96"/>
      <c r="AW104" s="96"/>
      <c r="AX104" s="96"/>
      <c r="AY104" s="96"/>
      <c r="AZ104" s="96"/>
      <c r="BA104" s="96"/>
      <c r="BB104" s="96"/>
      <c r="BC104" s="96"/>
      <c r="BD104" s="96"/>
      <c r="BE104" s="96"/>
      <c r="BF104" s="96"/>
      <c r="BG104" s="96"/>
      <c r="BH104" s="96"/>
      <c r="BI104" s="96"/>
      <c r="BJ104" s="96"/>
      <c r="BK104" s="96"/>
      <c r="BL104" s="96"/>
      <c r="BM104" s="96"/>
    </row>
    <row r="105" spans="1:65">
      <c r="A105" s="132">
        <v>45005</v>
      </c>
      <c r="B105" s="96"/>
      <c r="C105" s="96"/>
      <c r="D105" s="96"/>
      <c r="E105" s="96"/>
      <c r="F105" s="96"/>
      <c r="G105" s="96"/>
      <c r="H105" s="96"/>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6"/>
      <c r="AH105" s="96"/>
      <c r="AI105" s="96"/>
      <c r="AJ105" s="96"/>
      <c r="AK105" s="96"/>
      <c r="AL105" s="96"/>
      <c r="AM105" s="96"/>
      <c r="AN105" s="96"/>
      <c r="AO105" s="96"/>
      <c r="AP105" s="96"/>
      <c r="AQ105" s="96"/>
      <c r="AR105" s="96"/>
      <c r="AS105" s="96"/>
      <c r="AT105" s="96"/>
      <c r="AU105" s="96"/>
      <c r="AV105" s="96"/>
      <c r="AW105" s="96"/>
      <c r="AX105" s="96"/>
      <c r="AY105" s="96"/>
      <c r="AZ105" s="96"/>
      <c r="BA105" s="96"/>
      <c r="BB105" s="96"/>
      <c r="BC105" s="96"/>
      <c r="BD105" s="96"/>
      <c r="BE105" s="96"/>
      <c r="BF105" s="96"/>
      <c r="BG105" s="96"/>
      <c r="BH105" s="96"/>
      <c r="BI105" s="96"/>
      <c r="BJ105" s="96"/>
      <c r="BK105" s="96"/>
      <c r="BL105" s="96"/>
      <c r="BM105" s="96"/>
    </row>
    <row r="106" spans="1:65">
      <c r="A106" s="132">
        <v>45006</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6"/>
      <c r="AH106" s="96"/>
      <c r="AI106" s="96"/>
      <c r="AJ106" s="96"/>
      <c r="AK106" s="96"/>
      <c r="AL106" s="96"/>
      <c r="AM106" s="96"/>
      <c r="AN106" s="96"/>
      <c r="AO106" s="96"/>
      <c r="AP106" s="96"/>
      <c r="AQ106" s="96"/>
      <c r="AR106" s="96"/>
      <c r="AS106" s="96"/>
      <c r="AT106" s="96"/>
      <c r="AU106" s="96"/>
      <c r="AV106" s="96"/>
      <c r="AW106" s="96"/>
      <c r="AX106" s="96"/>
      <c r="AY106" s="96"/>
      <c r="AZ106" s="96"/>
      <c r="BA106" s="96"/>
      <c r="BB106" s="96"/>
      <c r="BC106" s="96"/>
      <c r="BD106" s="96"/>
      <c r="BE106" s="96"/>
      <c r="BF106" s="96"/>
      <c r="BG106" s="96"/>
      <c r="BH106" s="96"/>
      <c r="BI106" s="96"/>
      <c r="BJ106" s="96"/>
      <c r="BK106" s="96"/>
      <c r="BL106" s="96"/>
      <c r="BM106" s="96"/>
    </row>
    <row r="107" spans="1:65">
      <c r="A107" s="132">
        <v>45007</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6"/>
      <c r="AH107" s="96"/>
      <c r="AI107" s="96"/>
      <c r="AJ107" s="96"/>
      <c r="AK107" s="96"/>
      <c r="AL107" s="96"/>
      <c r="AM107" s="96"/>
      <c r="AN107" s="96"/>
      <c r="AO107" s="96"/>
      <c r="AP107" s="96"/>
      <c r="AQ107" s="96"/>
      <c r="AR107" s="96"/>
      <c r="AS107" s="96"/>
      <c r="AT107" s="96"/>
      <c r="AU107" s="96"/>
      <c r="AV107" s="96"/>
      <c r="AW107" s="96"/>
      <c r="AX107" s="96"/>
      <c r="AY107" s="96"/>
      <c r="AZ107" s="96"/>
      <c r="BA107" s="96"/>
      <c r="BB107" s="96"/>
      <c r="BC107" s="96"/>
      <c r="BD107" s="96"/>
      <c r="BE107" s="96"/>
      <c r="BF107" s="96"/>
      <c r="BG107" s="96"/>
      <c r="BH107" s="96"/>
      <c r="BI107" s="96"/>
      <c r="BJ107" s="96"/>
      <c r="BK107" s="96"/>
      <c r="BL107" s="96"/>
      <c r="BM107" s="96"/>
    </row>
    <row r="108" spans="1:65">
      <c r="A108" s="132">
        <v>45008</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6"/>
      <c r="AH108" s="96"/>
      <c r="AI108" s="96"/>
      <c r="AJ108" s="96"/>
      <c r="AK108" s="96"/>
      <c r="AL108" s="96"/>
      <c r="AM108" s="96"/>
      <c r="AN108" s="96"/>
      <c r="AO108" s="96"/>
      <c r="AP108" s="96"/>
      <c r="AQ108" s="96"/>
      <c r="AR108" s="96"/>
      <c r="AS108" s="96"/>
      <c r="AT108" s="96"/>
      <c r="AU108" s="96"/>
      <c r="AV108" s="96"/>
      <c r="AW108" s="96"/>
      <c r="AX108" s="96"/>
      <c r="AY108" s="96"/>
      <c r="AZ108" s="96"/>
      <c r="BA108" s="96"/>
      <c r="BB108" s="96"/>
      <c r="BC108" s="96"/>
      <c r="BD108" s="96"/>
      <c r="BE108" s="96"/>
      <c r="BF108" s="96"/>
      <c r="BG108" s="96"/>
      <c r="BH108" s="96"/>
      <c r="BI108" s="96"/>
      <c r="BJ108" s="96"/>
      <c r="BK108" s="96"/>
      <c r="BL108" s="96"/>
      <c r="BM108" s="96"/>
    </row>
    <row r="109" spans="1:65">
      <c r="A109" s="132">
        <v>45009</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96"/>
      <c r="AL109" s="96"/>
      <c r="AM109" s="96"/>
      <c r="AN109" s="96"/>
      <c r="AO109" s="96"/>
      <c r="AP109" s="96"/>
      <c r="AQ109" s="96"/>
      <c r="AR109" s="96"/>
      <c r="AS109" s="96"/>
      <c r="AT109" s="96"/>
      <c r="AU109" s="96"/>
      <c r="AV109" s="96"/>
      <c r="AW109" s="96"/>
      <c r="AX109" s="96"/>
      <c r="AY109" s="96"/>
      <c r="AZ109" s="96"/>
      <c r="BA109" s="96"/>
      <c r="BB109" s="96"/>
      <c r="BC109" s="96"/>
      <c r="BD109" s="96"/>
      <c r="BE109" s="96"/>
      <c r="BF109" s="96"/>
      <c r="BG109" s="96"/>
      <c r="BH109" s="96"/>
      <c r="BI109" s="96"/>
      <c r="BJ109" s="96"/>
      <c r="BK109" s="96"/>
      <c r="BL109" s="96"/>
      <c r="BM109" s="96"/>
    </row>
    <row r="110" spans="1:65">
      <c r="A110" s="132">
        <v>45010</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6"/>
      <c r="AH110" s="96"/>
      <c r="AI110" s="96"/>
      <c r="AJ110" s="96"/>
      <c r="AK110" s="96"/>
      <c r="AL110" s="96"/>
      <c r="AM110" s="96"/>
      <c r="AN110" s="96"/>
      <c r="AO110" s="96"/>
      <c r="AP110" s="96"/>
      <c r="AQ110" s="96"/>
      <c r="AR110" s="96"/>
      <c r="AS110" s="96"/>
      <c r="AT110" s="96"/>
      <c r="AU110" s="96"/>
      <c r="AV110" s="96"/>
      <c r="AW110" s="96"/>
      <c r="AX110" s="96"/>
      <c r="AY110" s="96"/>
      <c r="AZ110" s="96"/>
      <c r="BA110" s="96"/>
      <c r="BB110" s="96"/>
      <c r="BC110" s="96"/>
      <c r="BD110" s="96"/>
      <c r="BE110" s="96"/>
      <c r="BF110" s="96"/>
      <c r="BG110" s="96"/>
      <c r="BH110" s="96"/>
      <c r="BI110" s="96"/>
      <c r="BJ110" s="96"/>
      <c r="BK110" s="96"/>
      <c r="BL110" s="96"/>
      <c r="BM110" s="96"/>
    </row>
    <row r="111" spans="1:65">
      <c r="A111" s="132">
        <v>45011</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c r="AE111" s="96"/>
      <c r="AF111" s="96"/>
      <c r="AG111" s="96"/>
      <c r="AH111" s="96"/>
      <c r="AI111" s="96"/>
      <c r="AJ111" s="96"/>
      <c r="AK111" s="96"/>
      <c r="AL111" s="96"/>
      <c r="AM111" s="96"/>
      <c r="AN111" s="96"/>
      <c r="AO111" s="96"/>
      <c r="AP111" s="96"/>
      <c r="AQ111" s="96"/>
      <c r="AR111" s="96"/>
      <c r="AS111" s="96"/>
      <c r="AT111" s="96"/>
      <c r="AU111" s="96"/>
      <c r="AV111" s="96"/>
      <c r="AW111" s="96"/>
      <c r="AX111" s="96"/>
      <c r="AY111" s="96"/>
      <c r="AZ111" s="96"/>
      <c r="BA111" s="96"/>
      <c r="BB111" s="96"/>
      <c r="BC111" s="96"/>
      <c r="BD111" s="96"/>
      <c r="BE111" s="96"/>
      <c r="BF111" s="96"/>
      <c r="BG111" s="96"/>
      <c r="BH111" s="96"/>
      <c r="BI111" s="96"/>
      <c r="BJ111" s="96"/>
      <c r="BK111" s="96"/>
      <c r="BL111" s="96"/>
      <c r="BM111" s="96"/>
    </row>
    <row r="112" spans="1:65">
      <c r="A112" s="132">
        <v>45012</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96"/>
      <c r="AL112" s="96"/>
      <c r="AM112" s="96"/>
      <c r="AN112" s="96"/>
      <c r="AO112" s="96"/>
      <c r="AP112" s="96"/>
      <c r="AQ112" s="96"/>
      <c r="AR112" s="96"/>
      <c r="AS112" s="96"/>
      <c r="AT112" s="96"/>
      <c r="AU112" s="96"/>
      <c r="AV112" s="96"/>
      <c r="AW112" s="96"/>
      <c r="AX112" s="96"/>
      <c r="AY112" s="96"/>
      <c r="AZ112" s="96"/>
      <c r="BA112" s="96"/>
      <c r="BB112" s="96"/>
      <c r="BC112" s="96"/>
      <c r="BD112" s="96"/>
      <c r="BE112" s="96"/>
      <c r="BF112" s="96"/>
      <c r="BG112" s="96"/>
      <c r="BH112" s="96"/>
      <c r="BI112" s="96"/>
      <c r="BJ112" s="96"/>
      <c r="BK112" s="96"/>
      <c r="BL112" s="96"/>
      <c r="BM112" s="96"/>
    </row>
    <row r="113" spans="1:65">
      <c r="A113" s="132">
        <v>45013</v>
      </c>
      <c r="B113" s="96"/>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c r="AR113" s="96"/>
      <c r="AS113" s="96"/>
      <c r="AT113" s="96"/>
      <c r="AU113" s="96"/>
      <c r="AV113" s="96"/>
      <c r="AW113" s="96"/>
      <c r="AX113" s="96"/>
      <c r="AY113" s="96"/>
      <c r="AZ113" s="96"/>
      <c r="BA113" s="96"/>
      <c r="BB113" s="96"/>
      <c r="BC113" s="96"/>
      <c r="BD113" s="96"/>
      <c r="BE113" s="96"/>
      <c r="BF113" s="96"/>
      <c r="BG113" s="96"/>
      <c r="BH113" s="96"/>
      <c r="BI113" s="96"/>
      <c r="BJ113" s="96"/>
      <c r="BK113" s="96"/>
      <c r="BL113" s="96"/>
      <c r="BM113" s="96"/>
    </row>
    <row r="114" spans="1:65">
      <c r="A114" s="132">
        <v>45014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96"/>
      <c r="AE114" s="96"/>
      <c r="AF114" s="96"/>
      <c r="AG114" s="96"/>
      <c r="AH114" s="96"/>
      <c r="AI114" s="96"/>
      <c r="AJ114" s="96"/>
      <c r="AK114" s="96"/>
      <c r="AL114" s="96"/>
      <c r="AM114" s="96"/>
      <c r="AN114" s="96"/>
      <c r="AO114" s="96"/>
      <c r="AP114" s="96"/>
      <c r="AQ114" s="96"/>
      <c r="AR114" s="96"/>
      <c r="AS114" s="96"/>
      <c r="AT114" s="96"/>
      <c r="AU114" s="96"/>
      <c r="AV114" s="96"/>
      <c r="AW114" s="96"/>
      <c r="AX114" s="96"/>
      <c r="AY114" s="96"/>
      <c r="AZ114" s="96"/>
      <c r="BA114" s="96"/>
      <c r="BB114" s="96"/>
      <c r="BC114" s="96"/>
      <c r="BD114" s="96"/>
      <c r="BE114" s="96"/>
      <c r="BF114" s="96"/>
      <c r="BG114" s="96"/>
      <c r="BH114" s="96"/>
      <c r="BI114" s="96"/>
      <c r="BJ114" s="96"/>
      <c r="BK114" s="96"/>
      <c r="BL114" s="96"/>
      <c r="BM114" s="96"/>
    </row>
    <row r="115" spans="1:65">
      <c r="A115" s="132">
        <v>45015</v>
      </c>
      <c r="B115" s="96"/>
      <c r="C115" s="96"/>
      <c r="D115" s="96"/>
      <c r="E115" s="96"/>
      <c r="F115" s="96"/>
      <c r="G115" s="96"/>
      <c r="H115" s="96"/>
      <c r="I115" s="96"/>
      <c r="J115" s="96"/>
      <c r="K115" s="96"/>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96"/>
      <c r="AL115" s="96"/>
      <c r="AM115" s="96"/>
      <c r="AN115" s="96"/>
      <c r="AO115" s="96"/>
      <c r="AP115" s="96"/>
      <c r="AQ115" s="96"/>
      <c r="AR115" s="96"/>
      <c r="AS115" s="96"/>
      <c r="AT115" s="96"/>
      <c r="AU115" s="96"/>
      <c r="AV115" s="96"/>
      <c r="AW115" s="96"/>
      <c r="AX115" s="96"/>
      <c r="AY115" s="96"/>
      <c r="AZ115" s="96"/>
      <c r="BA115" s="96"/>
      <c r="BB115" s="96"/>
      <c r="BC115" s="96"/>
      <c r="BD115" s="96"/>
      <c r="BE115" s="96"/>
      <c r="BF115" s="96"/>
      <c r="BG115" s="96"/>
      <c r="BH115" s="96"/>
      <c r="BI115" s="96"/>
      <c r="BJ115" s="96"/>
      <c r="BK115" s="96"/>
      <c r="BL115" s="96"/>
      <c r="BM115" s="96"/>
    </row>
    <row r="116" spans="1:65">
      <c r="A116" s="132">
        <v>45016</v>
      </c>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96"/>
      <c r="AE116" s="96"/>
      <c r="AF116" s="96"/>
      <c r="AG116" s="96"/>
      <c r="AH116" s="96"/>
      <c r="AI116" s="96"/>
      <c r="AJ116" s="96"/>
      <c r="AK116" s="96"/>
      <c r="AL116" s="96"/>
      <c r="AM116" s="96"/>
      <c r="AN116" s="96"/>
      <c r="AO116" s="96"/>
      <c r="AP116" s="96"/>
      <c r="AQ116" s="96"/>
      <c r="AR116" s="96"/>
      <c r="AS116" s="96"/>
      <c r="AT116" s="96"/>
      <c r="AU116" s="96"/>
      <c r="AV116" s="96"/>
      <c r="AW116" s="96"/>
      <c r="AX116" s="96"/>
      <c r="AY116" s="96"/>
      <c r="AZ116" s="96"/>
      <c r="BA116" s="96"/>
      <c r="BB116" s="96"/>
      <c r="BC116" s="96"/>
      <c r="BD116" s="96"/>
      <c r="BE116" s="96"/>
      <c r="BF116" s="96"/>
      <c r="BG116" s="96"/>
      <c r="BH116" s="96"/>
      <c r="BI116" s="96"/>
      <c r="BJ116" s="96"/>
      <c r="BK116" s="96"/>
      <c r="BL116" s="96"/>
      <c r="BM116" s="96"/>
    </row>
    <row r="117" spans="1:65">
      <c r="A117" s="132">
        <v>45017</v>
      </c>
      <c r="B117" s="96"/>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6"/>
      <c r="AC117" s="96"/>
      <c r="AD117" s="96"/>
      <c r="AE117" s="96"/>
      <c r="AF117" s="96"/>
      <c r="AG117" s="96"/>
      <c r="AH117" s="96"/>
      <c r="AI117" s="96"/>
      <c r="AJ117" s="96"/>
      <c r="AK117" s="96"/>
      <c r="AL117" s="96"/>
      <c r="AM117" s="96"/>
      <c r="AN117" s="96"/>
      <c r="AO117" s="96"/>
      <c r="AP117" s="96"/>
      <c r="AQ117" s="96"/>
      <c r="AR117" s="96"/>
      <c r="AS117" s="96"/>
      <c r="AT117" s="96"/>
      <c r="AU117" s="96"/>
      <c r="AV117" s="96"/>
      <c r="AW117" s="96"/>
      <c r="AX117" s="96"/>
      <c r="AY117" s="96"/>
      <c r="AZ117" s="96"/>
      <c r="BA117" s="96"/>
      <c r="BB117" s="96"/>
      <c r="BC117" s="96"/>
      <c r="BD117" s="96"/>
      <c r="BE117" s="96"/>
      <c r="BF117" s="96"/>
      <c r="BG117" s="96"/>
      <c r="BH117" s="96"/>
      <c r="BI117" s="96"/>
      <c r="BJ117" s="96"/>
      <c r="BK117" s="96"/>
      <c r="BL117" s="96"/>
      <c r="BM117" s="96"/>
    </row>
    <row r="118" spans="1:65">
      <c r="A118" s="132">
        <v>45018</v>
      </c>
      <c r="B118" s="96"/>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96"/>
      <c r="AL118" s="96"/>
      <c r="AM118" s="96"/>
      <c r="AN118" s="96"/>
      <c r="AO118" s="96"/>
      <c r="AP118" s="96"/>
      <c r="AQ118" s="96"/>
      <c r="AR118" s="96"/>
      <c r="AS118" s="96"/>
      <c r="AT118" s="96"/>
      <c r="AU118" s="96"/>
      <c r="AV118" s="96"/>
      <c r="AW118" s="96"/>
      <c r="AX118" s="96"/>
      <c r="AY118" s="96"/>
      <c r="AZ118" s="96"/>
      <c r="BA118" s="96"/>
      <c r="BB118" s="96"/>
      <c r="BC118" s="96"/>
      <c r="BD118" s="96"/>
      <c r="BE118" s="96"/>
      <c r="BF118" s="96"/>
      <c r="BG118" s="96"/>
      <c r="BH118" s="96"/>
      <c r="BI118" s="96"/>
      <c r="BJ118" s="96"/>
      <c r="BK118" s="96"/>
      <c r="BL118" s="96"/>
      <c r="BM118" s="96"/>
    </row>
    <row r="119" spans="1:65">
      <c r="A119" s="132">
        <v>45019</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96"/>
      <c r="AE119" s="96"/>
      <c r="AF119" s="96"/>
      <c r="AG119" s="96"/>
      <c r="AH119" s="96"/>
      <c r="AI119" s="96"/>
      <c r="AJ119" s="96"/>
      <c r="AK119" s="96"/>
      <c r="AL119" s="96"/>
      <c r="AM119" s="96"/>
      <c r="AN119" s="96"/>
      <c r="AO119" s="96"/>
      <c r="AP119" s="96"/>
      <c r="AQ119" s="96"/>
      <c r="AR119" s="96"/>
      <c r="AS119" s="96"/>
      <c r="AT119" s="96"/>
      <c r="AU119" s="96"/>
      <c r="AV119" s="96"/>
      <c r="AW119" s="96"/>
      <c r="AX119" s="96"/>
      <c r="AY119" s="96"/>
      <c r="AZ119" s="96"/>
      <c r="BA119" s="96"/>
      <c r="BB119" s="96"/>
      <c r="BC119" s="96"/>
      <c r="BD119" s="96"/>
      <c r="BE119" s="96"/>
      <c r="BF119" s="96"/>
      <c r="BG119" s="96"/>
      <c r="BH119" s="96"/>
      <c r="BI119" s="96"/>
      <c r="BJ119" s="96"/>
      <c r="BK119" s="96"/>
      <c r="BL119" s="96"/>
      <c r="BM119" s="96"/>
    </row>
    <row r="120" spans="1:65">
      <c r="A120" s="132">
        <v>45020</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96"/>
      <c r="AE120" s="96"/>
      <c r="AF120" s="96"/>
      <c r="AG120" s="96"/>
      <c r="AH120" s="96"/>
      <c r="AI120" s="96"/>
      <c r="AJ120" s="96"/>
      <c r="AK120" s="96"/>
      <c r="AL120" s="96"/>
      <c r="AM120" s="96"/>
      <c r="AN120" s="96"/>
      <c r="AO120" s="96"/>
      <c r="AP120" s="96"/>
      <c r="AQ120" s="96"/>
      <c r="AR120" s="96"/>
      <c r="AS120" s="96"/>
      <c r="AT120" s="96"/>
      <c r="AU120" s="96"/>
      <c r="AV120" s="96"/>
      <c r="AW120" s="96"/>
      <c r="AX120" s="96"/>
      <c r="AY120" s="96"/>
      <c r="AZ120" s="96"/>
      <c r="BA120" s="96"/>
      <c r="BB120" s="96"/>
      <c r="BC120" s="96"/>
      <c r="BD120" s="96"/>
      <c r="BE120" s="96"/>
      <c r="BF120" s="96"/>
      <c r="BG120" s="96"/>
      <c r="BH120" s="96"/>
      <c r="BI120" s="96"/>
      <c r="BJ120" s="96"/>
      <c r="BK120" s="96"/>
      <c r="BL120" s="96"/>
      <c r="BM120" s="96"/>
    </row>
    <row r="121" spans="1:65">
      <c r="A121" s="132">
        <v>45021</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96"/>
      <c r="AL121" s="96"/>
      <c r="AM121" s="96"/>
      <c r="AN121" s="96"/>
      <c r="AO121" s="96"/>
      <c r="AP121" s="96"/>
      <c r="AQ121" s="96"/>
      <c r="AR121" s="96"/>
      <c r="AS121" s="96"/>
      <c r="AT121" s="96"/>
      <c r="AU121" s="96"/>
      <c r="AV121" s="96"/>
      <c r="AW121" s="96"/>
      <c r="AX121" s="96"/>
      <c r="AY121" s="96"/>
      <c r="AZ121" s="96"/>
      <c r="BA121" s="96"/>
      <c r="BB121" s="96"/>
      <c r="BC121" s="96"/>
      <c r="BD121" s="96"/>
      <c r="BE121" s="96"/>
      <c r="BF121" s="96"/>
      <c r="BG121" s="96"/>
      <c r="BH121" s="96"/>
      <c r="BI121" s="96"/>
      <c r="BJ121" s="96"/>
      <c r="BK121" s="96"/>
      <c r="BL121" s="96"/>
      <c r="BM121" s="96"/>
    </row>
    <row r="122" spans="1:65">
      <c r="A122" s="132">
        <v>45022</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96"/>
      <c r="AE122" s="96"/>
      <c r="AF122" s="96"/>
      <c r="AG122" s="96"/>
      <c r="AH122" s="96"/>
      <c r="AI122" s="96"/>
      <c r="AJ122" s="96"/>
      <c r="AK122" s="96"/>
      <c r="AL122" s="96"/>
      <c r="AM122" s="96"/>
      <c r="AN122" s="96"/>
      <c r="AO122" s="96"/>
      <c r="AP122" s="96"/>
      <c r="AQ122" s="96"/>
      <c r="AR122" s="96"/>
      <c r="AS122" s="96"/>
      <c r="AT122" s="96"/>
      <c r="AU122" s="96"/>
      <c r="AV122" s="96"/>
      <c r="AW122" s="96"/>
      <c r="AX122" s="96"/>
      <c r="AY122" s="96"/>
      <c r="AZ122" s="96"/>
      <c r="BA122" s="96"/>
      <c r="BB122" s="96"/>
      <c r="BC122" s="96"/>
      <c r="BD122" s="96"/>
      <c r="BE122" s="96"/>
      <c r="BF122" s="96"/>
      <c r="BG122" s="96"/>
      <c r="BH122" s="96"/>
      <c r="BI122" s="96"/>
      <c r="BJ122" s="96"/>
      <c r="BK122" s="96"/>
      <c r="BL122" s="96"/>
      <c r="BM122" s="96"/>
    </row>
    <row r="123" spans="1:65">
      <c r="A123" s="132">
        <v>45023</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96"/>
      <c r="AH123" s="96"/>
      <c r="AI123" s="96"/>
      <c r="AJ123" s="96"/>
      <c r="AK123" s="96"/>
      <c r="AL123" s="96"/>
      <c r="AM123" s="96"/>
      <c r="AN123" s="96"/>
      <c r="AO123" s="96"/>
      <c r="AP123" s="96"/>
      <c r="AQ123" s="96"/>
      <c r="AR123" s="96"/>
      <c r="AS123" s="96"/>
      <c r="AT123" s="96"/>
      <c r="AU123" s="96"/>
      <c r="AV123" s="96"/>
      <c r="AW123" s="96"/>
      <c r="AX123" s="96"/>
      <c r="AY123" s="96"/>
      <c r="AZ123" s="96"/>
      <c r="BA123" s="96"/>
      <c r="BB123" s="96"/>
      <c r="BC123" s="96"/>
      <c r="BD123" s="96"/>
      <c r="BE123" s="96"/>
      <c r="BF123" s="96"/>
      <c r="BG123" s="96"/>
      <c r="BH123" s="96"/>
      <c r="BI123" s="96"/>
      <c r="BJ123" s="96"/>
      <c r="BK123" s="96"/>
      <c r="BL123" s="96"/>
      <c r="BM123" s="96"/>
    </row>
    <row r="124" spans="1:65">
      <c r="A124" s="132">
        <v>45024</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96"/>
      <c r="AL124" s="96"/>
      <c r="AM124" s="96"/>
      <c r="AN124" s="96"/>
      <c r="AO124" s="96"/>
      <c r="AP124" s="96"/>
      <c r="AQ124" s="96"/>
      <c r="AR124" s="96"/>
      <c r="AS124" s="96"/>
      <c r="AT124" s="96"/>
      <c r="AU124" s="96"/>
      <c r="AV124" s="96"/>
      <c r="AW124" s="96"/>
      <c r="AX124" s="96"/>
      <c r="AY124" s="96"/>
      <c r="AZ124" s="96"/>
      <c r="BA124" s="96"/>
      <c r="BB124" s="96"/>
      <c r="BC124" s="96"/>
      <c r="BD124" s="96"/>
      <c r="BE124" s="96"/>
      <c r="BF124" s="96"/>
      <c r="BG124" s="96"/>
      <c r="BH124" s="96"/>
      <c r="BI124" s="96"/>
      <c r="BJ124" s="96"/>
      <c r="BK124" s="96"/>
      <c r="BL124" s="96"/>
      <c r="BM124" s="96"/>
    </row>
    <row r="125" spans="1:65">
      <c r="A125" s="132">
        <v>45025</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96"/>
      <c r="AE125" s="96"/>
      <c r="AF125" s="96"/>
      <c r="AG125" s="96"/>
      <c r="AH125" s="96"/>
      <c r="AI125" s="96"/>
      <c r="AJ125" s="96"/>
      <c r="AK125" s="96"/>
      <c r="AL125" s="96"/>
      <c r="AM125" s="96"/>
      <c r="AN125" s="96"/>
      <c r="AO125" s="96"/>
      <c r="AP125" s="96"/>
      <c r="AQ125" s="96"/>
      <c r="AR125" s="96"/>
      <c r="AS125" s="96"/>
      <c r="AT125" s="96"/>
      <c r="AU125" s="96"/>
      <c r="AV125" s="96"/>
      <c r="AW125" s="96"/>
      <c r="AX125" s="96"/>
      <c r="AY125" s="96"/>
      <c r="AZ125" s="96"/>
      <c r="BA125" s="96"/>
      <c r="BB125" s="96"/>
      <c r="BC125" s="96"/>
      <c r="BD125" s="96"/>
      <c r="BE125" s="96"/>
      <c r="BF125" s="96"/>
      <c r="BG125" s="96"/>
      <c r="BH125" s="96"/>
      <c r="BI125" s="96"/>
      <c r="BJ125" s="96"/>
      <c r="BK125" s="96"/>
      <c r="BL125" s="96"/>
      <c r="BM125" s="96"/>
    </row>
    <row r="126" spans="1:65">
      <c r="A126" s="132">
        <v>45026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96"/>
      <c r="AE126" s="96"/>
      <c r="AF126" s="96"/>
      <c r="AG126" s="96"/>
      <c r="AH126" s="96"/>
      <c r="AI126" s="96"/>
      <c r="AJ126" s="96"/>
      <c r="AK126" s="96"/>
      <c r="AL126" s="96"/>
      <c r="AM126" s="96"/>
      <c r="AN126" s="96"/>
      <c r="AO126" s="96"/>
      <c r="AP126" s="96"/>
      <c r="AQ126" s="96"/>
      <c r="AR126" s="96"/>
      <c r="AS126" s="96"/>
      <c r="AT126" s="96"/>
      <c r="AU126" s="96"/>
      <c r="AV126" s="96"/>
      <c r="AW126" s="96"/>
      <c r="AX126" s="96"/>
      <c r="AY126" s="96"/>
      <c r="AZ126" s="96"/>
      <c r="BA126" s="96"/>
      <c r="BB126" s="96"/>
      <c r="BC126" s="96"/>
      <c r="BD126" s="96"/>
      <c r="BE126" s="96"/>
      <c r="BF126" s="96"/>
      <c r="BG126" s="96"/>
      <c r="BH126" s="96"/>
      <c r="BI126" s="96"/>
      <c r="BJ126" s="96"/>
      <c r="BK126" s="96"/>
      <c r="BL126" s="96"/>
      <c r="BM126" s="96"/>
    </row>
    <row r="127" spans="1:65">
      <c r="A127" s="132">
        <v>45027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96"/>
      <c r="AL127" s="96"/>
      <c r="AM127" s="96"/>
      <c r="AN127" s="96"/>
      <c r="AO127" s="96"/>
      <c r="AP127" s="96"/>
      <c r="AQ127" s="96"/>
      <c r="AR127" s="96"/>
      <c r="AS127" s="96"/>
      <c r="AT127" s="96"/>
      <c r="AU127" s="96"/>
      <c r="AV127" s="96"/>
      <c r="AW127" s="96"/>
      <c r="AX127" s="96"/>
      <c r="AY127" s="96"/>
      <c r="AZ127" s="96"/>
      <c r="BA127" s="96"/>
      <c r="BB127" s="96"/>
      <c r="BC127" s="96"/>
      <c r="BD127" s="96"/>
      <c r="BE127" s="96"/>
      <c r="BF127" s="96"/>
      <c r="BG127" s="96"/>
      <c r="BH127" s="96"/>
      <c r="BI127" s="96"/>
      <c r="BJ127" s="96"/>
      <c r="BK127" s="96"/>
      <c r="BL127" s="96"/>
      <c r="BM127" s="96"/>
    </row>
    <row r="128" spans="1:65">
      <c r="A128" s="132">
        <v>45028</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96"/>
      <c r="AE128" s="96"/>
      <c r="AF128" s="96"/>
      <c r="AG128" s="96"/>
      <c r="AH128" s="96"/>
      <c r="AI128" s="96"/>
      <c r="AJ128" s="96"/>
      <c r="AK128" s="96"/>
      <c r="AL128" s="96"/>
      <c r="AM128" s="96"/>
      <c r="AN128" s="96"/>
      <c r="AO128" s="96"/>
      <c r="AP128" s="96"/>
      <c r="AQ128" s="96"/>
      <c r="AR128" s="96"/>
      <c r="AS128" s="96"/>
      <c r="AT128" s="96"/>
      <c r="AU128" s="96"/>
      <c r="AV128" s="96"/>
      <c r="AW128" s="96"/>
      <c r="AX128" s="96"/>
      <c r="AY128" s="96"/>
      <c r="AZ128" s="96"/>
      <c r="BA128" s="96"/>
      <c r="BB128" s="96"/>
      <c r="BC128" s="96"/>
      <c r="BD128" s="96"/>
      <c r="BE128" s="96"/>
      <c r="BF128" s="96"/>
      <c r="BG128" s="96"/>
      <c r="BH128" s="96"/>
      <c r="BI128" s="96"/>
      <c r="BJ128" s="96"/>
      <c r="BK128" s="96"/>
      <c r="BL128" s="96"/>
      <c r="BM128" s="96"/>
    </row>
    <row r="129" spans="1:65">
      <c r="A129" s="132">
        <v>45029</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c r="AX129" s="96"/>
      <c r="AY129" s="96"/>
      <c r="AZ129" s="96"/>
      <c r="BA129" s="96"/>
      <c r="BB129" s="96"/>
      <c r="BC129" s="96"/>
      <c r="BD129" s="96"/>
      <c r="BE129" s="96"/>
      <c r="BF129" s="96"/>
      <c r="BG129" s="96"/>
      <c r="BH129" s="96"/>
      <c r="BI129" s="96"/>
      <c r="BJ129" s="96"/>
      <c r="BK129" s="96"/>
      <c r="BL129" s="96"/>
      <c r="BM129" s="96"/>
    </row>
    <row r="130" spans="1:65">
      <c r="A130" s="132">
        <v>45030</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96"/>
      <c r="AL130" s="96"/>
      <c r="AM130" s="96"/>
      <c r="AN130" s="96"/>
      <c r="AO130" s="96"/>
      <c r="AP130" s="96"/>
      <c r="AQ130" s="96"/>
      <c r="AR130" s="96"/>
      <c r="AS130" s="96"/>
      <c r="AT130" s="96"/>
      <c r="AU130" s="96"/>
      <c r="AV130" s="96"/>
      <c r="AW130" s="96"/>
      <c r="AX130" s="96"/>
      <c r="AY130" s="96"/>
      <c r="AZ130" s="96"/>
      <c r="BA130" s="96"/>
      <c r="BB130" s="96"/>
      <c r="BC130" s="96"/>
      <c r="BD130" s="96"/>
      <c r="BE130" s="96"/>
      <c r="BF130" s="96"/>
      <c r="BG130" s="96"/>
      <c r="BH130" s="96"/>
      <c r="BI130" s="96"/>
      <c r="BJ130" s="96"/>
      <c r="BK130" s="96"/>
      <c r="BL130" s="96"/>
      <c r="BM130" s="96"/>
    </row>
    <row r="131" spans="1:65">
      <c r="A131" s="132">
        <v>45031</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96"/>
      <c r="AE131" s="96"/>
      <c r="AF131" s="96"/>
      <c r="AG131" s="96"/>
      <c r="AH131" s="96"/>
      <c r="AI131" s="96"/>
      <c r="AJ131" s="96"/>
      <c r="AK131" s="96"/>
      <c r="AL131" s="96"/>
      <c r="AM131" s="96"/>
      <c r="AN131" s="96"/>
      <c r="AO131" s="96"/>
      <c r="AP131" s="96"/>
      <c r="AQ131" s="96"/>
      <c r="AR131" s="96"/>
      <c r="AS131" s="96"/>
      <c r="AT131" s="96"/>
      <c r="AU131" s="96"/>
      <c r="AV131" s="96"/>
      <c r="AW131" s="96"/>
      <c r="AX131" s="96"/>
      <c r="AY131" s="96"/>
      <c r="AZ131" s="96"/>
      <c r="BA131" s="96"/>
      <c r="BB131" s="96"/>
      <c r="BC131" s="96"/>
      <c r="BD131" s="96"/>
      <c r="BE131" s="96"/>
      <c r="BF131" s="96"/>
      <c r="BG131" s="96"/>
      <c r="BH131" s="96"/>
      <c r="BI131" s="96"/>
      <c r="BJ131" s="96"/>
      <c r="BK131" s="96"/>
      <c r="BL131" s="96"/>
      <c r="BM131" s="96"/>
    </row>
    <row r="132" spans="1:65">
      <c r="A132" s="132">
        <v>45032</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96"/>
      <c r="AE132" s="96"/>
      <c r="AF132" s="96"/>
      <c r="AG132" s="96"/>
      <c r="AH132" s="96"/>
      <c r="AI132" s="96"/>
      <c r="AJ132" s="96"/>
      <c r="AK132" s="96"/>
      <c r="AL132" s="96"/>
      <c r="AM132" s="96"/>
      <c r="AN132" s="96"/>
      <c r="AO132" s="96"/>
      <c r="AP132" s="96"/>
      <c r="AQ132" s="96"/>
      <c r="AR132" s="96"/>
      <c r="AS132" s="96"/>
      <c r="AT132" s="96"/>
      <c r="AU132" s="96"/>
      <c r="AV132" s="96"/>
      <c r="AW132" s="96"/>
      <c r="AX132" s="96"/>
      <c r="AY132" s="96"/>
      <c r="AZ132" s="96"/>
      <c r="BA132" s="96"/>
      <c r="BB132" s="96"/>
      <c r="BC132" s="96"/>
      <c r="BD132" s="96"/>
      <c r="BE132" s="96"/>
      <c r="BF132" s="96"/>
      <c r="BG132" s="96"/>
      <c r="BH132" s="96"/>
      <c r="BI132" s="96"/>
      <c r="BJ132" s="96"/>
      <c r="BK132" s="96"/>
      <c r="BL132" s="96"/>
      <c r="BM132" s="96"/>
    </row>
    <row r="133" spans="1:65">
      <c r="A133" s="132">
        <v>45033</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96"/>
      <c r="AL133" s="96"/>
      <c r="AM133" s="96"/>
      <c r="AN133" s="96"/>
      <c r="AO133" s="96"/>
      <c r="AP133" s="96"/>
      <c r="AQ133" s="96"/>
      <c r="AR133" s="96"/>
      <c r="AS133" s="96"/>
      <c r="AT133" s="96"/>
      <c r="AU133" s="96"/>
      <c r="AV133" s="96"/>
      <c r="AW133" s="96"/>
      <c r="AX133" s="96"/>
      <c r="AY133" s="96"/>
      <c r="AZ133" s="96"/>
      <c r="BA133" s="96"/>
      <c r="BB133" s="96"/>
      <c r="BC133" s="96"/>
      <c r="BD133" s="96"/>
      <c r="BE133" s="96"/>
      <c r="BF133" s="96"/>
      <c r="BG133" s="96"/>
      <c r="BH133" s="96"/>
      <c r="BI133" s="96"/>
      <c r="BJ133" s="96"/>
      <c r="BK133" s="96"/>
      <c r="BL133" s="96"/>
      <c r="BM133" s="96"/>
    </row>
    <row r="134" spans="1:65">
      <c r="A134" s="132">
        <v>45034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96"/>
      <c r="AE134" s="96"/>
      <c r="AF134" s="96"/>
      <c r="AG134" s="96"/>
      <c r="AH134" s="96"/>
      <c r="AI134" s="96"/>
      <c r="AJ134" s="96"/>
      <c r="AK134" s="96"/>
      <c r="AL134" s="96"/>
      <c r="AM134" s="96"/>
      <c r="AN134" s="96"/>
      <c r="AO134" s="96"/>
      <c r="AP134" s="96"/>
      <c r="AQ134" s="96"/>
      <c r="AR134" s="96"/>
      <c r="AS134" s="96"/>
      <c r="AT134" s="96"/>
      <c r="AU134" s="96"/>
      <c r="AV134" s="96"/>
      <c r="AW134" s="96"/>
      <c r="AX134" s="96"/>
      <c r="AY134" s="96"/>
      <c r="AZ134" s="96"/>
      <c r="BA134" s="96"/>
      <c r="BB134" s="96"/>
      <c r="BC134" s="96"/>
      <c r="BD134" s="96"/>
      <c r="BE134" s="96"/>
      <c r="BF134" s="96"/>
      <c r="BG134" s="96"/>
      <c r="BH134" s="96"/>
      <c r="BI134" s="96"/>
      <c r="BJ134" s="96"/>
      <c r="BK134" s="96"/>
      <c r="BL134" s="96"/>
      <c r="BM134" s="96"/>
    </row>
    <row r="135" spans="1:65">
      <c r="A135" s="132">
        <v>45035</v>
      </c>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96"/>
      <c r="AE135" s="96"/>
      <c r="AF135" s="96"/>
      <c r="AG135" s="96"/>
      <c r="AH135" s="96"/>
      <c r="AI135" s="96"/>
      <c r="AJ135" s="96"/>
      <c r="AK135" s="96"/>
      <c r="AL135" s="96"/>
      <c r="AM135" s="96"/>
      <c r="AN135" s="96"/>
      <c r="AO135" s="96"/>
      <c r="AP135" s="96"/>
      <c r="AQ135" s="96"/>
      <c r="AR135" s="96"/>
      <c r="AS135" s="96"/>
      <c r="AT135" s="96"/>
      <c r="AU135" s="96"/>
      <c r="AV135" s="96"/>
      <c r="AW135" s="96"/>
      <c r="AX135" s="96"/>
      <c r="AY135" s="96"/>
      <c r="AZ135" s="96"/>
      <c r="BA135" s="96"/>
      <c r="BB135" s="96"/>
      <c r="BC135" s="96"/>
      <c r="BD135" s="96"/>
      <c r="BE135" s="96"/>
      <c r="BF135" s="96"/>
      <c r="BG135" s="96"/>
      <c r="BH135" s="96"/>
      <c r="BI135" s="96"/>
      <c r="BJ135" s="96"/>
      <c r="BK135" s="96"/>
      <c r="BL135" s="96"/>
      <c r="BM135" s="96"/>
    </row>
    <row r="136" spans="1:65">
      <c r="A136" s="132">
        <v>45036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96"/>
      <c r="AL136" s="96"/>
      <c r="AM136" s="96"/>
      <c r="AN136" s="96"/>
      <c r="AO136" s="96"/>
      <c r="AP136" s="96"/>
      <c r="AQ136" s="96"/>
      <c r="AR136" s="96"/>
      <c r="AS136" s="96"/>
      <c r="AT136" s="96"/>
      <c r="AU136" s="96"/>
      <c r="AV136" s="96"/>
      <c r="AW136" s="96"/>
      <c r="AX136" s="96"/>
      <c r="AY136" s="96"/>
      <c r="AZ136" s="96"/>
      <c r="BA136" s="96"/>
      <c r="BB136" s="96"/>
      <c r="BC136" s="96"/>
      <c r="BD136" s="96"/>
      <c r="BE136" s="96"/>
      <c r="BF136" s="96"/>
      <c r="BG136" s="96"/>
      <c r="BH136" s="96"/>
      <c r="BI136" s="96"/>
      <c r="BJ136" s="96"/>
      <c r="BK136" s="96"/>
      <c r="BL136" s="96"/>
      <c r="BM136" s="96"/>
    </row>
    <row r="137" spans="1:65">
      <c r="A137" s="132">
        <v>45037</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96"/>
      <c r="AE137" s="96"/>
      <c r="AF137" s="96"/>
      <c r="AG137" s="96"/>
      <c r="AH137" s="96"/>
      <c r="AI137" s="96"/>
      <c r="AJ137" s="96"/>
      <c r="AK137" s="96"/>
      <c r="AL137" s="96"/>
      <c r="AM137" s="96"/>
      <c r="AN137" s="96"/>
      <c r="AO137" s="96"/>
      <c r="AP137" s="96"/>
      <c r="AQ137" s="96"/>
      <c r="AR137" s="96"/>
      <c r="AS137" s="96"/>
      <c r="AT137" s="96"/>
      <c r="AU137" s="96"/>
      <c r="AV137" s="96"/>
      <c r="AW137" s="96"/>
      <c r="AX137" s="96"/>
      <c r="AY137" s="96"/>
      <c r="AZ137" s="96"/>
      <c r="BA137" s="96"/>
      <c r="BB137" s="96"/>
      <c r="BC137" s="96"/>
      <c r="BD137" s="96"/>
      <c r="BE137" s="96"/>
      <c r="BF137" s="96"/>
      <c r="BG137" s="96"/>
      <c r="BH137" s="96"/>
      <c r="BI137" s="96"/>
      <c r="BJ137" s="96"/>
      <c r="BK137" s="96"/>
      <c r="BL137" s="96"/>
      <c r="BM137" s="96"/>
    </row>
    <row r="138" spans="1:65">
      <c r="A138" s="132">
        <v>45038</v>
      </c>
      <c r="B138" s="96"/>
      <c r="C138" s="96"/>
      <c r="D138" s="96"/>
      <c r="E138" s="96"/>
      <c r="F138" s="96"/>
      <c r="G138" s="96"/>
      <c r="H138" s="96"/>
      <c r="I138" s="96"/>
      <c r="J138" s="96"/>
      <c r="K138" s="96"/>
      <c r="L138" s="96"/>
      <c r="M138" s="96"/>
      <c r="N138" s="96"/>
      <c r="O138" s="96"/>
      <c r="P138" s="96"/>
      <c r="Q138" s="96"/>
      <c r="R138" s="96"/>
      <c r="S138" s="96"/>
      <c r="T138" s="96"/>
      <c r="U138" s="96"/>
      <c r="V138" s="96"/>
      <c r="W138" s="96"/>
      <c r="X138" s="96"/>
      <c r="Y138" s="96"/>
      <c r="Z138" s="96"/>
      <c r="AA138" s="96"/>
      <c r="AB138" s="96"/>
      <c r="AC138" s="96"/>
      <c r="AD138" s="96"/>
      <c r="AE138" s="96"/>
      <c r="AF138" s="96"/>
      <c r="AG138" s="96"/>
      <c r="AH138" s="96"/>
      <c r="AI138" s="96"/>
      <c r="AJ138" s="96"/>
      <c r="AK138" s="96"/>
      <c r="AL138" s="96"/>
      <c r="AM138" s="96"/>
      <c r="AN138" s="96"/>
      <c r="AO138" s="96"/>
      <c r="AP138" s="96"/>
      <c r="AQ138" s="96"/>
      <c r="AR138" s="96"/>
      <c r="AS138" s="96"/>
      <c r="AT138" s="96"/>
      <c r="AU138" s="96"/>
      <c r="AV138" s="96"/>
      <c r="AW138" s="96"/>
      <c r="AX138" s="96"/>
      <c r="AY138" s="96"/>
      <c r="AZ138" s="96"/>
      <c r="BA138" s="96"/>
      <c r="BB138" s="96"/>
      <c r="BC138" s="96"/>
      <c r="BD138" s="96"/>
      <c r="BE138" s="96"/>
      <c r="BF138" s="96"/>
      <c r="BG138" s="96"/>
      <c r="BH138" s="96"/>
      <c r="BI138" s="96"/>
      <c r="BJ138" s="96"/>
      <c r="BK138" s="96"/>
      <c r="BL138" s="96"/>
      <c r="BM138" s="96"/>
    </row>
    <row r="139" spans="1:65">
      <c r="A139" s="132">
        <v>45039</v>
      </c>
      <c r="B139" s="96"/>
      <c r="C139" s="96"/>
      <c r="D139" s="96"/>
      <c r="E139" s="96"/>
      <c r="F139" s="96"/>
      <c r="G139" s="96"/>
      <c r="H139" s="96"/>
      <c r="I139" s="96"/>
      <c r="J139" s="96"/>
      <c r="K139" s="96"/>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96"/>
      <c r="AL139" s="96"/>
      <c r="AM139" s="96"/>
      <c r="AN139" s="96"/>
      <c r="AO139" s="96"/>
      <c r="AP139" s="96"/>
      <c r="AQ139" s="96"/>
      <c r="AR139" s="96"/>
      <c r="AS139" s="96"/>
      <c r="AT139" s="96"/>
      <c r="AU139" s="96"/>
      <c r="AV139" s="96"/>
      <c r="AW139" s="96"/>
      <c r="AX139" s="96"/>
      <c r="AY139" s="96"/>
      <c r="AZ139" s="96"/>
      <c r="BA139" s="96"/>
      <c r="BB139" s="96"/>
      <c r="BC139" s="96"/>
      <c r="BD139" s="96"/>
      <c r="BE139" s="96"/>
      <c r="BF139" s="96"/>
      <c r="BG139" s="96"/>
      <c r="BH139" s="96"/>
      <c r="BI139" s="96"/>
      <c r="BJ139" s="96"/>
      <c r="BK139" s="96"/>
      <c r="BL139" s="96"/>
      <c r="BM139" s="96"/>
    </row>
    <row r="140" spans="1:65">
      <c r="A140" s="132">
        <v>45040</v>
      </c>
      <c r="B140" s="96"/>
      <c r="C140" s="96"/>
      <c r="D140" s="96"/>
      <c r="E140" s="96"/>
      <c r="F140" s="96"/>
      <c r="G140" s="96"/>
      <c r="H140" s="96"/>
      <c r="I140" s="96"/>
      <c r="J140" s="96"/>
      <c r="K140" s="96"/>
      <c r="L140" s="96"/>
      <c r="M140" s="96"/>
      <c r="N140" s="96"/>
      <c r="O140" s="96"/>
      <c r="P140" s="96"/>
      <c r="Q140" s="96"/>
      <c r="R140" s="96"/>
      <c r="S140" s="96"/>
      <c r="T140" s="96"/>
      <c r="U140" s="96"/>
      <c r="V140" s="96"/>
      <c r="W140" s="96"/>
      <c r="X140" s="96"/>
      <c r="Y140" s="96"/>
      <c r="Z140" s="96"/>
      <c r="AA140" s="96"/>
      <c r="AB140" s="96"/>
      <c r="AC140" s="96"/>
      <c r="AD140" s="96"/>
      <c r="AE140" s="96"/>
      <c r="AF140" s="96"/>
      <c r="AG140" s="96"/>
      <c r="AH140" s="96"/>
      <c r="AI140" s="96"/>
      <c r="AJ140" s="96"/>
      <c r="AK140" s="96"/>
      <c r="AL140" s="96"/>
      <c r="AM140" s="96"/>
      <c r="AN140" s="96"/>
      <c r="AO140" s="96"/>
      <c r="AP140" s="96"/>
      <c r="AQ140" s="96"/>
      <c r="AR140" s="96"/>
      <c r="AS140" s="96"/>
      <c r="AT140" s="96"/>
      <c r="AU140" s="96"/>
      <c r="AV140" s="96"/>
      <c r="AW140" s="96"/>
      <c r="AX140" s="96"/>
      <c r="AY140" s="96"/>
      <c r="AZ140" s="96"/>
      <c r="BA140" s="96"/>
      <c r="BB140" s="96"/>
      <c r="BC140" s="96"/>
      <c r="BD140" s="96"/>
      <c r="BE140" s="96"/>
      <c r="BF140" s="96"/>
      <c r="BG140" s="96"/>
      <c r="BH140" s="96"/>
      <c r="BI140" s="96"/>
      <c r="BJ140" s="96"/>
      <c r="BK140" s="96"/>
      <c r="BL140" s="96"/>
      <c r="BM140" s="96"/>
    </row>
    <row r="141" spans="1:65">
      <c r="A141" s="132">
        <v>45041</v>
      </c>
      <c r="B141" s="96"/>
      <c r="C141" s="96"/>
      <c r="D141" s="96"/>
      <c r="E141" s="96"/>
      <c r="F141" s="96"/>
      <c r="G141" s="96"/>
      <c r="H141" s="96"/>
      <c r="I141" s="96"/>
      <c r="J141" s="96"/>
      <c r="K141" s="96"/>
      <c r="L141" s="96"/>
      <c r="M141" s="96"/>
      <c r="N141" s="96"/>
      <c r="O141" s="96"/>
      <c r="P141" s="96"/>
      <c r="Q141" s="96"/>
      <c r="R141" s="96"/>
      <c r="S141" s="96"/>
      <c r="T141" s="96"/>
      <c r="U141" s="96"/>
      <c r="V141" s="96"/>
      <c r="W141" s="96"/>
      <c r="X141" s="96"/>
      <c r="Y141" s="96"/>
      <c r="Z141" s="96"/>
      <c r="AA141" s="96"/>
      <c r="AB141" s="96"/>
      <c r="AC141" s="96"/>
      <c r="AD141" s="96"/>
      <c r="AE141" s="96"/>
      <c r="AF141" s="96"/>
      <c r="AG141" s="96"/>
      <c r="AH141" s="96"/>
      <c r="AI141" s="96"/>
      <c r="AJ141" s="96"/>
      <c r="AK141" s="96"/>
      <c r="AL141" s="96"/>
      <c r="AM141" s="96"/>
      <c r="AN141" s="96"/>
      <c r="AO141" s="96"/>
      <c r="AP141" s="96"/>
      <c r="AQ141" s="96"/>
      <c r="AR141" s="96"/>
      <c r="AS141" s="96"/>
      <c r="AT141" s="96"/>
      <c r="AU141" s="96"/>
      <c r="AV141" s="96"/>
      <c r="AW141" s="96"/>
      <c r="AX141" s="96"/>
      <c r="AY141" s="96"/>
      <c r="AZ141" s="96"/>
      <c r="BA141" s="96"/>
      <c r="BB141" s="96"/>
      <c r="BC141" s="96"/>
      <c r="BD141" s="96"/>
      <c r="BE141" s="96"/>
      <c r="BF141" s="96"/>
      <c r="BG141" s="96"/>
      <c r="BH141" s="96"/>
      <c r="BI141" s="96"/>
      <c r="BJ141" s="96"/>
      <c r="BK141" s="96"/>
      <c r="BL141" s="96"/>
      <c r="BM141" s="96"/>
    </row>
    <row r="142" spans="1:65">
      <c r="A142" s="132">
        <v>45042</v>
      </c>
      <c r="B142" s="96"/>
      <c r="C142" s="96"/>
      <c r="D142" s="96"/>
      <c r="E142" s="96"/>
      <c r="F142" s="96"/>
      <c r="G142" s="96"/>
      <c r="H142" s="96"/>
      <c r="I142" s="96"/>
      <c r="J142" s="96"/>
      <c r="K142" s="96"/>
      <c r="L142" s="96"/>
      <c r="M142" s="96"/>
      <c r="N142" s="96"/>
      <c r="O142" s="96"/>
      <c r="P142" s="96"/>
      <c r="Q142" s="96"/>
      <c r="R142" s="96"/>
      <c r="S142" s="96"/>
      <c r="T142" s="96"/>
      <c r="U142" s="96"/>
      <c r="V142" s="96"/>
      <c r="W142" s="96"/>
      <c r="X142" s="96"/>
      <c r="Y142" s="96"/>
      <c r="Z142" s="96"/>
      <c r="AA142" s="96"/>
      <c r="AB142" s="96"/>
      <c r="AC142" s="96"/>
      <c r="AD142" s="96"/>
      <c r="AE142" s="96"/>
      <c r="AF142" s="96"/>
      <c r="AG142" s="96"/>
      <c r="AH142" s="96"/>
      <c r="AI142" s="96"/>
      <c r="AJ142" s="96"/>
      <c r="AK142" s="96"/>
      <c r="AL142" s="96"/>
      <c r="AM142" s="96"/>
      <c r="AN142" s="96"/>
      <c r="AO142" s="96"/>
      <c r="AP142" s="96"/>
      <c r="AQ142" s="96"/>
      <c r="AR142" s="96"/>
      <c r="AS142" s="96"/>
      <c r="AT142" s="96"/>
      <c r="AU142" s="96"/>
      <c r="AV142" s="96"/>
      <c r="AW142" s="96"/>
      <c r="AX142" s="96"/>
      <c r="AY142" s="96"/>
      <c r="AZ142" s="96"/>
      <c r="BA142" s="96"/>
      <c r="BB142" s="96"/>
      <c r="BC142" s="96"/>
      <c r="BD142" s="96"/>
      <c r="BE142" s="96"/>
      <c r="BF142" s="96"/>
      <c r="BG142" s="96"/>
      <c r="BH142" s="96"/>
      <c r="BI142" s="96"/>
      <c r="BJ142" s="96"/>
      <c r="BK142" s="96"/>
      <c r="BL142" s="96"/>
      <c r="BM142" s="96"/>
    </row>
    <row r="143" spans="1:65">
      <c r="A143" s="132">
        <v>45043</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96"/>
      <c r="AE143" s="96"/>
      <c r="AF143" s="96"/>
      <c r="AG143" s="96"/>
      <c r="AH143" s="96"/>
      <c r="AI143" s="96"/>
      <c r="AJ143" s="96"/>
      <c r="AK143" s="96"/>
      <c r="AL143" s="96"/>
      <c r="AM143" s="96"/>
      <c r="AN143" s="96"/>
      <c r="AO143" s="96"/>
      <c r="AP143" s="96"/>
      <c r="AQ143" s="96"/>
      <c r="AR143" s="96"/>
      <c r="AS143" s="96"/>
      <c r="AT143" s="96"/>
      <c r="AU143" s="96"/>
      <c r="AV143" s="96"/>
      <c r="AW143" s="96"/>
      <c r="AX143" s="96"/>
      <c r="AY143" s="96"/>
      <c r="AZ143" s="96"/>
      <c r="BA143" s="96"/>
      <c r="BB143" s="96"/>
      <c r="BC143" s="96"/>
      <c r="BD143" s="96"/>
      <c r="BE143" s="96"/>
      <c r="BF143" s="96"/>
      <c r="BG143" s="96"/>
      <c r="BH143" s="96"/>
      <c r="BI143" s="96"/>
      <c r="BJ143" s="96"/>
      <c r="BK143" s="96"/>
      <c r="BL143" s="96"/>
      <c r="BM143" s="96"/>
    </row>
    <row r="144" spans="1:65">
      <c r="A144" s="132">
        <v>45044</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96"/>
      <c r="AE144" s="96"/>
      <c r="AF144" s="96"/>
      <c r="AG144" s="96"/>
      <c r="AH144" s="96"/>
      <c r="AI144" s="96"/>
      <c r="AJ144" s="96"/>
      <c r="AK144" s="96"/>
      <c r="AL144" s="96"/>
      <c r="AM144" s="96"/>
      <c r="AN144" s="96"/>
      <c r="AO144" s="96"/>
      <c r="AP144" s="96"/>
      <c r="AQ144" s="96"/>
      <c r="AR144" s="96"/>
      <c r="AS144" s="96"/>
      <c r="AT144" s="96"/>
      <c r="AU144" s="96"/>
      <c r="AV144" s="96"/>
      <c r="AW144" s="96"/>
      <c r="AX144" s="96"/>
      <c r="AY144" s="96"/>
      <c r="AZ144" s="96"/>
      <c r="BA144" s="96"/>
      <c r="BB144" s="96"/>
      <c r="BC144" s="96"/>
      <c r="BD144" s="96"/>
      <c r="BE144" s="96"/>
      <c r="BF144" s="96"/>
      <c r="BG144" s="96"/>
      <c r="BH144" s="96"/>
      <c r="BI144" s="96"/>
      <c r="BJ144" s="96"/>
      <c r="BK144" s="96"/>
      <c r="BL144" s="96"/>
      <c r="BM144" s="96"/>
    </row>
    <row r="145" spans="1:65">
      <c r="A145" s="132">
        <v>45045</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96"/>
      <c r="AL145" s="96"/>
      <c r="AM145" s="96"/>
      <c r="AN145" s="96"/>
      <c r="AO145" s="96"/>
      <c r="AP145" s="96"/>
      <c r="AQ145" s="96"/>
      <c r="AR145" s="96"/>
      <c r="AS145" s="96"/>
      <c r="AT145" s="96"/>
      <c r="AU145" s="96"/>
      <c r="AV145" s="96"/>
      <c r="AW145" s="96"/>
      <c r="AX145" s="96"/>
      <c r="AY145" s="96"/>
      <c r="AZ145" s="96"/>
      <c r="BA145" s="96"/>
      <c r="BB145" s="96"/>
      <c r="BC145" s="96"/>
      <c r="BD145" s="96"/>
      <c r="BE145" s="96"/>
      <c r="BF145" s="96"/>
      <c r="BG145" s="96"/>
      <c r="BH145" s="96"/>
      <c r="BI145" s="96"/>
      <c r="BJ145" s="96"/>
      <c r="BK145" s="96"/>
      <c r="BL145" s="96"/>
      <c r="BM145" s="96"/>
    </row>
    <row r="146" spans="1:65">
      <c r="A146" s="132">
        <v>45046</v>
      </c>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96"/>
      <c r="AE146" s="96"/>
      <c r="AF146" s="96"/>
      <c r="AG146" s="96"/>
      <c r="AH146" s="96"/>
      <c r="AI146" s="96"/>
      <c r="AJ146" s="96"/>
      <c r="AK146" s="96"/>
      <c r="AL146" s="96"/>
      <c r="AM146" s="96"/>
      <c r="AN146" s="96"/>
      <c r="AO146" s="96"/>
      <c r="AP146" s="96"/>
      <c r="AQ146" s="96"/>
      <c r="AR146" s="96"/>
      <c r="AS146" s="96"/>
      <c r="AT146" s="96"/>
      <c r="AU146" s="96"/>
      <c r="AV146" s="96"/>
      <c r="AW146" s="96"/>
      <c r="AX146" s="96"/>
      <c r="AY146" s="96"/>
      <c r="AZ146" s="96"/>
      <c r="BA146" s="96"/>
      <c r="BB146" s="96"/>
      <c r="BC146" s="96"/>
      <c r="BD146" s="96"/>
      <c r="BE146" s="96"/>
      <c r="BF146" s="96"/>
      <c r="BG146" s="96"/>
      <c r="BH146" s="96"/>
      <c r="BI146" s="96"/>
      <c r="BJ146" s="96"/>
      <c r="BK146" s="96"/>
      <c r="BL146" s="96"/>
      <c r="BM146" s="96"/>
    </row>
    <row r="147" spans="1:65">
      <c r="A147" s="132">
        <v>45047</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96"/>
      <c r="AE147" s="96"/>
      <c r="AF147" s="96"/>
      <c r="AG147" s="96"/>
      <c r="AH147" s="96"/>
      <c r="AI147" s="96"/>
      <c r="AJ147" s="96"/>
      <c r="AK147" s="96"/>
      <c r="AL147" s="96"/>
      <c r="AM147" s="96"/>
      <c r="AN147" s="96"/>
      <c r="AO147" s="96"/>
      <c r="AP147" s="96"/>
      <c r="AQ147" s="96"/>
      <c r="AR147" s="96"/>
      <c r="AS147" s="96"/>
      <c r="AT147" s="96"/>
      <c r="AU147" s="96"/>
      <c r="AV147" s="96"/>
      <c r="AW147" s="96"/>
      <c r="AX147" s="96"/>
      <c r="AY147" s="96"/>
      <c r="AZ147" s="96"/>
      <c r="BA147" s="96"/>
      <c r="BB147" s="96"/>
      <c r="BC147" s="96"/>
      <c r="BD147" s="96"/>
      <c r="BE147" s="96"/>
      <c r="BF147" s="96"/>
      <c r="BG147" s="96"/>
      <c r="BH147" s="96"/>
      <c r="BI147" s="96"/>
      <c r="BJ147" s="96"/>
      <c r="BK147" s="96"/>
      <c r="BL147" s="96"/>
      <c r="BM147" s="96"/>
    </row>
    <row r="148" spans="1:65">
      <c r="A148" s="132">
        <v>45048</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96"/>
      <c r="AE148" s="96"/>
      <c r="AF148" s="96"/>
      <c r="AG148" s="96"/>
      <c r="AH148" s="96"/>
      <c r="AI148" s="96"/>
      <c r="AJ148" s="96"/>
      <c r="AK148" s="96"/>
      <c r="AL148" s="96"/>
      <c r="AM148" s="96"/>
      <c r="AN148" s="96"/>
      <c r="AO148" s="96"/>
      <c r="AP148" s="96"/>
      <c r="AQ148" s="96"/>
      <c r="AR148" s="96"/>
      <c r="AS148" s="96"/>
      <c r="AT148" s="96"/>
      <c r="AU148" s="96"/>
      <c r="AV148" s="96"/>
      <c r="AW148" s="96"/>
      <c r="AX148" s="96"/>
      <c r="AY148" s="96"/>
      <c r="AZ148" s="96"/>
      <c r="BA148" s="96"/>
      <c r="BB148" s="96"/>
      <c r="BC148" s="96"/>
      <c r="BD148" s="96"/>
      <c r="BE148" s="96"/>
      <c r="BF148" s="96"/>
      <c r="BG148" s="96"/>
      <c r="BH148" s="96"/>
      <c r="BI148" s="96"/>
      <c r="BJ148" s="96"/>
      <c r="BK148" s="96"/>
      <c r="BL148" s="96"/>
      <c r="BM148" s="96"/>
    </row>
    <row r="149" spans="1:65">
      <c r="A149" s="132">
        <v>45049</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96"/>
      <c r="AE149" s="96"/>
      <c r="AF149" s="96"/>
      <c r="AG149" s="96"/>
      <c r="AH149" s="96"/>
      <c r="AI149" s="96"/>
      <c r="AJ149" s="96"/>
      <c r="AK149" s="96"/>
      <c r="AL149" s="96"/>
      <c r="AM149" s="96"/>
      <c r="AN149" s="96"/>
      <c r="AO149" s="96"/>
      <c r="AP149" s="96"/>
      <c r="AQ149" s="96"/>
      <c r="AR149" s="96"/>
      <c r="AS149" s="96"/>
      <c r="AT149" s="96"/>
      <c r="AU149" s="96"/>
      <c r="AV149" s="96"/>
      <c r="AW149" s="96"/>
      <c r="AX149" s="96"/>
      <c r="AY149" s="96"/>
      <c r="AZ149" s="96"/>
      <c r="BA149" s="96"/>
      <c r="BB149" s="96"/>
      <c r="BC149" s="96"/>
      <c r="BD149" s="96"/>
      <c r="BE149" s="96"/>
      <c r="BF149" s="96"/>
      <c r="BG149" s="96"/>
      <c r="BH149" s="96"/>
      <c r="BI149" s="96"/>
      <c r="BJ149" s="96"/>
      <c r="BK149" s="96"/>
      <c r="BL149" s="96"/>
      <c r="BM149" s="96"/>
    </row>
    <row r="150" spans="1:65">
      <c r="A150" s="132">
        <v>45050</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96"/>
      <c r="AE150" s="96"/>
      <c r="AF150" s="96"/>
      <c r="AG150" s="96"/>
      <c r="AH150" s="96"/>
      <c r="AI150" s="96"/>
      <c r="AJ150" s="96"/>
      <c r="AK150" s="96"/>
      <c r="AL150" s="96"/>
      <c r="AM150" s="96"/>
      <c r="AN150" s="96"/>
      <c r="AO150" s="96"/>
      <c r="AP150" s="96"/>
      <c r="AQ150" s="96"/>
      <c r="AR150" s="96"/>
      <c r="AS150" s="96"/>
      <c r="AT150" s="96"/>
      <c r="AU150" s="96"/>
      <c r="AV150" s="96"/>
      <c r="AW150" s="96"/>
      <c r="AX150" s="96"/>
      <c r="AY150" s="96"/>
      <c r="AZ150" s="96"/>
      <c r="BA150" s="96"/>
      <c r="BB150" s="96"/>
      <c r="BC150" s="96"/>
      <c r="BD150" s="96"/>
      <c r="BE150" s="96"/>
      <c r="BF150" s="96"/>
      <c r="BG150" s="96"/>
      <c r="BH150" s="96"/>
      <c r="BI150" s="96"/>
      <c r="BJ150" s="96"/>
      <c r="BK150" s="96"/>
      <c r="BL150" s="96"/>
      <c r="BM150" s="96"/>
    </row>
    <row r="151" spans="1:65">
      <c r="A151" s="132">
        <v>45051</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96"/>
      <c r="AL151" s="96"/>
      <c r="AM151" s="96"/>
      <c r="AN151" s="96"/>
      <c r="AO151" s="96"/>
      <c r="AP151" s="96"/>
      <c r="AQ151" s="96"/>
      <c r="AR151" s="96"/>
      <c r="AS151" s="96"/>
      <c r="AT151" s="96"/>
      <c r="AU151" s="96"/>
      <c r="AV151" s="96"/>
      <c r="AW151" s="96"/>
      <c r="AX151" s="96"/>
      <c r="AY151" s="96"/>
      <c r="AZ151" s="96"/>
      <c r="BA151" s="96"/>
      <c r="BB151" s="96"/>
      <c r="BC151" s="96"/>
      <c r="BD151" s="96"/>
      <c r="BE151" s="96"/>
      <c r="BF151" s="96"/>
      <c r="BG151" s="96"/>
      <c r="BH151" s="96"/>
      <c r="BI151" s="96"/>
      <c r="BJ151" s="96"/>
      <c r="BK151" s="96"/>
      <c r="BL151" s="96"/>
      <c r="BM151" s="96"/>
    </row>
    <row r="152" spans="1:65">
      <c r="A152" s="132">
        <v>45052</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96"/>
      <c r="AE152" s="96"/>
      <c r="AF152" s="96"/>
      <c r="AG152" s="96"/>
      <c r="AH152" s="96"/>
      <c r="AI152" s="96"/>
      <c r="AJ152" s="96"/>
      <c r="AK152" s="96"/>
      <c r="AL152" s="96"/>
      <c r="AM152" s="96"/>
      <c r="AN152" s="96"/>
      <c r="AO152" s="96"/>
      <c r="AP152" s="96"/>
      <c r="AQ152" s="96"/>
      <c r="AR152" s="96"/>
      <c r="AS152" s="96"/>
      <c r="AT152" s="96"/>
      <c r="AU152" s="96"/>
      <c r="AV152" s="96"/>
      <c r="AW152" s="96"/>
      <c r="AX152" s="96"/>
      <c r="AY152" s="96"/>
      <c r="AZ152" s="96"/>
      <c r="BA152" s="96"/>
      <c r="BB152" s="96"/>
      <c r="BC152" s="96"/>
      <c r="BD152" s="96"/>
      <c r="BE152" s="96"/>
      <c r="BF152" s="96"/>
      <c r="BG152" s="96"/>
      <c r="BH152" s="96"/>
      <c r="BI152" s="96"/>
      <c r="BJ152" s="96"/>
      <c r="BK152" s="96"/>
      <c r="BL152" s="96"/>
      <c r="BM152" s="96"/>
    </row>
    <row r="153" spans="1:65">
      <c r="A153" s="132">
        <v>45053</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96"/>
      <c r="AE153" s="96"/>
      <c r="AF153" s="96"/>
      <c r="AG153" s="96"/>
      <c r="AH153" s="96"/>
      <c r="AI153" s="96"/>
      <c r="AJ153" s="96"/>
      <c r="AK153" s="96"/>
      <c r="AL153" s="96"/>
      <c r="AM153" s="96"/>
      <c r="AN153" s="96"/>
      <c r="AO153" s="96"/>
      <c r="AP153" s="96"/>
      <c r="AQ153" s="96"/>
      <c r="AR153" s="96"/>
      <c r="AS153" s="96"/>
      <c r="AT153" s="96"/>
      <c r="AU153" s="96"/>
      <c r="AV153" s="96"/>
      <c r="AW153" s="96"/>
      <c r="AX153" s="96"/>
      <c r="AY153" s="96"/>
      <c r="AZ153" s="96"/>
      <c r="BA153" s="96"/>
      <c r="BB153" s="96"/>
      <c r="BC153" s="96"/>
      <c r="BD153" s="96"/>
      <c r="BE153" s="96"/>
      <c r="BF153" s="96"/>
      <c r="BG153" s="96"/>
      <c r="BH153" s="96"/>
      <c r="BI153" s="96"/>
      <c r="BJ153" s="96"/>
      <c r="BK153" s="96"/>
      <c r="BL153" s="96"/>
      <c r="BM153" s="96"/>
    </row>
    <row r="154" spans="1:65">
      <c r="A154" s="132">
        <v>45054</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96"/>
      <c r="AE154" s="96"/>
      <c r="AF154" s="96"/>
      <c r="AG154" s="96"/>
      <c r="AH154" s="96"/>
      <c r="AI154" s="96"/>
      <c r="AJ154" s="96"/>
      <c r="AK154" s="96"/>
      <c r="AL154" s="96"/>
      <c r="AM154" s="96"/>
      <c r="AN154" s="96"/>
      <c r="AO154" s="96"/>
      <c r="AP154" s="96"/>
      <c r="AQ154" s="96"/>
      <c r="AR154" s="96"/>
      <c r="AS154" s="96"/>
      <c r="AT154" s="96"/>
      <c r="AU154" s="96"/>
      <c r="AV154" s="96"/>
      <c r="AW154" s="96"/>
      <c r="AX154" s="96"/>
      <c r="AY154" s="96"/>
      <c r="AZ154" s="96"/>
      <c r="BA154" s="96"/>
      <c r="BB154" s="96"/>
      <c r="BC154" s="96"/>
      <c r="BD154" s="96"/>
      <c r="BE154" s="96"/>
      <c r="BF154" s="96"/>
      <c r="BG154" s="96"/>
      <c r="BH154" s="96"/>
      <c r="BI154" s="96"/>
      <c r="BJ154" s="96"/>
      <c r="BK154" s="96"/>
      <c r="BL154" s="96"/>
      <c r="BM154" s="96"/>
    </row>
    <row r="155" spans="1:65">
      <c r="A155" s="132">
        <v>45055</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96"/>
      <c r="AE155" s="96"/>
      <c r="AF155" s="96"/>
      <c r="AG155" s="96"/>
      <c r="AH155" s="96"/>
      <c r="AI155" s="96"/>
      <c r="AJ155" s="96"/>
      <c r="AK155" s="96"/>
      <c r="AL155" s="96"/>
      <c r="AM155" s="96"/>
      <c r="AN155" s="96"/>
      <c r="AO155" s="96"/>
      <c r="AP155" s="96"/>
      <c r="AQ155" s="96"/>
      <c r="AR155" s="96"/>
      <c r="AS155" s="96"/>
      <c r="AT155" s="96"/>
      <c r="AU155" s="96"/>
      <c r="AV155" s="96"/>
      <c r="AW155" s="96"/>
      <c r="AX155" s="96"/>
      <c r="AY155" s="96"/>
      <c r="AZ155" s="96"/>
      <c r="BA155" s="96"/>
      <c r="BB155" s="96"/>
      <c r="BC155" s="96"/>
      <c r="BD155" s="96"/>
      <c r="BE155" s="96"/>
      <c r="BF155" s="96"/>
      <c r="BG155" s="96"/>
      <c r="BH155" s="96"/>
      <c r="BI155" s="96"/>
      <c r="BJ155" s="96"/>
      <c r="BK155" s="96"/>
      <c r="BL155" s="96"/>
      <c r="BM155" s="96"/>
    </row>
    <row r="156" spans="1:65">
      <c r="A156" s="132">
        <v>45056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96"/>
      <c r="AE156" s="96"/>
      <c r="AF156" s="96"/>
      <c r="AG156" s="96"/>
      <c r="AH156" s="96"/>
      <c r="AI156" s="96"/>
      <c r="AJ156" s="96"/>
      <c r="AK156" s="96"/>
      <c r="AL156" s="96"/>
      <c r="AM156" s="96"/>
      <c r="AN156" s="96"/>
      <c r="AO156" s="96"/>
      <c r="AP156" s="96"/>
      <c r="AQ156" s="96"/>
      <c r="AR156" s="96"/>
      <c r="AS156" s="96"/>
      <c r="AT156" s="96"/>
      <c r="AU156" s="96"/>
      <c r="AV156" s="96"/>
      <c r="AW156" s="96"/>
      <c r="AX156" s="96"/>
      <c r="AY156" s="96"/>
      <c r="AZ156" s="96"/>
      <c r="BA156" s="96"/>
      <c r="BB156" s="96"/>
      <c r="BC156" s="96"/>
      <c r="BD156" s="96"/>
      <c r="BE156" s="96"/>
      <c r="BF156" s="96"/>
      <c r="BG156" s="96"/>
      <c r="BH156" s="96"/>
      <c r="BI156" s="96"/>
      <c r="BJ156" s="96"/>
      <c r="BK156" s="96"/>
      <c r="BL156" s="96"/>
      <c r="BM156" s="96"/>
    </row>
    <row r="157" spans="1:65">
      <c r="A157" s="132">
        <v>45057</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96"/>
      <c r="AL157" s="96"/>
      <c r="AM157" s="96"/>
      <c r="AN157" s="96"/>
      <c r="AO157" s="96"/>
      <c r="AP157" s="96"/>
      <c r="AQ157" s="96"/>
      <c r="AR157" s="96"/>
      <c r="AS157" s="96"/>
      <c r="AT157" s="96"/>
      <c r="AU157" s="96"/>
      <c r="AV157" s="96"/>
      <c r="AW157" s="96"/>
      <c r="AX157" s="96"/>
      <c r="AY157" s="96"/>
      <c r="AZ157" s="96"/>
      <c r="BA157" s="96"/>
      <c r="BB157" s="96"/>
      <c r="BC157" s="96"/>
      <c r="BD157" s="96"/>
      <c r="BE157" s="96"/>
      <c r="BF157" s="96"/>
      <c r="BG157" s="96"/>
      <c r="BH157" s="96"/>
      <c r="BI157" s="96"/>
      <c r="BJ157" s="96"/>
      <c r="BK157" s="96"/>
      <c r="BL157" s="96"/>
      <c r="BM157" s="96"/>
    </row>
    <row r="158" spans="1:65">
      <c r="A158" s="132">
        <v>45058</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96"/>
      <c r="AE158" s="96"/>
      <c r="AF158" s="96"/>
      <c r="AG158" s="96"/>
      <c r="AH158" s="96"/>
      <c r="AI158" s="96"/>
      <c r="AJ158" s="96"/>
      <c r="AK158" s="96"/>
      <c r="AL158" s="96"/>
      <c r="AM158" s="96"/>
      <c r="AN158" s="96"/>
      <c r="AO158" s="96"/>
      <c r="AP158" s="96"/>
      <c r="AQ158" s="96"/>
      <c r="AR158" s="96"/>
      <c r="AS158" s="96"/>
      <c r="AT158" s="96"/>
      <c r="AU158" s="96"/>
      <c r="AV158" s="96"/>
      <c r="AW158" s="96"/>
      <c r="AX158" s="96"/>
      <c r="AY158" s="96"/>
      <c r="AZ158" s="96"/>
      <c r="BA158" s="96"/>
      <c r="BB158" s="96"/>
      <c r="BC158" s="96"/>
      <c r="BD158" s="96"/>
      <c r="BE158" s="96"/>
      <c r="BF158" s="96"/>
      <c r="BG158" s="96"/>
      <c r="BH158" s="96"/>
      <c r="BI158" s="96"/>
      <c r="BJ158" s="96"/>
      <c r="BK158" s="96"/>
      <c r="BL158" s="96"/>
      <c r="BM158" s="96"/>
    </row>
    <row r="159" spans="1:65">
      <c r="A159" s="132">
        <v>45059</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96"/>
      <c r="AE159" s="96"/>
      <c r="AF159" s="96"/>
      <c r="AG159" s="96"/>
      <c r="AH159" s="96"/>
      <c r="AI159" s="96"/>
      <c r="AJ159" s="96"/>
      <c r="AK159" s="96"/>
      <c r="AL159" s="96"/>
      <c r="AM159" s="96"/>
      <c r="AN159" s="96"/>
      <c r="AO159" s="96"/>
      <c r="AP159" s="96"/>
      <c r="AQ159" s="96"/>
      <c r="AR159" s="96"/>
      <c r="AS159" s="96"/>
      <c r="AT159" s="96"/>
      <c r="AU159" s="96"/>
      <c r="AV159" s="96"/>
      <c r="AW159" s="96"/>
      <c r="AX159" s="96"/>
      <c r="AY159" s="96"/>
      <c r="AZ159" s="96"/>
      <c r="BA159" s="96"/>
      <c r="BB159" s="96"/>
      <c r="BC159" s="96"/>
      <c r="BD159" s="96"/>
      <c r="BE159" s="96"/>
      <c r="BF159" s="96"/>
      <c r="BG159" s="96"/>
      <c r="BH159" s="96"/>
      <c r="BI159" s="96"/>
      <c r="BJ159" s="96"/>
      <c r="BK159" s="96"/>
      <c r="BL159" s="96"/>
      <c r="BM159" s="96"/>
    </row>
    <row r="160" spans="1:65">
      <c r="A160" s="132">
        <v>45060</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96"/>
      <c r="AL160" s="96"/>
      <c r="AM160" s="96"/>
      <c r="AN160" s="96"/>
      <c r="AO160" s="96"/>
      <c r="AP160" s="96"/>
      <c r="AQ160" s="96"/>
      <c r="AR160" s="96"/>
      <c r="AS160" s="96"/>
      <c r="AT160" s="96"/>
      <c r="AU160" s="96"/>
      <c r="AV160" s="96"/>
      <c r="AW160" s="96"/>
      <c r="AX160" s="96"/>
      <c r="AY160" s="96"/>
      <c r="AZ160" s="96"/>
      <c r="BA160" s="96"/>
      <c r="BB160" s="96"/>
      <c r="BC160" s="96"/>
      <c r="BD160" s="96"/>
      <c r="BE160" s="96"/>
      <c r="BF160" s="96"/>
      <c r="BG160" s="96"/>
      <c r="BH160" s="96"/>
      <c r="BI160" s="96"/>
      <c r="BJ160" s="96"/>
      <c r="BK160" s="96"/>
      <c r="BL160" s="96"/>
      <c r="BM160" s="96"/>
    </row>
    <row r="161" spans="1:65">
      <c r="A161" s="132">
        <v>45061</v>
      </c>
      <c r="B161" s="96"/>
      <c r="C161" s="96"/>
      <c r="D161" s="96"/>
      <c r="E161" s="96"/>
      <c r="F161" s="96"/>
      <c r="G161" s="96"/>
      <c r="H161" s="96"/>
      <c r="I161" s="96"/>
      <c r="J161" s="96"/>
      <c r="K161" s="96"/>
      <c r="L161" s="96"/>
      <c r="M161" s="96"/>
      <c r="N161" s="96"/>
      <c r="O161" s="96"/>
      <c r="P161" s="96"/>
      <c r="Q161" s="96"/>
      <c r="R161" s="96"/>
      <c r="S161" s="96"/>
      <c r="T161" s="96"/>
      <c r="U161" s="96"/>
      <c r="V161" s="96"/>
      <c r="W161" s="96"/>
      <c r="X161" s="96"/>
      <c r="Y161" s="96"/>
      <c r="Z161" s="96"/>
      <c r="AA161" s="96"/>
      <c r="AB161" s="96"/>
      <c r="AC161" s="96"/>
      <c r="AD161" s="96"/>
      <c r="AE161" s="96"/>
      <c r="AF161" s="96"/>
      <c r="AG161" s="96"/>
      <c r="AH161" s="96"/>
      <c r="AI161" s="96"/>
      <c r="AJ161" s="96"/>
      <c r="AK161" s="96"/>
      <c r="AL161" s="96"/>
      <c r="AM161" s="96"/>
      <c r="AN161" s="96"/>
      <c r="AO161" s="96"/>
      <c r="AP161" s="96"/>
      <c r="AQ161" s="96"/>
      <c r="AR161" s="96"/>
      <c r="AS161" s="96"/>
      <c r="AT161" s="96"/>
      <c r="AU161" s="96"/>
      <c r="AV161" s="96"/>
      <c r="AW161" s="96"/>
      <c r="AX161" s="96"/>
      <c r="AY161" s="96"/>
      <c r="AZ161" s="96"/>
      <c r="BA161" s="96"/>
      <c r="BB161" s="96"/>
      <c r="BC161" s="96"/>
      <c r="BD161" s="96"/>
      <c r="BE161" s="96"/>
      <c r="BF161" s="96"/>
      <c r="BG161" s="96"/>
      <c r="BH161" s="96"/>
      <c r="BI161" s="96"/>
      <c r="BJ161" s="96"/>
      <c r="BK161" s="96"/>
      <c r="BL161" s="96"/>
      <c r="BM161" s="96"/>
    </row>
    <row r="162" spans="1:65">
      <c r="A162" s="132">
        <v>45062</v>
      </c>
      <c r="B162" s="96"/>
      <c r="C162" s="96"/>
      <c r="D162" s="96"/>
      <c r="E162" s="96"/>
      <c r="F162" s="96"/>
      <c r="G162" s="96"/>
      <c r="H162" s="96"/>
      <c r="I162" s="96"/>
      <c r="J162" s="96"/>
      <c r="K162" s="96"/>
      <c r="L162" s="96"/>
      <c r="M162" s="96"/>
      <c r="N162" s="96"/>
      <c r="O162" s="96"/>
      <c r="P162" s="96"/>
      <c r="Q162" s="96"/>
      <c r="R162" s="96"/>
      <c r="S162" s="96"/>
      <c r="T162" s="96"/>
      <c r="U162" s="96"/>
      <c r="V162" s="96"/>
      <c r="W162" s="96"/>
      <c r="X162" s="96"/>
      <c r="Y162" s="96"/>
      <c r="Z162" s="96"/>
      <c r="AA162" s="96"/>
      <c r="AB162" s="96"/>
      <c r="AC162" s="96"/>
      <c r="AD162" s="96"/>
      <c r="AE162" s="96"/>
      <c r="AF162" s="96"/>
      <c r="AG162" s="96"/>
      <c r="AH162" s="96"/>
      <c r="AI162" s="96"/>
      <c r="AJ162" s="96"/>
      <c r="AK162" s="96"/>
      <c r="AL162" s="96"/>
      <c r="AM162" s="96"/>
      <c r="AN162" s="96"/>
      <c r="AO162" s="96"/>
      <c r="AP162" s="96"/>
      <c r="AQ162" s="96"/>
      <c r="AR162" s="96"/>
      <c r="AS162" s="96"/>
      <c r="AT162" s="96"/>
      <c r="AU162" s="96"/>
      <c r="AV162" s="96"/>
      <c r="AW162" s="96"/>
      <c r="AX162" s="96"/>
      <c r="AY162" s="96"/>
      <c r="AZ162" s="96"/>
      <c r="BA162" s="96"/>
      <c r="BB162" s="96"/>
      <c r="BC162" s="96"/>
      <c r="BD162" s="96"/>
      <c r="BE162" s="96"/>
      <c r="BF162" s="96"/>
      <c r="BG162" s="96"/>
      <c r="BH162" s="96"/>
      <c r="BI162" s="96"/>
      <c r="BJ162" s="96"/>
      <c r="BK162" s="96"/>
      <c r="BL162" s="96"/>
      <c r="BM162" s="96"/>
    </row>
    <row r="163" spans="1:65">
      <c r="A163" s="132">
        <v>45063</v>
      </c>
      <c r="B163" s="96"/>
      <c r="C163" s="96"/>
      <c r="D163" s="96"/>
      <c r="E163" s="96"/>
      <c r="F163" s="96"/>
      <c r="G163" s="96"/>
      <c r="H163" s="96"/>
      <c r="I163" s="96"/>
      <c r="J163" s="96"/>
      <c r="K163" s="96"/>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96"/>
      <c r="AI163" s="96"/>
      <c r="AJ163" s="96"/>
      <c r="AK163" s="96"/>
      <c r="AL163" s="96"/>
      <c r="AM163" s="96"/>
      <c r="AN163" s="96"/>
      <c r="AO163" s="96"/>
      <c r="AP163" s="96"/>
      <c r="AQ163" s="96"/>
      <c r="AR163" s="96"/>
      <c r="AS163" s="96"/>
      <c r="AT163" s="96"/>
      <c r="AU163" s="96"/>
      <c r="AV163" s="96"/>
      <c r="AW163" s="96"/>
      <c r="AX163" s="96"/>
      <c r="AY163" s="96"/>
      <c r="AZ163" s="96"/>
      <c r="BA163" s="96"/>
      <c r="BB163" s="96"/>
      <c r="BC163" s="96"/>
      <c r="BD163" s="96"/>
      <c r="BE163" s="96"/>
      <c r="BF163" s="96"/>
      <c r="BG163" s="96"/>
      <c r="BH163" s="96"/>
      <c r="BI163" s="96"/>
      <c r="BJ163" s="96"/>
      <c r="BK163" s="96"/>
      <c r="BL163" s="96"/>
      <c r="BM163" s="96"/>
    </row>
    <row r="164" spans="1:65">
      <c r="A164" s="132">
        <v>45064</v>
      </c>
      <c r="B164" s="96"/>
      <c r="C164" s="96"/>
      <c r="D164" s="96"/>
      <c r="E164" s="96"/>
      <c r="F164" s="96"/>
      <c r="G164" s="96"/>
      <c r="H164" s="96"/>
      <c r="I164" s="96"/>
      <c r="J164" s="96"/>
      <c r="K164" s="96"/>
      <c r="L164" s="96"/>
      <c r="M164" s="96"/>
      <c r="N164" s="96"/>
      <c r="O164" s="96"/>
      <c r="P164" s="96"/>
      <c r="Q164" s="96"/>
      <c r="R164" s="96"/>
      <c r="S164" s="96"/>
      <c r="T164" s="96"/>
      <c r="U164" s="96"/>
      <c r="V164" s="96"/>
      <c r="W164" s="96"/>
      <c r="X164" s="96"/>
      <c r="Y164" s="96"/>
      <c r="Z164" s="96"/>
      <c r="AA164" s="96"/>
      <c r="AB164" s="96"/>
      <c r="AC164" s="96"/>
      <c r="AD164" s="96"/>
      <c r="AE164" s="96"/>
      <c r="AF164" s="96"/>
      <c r="AG164" s="96"/>
      <c r="AH164" s="96"/>
      <c r="AI164" s="96"/>
      <c r="AJ164" s="96"/>
      <c r="AK164" s="96"/>
      <c r="AL164" s="96"/>
      <c r="AM164" s="96"/>
      <c r="AN164" s="96"/>
      <c r="AO164" s="96"/>
      <c r="AP164" s="96"/>
      <c r="AQ164" s="96"/>
      <c r="AR164" s="96"/>
      <c r="AS164" s="96"/>
      <c r="AT164" s="96"/>
      <c r="AU164" s="96"/>
      <c r="AV164" s="96"/>
      <c r="AW164" s="96"/>
      <c r="AX164" s="96"/>
      <c r="AY164" s="96"/>
      <c r="AZ164" s="96"/>
      <c r="BA164" s="96"/>
      <c r="BB164" s="96"/>
      <c r="BC164" s="96"/>
      <c r="BD164" s="96"/>
      <c r="BE164" s="96"/>
      <c r="BF164" s="96"/>
      <c r="BG164" s="96"/>
      <c r="BH164" s="96"/>
      <c r="BI164" s="96"/>
      <c r="BJ164" s="96"/>
      <c r="BK164" s="96"/>
      <c r="BL164" s="96"/>
      <c r="BM164" s="96"/>
    </row>
    <row r="165" spans="1:65">
      <c r="A165" s="132">
        <v>45065</v>
      </c>
      <c r="B165" s="96"/>
      <c r="C165" s="96"/>
      <c r="D165" s="96"/>
      <c r="E165" s="96"/>
      <c r="F165" s="96"/>
      <c r="G165" s="96"/>
      <c r="H165" s="96"/>
      <c r="I165" s="96"/>
      <c r="J165" s="96"/>
      <c r="K165" s="96"/>
      <c r="L165" s="96"/>
      <c r="M165" s="96"/>
      <c r="N165" s="96"/>
      <c r="O165" s="96"/>
      <c r="P165" s="96"/>
      <c r="Q165" s="96"/>
      <c r="R165" s="96"/>
      <c r="S165" s="96"/>
      <c r="T165" s="96"/>
      <c r="U165" s="96"/>
      <c r="V165" s="96"/>
      <c r="W165" s="96"/>
      <c r="X165" s="96"/>
      <c r="Y165" s="96"/>
      <c r="Z165" s="96"/>
      <c r="AA165" s="96"/>
      <c r="AB165" s="96"/>
      <c r="AC165" s="96"/>
      <c r="AD165" s="96"/>
      <c r="AE165" s="96"/>
      <c r="AF165" s="96"/>
      <c r="AG165" s="96"/>
      <c r="AH165" s="96"/>
      <c r="AI165" s="96"/>
      <c r="AJ165" s="96"/>
      <c r="AK165" s="96"/>
      <c r="AL165" s="96"/>
      <c r="AM165" s="96"/>
      <c r="AN165" s="96"/>
      <c r="AO165" s="96"/>
      <c r="AP165" s="96"/>
      <c r="AQ165" s="96"/>
      <c r="AR165" s="96"/>
      <c r="AS165" s="96"/>
      <c r="AT165" s="96"/>
      <c r="AU165" s="96"/>
      <c r="AV165" s="96"/>
      <c r="AW165" s="96"/>
      <c r="AX165" s="96"/>
      <c r="AY165" s="96"/>
      <c r="AZ165" s="96"/>
      <c r="BA165" s="96"/>
      <c r="BB165" s="96"/>
      <c r="BC165" s="96"/>
      <c r="BD165" s="96"/>
      <c r="BE165" s="96"/>
      <c r="BF165" s="96"/>
      <c r="BG165" s="96"/>
      <c r="BH165" s="96"/>
      <c r="BI165" s="96"/>
      <c r="BJ165" s="96"/>
      <c r="BK165" s="96"/>
      <c r="BL165" s="96"/>
      <c r="BM165" s="96"/>
    </row>
    <row r="166" spans="1:65">
      <c r="A166" s="132">
        <v>45066</v>
      </c>
      <c r="B166" s="96"/>
      <c r="C166" s="96"/>
      <c r="D166" s="96"/>
      <c r="E166" s="96"/>
      <c r="F166" s="96"/>
      <c r="G166" s="96"/>
      <c r="H166" s="96"/>
      <c r="I166" s="96"/>
      <c r="J166" s="96"/>
      <c r="K166" s="96"/>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96"/>
      <c r="AI166" s="96"/>
      <c r="AJ166" s="96"/>
      <c r="AK166" s="96"/>
      <c r="AL166" s="96"/>
      <c r="AM166" s="96"/>
      <c r="AN166" s="96"/>
      <c r="AO166" s="96"/>
      <c r="AP166" s="96"/>
      <c r="AQ166" s="96"/>
      <c r="AR166" s="96"/>
      <c r="AS166" s="96"/>
      <c r="AT166" s="96"/>
      <c r="AU166" s="96"/>
      <c r="AV166" s="96"/>
      <c r="AW166" s="96"/>
      <c r="AX166" s="96"/>
      <c r="AY166" s="96"/>
      <c r="AZ166" s="96"/>
      <c r="BA166" s="96"/>
      <c r="BB166" s="96"/>
      <c r="BC166" s="96"/>
      <c r="BD166" s="96"/>
      <c r="BE166" s="96"/>
      <c r="BF166" s="96"/>
      <c r="BG166" s="96"/>
      <c r="BH166" s="96"/>
      <c r="BI166" s="96"/>
      <c r="BJ166" s="96"/>
      <c r="BK166" s="96"/>
      <c r="BL166" s="96"/>
      <c r="BM166" s="96"/>
    </row>
    <row r="167" spans="1:65">
      <c r="A167" s="132">
        <v>45067</v>
      </c>
      <c r="B167" s="96"/>
      <c r="C167" s="96"/>
      <c r="D167" s="96"/>
      <c r="E167" s="96"/>
      <c r="F167" s="96"/>
      <c r="G167" s="96"/>
      <c r="H167" s="96"/>
      <c r="I167" s="96"/>
      <c r="J167" s="96"/>
      <c r="K167" s="96"/>
      <c r="L167" s="96"/>
      <c r="M167" s="96"/>
      <c r="N167" s="96"/>
      <c r="O167" s="96"/>
      <c r="P167" s="96"/>
      <c r="Q167" s="96"/>
      <c r="R167" s="96"/>
      <c r="S167" s="96"/>
      <c r="T167" s="96"/>
      <c r="U167" s="96"/>
      <c r="V167" s="96"/>
      <c r="W167" s="96"/>
      <c r="X167" s="96"/>
      <c r="Y167" s="96"/>
      <c r="Z167" s="96"/>
      <c r="AA167" s="96"/>
      <c r="AB167" s="96"/>
      <c r="AC167" s="96"/>
      <c r="AD167" s="96"/>
      <c r="AE167" s="96"/>
      <c r="AF167" s="96"/>
      <c r="AG167" s="96"/>
      <c r="AH167" s="96"/>
      <c r="AI167" s="96"/>
      <c r="AJ167" s="96"/>
      <c r="AK167" s="96"/>
      <c r="AL167" s="96"/>
      <c r="AM167" s="96"/>
      <c r="AN167" s="96"/>
      <c r="AO167" s="96"/>
      <c r="AP167" s="96"/>
      <c r="AQ167" s="96"/>
      <c r="AR167" s="96"/>
      <c r="AS167" s="96"/>
      <c r="AT167" s="96"/>
      <c r="AU167" s="96"/>
      <c r="AV167" s="96"/>
      <c r="AW167" s="96"/>
      <c r="AX167" s="96"/>
      <c r="AY167" s="96"/>
      <c r="AZ167" s="96"/>
      <c r="BA167" s="96"/>
      <c r="BB167" s="96"/>
      <c r="BC167" s="96"/>
      <c r="BD167" s="96"/>
      <c r="BE167" s="96"/>
      <c r="BF167" s="96"/>
      <c r="BG167" s="96"/>
      <c r="BH167" s="96"/>
      <c r="BI167" s="96"/>
      <c r="BJ167" s="96"/>
      <c r="BK167" s="96"/>
      <c r="BL167" s="96"/>
      <c r="BM167" s="96"/>
    </row>
    <row r="168" spans="1:65">
      <c r="A168" s="132">
        <v>45068</v>
      </c>
      <c r="B168" s="96"/>
      <c r="C168" s="96"/>
      <c r="D168" s="96"/>
      <c r="E168" s="96"/>
      <c r="F168" s="96"/>
      <c r="G168" s="96"/>
      <c r="H168" s="96"/>
      <c r="I168" s="96"/>
      <c r="J168" s="96"/>
      <c r="K168" s="96"/>
      <c r="L168" s="96"/>
      <c r="M168" s="96"/>
      <c r="N168" s="96"/>
      <c r="O168" s="96"/>
      <c r="P168" s="96"/>
      <c r="Q168" s="96"/>
      <c r="R168" s="96"/>
      <c r="S168" s="96"/>
      <c r="T168" s="96"/>
      <c r="U168" s="96"/>
      <c r="V168" s="96"/>
      <c r="W168" s="96"/>
      <c r="X168" s="96"/>
      <c r="Y168" s="96"/>
      <c r="Z168" s="96"/>
      <c r="AA168" s="96"/>
      <c r="AB168" s="96"/>
      <c r="AC168" s="96"/>
      <c r="AD168" s="96"/>
      <c r="AE168" s="96"/>
      <c r="AF168" s="96"/>
      <c r="AG168" s="96"/>
      <c r="AH168" s="96"/>
      <c r="AI168" s="96"/>
      <c r="AJ168" s="96"/>
      <c r="AK168" s="96"/>
      <c r="AL168" s="96"/>
      <c r="AM168" s="96"/>
      <c r="AN168" s="96"/>
      <c r="AO168" s="96"/>
      <c r="AP168" s="96"/>
      <c r="AQ168" s="96"/>
      <c r="AR168" s="96"/>
      <c r="AS168" s="96"/>
      <c r="AT168" s="96"/>
      <c r="AU168" s="96"/>
      <c r="AV168" s="96"/>
      <c r="AW168" s="96"/>
      <c r="AX168" s="96"/>
      <c r="AY168" s="96"/>
      <c r="AZ168" s="96"/>
      <c r="BA168" s="96"/>
      <c r="BB168" s="96"/>
      <c r="BC168" s="96"/>
      <c r="BD168" s="96"/>
      <c r="BE168" s="96"/>
      <c r="BF168" s="96"/>
      <c r="BG168" s="96"/>
      <c r="BH168" s="96"/>
      <c r="BI168" s="96"/>
      <c r="BJ168" s="96"/>
      <c r="BK168" s="96"/>
      <c r="BL168" s="96"/>
      <c r="BM168" s="96"/>
    </row>
    <row r="169" spans="1:65">
      <c r="A169" s="132">
        <v>45069</v>
      </c>
      <c r="B169" s="96"/>
      <c r="C169" s="96"/>
      <c r="D169" s="96"/>
      <c r="E169" s="96"/>
      <c r="F169" s="96"/>
      <c r="G169" s="96"/>
      <c r="H169" s="96"/>
      <c r="I169" s="96"/>
      <c r="J169" s="96"/>
      <c r="K169" s="96"/>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96"/>
      <c r="AL169" s="96"/>
      <c r="AM169" s="96"/>
      <c r="AN169" s="96"/>
      <c r="AO169" s="96"/>
      <c r="AP169" s="96"/>
      <c r="AQ169" s="96"/>
      <c r="AR169" s="96"/>
      <c r="AS169" s="96"/>
      <c r="AT169" s="96"/>
      <c r="AU169" s="96"/>
      <c r="AV169" s="96"/>
      <c r="AW169" s="96"/>
      <c r="AX169" s="96"/>
      <c r="AY169" s="96"/>
      <c r="AZ169" s="96"/>
      <c r="BA169" s="96"/>
      <c r="BB169" s="96"/>
      <c r="BC169" s="96"/>
      <c r="BD169" s="96"/>
      <c r="BE169" s="96"/>
      <c r="BF169" s="96"/>
      <c r="BG169" s="96"/>
      <c r="BH169" s="96"/>
      <c r="BI169" s="96"/>
      <c r="BJ169" s="96"/>
      <c r="BK169" s="96"/>
      <c r="BL169" s="96"/>
      <c r="BM169" s="96"/>
    </row>
    <row r="170" spans="1:65">
      <c r="A170" s="132">
        <v>45070</v>
      </c>
      <c r="B170" s="96"/>
      <c r="C170" s="96"/>
      <c r="D170" s="96"/>
      <c r="E170" s="96"/>
      <c r="F170" s="96"/>
      <c r="G170" s="96"/>
      <c r="H170" s="96"/>
      <c r="I170" s="96"/>
      <c r="J170" s="96"/>
      <c r="K170" s="96"/>
      <c r="L170" s="96"/>
      <c r="M170" s="96"/>
      <c r="N170" s="96"/>
      <c r="O170" s="96"/>
      <c r="P170" s="96"/>
      <c r="Q170" s="96"/>
      <c r="R170" s="96"/>
      <c r="S170" s="96"/>
      <c r="T170" s="96"/>
      <c r="U170" s="96"/>
      <c r="V170" s="96"/>
      <c r="W170" s="96"/>
      <c r="X170" s="96"/>
      <c r="Y170" s="96"/>
      <c r="Z170" s="96"/>
      <c r="AA170" s="96"/>
      <c r="AB170" s="96"/>
      <c r="AC170" s="96"/>
      <c r="AD170" s="96"/>
      <c r="AE170" s="96"/>
      <c r="AF170" s="96"/>
      <c r="AG170" s="96"/>
      <c r="AH170" s="96"/>
      <c r="AI170" s="96"/>
      <c r="AJ170" s="96"/>
      <c r="AK170" s="96"/>
      <c r="AL170" s="96"/>
      <c r="AM170" s="96"/>
      <c r="AN170" s="96"/>
      <c r="AO170" s="96"/>
      <c r="AP170" s="96"/>
      <c r="AQ170" s="96"/>
      <c r="AR170" s="96"/>
      <c r="AS170" s="96"/>
      <c r="AT170" s="96"/>
      <c r="AU170" s="96"/>
      <c r="AV170" s="96"/>
      <c r="AW170" s="96"/>
      <c r="AX170" s="96"/>
      <c r="AY170" s="96"/>
      <c r="AZ170" s="96"/>
      <c r="BA170" s="96"/>
      <c r="BB170" s="96"/>
      <c r="BC170" s="96"/>
      <c r="BD170" s="96"/>
      <c r="BE170" s="96"/>
      <c r="BF170" s="96"/>
      <c r="BG170" s="96"/>
      <c r="BH170" s="96"/>
      <c r="BI170" s="96"/>
      <c r="BJ170" s="96"/>
      <c r="BK170" s="96"/>
      <c r="BL170" s="96"/>
      <c r="BM170" s="96"/>
    </row>
    <row r="171" spans="1:65">
      <c r="A171" s="132">
        <v>45071</v>
      </c>
      <c r="B171" s="96"/>
      <c r="C171" s="96"/>
      <c r="D171" s="96"/>
      <c r="E171" s="96"/>
      <c r="F171" s="96"/>
      <c r="G171" s="96"/>
      <c r="H171" s="96"/>
      <c r="I171" s="96"/>
      <c r="J171" s="96"/>
      <c r="K171" s="96"/>
      <c r="L171" s="96"/>
      <c r="M171" s="96"/>
      <c r="N171" s="96"/>
      <c r="O171" s="96"/>
      <c r="P171" s="96"/>
      <c r="Q171" s="96"/>
      <c r="R171" s="96"/>
      <c r="S171" s="96"/>
      <c r="T171" s="96"/>
      <c r="U171" s="96"/>
      <c r="V171" s="96"/>
      <c r="W171" s="96"/>
      <c r="X171" s="96"/>
      <c r="Y171" s="96"/>
      <c r="Z171" s="96"/>
      <c r="AA171" s="96"/>
      <c r="AB171" s="96"/>
      <c r="AC171" s="96"/>
      <c r="AD171" s="96"/>
      <c r="AE171" s="96"/>
      <c r="AF171" s="96"/>
      <c r="AG171" s="96"/>
      <c r="AH171" s="96"/>
      <c r="AI171" s="96"/>
      <c r="AJ171" s="96"/>
      <c r="AK171" s="96"/>
      <c r="AL171" s="96"/>
      <c r="AM171" s="96"/>
      <c r="AN171" s="96"/>
      <c r="AO171" s="96"/>
      <c r="AP171" s="96"/>
      <c r="AQ171" s="96"/>
      <c r="AR171" s="96"/>
      <c r="AS171" s="96"/>
      <c r="AT171" s="96"/>
      <c r="AU171" s="96"/>
      <c r="AV171" s="96"/>
      <c r="AW171" s="96"/>
      <c r="AX171" s="96"/>
      <c r="AY171" s="96"/>
      <c r="AZ171" s="96"/>
      <c r="BA171" s="96"/>
      <c r="BB171" s="96"/>
      <c r="BC171" s="96"/>
      <c r="BD171" s="96"/>
      <c r="BE171" s="96"/>
      <c r="BF171" s="96"/>
      <c r="BG171" s="96"/>
      <c r="BH171" s="96"/>
      <c r="BI171" s="96"/>
      <c r="BJ171" s="96"/>
      <c r="BK171" s="96"/>
      <c r="BL171" s="96"/>
      <c r="BM171" s="96"/>
    </row>
    <row r="172" spans="1:65">
      <c r="A172" s="132">
        <v>45072</v>
      </c>
      <c r="B172" s="96"/>
      <c r="C172" s="96"/>
      <c r="D172" s="96"/>
      <c r="E172" s="96"/>
      <c r="F172" s="96"/>
      <c r="G172" s="96"/>
      <c r="H172" s="96"/>
      <c r="I172" s="96"/>
      <c r="J172" s="96"/>
      <c r="K172" s="96"/>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96"/>
      <c r="AL172" s="96"/>
      <c r="AM172" s="96"/>
      <c r="AN172" s="96"/>
      <c r="AO172" s="96"/>
      <c r="AP172" s="96"/>
      <c r="AQ172" s="96"/>
      <c r="AR172" s="96"/>
      <c r="AS172" s="96"/>
      <c r="AT172" s="96"/>
      <c r="AU172" s="96"/>
      <c r="AV172" s="96"/>
      <c r="AW172" s="96"/>
      <c r="AX172" s="96"/>
      <c r="AY172" s="96"/>
      <c r="AZ172" s="96"/>
      <c r="BA172" s="96"/>
      <c r="BB172" s="96"/>
      <c r="BC172" s="96"/>
      <c r="BD172" s="96"/>
      <c r="BE172" s="96"/>
      <c r="BF172" s="96"/>
      <c r="BG172" s="96"/>
      <c r="BH172" s="96"/>
      <c r="BI172" s="96"/>
      <c r="BJ172" s="96"/>
      <c r="BK172" s="96"/>
      <c r="BL172" s="96"/>
      <c r="BM172" s="96"/>
    </row>
    <row r="173" spans="1:65">
      <c r="A173" s="132">
        <v>45073</v>
      </c>
      <c r="B173" s="96"/>
      <c r="C173" s="96"/>
      <c r="D173" s="96"/>
      <c r="E173" s="96"/>
      <c r="F173" s="96"/>
      <c r="G173" s="96"/>
      <c r="H173" s="96"/>
      <c r="I173" s="96"/>
      <c r="J173" s="96"/>
      <c r="K173" s="96"/>
      <c r="L173" s="96"/>
      <c r="M173" s="96"/>
      <c r="N173" s="96"/>
      <c r="O173" s="96"/>
      <c r="P173" s="96"/>
      <c r="Q173" s="96"/>
      <c r="R173" s="96"/>
      <c r="S173" s="96"/>
      <c r="T173" s="96"/>
      <c r="U173" s="96"/>
      <c r="V173" s="96"/>
      <c r="W173" s="96"/>
      <c r="X173" s="96"/>
      <c r="Y173" s="96"/>
      <c r="Z173" s="96"/>
      <c r="AA173" s="96"/>
      <c r="AB173" s="96"/>
      <c r="AC173" s="96"/>
      <c r="AD173" s="96"/>
      <c r="AE173" s="96"/>
      <c r="AF173" s="96"/>
      <c r="AG173" s="96"/>
      <c r="AH173" s="96"/>
      <c r="AI173" s="96"/>
      <c r="AJ173" s="96"/>
      <c r="AK173" s="96"/>
      <c r="AL173" s="96"/>
      <c r="AM173" s="96"/>
      <c r="AN173" s="96"/>
      <c r="AO173" s="96"/>
      <c r="AP173" s="96"/>
      <c r="AQ173" s="96"/>
      <c r="AR173" s="96"/>
      <c r="AS173" s="96"/>
      <c r="AT173" s="96"/>
      <c r="AU173" s="96"/>
      <c r="AV173" s="96"/>
      <c r="AW173" s="96"/>
      <c r="AX173" s="96"/>
      <c r="AY173" s="96"/>
      <c r="AZ173" s="96"/>
      <c r="BA173" s="96"/>
      <c r="BB173" s="96"/>
      <c r="BC173" s="96"/>
      <c r="BD173" s="96"/>
      <c r="BE173" s="96"/>
      <c r="BF173" s="96"/>
      <c r="BG173" s="96"/>
      <c r="BH173" s="96"/>
      <c r="BI173" s="96"/>
      <c r="BJ173" s="96"/>
      <c r="BK173" s="96"/>
      <c r="BL173" s="96"/>
      <c r="BM173" s="96"/>
    </row>
    <row r="174" spans="1:65">
      <c r="A174" s="132">
        <v>45074</v>
      </c>
      <c r="B174" s="96"/>
      <c r="C174" s="96"/>
      <c r="D174" s="96"/>
      <c r="E174" s="96"/>
      <c r="F174" s="96"/>
      <c r="G174" s="96"/>
      <c r="H174" s="96"/>
      <c r="I174" s="96"/>
      <c r="J174" s="96"/>
      <c r="K174" s="96"/>
      <c r="L174" s="96"/>
      <c r="M174" s="96"/>
      <c r="N174" s="96"/>
      <c r="O174" s="96"/>
      <c r="P174" s="96"/>
      <c r="Q174" s="96"/>
      <c r="R174" s="96"/>
      <c r="S174" s="96"/>
      <c r="T174" s="96"/>
      <c r="U174" s="96"/>
      <c r="V174" s="96"/>
      <c r="W174" s="96"/>
      <c r="X174" s="96"/>
      <c r="Y174" s="96"/>
      <c r="Z174" s="96"/>
      <c r="AA174" s="96"/>
      <c r="AB174" s="96"/>
      <c r="AC174" s="96"/>
      <c r="AD174" s="96"/>
      <c r="AE174" s="96"/>
      <c r="AF174" s="96"/>
      <c r="AG174" s="96"/>
      <c r="AH174" s="96"/>
      <c r="AI174" s="96"/>
      <c r="AJ174" s="96"/>
      <c r="AK174" s="96"/>
      <c r="AL174" s="96"/>
      <c r="AM174" s="96"/>
      <c r="AN174" s="96"/>
      <c r="AO174" s="96"/>
      <c r="AP174" s="96"/>
      <c r="AQ174" s="96"/>
      <c r="AR174" s="96"/>
      <c r="AS174" s="96"/>
      <c r="AT174" s="96"/>
      <c r="AU174" s="96"/>
      <c r="AV174" s="96"/>
      <c r="AW174" s="96"/>
      <c r="AX174" s="96"/>
      <c r="AY174" s="96"/>
      <c r="AZ174" s="96"/>
      <c r="BA174" s="96"/>
      <c r="BB174" s="96"/>
      <c r="BC174" s="96"/>
      <c r="BD174" s="96"/>
      <c r="BE174" s="96"/>
      <c r="BF174" s="96"/>
      <c r="BG174" s="96"/>
      <c r="BH174" s="96"/>
      <c r="BI174" s="96"/>
      <c r="BJ174" s="96"/>
      <c r="BK174" s="96"/>
      <c r="BL174" s="96"/>
      <c r="BM174" s="96"/>
    </row>
    <row r="175" spans="1:65">
      <c r="A175" s="132">
        <v>45075</v>
      </c>
      <c r="B175" s="96"/>
      <c r="C175" s="96"/>
      <c r="D175" s="96"/>
      <c r="E175" s="96"/>
      <c r="F175" s="96"/>
      <c r="G175" s="96"/>
      <c r="H175" s="96"/>
      <c r="I175" s="96"/>
      <c r="J175" s="96"/>
      <c r="K175" s="96"/>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96"/>
      <c r="AL175" s="96"/>
      <c r="AM175" s="96"/>
      <c r="AN175" s="96"/>
      <c r="AO175" s="96"/>
      <c r="AP175" s="96"/>
      <c r="AQ175" s="96"/>
      <c r="AR175" s="96"/>
      <c r="AS175" s="96"/>
      <c r="AT175" s="96"/>
      <c r="AU175" s="96"/>
      <c r="AV175" s="96"/>
      <c r="AW175" s="96"/>
      <c r="AX175" s="96"/>
      <c r="AY175" s="96"/>
      <c r="AZ175" s="96"/>
      <c r="BA175" s="96"/>
      <c r="BB175" s="96"/>
      <c r="BC175" s="96"/>
      <c r="BD175" s="96"/>
      <c r="BE175" s="96"/>
      <c r="BF175" s="96"/>
      <c r="BG175" s="96"/>
      <c r="BH175" s="96"/>
      <c r="BI175" s="96"/>
      <c r="BJ175" s="96"/>
      <c r="BK175" s="96"/>
      <c r="BL175" s="96"/>
      <c r="BM175" s="96"/>
    </row>
    <row r="176" spans="1:65">
      <c r="A176" s="132">
        <v>45076</v>
      </c>
      <c r="B176" s="96"/>
      <c r="C176" s="96"/>
      <c r="D176" s="96"/>
      <c r="E176" s="96"/>
      <c r="F176" s="96"/>
      <c r="G176" s="96"/>
      <c r="H176" s="96"/>
      <c r="I176" s="96"/>
      <c r="J176" s="96"/>
      <c r="K176" s="96"/>
      <c r="L176" s="96"/>
      <c r="M176" s="96"/>
      <c r="N176" s="96"/>
      <c r="O176" s="96"/>
      <c r="P176" s="96"/>
      <c r="Q176" s="96"/>
      <c r="R176" s="96"/>
      <c r="S176" s="96"/>
      <c r="T176" s="96"/>
      <c r="U176" s="96"/>
      <c r="V176" s="96"/>
      <c r="W176" s="96"/>
      <c r="X176" s="96"/>
      <c r="Y176" s="96"/>
      <c r="Z176" s="96"/>
      <c r="AA176" s="96"/>
      <c r="AB176" s="96"/>
      <c r="AC176" s="96"/>
      <c r="AD176" s="96"/>
      <c r="AE176" s="96"/>
      <c r="AF176" s="96"/>
      <c r="AG176" s="96"/>
      <c r="AH176" s="96"/>
      <c r="AI176" s="96"/>
      <c r="AJ176" s="96"/>
      <c r="AK176" s="96"/>
      <c r="AL176" s="96"/>
      <c r="AM176" s="96"/>
      <c r="AN176" s="96"/>
      <c r="AO176" s="96"/>
      <c r="AP176" s="96"/>
      <c r="AQ176" s="96"/>
      <c r="AR176" s="96"/>
      <c r="AS176" s="96"/>
      <c r="AT176" s="96"/>
      <c r="AU176" s="96"/>
      <c r="AV176" s="96"/>
      <c r="AW176" s="96"/>
      <c r="AX176" s="96"/>
      <c r="AY176" s="96"/>
      <c r="AZ176" s="96"/>
      <c r="BA176" s="96"/>
      <c r="BB176" s="96"/>
      <c r="BC176" s="96"/>
      <c r="BD176" s="96"/>
      <c r="BE176" s="96"/>
      <c r="BF176" s="96"/>
      <c r="BG176" s="96"/>
      <c r="BH176" s="96"/>
      <c r="BI176" s="96"/>
      <c r="BJ176" s="96"/>
      <c r="BK176" s="96"/>
      <c r="BL176" s="96"/>
      <c r="BM176" s="96"/>
    </row>
    <row r="177" spans="1:65">
      <c r="A177" s="132">
        <v>45077</v>
      </c>
      <c r="B177" s="96"/>
      <c r="C177" s="96"/>
      <c r="D177" s="96"/>
      <c r="E177" s="96"/>
      <c r="F177" s="96"/>
      <c r="G177" s="96"/>
      <c r="H177" s="96"/>
      <c r="I177" s="96"/>
      <c r="J177" s="96"/>
      <c r="K177" s="96"/>
      <c r="L177" s="96"/>
      <c r="M177" s="96"/>
      <c r="N177" s="96"/>
      <c r="O177" s="96"/>
      <c r="P177" s="96"/>
      <c r="Q177" s="96"/>
      <c r="R177" s="96"/>
      <c r="S177" s="96"/>
      <c r="T177" s="96"/>
      <c r="U177" s="96"/>
      <c r="V177" s="96"/>
      <c r="W177" s="96"/>
      <c r="X177" s="96"/>
      <c r="Y177" s="96"/>
      <c r="Z177" s="96"/>
      <c r="AA177" s="96"/>
      <c r="AB177" s="96"/>
      <c r="AC177" s="96"/>
      <c r="AD177" s="96"/>
      <c r="AE177" s="96"/>
      <c r="AF177" s="96"/>
      <c r="AG177" s="96"/>
      <c r="AH177" s="96"/>
      <c r="AI177" s="96"/>
      <c r="AJ177" s="96"/>
      <c r="AK177" s="96"/>
      <c r="AL177" s="96"/>
      <c r="AM177" s="96"/>
      <c r="AN177" s="96"/>
      <c r="AO177" s="96"/>
      <c r="AP177" s="96"/>
      <c r="AQ177" s="96"/>
      <c r="AR177" s="96"/>
      <c r="AS177" s="96"/>
      <c r="AT177" s="96"/>
      <c r="AU177" s="96"/>
      <c r="AV177" s="96"/>
      <c r="AW177" s="96"/>
      <c r="AX177" s="96"/>
      <c r="AY177" s="96"/>
      <c r="AZ177" s="96"/>
      <c r="BA177" s="96"/>
      <c r="BB177" s="96"/>
      <c r="BC177" s="96"/>
      <c r="BD177" s="96"/>
      <c r="BE177" s="96"/>
      <c r="BF177" s="96"/>
      <c r="BG177" s="96"/>
      <c r="BH177" s="96"/>
      <c r="BI177" s="96"/>
      <c r="BJ177" s="96"/>
      <c r="BK177" s="96"/>
      <c r="BL177" s="96"/>
      <c r="BM177" s="96"/>
    </row>
    <row r="178" spans="1:65">
      <c r="A178" s="132">
        <v>45078</v>
      </c>
      <c r="B178" s="96"/>
      <c r="C178" s="96"/>
      <c r="D178" s="96"/>
      <c r="E178" s="96"/>
      <c r="F178" s="96"/>
      <c r="G178" s="96"/>
      <c r="H178" s="96"/>
      <c r="I178" s="96"/>
      <c r="J178" s="96"/>
      <c r="K178" s="96"/>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96"/>
      <c r="AL178" s="96"/>
      <c r="AM178" s="96"/>
      <c r="AN178" s="96"/>
      <c r="AO178" s="96"/>
      <c r="AP178" s="96"/>
      <c r="AQ178" s="96"/>
      <c r="AR178" s="96"/>
      <c r="AS178" s="96"/>
      <c r="AT178" s="96"/>
      <c r="AU178" s="96"/>
      <c r="AV178" s="96"/>
      <c r="AW178" s="96"/>
      <c r="AX178" s="96"/>
      <c r="AY178" s="96"/>
      <c r="AZ178" s="96"/>
      <c r="BA178" s="96"/>
      <c r="BB178" s="96"/>
      <c r="BC178" s="96"/>
      <c r="BD178" s="96"/>
      <c r="BE178" s="96"/>
      <c r="BF178" s="96"/>
      <c r="BG178" s="96"/>
      <c r="BH178" s="96"/>
      <c r="BI178" s="96"/>
      <c r="BJ178" s="96"/>
      <c r="BK178" s="96"/>
      <c r="BL178" s="96"/>
      <c r="BM178" s="96"/>
    </row>
    <row r="179" spans="1:65">
      <c r="A179" s="132">
        <v>45079</v>
      </c>
      <c r="B179" s="96"/>
      <c r="C179" s="96"/>
      <c r="D179" s="96"/>
      <c r="E179" s="96"/>
      <c r="F179" s="96"/>
      <c r="G179" s="96"/>
      <c r="H179" s="96"/>
      <c r="I179" s="96"/>
      <c r="J179" s="96"/>
      <c r="K179" s="96"/>
      <c r="L179" s="96"/>
      <c r="M179" s="96"/>
      <c r="N179" s="96"/>
      <c r="O179" s="96"/>
      <c r="P179" s="96"/>
      <c r="Q179" s="96"/>
      <c r="R179" s="96"/>
      <c r="S179" s="96"/>
      <c r="T179" s="96"/>
      <c r="U179" s="96"/>
      <c r="V179" s="96"/>
      <c r="W179" s="96"/>
      <c r="X179" s="96"/>
      <c r="Y179" s="96"/>
      <c r="Z179" s="96"/>
      <c r="AA179" s="96"/>
      <c r="AB179" s="96"/>
      <c r="AC179" s="96"/>
      <c r="AD179" s="96"/>
      <c r="AE179" s="96"/>
      <c r="AF179" s="96"/>
      <c r="AG179" s="96"/>
      <c r="AH179" s="96"/>
      <c r="AI179" s="96"/>
      <c r="AJ179" s="96"/>
      <c r="AK179" s="96"/>
      <c r="AL179" s="96"/>
      <c r="AM179" s="96"/>
      <c r="AN179" s="96"/>
      <c r="AO179" s="96"/>
      <c r="AP179" s="96"/>
      <c r="AQ179" s="96"/>
      <c r="AR179" s="96"/>
      <c r="AS179" s="96"/>
      <c r="AT179" s="96"/>
      <c r="AU179" s="96"/>
      <c r="AV179" s="96"/>
      <c r="AW179" s="96"/>
      <c r="AX179" s="96"/>
      <c r="AY179" s="96"/>
      <c r="AZ179" s="96"/>
      <c r="BA179" s="96"/>
      <c r="BB179" s="96"/>
      <c r="BC179" s="96"/>
      <c r="BD179" s="96"/>
      <c r="BE179" s="96"/>
      <c r="BF179" s="96"/>
      <c r="BG179" s="96"/>
      <c r="BH179" s="96"/>
      <c r="BI179" s="96"/>
      <c r="BJ179" s="96"/>
      <c r="BK179" s="96"/>
      <c r="BL179" s="96"/>
      <c r="BM179" s="96"/>
    </row>
    <row r="180" spans="1:65">
      <c r="A180" s="132">
        <v>45080</v>
      </c>
      <c r="B180" s="96"/>
      <c r="C180" s="96"/>
      <c r="D180" s="96"/>
      <c r="E180" s="96"/>
      <c r="F180" s="96"/>
      <c r="G180" s="96"/>
      <c r="H180" s="96"/>
      <c r="I180" s="96"/>
      <c r="J180" s="96"/>
      <c r="K180" s="96"/>
      <c r="L180" s="96"/>
      <c r="M180" s="96"/>
      <c r="N180" s="96"/>
      <c r="O180" s="96"/>
      <c r="P180" s="96"/>
      <c r="Q180" s="96"/>
      <c r="R180" s="96"/>
      <c r="S180" s="96"/>
      <c r="T180" s="96"/>
      <c r="U180" s="96"/>
      <c r="V180" s="96"/>
      <c r="W180" s="96"/>
      <c r="X180" s="96"/>
      <c r="Y180" s="96"/>
      <c r="Z180" s="96"/>
      <c r="AA180" s="96"/>
      <c r="AB180" s="96"/>
      <c r="AC180" s="96"/>
      <c r="AD180" s="96"/>
      <c r="AE180" s="96"/>
      <c r="AF180" s="96"/>
      <c r="AG180" s="96"/>
      <c r="AH180" s="96"/>
      <c r="AI180" s="96"/>
      <c r="AJ180" s="96"/>
      <c r="AK180" s="96"/>
      <c r="AL180" s="96"/>
      <c r="AM180" s="96"/>
      <c r="AN180" s="96"/>
      <c r="AO180" s="96"/>
      <c r="AP180" s="96"/>
      <c r="AQ180" s="96"/>
      <c r="AR180" s="96"/>
      <c r="AS180" s="96"/>
      <c r="AT180" s="96"/>
      <c r="AU180" s="96"/>
      <c r="AV180" s="96"/>
      <c r="AW180" s="96"/>
      <c r="AX180" s="96"/>
      <c r="AY180" s="96"/>
      <c r="AZ180" s="96"/>
      <c r="BA180" s="96"/>
      <c r="BB180" s="96"/>
      <c r="BC180" s="96"/>
      <c r="BD180" s="96"/>
      <c r="BE180" s="96"/>
      <c r="BF180" s="96"/>
      <c r="BG180" s="96"/>
      <c r="BH180" s="96"/>
      <c r="BI180" s="96"/>
      <c r="BJ180" s="96"/>
      <c r="BK180" s="96"/>
      <c r="BL180" s="96"/>
      <c r="BM180" s="96"/>
    </row>
    <row r="181" spans="1:65">
      <c r="A181" s="132">
        <v>45081</v>
      </c>
      <c r="B181" s="96"/>
      <c r="C181" s="96"/>
      <c r="D181" s="96"/>
      <c r="E181" s="96"/>
      <c r="F181" s="96"/>
      <c r="G181" s="96"/>
      <c r="H181" s="96"/>
      <c r="I181" s="96"/>
      <c r="J181" s="96"/>
      <c r="K181" s="96"/>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96"/>
      <c r="AL181" s="96"/>
      <c r="AM181" s="96"/>
      <c r="AN181" s="96"/>
      <c r="AO181" s="96"/>
      <c r="AP181" s="96"/>
      <c r="AQ181" s="96"/>
      <c r="AR181" s="96"/>
      <c r="AS181" s="96"/>
      <c r="AT181" s="96"/>
      <c r="AU181" s="96"/>
      <c r="AV181" s="96"/>
      <c r="AW181" s="96"/>
      <c r="AX181" s="96"/>
      <c r="AY181" s="96"/>
      <c r="AZ181" s="96"/>
      <c r="BA181" s="96"/>
      <c r="BB181" s="96"/>
      <c r="BC181" s="96"/>
      <c r="BD181" s="96"/>
      <c r="BE181" s="96"/>
      <c r="BF181" s="96"/>
      <c r="BG181" s="96"/>
      <c r="BH181" s="96"/>
      <c r="BI181" s="96"/>
      <c r="BJ181" s="96"/>
      <c r="BK181" s="96"/>
      <c r="BL181" s="96"/>
      <c r="BM181" s="96"/>
    </row>
    <row r="182" spans="1:65">
      <c r="A182" s="132">
        <v>45082</v>
      </c>
      <c r="B182" s="96"/>
      <c r="C182" s="96"/>
      <c r="D182" s="96"/>
      <c r="E182" s="96"/>
      <c r="F182" s="96"/>
      <c r="G182" s="96"/>
      <c r="H182" s="96"/>
      <c r="I182" s="96"/>
      <c r="J182" s="96"/>
      <c r="K182" s="96"/>
      <c r="L182" s="96"/>
      <c r="M182" s="96"/>
      <c r="N182" s="96"/>
      <c r="O182" s="96"/>
      <c r="P182" s="96"/>
      <c r="Q182" s="96"/>
      <c r="R182" s="96"/>
      <c r="S182" s="96"/>
      <c r="T182" s="96"/>
      <c r="U182" s="96"/>
      <c r="V182" s="96"/>
      <c r="W182" s="96"/>
      <c r="X182" s="96"/>
      <c r="Y182" s="96"/>
      <c r="Z182" s="96"/>
      <c r="AA182" s="96"/>
      <c r="AB182" s="96"/>
      <c r="AC182" s="96"/>
      <c r="AD182" s="96"/>
      <c r="AE182" s="96"/>
      <c r="AF182" s="96"/>
      <c r="AG182" s="96"/>
      <c r="AH182" s="96"/>
      <c r="AI182" s="96"/>
      <c r="AJ182" s="96"/>
      <c r="AK182" s="96"/>
      <c r="AL182" s="96"/>
      <c r="AM182" s="96"/>
      <c r="AN182" s="96"/>
      <c r="AO182" s="96"/>
      <c r="AP182" s="96"/>
      <c r="AQ182" s="96"/>
      <c r="AR182" s="96"/>
      <c r="AS182" s="96"/>
      <c r="AT182" s="96"/>
      <c r="AU182" s="96"/>
      <c r="AV182" s="96"/>
      <c r="AW182" s="96"/>
      <c r="AX182" s="96"/>
      <c r="AY182" s="96"/>
      <c r="AZ182" s="96"/>
      <c r="BA182" s="96"/>
      <c r="BB182" s="96"/>
      <c r="BC182" s="96"/>
      <c r="BD182" s="96"/>
      <c r="BE182" s="96"/>
      <c r="BF182" s="96"/>
      <c r="BG182" s="96"/>
      <c r="BH182" s="96"/>
      <c r="BI182" s="96"/>
      <c r="BJ182" s="96"/>
      <c r="BK182" s="96"/>
      <c r="BL182" s="96"/>
      <c r="BM182" s="96"/>
    </row>
    <row r="183" spans="1:65">
      <c r="A183" s="132">
        <v>45083</v>
      </c>
      <c r="B183" s="96"/>
      <c r="C183" s="96"/>
      <c r="D183" s="96"/>
      <c r="E183" s="96"/>
      <c r="F183" s="96"/>
      <c r="G183" s="96"/>
      <c r="H183" s="96"/>
      <c r="I183" s="96"/>
      <c r="J183" s="96"/>
      <c r="K183" s="96"/>
      <c r="L183" s="96"/>
      <c r="M183" s="96"/>
      <c r="N183" s="96"/>
      <c r="O183" s="96"/>
      <c r="P183" s="96"/>
      <c r="Q183" s="96"/>
      <c r="R183" s="96"/>
      <c r="S183" s="96"/>
      <c r="T183" s="96"/>
      <c r="U183" s="96"/>
      <c r="V183" s="96"/>
      <c r="W183" s="96"/>
      <c r="X183" s="96"/>
      <c r="Y183" s="96"/>
      <c r="Z183" s="96"/>
      <c r="AA183" s="96"/>
      <c r="AB183" s="96"/>
      <c r="AC183" s="96"/>
      <c r="AD183" s="96"/>
      <c r="AE183" s="96"/>
      <c r="AF183" s="96"/>
      <c r="AG183" s="96"/>
      <c r="AH183" s="96"/>
      <c r="AI183" s="96"/>
      <c r="AJ183" s="96"/>
      <c r="AK183" s="96"/>
      <c r="AL183" s="96"/>
      <c r="AM183" s="96"/>
      <c r="AN183" s="96"/>
      <c r="AO183" s="96"/>
      <c r="AP183" s="96"/>
      <c r="AQ183" s="96"/>
      <c r="AR183" s="96"/>
      <c r="AS183" s="96"/>
      <c r="AT183" s="96"/>
      <c r="AU183" s="96"/>
      <c r="AV183" s="96"/>
      <c r="AW183" s="96"/>
      <c r="AX183" s="96"/>
      <c r="AY183" s="96"/>
      <c r="AZ183" s="96"/>
      <c r="BA183" s="96"/>
      <c r="BB183" s="96"/>
      <c r="BC183" s="96"/>
      <c r="BD183" s="96"/>
      <c r="BE183" s="96"/>
      <c r="BF183" s="96"/>
      <c r="BG183" s="96"/>
      <c r="BH183" s="96"/>
      <c r="BI183" s="96"/>
      <c r="BJ183" s="96"/>
      <c r="BK183" s="96"/>
      <c r="BL183" s="96"/>
      <c r="BM183" s="96"/>
    </row>
    <row r="184" spans="1:65">
      <c r="A184" s="132">
        <v>45084</v>
      </c>
      <c r="B184" s="96"/>
      <c r="C184" s="96"/>
      <c r="D184" s="96"/>
      <c r="E184" s="96"/>
      <c r="F184" s="96"/>
      <c r="G184" s="96"/>
      <c r="H184" s="96"/>
      <c r="I184" s="96"/>
      <c r="J184" s="96"/>
      <c r="K184" s="96"/>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96"/>
      <c r="AL184" s="96"/>
      <c r="AM184" s="96"/>
      <c r="AN184" s="96"/>
      <c r="AO184" s="96"/>
      <c r="AP184" s="96"/>
      <c r="AQ184" s="96"/>
      <c r="AR184" s="96"/>
      <c r="AS184" s="96"/>
      <c r="AT184" s="96"/>
      <c r="AU184" s="96"/>
      <c r="AV184" s="96"/>
      <c r="AW184" s="96"/>
      <c r="AX184" s="96"/>
      <c r="AY184" s="96"/>
      <c r="AZ184" s="96"/>
      <c r="BA184" s="96"/>
      <c r="BB184" s="96"/>
      <c r="BC184" s="96"/>
      <c r="BD184" s="96"/>
      <c r="BE184" s="96"/>
      <c r="BF184" s="96"/>
      <c r="BG184" s="96"/>
      <c r="BH184" s="96"/>
      <c r="BI184" s="96"/>
      <c r="BJ184" s="96"/>
      <c r="BK184" s="96"/>
      <c r="BL184" s="96"/>
      <c r="BM184" s="96"/>
    </row>
    <row r="185" spans="1:65">
      <c r="A185" s="132">
        <v>45085</v>
      </c>
      <c r="B185" s="96"/>
      <c r="C185" s="96"/>
      <c r="D185" s="96"/>
      <c r="E185" s="96"/>
      <c r="F185" s="96"/>
      <c r="G185" s="96"/>
      <c r="H185" s="96"/>
      <c r="I185" s="96"/>
      <c r="J185" s="96"/>
      <c r="K185" s="96"/>
      <c r="L185" s="96"/>
      <c r="M185" s="96"/>
      <c r="N185" s="96"/>
      <c r="O185" s="96"/>
      <c r="P185" s="96"/>
      <c r="Q185" s="96"/>
      <c r="R185" s="96"/>
      <c r="S185" s="96"/>
      <c r="T185" s="96"/>
      <c r="U185" s="96"/>
      <c r="V185" s="96"/>
      <c r="W185" s="96"/>
      <c r="X185" s="96"/>
      <c r="Y185" s="96"/>
      <c r="Z185" s="96"/>
      <c r="AA185" s="96"/>
      <c r="AB185" s="96"/>
      <c r="AC185" s="96"/>
      <c r="AD185" s="96"/>
      <c r="AE185" s="96"/>
      <c r="AF185" s="96"/>
      <c r="AG185" s="96"/>
      <c r="AH185" s="96"/>
      <c r="AI185" s="96"/>
      <c r="AJ185" s="96"/>
      <c r="AK185" s="96"/>
      <c r="AL185" s="96"/>
      <c r="AM185" s="96"/>
      <c r="AN185" s="96"/>
      <c r="AO185" s="96"/>
      <c r="AP185" s="96"/>
      <c r="AQ185" s="96"/>
      <c r="AR185" s="96"/>
      <c r="AS185" s="96"/>
      <c r="AT185" s="96"/>
      <c r="AU185" s="96"/>
      <c r="AV185" s="96"/>
      <c r="AW185" s="96"/>
      <c r="AX185" s="96"/>
      <c r="AY185" s="96"/>
      <c r="AZ185" s="96"/>
      <c r="BA185" s="96"/>
      <c r="BB185" s="96"/>
      <c r="BC185" s="96"/>
      <c r="BD185" s="96"/>
      <c r="BE185" s="96"/>
      <c r="BF185" s="96"/>
      <c r="BG185" s="96"/>
      <c r="BH185" s="96"/>
      <c r="BI185" s="96"/>
      <c r="BJ185" s="96"/>
      <c r="BK185" s="96"/>
      <c r="BL185" s="96"/>
      <c r="BM185" s="96"/>
    </row>
    <row r="186" spans="1:65">
      <c r="A186" s="132">
        <v>45086</v>
      </c>
      <c r="B186" s="96"/>
      <c r="C186" s="96"/>
      <c r="D186" s="96"/>
      <c r="E186" s="96"/>
      <c r="F186" s="96"/>
      <c r="G186" s="96"/>
      <c r="H186" s="96"/>
      <c r="I186" s="96"/>
      <c r="J186" s="96"/>
      <c r="K186" s="96"/>
      <c r="L186" s="96"/>
      <c r="M186" s="96"/>
      <c r="N186" s="96"/>
      <c r="O186" s="96"/>
      <c r="P186" s="96"/>
      <c r="Q186" s="96"/>
      <c r="R186" s="96"/>
      <c r="S186" s="96"/>
      <c r="T186" s="96"/>
      <c r="U186" s="96"/>
      <c r="V186" s="96"/>
      <c r="W186" s="96"/>
      <c r="X186" s="96"/>
      <c r="Y186" s="96"/>
      <c r="Z186" s="96"/>
      <c r="AA186" s="96"/>
      <c r="AB186" s="96"/>
      <c r="AC186" s="96"/>
      <c r="AD186" s="96"/>
      <c r="AE186" s="96"/>
      <c r="AF186" s="96"/>
      <c r="AG186" s="96"/>
      <c r="AH186" s="96"/>
      <c r="AI186" s="96"/>
      <c r="AJ186" s="96"/>
      <c r="AK186" s="96"/>
      <c r="AL186" s="96"/>
      <c r="AM186" s="96"/>
      <c r="AN186" s="96"/>
      <c r="AO186" s="96"/>
      <c r="AP186" s="96"/>
      <c r="AQ186" s="96"/>
      <c r="AR186" s="96"/>
      <c r="AS186" s="96"/>
      <c r="AT186" s="96"/>
      <c r="AU186" s="96"/>
      <c r="AV186" s="96"/>
      <c r="AW186" s="96"/>
      <c r="AX186" s="96"/>
      <c r="AY186" s="96"/>
      <c r="AZ186" s="96"/>
      <c r="BA186" s="96"/>
      <c r="BB186" s="96"/>
      <c r="BC186" s="96"/>
      <c r="BD186" s="96"/>
      <c r="BE186" s="96"/>
      <c r="BF186" s="96"/>
      <c r="BG186" s="96"/>
      <c r="BH186" s="96"/>
      <c r="BI186" s="96"/>
      <c r="BJ186" s="96"/>
      <c r="BK186" s="96"/>
      <c r="BL186" s="96"/>
      <c r="BM186" s="96"/>
    </row>
    <row r="187" spans="1:65">
      <c r="A187" s="132">
        <v>45087</v>
      </c>
      <c r="B187" s="96"/>
      <c r="C187" s="96"/>
      <c r="D187" s="96"/>
      <c r="E187" s="96"/>
      <c r="F187" s="96"/>
      <c r="G187" s="96"/>
      <c r="H187" s="96"/>
      <c r="I187" s="96"/>
      <c r="J187" s="96"/>
      <c r="K187" s="96"/>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96"/>
      <c r="AL187" s="96"/>
      <c r="AM187" s="96"/>
      <c r="AN187" s="96"/>
      <c r="AO187" s="96"/>
      <c r="AP187" s="96"/>
      <c r="AQ187" s="96"/>
      <c r="AR187" s="96"/>
      <c r="AS187" s="96"/>
      <c r="AT187" s="96"/>
      <c r="AU187" s="96"/>
      <c r="AV187" s="96"/>
      <c r="AW187" s="96"/>
      <c r="AX187" s="96"/>
      <c r="AY187" s="96"/>
      <c r="AZ187" s="96"/>
      <c r="BA187" s="96"/>
      <c r="BB187" s="96"/>
      <c r="BC187" s="96"/>
      <c r="BD187" s="96"/>
      <c r="BE187" s="96"/>
      <c r="BF187" s="96"/>
      <c r="BG187" s="96"/>
      <c r="BH187" s="96"/>
      <c r="BI187" s="96"/>
      <c r="BJ187" s="96"/>
      <c r="BK187" s="96"/>
      <c r="BL187" s="96"/>
      <c r="BM187" s="96"/>
    </row>
    <row r="188" spans="1:65">
      <c r="A188" s="132">
        <v>45088</v>
      </c>
      <c r="B188" s="96"/>
      <c r="C188" s="96"/>
      <c r="D188" s="96"/>
      <c r="E188" s="96"/>
      <c r="F188" s="96"/>
      <c r="G188" s="96"/>
      <c r="H188" s="96"/>
      <c r="I188" s="96"/>
      <c r="J188" s="96"/>
      <c r="K188" s="96"/>
      <c r="L188" s="96"/>
      <c r="M188" s="96"/>
      <c r="N188" s="96"/>
      <c r="O188" s="96"/>
      <c r="P188" s="96"/>
      <c r="Q188" s="96"/>
      <c r="R188" s="96"/>
      <c r="S188" s="96"/>
      <c r="T188" s="96"/>
      <c r="U188" s="96"/>
      <c r="V188" s="96"/>
      <c r="W188" s="96"/>
      <c r="X188" s="96"/>
      <c r="Y188" s="96"/>
      <c r="Z188" s="96"/>
      <c r="AA188" s="96"/>
      <c r="AB188" s="96"/>
      <c r="AC188" s="96"/>
      <c r="AD188" s="96"/>
      <c r="AE188" s="96"/>
      <c r="AF188" s="96"/>
      <c r="AG188" s="96"/>
      <c r="AH188" s="96"/>
      <c r="AI188" s="96"/>
      <c r="AJ188" s="96"/>
      <c r="AK188" s="96"/>
      <c r="AL188" s="96"/>
      <c r="AM188" s="96"/>
      <c r="AN188" s="96"/>
      <c r="AO188" s="96"/>
      <c r="AP188" s="96"/>
      <c r="AQ188" s="96"/>
      <c r="AR188" s="96"/>
      <c r="AS188" s="96"/>
      <c r="AT188" s="96"/>
      <c r="AU188" s="96"/>
      <c r="AV188" s="96"/>
      <c r="AW188" s="96"/>
      <c r="AX188" s="96"/>
      <c r="AY188" s="96"/>
      <c r="AZ188" s="96"/>
      <c r="BA188" s="96"/>
      <c r="BB188" s="96"/>
      <c r="BC188" s="96"/>
      <c r="BD188" s="96"/>
      <c r="BE188" s="96"/>
      <c r="BF188" s="96"/>
      <c r="BG188" s="96"/>
      <c r="BH188" s="96"/>
      <c r="BI188" s="96"/>
      <c r="BJ188" s="96"/>
      <c r="BK188" s="96"/>
      <c r="BL188" s="96"/>
      <c r="BM188" s="96"/>
    </row>
    <row r="189" spans="1:65">
      <c r="A189" s="132">
        <v>45089</v>
      </c>
      <c r="B189" s="96"/>
      <c r="C189" s="96"/>
      <c r="D189" s="96"/>
      <c r="E189" s="96"/>
      <c r="F189" s="96"/>
      <c r="G189" s="96"/>
      <c r="H189" s="96"/>
      <c r="I189" s="96"/>
      <c r="J189" s="96"/>
      <c r="K189" s="96"/>
      <c r="L189" s="96"/>
      <c r="M189" s="96"/>
      <c r="N189" s="96"/>
      <c r="O189" s="96"/>
      <c r="P189" s="96"/>
      <c r="Q189" s="96"/>
      <c r="R189" s="96"/>
      <c r="S189" s="96"/>
      <c r="T189" s="96"/>
      <c r="U189" s="96"/>
      <c r="V189" s="96"/>
      <c r="W189" s="96"/>
      <c r="X189" s="96"/>
      <c r="Y189" s="96"/>
      <c r="Z189" s="96"/>
      <c r="AA189" s="96"/>
      <c r="AB189" s="96"/>
      <c r="AC189" s="96"/>
      <c r="AD189" s="96"/>
      <c r="AE189" s="96"/>
      <c r="AF189" s="96"/>
      <c r="AG189" s="96"/>
      <c r="AH189" s="96"/>
      <c r="AI189" s="96"/>
      <c r="AJ189" s="96"/>
      <c r="AK189" s="96"/>
      <c r="AL189" s="96"/>
      <c r="AM189" s="96"/>
      <c r="AN189" s="96"/>
      <c r="AO189" s="96"/>
      <c r="AP189" s="96"/>
      <c r="AQ189" s="96"/>
      <c r="AR189" s="96"/>
      <c r="AS189" s="96"/>
      <c r="AT189" s="96"/>
      <c r="AU189" s="96"/>
      <c r="AV189" s="96"/>
      <c r="AW189" s="96"/>
      <c r="AX189" s="96"/>
      <c r="AY189" s="96"/>
      <c r="AZ189" s="96"/>
      <c r="BA189" s="96"/>
      <c r="BB189" s="96"/>
      <c r="BC189" s="96"/>
      <c r="BD189" s="96"/>
      <c r="BE189" s="96"/>
      <c r="BF189" s="96"/>
      <c r="BG189" s="96"/>
      <c r="BH189" s="96"/>
      <c r="BI189" s="96"/>
      <c r="BJ189" s="96"/>
      <c r="BK189" s="96"/>
      <c r="BL189" s="96"/>
      <c r="BM189" s="96"/>
    </row>
    <row r="190" spans="1:65">
      <c r="A190" s="132">
        <v>45090</v>
      </c>
      <c r="B190" s="96"/>
      <c r="C190" s="96"/>
      <c r="D190" s="96"/>
      <c r="E190" s="96"/>
      <c r="F190" s="96"/>
      <c r="G190" s="96"/>
      <c r="H190" s="96"/>
      <c r="I190" s="96"/>
      <c r="J190" s="96"/>
      <c r="K190" s="96"/>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96"/>
      <c r="AL190" s="96"/>
      <c r="AM190" s="96"/>
      <c r="AN190" s="96"/>
      <c r="AO190" s="96"/>
      <c r="AP190" s="96"/>
      <c r="AQ190" s="96"/>
      <c r="AR190" s="96"/>
      <c r="AS190" s="96"/>
      <c r="AT190" s="96"/>
      <c r="AU190" s="96"/>
      <c r="AV190" s="96"/>
      <c r="AW190" s="96"/>
      <c r="AX190" s="96"/>
      <c r="AY190" s="96"/>
      <c r="AZ190" s="96"/>
      <c r="BA190" s="96"/>
      <c r="BB190" s="96"/>
      <c r="BC190" s="96"/>
      <c r="BD190" s="96"/>
      <c r="BE190" s="96"/>
      <c r="BF190" s="96"/>
      <c r="BG190" s="96"/>
      <c r="BH190" s="96"/>
      <c r="BI190" s="96"/>
      <c r="BJ190" s="96"/>
      <c r="BK190" s="96"/>
      <c r="BL190" s="96"/>
      <c r="BM190" s="96"/>
    </row>
    <row r="191" spans="1:65">
      <c r="A191" s="132">
        <v>45091</v>
      </c>
      <c r="B191" s="96"/>
      <c r="C191" s="96"/>
      <c r="D191" s="96"/>
      <c r="E191" s="96"/>
      <c r="F191" s="96"/>
      <c r="G191" s="96"/>
      <c r="H191" s="96"/>
      <c r="I191" s="96"/>
      <c r="J191" s="96"/>
      <c r="K191" s="96"/>
      <c r="L191" s="96"/>
      <c r="M191" s="96"/>
      <c r="N191" s="96"/>
      <c r="O191" s="96"/>
      <c r="P191" s="96"/>
      <c r="Q191" s="96"/>
      <c r="R191" s="96"/>
      <c r="S191" s="96"/>
      <c r="T191" s="96"/>
      <c r="U191" s="96"/>
      <c r="V191" s="96"/>
      <c r="W191" s="96"/>
      <c r="X191" s="96"/>
      <c r="Y191" s="96"/>
      <c r="Z191" s="96"/>
      <c r="AA191" s="96"/>
      <c r="AB191" s="96"/>
      <c r="AC191" s="96"/>
      <c r="AD191" s="96"/>
      <c r="AE191" s="96"/>
      <c r="AF191" s="96"/>
      <c r="AG191" s="96"/>
      <c r="AH191" s="96"/>
      <c r="AI191" s="96"/>
      <c r="AJ191" s="96"/>
      <c r="AK191" s="96"/>
      <c r="AL191" s="96"/>
      <c r="AM191" s="96"/>
      <c r="AN191" s="96"/>
      <c r="AO191" s="96"/>
      <c r="AP191" s="96"/>
      <c r="AQ191" s="96"/>
      <c r="AR191" s="96"/>
      <c r="AS191" s="96"/>
      <c r="AT191" s="96"/>
      <c r="AU191" s="96"/>
      <c r="AV191" s="96"/>
      <c r="AW191" s="96"/>
      <c r="AX191" s="96"/>
      <c r="AY191" s="96"/>
      <c r="AZ191" s="96"/>
      <c r="BA191" s="96"/>
      <c r="BB191" s="96"/>
      <c r="BC191" s="96"/>
      <c r="BD191" s="96"/>
      <c r="BE191" s="96"/>
      <c r="BF191" s="96"/>
      <c r="BG191" s="96"/>
      <c r="BH191" s="96"/>
      <c r="BI191" s="96"/>
      <c r="BJ191" s="96"/>
      <c r="BK191" s="96"/>
      <c r="BL191" s="96"/>
      <c r="BM191" s="96"/>
    </row>
    <row r="192" spans="1:65">
      <c r="A192" s="132">
        <v>45092</v>
      </c>
      <c r="B192" s="96"/>
      <c r="C192" s="96"/>
      <c r="D192" s="96"/>
      <c r="E192" s="96"/>
      <c r="F192" s="96"/>
      <c r="G192" s="96"/>
      <c r="H192" s="96"/>
      <c r="I192" s="96"/>
      <c r="J192" s="96"/>
      <c r="K192" s="96"/>
      <c r="L192" s="96"/>
      <c r="M192" s="96"/>
      <c r="N192" s="96"/>
      <c r="O192" s="96"/>
      <c r="P192" s="96"/>
      <c r="Q192" s="96"/>
      <c r="R192" s="96"/>
      <c r="S192" s="96"/>
      <c r="T192" s="96"/>
      <c r="U192" s="96"/>
      <c r="V192" s="96"/>
      <c r="W192" s="96"/>
      <c r="X192" s="96"/>
      <c r="Y192" s="96"/>
      <c r="Z192" s="96"/>
      <c r="AA192" s="96"/>
      <c r="AB192" s="96"/>
      <c r="AC192" s="96"/>
      <c r="AD192" s="96"/>
      <c r="AE192" s="96"/>
      <c r="AF192" s="96"/>
      <c r="AG192" s="96"/>
      <c r="AH192" s="96"/>
      <c r="AI192" s="96"/>
      <c r="AJ192" s="96"/>
      <c r="AK192" s="96"/>
      <c r="AL192" s="96"/>
      <c r="AM192" s="96"/>
      <c r="AN192" s="96"/>
      <c r="AO192" s="96"/>
      <c r="AP192" s="96"/>
      <c r="AQ192" s="96"/>
      <c r="AR192" s="96"/>
      <c r="AS192" s="96"/>
      <c r="AT192" s="96"/>
      <c r="AU192" s="96"/>
      <c r="AV192" s="96"/>
      <c r="AW192" s="96"/>
      <c r="AX192" s="96"/>
      <c r="AY192" s="96"/>
      <c r="AZ192" s="96"/>
      <c r="BA192" s="96"/>
      <c r="BB192" s="96"/>
      <c r="BC192" s="96"/>
      <c r="BD192" s="96"/>
      <c r="BE192" s="96"/>
      <c r="BF192" s="96"/>
      <c r="BG192" s="96"/>
      <c r="BH192" s="96"/>
      <c r="BI192" s="96"/>
      <c r="BJ192" s="96"/>
      <c r="BK192" s="96"/>
      <c r="BL192" s="96"/>
      <c r="BM192" s="96"/>
    </row>
    <row r="193" spans="1:65">
      <c r="A193" s="132">
        <v>45093</v>
      </c>
      <c r="B193" s="96"/>
      <c r="C193" s="96"/>
      <c r="D193" s="96"/>
      <c r="E193" s="96"/>
      <c r="F193" s="96"/>
      <c r="G193" s="96"/>
      <c r="H193" s="96"/>
      <c r="I193" s="96"/>
      <c r="J193" s="96"/>
      <c r="K193" s="96"/>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96"/>
      <c r="AL193" s="96"/>
      <c r="AM193" s="96"/>
      <c r="AN193" s="96"/>
      <c r="AO193" s="96"/>
      <c r="AP193" s="96"/>
      <c r="AQ193" s="96"/>
      <c r="AR193" s="96"/>
      <c r="AS193" s="96"/>
      <c r="AT193" s="96"/>
      <c r="AU193" s="96"/>
      <c r="AV193" s="96"/>
      <c r="AW193" s="96"/>
      <c r="AX193" s="96"/>
      <c r="AY193" s="96"/>
      <c r="AZ193" s="96"/>
      <c r="BA193" s="96"/>
      <c r="BB193" s="96"/>
      <c r="BC193" s="96"/>
      <c r="BD193" s="96"/>
      <c r="BE193" s="96"/>
      <c r="BF193" s="96"/>
      <c r="BG193" s="96"/>
      <c r="BH193" s="96"/>
      <c r="BI193" s="96"/>
      <c r="BJ193" s="96"/>
      <c r="BK193" s="96"/>
      <c r="BL193" s="96"/>
      <c r="BM193" s="96"/>
    </row>
    <row r="194" spans="1:65">
      <c r="A194" s="132">
        <v>45094</v>
      </c>
      <c r="B194" s="96"/>
      <c r="C194" s="96"/>
      <c r="D194" s="96"/>
      <c r="E194" s="96"/>
      <c r="F194" s="96"/>
      <c r="G194" s="96"/>
      <c r="H194" s="96"/>
      <c r="I194" s="96"/>
      <c r="J194" s="96"/>
      <c r="K194" s="96"/>
      <c r="L194" s="96"/>
      <c r="M194" s="96"/>
      <c r="N194" s="96"/>
      <c r="O194" s="96"/>
      <c r="P194" s="96"/>
      <c r="Q194" s="96"/>
      <c r="R194" s="96"/>
      <c r="S194" s="96"/>
      <c r="T194" s="96"/>
      <c r="U194" s="96"/>
      <c r="V194" s="96"/>
      <c r="W194" s="96"/>
      <c r="X194" s="96"/>
      <c r="Y194" s="96"/>
      <c r="Z194" s="96"/>
      <c r="AA194" s="96"/>
      <c r="AB194" s="96"/>
      <c r="AC194" s="96"/>
      <c r="AD194" s="96"/>
      <c r="AE194" s="96"/>
      <c r="AF194" s="96"/>
      <c r="AG194" s="96"/>
      <c r="AH194" s="96"/>
      <c r="AI194" s="96"/>
      <c r="AJ194" s="96"/>
      <c r="AK194" s="96"/>
      <c r="AL194" s="96"/>
      <c r="AM194" s="96"/>
      <c r="AN194" s="96"/>
      <c r="AO194" s="96"/>
      <c r="AP194" s="96"/>
      <c r="AQ194" s="96"/>
      <c r="AR194" s="96"/>
      <c r="AS194" s="96"/>
      <c r="AT194" s="96"/>
      <c r="AU194" s="96"/>
      <c r="AV194" s="96"/>
      <c r="AW194" s="96"/>
      <c r="AX194" s="96"/>
      <c r="AY194" s="96"/>
      <c r="AZ194" s="96"/>
      <c r="BA194" s="96"/>
      <c r="BB194" s="96"/>
      <c r="BC194" s="96"/>
      <c r="BD194" s="96"/>
      <c r="BE194" s="96"/>
      <c r="BF194" s="96"/>
      <c r="BG194" s="96"/>
      <c r="BH194" s="96"/>
      <c r="BI194" s="96"/>
      <c r="BJ194" s="96"/>
      <c r="BK194" s="96"/>
      <c r="BL194" s="96"/>
      <c r="BM194" s="96"/>
    </row>
    <row r="195" spans="1:65">
      <c r="A195" s="132">
        <v>45095</v>
      </c>
      <c r="B195" s="96"/>
      <c r="C195" s="96"/>
      <c r="D195" s="96"/>
      <c r="E195" s="96"/>
      <c r="F195" s="96"/>
      <c r="G195" s="96"/>
      <c r="H195" s="96"/>
      <c r="I195" s="96"/>
      <c r="J195" s="96"/>
      <c r="K195" s="96"/>
      <c r="L195" s="96"/>
      <c r="M195" s="96"/>
      <c r="N195" s="96"/>
      <c r="O195" s="96"/>
      <c r="P195" s="96"/>
      <c r="Q195" s="96"/>
      <c r="R195" s="96"/>
      <c r="S195" s="96"/>
      <c r="T195" s="96"/>
      <c r="U195" s="96"/>
      <c r="V195" s="96"/>
      <c r="W195" s="96"/>
      <c r="X195" s="96"/>
      <c r="Y195" s="96"/>
      <c r="Z195" s="96"/>
      <c r="AA195" s="96"/>
      <c r="AB195" s="96"/>
      <c r="AC195" s="96"/>
      <c r="AD195" s="96"/>
      <c r="AE195" s="96"/>
      <c r="AF195" s="96"/>
      <c r="AG195" s="96"/>
      <c r="AH195" s="96"/>
      <c r="AI195" s="96"/>
      <c r="AJ195" s="96"/>
      <c r="AK195" s="96"/>
      <c r="AL195" s="96"/>
      <c r="AM195" s="96"/>
      <c r="AN195" s="96"/>
      <c r="AO195" s="96"/>
      <c r="AP195" s="96"/>
      <c r="AQ195" s="96"/>
      <c r="AR195" s="96"/>
      <c r="AS195" s="96"/>
      <c r="AT195" s="96"/>
      <c r="AU195" s="96"/>
      <c r="AV195" s="96"/>
      <c r="AW195" s="96"/>
      <c r="AX195" s="96"/>
      <c r="AY195" s="96"/>
      <c r="AZ195" s="96"/>
      <c r="BA195" s="96"/>
      <c r="BB195" s="96"/>
      <c r="BC195" s="96"/>
      <c r="BD195" s="96"/>
      <c r="BE195" s="96"/>
      <c r="BF195" s="96"/>
      <c r="BG195" s="96"/>
      <c r="BH195" s="96"/>
      <c r="BI195" s="96"/>
      <c r="BJ195" s="96"/>
      <c r="BK195" s="96"/>
      <c r="BL195" s="96"/>
      <c r="BM195" s="96"/>
    </row>
    <row r="196" spans="1:65">
      <c r="A196" s="132">
        <v>45096</v>
      </c>
      <c r="B196" s="96"/>
      <c r="C196" s="96"/>
      <c r="D196" s="96"/>
      <c r="E196" s="96"/>
      <c r="F196" s="96"/>
      <c r="G196" s="96"/>
      <c r="H196" s="96"/>
      <c r="I196" s="96"/>
      <c r="J196" s="96"/>
      <c r="K196" s="96"/>
      <c r="L196" s="96"/>
      <c r="M196" s="96"/>
      <c r="N196" s="96"/>
      <c r="O196" s="96"/>
      <c r="P196" s="96"/>
      <c r="Q196" s="96"/>
      <c r="R196" s="96"/>
      <c r="S196" s="96"/>
      <c r="T196" s="96"/>
      <c r="U196" s="96"/>
      <c r="V196" s="96"/>
      <c r="W196" s="96"/>
      <c r="X196" s="96"/>
      <c r="Y196" s="96"/>
      <c r="Z196" s="96"/>
      <c r="AA196" s="96"/>
      <c r="AB196" s="96"/>
      <c r="AC196" s="96"/>
      <c r="AD196" s="96"/>
      <c r="AE196" s="96"/>
      <c r="AF196" s="96"/>
      <c r="AG196" s="96"/>
      <c r="AH196" s="96"/>
      <c r="AI196" s="96"/>
      <c r="AJ196" s="96"/>
      <c r="AK196" s="96"/>
      <c r="AL196" s="96"/>
      <c r="AM196" s="96"/>
      <c r="AN196" s="96"/>
      <c r="AO196" s="96"/>
      <c r="AP196" s="96"/>
      <c r="AQ196" s="96"/>
      <c r="AR196" s="96"/>
      <c r="AS196" s="96"/>
      <c r="AT196" s="96"/>
      <c r="AU196" s="96"/>
      <c r="AV196" s="96"/>
      <c r="AW196" s="96"/>
      <c r="AX196" s="96"/>
      <c r="AY196" s="96"/>
      <c r="AZ196" s="96"/>
      <c r="BA196" s="96"/>
      <c r="BB196" s="96"/>
      <c r="BC196" s="96"/>
      <c r="BD196" s="96"/>
      <c r="BE196" s="96"/>
      <c r="BF196" s="96"/>
      <c r="BG196" s="96"/>
      <c r="BH196" s="96"/>
      <c r="BI196" s="96"/>
      <c r="BJ196" s="96"/>
      <c r="BK196" s="96"/>
      <c r="BL196" s="96"/>
      <c r="BM196" s="96"/>
    </row>
    <row r="197" spans="1:65">
      <c r="A197" s="132">
        <v>45097</v>
      </c>
      <c r="B197" s="96"/>
      <c r="C197" s="96"/>
      <c r="D197" s="96"/>
      <c r="E197" s="96"/>
      <c r="F197" s="96"/>
      <c r="G197" s="96"/>
      <c r="H197" s="96"/>
      <c r="I197" s="96"/>
      <c r="J197" s="96"/>
      <c r="K197" s="96"/>
      <c r="L197" s="96"/>
      <c r="M197" s="96"/>
      <c r="N197" s="96"/>
      <c r="O197" s="96"/>
      <c r="P197" s="96"/>
      <c r="Q197" s="96"/>
      <c r="R197" s="96"/>
      <c r="S197" s="96"/>
      <c r="T197" s="96"/>
      <c r="U197" s="96"/>
      <c r="V197" s="96"/>
      <c r="W197" s="96"/>
      <c r="X197" s="96"/>
      <c r="Y197" s="96"/>
      <c r="Z197" s="96"/>
      <c r="AA197" s="96"/>
      <c r="AB197" s="96"/>
      <c r="AC197" s="96"/>
      <c r="AD197" s="96"/>
      <c r="AE197" s="96"/>
      <c r="AF197" s="96"/>
      <c r="AG197" s="96"/>
      <c r="AH197" s="96"/>
      <c r="AI197" s="96"/>
      <c r="AJ197" s="96"/>
      <c r="AK197" s="96"/>
      <c r="AL197" s="96"/>
      <c r="AM197" s="96"/>
      <c r="AN197" s="96"/>
      <c r="AO197" s="96"/>
      <c r="AP197" s="96"/>
      <c r="AQ197" s="96"/>
      <c r="AR197" s="96"/>
      <c r="AS197" s="96"/>
      <c r="AT197" s="96"/>
      <c r="AU197" s="96"/>
      <c r="AV197" s="96"/>
      <c r="AW197" s="96"/>
      <c r="AX197" s="96"/>
      <c r="AY197" s="96"/>
      <c r="AZ197" s="96"/>
      <c r="BA197" s="96"/>
      <c r="BB197" s="96"/>
      <c r="BC197" s="96"/>
      <c r="BD197" s="96"/>
      <c r="BE197" s="96"/>
      <c r="BF197" s="96"/>
      <c r="BG197" s="96"/>
      <c r="BH197" s="96"/>
      <c r="BI197" s="96"/>
      <c r="BJ197" s="96"/>
      <c r="BK197" s="96"/>
      <c r="BL197" s="96"/>
      <c r="BM197" s="96"/>
    </row>
    <row r="198" spans="1:65">
      <c r="A198" s="132">
        <v>45098</v>
      </c>
      <c r="B198" s="96"/>
      <c r="C198" s="96"/>
      <c r="D198" s="96"/>
      <c r="E198" s="96"/>
      <c r="F198" s="96"/>
      <c r="G198" s="96"/>
      <c r="H198" s="96"/>
      <c r="I198" s="96"/>
      <c r="J198" s="96"/>
      <c r="K198" s="96"/>
      <c r="L198" s="96"/>
      <c r="M198" s="96"/>
      <c r="N198" s="96"/>
      <c r="O198" s="96"/>
      <c r="P198" s="96"/>
      <c r="Q198" s="96"/>
      <c r="R198" s="96"/>
      <c r="S198" s="96"/>
      <c r="T198" s="96"/>
      <c r="U198" s="96"/>
      <c r="V198" s="96"/>
      <c r="W198" s="96"/>
      <c r="X198" s="96"/>
      <c r="Y198" s="96"/>
      <c r="Z198" s="96"/>
      <c r="AA198" s="96"/>
      <c r="AB198" s="96"/>
      <c r="AC198" s="96"/>
      <c r="AD198" s="96"/>
      <c r="AE198" s="96"/>
      <c r="AF198" s="96"/>
      <c r="AG198" s="96"/>
      <c r="AH198" s="96"/>
      <c r="AI198" s="96"/>
      <c r="AJ198" s="96"/>
      <c r="AK198" s="96"/>
      <c r="AL198" s="96"/>
      <c r="AM198" s="96"/>
      <c r="AN198" s="96"/>
      <c r="AO198" s="96"/>
      <c r="AP198" s="96"/>
      <c r="AQ198" s="96"/>
      <c r="AR198" s="96"/>
      <c r="AS198" s="96"/>
      <c r="AT198" s="96"/>
      <c r="AU198" s="96"/>
      <c r="AV198" s="96"/>
      <c r="AW198" s="96"/>
      <c r="AX198" s="96"/>
      <c r="AY198" s="96"/>
      <c r="AZ198" s="96"/>
      <c r="BA198" s="96"/>
      <c r="BB198" s="96"/>
      <c r="BC198" s="96"/>
      <c r="BD198" s="96"/>
      <c r="BE198" s="96"/>
      <c r="BF198" s="96"/>
      <c r="BG198" s="96"/>
      <c r="BH198" s="96"/>
      <c r="BI198" s="96"/>
      <c r="BJ198" s="96"/>
      <c r="BK198" s="96"/>
      <c r="BL198" s="96"/>
      <c r="BM198" s="96"/>
    </row>
    <row r="199" spans="1:65">
      <c r="A199" s="132">
        <v>45099</v>
      </c>
      <c r="B199" s="96"/>
      <c r="C199" s="96"/>
      <c r="D199" s="96"/>
      <c r="E199" s="96"/>
      <c r="F199" s="96"/>
      <c r="G199" s="96"/>
      <c r="H199" s="96"/>
      <c r="I199" s="96"/>
      <c r="J199" s="96"/>
      <c r="K199" s="96"/>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96"/>
      <c r="AL199" s="96"/>
      <c r="AM199" s="96"/>
      <c r="AN199" s="96"/>
      <c r="AO199" s="96"/>
      <c r="AP199" s="96"/>
      <c r="AQ199" s="96"/>
      <c r="AR199" s="96"/>
      <c r="AS199" s="96"/>
      <c r="AT199" s="96"/>
      <c r="AU199" s="96"/>
      <c r="AV199" s="96"/>
      <c r="AW199" s="96"/>
      <c r="AX199" s="96"/>
      <c r="AY199" s="96"/>
      <c r="AZ199" s="96"/>
      <c r="BA199" s="96"/>
      <c r="BB199" s="96"/>
      <c r="BC199" s="96"/>
      <c r="BD199" s="96"/>
      <c r="BE199" s="96"/>
      <c r="BF199" s="96"/>
      <c r="BG199" s="96"/>
      <c r="BH199" s="96"/>
      <c r="BI199" s="96"/>
      <c r="BJ199" s="96"/>
      <c r="BK199" s="96"/>
      <c r="BL199" s="96"/>
      <c r="BM199" s="96"/>
    </row>
    <row r="200" spans="1:65">
      <c r="A200" s="132">
        <v>45100</v>
      </c>
      <c r="B200" s="96"/>
      <c r="C200" s="96"/>
      <c r="D200" s="96"/>
      <c r="E200" s="96"/>
      <c r="F200" s="96"/>
      <c r="G200" s="96"/>
      <c r="H200" s="96"/>
      <c r="I200" s="96"/>
      <c r="J200" s="96"/>
      <c r="K200" s="96"/>
      <c r="L200" s="96"/>
      <c r="M200" s="96"/>
      <c r="N200" s="96"/>
      <c r="O200" s="96"/>
      <c r="P200" s="96"/>
      <c r="Q200" s="96"/>
      <c r="R200" s="96"/>
      <c r="S200" s="96"/>
      <c r="T200" s="96"/>
      <c r="U200" s="96"/>
      <c r="V200" s="96"/>
      <c r="W200" s="96"/>
      <c r="X200" s="96"/>
      <c r="Y200" s="96"/>
      <c r="Z200" s="96"/>
      <c r="AA200" s="96"/>
      <c r="AB200" s="96"/>
      <c r="AC200" s="96"/>
      <c r="AD200" s="96"/>
      <c r="AE200" s="96"/>
      <c r="AF200" s="96"/>
      <c r="AG200" s="96"/>
      <c r="AH200" s="96"/>
      <c r="AI200" s="96"/>
      <c r="AJ200" s="96"/>
      <c r="AK200" s="96"/>
      <c r="AL200" s="96"/>
      <c r="AM200" s="96"/>
      <c r="AN200" s="96"/>
      <c r="AO200" s="96"/>
      <c r="AP200" s="96"/>
      <c r="AQ200" s="96"/>
      <c r="AR200" s="96"/>
      <c r="AS200" s="96"/>
      <c r="AT200" s="96"/>
      <c r="AU200" s="96"/>
      <c r="AV200" s="96"/>
      <c r="AW200" s="96"/>
      <c r="AX200" s="96"/>
      <c r="AY200" s="96"/>
      <c r="AZ200" s="96"/>
      <c r="BA200" s="96"/>
      <c r="BB200" s="96"/>
      <c r="BC200" s="96"/>
      <c r="BD200" s="96"/>
      <c r="BE200" s="96"/>
      <c r="BF200" s="96"/>
      <c r="BG200" s="96"/>
      <c r="BH200" s="96"/>
      <c r="BI200" s="96"/>
      <c r="BJ200" s="96"/>
      <c r="BK200" s="96"/>
      <c r="BL200" s="96"/>
      <c r="BM200" s="96"/>
    </row>
    <row r="201" spans="1:65">
      <c r="A201" s="132">
        <v>45101</v>
      </c>
      <c r="B201" s="96"/>
      <c r="C201" s="96"/>
      <c r="D201" s="96"/>
      <c r="E201" s="96"/>
      <c r="F201" s="96"/>
      <c r="G201" s="96"/>
      <c r="H201" s="96"/>
      <c r="I201" s="96"/>
      <c r="J201" s="96"/>
      <c r="K201" s="96"/>
      <c r="L201" s="96"/>
      <c r="M201" s="96"/>
      <c r="N201" s="96"/>
      <c r="O201" s="96"/>
      <c r="P201" s="96"/>
      <c r="Q201" s="96"/>
      <c r="R201" s="96"/>
      <c r="S201" s="96"/>
      <c r="T201" s="96"/>
      <c r="U201" s="96"/>
      <c r="V201" s="96"/>
      <c r="W201" s="96"/>
      <c r="X201" s="96"/>
      <c r="Y201" s="96"/>
      <c r="Z201" s="96"/>
      <c r="AA201" s="96"/>
      <c r="AB201" s="96"/>
      <c r="AC201" s="96"/>
      <c r="AD201" s="96"/>
      <c r="AE201" s="96"/>
      <c r="AF201" s="96"/>
      <c r="AG201" s="96"/>
      <c r="AH201" s="96"/>
      <c r="AI201" s="96"/>
      <c r="AJ201" s="96"/>
      <c r="AK201" s="96"/>
      <c r="AL201" s="96"/>
      <c r="AM201" s="96"/>
      <c r="AN201" s="96"/>
      <c r="AO201" s="96"/>
      <c r="AP201" s="96"/>
      <c r="AQ201" s="96"/>
      <c r="AR201" s="96"/>
      <c r="AS201" s="96"/>
      <c r="AT201" s="96"/>
      <c r="AU201" s="96"/>
      <c r="AV201" s="96"/>
      <c r="AW201" s="96"/>
      <c r="AX201" s="96"/>
      <c r="AY201" s="96"/>
      <c r="AZ201" s="96"/>
      <c r="BA201" s="96"/>
      <c r="BB201" s="96"/>
      <c r="BC201" s="96"/>
      <c r="BD201" s="96"/>
      <c r="BE201" s="96"/>
      <c r="BF201" s="96"/>
      <c r="BG201" s="96"/>
      <c r="BH201" s="96"/>
      <c r="BI201" s="96"/>
      <c r="BJ201" s="96"/>
      <c r="BK201" s="96"/>
      <c r="BL201" s="96"/>
      <c r="BM201" s="96"/>
    </row>
    <row r="202" spans="1:65">
      <c r="A202" s="132">
        <v>45102</v>
      </c>
      <c r="B202" s="96"/>
      <c r="C202" s="96"/>
      <c r="D202" s="96"/>
      <c r="E202" s="96"/>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c r="BC202" s="96"/>
      <c r="BD202" s="96"/>
      <c r="BE202" s="96"/>
      <c r="BF202" s="96"/>
      <c r="BG202" s="96"/>
      <c r="BH202" s="96"/>
      <c r="BI202" s="96"/>
      <c r="BJ202" s="96"/>
      <c r="BK202" s="96"/>
      <c r="BL202" s="96"/>
      <c r="BM202" s="96"/>
    </row>
    <row r="203" spans="1:65">
      <c r="A203" s="132">
        <v>45103</v>
      </c>
      <c r="B203" s="96"/>
      <c r="C203" s="96"/>
      <c r="D203" s="96"/>
      <c r="E203" s="96"/>
      <c r="F203" s="96"/>
      <c r="G203" s="96"/>
      <c r="H203" s="96"/>
      <c r="I203" s="96"/>
      <c r="J203" s="96"/>
      <c r="K203" s="96"/>
      <c r="L203" s="96"/>
      <c r="M203" s="96"/>
      <c r="N203" s="96"/>
      <c r="O203" s="96"/>
      <c r="P203" s="96"/>
      <c r="Q203" s="96"/>
      <c r="R203" s="96"/>
      <c r="S203" s="96"/>
      <c r="T203" s="96"/>
      <c r="U203" s="96"/>
      <c r="V203" s="96"/>
      <c r="W203" s="96"/>
      <c r="X203" s="96"/>
      <c r="Y203" s="96"/>
      <c r="Z203" s="96"/>
      <c r="AA203" s="96"/>
      <c r="AB203" s="96"/>
      <c r="AC203" s="96"/>
      <c r="AD203" s="96"/>
      <c r="AE203" s="96"/>
      <c r="AF203" s="96"/>
      <c r="AG203" s="96"/>
      <c r="AH203" s="96"/>
      <c r="AI203" s="96"/>
      <c r="AJ203" s="96"/>
      <c r="AK203" s="96"/>
      <c r="AL203" s="96"/>
      <c r="AM203" s="96"/>
      <c r="AN203" s="96"/>
      <c r="AO203" s="96"/>
      <c r="AP203" s="96"/>
      <c r="AQ203" s="96"/>
      <c r="AR203" s="96"/>
      <c r="AS203" s="96"/>
      <c r="AT203" s="96"/>
      <c r="AU203" s="96"/>
      <c r="AV203" s="96"/>
      <c r="AW203" s="96"/>
      <c r="AX203" s="96"/>
      <c r="AY203" s="96"/>
      <c r="AZ203" s="96"/>
      <c r="BA203" s="96"/>
      <c r="BB203" s="96"/>
      <c r="BC203" s="96"/>
      <c r="BD203" s="96"/>
      <c r="BE203" s="96"/>
      <c r="BF203" s="96"/>
      <c r="BG203" s="96"/>
      <c r="BH203" s="96"/>
      <c r="BI203" s="96"/>
      <c r="BJ203" s="96"/>
      <c r="BK203" s="96"/>
      <c r="BL203" s="96"/>
      <c r="BM203" s="96"/>
    </row>
    <row r="204" spans="1:65">
      <c r="A204" s="132">
        <v>45104</v>
      </c>
      <c r="B204" s="96"/>
      <c r="C204" s="96"/>
      <c r="D204" s="96"/>
      <c r="E204" s="96"/>
      <c r="F204" s="96"/>
      <c r="G204" s="96"/>
      <c r="H204" s="96"/>
      <c r="I204" s="96"/>
      <c r="J204" s="96"/>
      <c r="K204" s="96"/>
      <c r="L204" s="96"/>
      <c r="M204" s="96"/>
      <c r="N204" s="96"/>
      <c r="O204" s="96"/>
      <c r="P204" s="96"/>
      <c r="Q204" s="96"/>
      <c r="R204" s="96"/>
      <c r="S204" s="96"/>
      <c r="T204" s="96"/>
      <c r="U204" s="96"/>
      <c r="V204" s="96"/>
      <c r="W204" s="96"/>
      <c r="X204" s="96"/>
      <c r="Y204" s="96"/>
      <c r="Z204" s="96"/>
      <c r="AA204" s="96"/>
      <c r="AB204" s="96"/>
      <c r="AC204" s="96"/>
      <c r="AD204" s="96"/>
      <c r="AE204" s="96"/>
      <c r="AF204" s="96"/>
      <c r="AG204" s="96"/>
      <c r="AH204" s="96"/>
      <c r="AI204" s="96"/>
      <c r="AJ204" s="96"/>
      <c r="AK204" s="96"/>
      <c r="AL204" s="96"/>
      <c r="AM204" s="96"/>
      <c r="AN204" s="96"/>
      <c r="AO204" s="96"/>
      <c r="AP204" s="96"/>
      <c r="AQ204" s="96"/>
      <c r="AR204" s="96"/>
      <c r="AS204" s="96"/>
      <c r="AT204" s="96"/>
      <c r="AU204" s="96"/>
      <c r="AV204" s="96"/>
      <c r="AW204" s="96"/>
      <c r="AX204" s="96"/>
      <c r="AY204" s="96"/>
      <c r="AZ204" s="96"/>
      <c r="BA204" s="96"/>
      <c r="BB204" s="96"/>
      <c r="BC204" s="96"/>
      <c r="BD204" s="96"/>
      <c r="BE204" s="96"/>
      <c r="BF204" s="96"/>
      <c r="BG204" s="96"/>
      <c r="BH204" s="96"/>
      <c r="BI204" s="96"/>
      <c r="BJ204" s="96"/>
      <c r="BK204" s="96"/>
      <c r="BL204" s="96"/>
      <c r="BM204" s="96"/>
    </row>
    <row r="205" spans="1:65">
      <c r="A205" s="132">
        <v>45105</v>
      </c>
      <c r="B205" s="96"/>
      <c r="C205" s="96"/>
      <c r="D205" s="96"/>
      <c r="E205" s="96"/>
      <c r="F205" s="96"/>
      <c r="G205" s="96"/>
      <c r="H205" s="96"/>
      <c r="I205" s="96"/>
      <c r="J205" s="96"/>
      <c r="K205" s="96"/>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96"/>
      <c r="AL205" s="96"/>
      <c r="AM205" s="96"/>
      <c r="AN205" s="96"/>
      <c r="AO205" s="96"/>
      <c r="AP205" s="96"/>
      <c r="AQ205" s="96"/>
      <c r="AR205" s="96"/>
      <c r="AS205" s="96"/>
      <c r="AT205" s="96"/>
      <c r="AU205" s="96"/>
      <c r="AV205" s="96"/>
      <c r="AW205" s="96"/>
      <c r="AX205" s="96"/>
      <c r="AY205" s="96"/>
      <c r="AZ205" s="96"/>
      <c r="BA205" s="96"/>
      <c r="BB205" s="96"/>
      <c r="BC205" s="96"/>
      <c r="BD205" s="96"/>
      <c r="BE205" s="96"/>
      <c r="BF205" s="96"/>
      <c r="BG205" s="96"/>
      <c r="BH205" s="96"/>
      <c r="BI205" s="96"/>
      <c r="BJ205" s="96"/>
      <c r="BK205" s="96"/>
      <c r="BL205" s="96"/>
      <c r="BM205" s="96"/>
    </row>
    <row r="206" spans="1:65">
      <c r="A206" s="132">
        <v>45106</v>
      </c>
      <c r="B206" s="96"/>
      <c r="C206" s="96"/>
      <c r="D206" s="96"/>
      <c r="E206" s="96"/>
      <c r="F206" s="96"/>
      <c r="G206" s="96"/>
      <c r="H206" s="96"/>
      <c r="I206" s="96"/>
      <c r="J206" s="96"/>
      <c r="K206" s="96"/>
      <c r="L206" s="96"/>
      <c r="M206" s="96"/>
      <c r="N206" s="96"/>
      <c r="O206" s="96"/>
      <c r="P206" s="96"/>
      <c r="Q206" s="96"/>
      <c r="R206" s="96"/>
      <c r="S206" s="96"/>
      <c r="T206" s="96"/>
      <c r="U206" s="96"/>
      <c r="V206" s="96"/>
      <c r="W206" s="96"/>
      <c r="X206" s="96"/>
      <c r="Y206" s="96"/>
      <c r="Z206" s="96"/>
      <c r="AA206" s="96"/>
      <c r="AB206" s="96"/>
      <c r="AC206" s="96"/>
      <c r="AD206" s="96"/>
      <c r="AE206" s="96"/>
      <c r="AF206" s="96"/>
      <c r="AG206" s="96"/>
      <c r="AH206" s="96"/>
      <c r="AI206" s="96"/>
      <c r="AJ206" s="96"/>
      <c r="AK206" s="96"/>
      <c r="AL206" s="96"/>
      <c r="AM206" s="96"/>
      <c r="AN206" s="96"/>
      <c r="AO206" s="96"/>
      <c r="AP206" s="96"/>
      <c r="AQ206" s="96"/>
      <c r="AR206" s="96"/>
      <c r="AS206" s="96"/>
      <c r="AT206" s="96"/>
      <c r="AU206" s="96"/>
      <c r="AV206" s="96"/>
      <c r="AW206" s="96"/>
      <c r="AX206" s="96"/>
      <c r="AY206" s="96"/>
      <c r="AZ206" s="96"/>
      <c r="BA206" s="96"/>
      <c r="BB206" s="96"/>
      <c r="BC206" s="96"/>
      <c r="BD206" s="96"/>
      <c r="BE206" s="96"/>
      <c r="BF206" s="96"/>
      <c r="BG206" s="96"/>
      <c r="BH206" s="96"/>
      <c r="BI206" s="96"/>
      <c r="BJ206" s="96"/>
      <c r="BK206" s="96"/>
      <c r="BL206" s="96"/>
      <c r="BM206" s="96"/>
    </row>
    <row r="207" spans="1:65">
      <c r="A207" s="132">
        <v>45107</v>
      </c>
      <c r="B207" s="96"/>
      <c r="C207" s="96"/>
      <c r="D207" s="96"/>
      <c r="E207" s="96"/>
      <c r="F207" s="96"/>
      <c r="G207" s="96"/>
      <c r="H207" s="96"/>
      <c r="I207" s="96"/>
      <c r="J207" s="96"/>
      <c r="K207" s="96"/>
      <c r="L207" s="96"/>
      <c r="M207" s="96"/>
      <c r="N207" s="96"/>
      <c r="O207" s="96"/>
      <c r="P207" s="96"/>
      <c r="Q207" s="96"/>
      <c r="R207" s="96"/>
      <c r="S207" s="96"/>
      <c r="T207" s="96"/>
      <c r="U207" s="96"/>
      <c r="V207" s="96"/>
      <c r="W207" s="96"/>
      <c r="X207" s="96"/>
      <c r="Y207" s="96"/>
      <c r="Z207" s="96"/>
      <c r="AA207" s="96"/>
      <c r="AB207" s="96"/>
      <c r="AC207" s="96"/>
      <c r="AD207" s="96"/>
      <c r="AE207" s="96"/>
      <c r="AF207" s="96"/>
      <c r="AG207" s="96"/>
      <c r="AH207" s="96"/>
      <c r="AI207" s="96"/>
      <c r="AJ207" s="96"/>
      <c r="AK207" s="96"/>
      <c r="AL207" s="96"/>
      <c r="AM207" s="96"/>
      <c r="AN207" s="96"/>
      <c r="AO207" s="96"/>
      <c r="AP207" s="96"/>
      <c r="AQ207" s="96"/>
      <c r="AR207" s="96"/>
      <c r="AS207" s="96"/>
      <c r="AT207" s="96"/>
      <c r="AU207" s="96"/>
      <c r="AV207" s="96"/>
      <c r="AW207" s="96"/>
      <c r="AX207" s="96"/>
      <c r="AY207" s="96"/>
      <c r="AZ207" s="96"/>
      <c r="BA207" s="96"/>
      <c r="BB207" s="96"/>
      <c r="BC207" s="96"/>
      <c r="BD207" s="96"/>
      <c r="BE207" s="96"/>
      <c r="BF207" s="96"/>
      <c r="BG207" s="96"/>
      <c r="BH207" s="96"/>
      <c r="BI207" s="96"/>
      <c r="BJ207" s="96"/>
      <c r="BK207" s="96"/>
      <c r="BL207" s="96"/>
      <c r="BM207" s="96"/>
    </row>
    <row r="208" spans="1:65">
      <c r="A208" s="132">
        <v>45108</v>
      </c>
      <c r="B208" s="96"/>
      <c r="C208" s="96"/>
      <c r="D208" s="96"/>
      <c r="E208" s="96"/>
      <c r="F208" s="96"/>
      <c r="G208" s="96"/>
      <c r="H208" s="96"/>
      <c r="I208" s="96"/>
      <c r="J208" s="96"/>
      <c r="K208" s="96"/>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96"/>
      <c r="AL208" s="96"/>
      <c r="AM208" s="96"/>
      <c r="AN208" s="96"/>
      <c r="AO208" s="96"/>
      <c r="AP208" s="96"/>
      <c r="AQ208" s="96"/>
      <c r="AR208" s="96"/>
      <c r="AS208" s="96"/>
      <c r="AT208" s="96"/>
      <c r="AU208" s="96"/>
      <c r="AV208" s="96"/>
      <c r="AW208" s="96"/>
      <c r="AX208" s="96"/>
      <c r="AY208" s="96"/>
      <c r="AZ208" s="96"/>
      <c r="BA208" s="96"/>
      <c r="BB208" s="96"/>
      <c r="BC208" s="96"/>
      <c r="BD208" s="96"/>
      <c r="BE208" s="96"/>
      <c r="BF208" s="96"/>
      <c r="BG208" s="96"/>
      <c r="BH208" s="96"/>
      <c r="BI208" s="96"/>
      <c r="BJ208" s="96"/>
      <c r="BK208" s="96"/>
      <c r="BL208" s="96"/>
      <c r="BM208" s="96"/>
    </row>
    <row r="209" spans="1:65">
      <c r="A209" s="132">
        <v>45109</v>
      </c>
      <c r="B209" s="96"/>
      <c r="C209" s="96"/>
      <c r="D209" s="96"/>
      <c r="E209" s="96"/>
      <c r="F209" s="96"/>
      <c r="G209" s="96"/>
      <c r="H209" s="96"/>
      <c r="I209" s="96"/>
      <c r="J209" s="96"/>
      <c r="K209" s="96"/>
      <c r="L209" s="96"/>
      <c r="M209" s="96"/>
      <c r="N209" s="96"/>
      <c r="O209" s="96"/>
      <c r="P209" s="96"/>
      <c r="Q209" s="96"/>
      <c r="R209" s="96"/>
      <c r="S209" s="96"/>
      <c r="T209" s="96"/>
      <c r="U209" s="96"/>
      <c r="V209" s="96"/>
      <c r="W209" s="96"/>
      <c r="X209" s="96"/>
      <c r="Y209" s="96"/>
      <c r="Z209" s="96"/>
      <c r="AA209" s="96"/>
      <c r="AB209" s="96"/>
      <c r="AC209" s="96"/>
      <c r="AD209" s="96"/>
      <c r="AE209" s="96"/>
      <c r="AF209" s="96"/>
      <c r="AG209" s="96"/>
      <c r="AH209" s="96"/>
      <c r="AI209" s="96"/>
      <c r="AJ209" s="96"/>
      <c r="AK209" s="96"/>
      <c r="AL209" s="96"/>
      <c r="AM209" s="96"/>
      <c r="AN209" s="96"/>
      <c r="AO209" s="96"/>
      <c r="AP209" s="96"/>
      <c r="AQ209" s="96"/>
      <c r="AR209" s="96"/>
      <c r="AS209" s="96"/>
      <c r="AT209" s="96"/>
      <c r="AU209" s="96"/>
      <c r="AV209" s="96"/>
      <c r="AW209" s="96"/>
      <c r="AX209" s="96"/>
      <c r="AY209" s="96"/>
      <c r="AZ209" s="96"/>
      <c r="BA209" s="96"/>
      <c r="BB209" s="96"/>
      <c r="BC209" s="96"/>
      <c r="BD209" s="96"/>
      <c r="BE209" s="96"/>
      <c r="BF209" s="96"/>
      <c r="BG209" s="96"/>
      <c r="BH209" s="96"/>
      <c r="BI209" s="96"/>
      <c r="BJ209" s="96"/>
      <c r="BK209" s="96"/>
      <c r="BL209" s="96"/>
      <c r="BM209" s="96"/>
    </row>
    <row r="210" spans="1:65">
      <c r="A210" s="132">
        <v>45110</v>
      </c>
      <c r="B210" s="96"/>
      <c r="C210" s="96"/>
      <c r="D210" s="96"/>
      <c r="E210" s="96"/>
      <c r="F210" s="96"/>
      <c r="G210" s="96"/>
      <c r="H210" s="96"/>
      <c r="I210" s="96"/>
      <c r="J210" s="96"/>
      <c r="K210" s="96"/>
      <c r="L210" s="96"/>
      <c r="M210" s="96"/>
      <c r="N210" s="96"/>
      <c r="O210" s="96"/>
      <c r="P210" s="96"/>
      <c r="Q210" s="96"/>
      <c r="R210" s="96"/>
      <c r="S210" s="96"/>
      <c r="T210" s="96"/>
      <c r="U210" s="96"/>
      <c r="V210" s="96"/>
      <c r="W210" s="96"/>
      <c r="X210" s="96"/>
      <c r="Y210" s="96"/>
      <c r="Z210" s="96"/>
      <c r="AA210" s="96"/>
      <c r="AB210" s="96"/>
      <c r="AC210" s="96"/>
      <c r="AD210" s="96"/>
      <c r="AE210" s="96"/>
      <c r="AF210" s="96"/>
      <c r="AG210" s="96"/>
      <c r="AH210" s="96"/>
      <c r="AI210" s="96"/>
      <c r="AJ210" s="96"/>
      <c r="AK210" s="96"/>
      <c r="AL210" s="96"/>
      <c r="AM210" s="96"/>
      <c r="AN210" s="96"/>
      <c r="AO210" s="96"/>
      <c r="AP210" s="96"/>
      <c r="AQ210" s="96"/>
      <c r="AR210" s="96"/>
      <c r="AS210" s="96"/>
      <c r="AT210" s="96"/>
      <c r="AU210" s="96"/>
      <c r="AV210" s="96"/>
      <c r="AW210" s="96"/>
      <c r="AX210" s="96"/>
      <c r="AY210" s="96"/>
      <c r="AZ210" s="96"/>
      <c r="BA210" s="96"/>
      <c r="BB210" s="96"/>
      <c r="BC210" s="96"/>
      <c r="BD210" s="96"/>
      <c r="BE210" s="96"/>
      <c r="BF210" s="96"/>
      <c r="BG210" s="96"/>
      <c r="BH210" s="96"/>
      <c r="BI210" s="96"/>
      <c r="BJ210" s="96"/>
      <c r="BK210" s="96"/>
      <c r="BL210" s="96"/>
      <c r="BM210" s="96"/>
    </row>
    <row r="211" spans="1:65">
      <c r="A211" s="132">
        <v>45111</v>
      </c>
      <c r="B211" s="96"/>
      <c r="C211" s="96"/>
      <c r="D211" s="96"/>
      <c r="E211" s="96"/>
      <c r="F211" s="96"/>
      <c r="G211" s="96"/>
      <c r="H211" s="96"/>
      <c r="I211" s="96"/>
      <c r="J211" s="96"/>
      <c r="K211" s="96"/>
      <c r="L211" s="96"/>
      <c r="M211" s="96"/>
      <c r="N211" s="96"/>
      <c r="O211" s="96"/>
      <c r="P211" s="96"/>
      <c r="Q211" s="96"/>
      <c r="R211" s="96"/>
      <c r="S211" s="96"/>
      <c r="T211" s="96"/>
      <c r="U211" s="96"/>
      <c r="V211" s="96"/>
      <c r="W211" s="96"/>
      <c r="X211" s="96"/>
      <c r="Y211" s="96"/>
      <c r="Z211" s="96"/>
      <c r="AA211" s="96"/>
      <c r="AB211" s="96"/>
      <c r="AC211" s="96"/>
      <c r="AD211" s="96"/>
      <c r="AE211" s="96"/>
      <c r="AF211" s="96"/>
      <c r="AG211" s="96"/>
      <c r="AH211" s="96"/>
      <c r="AI211" s="96"/>
      <c r="AJ211" s="96"/>
      <c r="AK211" s="96"/>
      <c r="AL211" s="96"/>
      <c r="AM211" s="96"/>
      <c r="AN211" s="96"/>
      <c r="AO211" s="96"/>
      <c r="AP211" s="96"/>
      <c r="AQ211" s="96"/>
      <c r="AR211" s="96"/>
      <c r="AS211" s="96"/>
      <c r="AT211" s="96"/>
      <c r="AU211" s="96"/>
      <c r="AV211" s="96"/>
      <c r="AW211" s="96"/>
      <c r="AX211" s="96"/>
      <c r="AY211" s="96"/>
      <c r="AZ211" s="96"/>
      <c r="BA211" s="96"/>
      <c r="BB211" s="96"/>
      <c r="BC211" s="96"/>
      <c r="BD211" s="96"/>
      <c r="BE211" s="96"/>
      <c r="BF211" s="96"/>
      <c r="BG211" s="96"/>
      <c r="BH211" s="96"/>
      <c r="BI211" s="96"/>
      <c r="BJ211" s="96"/>
      <c r="BK211" s="96"/>
      <c r="BL211" s="96"/>
      <c r="BM211" s="96"/>
    </row>
    <row r="212" spans="1:65">
      <c r="A212" s="132">
        <v>45112</v>
      </c>
      <c r="B212" s="96"/>
      <c r="C212" s="96"/>
      <c r="D212" s="96"/>
      <c r="E212" s="96"/>
      <c r="F212" s="96"/>
      <c r="G212" s="96"/>
      <c r="H212" s="96"/>
      <c r="I212" s="96"/>
      <c r="J212" s="96"/>
      <c r="K212" s="96"/>
      <c r="L212" s="96"/>
      <c r="M212" s="96"/>
      <c r="N212" s="96"/>
      <c r="O212" s="96"/>
      <c r="P212" s="96"/>
      <c r="Q212" s="96"/>
      <c r="R212" s="96"/>
      <c r="S212" s="96"/>
      <c r="T212" s="96"/>
      <c r="U212" s="96"/>
      <c r="V212" s="96"/>
      <c r="W212" s="96"/>
      <c r="X212" s="96"/>
      <c r="Y212" s="96"/>
      <c r="Z212" s="96"/>
      <c r="AA212" s="96"/>
      <c r="AB212" s="96"/>
      <c r="AC212" s="96"/>
      <c r="AD212" s="96"/>
      <c r="AE212" s="96"/>
      <c r="AF212" s="96"/>
      <c r="AG212" s="96"/>
      <c r="AH212" s="96"/>
      <c r="AI212" s="96"/>
      <c r="AJ212" s="96"/>
      <c r="AK212" s="96"/>
      <c r="AL212" s="96"/>
      <c r="AM212" s="96"/>
      <c r="AN212" s="96"/>
      <c r="AO212" s="96"/>
      <c r="AP212" s="96"/>
      <c r="AQ212" s="96"/>
      <c r="AR212" s="96"/>
      <c r="AS212" s="96"/>
      <c r="AT212" s="96"/>
      <c r="AU212" s="96"/>
      <c r="AV212" s="96"/>
      <c r="AW212" s="96"/>
      <c r="AX212" s="96"/>
      <c r="AY212" s="96"/>
      <c r="AZ212" s="96"/>
      <c r="BA212" s="96"/>
      <c r="BB212" s="96"/>
      <c r="BC212" s="96"/>
      <c r="BD212" s="96"/>
      <c r="BE212" s="96"/>
      <c r="BF212" s="96"/>
      <c r="BG212" s="96"/>
      <c r="BH212" s="96"/>
      <c r="BI212" s="96"/>
      <c r="BJ212" s="96"/>
      <c r="BK212" s="96"/>
      <c r="BL212" s="96"/>
      <c r="BM212" s="96"/>
    </row>
    <row r="213" spans="1:65">
      <c r="A213" s="132">
        <v>45113</v>
      </c>
      <c r="B213" s="96"/>
      <c r="C213" s="96"/>
      <c r="D213" s="96"/>
      <c r="E213" s="96"/>
      <c r="F213" s="96"/>
      <c r="G213" s="96"/>
      <c r="H213" s="96"/>
      <c r="I213" s="96"/>
      <c r="J213" s="96"/>
      <c r="K213" s="96"/>
      <c r="L213" s="96"/>
      <c r="M213" s="96"/>
      <c r="N213" s="96"/>
      <c r="O213" s="96"/>
      <c r="P213" s="96"/>
      <c r="Q213" s="96"/>
      <c r="R213" s="96"/>
      <c r="S213" s="96"/>
      <c r="T213" s="96"/>
      <c r="U213" s="96"/>
      <c r="V213" s="96"/>
      <c r="W213" s="96"/>
      <c r="X213" s="96"/>
      <c r="Y213" s="96"/>
      <c r="Z213" s="96"/>
      <c r="AA213" s="96"/>
      <c r="AB213" s="96"/>
      <c r="AC213" s="96"/>
      <c r="AD213" s="96"/>
      <c r="AE213" s="96"/>
      <c r="AF213" s="96"/>
      <c r="AG213" s="96"/>
      <c r="AH213" s="96"/>
      <c r="AI213" s="96"/>
      <c r="AJ213" s="96"/>
      <c r="AK213" s="96"/>
      <c r="AL213" s="96"/>
      <c r="AM213" s="96"/>
      <c r="AN213" s="96"/>
      <c r="AO213" s="96"/>
      <c r="AP213" s="96"/>
      <c r="AQ213" s="96"/>
      <c r="AR213" s="96"/>
      <c r="AS213" s="96"/>
      <c r="AT213" s="96"/>
      <c r="AU213" s="96"/>
      <c r="AV213" s="96"/>
      <c r="AW213" s="96"/>
      <c r="AX213" s="96"/>
      <c r="AY213" s="96"/>
      <c r="AZ213" s="96"/>
      <c r="BA213" s="96"/>
      <c r="BB213" s="96"/>
      <c r="BC213" s="96"/>
      <c r="BD213" s="96"/>
      <c r="BE213" s="96"/>
      <c r="BF213" s="96"/>
      <c r="BG213" s="96"/>
      <c r="BH213" s="96"/>
      <c r="BI213" s="96"/>
      <c r="BJ213" s="96"/>
      <c r="BK213" s="96"/>
      <c r="BL213" s="96"/>
      <c r="BM213" s="96"/>
    </row>
    <row r="214" spans="1:65">
      <c r="A214" s="132">
        <v>45114</v>
      </c>
      <c r="B214" s="96"/>
      <c r="C214" s="96"/>
      <c r="D214" s="96"/>
      <c r="E214" s="96"/>
      <c r="F214" s="96"/>
      <c r="G214" s="96"/>
      <c r="H214" s="96"/>
      <c r="I214" s="96"/>
      <c r="J214" s="96"/>
      <c r="K214" s="96"/>
      <c r="L214" s="96"/>
      <c r="M214" s="96"/>
      <c r="N214" s="96"/>
      <c r="O214" s="96"/>
      <c r="P214" s="96"/>
      <c r="Q214" s="96"/>
      <c r="R214" s="96"/>
      <c r="S214" s="96"/>
      <c r="T214" s="96"/>
      <c r="U214" s="96"/>
      <c r="V214" s="96"/>
      <c r="W214" s="96"/>
      <c r="X214" s="96"/>
      <c r="Y214" s="96"/>
      <c r="Z214" s="96"/>
      <c r="AA214" s="96"/>
      <c r="AB214" s="96"/>
      <c r="AC214" s="96"/>
      <c r="AD214" s="96"/>
      <c r="AE214" s="96"/>
      <c r="AF214" s="96"/>
      <c r="AG214" s="96"/>
      <c r="AH214" s="96"/>
      <c r="AI214" s="96"/>
      <c r="AJ214" s="96"/>
      <c r="AK214" s="96"/>
      <c r="AL214" s="96"/>
      <c r="AM214" s="96"/>
      <c r="AN214" s="96"/>
      <c r="AO214" s="96"/>
      <c r="AP214" s="96"/>
      <c r="AQ214" s="96"/>
      <c r="AR214" s="96"/>
      <c r="AS214" s="96"/>
      <c r="AT214" s="96"/>
      <c r="AU214" s="96"/>
      <c r="AV214" s="96"/>
      <c r="AW214" s="96"/>
      <c r="AX214" s="96"/>
      <c r="AY214" s="96"/>
      <c r="AZ214" s="96"/>
      <c r="BA214" s="96"/>
      <c r="BB214" s="96"/>
      <c r="BC214" s="96"/>
      <c r="BD214" s="96"/>
      <c r="BE214" s="96"/>
      <c r="BF214" s="96"/>
      <c r="BG214" s="96"/>
      <c r="BH214" s="96"/>
      <c r="BI214" s="96"/>
      <c r="BJ214" s="96"/>
      <c r="BK214" s="96"/>
      <c r="BL214" s="96"/>
      <c r="BM214" s="96"/>
    </row>
    <row r="215" spans="1:65">
      <c r="A215" s="132">
        <v>45115</v>
      </c>
      <c r="B215" s="96"/>
      <c r="C215" s="96"/>
      <c r="D215" s="96"/>
      <c r="E215" s="96"/>
      <c r="F215" s="96"/>
      <c r="G215" s="96"/>
      <c r="H215" s="96"/>
      <c r="I215" s="96"/>
      <c r="J215" s="96"/>
      <c r="K215" s="96"/>
      <c r="L215" s="96"/>
      <c r="M215" s="96"/>
      <c r="N215" s="96"/>
      <c r="O215" s="96"/>
      <c r="P215" s="96"/>
      <c r="Q215" s="96"/>
      <c r="R215" s="96"/>
      <c r="S215" s="96"/>
      <c r="T215" s="96"/>
      <c r="U215" s="96"/>
      <c r="V215" s="96"/>
      <c r="W215" s="96"/>
      <c r="X215" s="96"/>
      <c r="Y215" s="96"/>
      <c r="Z215" s="96"/>
      <c r="AA215" s="96"/>
      <c r="AB215" s="96"/>
      <c r="AC215" s="96"/>
      <c r="AD215" s="96"/>
      <c r="AE215" s="96"/>
      <c r="AF215" s="96"/>
      <c r="AG215" s="96"/>
      <c r="AH215" s="96"/>
      <c r="AI215" s="96"/>
      <c r="AJ215" s="96"/>
      <c r="AK215" s="96"/>
      <c r="AL215" s="96"/>
      <c r="AM215" s="96"/>
      <c r="AN215" s="96"/>
      <c r="AO215" s="96"/>
      <c r="AP215" s="96"/>
      <c r="AQ215" s="96"/>
      <c r="AR215" s="96"/>
      <c r="AS215" s="96"/>
      <c r="AT215" s="96"/>
      <c r="AU215" s="96"/>
      <c r="AV215" s="96"/>
      <c r="AW215" s="96"/>
      <c r="AX215" s="96"/>
      <c r="AY215" s="96"/>
      <c r="AZ215" s="96"/>
      <c r="BA215" s="96"/>
      <c r="BB215" s="96"/>
      <c r="BC215" s="96"/>
      <c r="BD215" s="96"/>
      <c r="BE215" s="96"/>
      <c r="BF215" s="96"/>
      <c r="BG215" s="96"/>
      <c r="BH215" s="96"/>
      <c r="BI215" s="96"/>
      <c r="BJ215" s="96"/>
      <c r="BK215" s="96"/>
      <c r="BL215" s="96"/>
      <c r="BM215" s="96"/>
    </row>
    <row r="216" spans="1:65">
      <c r="A216" s="132">
        <v>45116</v>
      </c>
      <c r="B216" s="96"/>
      <c r="C216" s="96"/>
      <c r="D216" s="96"/>
      <c r="E216" s="96"/>
      <c r="F216" s="96"/>
      <c r="G216" s="96"/>
      <c r="H216" s="96"/>
      <c r="I216" s="96"/>
      <c r="J216" s="96"/>
      <c r="K216" s="96"/>
      <c r="L216" s="96"/>
      <c r="M216" s="96"/>
      <c r="N216" s="96"/>
      <c r="O216" s="96"/>
      <c r="P216" s="96"/>
      <c r="Q216" s="96"/>
      <c r="R216" s="96"/>
      <c r="S216" s="96"/>
      <c r="T216" s="96"/>
      <c r="U216" s="96"/>
      <c r="V216" s="96"/>
      <c r="W216" s="96"/>
      <c r="X216" s="96"/>
      <c r="Y216" s="96"/>
      <c r="Z216" s="96"/>
      <c r="AA216" s="96"/>
      <c r="AB216" s="96"/>
      <c r="AC216" s="96"/>
      <c r="AD216" s="96"/>
      <c r="AE216" s="96"/>
      <c r="AF216" s="96"/>
      <c r="AG216" s="96"/>
      <c r="AH216" s="96"/>
      <c r="AI216" s="96"/>
      <c r="AJ216" s="96"/>
      <c r="AK216" s="96"/>
      <c r="AL216" s="96"/>
      <c r="AM216" s="96"/>
      <c r="AN216" s="96"/>
      <c r="AO216" s="96"/>
      <c r="AP216" s="96"/>
      <c r="AQ216" s="96"/>
      <c r="AR216" s="96"/>
      <c r="AS216" s="96"/>
      <c r="AT216" s="96"/>
      <c r="AU216" s="96"/>
      <c r="AV216" s="96"/>
      <c r="AW216" s="96"/>
      <c r="AX216" s="96"/>
      <c r="AY216" s="96"/>
      <c r="AZ216" s="96"/>
      <c r="BA216" s="96"/>
      <c r="BB216" s="96"/>
      <c r="BC216" s="96"/>
      <c r="BD216" s="96"/>
      <c r="BE216" s="96"/>
      <c r="BF216" s="96"/>
      <c r="BG216" s="96"/>
      <c r="BH216" s="96"/>
      <c r="BI216" s="96"/>
      <c r="BJ216" s="96"/>
      <c r="BK216" s="96"/>
      <c r="BL216" s="96"/>
      <c r="BM216" s="96"/>
    </row>
    <row r="217" spans="1:65">
      <c r="A217" s="132">
        <v>45117</v>
      </c>
      <c r="B217" s="96"/>
      <c r="C217" s="96"/>
      <c r="D217" s="96"/>
      <c r="E217" s="96"/>
      <c r="F217" s="96"/>
      <c r="G217" s="96"/>
      <c r="H217" s="96"/>
      <c r="I217" s="96"/>
      <c r="J217" s="96"/>
      <c r="K217" s="96"/>
      <c r="L217" s="96"/>
      <c r="M217" s="96"/>
      <c r="N217" s="96"/>
      <c r="O217" s="96"/>
      <c r="P217" s="96"/>
      <c r="Q217" s="96"/>
      <c r="R217" s="96"/>
      <c r="S217" s="96"/>
      <c r="T217" s="96"/>
      <c r="U217" s="96"/>
      <c r="V217" s="96"/>
      <c r="W217" s="96"/>
      <c r="X217" s="96"/>
      <c r="Y217" s="96"/>
      <c r="Z217" s="96"/>
      <c r="AA217" s="96"/>
      <c r="AB217" s="96"/>
      <c r="AC217" s="96"/>
      <c r="AD217" s="96"/>
      <c r="AE217" s="96"/>
      <c r="AF217" s="96"/>
      <c r="AG217" s="96"/>
      <c r="AH217" s="96"/>
      <c r="AI217" s="96"/>
      <c r="AJ217" s="96"/>
      <c r="AK217" s="96"/>
      <c r="AL217" s="96"/>
      <c r="AM217" s="96"/>
      <c r="AN217" s="96"/>
      <c r="AO217" s="96"/>
      <c r="AP217" s="96"/>
      <c r="AQ217" s="96"/>
      <c r="AR217" s="96"/>
      <c r="AS217" s="96"/>
      <c r="AT217" s="96"/>
      <c r="AU217" s="96"/>
      <c r="AV217" s="96"/>
      <c r="AW217" s="96"/>
      <c r="AX217" s="96"/>
      <c r="AY217" s="96"/>
      <c r="AZ217" s="96"/>
      <c r="BA217" s="96"/>
      <c r="BB217" s="96"/>
      <c r="BC217" s="96"/>
      <c r="BD217" s="96"/>
      <c r="BE217" s="96"/>
      <c r="BF217" s="96"/>
      <c r="BG217" s="96"/>
      <c r="BH217" s="96"/>
      <c r="BI217" s="96"/>
      <c r="BJ217" s="96"/>
      <c r="BK217" s="96"/>
      <c r="BL217" s="96"/>
      <c r="BM217" s="96"/>
    </row>
    <row r="218" spans="1:65">
      <c r="A218" s="132">
        <v>45118</v>
      </c>
      <c r="B218" s="96"/>
      <c r="C218" s="96"/>
      <c r="D218" s="96"/>
      <c r="E218" s="96"/>
      <c r="F218" s="96"/>
      <c r="G218" s="96"/>
      <c r="H218" s="96"/>
      <c r="I218" s="96"/>
      <c r="J218" s="96"/>
      <c r="K218" s="96"/>
      <c r="L218" s="96"/>
      <c r="M218" s="96"/>
      <c r="N218" s="96"/>
      <c r="O218" s="96"/>
      <c r="P218" s="96"/>
      <c r="Q218" s="96"/>
      <c r="R218" s="96"/>
      <c r="S218" s="96"/>
      <c r="T218" s="96"/>
      <c r="U218" s="96"/>
      <c r="V218" s="96"/>
      <c r="W218" s="96"/>
      <c r="X218" s="96"/>
      <c r="Y218" s="96"/>
      <c r="Z218" s="96"/>
      <c r="AA218" s="96"/>
      <c r="AB218" s="96"/>
      <c r="AC218" s="96"/>
      <c r="AD218" s="96"/>
      <c r="AE218" s="96"/>
      <c r="AF218" s="96"/>
      <c r="AG218" s="96"/>
      <c r="AH218" s="96"/>
      <c r="AI218" s="96"/>
      <c r="AJ218" s="96"/>
      <c r="AK218" s="96"/>
      <c r="AL218" s="96"/>
      <c r="AM218" s="96"/>
      <c r="AN218" s="96"/>
      <c r="AO218" s="96"/>
      <c r="AP218" s="96"/>
      <c r="AQ218" s="96"/>
      <c r="AR218" s="96"/>
      <c r="AS218" s="96"/>
      <c r="AT218" s="96"/>
      <c r="AU218" s="96"/>
      <c r="AV218" s="96"/>
      <c r="AW218" s="96"/>
      <c r="AX218" s="96"/>
      <c r="AY218" s="96"/>
      <c r="AZ218" s="96"/>
      <c r="BA218" s="96"/>
      <c r="BB218" s="96"/>
      <c r="BC218" s="96"/>
      <c r="BD218" s="96"/>
      <c r="BE218" s="96"/>
      <c r="BF218" s="96"/>
      <c r="BG218" s="96"/>
      <c r="BH218" s="96"/>
      <c r="BI218" s="96"/>
      <c r="BJ218" s="96"/>
      <c r="BK218" s="96"/>
      <c r="BL218" s="96"/>
      <c r="BM218" s="96"/>
    </row>
    <row r="219" spans="1:65">
      <c r="A219" s="132">
        <v>45119</v>
      </c>
      <c r="B219" s="96"/>
      <c r="C219" s="96"/>
      <c r="D219" s="96"/>
      <c r="E219" s="96"/>
      <c r="F219" s="96"/>
      <c r="G219" s="96"/>
      <c r="H219" s="96"/>
      <c r="I219" s="96"/>
      <c r="J219" s="96"/>
      <c r="K219" s="96"/>
      <c r="L219" s="96"/>
      <c r="M219" s="96"/>
      <c r="N219" s="96"/>
      <c r="O219" s="96"/>
      <c r="P219" s="96"/>
      <c r="Q219" s="96"/>
      <c r="R219" s="96"/>
      <c r="S219" s="96"/>
      <c r="T219" s="96"/>
      <c r="U219" s="96"/>
      <c r="V219" s="96"/>
      <c r="W219" s="96"/>
      <c r="X219" s="96"/>
      <c r="Y219" s="96"/>
      <c r="Z219" s="96"/>
      <c r="AA219" s="96"/>
      <c r="AB219" s="96"/>
      <c r="AC219" s="96"/>
      <c r="AD219" s="96"/>
      <c r="AE219" s="96"/>
      <c r="AF219" s="96"/>
      <c r="AG219" s="96"/>
      <c r="AH219" s="96"/>
      <c r="AI219" s="96"/>
      <c r="AJ219" s="96"/>
      <c r="AK219" s="96"/>
      <c r="AL219" s="96"/>
      <c r="AM219" s="96"/>
      <c r="AN219" s="96"/>
      <c r="AO219" s="96"/>
      <c r="AP219" s="96"/>
      <c r="AQ219" s="96"/>
      <c r="AR219" s="96"/>
      <c r="AS219" s="96"/>
      <c r="AT219" s="96"/>
      <c r="AU219" s="96"/>
      <c r="AV219" s="96"/>
      <c r="AW219" s="96"/>
      <c r="AX219" s="96"/>
      <c r="AY219" s="96"/>
      <c r="AZ219" s="96"/>
      <c r="BA219" s="96"/>
      <c r="BB219" s="96"/>
      <c r="BC219" s="96"/>
      <c r="BD219" s="96"/>
      <c r="BE219" s="96"/>
      <c r="BF219" s="96"/>
      <c r="BG219" s="96"/>
      <c r="BH219" s="96"/>
      <c r="BI219" s="96"/>
      <c r="BJ219" s="96"/>
      <c r="BK219" s="96"/>
      <c r="BL219" s="96"/>
      <c r="BM219" s="96"/>
    </row>
    <row r="220" spans="1:65">
      <c r="A220" s="132">
        <v>45120</v>
      </c>
      <c r="B220" s="96"/>
      <c r="C220" s="96"/>
      <c r="D220" s="96"/>
      <c r="E220" s="96"/>
      <c r="F220" s="96"/>
      <c r="G220" s="96"/>
      <c r="H220" s="96"/>
      <c r="I220" s="96"/>
      <c r="J220" s="96"/>
      <c r="K220" s="96"/>
      <c r="L220" s="96"/>
      <c r="M220" s="96"/>
      <c r="N220" s="96"/>
      <c r="O220" s="96"/>
      <c r="P220" s="96"/>
      <c r="Q220" s="96"/>
      <c r="R220" s="96"/>
      <c r="S220" s="96"/>
      <c r="T220" s="96"/>
      <c r="U220" s="96"/>
      <c r="V220" s="96"/>
      <c r="W220" s="96"/>
      <c r="X220" s="96"/>
      <c r="Y220" s="96"/>
      <c r="Z220" s="96"/>
      <c r="AA220" s="96"/>
      <c r="AB220" s="96"/>
      <c r="AC220" s="96"/>
      <c r="AD220" s="96"/>
      <c r="AE220" s="96"/>
      <c r="AF220" s="96"/>
      <c r="AG220" s="96"/>
      <c r="AH220" s="96"/>
      <c r="AI220" s="96"/>
      <c r="AJ220" s="96"/>
      <c r="AK220" s="96"/>
      <c r="AL220" s="96"/>
      <c r="AM220" s="96"/>
      <c r="AN220" s="96"/>
      <c r="AO220" s="96"/>
      <c r="AP220" s="96"/>
      <c r="AQ220" s="96"/>
      <c r="AR220" s="96"/>
      <c r="AS220" s="96"/>
      <c r="AT220" s="96"/>
      <c r="AU220" s="96"/>
      <c r="AV220" s="96"/>
      <c r="AW220" s="96"/>
      <c r="AX220" s="96"/>
      <c r="AY220" s="96"/>
      <c r="AZ220" s="96"/>
      <c r="BA220" s="96"/>
      <c r="BB220" s="96"/>
      <c r="BC220" s="96"/>
      <c r="BD220" s="96"/>
      <c r="BE220" s="96"/>
      <c r="BF220" s="96"/>
      <c r="BG220" s="96"/>
      <c r="BH220" s="96"/>
      <c r="BI220" s="96"/>
      <c r="BJ220" s="96"/>
      <c r="BK220" s="96"/>
      <c r="BL220" s="96"/>
      <c r="BM220" s="96"/>
    </row>
    <row r="221" spans="1:65">
      <c r="A221" s="132">
        <v>45121</v>
      </c>
      <c r="B221" s="96"/>
      <c r="C221" s="96"/>
      <c r="D221" s="96"/>
      <c r="E221" s="96"/>
      <c r="F221" s="96"/>
      <c r="G221" s="96"/>
      <c r="H221" s="96"/>
      <c r="I221" s="96"/>
      <c r="J221" s="96"/>
      <c r="K221" s="96"/>
      <c r="L221" s="96"/>
      <c r="M221" s="96"/>
      <c r="N221" s="96"/>
      <c r="O221" s="96"/>
      <c r="P221" s="96"/>
      <c r="Q221" s="96"/>
      <c r="R221" s="96"/>
      <c r="S221" s="96"/>
      <c r="T221" s="96"/>
      <c r="U221" s="96"/>
      <c r="V221" s="96"/>
      <c r="W221" s="96"/>
      <c r="X221" s="96"/>
      <c r="Y221" s="96"/>
      <c r="Z221" s="96"/>
      <c r="AA221" s="96"/>
      <c r="AB221" s="96"/>
      <c r="AC221" s="96"/>
      <c r="AD221" s="96"/>
      <c r="AE221" s="96"/>
      <c r="AF221" s="96"/>
      <c r="AG221" s="96"/>
      <c r="AH221" s="96"/>
      <c r="AI221" s="96"/>
      <c r="AJ221" s="96"/>
      <c r="AK221" s="96"/>
      <c r="AL221" s="96"/>
      <c r="AM221" s="96"/>
      <c r="AN221" s="96"/>
      <c r="AO221" s="96"/>
      <c r="AP221" s="96"/>
      <c r="AQ221" s="96"/>
      <c r="AR221" s="96"/>
      <c r="AS221" s="96"/>
      <c r="AT221" s="96"/>
      <c r="AU221" s="96"/>
      <c r="AV221" s="96"/>
      <c r="AW221" s="96"/>
      <c r="AX221" s="96"/>
      <c r="AY221" s="96"/>
      <c r="AZ221" s="96"/>
      <c r="BA221" s="96"/>
      <c r="BB221" s="96"/>
      <c r="BC221" s="96"/>
      <c r="BD221" s="96"/>
      <c r="BE221" s="96"/>
      <c r="BF221" s="96"/>
      <c r="BG221" s="96"/>
      <c r="BH221" s="96"/>
      <c r="BI221" s="96"/>
      <c r="BJ221" s="96"/>
      <c r="BK221" s="96"/>
      <c r="BL221" s="96"/>
      <c r="BM221" s="96"/>
    </row>
    <row r="222" spans="1:65">
      <c r="A222" s="132">
        <v>45122</v>
      </c>
      <c r="B222" s="96"/>
      <c r="C222" s="96"/>
      <c r="D222" s="96"/>
      <c r="E222" s="96"/>
      <c r="F222" s="96"/>
      <c r="G222" s="96"/>
      <c r="H222" s="96"/>
      <c r="I222" s="96"/>
      <c r="J222" s="96"/>
      <c r="K222" s="96"/>
      <c r="L222" s="96"/>
      <c r="M222" s="96"/>
      <c r="N222" s="96"/>
      <c r="O222" s="96"/>
      <c r="P222" s="96"/>
      <c r="Q222" s="96"/>
      <c r="R222" s="96"/>
      <c r="S222" s="96"/>
      <c r="T222" s="96"/>
      <c r="U222" s="96"/>
      <c r="V222" s="96"/>
      <c r="W222" s="96"/>
      <c r="X222" s="96"/>
      <c r="Y222" s="96"/>
      <c r="Z222" s="96"/>
      <c r="AA222" s="96"/>
      <c r="AB222" s="96"/>
      <c r="AC222" s="96"/>
      <c r="AD222" s="96"/>
      <c r="AE222" s="96"/>
      <c r="AF222" s="96"/>
      <c r="AG222" s="96"/>
      <c r="AH222" s="96"/>
      <c r="AI222" s="96"/>
      <c r="AJ222" s="96"/>
      <c r="AK222" s="96"/>
      <c r="AL222" s="96"/>
      <c r="AM222" s="96"/>
      <c r="AN222" s="96"/>
      <c r="AO222" s="96"/>
      <c r="AP222" s="96"/>
      <c r="AQ222" s="96"/>
      <c r="AR222" s="96"/>
      <c r="AS222" s="96"/>
      <c r="AT222" s="96"/>
      <c r="AU222" s="96"/>
      <c r="AV222" s="96"/>
      <c r="AW222" s="96"/>
      <c r="AX222" s="96"/>
      <c r="AY222" s="96"/>
      <c r="AZ222" s="96"/>
      <c r="BA222" s="96"/>
      <c r="BB222" s="96"/>
      <c r="BC222" s="96"/>
      <c r="BD222" s="96"/>
      <c r="BE222" s="96"/>
      <c r="BF222" s="96"/>
      <c r="BG222" s="96"/>
      <c r="BH222" s="96"/>
      <c r="BI222" s="96"/>
      <c r="BJ222" s="96"/>
      <c r="BK222" s="96"/>
      <c r="BL222" s="96"/>
      <c r="BM222" s="96"/>
    </row>
    <row r="223" spans="1:65">
      <c r="A223" s="132">
        <v>45123</v>
      </c>
      <c r="B223" s="96"/>
      <c r="C223" s="96"/>
      <c r="D223" s="96"/>
      <c r="E223" s="96"/>
      <c r="F223" s="96"/>
      <c r="G223" s="96"/>
      <c r="H223" s="96"/>
      <c r="I223" s="96"/>
      <c r="J223" s="96"/>
      <c r="K223" s="96"/>
      <c r="L223" s="96"/>
      <c r="M223" s="96"/>
      <c r="N223" s="96"/>
      <c r="O223" s="96"/>
      <c r="P223" s="96"/>
      <c r="Q223" s="96"/>
      <c r="R223" s="96"/>
      <c r="S223" s="96"/>
      <c r="T223" s="96"/>
      <c r="U223" s="96"/>
      <c r="V223" s="96"/>
      <c r="W223" s="96"/>
      <c r="X223" s="96"/>
      <c r="Y223" s="96"/>
      <c r="Z223" s="96"/>
      <c r="AA223" s="96"/>
      <c r="AB223" s="96"/>
      <c r="AC223" s="96"/>
      <c r="AD223" s="96"/>
      <c r="AE223" s="96"/>
      <c r="AF223" s="96"/>
      <c r="AG223" s="96"/>
      <c r="AH223" s="96"/>
      <c r="AI223" s="96"/>
      <c r="AJ223" s="96"/>
      <c r="AK223" s="96"/>
      <c r="AL223" s="96"/>
      <c r="AM223" s="96"/>
      <c r="AN223" s="96"/>
      <c r="AO223" s="96"/>
      <c r="AP223" s="96"/>
      <c r="AQ223" s="96"/>
      <c r="AR223" s="96"/>
      <c r="AS223" s="96"/>
      <c r="AT223" s="96"/>
      <c r="AU223" s="96"/>
      <c r="AV223" s="96"/>
      <c r="AW223" s="96"/>
      <c r="AX223" s="96"/>
      <c r="AY223" s="96"/>
      <c r="AZ223" s="96"/>
      <c r="BA223" s="96"/>
      <c r="BB223" s="96"/>
      <c r="BC223" s="96"/>
      <c r="BD223" s="96"/>
      <c r="BE223" s="96"/>
      <c r="BF223" s="96"/>
      <c r="BG223" s="96"/>
      <c r="BH223" s="96"/>
      <c r="BI223" s="96"/>
      <c r="BJ223" s="96"/>
      <c r="BK223" s="96"/>
      <c r="BL223" s="96"/>
      <c r="BM223" s="96"/>
    </row>
    <row r="224" spans="1:65">
      <c r="A224" s="132">
        <v>45124</v>
      </c>
      <c r="B224" s="96"/>
      <c r="C224" s="96"/>
      <c r="D224" s="96"/>
      <c r="E224" s="96"/>
      <c r="F224" s="96"/>
      <c r="G224" s="96"/>
      <c r="H224" s="96"/>
      <c r="I224" s="96"/>
      <c r="J224" s="96"/>
      <c r="K224" s="96"/>
      <c r="L224" s="96"/>
      <c r="M224" s="96"/>
      <c r="N224" s="96"/>
      <c r="O224" s="96"/>
      <c r="P224" s="96"/>
      <c r="Q224" s="96"/>
      <c r="R224" s="96"/>
      <c r="S224" s="96"/>
      <c r="T224" s="96"/>
      <c r="U224" s="96"/>
      <c r="V224" s="96"/>
      <c r="W224" s="96"/>
      <c r="X224" s="96"/>
      <c r="Y224" s="96"/>
      <c r="Z224" s="96"/>
      <c r="AA224" s="96"/>
      <c r="AB224" s="96"/>
      <c r="AC224" s="96"/>
      <c r="AD224" s="96"/>
      <c r="AE224" s="96"/>
      <c r="AF224" s="96"/>
      <c r="AG224" s="96"/>
      <c r="AH224" s="96"/>
      <c r="AI224" s="96"/>
      <c r="AJ224" s="96"/>
      <c r="AK224" s="96"/>
      <c r="AL224" s="96"/>
      <c r="AM224" s="96"/>
      <c r="AN224" s="96"/>
      <c r="AO224" s="96"/>
      <c r="AP224" s="96"/>
      <c r="AQ224" s="96"/>
      <c r="AR224" s="96"/>
      <c r="AS224" s="96"/>
      <c r="AT224" s="96"/>
      <c r="AU224" s="96"/>
      <c r="AV224" s="96"/>
      <c r="AW224" s="96"/>
      <c r="AX224" s="96"/>
      <c r="AY224" s="96"/>
      <c r="AZ224" s="96"/>
      <c r="BA224" s="96"/>
      <c r="BB224" s="96"/>
      <c r="BC224" s="96"/>
      <c r="BD224" s="96"/>
      <c r="BE224" s="96"/>
      <c r="BF224" s="96"/>
      <c r="BG224" s="96"/>
      <c r="BH224" s="96"/>
      <c r="BI224" s="96"/>
      <c r="BJ224" s="96"/>
      <c r="BK224" s="96"/>
      <c r="BL224" s="96"/>
      <c r="BM224" s="96"/>
    </row>
    <row r="225" spans="1:65">
      <c r="A225" s="132">
        <v>45125</v>
      </c>
      <c r="B225" s="96"/>
      <c r="C225" s="96"/>
      <c r="D225" s="96"/>
      <c r="E225" s="96"/>
      <c r="F225" s="96"/>
      <c r="G225" s="96"/>
      <c r="H225" s="96"/>
      <c r="I225" s="96"/>
      <c r="J225" s="96"/>
      <c r="K225" s="96"/>
      <c r="L225" s="96"/>
      <c r="M225" s="96"/>
      <c r="N225" s="96"/>
      <c r="O225" s="96"/>
      <c r="P225" s="96"/>
      <c r="Q225" s="96"/>
      <c r="R225" s="96"/>
      <c r="S225" s="96"/>
      <c r="T225" s="96"/>
      <c r="U225" s="96"/>
      <c r="V225" s="96"/>
      <c r="W225" s="96"/>
      <c r="X225" s="96"/>
      <c r="Y225" s="96"/>
      <c r="Z225" s="96"/>
      <c r="AA225" s="96"/>
      <c r="AB225" s="96"/>
      <c r="AC225" s="96"/>
      <c r="AD225" s="96"/>
      <c r="AE225" s="96"/>
      <c r="AF225" s="96"/>
      <c r="AG225" s="96"/>
      <c r="AH225" s="96"/>
      <c r="AI225" s="96"/>
      <c r="AJ225" s="96"/>
      <c r="AK225" s="96"/>
      <c r="AL225" s="96"/>
      <c r="AM225" s="96"/>
      <c r="AN225" s="96"/>
      <c r="AO225" s="96"/>
      <c r="AP225" s="96"/>
      <c r="AQ225" s="96"/>
      <c r="AR225" s="96"/>
      <c r="AS225" s="96"/>
      <c r="AT225" s="96"/>
      <c r="AU225" s="96"/>
      <c r="AV225" s="96"/>
      <c r="AW225" s="96"/>
      <c r="AX225" s="96"/>
      <c r="AY225" s="96"/>
      <c r="AZ225" s="96"/>
      <c r="BA225" s="96"/>
      <c r="BB225" s="96"/>
      <c r="BC225" s="96"/>
      <c r="BD225" s="96"/>
      <c r="BE225" s="96"/>
      <c r="BF225" s="96"/>
      <c r="BG225" s="96"/>
      <c r="BH225" s="96"/>
      <c r="BI225" s="96"/>
      <c r="BJ225" s="96"/>
      <c r="BK225" s="96"/>
      <c r="BL225" s="96"/>
      <c r="BM225" s="96"/>
    </row>
    <row r="226" spans="1:65">
      <c r="A226" s="132">
        <v>45126</v>
      </c>
      <c r="B226" s="96"/>
      <c r="C226" s="96"/>
      <c r="D226" s="96"/>
      <c r="E226" s="96"/>
      <c r="F226" s="96"/>
      <c r="G226" s="96"/>
      <c r="H226" s="96"/>
      <c r="I226" s="96"/>
      <c r="J226" s="96"/>
      <c r="K226" s="96"/>
      <c r="L226" s="96"/>
      <c r="M226" s="96"/>
      <c r="N226" s="96"/>
      <c r="O226" s="96"/>
      <c r="P226" s="96"/>
      <c r="Q226" s="96"/>
      <c r="R226" s="96"/>
      <c r="S226" s="96"/>
      <c r="T226" s="96"/>
      <c r="U226" s="96"/>
      <c r="V226" s="96"/>
      <c r="W226" s="96"/>
      <c r="X226" s="96"/>
      <c r="Y226" s="96"/>
      <c r="Z226" s="96"/>
      <c r="AA226" s="96"/>
      <c r="AB226" s="96"/>
      <c r="AC226" s="96"/>
      <c r="AD226" s="96"/>
      <c r="AE226" s="96"/>
      <c r="AF226" s="96"/>
      <c r="AG226" s="96"/>
      <c r="AH226" s="96"/>
      <c r="AI226" s="96"/>
      <c r="AJ226" s="96"/>
      <c r="AK226" s="96"/>
      <c r="AL226" s="96"/>
      <c r="AM226" s="96"/>
      <c r="AN226" s="96"/>
      <c r="AO226" s="96"/>
      <c r="AP226" s="96"/>
      <c r="AQ226" s="96"/>
      <c r="AR226" s="96"/>
      <c r="AS226" s="96"/>
      <c r="AT226" s="96"/>
      <c r="AU226" s="96"/>
      <c r="AV226" s="96"/>
      <c r="AW226" s="96"/>
      <c r="AX226" s="96"/>
      <c r="AY226" s="96"/>
      <c r="AZ226" s="96"/>
      <c r="BA226" s="96"/>
      <c r="BB226" s="96"/>
      <c r="BC226" s="96"/>
      <c r="BD226" s="96"/>
      <c r="BE226" s="96"/>
      <c r="BF226" s="96"/>
      <c r="BG226" s="96"/>
      <c r="BH226" s="96"/>
      <c r="BI226" s="96"/>
      <c r="BJ226" s="96"/>
      <c r="BK226" s="96"/>
      <c r="BL226" s="96"/>
      <c r="BM226" s="96"/>
    </row>
    <row r="227" spans="1:65">
      <c r="A227" s="132">
        <v>45127</v>
      </c>
      <c r="B227" s="96"/>
      <c r="C227" s="96"/>
      <c r="D227" s="96"/>
      <c r="E227" s="96"/>
      <c r="F227" s="96"/>
      <c r="G227" s="96"/>
      <c r="H227" s="96"/>
      <c r="I227" s="96"/>
      <c r="J227" s="96"/>
      <c r="K227" s="96"/>
      <c r="L227" s="96"/>
      <c r="M227" s="96"/>
      <c r="N227" s="96"/>
      <c r="O227" s="96"/>
      <c r="P227" s="96"/>
      <c r="Q227" s="96"/>
      <c r="R227" s="96"/>
      <c r="S227" s="96"/>
      <c r="T227" s="96"/>
      <c r="U227" s="96"/>
      <c r="V227" s="96"/>
      <c r="W227" s="96"/>
      <c r="X227" s="96"/>
      <c r="Y227" s="96"/>
      <c r="Z227" s="96"/>
      <c r="AA227" s="96"/>
      <c r="AB227" s="96"/>
      <c r="AC227" s="96"/>
      <c r="AD227" s="96"/>
      <c r="AE227" s="96"/>
      <c r="AF227" s="96"/>
      <c r="AG227" s="96"/>
      <c r="AH227" s="96"/>
      <c r="AI227" s="96"/>
      <c r="AJ227" s="96"/>
      <c r="AK227" s="96"/>
      <c r="AL227" s="96"/>
      <c r="AM227" s="96"/>
      <c r="AN227" s="96"/>
      <c r="AO227" s="96"/>
      <c r="AP227" s="96"/>
      <c r="AQ227" s="96"/>
      <c r="AR227" s="96"/>
      <c r="AS227" s="96"/>
      <c r="AT227" s="96"/>
      <c r="AU227" s="96"/>
      <c r="AV227" s="96"/>
      <c r="AW227" s="96"/>
      <c r="AX227" s="96"/>
      <c r="AY227" s="96"/>
      <c r="AZ227" s="96"/>
      <c r="BA227" s="96"/>
      <c r="BB227" s="96"/>
      <c r="BC227" s="96"/>
      <c r="BD227" s="96"/>
      <c r="BE227" s="96"/>
      <c r="BF227" s="96"/>
      <c r="BG227" s="96"/>
      <c r="BH227" s="96"/>
      <c r="BI227" s="96"/>
      <c r="BJ227" s="96"/>
      <c r="BK227" s="96"/>
      <c r="BL227" s="96"/>
      <c r="BM227" s="96"/>
    </row>
    <row r="228" spans="1:65">
      <c r="A228" s="132">
        <v>45128</v>
      </c>
      <c r="B228" s="96"/>
      <c r="C228" s="96"/>
      <c r="D228" s="96"/>
      <c r="E228" s="96"/>
      <c r="F228" s="96"/>
      <c r="G228" s="96"/>
      <c r="H228" s="96"/>
      <c r="I228" s="96"/>
      <c r="J228" s="96"/>
      <c r="K228" s="96"/>
      <c r="L228" s="96"/>
      <c r="M228" s="96"/>
      <c r="N228" s="96"/>
      <c r="O228" s="96"/>
      <c r="P228" s="96"/>
      <c r="Q228" s="96"/>
      <c r="R228" s="96"/>
      <c r="S228" s="96"/>
      <c r="T228" s="96"/>
      <c r="U228" s="96"/>
      <c r="V228" s="96"/>
      <c r="W228" s="96"/>
      <c r="X228" s="96"/>
      <c r="Y228" s="96"/>
      <c r="Z228" s="96"/>
      <c r="AA228" s="96"/>
      <c r="AB228" s="96"/>
      <c r="AC228" s="96"/>
      <c r="AD228" s="96"/>
      <c r="AE228" s="96"/>
      <c r="AF228" s="96"/>
      <c r="AG228" s="96"/>
      <c r="AH228" s="96"/>
      <c r="AI228" s="96"/>
      <c r="AJ228" s="96"/>
      <c r="AK228" s="96"/>
      <c r="AL228" s="96"/>
      <c r="AM228" s="96"/>
      <c r="AN228" s="96"/>
      <c r="AO228" s="96"/>
      <c r="AP228" s="96"/>
      <c r="AQ228" s="96"/>
      <c r="AR228" s="96"/>
      <c r="AS228" s="96"/>
      <c r="AT228" s="96"/>
      <c r="AU228" s="96"/>
      <c r="AV228" s="96"/>
      <c r="AW228" s="96"/>
      <c r="AX228" s="96"/>
      <c r="AY228" s="96"/>
      <c r="AZ228" s="96"/>
      <c r="BA228" s="96"/>
      <c r="BB228" s="96"/>
      <c r="BC228" s="96"/>
      <c r="BD228" s="96"/>
      <c r="BE228" s="96"/>
      <c r="BF228" s="96"/>
      <c r="BG228" s="96"/>
      <c r="BH228" s="96"/>
      <c r="BI228" s="96"/>
      <c r="BJ228" s="96"/>
      <c r="BK228" s="96"/>
      <c r="BL228" s="96"/>
      <c r="BM228" s="96"/>
    </row>
    <row r="229" spans="1:65">
      <c r="A229" s="132">
        <v>45129</v>
      </c>
      <c r="B229" s="96"/>
      <c r="C229" s="96"/>
      <c r="D229" s="96"/>
      <c r="E229" s="96"/>
      <c r="F229" s="96"/>
      <c r="G229" s="96"/>
      <c r="H229" s="96"/>
      <c r="I229" s="96"/>
      <c r="J229" s="96"/>
      <c r="K229" s="96"/>
      <c r="L229" s="96"/>
      <c r="M229" s="96"/>
      <c r="N229" s="96"/>
      <c r="O229" s="96"/>
      <c r="P229" s="96"/>
      <c r="Q229" s="96"/>
      <c r="R229" s="96"/>
      <c r="S229" s="96"/>
      <c r="T229" s="96"/>
      <c r="U229" s="96"/>
      <c r="V229" s="96"/>
      <c r="W229" s="96"/>
      <c r="X229" s="96"/>
      <c r="Y229" s="96"/>
      <c r="Z229" s="96"/>
      <c r="AA229" s="96"/>
      <c r="AB229" s="96"/>
      <c r="AC229" s="96"/>
      <c r="AD229" s="96"/>
      <c r="AE229" s="96"/>
      <c r="AF229" s="96"/>
      <c r="AG229" s="96"/>
      <c r="AH229" s="96"/>
      <c r="AI229" s="96"/>
      <c r="AJ229" s="96"/>
      <c r="AK229" s="96"/>
      <c r="AL229" s="96"/>
      <c r="AM229" s="96"/>
      <c r="AN229" s="96"/>
      <c r="AO229" s="96"/>
      <c r="AP229" s="96"/>
      <c r="AQ229" s="96"/>
      <c r="AR229" s="96"/>
      <c r="AS229" s="96"/>
      <c r="AT229" s="96"/>
      <c r="AU229" s="96"/>
      <c r="AV229" s="96"/>
      <c r="AW229" s="96"/>
      <c r="AX229" s="96"/>
      <c r="AY229" s="96"/>
      <c r="AZ229" s="96"/>
      <c r="BA229" s="96"/>
      <c r="BB229" s="96"/>
      <c r="BC229" s="96"/>
      <c r="BD229" s="96"/>
      <c r="BE229" s="96"/>
      <c r="BF229" s="96"/>
      <c r="BG229" s="96"/>
      <c r="BH229" s="96"/>
      <c r="BI229" s="96"/>
      <c r="BJ229" s="96"/>
      <c r="BK229" s="96"/>
      <c r="BL229" s="96"/>
      <c r="BM229" s="96"/>
    </row>
    <row r="230" spans="1:65">
      <c r="A230" s="132">
        <v>45130</v>
      </c>
      <c r="B230" s="96"/>
      <c r="C230" s="96"/>
      <c r="D230" s="96"/>
      <c r="E230" s="96"/>
      <c r="F230" s="96"/>
      <c r="G230" s="96"/>
      <c r="H230" s="96"/>
      <c r="I230" s="96"/>
      <c r="J230" s="96"/>
      <c r="K230" s="96"/>
      <c r="L230" s="96"/>
      <c r="M230" s="96"/>
      <c r="N230" s="96"/>
      <c r="O230" s="96"/>
      <c r="P230" s="96"/>
      <c r="Q230" s="96"/>
      <c r="R230" s="96"/>
      <c r="S230" s="96"/>
      <c r="T230" s="96"/>
      <c r="U230" s="96"/>
      <c r="V230" s="96"/>
      <c r="W230" s="96"/>
      <c r="X230" s="96"/>
      <c r="Y230" s="96"/>
      <c r="Z230" s="96"/>
      <c r="AA230" s="96"/>
      <c r="AB230" s="96"/>
      <c r="AC230" s="96"/>
      <c r="AD230" s="96"/>
      <c r="AE230" s="96"/>
      <c r="AF230" s="96"/>
      <c r="AG230" s="96"/>
      <c r="AH230" s="96"/>
      <c r="AI230" s="96"/>
      <c r="AJ230" s="96"/>
      <c r="AK230" s="96"/>
      <c r="AL230" s="96"/>
      <c r="AM230" s="96"/>
      <c r="AN230" s="96"/>
      <c r="AO230" s="96"/>
      <c r="AP230" s="96"/>
      <c r="AQ230" s="96"/>
      <c r="AR230" s="96"/>
      <c r="AS230" s="96"/>
      <c r="AT230" s="96"/>
      <c r="AU230" s="96"/>
      <c r="AV230" s="96"/>
      <c r="AW230" s="96"/>
      <c r="AX230" s="96"/>
      <c r="AY230" s="96"/>
      <c r="AZ230" s="96"/>
      <c r="BA230" s="96"/>
      <c r="BB230" s="96"/>
      <c r="BC230" s="96"/>
      <c r="BD230" s="96"/>
      <c r="BE230" s="96"/>
      <c r="BF230" s="96"/>
      <c r="BG230" s="96"/>
      <c r="BH230" s="96"/>
      <c r="BI230" s="96"/>
      <c r="BJ230" s="96"/>
      <c r="BK230" s="96"/>
      <c r="BL230" s="96"/>
      <c r="BM230" s="96"/>
    </row>
    <row r="231" spans="1:65">
      <c r="A231" s="132">
        <v>45131</v>
      </c>
      <c r="B231" s="96"/>
      <c r="C231" s="96"/>
      <c r="D231" s="96"/>
      <c r="E231" s="96"/>
      <c r="F231" s="96"/>
      <c r="G231" s="96"/>
      <c r="H231" s="96"/>
      <c r="I231" s="96"/>
      <c r="J231" s="96"/>
      <c r="K231" s="96"/>
      <c r="L231" s="96"/>
      <c r="M231" s="96"/>
      <c r="N231" s="96"/>
      <c r="O231" s="96"/>
      <c r="P231" s="96"/>
      <c r="Q231" s="96"/>
      <c r="R231" s="96"/>
      <c r="S231" s="96"/>
      <c r="T231" s="96"/>
      <c r="U231" s="96"/>
      <c r="V231" s="96"/>
      <c r="W231" s="96"/>
      <c r="X231" s="96"/>
      <c r="Y231" s="96"/>
      <c r="Z231" s="96"/>
      <c r="AA231" s="96"/>
      <c r="AB231" s="96"/>
      <c r="AC231" s="96"/>
      <c r="AD231" s="96"/>
      <c r="AE231" s="96"/>
      <c r="AF231" s="96"/>
      <c r="AG231" s="96"/>
      <c r="AH231" s="96"/>
      <c r="AI231" s="96"/>
      <c r="AJ231" s="96"/>
      <c r="AK231" s="96"/>
      <c r="AL231" s="96"/>
      <c r="AM231" s="96"/>
      <c r="AN231" s="96"/>
      <c r="AO231" s="96"/>
      <c r="AP231" s="96"/>
      <c r="AQ231" s="96"/>
      <c r="AR231" s="96"/>
      <c r="AS231" s="96"/>
      <c r="AT231" s="96"/>
      <c r="AU231" s="96"/>
      <c r="AV231" s="96"/>
      <c r="AW231" s="96"/>
      <c r="AX231" s="96"/>
      <c r="AY231" s="96"/>
      <c r="AZ231" s="96"/>
      <c r="BA231" s="96"/>
      <c r="BB231" s="96"/>
      <c r="BC231" s="96"/>
      <c r="BD231" s="96"/>
      <c r="BE231" s="96"/>
      <c r="BF231" s="96"/>
      <c r="BG231" s="96"/>
      <c r="BH231" s="96"/>
      <c r="BI231" s="96"/>
      <c r="BJ231" s="96"/>
      <c r="BK231" s="96"/>
      <c r="BL231" s="96"/>
      <c r="BM231" s="96"/>
    </row>
    <row r="232" spans="1:65">
      <c r="A232" s="132">
        <v>45132</v>
      </c>
      <c r="B232" s="96"/>
      <c r="C232" s="96"/>
      <c r="D232" s="96"/>
      <c r="E232" s="96"/>
      <c r="F232" s="96"/>
      <c r="G232" s="96"/>
      <c r="H232" s="96"/>
      <c r="I232" s="96"/>
      <c r="J232" s="96"/>
      <c r="K232" s="96"/>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96"/>
      <c r="AI232" s="96"/>
      <c r="AJ232" s="96"/>
      <c r="AK232" s="96"/>
      <c r="AL232" s="96"/>
      <c r="AM232" s="96"/>
      <c r="AN232" s="96"/>
      <c r="AO232" s="96"/>
      <c r="AP232" s="96"/>
      <c r="AQ232" s="96"/>
      <c r="AR232" s="96"/>
      <c r="AS232" s="96"/>
      <c r="AT232" s="96"/>
      <c r="AU232" s="96"/>
      <c r="AV232" s="96"/>
      <c r="AW232" s="96"/>
      <c r="AX232" s="96"/>
      <c r="AY232" s="96"/>
      <c r="AZ232" s="96"/>
      <c r="BA232" s="96"/>
      <c r="BB232" s="96"/>
      <c r="BC232" s="96"/>
      <c r="BD232" s="96"/>
      <c r="BE232" s="96"/>
      <c r="BF232" s="96"/>
      <c r="BG232" s="96"/>
      <c r="BH232" s="96"/>
      <c r="BI232" s="96"/>
      <c r="BJ232" s="96"/>
      <c r="BK232" s="96"/>
      <c r="BL232" s="96"/>
      <c r="BM232" s="96"/>
    </row>
    <row r="233" spans="1:65">
      <c r="A233" s="132">
        <v>45133</v>
      </c>
      <c r="B233" s="96"/>
      <c r="C233" s="96"/>
      <c r="D233" s="96"/>
      <c r="E233" s="96"/>
      <c r="F233" s="96"/>
      <c r="G233" s="96"/>
      <c r="H233" s="96"/>
      <c r="I233" s="96"/>
      <c r="J233" s="96"/>
      <c r="K233" s="96"/>
      <c r="L233" s="96"/>
      <c r="M233" s="96"/>
      <c r="N233" s="96"/>
      <c r="O233" s="96"/>
      <c r="P233" s="96"/>
      <c r="Q233" s="96"/>
      <c r="R233" s="96"/>
      <c r="S233" s="96"/>
      <c r="T233" s="96"/>
      <c r="U233" s="96"/>
      <c r="V233" s="96"/>
      <c r="W233" s="96"/>
      <c r="X233" s="96"/>
      <c r="Y233" s="96"/>
      <c r="Z233" s="96"/>
      <c r="AA233" s="96"/>
      <c r="AB233" s="96"/>
      <c r="AC233" s="96"/>
      <c r="AD233" s="96"/>
      <c r="AE233" s="96"/>
      <c r="AF233" s="96"/>
      <c r="AG233" s="96"/>
      <c r="AH233" s="96"/>
      <c r="AI233" s="96"/>
      <c r="AJ233" s="96"/>
      <c r="AK233" s="96"/>
      <c r="AL233" s="96"/>
      <c r="AM233" s="96"/>
      <c r="AN233" s="96"/>
      <c r="AO233" s="96"/>
      <c r="AP233" s="96"/>
      <c r="AQ233" s="96"/>
      <c r="AR233" s="96"/>
      <c r="AS233" s="96"/>
      <c r="AT233" s="96"/>
      <c r="AU233" s="96"/>
      <c r="AV233" s="96"/>
      <c r="AW233" s="96"/>
      <c r="AX233" s="96"/>
      <c r="AY233" s="96"/>
      <c r="AZ233" s="96"/>
      <c r="BA233" s="96"/>
      <c r="BB233" s="96"/>
      <c r="BC233" s="96"/>
      <c r="BD233" s="96"/>
      <c r="BE233" s="96"/>
      <c r="BF233" s="96"/>
      <c r="BG233" s="96"/>
      <c r="BH233" s="96"/>
      <c r="BI233" s="96"/>
      <c r="BJ233" s="96"/>
      <c r="BK233" s="96"/>
      <c r="BL233" s="96"/>
      <c r="BM233" s="96"/>
    </row>
    <row r="234" spans="1:65">
      <c r="A234" s="132">
        <v>45134</v>
      </c>
    </row>
    <row r="235" spans="1:65">
      <c r="A235" s="132">
        <v>45135</v>
      </c>
    </row>
    <row r="236" spans="1:65">
      <c r="A236" s="132">
        <v>45136</v>
      </c>
    </row>
    <row r="237" spans="1:65">
      <c r="A237" s="132">
        <v>45137</v>
      </c>
      <c r="B237" s="68">
        <v>450</v>
      </c>
      <c r="C237" s="68" t="s">
        <v>1751</v>
      </c>
      <c r="D237" s="68" t="s">
        <v>1751</v>
      </c>
      <c r="E237" s="68">
        <v>125</v>
      </c>
      <c r="F237" s="68">
        <v>100</v>
      </c>
      <c r="G237" s="68">
        <v>125</v>
      </c>
      <c r="H237" s="68">
        <v>25</v>
      </c>
      <c r="I237" s="68">
        <v>150</v>
      </c>
      <c r="J237" s="68" t="s">
        <v>1751</v>
      </c>
      <c r="K237" s="68">
        <v>25</v>
      </c>
      <c r="L237" s="68">
        <v>626</v>
      </c>
      <c r="M237" s="68" t="s">
        <v>1751</v>
      </c>
      <c r="N237" s="68" t="s">
        <v>1751</v>
      </c>
      <c r="O237" s="68">
        <v>50</v>
      </c>
      <c r="P237" s="68" t="s">
        <v>1751</v>
      </c>
      <c r="Q237" s="68" t="s">
        <v>1751</v>
      </c>
      <c r="R237" s="68">
        <v>10</v>
      </c>
      <c r="S237" s="68" t="s">
        <v>1751</v>
      </c>
      <c r="T237" s="68" t="s">
        <v>1751</v>
      </c>
      <c r="U237" s="68" t="s">
        <v>1751</v>
      </c>
      <c r="V237" s="68" t="s">
        <v>1751</v>
      </c>
      <c r="W237" s="68" t="s">
        <v>1751</v>
      </c>
      <c r="X237" s="68" t="s">
        <v>1751</v>
      </c>
      <c r="Y237" s="68" t="s">
        <v>1751</v>
      </c>
      <c r="Z237" s="68" t="s">
        <v>1751</v>
      </c>
      <c r="AA237" s="68" t="s">
        <v>1751</v>
      </c>
      <c r="AB237" s="68" t="s">
        <v>1751</v>
      </c>
      <c r="AC237" s="68" t="s">
        <v>1751</v>
      </c>
      <c r="AD237" s="68" t="s">
        <v>1751</v>
      </c>
      <c r="AE237" s="68" t="s">
        <v>1751</v>
      </c>
      <c r="AF237" s="68" t="s">
        <v>1751</v>
      </c>
      <c r="AG237" s="68" t="s">
        <v>1751</v>
      </c>
      <c r="AH237" s="68" t="s">
        <v>1751</v>
      </c>
      <c r="AI237" s="68" t="s">
        <v>1751</v>
      </c>
      <c r="AJ237" s="68" t="s">
        <v>1751</v>
      </c>
      <c r="AK237" s="68">
        <v>50</v>
      </c>
      <c r="AL237" s="68" t="s">
        <v>1751</v>
      </c>
      <c r="AM237" s="68" t="s">
        <v>1751</v>
      </c>
      <c r="AN237" s="68" t="s">
        <v>1751</v>
      </c>
      <c r="AO237" s="68" t="s">
        <v>1751</v>
      </c>
      <c r="AP237" s="68" t="s">
        <v>1751</v>
      </c>
      <c r="AQ237" s="68" t="s">
        <v>1751</v>
      </c>
      <c r="AR237" s="68">
        <v>100</v>
      </c>
      <c r="AS237" s="68" t="s">
        <v>1751</v>
      </c>
      <c r="AT237" s="68" t="s">
        <v>1751</v>
      </c>
      <c r="AU237" s="68" t="s">
        <v>1751</v>
      </c>
      <c r="AV237" s="68" t="s">
        <v>1751</v>
      </c>
      <c r="AW237" s="68" t="s">
        <v>1751</v>
      </c>
      <c r="AX237" s="68" t="s">
        <v>1751</v>
      </c>
      <c r="AY237" s="68">
        <v>50</v>
      </c>
      <c r="AZ237" s="68">
        <v>25</v>
      </c>
      <c r="BA237" s="68" t="s">
        <v>1751</v>
      </c>
      <c r="BB237" s="68" t="s">
        <v>1751</v>
      </c>
      <c r="BC237" s="68" t="s">
        <v>1751</v>
      </c>
      <c r="BD237" s="68" t="s">
        <v>1751</v>
      </c>
      <c r="BE237" s="68" t="s">
        <v>1751</v>
      </c>
      <c r="BF237" s="68" t="s">
        <v>1751</v>
      </c>
      <c r="BG237" s="68" t="s">
        <v>1751</v>
      </c>
      <c r="BH237" s="68" t="s">
        <v>1751</v>
      </c>
      <c r="BI237" s="68" t="s">
        <v>1751</v>
      </c>
      <c r="BM237" s="68" t="s">
        <v>1751</v>
      </c>
    </row>
    <row r="238" spans="1:65">
      <c r="A238" s="132">
        <v>45138</v>
      </c>
      <c r="B238" s="68">
        <v>10</v>
      </c>
      <c r="C238" s="68" t="s">
        <v>1751</v>
      </c>
      <c r="D238" s="68" t="s">
        <v>1751</v>
      </c>
      <c r="E238" s="68">
        <v>25</v>
      </c>
      <c r="F238" s="68">
        <v>40</v>
      </c>
      <c r="G238" s="68">
        <v>100</v>
      </c>
      <c r="H238" s="68" t="s">
        <v>1751</v>
      </c>
      <c r="I238" s="68" t="s">
        <v>1751</v>
      </c>
      <c r="J238" s="68">
        <v>165</v>
      </c>
      <c r="K238" s="68" t="s">
        <v>1751</v>
      </c>
      <c r="L238" s="68">
        <v>160</v>
      </c>
      <c r="M238" s="68" t="s">
        <v>1751</v>
      </c>
      <c r="N238" s="68" t="s">
        <v>1751</v>
      </c>
      <c r="O238" s="68" t="s">
        <v>1751</v>
      </c>
      <c r="P238" s="68" t="s">
        <v>1751</v>
      </c>
      <c r="Q238" s="68" t="s">
        <v>1751</v>
      </c>
      <c r="R238" s="68">
        <v>10</v>
      </c>
      <c r="S238" s="68" t="s">
        <v>1751</v>
      </c>
      <c r="T238" s="68" t="s">
        <v>1751</v>
      </c>
      <c r="U238" s="68" t="s">
        <v>1751</v>
      </c>
      <c r="V238" s="68" t="s">
        <v>1751</v>
      </c>
      <c r="W238" s="68" t="s">
        <v>1751</v>
      </c>
      <c r="X238" s="68" t="s">
        <v>1751</v>
      </c>
      <c r="Y238" s="68" t="s">
        <v>1751</v>
      </c>
      <c r="Z238" s="68" t="s">
        <v>1751</v>
      </c>
      <c r="AA238" s="68" t="s">
        <v>1751</v>
      </c>
      <c r="AB238" s="68" t="s">
        <v>1751</v>
      </c>
      <c r="AC238" s="68" t="s">
        <v>1751</v>
      </c>
      <c r="AD238" s="68" t="s">
        <v>1751</v>
      </c>
      <c r="AE238" s="68" t="s">
        <v>1751</v>
      </c>
      <c r="AF238" s="68" t="s">
        <v>1751</v>
      </c>
      <c r="AG238" s="68" t="s">
        <v>1751</v>
      </c>
      <c r="AH238" s="68" t="s">
        <v>1751</v>
      </c>
      <c r="AI238" s="68" t="s">
        <v>1751</v>
      </c>
      <c r="AJ238" s="68" t="s">
        <v>1751</v>
      </c>
      <c r="AK238" s="68" t="s">
        <v>1751</v>
      </c>
      <c r="AL238" s="68" t="s">
        <v>1751</v>
      </c>
      <c r="AM238" s="68" t="s">
        <v>1751</v>
      </c>
      <c r="AN238" s="68" t="s">
        <v>1751</v>
      </c>
      <c r="AO238" s="68" t="s">
        <v>1751</v>
      </c>
      <c r="AP238" s="68" t="s">
        <v>1751</v>
      </c>
      <c r="AQ238" s="68">
        <v>140</v>
      </c>
      <c r="AR238" s="68" t="s">
        <v>1751</v>
      </c>
      <c r="AS238" s="68" t="s">
        <v>1751</v>
      </c>
      <c r="AT238" s="68" t="s">
        <v>1751</v>
      </c>
      <c r="AU238" s="68" t="s">
        <v>1751</v>
      </c>
      <c r="AV238" s="68" t="s">
        <v>1751</v>
      </c>
      <c r="AW238" s="68" t="s">
        <v>1751</v>
      </c>
      <c r="AX238" s="68" t="s">
        <v>1751</v>
      </c>
      <c r="AY238" s="68" t="s">
        <v>1751</v>
      </c>
      <c r="AZ238" s="68" t="s">
        <v>1751</v>
      </c>
      <c r="BA238" s="68" t="s">
        <v>1751</v>
      </c>
      <c r="BB238" s="68">
        <v>150</v>
      </c>
      <c r="BC238" s="68" t="s">
        <v>1751</v>
      </c>
      <c r="BD238" s="68" t="s">
        <v>1751</v>
      </c>
      <c r="BE238" s="68" t="s">
        <v>1751</v>
      </c>
      <c r="BF238" s="68" t="s">
        <v>1751</v>
      </c>
      <c r="BG238" s="68" t="s">
        <v>1751</v>
      </c>
      <c r="BH238" s="68" t="s">
        <v>1751</v>
      </c>
      <c r="BI238" s="68" t="s">
        <v>1751</v>
      </c>
      <c r="BM238" s="68" t="s">
        <v>1751</v>
      </c>
    </row>
    <row r="239" spans="1:65">
      <c r="A239" s="132">
        <v>45139</v>
      </c>
      <c r="B239" s="68">
        <v>45</v>
      </c>
      <c r="C239" s="68" t="s">
        <v>1751</v>
      </c>
      <c r="D239" s="68" t="s">
        <v>1751</v>
      </c>
      <c r="E239" s="68">
        <v>10</v>
      </c>
      <c r="F239" s="68">
        <v>75</v>
      </c>
      <c r="G239" s="68">
        <v>25</v>
      </c>
      <c r="H239" s="68" t="s">
        <v>1751</v>
      </c>
      <c r="I239" s="68" t="s">
        <v>1751</v>
      </c>
      <c r="J239" s="68">
        <v>130</v>
      </c>
      <c r="K239" s="68" t="s">
        <v>1751</v>
      </c>
      <c r="L239" s="68" t="s">
        <v>1751</v>
      </c>
      <c r="M239" s="68" t="s">
        <v>1751</v>
      </c>
      <c r="N239" s="68" t="s">
        <v>1751</v>
      </c>
      <c r="O239" s="68">
        <v>225</v>
      </c>
      <c r="P239" s="68" t="s">
        <v>1751</v>
      </c>
      <c r="Q239" s="68" t="s">
        <v>1751</v>
      </c>
      <c r="R239" s="68">
        <v>75</v>
      </c>
      <c r="S239" s="68" t="s">
        <v>1751</v>
      </c>
      <c r="T239" s="68" t="s">
        <v>1751</v>
      </c>
      <c r="U239" s="68">
        <v>183</v>
      </c>
      <c r="V239" s="68" t="s">
        <v>1751</v>
      </c>
      <c r="W239" s="68" t="s">
        <v>1751</v>
      </c>
      <c r="X239" s="68" t="s">
        <v>1751</v>
      </c>
      <c r="Y239" s="68" t="s">
        <v>1751</v>
      </c>
      <c r="Z239" s="68" t="s">
        <v>1751</v>
      </c>
      <c r="AA239" s="68" t="s">
        <v>1751</v>
      </c>
      <c r="AB239" s="68" t="s">
        <v>1751</v>
      </c>
      <c r="AC239" s="68" t="s">
        <v>1751</v>
      </c>
      <c r="AD239" s="68" t="s">
        <v>1751</v>
      </c>
      <c r="AE239" s="68" t="s">
        <v>1751</v>
      </c>
      <c r="AF239" s="68" t="s">
        <v>1751</v>
      </c>
      <c r="AG239" s="68" t="s">
        <v>1751</v>
      </c>
      <c r="AH239" s="68" t="s">
        <v>1751</v>
      </c>
      <c r="AI239" s="68" t="s">
        <v>1751</v>
      </c>
      <c r="AJ239" s="68" t="s">
        <v>1751</v>
      </c>
      <c r="AK239" s="68">
        <v>175</v>
      </c>
      <c r="AL239" s="68" t="s">
        <v>1751</v>
      </c>
      <c r="AM239" s="68" t="s">
        <v>1751</v>
      </c>
      <c r="AN239" s="68" t="s">
        <v>1751</v>
      </c>
      <c r="AO239" s="68" t="s">
        <v>1751</v>
      </c>
      <c r="AP239" s="68" t="s">
        <v>1751</v>
      </c>
      <c r="AQ239" s="68" t="s">
        <v>1751</v>
      </c>
      <c r="AR239" s="68" t="s">
        <v>1751</v>
      </c>
      <c r="AS239" s="68" t="s">
        <v>1751</v>
      </c>
      <c r="AT239" s="68" t="s">
        <v>1751</v>
      </c>
      <c r="AU239" s="68" t="s">
        <v>1751</v>
      </c>
      <c r="AV239" s="68" t="s">
        <v>1751</v>
      </c>
      <c r="AW239" s="68" t="s">
        <v>1751</v>
      </c>
      <c r="AX239" s="68" t="s">
        <v>1751</v>
      </c>
      <c r="AY239" s="68">
        <v>99</v>
      </c>
      <c r="AZ239" s="68" t="s">
        <v>1751</v>
      </c>
      <c r="BA239" s="68" t="s">
        <v>1751</v>
      </c>
      <c r="BB239" s="68" t="s">
        <v>1751</v>
      </c>
      <c r="BC239" s="68" t="s">
        <v>1751</v>
      </c>
      <c r="BD239" s="68" t="s">
        <v>1751</v>
      </c>
      <c r="BE239" s="68" t="s">
        <v>1751</v>
      </c>
      <c r="BF239" s="68" t="s">
        <v>1751</v>
      </c>
      <c r="BG239" s="68" t="s">
        <v>1751</v>
      </c>
      <c r="BH239" s="68" t="s">
        <v>1751</v>
      </c>
      <c r="BI239" s="68" t="s">
        <v>1751</v>
      </c>
      <c r="BM239" s="68" t="s">
        <v>1751</v>
      </c>
    </row>
    <row r="240" spans="1:65">
      <c r="A240" s="132">
        <v>45140</v>
      </c>
      <c r="B240" s="68" t="s">
        <v>1751</v>
      </c>
      <c r="C240" s="68" t="s">
        <v>1751</v>
      </c>
      <c r="D240" s="68" t="s">
        <v>1751</v>
      </c>
      <c r="E240" s="68">
        <v>25</v>
      </c>
      <c r="F240" s="68">
        <v>25</v>
      </c>
      <c r="G240" s="68" t="s">
        <v>1751</v>
      </c>
      <c r="H240" s="68" t="s">
        <v>1751</v>
      </c>
      <c r="I240" s="68" t="s">
        <v>1751</v>
      </c>
      <c r="J240" s="68">
        <v>25</v>
      </c>
      <c r="K240" s="68" t="s">
        <v>1751</v>
      </c>
      <c r="L240" s="68">
        <v>50</v>
      </c>
      <c r="M240" s="68" t="s">
        <v>1751</v>
      </c>
      <c r="N240" s="68" t="s">
        <v>1751</v>
      </c>
      <c r="O240" s="68">
        <v>50</v>
      </c>
      <c r="P240" s="68" t="s">
        <v>1751</v>
      </c>
      <c r="Q240" s="68" t="s">
        <v>1751</v>
      </c>
      <c r="R240" s="68">
        <v>262</v>
      </c>
      <c r="S240" s="68" t="s">
        <v>1751</v>
      </c>
      <c r="T240" s="68" t="s">
        <v>1751</v>
      </c>
      <c r="U240" s="68">
        <v>50</v>
      </c>
      <c r="V240" s="68" t="s">
        <v>1751</v>
      </c>
      <c r="W240" s="68" t="s">
        <v>1751</v>
      </c>
      <c r="X240" s="68" t="s">
        <v>1751</v>
      </c>
      <c r="Y240" s="68" t="s">
        <v>1751</v>
      </c>
      <c r="Z240" s="68" t="s">
        <v>1751</v>
      </c>
      <c r="AA240" s="68" t="s">
        <v>1751</v>
      </c>
      <c r="AB240" s="68" t="s">
        <v>1751</v>
      </c>
      <c r="AC240" s="68" t="s">
        <v>1751</v>
      </c>
      <c r="AD240" s="68" t="s">
        <v>1751</v>
      </c>
      <c r="AE240" s="68" t="s">
        <v>1751</v>
      </c>
      <c r="AF240" s="68" t="s">
        <v>1751</v>
      </c>
      <c r="AG240" s="68" t="s">
        <v>1751</v>
      </c>
      <c r="AH240" s="68" t="s">
        <v>1751</v>
      </c>
      <c r="AI240" s="68" t="s">
        <v>1751</v>
      </c>
      <c r="AJ240" s="68" t="s">
        <v>1751</v>
      </c>
      <c r="AK240" s="68">
        <v>100</v>
      </c>
      <c r="AL240" s="68" t="s">
        <v>1751</v>
      </c>
      <c r="AM240" s="68" t="s">
        <v>1751</v>
      </c>
      <c r="AN240" s="68" t="s">
        <v>1751</v>
      </c>
      <c r="AO240" s="68" t="s">
        <v>1751</v>
      </c>
      <c r="AP240" s="68" t="s">
        <v>1751</v>
      </c>
      <c r="AQ240" s="68" t="s">
        <v>1751</v>
      </c>
      <c r="AR240" s="68" t="s">
        <v>1751</v>
      </c>
      <c r="AS240" s="68" t="s">
        <v>1751</v>
      </c>
      <c r="AT240" s="68" t="s">
        <v>1751</v>
      </c>
      <c r="AU240" s="68" t="s">
        <v>1751</v>
      </c>
      <c r="AV240" s="68" t="s">
        <v>1751</v>
      </c>
      <c r="AW240" s="68" t="s">
        <v>1751</v>
      </c>
      <c r="AX240" s="68" t="s">
        <v>1751</v>
      </c>
      <c r="AY240" s="68" t="s">
        <v>1751</v>
      </c>
      <c r="AZ240" s="68" t="s">
        <v>1751</v>
      </c>
      <c r="BA240" s="68" t="s">
        <v>1751</v>
      </c>
      <c r="BB240" s="68" t="s">
        <v>1751</v>
      </c>
      <c r="BC240" s="68" t="s">
        <v>1751</v>
      </c>
      <c r="BD240" s="68" t="s">
        <v>1751</v>
      </c>
      <c r="BE240" s="68" t="s">
        <v>1751</v>
      </c>
      <c r="BF240" s="68" t="s">
        <v>1751</v>
      </c>
      <c r="BG240" s="68" t="s">
        <v>1751</v>
      </c>
      <c r="BH240" s="68" t="s">
        <v>1751</v>
      </c>
      <c r="BI240" s="68" t="s">
        <v>1751</v>
      </c>
      <c r="BM240" s="68" t="s">
        <v>1751</v>
      </c>
    </row>
    <row r="241" spans="1:65">
      <c r="A241" s="132">
        <v>45141</v>
      </c>
      <c r="B241" s="68" t="s">
        <v>1751</v>
      </c>
      <c r="C241" s="68" t="s">
        <v>1751</v>
      </c>
      <c r="D241" s="68" t="s">
        <v>1751</v>
      </c>
      <c r="E241" s="68" t="s">
        <v>1751</v>
      </c>
      <c r="F241" s="68" t="s">
        <v>1751</v>
      </c>
      <c r="G241" s="68" t="s">
        <v>1751</v>
      </c>
      <c r="H241" s="68" t="s">
        <v>1751</v>
      </c>
      <c r="I241" s="68">
        <v>150</v>
      </c>
      <c r="J241" s="68">
        <v>30</v>
      </c>
      <c r="K241" s="68">
        <v>25</v>
      </c>
      <c r="L241" s="68">
        <v>175</v>
      </c>
      <c r="M241" s="68" t="s">
        <v>1751</v>
      </c>
      <c r="N241" s="68" t="s">
        <v>1751</v>
      </c>
      <c r="O241" s="68" t="s">
        <v>1751</v>
      </c>
      <c r="P241" s="68" t="s">
        <v>1751</v>
      </c>
      <c r="Q241" s="68">
        <v>20</v>
      </c>
      <c r="R241" s="68" t="s">
        <v>1751</v>
      </c>
      <c r="S241" s="68" t="s">
        <v>1751</v>
      </c>
      <c r="T241" s="68" t="s">
        <v>1751</v>
      </c>
      <c r="U241" s="68" t="s">
        <v>1751</v>
      </c>
      <c r="V241" s="68" t="s">
        <v>1751</v>
      </c>
      <c r="W241" s="68" t="s">
        <v>1751</v>
      </c>
      <c r="X241" s="68" t="s">
        <v>1751</v>
      </c>
      <c r="Y241" s="68" t="s">
        <v>1751</v>
      </c>
      <c r="Z241" s="68" t="s">
        <v>1751</v>
      </c>
      <c r="AA241" s="68" t="s">
        <v>1751</v>
      </c>
      <c r="AB241" s="68" t="s">
        <v>1751</v>
      </c>
      <c r="AC241" s="68" t="s">
        <v>1751</v>
      </c>
      <c r="AD241" s="68" t="s">
        <v>1751</v>
      </c>
      <c r="AE241" s="68" t="s">
        <v>1751</v>
      </c>
      <c r="AF241" s="68" t="s">
        <v>1751</v>
      </c>
      <c r="AG241" s="68" t="s">
        <v>1751</v>
      </c>
      <c r="AH241" s="68" t="s">
        <v>1751</v>
      </c>
      <c r="AI241" s="68" t="s">
        <v>1751</v>
      </c>
      <c r="AJ241" s="68" t="s">
        <v>1751</v>
      </c>
      <c r="AK241" s="68">
        <v>75</v>
      </c>
      <c r="AL241" s="68" t="s">
        <v>1751</v>
      </c>
      <c r="AM241" s="68" t="s">
        <v>1751</v>
      </c>
      <c r="AN241" s="68" t="s">
        <v>1751</v>
      </c>
      <c r="AO241" s="68" t="s">
        <v>1751</v>
      </c>
      <c r="AP241" s="68" t="s">
        <v>1751</v>
      </c>
      <c r="AQ241" s="68" t="s">
        <v>1751</v>
      </c>
      <c r="AR241" s="68" t="s">
        <v>1751</v>
      </c>
      <c r="AS241" s="68" t="s">
        <v>1751</v>
      </c>
      <c r="AT241" s="68" t="s">
        <v>1751</v>
      </c>
      <c r="AU241" s="68" t="s">
        <v>1751</v>
      </c>
      <c r="AV241" s="68" t="s">
        <v>1751</v>
      </c>
      <c r="AW241" s="68" t="s">
        <v>1751</v>
      </c>
      <c r="AX241" s="68" t="s">
        <v>1751</v>
      </c>
      <c r="AY241" s="68" t="s">
        <v>1751</v>
      </c>
      <c r="AZ241" s="68" t="s">
        <v>1751</v>
      </c>
      <c r="BA241" s="68" t="s">
        <v>1751</v>
      </c>
      <c r="BB241" s="68" t="s">
        <v>1751</v>
      </c>
      <c r="BC241" s="68" t="s">
        <v>1751</v>
      </c>
      <c r="BD241" s="68" t="s">
        <v>1751</v>
      </c>
      <c r="BE241" s="68" t="s">
        <v>1751</v>
      </c>
      <c r="BF241" s="68" t="s">
        <v>1751</v>
      </c>
      <c r="BG241" s="68" t="s">
        <v>1751</v>
      </c>
      <c r="BH241" s="68" t="s">
        <v>1751</v>
      </c>
      <c r="BI241" s="68" t="s">
        <v>1751</v>
      </c>
      <c r="BM241" s="68" t="s">
        <v>1751</v>
      </c>
    </row>
    <row r="242" spans="1:65">
      <c r="A242" s="132">
        <v>45142</v>
      </c>
      <c r="B242" s="68" t="s">
        <v>1751</v>
      </c>
      <c r="C242" s="68" t="s">
        <v>1751</v>
      </c>
      <c r="D242" s="68" t="s">
        <v>1751</v>
      </c>
      <c r="E242" s="68" t="s">
        <v>1751</v>
      </c>
      <c r="F242" s="68" t="s">
        <v>1751</v>
      </c>
      <c r="G242" s="68" t="s">
        <v>1751</v>
      </c>
      <c r="H242" s="68" t="s">
        <v>1751</v>
      </c>
      <c r="I242" s="68" t="s">
        <v>1751</v>
      </c>
      <c r="J242" s="68" t="s">
        <v>1751</v>
      </c>
      <c r="K242" s="68" t="s">
        <v>1751</v>
      </c>
      <c r="L242" s="68" t="s">
        <v>1751</v>
      </c>
      <c r="M242" s="68" t="s">
        <v>1751</v>
      </c>
      <c r="N242" s="68" t="s">
        <v>1751</v>
      </c>
      <c r="O242" s="68" t="s">
        <v>1751</v>
      </c>
      <c r="P242" s="68" t="s">
        <v>1751</v>
      </c>
      <c r="Q242" s="68" t="s">
        <v>1751</v>
      </c>
      <c r="R242" s="68" t="s">
        <v>1751</v>
      </c>
      <c r="S242" s="68" t="s">
        <v>1751</v>
      </c>
      <c r="T242" s="68" t="s">
        <v>1751</v>
      </c>
      <c r="U242" s="68" t="s">
        <v>1751</v>
      </c>
      <c r="V242" s="68" t="s">
        <v>1751</v>
      </c>
      <c r="W242" s="68" t="s">
        <v>1751</v>
      </c>
      <c r="X242" s="68" t="s">
        <v>1751</v>
      </c>
      <c r="Y242" s="68" t="s">
        <v>1751</v>
      </c>
      <c r="Z242" s="68" t="s">
        <v>1751</v>
      </c>
      <c r="AA242" s="68" t="s">
        <v>1751</v>
      </c>
      <c r="AB242" s="68" t="s">
        <v>1751</v>
      </c>
      <c r="AC242" s="68" t="s">
        <v>1751</v>
      </c>
      <c r="AD242" s="68" t="s">
        <v>1751</v>
      </c>
      <c r="AE242" s="68" t="s">
        <v>1751</v>
      </c>
      <c r="AF242" s="68" t="s">
        <v>1751</v>
      </c>
      <c r="AG242" s="68" t="s">
        <v>1751</v>
      </c>
      <c r="AH242" s="68" t="s">
        <v>1751</v>
      </c>
      <c r="AI242" s="68" t="s">
        <v>1751</v>
      </c>
      <c r="AJ242" s="68" t="s">
        <v>1751</v>
      </c>
      <c r="AK242" s="68" t="s">
        <v>1751</v>
      </c>
      <c r="AL242" s="68" t="s">
        <v>1751</v>
      </c>
      <c r="AM242" s="68" t="s">
        <v>1751</v>
      </c>
      <c r="AN242" s="68" t="s">
        <v>1751</v>
      </c>
      <c r="AO242" s="68" t="s">
        <v>1751</v>
      </c>
      <c r="AP242" s="68" t="s">
        <v>1751</v>
      </c>
      <c r="AQ242" s="68" t="s">
        <v>1751</v>
      </c>
      <c r="AR242" s="68" t="s">
        <v>1751</v>
      </c>
      <c r="AS242" s="68" t="s">
        <v>1751</v>
      </c>
      <c r="AT242" s="68" t="s">
        <v>1751</v>
      </c>
      <c r="AU242" s="68" t="s">
        <v>1751</v>
      </c>
      <c r="AV242" s="68" t="s">
        <v>1751</v>
      </c>
      <c r="AW242" s="68" t="s">
        <v>1751</v>
      </c>
      <c r="AX242" s="68" t="s">
        <v>1751</v>
      </c>
      <c r="AY242" s="68" t="s">
        <v>1751</v>
      </c>
      <c r="AZ242" s="68" t="s">
        <v>1751</v>
      </c>
      <c r="BA242" s="68" t="s">
        <v>1751</v>
      </c>
      <c r="BB242" s="68" t="s">
        <v>1751</v>
      </c>
      <c r="BC242" s="68" t="s">
        <v>1751</v>
      </c>
      <c r="BD242" s="68" t="s">
        <v>1751</v>
      </c>
      <c r="BE242" s="68" t="s">
        <v>1751</v>
      </c>
      <c r="BF242" s="68" t="s">
        <v>1751</v>
      </c>
      <c r="BG242" s="68" t="s">
        <v>1751</v>
      </c>
      <c r="BH242" s="68" t="s">
        <v>1751</v>
      </c>
      <c r="BI242" s="68" t="s">
        <v>1751</v>
      </c>
      <c r="BM242" s="68" t="s">
        <v>1751</v>
      </c>
    </row>
    <row r="243" spans="1:65">
      <c r="A243" s="132">
        <v>45143</v>
      </c>
      <c r="B243" s="68" t="s">
        <v>1751</v>
      </c>
      <c r="C243" s="68" t="s">
        <v>1751</v>
      </c>
      <c r="D243" s="68" t="s">
        <v>1751</v>
      </c>
      <c r="E243" s="68" t="s">
        <v>1751</v>
      </c>
      <c r="F243" s="68" t="s">
        <v>1751</v>
      </c>
      <c r="G243" s="68" t="s">
        <v>1751</v>
      </c>
      <c r="H243" s="68" t="s">
        <v>1751</v>
      </c>
      <c r="I243" s="68" t="s">
        <v>1751</v>
      </c>
      <c r="J243" s="68" t="s">
        <v>1751</v>
      </c>
      <c r="K243" s="68" t="s">
        <v>1751</v>
      </c>
      <c r="L243" s="68" t="s">
        <v>1751</v>
      </c>
      <c r="M243" s="68" t="s">
        <v>1751</v>
      </c>
      <c r="N243" s="68" t="s">
        <v>1751</v>
      </c>
      <c r="O243" s="68" t="s">
        <v>1751</v>
      </c>
      <c r="P243" s="68" t="s">
        <v>1751</v>
      </c>
      <c r="Q243" s="68" t="s">
        <v>1751</v>
      </c>
      <c r="R243" s="68" t="s">
        <v>1751</v>
      </c>
      <c r="S243" s="68" t="s">
        <v>1751</v>
      </c>
      <c r="T243" s="68" t="s">
        <v>1751</v>
      </c>
      <c r="U243" s="68" t="s">
        <v>1751</v>
      </c>
      <c r="V243" s="68" t="s">
        <v>1751</v>
      </c>
      <c r="W243" s="68" t="s">
        <v>1751</v>
      </c>
      <c r="X243" s="68" t="s">
        <v>1751</v>
      </c>
      <c r="Y243" s="68" t="s">
        <v>1751</v>
      </c>
      <c r="Z243" s="68" t="s">
        <v>1751</v>
      </c>
      <c r="AA243" s="68" t="s">
        <v>1751</v>
      </c>
      <c r="AB243" s="68" t="s">
        <v>1751</v>
      </c>
      <c r="AC243" s="68" t="s">
        <v>1751</v>
      </c>
      <c r="AD243" s="68" t="s">
        <v>1751</v>
      </c>
      <c r="AE243" s="68" t="s">
        <v>1751</v>
      </c>
      <c r="AF243" s="68" t="s">
        <v>1751</v>
      </c>
      <c r="AG243" s="68" t="s">
        <v>1751</v>
      </c>
      <c r="AH243" s="68" t="s">
        <v>1751</v>
      </c>
      <c r="AI243" s="68" t="s">
        <v>1751</v>
      </c>
      <c r="AJ243" s="68" t="s">
        <v>1751</v>
      </c>
      <c r="AK243" s="68" t="s">
        <v>1751</v>
      </c>
      <c r="AL243" s="68" t="s">
        <v>1751</v>
      </c>
      <c r="AM243" s="68" t="s">
        <v>1751</v>
      </c>
      <c r="AN243" s="68" t="s">
        <v>1751</v>
      </c>
      <c r="AO243" s="68" t="s">
        <v>1751</v>
      </c>
      <c r="AP243" s="68" t="s">
        <v>1751</v>
      </c>
      <c r="AQ243" s="68" t="s">
        <v>1751</v>
      </c>
      <c r="AR243" s="68" t="s">
        <v>1751</v>
      </c>
      <c r="AS243" s="68" t="s">
        <v>1751</v>
      </c>
      <c r="AT243" s="68" t="s">
        <v>1751</v>
      </c>
      <c r="AU243" s="68" t="s">
        <v>1751</v>
      </c>
      <c r="AV243" s="68" t="s">
        <v>1751</v>
      </c>
      <c r="AW243" s="68" t="s">
        <v>1751</v>
      </c>
      <c r="AX243" s="68" t="s">
        <v>1751</v>
      </c>
      <c r="AY243" s="68" t="s">
        <v>1751</v>
      </c>
      <c r="AZ243" s="68" t="s">
        <v>1751</v>
      </c>
      <c r="BA243" s="68" t="s">
        <v>1751</v>
      </c>
      <c r="BB243" s="68" t="s">
        <v>1751</v>
      </c>
      <c r="BC243" s="68" t="s">
        <v>1751</v>
      </c>
      <c r="BD243" s="68" t="s">
        <v>1751</v>
      </c>
      <c r="BE243" s="68" t="s">
        <v>1751</v>
      </c>
      <c r="BF243" s="68" t="s">
        <v>1751</v>
      </c>
      <c r="BG243" s="68" t="s">
        <v>1751</v>
      </c>
      <c r="BH243" s="68" t="s">
        <v>1751</v>
      </c>
      <c r="BI243" s="68" t="s">
        <v>1751</v>
      </c>
      <c r="BM243" s="68" t="s">
        <v>1751</v>
      </c>
    </row>
    <row r="244" spans="1:65">
      <c r="A244" s="132">
        <v>45144</v>
      </c>
      <c r="B244" s="68" t="s">
        <v>1751</v>
      </c>
      <c r="C244" s="68" t="s">
        <v>1751</v>
      </c>
      <c r="D244" s="68" t="s">
        <v>1751</v>
      </c>
      <c r="E244" s="68" t="s">
        <v>1751</v>
      </c>
      <c r="F244" s="68" t="s">
        <v>1751</v>
      </c>
      <c r="G244" s="68" t="s">
        <v>1751</v>
      </c>
      <c r="H244" s="68" t="s">
        <v>1751</v>
      </c>
      <c r="I244" s="68" t="s">
        <v>1751</v>
      </c>
      <c r="J244" s="68">
        <v>50</v>
      </c>
      <c r="K244" s="68">
        <v>70</v>
      </c>
      <c r="L244" s="68">
        <v>455</v>
      </c>
      <c r="M244" s="68" t="s">
        <v>1751</v>
      </c>
      <c r="N244" s="68" t="s">
        <v>1751</v>
      </c>
      <c r="O244" s="68">
        <v>40</v>
      </c>
      <c r="P244" s="68" t="s">
        <v>1751</v>
      </c>
      <c r="Q244" s="68">
        <v>240</v>
      </c>
      <c r="R244" s="68" t="s">
        <v>1751</v>
      </c>
      <c r="S244" s="68" t="s">
        <v>1751</v>
      </c>
      <c r="T244" s="68" t="s">
        <v>1751</v>
      </c>
      <c r="U244" s="68">
        <v>125</v>
      </c>
      <c r="V244" s="68" t="s">
        <v>1751</v>
      </c>
      <c r="W244" s="68" t="s">
        <v>1751</v>
      </c>
      <c r="X244" s="68" t="s">
        <v>1751</v>
      </c>
      <c r="Y244" s="68" t="s">
        <v>1751</v>
      </c>
      <c r="Z244" s="68" t="s">
        <v>1751</v>
      </c>
      <c r="AA244" s="68" t="s">
        <v>1751</v>
      </c>
      <c r="AB244" s="68" t="s">
        <v>1751</v>
      </c>
      <c r="AC244" s="68" t="s">
        <v>1751</v>
      </c>
      <c r="AD244" s="68">
        <v>45</v>
      </c>
      <c r="AE244" s="68" t="s">
        <v>1751</v>
      </c>
      <c r="AF244" s="68" t="s">
        <v>1751</v>
      </c>
      <c r="AG244" s="68" t="s">
        <v>1751</v>
      </c>
      <c r="AH244" s="68" t="s">
        <v>1751</v>
      </c>
      <c r="AI244" s="68" t="s">
        <v>1751</v>
      </c>
      <c r="AJ244" s="68" t="s">
        <v>1751</v>
      </c>
      <c r="AK244" s="68">
        <v>335</v>
      </c>
      <c r="AL244" s="68" t="s">
        <v>1751</v>
      </c>
      <c r="AM244" s="68" t="s">
        <v>1751</v>
      </c>
      <c r="AN244" s="68" t="s">
        <v>1751</v>
      </c>
      <c r="AO244" s="68" t="s">
        <v>1751</v>
      </c>
      <c r="AP244" s="68" t="s">
        <v>1751</v>
      </c>
      <c r="AQ244" s="68">
        <v>55</v>
      </c>
      <c r="AR244" s="68">
        <v>25</v>
      </c>
      <c r="AS244" s="68" t="s">
        <v>1751</v>
      </c>
      <c r="AT244" s="68" t="s">
        <v>1751</v>
      </c>
      <c r="AU244" s="68" t="s">
        <v>1751</v>
      </c>
      <c r="AV244" s="68" t="s">
        <v>1751</v>
      </c>
      <c r="AW244" s="68" t="s">
        <v>1751</v>
      </c>
      <c r="AX244" s="68" t="s">
        <v>1751</v>
      </c>
      <c r="AY244" s="68">
        <v>80</v>
      </c>
      <c r="AZ244" s="68" t="s">
        <v>1751</v>
      </c>
      <c r="BA244" s="68" t="s">
        <v>1751</v>
      </c>
      <c r="BB244" s="68" t="s">
        <v>1751</v>
      </c>
      <c r="BC244" s="68" t="s">
        <v>1751</v>
      </c>
      <c r="BD244" s="68" t="s">
        <v>1751</v>
      </c>
      <c r="BE244" s="68" t="s">
        <v>1751</v>
      </c>
      <c r="BF244" s="68" t="s">
        <v>1751</v>
      </c>
      <c r="BG244" s="68" t="s">
        <v>1751</v>
      </c>
      <c r="BH244" s="68" t="s">
        <v>1751</v>
      </c>
      <c r="BI244" s="68" t="s">
        <v>1751</v>
      </c>
      <c r="BM244" s="68" t="s">
        <v>1751</v>
      </c>
    </row>
    <row r="245" spans="1:65">
      <c r="A245" s="132">
        <v>45145</v>
      </c>
      <c r="B245" s="68" t="s">
        <v>1751</v>
      </c>
      <c r="C245" s="68" t="s">
        <v>1751</v>
      </c>
      <c r="D245" s="68" t="s">
        <v>1751</v>
      </c>
      <c r="E245" s="68" t="s">
        <v>1751</v>
      </c>
      <c r="F245" s="68" t="s">
        <v>1751</v>
      </c>
      <c r="G245" s="68" t="s">
        <v>1751</v>
      </c>
      <c r="H245" s="68" t="s">
        <v>1751</v>
      </c>
      <c r="I245" s="68">
        <v>373</v>
      </c>
      <c r="J245" s="68" t="s">
        <v>1751</v>
      </c>
      <c r="K245" s="68" t="s">
        <v>1751</v>
      </c>
      <c r="L245" s="68">
        <v>55</v>
      </c>
      <c r="M245" s="68" t="s">
        <v>1751</v>
      </c>
      <c r="N245" s="68" t="s">
        <v>1751</v>
      </c>
      <c r="O245" s="68">
        <v>25</v>
      </c>
      <c r="P245" s="68" t="s">
        <v>1751</v>
      </c>
      <c r="Q245" s="68" t="s">
        <v>1751</v>
      </c>
      <c r="R245" s="68">
        <v>25</v>
      </c>
      <c r="S245" s="68" t="s">
        <v>1751</v>
      </c>
      <c r="T245" s="68" t="s">
        <v>1751</v>
      </c>
      <c r="U245" s="68" t="s">
        <v>1751</v>
      </c>
      <c r="V245" s="68" t="s">
        <v>1751</v>
      </c>
      <c r="W245" s="68" t="s">
        <v>1751</v>
      </c>
      <c r="X245" s="68" t="s">
        <v>1751</v>
      </c>
      <c r="Y245" s="68" t="s">
        <v>1751</v>
      </c>
      <c r="Z245" s="68" t="s">
        <v>1751</v>
      </c>
      <c r="AA245" s="68" t="s">
        <v>1751</v>
      </c>
      <c r="AB245" s="68" t="s">
        <v>1751</v>
      </c>
      <c r="AC245" s="68" t="s">
        <v>1751</v>
      </c>
      <c r="AD245" s="68" t="s">
        <v>1751</v>
      </c>
      <c r="AE245" s="68" t="s">
        <v>1751</v>
      </c>
      <c r="AF245" s="68" t="s">
        <v>1751</v>
      </c>
      <c r="AG245" s="68" t="s">
        <v>1751</v>
      </c>
      <c r="AH245" s="68" t="s">
        <v>1751</v>
      </c>
      <c r="AI245" s="68" t="s">
        <v>1751</v>
      </c>
      <c r="AJ245" s="68" t="s">
        <v>1751</v>
      </c>
      <c r="AK245" s="68" t="s">
        <v>1751</v>
      </c>
      <c r="AL245" s="68" t="s">
        <v>1751</v>
      </c>
      <c r="AM245" s="68" t="s">
        <v>1751</v>
      </c>
      <c r="AN245" s="68" t="s">
        <v>1751</v>
      </c>
      <c r="AO245" s="68" t="s">
        <v>1751</v>
      </c>
      <c r="AP245" s="68" t="s">
        <v>1751</v>
      </c>
      <c r="AQ245" s="68" t="s">
        <v>1751</v>
      </c>
      <c r="AR245" s="68" t="s">
        <v>1751</v>
      </c>
      <c r="AS245" s="68" t="s">
        <v>1751</v>
      </c>
      <c r="AT245" s="68" t="s">
        <v>1751</v>
      </c>
      <c r="AU245" s="68" t="s">
        <v>1751</v>
      </c>
      <c r="AV245" s="68" t="s">
        <v>1751</v>
      </c>
      <c r="AW245" s="68" t="s">
        <v>1751</v>
      </c>
      <c r="AX245" s="68" t="s">
        <v>1751</v>
      </c>
      <c r="AY245" s="68" t="s">
        <v>1751</v>
      </c>
      <c r="AZ245" s="68" t="s">
        <v>1751</v>
      </c>
      <c r="BA245" s="68" t="s">
        <v>1751</v>
      </c>
      <c r="BB245" s="68" t="s">
        <v>1751</v>
      </c>
      <c r="BC245" s="68" t="s">
        <v>1751</v>
      </c>
      <c r="BD245" s="68" t="s">
        <v>1751</v>
      </c>
      <c r="BE245" s="68" t="s">
        <v>1751</v>
      </c>
      <c r="BF245" s="68" t="s">
        <v>1751</v>
      </c>
      <c r="BG245" s="68" t="s">
        <v>1751</v>
      </c>
      <c r="BH245" s="68" t="s">
        <v>1751</v>
      </c>
      <c r="BI245" s="68" t="s">
        <v>1751</v>
      </c>
      <c r="BM245" s="68" t="s">
        <v>1751</v>
      </c>
    </row>
    <row r="246" spans="1:65">
      <c r="A246" s="132">
        <v>45146</v>
      </c>
      <c r="B246" s="68" t="s">
        <v>1751</v>
      </c>
      <c r="C246" s="68" t="s">
        <v>1751</v>
      </c>
      <c r="D246" s="68" t="s">
        <v>1751</v>
      </c>
      <c r="E246" s="68" t="s">
        <v>1751</v>
      </c>
      <c r="F246" s="68">
        <v>75</v>
      </c>
      <c r="G246" s="68">
        <v>25</v>
      </c>
      <c r="H246" s="68">
        <v>25</v>
      </c>
      <c r="I246" s="68" t="s">
        <v>1751</v>
      </c>
      <c r="J246" s="68">
        <v>60</v>
      </c>
      <c r="K246" s="68" t="s">
        <v>1751</v>
      </c>
      <c r="L246" s="68">
        <v>175</v>
      </c>
      <c r="M246" s="68" t="s">
        <v>1751</v>
      </c>
      <c r="N246" s="68" t="s">
        <v>1751</v>
      </c>
      <c r="O246" s="68">
        <v>25</v>
      </c>
      <c r="P246" s="68" t="s">
        <v>1751</v>
      </c>
      <c r="Q246" s="68">
        <v>25</v>
      </c>
      <c r="R246" s="68" t="s">
        <v>1751</v>
      </c>
      <c r="S246" s="68" t="s">
        <v>1751</v>
      </c>
      <c r="T246" s="68" t="s">
        <v>1751</v>
      </c>
      <c r="U246" s="68" t="s">
        <v>1751</v>
      </c>
      <c r="V246" s="68">
        <v>690</v>
      </c>
      <c r="W246" s="68" t="s">
        <v>1751</v>
      </c>
      <c r="X246" s="68" t="s">
        <v>1751</v>
      </c>
      <c r="Y246" s="68" t="s">
        <v>1751</v>
      </c>
      <c r="Z246" s="68" t="s">
        <v>1751</v>
      </c>
      <c r="AA246" s="68" t="s">
        <v>1751</v>
      </c>
      <c r="AB246" s="68" t="s">
        <v>1751</v>
      </c>
      <c r="AC246" s="68" t="s">
        <v>1751</v>
      </c>
      <c r="AD246" s="68" t="s">
        <v>1751</v>
      </c>
      <c r="AE246" s="68" t="s">
        <v>1751</v>
      </c>
      <c r="AF246" s="68" t="s">
        <v>1751</v>
      </c>
      <c r="AG246" s="68" t="s">
        <v>1751</v>
      </c>
      <c r="AH246" s="68" t="s">
        <v>1751</v>
      </c>
      <c r="AI246" s="68" t="s">
        <v>1751</v>
      </c>
      <c r="AJ246" s="68" t="s">
        <v>1751</v>
      </c>
      <c r="AK246" s="68" t="s">
        <v>1751</v>
      </c>
      <c r="AL246" s="68" t="s">
        <v>1751</v>
      </c>
      <c r="AM246" s="68" t="s">
        <v>1751</v>
      </c>
      <c r="AN246" s="68" t="s">
        <v>1751</v>
      </c>
      <c r="AO246" s="68" t="s">
        <v>1751</v>
      </c>
      <c r="AP246" s="68" t="s">
        <v>1751</v>
      </c>
      <c r="AQ246" s="68" t="s">
        <v>1751</v>
      </c>
      <c r="AR246" s="68" t="s">
        <v>1751</v>
      </c>
      <c r="AS246" s="68" t="s">
        <v>1751</v>
      </c>
      <c r="AT246" s="68" t="s">
        <v>1751</v>
      </c>
      <c r="AU246" s="68" t="s">
        <v>1751</v>
      </c>
      <c r="AV246" s="68" t="s">
        <v>1751</v>
      </c>
      <c r="AW246" s="68" t="s">
        <v>1751</v>
      </c>
      <c r="AX246" s="68" t="s">
        <v>1751</v>
      </c>
      <c r="AY246" s="68" t="s">
        <v>1751</v>
      </c>
      <c r="AZ246" s="68" t="s">
        <v>1751</v>
      </c>
      <c r="BA246" s="68" t="s">
        <v>1751</v>
      </c>
      <c r="BB246" s="68" t="s">
        <v>1751</v>
      </c>
      <c r="BC246" s="68" t="s">
        <v>1751</v>
      </c>
      <c r="BD246" s="68" t="s">
        <v>1751</v>
      </c>
      <c r="BE246" s="68" t="s">
        <v>1751</v>
      </c>
      <c r="BF246" s="68" t="s">
        <v>1751</v>
      </c>
      <c r="BG246" s="68" t="s">
        <v>1751</v>
      </c>
      <c r="BH246" s="68" t="s">
        <v>1751</v>
      </c>
      <c r="BI246" s="68" t="s">
        <v>1751</v>
      </c>
      <c r="BM246" s="68" t="s">
        <v>1751</v>
      </c>
    </row>
    <row r="247" spans="1:65">
      <c r="A247" s="132">
        <v>45147</v>
      </c>
      <c r="B247" s="68" t="s">
        <v>1751</v>
      </c>
      <c r="C247" s="68" t="s">
        <v>1751</v>
      </c>
      <c r="D247" s="68">
        <v>15</v>
      </c>
      <c r="E247" s="68" t="s">
        <v>1751</v>
      </c>
      <c r="F247" s="68" t="s">
        <v>1751</v>
      </c>
      <c r="G247" s="68" t="s">
        <v>1751</v>
      </c>
      <c r="H247" s="68" t="s">
        <v>1751</v>
      </c>
      <c r="I247" s="68" t="s">
        <v>1751</v>
      </c>
      <c r="J247" s="68" t="s">
        <v>1751</v>
      </c>
      <c r="K247" s="68" t="s">
        <v>1751</v>
      </c>
      <c r="L247" s="68">
        <v>125</v>
      </c>
      <c r="M247" s="68" t="s">
        <v>1751</v>
      </c>
      <c r="N247" s="68" t="s">
        <v>1751</v>
      </c>
      <c r="O247" s="68">
        <v>25</v>
      </c>
      <c r="P247" s="68" t="s">
        <v>1751</v>
      </c>
      <c r="Q247" s="68" t="s">
        <v>1751</v>
      </c>
      <c r="R247" s="68" t="s">
        <v>1751</v>
      </c>
      <c r="S247" s="68" t="s">
        <v>1751</v>
      </c>
      <c r="T247" s="68" t="s">
        <v>1751</v>
      </c>
      <c r="U247" s="68">
        <v>50</v>
      </c>
      <c r="V247" s="68">
        <v>140</v>
      </c>
      <c r="W247" s="68" t="s">
        <v>1751</v>
      </c>
      <c r="X247" s="68" t="s">
        <v>1751</v>
      </c>
      <c r="Y247" s="68" t="s">
        <v>1751</v>
      </c>
      <c r="Z247" s="68" t="s">
        <v>1751</v>
      </c>
      <c r="AA247" s="68" t="s">
        <v>1751</v>
      </c>
      <c r="AB247" s="68" t="s">
        <v>1751</v>
      </c>
      <c r="AC247" s="68" t="s">
        <v>1751</v>
      </c>
      <c r="AD247" s="68" t="s">
        <v>1751</v>
      </c>
      <c r="AE247" s="68" t="s">
        <v>1751</v>
      </c>
      <c r="AF247" s="68" t="s">
        <v>1751</v>
      </c>
      <c r="AG247" s="68">
        <v>170</v>
      </c>
      <c r="AH247" s="68" t="s">
        <v>1751</v>
      </c>
      <c r="AI247" s="68" t="s">
        <v>1751</v>
      </c>
      <c r="AJ247" s="68" t="s">
        <v>1751</v>
      </c>
      <c r="AK247" s="68" t="s">
        <v>1751</v>
      </c>
      <c r="AL247" s="68" t="s">
        <v>1751</v>
      </c>
      <c r="AM247" s="68" t="s">
        <v>1751</v>
      </c>
      <c r="AN247" s="68" t="s">
        <v>1751</v>
      </c>
      <c r="AO247" s="68" t="s">
        <v>1751</v>
      </c>
      <c r="AP247" s="68" t="s">
        <v>1751</v>
      </c>
      <c r="AQ247" s="68" t="s">
        <v>1751</v>
      </c>
      <c r="AR247" s="68">
        <v>155</v>
      </c>
      <c r="AS247" s="68" t="s">
        <v>1751</v>
      </c>
      <c r="AT247" s="68" t="s">
        <v>1751</v>
      </c>
      <c r="AU247" s="68" t="s">
        <v>1751</v>
      </c>
      <c r="AV247" s="68" t="s">
        <v>1751</v>
      </c>
      <c r="AW247" s="68" t="s">
        <v>1751</v>
      </c>
      <c r="AX247" s="68" t="s">
        <v>1751</v>
      </c>
      <c r="AY247" s="68" t="s">
        <v>1751</v>
      </c>
      <c r="AZ247" s="68" t="s">
        <v>1751</v>
      </c>
      <c r="BA247" s="68" t="s">
        <v>1751</v>
      </c>
      <c r="BB247" s="68" t="s">
        <v>1751</v>
      </c>
      <c r="BC247" s="68" t="s">
        <v>1751</v>
      </c>
      <c r="BD247" s="68" t="s">
        <v>1751</v>
      </c>
      <c r="BE247" s="68" t="s">
        <v>1751</v>
      </c>
      <c r="BF247" s="68" t="s">
        <v>1751</v>
      </c>
      <c r="BG247" s="68" t="s">
        <v>1751</v>
      </c>
      <c r="BH247" s="68" t="s">
        <v>1751</v>
      </c>
      <c r="BI247" s="68" t="s">
        <v>1751</v>
      </c>
      <c r="BM247" s="68" t="s">
        <v>1751</v>
      </c>
    </row>
    <row r="248" spans="1:65">
      <c r="A248" s="132">
        <v>45148</v>
      </c>
      <c r="B248" s="68" t="s">
        <v>1751</v>
      </c>
      <c r="C248" s="68" t="s">
        <v>1751</v>
      </c>
      <c r="D248" s="68" t="s">
        <v>1751</v>
      </c>
      <c r="E248" s="68" t="s">
        <v>1751</v>
      </c>
      <c r="F248" s="68">
        <v>50</v>
      </c>
      <c r="G248" s="68" t="s">
        <v>1751</v>
      </c>
      <c r="H248" s="68" t="s">
        <v>1751</v>
      </c>
      <c r="I248" s="68">
        <v>50</v>
      </c>
      <c r="J248" s="68" t="s">
        <v>1751</v>
      </c>
      <c r="K248" s="68" t="s">
        <v>1751</v>
      </c>
      <c r="L248" s="68">
        <v>280</v>
      </c>
      <c r="M248" s="68" t="s">
        <v>1751</v>
      </c>
      <c r="N248" s="68" t="s">
        <v>1751</v>
      </c>
      <c r="O248" s="68">
        <v>50</v>
      </c>
      <c r="P248" s="68" t="s">
        <v>1751</v>
      </c>
      <c r="Q248" s="68" t="s">
        <v>1751</v>
      </c>
      <c r="R248" s="68" t="s">
        <v>1751</v>
      </c>
      <c r="S248" s="68" t="s">
        <v>1751</v>
      </c>
      <c r="T248" s="68" t="s">
        <v>1751</v>
      </c>
      <c r="U248" s="68">
        <v>100</v>
      </c>
      <c r="V248" s="68" t="s">
        <v>1751</v>
      </c>
      <c r="W248" s="68" t="s">
        <v>1751</v>
      </c>
      <c r="X248" s="68" t="s">
        <v>1751</v>
      </c>
      <c r="Y248" s="68" t="s">
        <v>1751</v>
      </c>
      <c r="Z248" s="68" t="s">
        <v>1751</v>
      </c>
      <c r="AA248" s="68" t="s">
        <v>1751</v>
      </c>
      <c r="AB248" s="68" t="s">
        <v>1751</v>
      </c>
      <c r="AC248" s="68" t="s">
        <v>1751</v>
      </c>
      <c r="AD248" s="68" t="s">
        <v>1751</v>
      </c>
      <c r="AE248" s="68" t="s">
        <v>1751</v>
      </c>
      <c r="AF248" s="68" t="s">
        <v>1751</v>
      </c>
      <c r="AG248" s="68">
        <v>100</v>
      </c>
      <c r="AH248" s="68" t="s">
        <v>1751</v>
      </c>
      <c r="AI248" s="68" t="s">
        <v>1751</v>
      </c>
      <c r="AJ248" s="68" t="s">
        <v>1751</v>
      </c>
      <c r="AK248" s="68" t="s">
        <v>1751</v>
      </c>
      <c r="AL248" s="68" t="s">
        <v>1751</v>
      </c>
      <c r="AM248" s="68" t="s">
        <v>1751</v>
      </c>
      <c r="AN248" s="68" t="s">
        <v>1751</v>
      </c>
      <c r="AO248" s="68" t="s">
        <v>1751</v>
      </c>
      <c r="AP248" s="68" t="s">
        <v>1751</v>
      </c>
      <c r="AQ248" s="68" t="s">
        <v>1751</v>
      </c>
      <c r="AR248" s="68">
        <v>180</v>
      </c>
      <c r="AS248" s="68" t="s">
        <v>1751</v>
      </c>
      <c r="AT248" s="68" t="s">
        <v>1751</v>
      </c>
      <c r="AU248" s="68" t="s">
        <v>1751</v>
      </c>
      <c r="AV248" s="68" t="s">
        <v>1751</v>
      </c>
      <c r="AW248" s="68" t="s">
        <v>1751</v>
      </c>
      <c r="AX248" s="68" t="s">
        <v>1751</v>
      </c>
      <c r="AY248" s="68" t="s">
        <v>1751</v>
      </c>
      <c r="AZ248" s="68" t="s">
        <v>1751</v>
      </c>
      <c r="BA248" s="68" t="s">
        <v>1751</v>
      </c>
      <c r="BB248" s="68" t="s">
        <v>1751</v>
      </c>
      <c r="BC248" s="68" t="s">
        <v>1751</v>
      </c>
      <c r="BD248" s="68" t="s">
        <v>1751</v>
      </c>
      <c r="BE248" s="68" t="s">
        <v>1751</v>
      </c>
      <c r="BF248" s="68" t="s">
        <v>1751</v>
      </c>
      <c r="BG248" s="68" t="s">
        <v>1751</v>
      </c>
      <c r="BH248" s="68" t="s">
        <v>1751</v>
      </c>
      <c r="BI248" s="68" t="s">
        <v>1751</v>
      </c>
      <c r="BM248" s="68" t="s">
        <v>1751</v>
      </c>
    </row>
    <row r="249" spans="1:65">
      <c r="A249" s="132">
        <v>45149</v>
      </c>
      <c r="B249" s="68" t="s">
        <v>1751</v>
      </c>
      <c r="C249" s="68" t="s">
        <v>1751</v>
      </c>
      <c r="D249" s="68" t="s">
        <v>1751</v>
      </c>
      <c r="E249" s="68" t="s">
        <v>1751</v>
      </c>
      <c r="F249" s="68" t="s">
        <v>1751</v>
      </c>
      <c r="G249" s="68" t="s">
        <v>1751</v>
      </c>
      <c r="H249" s="68" t="s">
        <v>1751</v>
      </c>
      <c r="I249" s="68" t="s">
        <v>1751</v>
      </c>
      <c r="J249" s="68" t="s">
        <v>1751</v>
      </c>
      <c r="K249" s="68" t="s">
        <v>1751</v>
      </c>
      <c r="L249" s="68" t="s">
        <v>1751</v>
      </c>
      <c r="M249" s="68" t="s">
        <v>1751</v>
      </c>
      <c r="N249" s="68" t="s">
        <v>1751</v>
      </c>
      <c r="O249" s="68" t="s">
        <v>1751</v>
      </c>
      <c r="P249" s="68" t="s">
        <v>1751</v>
      </c>
      <c r="Q249" s="68" t="s">
        <v>1751</v>
      </c>
      <c r="R249" s="68" t="s">
        <v>1751</v>
      </c>
      <c r="S249" s="68" t="s">
        <v>1751</v>
      </c>
      <c r="T249" s="68" t="s">
        <v>1751</v>
      </c>
      <c r="U249" s="68" t="s">
        <v>1751</v>
      </c>
      <c r="V249" s="68" t="s">
        <v>1751</v>
      </c>
      <c r="W249" s="68" t="s">
        <v>1751</v>
      </c>
      <c r="X249" s="68" t="s">
        <v>1751</v>
      </c>
      <c r="Y249" s="68" t="s">
        <v>1751</v>
      </c>
      <c r="Z249" s="68" t="s">
        <v>1751</v>
      </c>
      <c r="AA249" s="68" t="s">
        <v>1751</v>
      </c>
      <c r="AB249" s="68" t="s">
        <v>1751</v>
      </c>
      <c r="AC249" s="68" t="s">
        <v>1751</v>
      </c>
      <c r="AD249" s="68" t="s">
        <v>1751</v>
      </c>
      <c r="AE249" s="68" t="s">
        <v>1751</v>
      </c>
      <c r="AF249" s="68" t="s">
        <v>1751</v>
      </c>
      <c r="AG249" s="68" t="s">
        <v>1751</v>
      </c>
      <c r="AH249" s="68" t="s">
        <v>1751</v>
      </c>
      <c r="AI249" s="68" t="s">
        <v>1751</v>
      </c>
      <c r="AJ249" s="68" t="s">
        <v>1751</v>
      </c>
      <c r="AK249" s="68" t="s">
        <v>1751</v>
      </c>
      <c r="AL249" s="68" t="s">
        <v>1751</v>
      </c>
      <c r="AM249" s="68" t="s">
        <v>1751</v>
      </c>
      <c r="AN249" s="68" t="s">
        <v>1751</v>
      </c>
      <c r="AO249" s="68" t="s">
        <v>1751</v>
      </c>
      <c r="AP249" s="68" t="s">
        <v>1751</v>
      </c>
      <c r="AQ249" s="68" t="s">
        <v>1751</v>
      </c>
      <c r="AR249" s="68" t="s">
        <v>1751</v>
      </c>
      <c r="AS249" s="68" t="s">
        <v>1751</v>
      </c>
      <c r="AT249" s="68" t="s">
        <v>1751</v>
      </c>
      <c r="AU249" s="68" t="s">
        <v>1751</v>
      </c>
      <c r="AV249" s="68" t="s">
        <v>1751</v>
      </c>
      <c r="AW249" s="68" t="s">
        <v>1751</v>
      </c>
      <c r="AX249" s="68" t="s">
        <v>1751</v>
      </c>
      <c r="AY249" s="68" t="s">
        <v>1751</v>
      </c>
      <c r="AZ249" s="68" t="s">
        <v>1751</v>
      </c>
      <c r="BA249" s="68" t="s">
        <v>1751</v>
      </c>
      <c r="BB249" s="68" t="s">
        <v>1751</v>
      </c>
      <c r="BC249" s="68" t="s">
        <v>1751</v>
      </c>
      <c r="BD249" s="68" t="s">
        <v>1751</v>
      </c>
      <c r="BE249" s="68" t="s">
        <v>1751</v>
      </c>
      <c r="BF249" s="68" t="s">
        <v>1751</v>
      </c>
      <c r="BG249" s="68" t="s">
        <v>1751</v>
      </c>
      <c r="BH249" s="68" t="s">
        <v>1751</v>
      </c>
      <c r="BI249" s="68" t="s">
        <v>1751</v>
      </c>
      <c r="BM249" s="68" t="s">
        <v>1751</v>
      </c>
    </row>
    <row r="250" spans="1:65">
      <c r="A250" s="132">
        <v>45150</v>
      </c>
      <c r="B250" s="68" t="s">
        <v>1751</v>
      </c>
      <c r="C250" s="68" t="s">
        <v>1751</v>
      </c>
      <c r="D250" s="68" t="s">
        <v>1751</v>
      </c>
      <c r="E250" s="68" t="s">
        <v>1751</v>
      </c>
      <c r="F250" s="68" t="s">
        <v>1751</v>
      </c>
      <c r="G250" s="68" t="s">
        <v>1751</v>
      </c>
      <c r="H250" s="68" t="s">
        <v>1751</v>
      </c>
      <c r="I250" s="68" t="s">
        <v>1751</v>
      </c>
      <c r="J250" s="68" t="s">
        <v>1751</v>
      </c>
      <c r="K250" s="68" t="s">
        <v>1751</v>
      </c>
      <c r="L250" s="68" t="s">
        <v>1751</v>
      </c>
      <c r="M250" s="68" t="s">
        <v>1751</v>
      </c>
      <c r="N250" s="68" t="s">
        <v>1751</v>
      </c>
      <c r="O250" s="68" t="s">
        <v>1751</v>
      </c>
      <c r="P250" s="68" t="s">
        <v>1751</v>
      </c>
      <c r="Q250" s="68" t="s">
        <v>1751</v>
      </c>
      <c r="R250" s="68" t="s">
        <v>1751</v>
      </c>
      <c r="S250" s="68" t="s">
        <v>1751</v>
      </c>
      <c r="T250" s="68" t="s">
        <v>1751</v>
      </c>
      <c r="U250" s="68" t="s">
        <v>1751</v>
      </c>
      <c r="V250" s="68" t="s">
        <v>1751</v>
      </c>
      <c r="W250" s="68" t="s">
        <v>1751</v>
      </c>
      <c r="X250" s="68" t="s">
        <v>1751</v>
      </c>
      <c r="Y250" s="68" t="s">
        <v>1751</v>
      </c>
      <c r="Z250" s="68" t="s">
        <v>1751</v>
      </c>
      <c r="AA250" s="68" t="s">
        <v>1751</v>
      </c>
      <c r="AB250" s="68" t="s">
        <v>1751</v>
      </c>
      <c r="AC250" s="68" t="s">
        <v>1751</v>
      </c>
      <c r="AD250" s="68" t="s">
        <v>1751</v>
      </c>
      <c r="AE250" s="68" t="s">
        <v>1751</v>
      </c>
      <c r="AF250" s="68" t="s">
        <v>1751</v>
      </c>
      <c r="AG250" s="68" t="s">
        <v>1751</v>
      </c>
      <c r="AH250" s="68" t="s">
        <v>1751</v>
      </c>
      <c r="AI250" s="68" t="s">
        <v>1751</v>
      </c>
      <c r="AJ250" s="68" t="s">
        <v>1751</v>
      </c>
      <c r="AK250" s="68" t="s">
        <v>1751</v>
      </c>
      <c r="AL250" s="68" t="s">
        <v>1751</v>
      </c>
      <c r="AM250" s="68" t="s">
        <v>1751</v>
      </c>
      <c r="AN250" s="68" t="s">
        <v>1751</v>
      </c>
      <c r="AO250" s="68" t="s">
        <v>1751</v>
      </c>
      <c r="AP250" s="68" t="s">
        <v>1751</v>
      </c>
      <c r="AQ250" s="68" t="s">
        <v>1751</v>
      </c>
      <c r="AR250" s="68" t="s">
        <v>1751</v>
      </c>
      <c r="AS250" s="68" t="s">
        <v>1751</v>
      </c>
      <c r="AT250" s="68" t="s">
        <v>1751</v>
      </c>
      <c r="AU250" s="68" t="s">
        <v>1751</v>
      </c>
      <c r="AV250" s="68" t="s">
        <v>1751</v>
      </c>
      <c r="AW250" s="68" t="s">
        <v>1751</v>
      </c>
      <c r="AX250" s="68" t="s">
        <v>1751</v>
      </c>
      <c r="AY250" s="68" t="s">
        <v>1751</v>
      </c>
      <c r="AZ250" s="68" t="s">
        <v>1751</v>
      </c>
      <c r="BA250" s="68" t="s">
        <v>1751</v>
      </c>
      <c r="BB250" s="68" t="s">
        <v>1751</v>
      </c>
      <c r="BC250" s="68" t="s">
        <v>1751</v>
      </c>
      <c r="BD250" s="68" t="s">
        <v>1751</v>
      </c>
      <c r="BE250" s="68" t="s">
        <v>1751</v>
      </c>
      <c r="BF250" s="68" t="s">
        <v>1751</v>
      </c>
      <c r="BG250" s="68" t="s">
        <v>1751</v>
      </c>
      <c r="BH250" s="68" t="s">
        <v>1751</v>
      </c>
      <c r="BI250" s="68" t="s">
        <v>1751</v>
      </c>
      <c r="BM250" s="68" t="s">
        <v>1751</v>
      </c>
    </row>
    <row r="251" spans="1:65">
      <c r="A251" s="132">
        <v>45151</v>
      </c>
      <c r="B251" s="68" t="s">
        <v>1751</v>
      </c>
      <c r="C251" s="68" t="s">
        <v>1751</v>
      </c>
      <c r="D251" s="68" t="s">
        <v>1751</v>
      </c>
      <c r="E251" s="68" t="s">
        <v>1751</v>
      </c>
      <c r="F251" s="68">
        <v>175</v>
      </c>
      <c r="G251" s="68" t="s">
        <v>1751</v>
      </c>
      <c r="H251" s="68" t="s">
        <v>1751</v>
      </c>
      <c r="I251" s="68">
        <v>50</v>
      </c>
      <c r="J251" s="68" t="s">
        <v>1751</v>
      </c>
      <c r="K251" s="68" t="s">
        <v>1751</v>
      </c>
      <c r="L251" s="68">
        <v>125</v>
      </c>
      <c r="M251" s="68" t="s">
        <v>1751</v>
      </c>
      <c r="N251" s="68" t="s">
        <v>1751</v>
      </c>
      <c r="O251" s="68" t="s">
        <v>1751</v>
      </c>
      <c r="P251" s="68" t="s">
        <v>1751</v>
      </c>
      <c r="Q251" s="68">
        <v>100</v>
      </c>
      <c r="R251" s="68" t="s">
        <v>1751</v>
      </c>
      <c r="S251" s="68">
        <v>75</v>
      </c>
      <c r="T251" s="68" t="s">
        <v>1751</v>
      </c>
      <c r="U251" s="68" t="s">
        <v>1751</v>
      </c>
      <c r="V251" s="68" t="s">
        <v>1751</v>
      </c>
      <c r="W251" s="68" t="s">
        <v>1751</v>
      </c>
      <c r="X251" s="68" t="s">
        <v>1751</v>
      </c>
      <c r="Y251" s="68" t="s">
        <v>1751</v>
      </c>
      <c r="Z251" s="68" t="s">
        <v>1751</v>
      </c>
      <c r="AA251" s="68" t="s">
        <v>1751</v>
      </c>
      <c r="AB251" s="68" t="s">
        <v>1751</v>
      </c>
      <c r="AC251" s="68" t="s">
        <v>1751</v>
      </c>
      <c r="AD251" s="68" t="s">
        <v>1751</v>
      </c>
      <c r="AE251" s="68" t="s">
        <v>1751</v>
      </c>
      <c r="AF251" s="68" t="s">
        <v>1751</v>
      </c>
      <c r="AG251" s="68" t="s">
        <v>1751</v>
      </c>
      <c r="AH251" s="68" t="s">
        <v>1751</v>
      </c>
      <c r="AI251" s="68" t="s">
        <v>1751</v>
      </c>
      <c r="AJ251" s="68" t="s">
        <v>1751</v>
      </c>
      <c r="AK251" s="68">
        <v>165</v>
      </c>
      <c r="AL251" s="68" t="s">
        <v>1751</v>
      </c>
      <c r="AM251" s="68" t="s">
        <v>1751</v>
      </c>
      <c r="AN251" s="68" t="s">
        <v>1751</v>
      </c>
      <c r="AO251" s="68" t="s">
        <v>1751</v>
      </c>
      <c r="AP251" s="68" t="s">
        <v>1751</v>
      </c>
      <c r="AQ251" s="68" t="s">
        <v>1751</v>
      </c>
      <c r="AR251" s="68">
        <v>40</v>
      </c>
      <c r="AS251" s="68" t="s">
        <v>1751</v>
      </c>
      <c r="AT251" s="68" t="s">
        <v>1751</v>
      </c>
      <c r="AU251" s="68" t="s">
        <v>1751</v>
      </c>
      <c r="AV251" s="68" t="s">
        <v>1751</v>
      </c>
      <c r="AW251" s="68" t="s">
        <v>1751</v>
      </c>
      <c r="AX251" s="68" t="s">
        <v>1751</v>
      </c>
      <c r="AY251" s="68" t="s">
        <v>1751</v>
      </c>
      <c r="AZ251" s="68" t="s">
        <v>1751</v>
      </c>
      <c r="BA251" s="68" t="s">
        <v>1751</v>
      </c>
      <c r="BB251" s="68" t="s">
        <v>1751</v>
      </c>
      <c r="BC251" s="68" t="s">
        <v>1751</v>
      </c>
      <c r="BD251" s="68" t="s">
        <v>1751</v>
      </c>
      <c r="BE251" s="68" t="s">
        <v>1751</v>
      </c>
      <c r="BF251" s="68" t="s">
        <v>1751</v>
      </c>
      <c r="BG251" s="68" t="s">
        <v>1751</v>
      </c>
      <c r="BH251" s="68" t="s">
        <v>1751</v>
      </c>
      <c r="BI251" s="68" t="s">
        <v>1751</v>
      </c>
      <c r="BM251" s="68" t="s">
        <v>1751</v>
      </c>
    </row>
    <row r="252" spans="1:65">
      <c r="A252" s="132">
        <v>45152</v>
      </c>
      <c r="B252" s="68">
        <v>1592</v>
      </c>
      <c r="C252" s="68" t="s">
        <v>1751</v>
      </c>
      <c r="D252" s="68" t="s">
        <v>1751</v>
      </c>
      <c r="E252" s="68" t="s">
        <v>1751</v>
      </c>
      <c r="F252" s="68">
        <v>75</v>
      </c>
      <c r="G252" s="68" t="s">
        <v>1751</v>
      </c>
      <c r="H252" s="68" t="s">
        <v>1751</v>
      </c>
      <c r="I252" s="68" t="s">
        <v>1751</v>
      </c>
      <c r="J252" s="68" t="s">
        <v>1751</v>
      </c>
      <c r="K252" s="68">
        <v>35</v>
      </c>
      <c r="L252" s="68">
        <v>50</v>
      </c>
      <c r="M252" s="68">
        <v>25</v>
      </c>
      <c r="N252" s="68" t="s">
        <v>1751</v>
      </c>
      <c r="O252" s="68" t="s">
        <v>1751</v>
      </c>
      <c r="P252" s="68" t="s">
        <v>1751</v>
      </c>
      <c r="Q252" s="68">
        <v>10</v>
      </c>
      <c r="R252" s="68">
        <v>25</v>
      </c>
      <c r="S252" s="68">
        <v>50</v>
      </c>
      <c r="T252" s="68" t="s">
        <v>1751</v>
      </c>
      <c r="U252" s="68">
        <v>25</v>
      </c>
      <c r="V252" s="68" t="s">
        <v>1751</v>
      </c>
      <c r="W252" s="68" t="s">
        <v>1751</v>
      </c>
      <c r="X252" s="68" t="s">
        <v>1751</v>
      </c>
      <c r="Y252" s="68" t="s">
        <v>1751</v>
      </c>
      <c r="Z252" s="68" t="s">
        <v>1751</v>
      </c>
      <c r="AA252" s="68" t="s">
        <v>1751</v>
      </c>
      <c r="AB252" s="68" t="s">
        <v>1751</v>
      </c>
      <c r="AC252" s="68" t="s">
        <v>1751</v>
      </c>
      <c r="AD252" s="68" t="s">
        <v>1751</v>
      </c>
      <c r="AE252" s="68" t="s">
        <v>1751</v>
      </c>
      <c r="AF252" s="68" t="s">
        <v>1751</v>
      </c>
      <c r="AG252" s="68">
        <v>50</v>
      </c>
      <c r="AH252" s="68" t="s">
        <v>1751</v>
      </c>
      <c r="AI252" s="68">
        <v>462</v>
      </c>
      <c r="AJ252" s="68">
        <v>2010</v>
      </c>
      <c r="AK252" s="68">
        <v>65</v>
      </c>
      <c r="AL252" s="68" t="s">
        <v>1751</v>
      </c>
      <c r="AM252" s="68" t="s">
        <v>1751</v>
      </c>
      <c r="AN252" s="68" t="s">
        <v>1751</v>
      </c>
      <c r="AO252" s="68" t="s">
        <v>1751</v>
      </c>
      <c r="AP252" s="68" t="s">
        <v>1751</v>
      </c>
      <c r="AQ252" s="68" t="s">
        <v>1751</v>
      </c>
      <c r="AR252" s="68">
        <v>50</v>
      </c>
      <c r="AS252" s="68" t="s">
        <v>1751</v>
      </c>
      <c r="AT252" s="68" t="s">
        <v>1751</v>
      </c>
      <c r="AU252" s="68" t="s">
        <v>1751</v>
      </c>
      <c r="AV252" s="68" t="s">
        <v>1751</v>
      </c>
      <c r="AW252" s="68" t="s">
        <v>1751</v>
      </c>
      <c r="AX252" s="68" t="s">
        <v>1751</v>
      </c>
      <c r="AY252" s="68" t="s">
        <v>1751</v>
      </c>
      <c r="AZ252" s="68" t="s">
        <v>1751</v>
      </c>
      <c r="BA252" s="68" t="s">
        <v>1751</v>
      </c>
      <c r="BB252" s="68" t="s">
        <v>1751</v>
      </c>
      <c r="BC252" s="68" t="s">
        <v>1751</v>
      </c>
      <c r="BD252" s="68" t="s">
        <v>1751</v>
      </c>
      <c r="BE252" s="68" t="s">
        <v>1751</v>
      </c>
      <c r="BF252" s="68" t="s">
        <v>1751</v>
      </c>
      <c r="BG252" s="68" t="s">
        <v>1751</v>
      </c>
      <c r="BH252" s="68" t="s">
        <v>1751</v>
      </c>
      <c r="BI252" s="68" t="s">
        <v>1751</v>
      </c>
      <c r="BM252" s="68" t="s">
        <v>1751</v>
      </c>
    </row>
    <row r="253" spans="1:65">
      <c r="A253" s="132">
        <v>45153</v>
      </c>
      <c r="B253" s="68" t="s">
        <v>1751</v>
      </c>
      <c r="C253" s="68" t="s">
        <v>1751</v>
      </c>
      <c r="D253" s="68" t="s">
        <v>1751</v>
      </c>
      <c r="E253" s="68">
        <v>30</v>
      </c>
      <c r="F253" s="68">
        <v>175</v>
      </c>
      <c r="G253" s="68" t="s">
        <v>1751</v>
      </c>
      <c r="H253" s="68" t="s">
        <v>1751</v>
      </c>
      <c r="I253" s="68" t="s">
        <v>1751</v>
      </c>
      <c r="J253" s="68" t="s">
        <v>1751</v>
      </c>
      <c r="K253" s="68">
        <v>25</v>
      </c>
      <c r="L253" s="68" t="s">
        <v>1751</v>
      </c>
      <c r="M253" s="68" t="s">
        <v>1751</v>
      </c>
      <c r="N253" s="68" t="s">
        <v>1751</v>
      </c>
      <c r="O253" s="68" t="s">
        <v>1751</v>
      </c>
      <c r="P253" s="68" t="s">
        <v>1751</v>
      </c>
      <c r="Q253" s="68">
        <v>10</v>
      </c>
      <c r="R253" s="68" t="s">
        <v>1751</v>
      </c>
      <c r="S253" s="68" t="s">
        <v>1751</v>
      </c>
      <c r="T253" s="68" t="s">
        <v>1751</v>
      </c>
      <c r="U253" s="68" t="s">
        <v>1751</v>
      </c>
      <c r="V253" s="68" t="s">
        <v>1751</v>
      </c>
      <c r="W253" s="68">
        <v>10050</v>
      </c>
      <c r="X253" s="68">
        <v>11050</v>
      </c>
      <c r="Y253" s="68" t="s">
        <v>1751</v>
      </c>
      <c r="Z253" s="68" t="s">
        <v>1751</v>
      </c>
      <c r="AA253" s="68" t="s">
        <v>1751</v>
      </c>
      <c r="AB253" s="68" t="s">
        <v>1751</v>
      </c>
      <c r="AC253" s="68" t="s">
        <v>1751</v>
      </c>
      <c r="AD253" s="68" t="s">
        <v>1751</v>
      </c>
      <c r="AE253" s="68">
        <v>3804</v>
      </c>
      <c r="AF253" s="68">
        <v>155</v>
      </c>
      <c r="AG253" s="68">
        <v>60</v>
      </c>
      <c r="AH253" s="68" t="s">
        <v>1751</v>
      </c>
      <c r="AI253" s="68">
        <v>463</v>
      </c>
      <c r="AJ253" s="68" t="s">
        <v>1751</v>
      </c>
      <c r="AK253" s="68">
        <v>30</v>
      </c>
      <c r="AL253" s="68" t="s">
        <v>1751</v>
      </c>
      <c r="AM253" s="68" t="s">
        <v>1751</v>
      </c>
      <c r="AN253" s="68" t="s">
        <v>1751</v>
      </c>
      <c r="AO253" s="68" t="s">
        <v>1751</v>
      </c>
      <c r="AP253" s="68">
        <v>5465</v>
      </c>
      <c r="AQ253" s="68" t="s">
        <v>1751</v>
      </c>
      <c r="AR253" s="68">
        <v>115</v>
      </c>
      <c r="AS253" s="68">
        <v>340</v>
      </c>
      <c r="AT253" s="68" t="s">
        <v>1751</v>
      </c>
      <c r="AU253" s="68" t="s">
        <v>1751</v>
      </c>
      <c r="AV253" s="68" t="s">
        <v>1751</v>
      </c>
      <c r="AW253" s="68" t="s">
        <v>1751</v>
      </c>
      <c r="AX253" s="68" t="s">
        <v>1751</v>
      </c>
      <c r="AY253" s="68">
        <v>50</v>
      </c>
      <c r="AZ253" s="68" t="s">
        <v>1751</v>
      </c>
      <c r="BA253" s="68" t="s">
        <v>1751</v>
      </c>
      <c r="BB253" s="68" t="s">
        <v>1751</v>
      </c>
      <c r="BC253" s="68" t="s">
        <v>1751</v>
      </c>
      <c r="BD253" s="68" t="s">
        <v>1751</v>
      </c>
      <c r="BE253" s="68" t="s">
        <v>1751</v>
      </c>
      <c r="BF253" s="68" t="s">
        <v>1751</v>
      </c>
      <c r="BG253" s="68" t="s">
        <v>1751</v>
      </c>
      <c r="BH253" s="68" t="s">
        <v>1751</v>
      </c>
      <c r="BI253" s="68" t="s">
        <v>1751</v>
      </c>
      <c r="BM253" s="68" t="s">
        <v>1751</v>
      </c>
    </row>
    <row r="254" spans="1:65">
      <c r="A254" s="132">
        <v>45154</v>
      </c>
      <c r="B254" s="68" t="s">
        <v>1751</v>
      </c>
      <c r="C254" s="68" t="s">
        <v>1751</v>
      </c>
      <c r="D254" s="68" t="s">
        <v>1751</v>
      </c>
      <c r="E254" s="68" t="s">
        <v>1751</v>
      </c>
      <c r="F254" s="68">
        <v>100</v>
      </c>
      <c r="G254" s="68" t="s">
        <v>1751</v>
      </c>
      <c r="H254" s="68" t="s">
        <v>1751</v>
      </c>
      <c r="I254" s="68" t="s">
        <v>1751</v>
      </c>
      <c r="J254" s="68" t="s">
        <v>1751</v>
      </c>
      <c r="K254" s="68" t="s">
        <v>1751</v>
      </c>
      <c r="L254" s="68">
        <v>500</v>
      </c>
      <c r="M254" s="68" t="s">
        <v>1751</v>
      </c>
      <c r="N254" s="68" t="s">
        <v>1751</v>
      </c>
      <c r="O254" s="68">
        <v>25</v>
      </c>
      <c r="P254" s="68" t="s">
        <v>1751</v>
      </c>
      <c r="Q254" s="68" t="s">
        <v>1751</v>
      </c>
      <c r="R254" s="68" t="s">
        <v>1751</v>
      </c>
      <c r="S254" s="68" t="s">
        <v>1751</v>
      </c>
      <c r="T254" s="68" t="s">
        <v>1751</v>
      </c>
      <c r="U254" s="68">
        <v>50</v>
      </c>
      <c r="V254" s="68" t="s">
        <v>1751</v>
      </c>
      <c r="W254" s="68" t="s">
        <v>1751</v>
      </c>
      <c r="X254" s="68" t="s">
        <v>1751</v>
      </c>
      <c r="Y254" s="68" t="s">
        <v>1751</v>
      </c>
      <c r="Z254" s="68" t="s">
        <v>1751</v>
      </c>
      <c r="AA254" s="68" t="s">
        <v>1751</v>
      </c>
      <c r="AB254" s="68" t="s">
        <v>1751</v>
      </c>
      <c r="AC254" s="68" t="s">
        <v>1751</v>
      </c>
      <c r="AD254" s="68" t="s">
        <v>1751</v>
      </c>
      <c r="AE254" s="68" t="s">
        <v>1751</v>
      </c>
      <c r="AF254" s="68" t="s">
        <v>1751</v>
      </c>
      <c r="AG254" s="68">
        <v>51</v>
      </c>
      <c r="AH254" s="68" t="s">
        <v>1751</v>
      </c>
      <c r="AI254" s="68" t="s">
        <v>1751</v>
      </c>
      <c r="AJ254" s="68" t="s">
        <v>1751</v>
      </c>
      <c r="AK254" s="68">
        <v>10</v>
      </c>
      <c r="AL254" s="68" t="s">
        <v>1751</v>
      </c>
      <c r="AM254" s="68" t="s">
        <v>1751</v>
      </c>
      <c r="AN254" s="68" t="s">
        <v>1751</v>
      </c>
      <c r="AO254" s="68" t="s">
        <v>1751</v>
      </c>
      <c r="AP254" s="68" t="s">
        <v>1751</v>
      </c>
      <c r="AQ254" s="68" t="s">
        <v>1751</v>
      </c>
      <c r="AR254" s="68" t="s">
        <v>1751</v>
      </c>
      <c r="AS254" s="68" t="s">
        <v>1751</v>
      </c>
      <c r="AT254" s="68" t="s">
        <v>1751</v>
      </c>
      <c r="AU254" s="68" t="s">
        <v>1751</v>
      </c>
      <c r="AV254" s="68" t="s">
        <v>1751</v>
      </c>
      <c r="AW254" s="68" t="s">
        <v>1751</v>
      </c>
      <c r="AX254" s="68" t="s">
        <v>1751</v>
      </c>
      <c r="AY254" s="68">
        <v>75</v>
      </c>
      <c r="AZ254" s="68" t="s">
        <v>1751</v>
      </c>
      <c r="BA254" s="68" t="s">
        <v>1751</v>
      </c>
      <c r="BB254" s="68" t="s">
        <v>1751</v>
      </c>
      <c r="BC254" s="68" t="s">
        <v>1751</v>
      </c>
      <c r="BD254" s="68" t="s">
        <v>1751</v>
      </c>
      <c r="BE254" s="68" t="s">
        <v>1751</v>
      </c>
      <c r="BF254" s="68" t="s">
        <v>1751</v>
      </c>
      <c r="BG254" s="68" t="s">
        <v>1751</v>
      </c>
      <c r="BH254" s="68" t="s">
        <v>1751</v>
      </c>
      <c r="BI254" s="68" t="s">
        <v>1751</v>
      </c>
      <c r="BM254" s="68" t="s">
        <v>1751</v>
      </c>
    </row>
    <row r="255" spans="1:65">
      <c r="A255" s="132">
        <v>45155</v>
      </c>
      <c r="B255" s="68" t="s">
        <v>1751</v>
      </c>
      <c r="C255" s="68" t="s">
        <v>1751</v>
      </c>
      <c r="D255" s="68" t="s">
        <v>1751</v>
      </c>
      <c r="E255" s="68" t="s">
        <v>1751</v>
      </c>
      <c r="F255" s="68" t="s">
        <v>1751</v>
      </c>
      <c r="G255" s="68" t="s">
        <v>1751</v>
      </c>
      <c r="H255" s="68" t="s">
        <v>1751</v>
      </c>
      <c r="I255" s="68" t="s">
        <v>1751</v>
      </c>
      <c r="J255" s="68" t="s">
        <v>1751</v>
      </c>
      <c r="K255" s="68">
        <v>25</v>
      </c>
      <c r="L255" s="68">
        <v>75</v>
      </c>
      <c r="M255" s="68" t="s">
        <v>1751</v>
      </c>
      <c r="N255" s="68" t="s">
        <v>1751</v>
      </c>
      <c r="O255" s="68" t="s">
        <v>1751</v>
      </c>
      <c r="P255" s="68" t="s">
        <v>1751</v>
      </c>
      <c r="Q255" s="68">
        <v>509</v>
      </c>
      <c r="R255" s="68" t="s">
        <v>1751</v>
      </c>
      <c r="S255" s="68">
        <v>100</v>
      </c>
      <c r="T255" s="68" t="s">
        <v>1751</v>
      </c>
      <c r="U255" s="68">
        <v>25</v>
      </c>
      <c r="V255" s="68" t="s">
        <v>1751</v>
      </c>
      <c r="W255" s="68" t="s">
        <v>1751</v>
      </c>
      <c r="X255" s="68" t="s">
        <v>1751</v>
      </c>
      <c r="Y255" s="68" t="s">
        <v>1751</v>
      </c>
      <c r="Z255" s="68" t="s">
        <v>1751</v>
      </c>
      <c r="AA255" s="68" t="s">
        <v>1751</v>
      </c>
      <c r="AB255" s="68" t="s">
        <v>1751</v>
      </c>
      <c r="AC255" s="68" t="s">
        <v>1751</v>
      </c>
      <c r="AD255" s="68" t="s">
        <v>1751</v>
      </c>
      <c r="AE255" s="68" t="s">
        <v>1751</v>
      </c>
      <c r="AF255" s="68" t="s">
        <v>1751</v>
      </c>
      <c r="AG255" s="68">
        <v>25</v>
      </c>
      <c r="AH255" s="68" t="s">
        <v>1751</v>
      </c>
      <c r="AI255" s="68" t="s">
        <v>1751</v>
      </c>
      <c r="AJ255" s="68" t="s">
        <v>1751</v>
      </c>
      <c r="AK255" s="68">
        <v>20</v>
      </c>
      <c r="AL255" s="68" t="s">
        <v>1751</v>
      </c>
      <c r="AM255" s="68" t="s">
        <v>1751</v>
      </c>
      <c r="AN255" s="68" t="s">
        <v>1751</v>
      </c>
      <c r="AO255" s="68" t="s">
        <v>1751</v>
      </c>
      <c r="AP255" s="68" t="s">
        <v>1751</v>
      </c>
      <c r="AQ255" s="68" t="s">
        <v>1751</v>
      </c>
      <c r="AR255" s="68">
        <v>25</v>
      </c>
      <c r="AS255" s="68" t="s">
        <v>1751</v>
      </c>
      <c r="AT255" s="68" t="s">
        <v>1751</v>
      </c>
      <c r="AU255" s="68" t="s">
        <v>1751</v>
      </c>
      <c r="AV255" s="68" t="s">
        <v>1751</v>
      </c>
      <c r="AW255" s="68" t="s">
        <v>1751</v>
      </c>
      <c r="AX255" s="68" t="s">
        <v>1751</v>
      </c>
      <c r="AY255" s="68">
        <v>50</v>
      </c>
      <c r="AZ255" s="68" t="s">
        <v>1751</v>
      </c>
      <c r="BA255" s="68" t="s">
        <v>1751</v>
      </c>
      <c r="BB255" s="68" t="s">
        <v>1751</v>
      </c>
      <c r="BC255" s="68" t="s">
        <v>1751</v>
      </c>
      <c r="BD255" s="68" t="s">
        <v>1751</v>
      </c>
      <c r="BE255" s="68" t="s">
        <v>1751</v>
      </c>
      <c r="BF255" s="68" t="s">
        <v>1751</v>
      </c>
      <c r="BG255" s="68" t="s">
        <v>1751</v>
      </c>
      <c r="BH255" s="68" t="s">
        <v>1751</v>
      </c>
      <c r="BI255" s="68" t="s">
        <v>1751</v>
      </c>
      <c r="BM255" s="68" t="s">
        <v>1751</v>
      </c>
    </row>
    <row r="256" spans="1:65">
      <c r="A256" s="132">
        <v>45156</v>
      </c>
      <c r="B256" s="68" t="s">
        <v>1751</v>
      </c>
      <c r="C256" s="68" t="s">
        <v>1751</v>
      </c>
      <c r="D256" s="68" t="s">
        <v>1751</v>
      </c>
      <c r="E256" s="68" t="s">
        <v>1751</v>
      </c>
      <c r="F256" s="68" t="s">
        <v>1751</v>
      </c>
      <c r="G256" s="68" t="s">
        <v>1751</v>
      </c>
      <c r="H256" s="68" t="s">
        <v>1751</v>
      </c>
      <c r="I256" s="68" t="s">
        <v>1751</v>
      </c>
      <c r="J256" s="68" t="s">
        <v>1751</v>
      </c>
      <c r="K256" s="68" t="s">
        <v>1751</v>
      </c>
      <c r="L256" s="68" t="s">
        <v>1751</v>
      </c>
      <c r="M256" s="68" t="s">
        <v>1751</v>
      </c>
      <c r="N256" s="68" t="s">
        <v>1751</v>
      </c>
      <c r="O256" s="68" t="s">
        <v>1751</v>
      </c>
      <c r="P256" s="68" t="s">
        <v>1751</v>
      </c>
      <c r="Q256" s="68" t="s">
        <v>1751</v>
      </c>
      <c r="R256" s="68" t="s">
        <v>1751</v>
      </c>
      <c r="S256" s="68" t="s">
        <v>1751</v>
      </c>
      <c r="T256" s="68" t="s">
        <v>1751</v>
      </c>
      <c r="U256" s="68" t="s">
        <v>1751</v>
      </c>
      <c r="V256" s="68" t="s">
        <v>1751</v>
      </c>
      <c r="W256" s="68" t="s">
        <v>1751</v>
      </c>
      <c r="X256" s="68" t="s">
        <v>1751</v>
      </c>
      <c r="Y256" s="68" t="s">
        <v>1751</v>
      </c>
      <c r="Z256" s="68" t="s">
        <v>1751</v>
      </c>
      <c r="AA256" s="68" t="s">
        <v>1751</v>
      </c>
      <c r="AB256" s="68" t="s">
        <v>1751</v>
      </c>
      <c r="AC256" s="68" t="s">
        <v>1751</v>
      </c>
      <c r="AD256" s="68" t="s">
        <v>1751</v>
      </c>
      <c r="AE256" s="68" t="s">
        <v>1751</v>
      </c>
      <c r="AF256" s="68" t="s">
        <v>1751</v>
      </c>
      <c r="AG256" s="68" t="s">
        <v>1751</v>
      </c>
      <c r="AH256" s="68" t="s">
        <v>1751</v>
      </c>
      <c r="AI256" s="68" t="s">
        <v>1751</v>
      </c>
      <c r="AJ256" s="68" t="s">
        <v>1751</v>
      </c>
      <c r="AK256" s="68" t="s">
        <v>1751</v>
      </c>
      <c r="AL256" s="68" t="s">
        <v>1751</v>
      </c>
      <c r="AM256" s="68" t="s">
        <v>1751</v>
      </c>
      <c r="AN256" s="68" t="s">
        <v>1751</v>
      </c>
      <c r="AO256" s="68" t="s">
        <v>1751</v>
      </c>
      <c r="AP256" s="68" t="s">
        <v>1751</v>
      </c>
      <c r="AQ256" s="68" t="s">
        <v>1751</v>
      </c>
      <c r="AR256" s="68" t="s">
        <v>1751</v>
      </c>
      <c r="AS256" s="68" t="s">
        <v>1751</v>
      </c>
      <c r="AT256" s="68" t="s">
        <v>1751</v>
      </c>
      <c r="AU256" s="68" t="s">
        <v>1751</v>
      </c>
      <c r="AV256" s="68" t="s">
        <v>1751</v>
      </c>
      <c r="AW256" s="68" t="s">
        <v>1751</v>
      </c>
      <c r="AX256" s="68" t="s">
        <v>1751</v>
      </c>
      <c r="AY256" s="68" t="s">
        <v>1751</v>
      </c>
      <c r="AZ256" s="68" t="s">
        <v>1751</v>
      </c>
      <c r="BA256" s="68" t="s">
        <v>1751</v>
      </c>
      <c r="BB256" s="68" t="s">
        <v>1751</v>
      </c>
      <c r="BC256" s="68" t="s">
        <v>1751</v>
      </c>
      <c r="BD256" s="68" t="s">
        <v>1751</v>
      </c>
      <c r="BE256" s="68" t="s">
        <v>1751</v>
      </c>
      <c r="BF256" s="68" t="s">
        <v>1751</v>
      </c>
      <c r="BG256" s="68" t="s">
        <v>1751</v>
      </c>
      <c r="BH256" s="68" t="s">
        <v>1751</v>
      </c>
      <c r="BI256" s="68" t="s">
        <v>1751</v>
      </c>
      <c r="BM256" s="68" t="s">
        <v>1751</v>
      </c>
    </row>
    <row r="257" spans="1:65">
      <c r="A257" s="132">
        <v>45157</v>
      </c>
      <c r="B257" s="68" t="s">
        <v>1751</v>
      </c>
      <c r="C257" s="68" t="s">
        <v>1751</v>
      </c>
      <c r="D257" s="68" t="s">
        <v>1751</v>
      </c>
      <c r="E257" s="68" t="s">
        <v>1751</v>
      </c>
      <c r="F257" s="68" t="s">
        <v>1751</v>
      </c>
      <c r="G257" s="68" t="s">
        <v>1751</v>
      </c>
      <c r="H257" s="68" t="s">
        <v>1751</v>
      </c>
      <c r="I257" s="68" t="s">
        <v>1751</v>
      </c>
      <c r="J257" s="68" t="s">
        <v>1751</v>
      </c>
      <c r="K257" s="68" t="s">
        <v>1751</v>
      </c>
      <c r="L257" s="68" t="s">
        <v>1751</v>
      </c>
      <c r="M257" s="68" t="s">
        <v>1751</v>
      </c>
      <c r="N257" s="68" t="s">
        <v>1751</v>
      </c>
      <c r="O257" s="68" t="s">
        <v>1751</v>
      </c>
      <c r="P257" s="68" t="s">
        <v>1751</v>
      </c>
      <c r="Q257" s="68" t="s">
        <v>1751</v>
      </c>
      <c r="R257" s="68" t="s">
        <v>1751</v>
      </c>
      <c r="S257" s="68" t="s">
        <v>1751</v>
      </c>
      <c r="T257" s="68" t="s">
        <v>1751</v>
      </c>
      <c r="U257" s="68" t="s">
        <v>1751</v>
      </c>
      <c r="V257" s="68" t="s">
        <v>1751</v>
      </c>
      <c r="W257" s="68" t="s">
        <v>1751</v>
      </c>
      <c r="X257" s="68" t="s">
        <v>1751</v>
      </c>
      <c r="Y257" s="68" t="s">
        <v>1751</v>
      </c>
      <c r="Z257" s="68" t="s">
        <v>1751</v>
      </c>
      <c r="AA257" s="68" t="s">
        <v>1751</v>
      </c>
      <c r="AB257" s="68" t="s">
        <v>1751</v>
      </c>
      <c r="AC257" s="68" t="s">
        <v>1751</v>
      </c>
      <c r="AD257" s="68" t="s">
        <v>1751</v>
      </c>
      <c r="AE257" s="68" t="s">
        <v>1751</v>
      </c>
      <c r="AF257" s="68" t="s">
        <v>1751</v>
      </c>
      <c r="AG257" s="68" t="s">
        <v>1751</v>
      </c>
      <c r="AH257" s="68" t="s">
        <v>1751</v>
      </c>
      <c r="AI257" s="68" t="s">
        <v>1751</v>
      </c>
      <c r="AJ257" s="68" t="s">
        <v>1751</v>
      </c>
      <c r="AK257" s="68" t="s">
        <v>1751</v>
      </c>
      <c r="AL257" s="68" t="s">
        <v>1751</v>
      </c>
      <c r="AM257" s="68" t="s">
        <v>1751</v>
      </c>
      <c r="AN257" s="68" t="s">
        <v>1751</v>
      </c>
      <c r="AO257" s="68" t="s">
        <v>1751</v>
      </c>
      <c r="AP257" s="68" t="s">
        <v>1751</v>
      </c>
      <c r="AQ257" s="68" t="s">
        <v>1751</v>
      </c>
      <c r="AR257" s="68" t="s">
        <v>1751</v>
      </c>
      <c r="AS257" s="68" t="s">
        <v>1751</v>
      </c>
      <c r="AT257" s="68" t="s">
        <v>1751</v>
      </c>
      <c r="AU257" s="68" t="s">
        <v>1751</v>
      </c>
      <c r="AV257" s="68" t="s">
        <v>1751</v>
      </c>
      <c r="AW257" s="68" t="s">
        <v>1751</v>
      </c>
      <c r="AX257" s="68" t="s">
        <v>1751</v>
      </c>
      <c r="AY257" s="68" t="s">
        <v>1751</v>
      </c>
      <c r="AZ257" s="68" t="s">
        <v>1751</v>
      </c>
      <c r="BA257" s="68" t="s">
        <v>1751</v>
      </c>
      <c r="BB257" s="68" t="s">
        <v>1751</v>
      </c>
      <c r="BC257" s="68" t="s">
        <v>1751</v>
      </c>
      <c r="BD257" s="68" t="s">
        <v>1751</v>
      </c>
      <c r="BE257" s="68" t="s">
        <v>1751</v>
      </c>
      <c r="BF257" s="68" t="s">
        <v>1751</v>
      </c>
      <c r="BG257" s="68" t="s">
        <v>1751</v>
      </c>
      <c r="BH257" s="68" t="s">
        <v>1751</v>
      </c>
      <c r="BI257" s="68" t="s">
        <v>1751</v>
      </c>
      <c r="BM257" s="68" t="s">
        <v>1751</v>
      </c>
    </row>
    <row r="258" spans="1:65">
      <c r="A258" s="132">
        <v>45158</v>
      </c>
      <c r="B258" s="68" t="s">
        <v>1751</v>
      </c>
      <c r="C258" s="68" t="s">
        <v>1751</v>
      </c>
      <c r="D258" s="68" t="s">
        <v>1751</v>
      </c>
      <c r="E258" s="68" t="s">
        <v>1751</v>
      </c>
      <c r="F258" s="68" t="s">
        <v>1751</v>
      </c>
      <c r="G258" s="68" t="s">
        <v>1751</v>
      </c>
      <c r="H258" s="68" t="s">
        <v>1751</v>
      </c>
      <c r="I258" s="68" t="s">
        <v>1751</v>
      </c>
      <c r="J258" s="68" t="s">
        <v>1751</v>
      </c>
      <c r="K258" s="68" t="s">
        <v>1751</v>
      </c>
      <c r="L258" s="68">
        <v>205</v>
      </c>
      <c r="M258" s="68" t="s">
        <v>1751</v>
      </c>
      <c r="N258" s="68" t="s">
        <v>1751</v>
      </c>
      <c r="O258" s="68">
        <v>270</v>
      </c>
      <c r="P258" s="68" t="s">
        <v>1751</v>
      </c>
      <c r="Q258" s="68" t="s">
        <v>1751</v>
      </c>
      <c r="R258" s="68" t="s">
        <v>1751</v>
      </c>
      <c r="S258" s="68" t="s">
        <v>1751</v>
      </c>
      <c r="T258" s="68" t="s">
        <v>1751</v>
      </c>
      <c r="U258" s="68">
        <v>50</v>
      </c>
      <c r="V258" s="68" t="s">
        <v>1751</v>
      </c>
      <c r="W258" s="68" t="s">
        <v>1751</v>
      </c>
      <c r="X258" s="68" t="s">
        <v>1751</v>
      </c>
      <c r="Y258" s="68" t="s">
        <v>1751</v>
      </c>
      <c r="Z258" s="68" t="s">
        <v>1751</v>
      </c>
      <c r="AA258" s="68" t="s">
        <v>1751</v>
      </c>
      <c r="AB258" s="68" t="s">
        <v>1751</v>
      </c>
      <c r="AC258" s="68" t="s">
        <v>1751</v>
      </c>
      <c r="AD258" s="68" t="s">
        <v>1751</v>
      </c>
      <c r="AE258" s="68">
        <v>140</v>
      </c>
      <c r="AF258" s="68" t="s">
        <v>1751</v>
      </c>
      <c r="AG258" s="68">
        <v>11</v>
      </c>
      <c r="AH258" s="68" t="s">
        <v>1751</v>
      </c>
      <c r="AI258" s="68" t="s">
        <v>1751</v>
      </c>
      <c r="AJ258" s="68" t="s">
        <v>1751</v>
      </c>
      <c r="AK258" s="68" t="s">
        <v>1751</v>
      </c>
      <c r="AL258" s="68" t="s">
        <v>1751</v>
      </c>
      <c r="AM258" s="68" t="s">
        <v>1751</v>
      </c>
      <c r="AN258" s="68" t="s">
        <v>1751</v>
      </c>
      <c r="AO258" s="68" t="s">
        <v>1751</v>
      </c>
      <c r="AP258" s="68" t="s">
        <v>1751</v>
      </c>
      <c r="AQ258" s="68" t="s">
        <v>1751</v>
      </c>
      <c r="AR258" s="68">
        <v>25</v>
      </c>
      <c r="AS258" s="68" t="s">
        <v>1751</v>
      </c>
      <c r="AT258" s="68" t="s">
        <v>1751</v>
      </c>
      <c r="AU258" s="68" t="s">
        <v>1751</v>
      </c>
      <c r="AV258" s="68" t="s">
        <v>1751</v>
      </c>
      <c r="AW258" s="68" t="s">
        <v>1751</v>
      </c>
      <c r="AX258" s="68" t="s">
        <v>1751</v>
      </c>
      <c r="AY258" s="68" t="s">
        <v>1751</v>
      </c>
      <c r="AZ258" s="68" t="s">
        <v>1751</v>
      </c>
      <c r="BA258" s="68" t="s">
        <v>1751</v>
      </c>
      <c r="BB258" s="68" t="s">
        <v>1751</v>
      </c>
      <c r="BC258" s="68" t="s">
        <v>1751</v>
      </c>
      <c r="BD258" s="68" t="s">
        <v>1751</v>
      </c>
      <c r="BE258" s="68" t="s">
        <v>1751</v>
      </c>
      <c r="BF258" s="68" t="s">
        <v>1751</v>
      </c>
      <c r="BG258" s="68" t="s">
        <v>1751</v>
      </c>
      <c r="BH258" s="68" t="s">
        <v>1751</v>
      </c>
      <c r="BI258" s="68" t="s">
        <v>1751</v>
      </c>
      <c r="BM258" s="68" t="s">
        <v>1751</v>
      </c>
    </row>
    <row r="259" spans="1:65">
      <c r="A259" s="132">
        <v>45159</v>
      </c>
      <c r="B259" s="68">
        <v>150</v>
      </c>
      <c r="C259" s="68">
        <v>100</v>
      </c>
      <c r="D259" s="68" t="s">
        <v>1751</v>
      </c>
      <c r="E259" s="68">
        <v>60</v>
      </c>
      <c r="F259" s="68" t="s">
        <v>1751</v>
      </c>
      <c r="G259" s="68" t="s">
        <v>1751</v>
      </c>
      <c r="H259" s="68" t="s">
        <v>1751</v>
      </c>
      <c r="I259" s="68" t="s">
        <v>1751</v>
      </c>
      <c r="J259" s="68" t="s">
        <v>1751</v>
      </c>
      <c r="K259" s="68">
        <v>10</v>
      </c>
      <c r="L259" s="68">
        <v>275</v>
      </c>
      <c r="M259" s="68" t="s">
        <v>1751</v>
      </c>
      <c r="N259" s="68" t="s">
        <v>1751</v>
      </c>
      <c r="O259" s="68" t="s">
        <v>1751</v>
      </c>
      <c r="P259" s="68" t="s">
        <v>1751</v>
      </c>
      <c r="Q259" s="68" t="s">
        <v>1751</v>
      </c>
      <c r="R259" s="68" t="s">
        <v>1751</v>
      </c>
      <c r="S259" s="68" t="s">
        <v>1751</v>
      </c>
      <c r="T259" s="68" t="s">
        <v>1751</v>
      </c>
      <c r="U259" s="68" t="s">
        <v>1751</v>
      </c>
      <c r="V259" s="68">
        <v>25</v>
      </c>
      <c r="W259" s="68" t="s">
        <v>1751</v>
      </c>
      <c r="X259" s="68" t="s">
        <v>1751</v>
      </c>
      <c r="Y259" s="68" t="s">
        <v>1751</v>
      </c>
      <c r="Z259" s="68" t="s">
        <v>1751</v>
      </c>
      <c r="AA259" s="68" t="s">
        <v>1751</v>
      </c>
      <c r="AB259" s="68" t="s">
        <v>1751</v>
      </c>
      <c r="AC259" s="68" t="s">
        <v>1751</v>
      </c>
      <c r="AD259" s="68" t="s">
        <v>1751</v>
      </c>
      <c r="AE259" s="68">
        <v>225</v>
      </c>
      <c r="AF259" s="68" t="s">
        <v>1751</v>
      </c>
      <c r="AG259" s="68">
        <v>100</v>
      </c>
      <c r="AH259" s="68">
        <v>25</v>
      </c>
      <c r="AI259" s="68" t="s">
        <v>1751</v>
      </c>
      <c r="AJ259" s="68" t="s">
        <v>1751</v>
      </c>
      <c r="AK259" s="68" t="s">
        <v>1751</v>
      </c>
      <c r="AL259" s="68" t="s">
        <v>1751</v>
      </c>
      <c r="AM259" s="68" t="s">
        <v>1751</v>
      </c>
      <c r="AN259" s="68" t="s">
        <v>1751</v>
      </c>
      <c r="AO259" s="68" t="s">
        <v>1751</v>
      </c>
      <c r="AP259" s="68" t="s">
        <v>1751</v>
      </c>
      <c r="AQ259" s="68" t="s">
        <v>1751</v>
      </c>
      <c r="AR259" s="68" t="s">
        <v>1751</v>
      </c>
      <c r="AS259" s="68" t="s">
        <v>1751</v>
      </c>
      <c r="AT259" s="68" t="s">
        <v>1751</v>
      </c>
      <c r="AU259" s="68" t="s">
        <v>1751</v>
      </c>
      <c r="AV259" s="68" t="s">
        <v>1751</v>
      </c>
      <c r="AW259" s="68" t="s">
        <v>1751</v>
      </c>
      <c r="AX259" s="68" t="s">
        <v>1751</v>
      </c>
      <c r="AY259" s="68" t="s">
        <v>1751</v>
      </c>
      <c r="AZ259" s="68" t="s">
        <v>1751</v>
      </c>
      <c r="BA259" s="68" t="s">
        <v>1751</v>
      </c>
      <c r="BB259" s="68" t="s">
        <v>1751</v>
      </c>
      <c r="BC259" s="68" t="s">
        <v>1751</v>
      </c>
      <c r="BD259" s="68" t="s">
        <v>1751</v>
      </c>
      <c r="BE259" s="68" t="s">
        <v>1751</v>
      </c>
      <c r="BF259" s="68" t="s">
        <v>1751</v>
      </c>
      <c r="BG259" s="68" t="s">
        <v>1751</v>
      </c>
      <c r="BH259" s="68" t="s">
        <v>1751</v>
      </c>
      <c r="BI259" s="68" t="s">
        <v>1751</v>
      </c>
      <c r="BM259" s="68" t="s">
        <v>1751</v>
      </c>
    </row>
    <row r="260" spans="1:65">
      <c r="A260" s="132">
        <v>45160</v>
      </c>
      <c r="B260" s="68">
        <v>165</v>
      </c>
      <c r="C260" s="68">
        <v>191</v>
      </c>
      <c r="D260" s="68">
        <v>75</v>
      </c>
      <c r="E260" s="68">
        <v>50</v>
      </c>
      <c r="F260" s="68">
        <v>25</v>
      </c>
      <c r="G260" s="68" t="s">
        <v>1751</v>
      </c>
      <c r="H260" s="68" t="s">
        <v>1751</v>
      </c>
      <c r="I260" s="68" t="s">
        <v>1751</v>
      </c>
      <c r="J260" s="68" t="s">
        <v>1751</v>
      </c>
      <c r="K260" s="68">
        <v>20</v>
      </c>
      <c r="L260" s="68">
        <v>65</v>
      </c>
      <c r="M260" s="68" t="s">
        <v>1751</v>
      </c>
      <c r="N260" s="68" t="s">
        <v>1751</v>
      </c>
      <c r="O260" s="68">
        <v>75</v>
      </c>
      <c r="P260" s="68" t="s">
        <v>1751</v>
      </c>
      <c r="Q260" s="68">
        <v>214</v>
      </c>
      <c r="R260" s="68" t="s">
        <v>1751</v>
      </c>
      <c r="S260" s="68" t="s">
        <v>1751</v>
      </c>
      <c r="T260" s="68" t="s">
        <v>1751</v>
      </c>
      <c r="U260" s="68">
        <v>25</v>
      </c>
      <c r="V260" s="68" t="s">
        <v>1751</v>
      </c>
      <c r="W260" s="68" t="s">
        <v>1751</v>
      </c>
      <c r="X260" s="68" t="s">
        <v>1751</v>
      </c>
      <c r="Y260" s="68" t="s">
        <v>1751</v>
      </c>
      <c r="Z260" s="68" t="s">
        <v>1751</v>
      </c>
      <c r="AA260" s="68" t="s">
        <v>1751</v>
      </c>
      <c r="AB260" s="68" t="s">
        <v>1751</v>
      </c>
      <c r="AC260" s="68" t="s">
        <v>1751</v>
      </c>
      <c r="AD260" s="68" t="s">
        <v>1751</v>
      </c>
      <c r="AE260" s="68">
        <v>706</v>
      </c>
      <c r="AF260" s="68" t="s">
        <v>1751</v>
      </c>
      <c r="AG260" s="68">
        <v>25</v>
      </c>
      <c r="AH260" s="68" t="s">
        <v>1751</v>
      </c>
      <c r="AI260" s="68" t="s">
        <v>1751</v>
      </c>
      <c r="AJ260" s="68" t="s">
        <v>1751</v>
      </c>
      <c r="AK260" s="68" t="s">
        <v>1751</v>
      </c>
      <c r="AL260" s="68" t="s">
        <v>1751</v>
      </c>
      <c r="AM260" s="68" t="s">
        <v>1751</v>
      </c>
      <c r="AN260" s="68" t="s">
        <v>1751</v>
      </c>
      <c r="AO260" s="68" t="s">
        <v>1751</v>
      </c>
      <c r="AP260" s="68" t="s">
        <v>1751</v>
      </c>
      <c r="AQ260" s="68" t="s">
        <v>1751</v>
      </c>
      <c r="AR260" s="68" t="s">
        <v>1751</v>
      </c>
      <c r="AS260" s="68" t="s">
        <v>1751</v>
      </c>
      <c r="AT260" s="68" t="s">
        <v>1751</v>
      </c>
      <c r="AU260" s="68" t="s">
        <v>1751</v>
      </c>
      <c r="AV260" s="68" t="s">
        <v>1751</v>
      </c>
      <c r="AW260" s="68" t="s">
        <v>1751</v>
      </c>
      <c r="AX260" s="68" t="s">
        <v>1751</v>
      </c>
      <c r="AY260" s="68" t="s">
        <v>1751</v>
      </c>
      <c r="AZ260" s="68" t="s">
        <v>1751</v>
      </c>
      <c r="BA260" s="68" t="s">
        <v>1751</v>
      </c>
      <c r="BB260" s="68" t="s">
        <v>1751</v>
      </c>
      <c r="BC260" s="68" t="s">
        <v>1751</v>
      </c>
      <c r="BD260" s="68" t="s">
        <v>1751</v>
      </c>
      <c r="BE260" s="68" t="s">
        <v>1751</v>
      </c>
      <c r="BF260" s="68" t="s">
        <v>1751</v>
      </c>
      <c r="BG260" s="68" t="s">
        <v>1751</v>
      </c>
      <c r="BH260" s="68" t="s">
        <v>1751</v>
      </c>
      <c r="BI260" s="68" t="s">
        <v>1751</v>
      </c>
      <c r="BM260" s="68" t="s">
        <v>1751</v>
      </c>
    </row>
    <row r="261" spans="1:65">
      <c r="A261" s="132">
        <v>45161</v>
      </c>
      <c r="B261" s="68" t="s">
        <v>1751</v>
      </c>
      <c r="C261" s="68">
        <v>125</v>
      </c>
      <c r="D261" s="68" t="s">
        <v>1751</v>
      </c>
      <c r="E261" s="68">
        <v>40</v>
      </c>
      <c r="F261" s="68" t="s">
        <v>1751</v>
      </c>
      <c r="G261" s="68">
        <v>25</v>
      </c>
      <c r="H261" s="68">
        <v>50</v>
      </c>
      <c r="I261" s="68" t="s">
        <v>1751</v>
      </c>
      <c r="J261" s="68" t="s">
        <v>1751</v>
      </c>
      <c r="K261" s="68" t="s">
        <v>1751</v>
      </c>
      <c r="L261" s="68">
        <v>210</v>
      </c>
      <c r="M261" s="68" t="s">
        <v>1751</v>
      </c>
      <c r="N261" s="68" t="s">
        <v>1751</v>
      </c>
      <c r="O261" s="68">
        <v>145</v>
      </c>
      <c r="P261" s="68" t="s">
        <v>1751</v>
      </c>
      <c r="Q261" s="68" t="s">
        <v>1751</v>
      </c>
      <c r="R261" s="68" t="s">
        <v>1751</v>
      </c>
      <c r="S261" s="68" t="s">
        <v>1751</v>
      </c>
      <c r="T261" s="68" t="s">
        <v>1751</v>
      </c>
      <c r="U261" s="68">
        <v>25</v>
      </c>
      <c r="V261" s="68" t="s">
        <v>1751</v>
      </c>
      <c r="W261" s="68" t="s">
        <v>1751</v>
      </c>
      <c r="X261" s="68" t="s">
        <v>1751</v>
      </c>
      <c r="Y261" s="68" t="s">
        <v>1751</v>
      </c>
      <c r="Z261" s="68" t="s">
        <v>1751</v>
      </c>
      <c r="AA261" s="68" t="s">
        <v>1751</v>
      </c>
      <c r="AB261" s="68" t="s">
        <v>1751</v>
      </c>
      <c r="AC261" s="68" t="s">
        <v>1751</v>
      </c>
      <c r="AD261" s="68">
        <v>30</v>
      </c>
      <c r="AE261" s="68">
        <v>60</v>
      </c>
      <c r="AF261" s="68" t="s">
        <v>1751</v>
      </c>
      <c r="AG261" s="68" t="s">
        <v>1751</v>
      </c>
      <c r="AH261" s="68" t="s">
        <v>1751</v>
      </c>
      <c r="AI261" s="68" t="s">
        <v>1751</v>
      </c>
      <c r="AJ261" s="68" t="s">
        <v>1751</v>
      </c>
      <c r="AK261" s="68" t="s">
        <v>1751</v>
      </c>
      <c r="AL261" s="68" t="s">
        <v>1751</v>
      </c>
      <c r="AM261" s="68" t="s">
        <v>1751</v>
      </c>
      <c r="AN261" s="68" t="s">
        <v>1751</v>
      </c>
      <c r="AO261" s="68" t="s">
        <v>1751</v>
      </c>
      <c r="AP261" s="68" t="s">
        <v>1751</v>
      </c>
      <c r="AQ261" s="68" t="s">
        <v>1751</v>
      </c>
      <c r="AR261" s="68" t="s">
        <v>1751</v>
      </c>
      <c r="AS261" s="68" t="s">
        <v>1751</v>
      </c>
      <c r="AT261" s="68" t="s">
        <v>1751</v>
      </c>
      <c r="AU261" s="68" t="s">
        <v>1751</v>
      </c>
      <c r="AV261" s="68" t="s">
        <v>1751</v>
      </c>
      <c r="AW261" s="68" t="s">
        <v>1751</v>
      </c>
      <c r="AX261" s="68" t="s">
        <v>1751</v>
      </c>
      <c r="AY261" s="68" t="s">
        <v>1751</v>
      </c>
      <c r="AZ261" s="68">
        <v>90</v>
      </c>
      <c r="BA261" s="68" t="s">
        <v>1751</v>
      </c>
      <c r="BB261" s="68" t="s">
        <v>1751</v>
      </c>
      <c r="BC261" s="68" t="s">
        <v>1751</v>
      </c>
      <c r="BD261" s="68" t="s">
        <v>1751</v>
      </c>
      <c r="BE261" s="68" t="s">
        <v>1751</v>
      </c>
      <c r="BF261" s="68" t="s">
        <v>1751</v>
      </c>
      <c r="BG261" s="68" t="s">
        <v>1751</v>
      </c>
      <c r="BH261" s="68" t="s">
        <v>1751</v>
      </c>
      <c r="BI261" s="68" t="s">
        <v>1751</v>
      </c>
      <c r="BM261" s="68" t="s">
        <v>1751</v>
      </c>
    </row>
    <row r="262" spans="1:65">
      <c r="A262" s="132">
        <v>45162</v>
      </c>
      <c r="B262" s="68" t="s">
        <v>1751</v>
      </c>
      <c r="C262" s="68" t="s">
        <v>1751</v>
      </c>
      <c r="D262" s="68" t="s">
        <v>1751</v>
      </c>
      <c r="E262" s="68">
        <v>25</v>
      </c>
      <c r="F262" s="68">
        <v>75</v>
      </c>
      <c r="G262" s="68" t="s">
        <v>1751</v>
      </c>
      <c r="H262" s="68" t="s">
        <v>1751</v>
      </c>
      <c r="I262" s="68" t="s">
        <v>1751</v>
      </c>
      <c r="J262" s="68">
        <v>15</v>
      </c>
      <c r="K262" s="68" t="s">
        <v>1751</v>
      </c>
      <c r="L262" s="68">
        <v>25</v>
      </c>
      <c r="M262" s="68" t="s">
        <v>1751</v>
      </c>
      <c r="N262" s="68" t="s">
        <v>1751</v>
      </c>
      <c r="O262" s="68" t="s">
        <v>1751</v>
      </c>
      <c r="P262" s="68" t="s">
        <v>1751</v>
      </c>
      <c r="Q262" s="68" t="s">
        <v>1751</v>
      </c>
      <c r="R262" s="68" t="s">
        <v>1751</v>
      </c>
      <c r="S262" s="68" t="s">
        <v>1751</v>
      </c>
      <c r="T262" s="68" t="s">
        <v>1751</v>
      </c>
      <c r="U262" s="68">
        <v>25</v>
      </c>
      <c r="V262" s="68">
        <v>12</v>
      </c>
      <c r="W262" s="68" t="s">
        <v>1751</v>
      </c>
      <c r="X262" s="68" t="s">
        <v>1751</v>
      </c>
      <c r="Y262" s="68" t="s">
        <v>1751</v>
      </c>
      <c r="Z262" s="68" t="s">
        <v>1751</v>
      </c>
      <c r="AA262" s="68" t="s">
        <v>1751</v>
      </c>
      <c r="AB262" s="68" t="s">
        <v>1751</v>
      </c>
      <c r="AC262" s="68" t="s">
        <v>1751</v>
      </c>
      <c r="AD262" s="68" t="s">
        <v>1751</v>
      </c>
      <c r="AE262" s="68">
        <v>600</v>
      </c>
      <c r="AF262" s="68" t="s">
        <v>1751</v>
      </c>
      <c r="AG262" s="68" t="s">
        <v>1751</v>
      </c>
      <c r="AH262" s="68" t="s">
        <v>1751</v>
      </c>
      <c r="AI262" s="68" t="s">
        <v>1751</v>
      </c>
      <c r="AJ262" s="68" t="s">
        <v>1751</v>
      </c>
      <c r="AK262" s="68">
        <v>25</v>
      </c>
      <c r="AL262" s="68" t="s">
        <v>1751</v>
      </c>
      <c r="AM262" s="68" t="s">
        <v>1751</v>
      </c>
      <c r="AN262" s="68" t="s">
        <v>1751</v>
      </c>
      <c r="AO262" s="68" t="s">
        <v>1751</v>
      </c>
      <c r="AP262" s="68" t="s">
        <v>1751</v>
      </c>
      <c r="AQ262" s="68" t="s">
        <v>1751</v>
      </c>
      <c r="AR262" s="68">
        <v>25</v>
      </c>
      <c r="AS262" s="68" t="s">
        <v>1751</v>
      </c>
      <c r="AT262" s="68" t="s">
        <v>1751</v>
      </c>
      <c r="AU262" s="68" t="s">
        <v>1751</v>
      </c>
      <c r="AV262" s="68" t="s">
        <v>1751</v>
      </c>
      <c r="AW262" s="68" t="s">
        <v>1751</v>
      </c>
      <c r="AX262" s="68" t="s">
        <v>1751</v>
      </c>
      <c r="AY262" s="68" t="s">
        <v>1751</v>
      </c>
      <c r="AZ262" s="68">
        <v>10</v>
      </c>
      <c r="BA262" s="68" t="s">
        <v>1751</v>
      </c>
      <c r="BB262" s="68" t="s">
        <v>1751</v>
      </c>
      <c r="BC262" s="68" t="s">
        <v>1751</v>
      </c>
      <c r="BD262" s="68" t="s">
        <v>1751</v>
      </c>
      <c r="BE262" s="68" t="s">
        <v>1751</v>
      </c>
      <c r="BF262" s="68" t="s">
        <v>1751</v>
      </c>
      <c r="BG262" s="68" t="s">
        <v>1751</v>
      </c>
      <c r="BH262" s="68" t="s">
        <v>1751</v>
      </c>
      <c r="BI262" s="68" t="s">
        <v>1751</v>
      </c>
      <c r="BM262" s="68" t="s">
        <v>1751</v>
      </c>
    </row>
    <row r="263" spans="1:65">
      <c r="A263" s="132">
        <v>45163</v>
      </c>
      <c r="B263" s="68" t="s">
        <v>1751</v>
      </c>
      <c r="C263" s="68" t="s">
        <v>1751</v>
      </c>
      <c r="D263" s="68" t="s">
        <v>1751</v>
      </c>
      <c r="E263" s="68" t="s">
        <v>1751</v>
      </c>
      <c r="F263" s="68" t="s">
        <v>1751</v>
      </c>
      <c r="G263" s="68" t="s">
        <v>1751</v>
      </c>
      <c r="H263" s="68" t="s">
        <v>1751</v>
      </c>
      <c r="I263" s="68" t="s">
        <v>1751</v>
      </c>
      <c r="J263" s="68" t="s">
        <v>1751</v>
      </c>
      <c r="K263" s="68" t="s">
        <v>1751</v>
      </c>
      <c r="L263" s="68" t="s">
        <v>1751</v>
      </c>
      <c r="M263" s="68" t="s">
        <v>1751</v>
      </c>
      <c r="N263" s="68" t="s">
        <v>1751</v>
      </c>
      <c r="O263" s="68" t="s">
        <v>1751</v>
      </c>
      <c r="P263" s="68" t="s">
        <v>1751</v>
      </c>
      <c r="Q263" s="68" t="s">
        <v>1751</v>
      </c>
      <c r="R263" s="68" t="s">
        <v>1751</v>
      </c>
      <c r="S263" s="68" t="s">
        <v>1751</v>
      </c>
      <c r="T263" s="68" t="s">
        <v>1751</v>
      </c>
      <c r="U263" s="68" t="s">
        <v>1751</v>
      </c>
      <c r="V263" s="68" t="s">
        <v>1751</v>
      </c>
      <c r="W263" s="68" t="s">
        <v>1751</v>
      </c>
      <c r="X263" s="68" t="s">
        <v>1751</v>
      </c>
      <c r="Y263" s="68" t="s">
        <v>1751</v>
      </c>
      <c r="Z263" s="68" t="s">
        <v>1751</v>
      </c>
      <c r="AA263" s="68" t="s">
        <v>1751</v>
      </c>
      <c r="AB263" s="68" t="s">
        <v>1751</v>
      </c>
      <c r="AC263" s="68" t="s">
        <v>1751</v>
      </c>
      <c r="AD263" s="68" t="s">
        <v>1751</v>
      </c>
      <c r="AE263" s="68" t="s">
        <v>1751</v>
      </c>
      <c r="AF263" s="68" t="s">
        <v>1751</v>
      </c>
      <c r="AG263" s="68" t="s">
        <v>1751</v>
      </c>
      <c r="AH263" s="68" t="s">
        <v>1751</v>
      </c>
      <c r="AI263" s="68" t="s">
        <v>1751</v>
      </c>
      <c r="AJ263" s="68" t="s">
        <v>1751</v>
      </c>
      <c r="AK263" s="68" t="s">
        <v>1751</v>
      </c>
      <c r="AL263" s="68" t="s">
        <v>1751</v>
      </c>
      <c r="AM263" s="68" t="s">
        <v>1751</v>
      </c>
      <c r="AN263" s="68" t="s">
        <v>1751</v>
      </c>
      <c r="AO263" s="68" t="s">
        <v>1751</v>
      </c>
      <c r="AP263" s="68" t="s">
        <v>1751</v>
      </c>
      <c r="AQ263" s="68" t="s">
        <v>1751</v>
      </c>
      <c r="AR263" s="68" t="s">
        <v>1751</v>
      </c>
      <c r="AS263" s="68" t="s">
        <v>1751</v>
      </c>
      <c r="AT263" s="68" t="s">
        <v>1751</v>
      </c>
      <c r="AU263" s="68" t="s">
        <v>1751</v>
      </c>
      <c r="AV263" s="68" t="s">
        <v>1751</v>
      </c>
      <c r="AW263" s="68" t="s">
        <v>1751</v>
      </c>
      <c r="AX263" s="68" t="s">
        <v>1751</v>
      </c>
      <c r="AY263" s="68" t="s">
        <v>1751</v>
      </c>
      <c r="AZ263" s="68" t="s">
        <v>1751</v>
      </c>
      <c r="BA263" s="68" t="s">
        <v>1751</v>
      </c>
      <c r="BB263" s="68" t="s">
        <v>1751</v>
      </c>
      <c r="BC263" s="68" t="s">
        <v>1751</v>
      </c>
      <c r="BD263" s="68" t="s">
        <v>1751</v>
      </c>
      <c r="BE263" s="68" t="s">
        <v>1751</v>
      </c>
      <c r="BF263" s="68" t="s">
        <v>1751</v>
      </c>
      <c r="BG263" s="68" t="s">
        <v>1751</v>
      </c>
      <c r="BH263" s="68" t="s">
        <v>1751</v>
      </c>
      <c r="BI263" s="68" t="s">
        <v>1751</v>
      </c>
      <c r="BM263" s="68" t="s">
        <v>1751</v>
      </c>
    </row>
    <row r="264" spans="1:65">
      <c r="A264" s="132">
        <v>45164</v>
      </c>
      <c r="B264" s="68" t="s">
        <v>1751</v>
      </c>
      <c r="C264" s="68" t="s">
        <v>1751</v>
      </c>
      <c r="D264" s="68" t="s">
        <v>1751</v>
      </c>
      <c r="E264" s="68" t="s">
        <v>1751</v>
      </c>
      <c r="F264" s="68" t="s">
        <v>1751</v>
      </c>
      <c r="G264" s="68" t="s">
        <v>1751</v>
      </c>
      <c r="H264" s="68" t="s">
        <v>1751</v>
      </c>
      <c r="I264" s="68" t="s">
        <v>1751</v>
      </c>
      <c r="J264" s="68" t="s">
        <v>1751</v>
      </c>
      <c r="K264" s="68" t="s">
        <v>1751</v>
      </c>
      <c r="L264" s="68" t="s">
        <v>1751</v>
      </c>
      <c r="M264" s="68" t="s">
        <v>1751</v>
      </c>
      <c r="N264" s="68" t="s">
        <v>1751</v>
      </c>
      <c r="O264" s="68" t="s">
        <v>1751</v>
      </c>
      <c r="P264" s="68" t="s">
        <v>1751</v>
      </c>
      <c r="Q264" s="68" t="s">
        <v>1751</v>
      </c>
      <c r="R264" s="68" t="s">
        <v>1751</v>
      </c>
      <c r="S264" s="68" t="s">
        <v>1751</v>
      </c>
      <c r="T264" s="68" t="s">
        <v>1751</v>
      </c>
      <c r="U264" s="68" t="s">
        <v>1751</v>
      </c>
      <c r="V264" s="68" t="s">
        <v>1751</v>
      </c>
      <c r="W264" s="68" t="s">
        <v>1751</v>
      </c>
      <c r="X264" s="68" t="s">
        <v>1751</v>
      </c>
      <c r="Y264" s="68" t="s">
        <v>1751</v>
      </c>
      <c r="Z264" s="68" t="s">
        <v>1751</v>
      </c>
      <c r="AA264" s="68" t="s">
        <v>1751</v>
      </c>
      <c r="AB264" s="68" t="s">
        <v>1751</v>
      </c>
      <c r="AC264" s="68" t="s">
        <v>1751</v>
      </c>
      <c r="AD264" s="68" t="s">
        <v>1751</v>
      </c>
      <c r="AE264" s="68" t="s">
        <v>1751</v>
      </c>
      <c r="AF264" s="68" t="s">
        <v>1751</v>
      </c>
      <c r="AG264" s="68" t="s">
        <v>1751</v>
      </c>
      <c r="AH264" s="68" t="s">
        <v>1751</v>
      </c>
      <c r="AI264" s="68" t="s">
        <v>1751</v>
      </c>
      <c r="AJ264" s="68" t="s">
        <v>1751</v>
      </c>
      <c r="AK264" s="68" t="s">
        <v>1751</v>
      </c>
      <c r="AL264" s="68" t="s">
        <v>1751</v>
      </c>
      <c r="AM264" s="68" t="s">
        <v>1751</v>
      </c>
      <c r="AN264" s="68" t="s">
        <v>1751</v>
      </c>
      <c r="AO264" s="68" t="s">
        <v>1751</v>
      </c>
      <c r="AP264" s="68" t="s">
        <v>1751</v>
      </c>
      <c r="AQ264" s="68" t="s">
        <v>1751</v>
      </c>
      <c r="AR264" s="68" t="s">
        <v>1751</v>
      </c>
      <c r="AS264" s="68" t="s">
        <v>1751</v>
      </c>
      <c r="AT264" s="68" t="s">
        <v>1751</v>
      </c>
      <c r="AU264" s="68" t="s">
        <v>1751</v>
      </c>
      <c r="AV264" s="68" t="s">
        <v>1751</v>
      </c>
      <c r="AW264" s="68" t="s">
        <v>1751</v>
      </c>
      <c r="AX264" s="68" t="s">
        <v>1751</v>
      </c>
      <c r="AY264" s="68" t="s">
        <v>1751</v>
      </c>
      <c r="AZ264" s="68" t="s">
        <v>1751</v>
      </c>
      <c r="BA264" s="68" t="s">
        <v>1751</v>
      </c>
      <c r="BB264" s="68" t="s">
        <v>1751</v>
      </c>
      <c r="BC264" s="68" t="s">
        <v>1751</v>
      </c>
      <c r="BD264" s="68" t="s">
        <v>1751</v>
      </c>
      <c r="BE264" s="68" t="s">
        <v>1751</v>
      </c>
      <c r="BF264" s="68" t="s">
        <v>1751</v>
      </c>
      <c r="BG264" s="68" t="s">
        <v>1751</v>
      </c>
      <c r="BH264" s="68" t="s">
        <v>1751</v>
      </c>
      <c r="BI264" s="68" t="s">
        <v>1751</v>
      </c>
      <c r="BM264" s="68" t="s">
        <v>1751</v>
      </c>
    </row>
    <row r="265" spans="1:65">
      <c r="A265" s="132">
        <v>45165</v>
      </c>
      <c r="B265" s="68" t="s">
        <v>1751</v>
      </c>
      <c r="C265" s="68">
        <v>90</v>
      </c>
      <c r="D265" s="68" t="s">
        <v>1751</v>
      </c>
      <c r="E265" s="68">
        <v>100</v>
      </c>
      <c r="F265" s="68">
        <v>20</v>
      </c>
      <c r="G265" s="68" t="s">
        <v>1751</v>
      </c>
      <c r="H265" s="68" t="s">
        <v>1751</v>
      </c>
      <c r="I265" s="68">
        <v>125</v>
      </c>
      <c r="J265" s="68" t="s">
        <v>1751</v>
      </c>
      <c r="K265" s="68" t="s">
        <v>1751</v>
      </c>
      <c r="L265" s="68">
        <v>125</v>
      </c>
      <c r="M265" s="68">
        <v>49</v>
      </c>
      <c r="N265" s="68" t="s">
        <v>1751</v>
      </c>
      <c r="O265" s="68">
        <v>25</v>
      </c>
      <c r="P265" s="68" t="s">
        <v>1751</v>
      </c>
      <c r="Q265" s="68">
        <v>140</v>
      </c>
      <c r="R265" s="68" t="s">
        <v>1751</v>
      </c>
      <c r="S265" s="68" t="s">
        <v>1751</v>
      </c>
      <c r="T265" s="68" t="s">
        <v>1751</v>
      </c>
      <c r="U265" s="68">
        <v>25</v>
      </c>
      <c r="V265" s="68">
        <v>13</v>
      </c>
      <c r="W265" s="68" t="s">
        <v>1751</v>
      </c>
      <c r="X265" s="68" t="s">
        <v>1751</v>
      </c>
      <c r="Y265" s="68" t="s">
        <v>1751</v>
      </c>
      <c r="Z265" s="68" t="s">
        <v>1751</v>
      </c>
      <c r="AA265" s="68" t="s">
        <v>1751</v>
      </c>
      <c r="AB265" s="68" t="s">
        <v>1751</v>
      </c>
      <c r="AC265" s="68" t="s">
        <v>1751</v>
      </c>
      <c r="AD265" s="68">
        <v>50</v>
      </c>
      <c r="AE265" s="68" t="s">
        <v>1751</v>
      </c>
      <c r="AF265" s="68" t="s">
        <v>1751</v>
      </c>
      <c r="AG265" s="68" t="s">
        <v>1751</v>
      </c>
      <c r="AH265" s="68">
        <v>360</v>
      </c>
      <c r="AI265" s="68" t="s">
        <v>1751</v>
      </c>
      <c r="AJ265" s="68" t="s">
        <v>1751</v>
      </c>
      <c r="AK265" s="68">
        <v>75</v>
      </c>
      <c r="AL265" s="68" t="s">
        <v>1751</v>
      </c>
      <c r="AM265" s="68" t="s">
        <v>1751</v>
      </c>
      <c r="AN265" s="68" t="s">
        <v>1751</v>
      </c>
      <c r="AO265" s="68" t="s">
        <v>1751</v>
      </c>
      <c r="AP265" s="68" t="s">
        <v>1751</v>
      </c>
      <c r="AQ265" s="68">
        <v>25</v>
      </c>
      <c r="AR265" s="68" t="s">
        <v>1751</v>
      </c>
      <c r="AS265" s="68" t="s">
        <v>1751</v>
      </c>
      <c r="AT265" s="68" t="s">
        <v>1751</v>
      </c>
      <c r="AU265" s="68" t="s">
        <v>1751</v>
      </c>
      <c r="AV265" s="68" t="s">
        <v>1751</v>
      </c>
      <c r="AW265" s="68" t="s">
        <v>1751</v>
      </c>
      <c r="AX265" s="68" t="s">
        <v>1751</v>
      </c>
      <c r="AY265" s="68" t="s">
        <v>1751</v>
      </c>
      <c r="AZ265" s="68">
        <v>15</v>
      </c>
      <c r="BA265" s="68" t="s">
        <v>1751</v>
      </c>
      <c r="BB265" s="68" t="s">
        <v>1751</v>
      </c>
      <c r="BC265" s="68" t="s">
        <v>1751</v>
      </c>
      <c r="BD265" s="68" t="s">
        <v>1751</v>
      </c>
      <c r="BE265" s="68" t="s">
        <v>1751</v>
      </c>
      <c r="BF265" s="68" t="s">
        <v>1751</v>
      </c>
      <c r="BG265" s="68" t="s">
        <v>1751</v>
      </c>
      <c r="BH265" s="68" t="s">
        <v>1751</v>
      </c>
      <c r="BI265" s="68" t="s">
        <v>1751</v>
      </c>
      <c r="BM265" s="68" t="s">
        <v>1751</v>
      </c>
    </row>
    <row r="266" spans="1:65">
      <c r="A266" s="132">
        <v>45166</v>
      </c>
      <c r="B266" s="68" t="s">
        <v>1751</v>
      </c>
      <c r="C266" s="68" t="s">
        <v>1751</v>
      </c>
      <c r="D266" s="68" t="s">
        <v>1751</v>
      </c>
      <c r="E266" s="68" t="s">
        <v>1751</v>
      </c>
      <c r="F266" s="68" t="s">
        <v>1751</v>
      </c>
      <c r="G266" s="68">
        <v>65</v>
      </c>
      <c r="H266" s="68" t="s">
        <v>1751</v>
      </c>
      <c r="I266" s="68">
        <v>100</v>
      </c>
      <c r="J266" s="68" t="s">
        <v>1751</v>
      </c>
      <c r="K266" s="68" t="s">
        <v>1751</v>
      </c>
      <c r="L266" s="68">
        <v>525</v>
      </c>
      <c r="M266" s="68" t="s">
        <v>1751</v>
      </c>
      <c r="N266" s="68" t="s">
        <v>1751</v>
      </c>
      <c r="O266" s="68">
        <v>25</v>
      </c>
      <c r="P266" s="68" t="s">
        <v>1751</v>
      </c>
      <c r="Q266" s="68">
        <v>47</v>
      </c>
      <c r="R266" s="68" t="s">
        <v>1751</v>
      </c>
      <c r="S266" s="68">
        <v>31</v>
      </c>
      <c r="T266" s="68" t="s">
        <v>1751</v>
      </c>
      <c r="U266" s="68">
        <v>25</v>
      </c>
      <c r="V266" s="68">
        <v>25</v>
      </c>
      <c r="W266" s="68" t="s">
        <v>1751</v>
      </c>
      <c r="X266" s="68" t="s">
        <v>1751</v>
      </c>
      <c r="Y266" s="68" t="s">
        <v>1751</v>
      </c>
      <c r="Z266" s="68" t="s">
        <v>1751</v>
      </c>
      <c r="AA266" s="68" t="s">
        <v>1751</v>
      </c>
      <c r="AB266" s="68" t="s">
        <v>1751</v>
      </c>
      <c r="AC266" s="68" t="s">
        <v>1751</v>
      </c>
      <c r="AD266" s="68">
        <v>100</v>
      </c>
      <c r="AE266" s="68">
        <v>80</v>
      </c>
      <c r="AF266" s="68" t="s">
        <v>1751</v>
      </c>
      <c r="AG266" s="68" t="s">
        <v>1751</v>
      </c>
      <c r="AH266" s="68" t="s">
        <v>1751</v>
      </c>
      <c r="AI266" s="68" t="s">
        <v>1751</v>
      </c>
      <c r="AJ266" s="68" t="s">
        <v>1751</v>
      </c>
      <c r="AK266" s="68">
        <v>288</v>
      </c>
      <c r="AL266" s="68" t="s">
        <v>1751</v>
      </c>
      <c r="AM266" s="68" t="s">
        <v>1751</v>
      </c>
      <c r="AN266" s="68" t="s">
        <v>1751</v>
      </c>
      <c r="AO266" s="68" t="s">
        <v>1751</v>
      </c>
      <c r="AP266" s="68" t="s">
        <v>1751</v>
      </c>
      <c r="AQ266" s="68" t="s">
        <v>1751</v>
      </c>
      <c r="AR266" s="68" t="s">
        <v>1751</v>
      </c>
      <c r="AS266" s="68" t="s">
        <v>1751</v>
      </c>
      <c r="AT266" s="68" t="s">
        <v>1751</v>
      </c>
      <c r="AU266" s="68" t="s">
        <v>1751</v>
      </c>
      <c r="AV266" s="68" t="s">
        <v>1751</v>
      </c>
      <c r="AW266" s="68" t="s">
        <v>1751</v>
      </c>
      <c r="AX266" s="68" t="s">
        <v>1751</v>
      </c>
      <c r="AY266" s="68" t="s">
        <v>1751</v>
      </c>
      <c r="AZ266" s="68">
        <v>50</v>
      </c>
      <c r="BA266" s="68" t="s">
        <v>1751</v>
      </c>
      <c r="BB266" s="68" t="s">
        <v>1751</v>
      </c>
      <c r="BC266" s="68" t="s">
        <v>1751</v>
      </c>
      <c r="BD266" s="68" t="s">
        <v>1751</v>
      </c>
      <c r="BE266" s="68" t="s">
        <v>1751</v>
      </c>
      <c r="BF266" s="68" t="s">
        <v>1751</v>
      </c>
      <c r="BG266" s="68" t="s">
        <v>1751</v>
      </c>
      <c r="BH266" s="68" t="s">
        <v>1751</v>
      </c>
      <c r="BI266" s="68" t="s">
        <v>1751</v>
      </c>
      <c r="BM266" s="68" t="s">
        <v>1751</v>
      </c>
    </row>
    <row r="267" spans="1:65">
      <c r="A267" s="132">
        <v>45167</v>
      </c>
      <c r="B267" s="68">
        <v>35</v>
      </c>
      <c r="C267" s="68">
        <v>121</v>
      </c>
      <c r="D267" s="68" t="s">
        <v>1751</v>
      </c>
      <c r="E267" s="68" t="s">
        <v>1751</v>
      </c>
      <c r="F267" s="68">
        <v>18</v>
      </c>
      <c r="G267" s="68" t="s">
        <v>1751</v>
      </c>
      <c r="H267" s="68" t="s">
        <v>1751</v>
      </c>
      <c r="I267" s="68" t="s">
        <v>1751</v>
      </c>
      <c r="J267" s="68" t="s">
        <v>1751</v>
      </c>
      <c r="K267" s="68" t="s">
        <v>1751</v>
      </c>
      <c r="L267" s="68">
        <v>300</v>
      </c>
      <c r="M267" s="68" t="s">
        <v>1751</v>
      </c>
      <c r="N267" s="68" t="s">
        <v>1751</v>
      </c>
      <c r="O267" s="68">
        <v>50</v>
      </c>
      <c r="P267" s="68" t="s">
        <v>1751</v>
      </c>
      <c r="Q267" s="68" t="s">
        <v>1751</v>
      </c>
      <c r="R267" s="68" t="s">
        <v>1751</v>
      </c>
      <c r="S267" s="68" t="s">
        <v>1751</v>
      </c>
      <c r="T267" s="68" t="s">
        <v>1751</v>
      </c>
      <c r="U267" s="68">
        <v>50</v>
      </c>
      <c r="V267" s="68" t="s">
        <v>1751</v>
      </c>
      <c r="W267" s="68" t="s">
        <v>1751</v>
      </c>
      <c r="X267" s="68" t="s">
        <v>1751</v>
      </c>
      <c r="Y267" s="68" t="s">
        <v>1751</v>
      </c>
      <c r="Z267" s="68" t="s">
        <v>1751</v>
      </c>
      <c r="AA267" s="68">
        <v>20</v>
      </c>
      <c r="AB267" s="68" t="s">
        <v>1751</v>
      </c>
      <c r="AC267" s="68" t="s">
        <v>1751</v>
      </c>
      <c r="AD267" s="68">
        <v>100</v>
      </c>
      <c r="AE267" s="68">
        <v>400</v>
      </c>
      <c r="AF267" s="68" t="s">
        <v>1751</v>
      </c>
      <c r="AG267" s="68" t="s">
        <v>1751</v>
      </c>
      <c r="AH267" s="68" t="s">
        <v>1751</v>
      </c>
      <c r="AI267" s="68" t="s">
        <v>1751</v>
      </c>
      <c r="AJ267" s="68">
        <v>25</v>
      </c>
      <c r="AK267" s="68" t="s">
        <v>1751</v>
      </c>
      <c r="AL267" s="68" t="s">
        <v>1751</v>
      </c>
      <c r="AM267" s="68" t="s">
        <v>1751</v>
      </c>
      <c r="AN267" s="68" t="s">
        <v>1751</v>
      </c>
      <c r="AO267" s="68" t="s">
        <v>1751</v>
      </c>
      <c r="AP267" s="68" t="s">
        <v>1751</v>
      </c>
      <c r="AQ267" s="68" t="s">
        <v>1751</v>
      </c>
      <c r="AR267" s="68">
        <v>25</v>
      </c>
      <c r="AS267" s="68" t="s">
        <v>1751</v>
      </c>
      <c r="AT267" s="68" t="s">
        <v>1751</v>
      </c>
      <c r="AU267" s="68" t="s">
        <v>1751</v>
      </c>
      <c r="AV267" s="68" t="s">
        <v>1751</v>
      </c>
      <c r="AW267" s="68" t="s">
        <v>1751</v>
      </c>
      <c r="AX267" s="68" t="s">
        <v>1751</v>
      </c>
      <c r="AY267" s="68" t="s">
        <v>1751</v>
      </c>
      <c r="AZ267" s="68" t="s">
        <v>1751</v>
      </c>
      <c r="BA267" s="68" t="s">
        <v>1751</v>
      </c>
      <c r="BB267" s="68" t="s">
        <v>1751</v>
      </c>
      <c r="BC267" s="68" t="s">
        <v>1751</v>
      </c>
      <c r="BD267" s="68" t="s">
        <v>1751</v>
      </c>
      <c r="BE267" s="68" t="s">
        <v>1751</v>
      </c>
      <c r="BF267" s="68" t="s">
        <v>1751</v>
      </c>
      <c r="BG267" s="68" t="s">
        <v>1751</v>
      </c>
      <c r="BH267" s="68" t="s">
        <v>1751</v>
      </c>
      <c r="BI267" s="68" t="s">
        <v>1751</v>
      </c>
      <c r="BM267" s="68" t="s">
        <v>1751</v>
      </c>
    </row>
    <row r="268" spans="1:65">
      <c r="A268" s="132">
        <v>45168</v>
      </c>
      <c r="B268" s="68" t="s">
        <v>1751</v>
      </c>
      <c r="C268" s="68" t="s">
        <v>1751</v>
      </c>
      <c r="D268" s="68" t="s">
        <v>1751</v>
      </c>
      <c r="E268" s="68">
        <v>30</v>
      </c>
      <c r="F268" s="68" t="s">
        <v>1751</v>
      </c>
      <c r="G268" s="68" t="s">
        <v>1751</v>
      </c>
      <c r="H268" s="68" t="s">
        <v>1751</v>
      </c>
      <c r="I268" s="68" t="s">
        <v>1751</v>
      </c>
      <c r="J268" s="68">
        <v>100</v>
      </c>
      <c r="K268" s="68" t="s">
        <v>1751</v>
      </c>
      <c r="L268" s="68">
        <v>50</v>
      </c>
      <c r="M268" s="68" t="s">
        <v>1751</v>
      </c>
      <c r="N268" s="68" t="s">
        <v>1751</v>
      </c>
      <c r="O268" s="68" t="s">
        <v>1751</v>
      </c>
      <c r="P268" s="68" t="s">
        <v>1751</v>
      </c>
      <c r="Q268" s="68" t="s">
        <v>1751</v>
      </c>
      <c r="R268" s="68" t="s">
        <v>1751</v>
      </c>
      <c r="S268" s="68" t="s">
        <v>1751</v>
      </c>
      <c r="T268" s="68" t="s">
        <v>1751</v>
      </c>
      <c r="U268" s="68">
        <v>25</v>
      </c>
      <c r="V268" s="68">
        <v>10</v>
      </c>
      <c r="W268" s="68" t="s">
        <v>1751</v>
      </c>
      <c r="X268" s="68" t="s">
        <v>1751</v>
      </c>
      <c r="Y268" s="68" t="s">
        <v>1751</v>
      </c>
      <c r="Z268" s="68" t="s">
        <v>1751</v>
      </c>
      <c r="AA268" s="68" t="s">
        <v>1751</v>
      </c>
      <c r="AB268" s="68" t="s">
        <v>1751</v>
      </c>
      <c r="AC268" s="68" t="s">
        <v>1751</v>
      </c>
      <c r="AD268" s="68" t="s">
        <v>1751</v>
      </c>
      <c r="AE268" s="68">
        <v>140</v>
      </c>
      <c r="AF268" s="68" t="s">
        <v>1751</v>
      </c>
      <c r="AG268" s="68">
        <v>50</v>
      </c>
      <c r="AH268" s="68" t="s">
        <v>1751</v>
      </c>
      <c r="AI268" s="68" t="s">
        <v>1751</v>
      </c>
      <c r="AJ268" s="68" t="s">
        <v>1751</v>
      </c>
      <c r="AK268" s="68">
        <v>25</v>
      </c>
      <c r="AL268" s="68" t="s">
        <v>1751</v>
      </c>
      <c r="AM268" s="68" t="s">
        <v>1751</v>
      </c>
      <c r="AN268" s="68" t="s">
        <v>1751</v>
      </c>
      <c r="AO268" s="68" t="s">
        <v>1751</v>
      </c>
      <c r="AP268" s="68" t="s">
        <v>1751</v>
      </c>
      <c r="AQ268" s="68" t="s">
        <v>1751</v>
      </c>
      <c r="AR268" s="68">
        <v>105</v>
      </c>
      <c r="AS268" s="68" t="s">
        <v>1751</v>
      </c>
      <c r="AT268" s="68" t="s">
        <v>1751</v>
      </c>
      <c r="AU268" s="68" t="s">
        <v>1751</v>
      </c>
      <c r="AV268" s="68" t="s">
        <v>1751</v>
      </c>
      <c r="AW268" s="68" t="s">
        <v>1751</v>
      </c>
      <c r="AX268" s="68" t="s">
        <v>1751</v>
      </c>
      <c r="AY268" s="68" t="s">
        <v>1751</v>
      </c>
      <c r="AZ268" s="68" t="s">
        <v>1751</v>
      </c>
      <c r="BA268" s="68" t="s">
        <v>1751</v>
      </c>
      <c r="BB268" s="68" t="s">
        <v>1751</v>
      </c>
      <c r="BC268" s="68" t="s">
        <v>1751</v>
      </c>
      <c r="BD268" s="68" t="s">
        <v>1751</v>
      </c>
      <c r="BE268" s="68" t="s">
        <v>1751</v>
      </c>
      <c r="BF268" s="68" t="s">
        <v>1751</v>
      </c>
      <c r="BG268" s="68" t="s">
        <v>1751</v>
      </c>
      <c r="BH268" s="68" t="s">
        <v>1751</v>
      </c>
      <c r="BI268" s="68" t="s">
        <v>1751</v>
      </c>
      <c r="BM268" s="68" t="s">
        <v>1751</v>
      </c>
    </row>
    <row r="269" spans="1:65">
      <c r="A269" s="132">
        <v>45169</v>
      </c>
      <c r="B269" s="68" t="s">
        <v>1751</v>
      </c>
      <c r="C269" s="68" t="s">
        <v>1751</v>
      </c>
      <c r="D269" s="68" t="s">
        <v>1751</v>
      </c>
      <c r="E269" s="68" t="s">
        <v>1751</v>
      </c>
      <c r="F269" s="68" t="s">
        <v>1751</v>
      </c>
      <c r="G269" s="68" t="s">
        <v>1751</v>
      </c>
      <c r="H269" s="68" t="s">
        <v>1751</v>
      </c>
      <c r="I269" s="68" t="s">
        <v>1751</v>
      </c>
      <c r="J269" s="68" t="s">
        <v>1751</v>
      </c>
      <c r="K269" s="68" t="s">
        <v>1751</v>
      </c>
      <c r="L269" s="68" t="s">
        <v>1751</v>
      </c>
      <c r="M269" s="68" t="s">
        <v>1751</v>
      </c>
      <c r="N269" s="68" t="s">
        <v>1751</v>
      </c>
      <c r="O269" s="68" t="s">
        <v>1751</v>
      </c>
      <c r="P269" s="68" t="s">
        <v>1751</v>
      </c>
      <c r="Q269" s="68" t="s">
        <v>1751</v>
      </c>
      <c r="R269" s="68" t="s">
        <v>1751</v>
      </c>
      <c r="S269" s="68" t="s">
        <v>1751</v>
      </c>
      <c r="T269" s="68" t="s">
        <v>1751</v>
      </c>
      <c r="U269" s="68" t="s">
        <v>1751</v>
      </c>
      <c r="V269" s="68" t="s">
        <v>1751</v>
      </c>
      <c r="W269" s="68" t="s">
        <v>1751</v>
      </c>
      <c r="X269" s="68" t="s">
        <v>1751</v>
      </c>
      <c r="Y269" s="68" t="s">
        <v>1751</v>
      </c>
      <c r="Z269" s="68" t="s">
        <v>1751</v>
      </c>
      <c r="AA269" s="68" t="s">
        <v>1751</v>
      </c>
      <c r="AB269" s="68" t="s">
        <v>1751</v>
      </c>
      <c r="AC269" s="68" t="s">
        <v>1751</v>
      </c>
      <c r="AD269" s="68" t="s">
        <v>1751</v>
      </c>
      <c r="AE269" s="68" t="s">
        <v>1751</v>
      </c>
      <c r="AF269" s="68" t="s">
        <v>1751</v>
      </c>
      <c r="AG269" s="68" t="s">
        <v>1751</v>
      </c>
      <c r="AH269" s="68" t="s">
        <v>1751</v>
      </c>
      <c r="AI269" s="68" t="s">
        <v>1751</v>
      </c>
      <c r="AJ269" s="68" t="s">
        <v>1751</v>
      </c>
      <c r="AK269" s="68" t="s">
        <v>1751</v>
      </c>
      <c r="AL269" s="68" t="s">
        <v>1751</v>
      </c>
      <c r="AM269" s="68" t="s">
        <v>1751</v>
      </c>
      <c r="AN269" s="68" t="s">
        <v>1751</v>
      </c>
      <c r="AO269" s="68" t="s">
        <v>1751</v>
      </c>
      <c r="AP269" s="68" t="s">
        <v>1751</v>
      </c>
      <c r="AQ269" s="68" t="s">
        <v>1751</v>
      </c>
      <c r="AR269" s="68" t="s">
        <v>1751</v>
      </c>
      <c r="AS269" s="68" t="s">
        <v>1751</v>
      </c>
      <c r="AT269" s="68" t="s">
        <v>1751</v>
      </c>
      <c r="AU269" s="68" t="s">
        <v>1751</v>
      </c>
      <c r="AV269" s="68" t="s">
        <v>1751</v>
      </c>
      <c r="AW269" s="68" t="s">
        <v>1751</v>
      </c>
      <c r="AX269" s="68" t="s">
        <v>1751</v>
      </c>
      <c r="AY269" s="68" t="s">
        <v>1751</v>
      </c>
      <c r="AZ269" s="68" t="s">
        <v>1751</v>
      </c>
      <c r="BA269" s="68" t="s">
        <v>1751</v>
      </c>
      <c r="BB269" s="68" t="s">
        <v>1751</v>
      </c>
      <c r="BC269" s="68" t="s">
        <v>1751</v>
      </c>
      <c r="BD269" s="68" t="s">
        <v>1751</v>
      </c>
      <c r="BE269" s="68" t="s">
        <v>1751</v>
      </c>
      <c r="BF269" s="68" t="s">
        <v>1751</v>
      </c>
      <c r="BG269" s="68" t="s">
        <v>1751</v>
      </c>
      <c r="BH269" s="68" t="s">
        <v>1751</v>
      </c>
      <c r="BI269" s="68" t="s">
        <v>1751</v>
      </c>
      <c r="BM269" s="68" t="s">
        <v>1751</v>
      </c>
    </row>
    <row r="270" spans="1:65">
      <c r="A270" s="132">
        <v>45170</v>
      </c>
      <c r="B270" s="68" t="s">
        <v>1751</v>
      </c>
      <c r="C270" s="68" t="s">
        <v>1751</v>
      </c>
      <c r="D270" s="68" t="s">
        <v>1751</v>
      </c>
      <c r="E270" s="68" t="s">
        <v>1751</v>
      </c>
      <c r="F270" s="68" t="s">
        <v>1751</v>
      </c>
      <c r="G270" s="68" t="s">
        <v>1751</v>
      </c>
      <c r="H270" s="68" t="s">
        <v>1751</v>
      </c>
      <c r="I270" s="68" t="s">
        <v>1751</v>
      </c>
      <c r="J270" s="68" t="s">
        <v>1751</v>
      </c>
      <c r="K270" s="68" t="s">
        <v>1751</v>
      </c>
      <c r="L270" s="68" t="s">
        <v>1751</v>
      </c>
      <c r="M270" s="68" t="s">
        <v>1751</v>
      </c>
      <c r="N270" s="68" t="s">
        <v>1751</v>
      </c>
      <c r="O270" s="68" t="s">
        <v>1751</v>
      </c>
      <c r="P270" s="68" t="s">
        <v>1751</v>
      </c>
      <c r="Q270" s="68" t="s">
        <v>1751</v>
      </c>
      <c r="R270" s="68" t="s">
        <v>1751</v>
      </c>
      <c r="S270" s="68" t="s">
        <v>1751</v>
      </c>
      <c r="T270" s="68" t="s">
        <v>1751</v>
      </c>
      <c r="U270" s="68" t="s">
        <v>1751</v>
      </c>
      <c r="V270" s="68" t="s">
        <v>1751</v>
      </c>
      <c r="W270" s="68" t="s">
        <v>1751</v>
      </c>
      <c r="X270" s="68" t="s">
        <v>1751</v>
      </c>
      <c r="Y270" s="68" t="s">
        <v>1751</v>
      </c>
      <c r="Z270" s="68" t="s">
        <v>1751</v>
      </c>
      <c r="AA270" s="68" t="s">
        <v>1751</v>
      </c>
      <c r="AB270" s="68" t="s">
        <v>1751</v>
      </c>
      <c r="AC270" s="68" t="s">
        <v>1751</v>
      </c>
      <c r="AD270" s="68" t="s">
        <v>1751</v>
      </c>
      <c r="AE270" s="68" t="s">
        <v>1751</v>
      </c>
      <c r="AF270" s="68" t="s">
        <v>1751</v>
      </c>
      <c r="AG270" s="68" t="s">
        <v>1751</v>
      </c>
      <c r="AH270" s="68" t="s">
        <v>1751</v>
      </c>
      <c r="AI270" s="68" t="s">
        <v>1751</v>
      </c>
      <c r="AJ270" s="68" t="s">
        <v>1751</v>
      </c>
      <c r="AK270" s="68" t="s">
        <v>1751</v>
      </c>
      <c r="AL270" s="68" t="s">
        <v>1751</v>
      </c>
      <c r="AM270" s="68" t="s">
        <v>1751</v>
      </c>
      <c r="AN270" s="68" t="s">
        <v>1751</v>
      </c>
      <c r="AO270" s="68" t="s">
        <v>1751</v>
      </c>
      <c r="AP270" s="68" t="s">
        <v>1751</v>
      </c>
      <c r="AQ270" s="68" t="s">
        <v>1751</v>
      </c>
      <c r="AR270" s="68" t="s">
        <v>1751</v>
      </c>
      <c r="AS270" s="68" t="s">
        <v>1751</v>
      </c>
      <c r="AT270" s="68" t="s">
        <v>1751</v>
      </c>
      <c r="AU270" s="68" t="s">
        <v>1751</v>
      </c>
      <c r="AV270" s="68" t="s">
        <v>1751</v>
      </c>
      <c r="AW270" s="68" t="s">
        <v>1751</v>
      </c>
      <c r="AX270" s="68" t="s">
        <v>1751</v>
      </c>
      <c r="AY270" s="68" t="s">
        <v>1751</v>
      </c>
      <c r="AZ270" s="68" t="s">
        <v>1751</v>
      </c>
      <c r="BA270" s="68" t="s">
        <v>1751</v>
      </c>
      <c r="BB270" s="68" t="s">
        <v>1751</v>
      </c>
      <c r="BC270" s="68" t="s">
        <v>1751</v>
      </c>
      <c r="BD270" s="68" t="s">
        <v>1751</v>
      </c>
      <c r="BE270" s="68" t="s">
        <v>1751</v>
      </c>
      <c r="BF270" s="68" t="s">
        <v>1751</v>
      </c>
      <c r="BG270" s="68" t="s">
        <v>1751</v>
      </c>
      <c r="BH270" s="68" t="s">
        <v>1751</v>
      </c>
      <c r="BI270" s="68" t="s">
        <v>1751</v>
      </c>
      <c r="BM270" s="68" t="s">
        <v>1751</v>
      </c>
    </row>
    <row r="271" spans="1:65">
      <c r="A271" s="132">
        <v>45171</v>
      </c>
      <c r="B271" s="68" t="s">
        <v>1751</v>
      </c>
      <c r="C271" s="68" t="s">
        <v>1751</v>
      </c>
      <c r="D271" s="68" t="s">
        <v>1751</v>
      </c>
      <c r="E271" s="68" t="s">
        <v>1751</v>
      </c>
      <c r="F271" s="68" t="s">
        <v>1751</v>
      </c>
      <c r="G271" s="68" t="s">
        <v>1751</v>
      </c>
      <c r="H271" s="68" t="s">
        <v>1751</v>
      </c>
      <c r="I271" s="68" t="s">
        <v>1751</v>
      </c>
      <c r="J271" s="68" t="s">
        <v>1751</v>
      </c>
      <c r="K271" s="68" t="s">
        <v>1751</v>
      </c>
      <c r="L271" s="68" t="s">
        <v>1751</v>
      </c>
      <c r="M271" s="68" t="s">
        <v>1751</v>
      </c>
      <c r="N271" s="68" t="s">
        <v>1751</v>
      </c>
      <c r="O271" s="68" t="s">
        <v>1751</v>
      </c>
      <c r="P271" s="68" t="s">
        <v>1751</v>
      </c>
      <c r="Q271" s="68" t="s">
        <v>1751</v>
      </c>
      <c r="R271" s="68" t="s">
        <v>1751</v>
      </c>
      <c r="S271" s="68" t="s">
        <v>1751</v>
      </c>
      <c r="T271" s="68" t="s">
        <v>1751</v>
      </c>
      <c r="U271" s="68" t="s">
        <v>1751</v>
      </c>
      <c r="V271" s="68" t="s">
        <v>1751</v>
      </c>
      <c r="W271" s="68" t="s">
        <v>1751</v>
      </c>
      <c r="X271" s="68" t="s">
        <v>1751</v>
      </c>
      <c r="Y271" s="68" t="s">
        <v>1751</v>
      </c>
      <c r="Z271" s="68" t="s">
        <v>1751</v>
      </c>
      <c r="AA271" s="68" t="s">
        <v>1751</v>
      </c>
      <c r="AB271" s="68" t="s">
        <v>1751</v>
      </c>
      <c r="AC271" s="68" t="s">
        <v>1751</v>
      </c>
      <c r="AD271" s="68" t="s">
        <v>1751</v>
      </c>
      <c r="AE271" s="68" t="s">
        <v>1751</v>
      </c>
      <c r="AF271" s="68" t="s">
        <v>1751</v>
      </c>
      <c r="AG271" s="68" t="s">
        <v>1751</v>
      </c>
      <c r="AH271" s="68" t="s">
        <v>1751</v>
      </c>
      <c r="AI271" s="68" t="s">
        <v>1751</v>
      </c>
      <c r="AJ271" s="68" t="s">
        <v>1751</v>
      </c>
      <c r="AK271" s="68" t="s">
        <v>1751</v>
      </c>
      <c r="AL271" s="68" t="s">
        <v>1751</v>
      </c>
      <c r="AM271" s="68" t="s">
        <v>1751</v>
      </c>
      <c r="AN271" s="68" t="s">
        <v>1751</v>
      </c>
      <c r="AO271" s="68" t="s">
        <v>1751</v>
      </c>
      <c r="AP271" s="68" t="s">
        <v>1751</v>
      </c>
      <c r="AQ271" s="68" t="s">
        <v>1751</v>
      </c>
      <c r="AR271" s="68" t="s">
        <v>1751</v>
      </c>
      <c r="AS271" s="68" t="s">
        <v>1751</v>
      </c>
      <c r="AT271" s="68" t="s">
        <v>1751</v>
      </c>
      <c r="AU271" s="68" t="s">
        <v>1751</v>
      </c>
      <c r="AV271" s="68" t="s">
        <v>1751</v>
      </c>
      <c r="AW271" s="68" t="s">
        <v>1751</v>
      </c>
      <c r="AX271" s="68" t="s">
        <v>1751</v>
      </c>
      <c r="AY271" s="68" t="s">
        <v>1751</v>
      </c>
      <c r="AZ271" s="68" t="s">
        <v>1751</v>
      </c>
      <c r="BA271" s="68" t="s">
        <v>1751</v>
      </c>
      <c r="BB271" s="68" t="s">
        <v>1751</v>
      </c>
      <c r="BC271" s="68" t="s">
        <v>1751</v>
      </c>
      <c r="BD271" s="68" t="s">
        <v>1751</v>
      </c>
      <c r="BE271" s="68" t="s">
        <v>1751</v>
      </c>
      <c r="BF271" s="68" t="s">
        <v>1751</v>
      </c>
      <c r="BG271" s="68" t="s">
        <v>1751</v>
      </c>
      <c r="BH271" s="68" t="s">
        <v>1751</v>
      </c>
      <c r="BI271" s="68" t="s">
        <v>1751</v>
      </c>
      <c r="BM271" s="68" t="s">
        <v>1751</v>
      </c>
    </row>
    <row r="272" spans="1:65">
      <c r="A272" s="132">
        <v>45172</v>
      </c>
      <c r="B272" s="68" t="s">
        <v>1751</v>
      </c>
      <c r="C272" s="68" t="s">
        <v>1751</v>
      </c>
      <c r="D272" s="68">
        <v>75</v>
      </c>
      <c r="E272" s="68" t="s">
        <v>1751</v>
      </c>
      <c r="F272" s="68" t="s">
        <v>1751</v>
      </c>
      <c r="G272" s="68" t="s">
        <v>1751</v>
      </c>
      <c r="H272" s="68" t="s">
        <v>1751</v>
      </c>
      <c r="I272" s="68" t="s">
        <v>1751</v>
      </c>
      <c r="J272" s="68" t="s">
        <v>1751</v>
      </c>
      <c r="K272" s="68">
        <v>100</v>
      </c>
      <c r="L272" s="68">
        <v>240</v>
      </c>
      <c r="M272" s="68" t="s">
        <v>1751</v>
      </c>
      <c r="N272" s="68" t="s">
        <v>1751</v>
      </c>
      <c r="O272" s="68">
        <v>50</v>
      </c>
      <c r="P272" s="68" t="s">
        <v>1751</v>
      </c>
      <c r="Q272" s="68" t="s">
        <v>1751</v>
      </c>
      <c r="R272" s="68" t="s">
        <v>1751</v>
      </c>
      <c r="S272" s="68" t="s">
        <v>1751</v>
      </c>
      <c r="T272" s="68" t="s">
        <v>1751</v>
      </c>
      <c r="U272" s="68">
        <v>25</v>
      </c>
      <c r="V272" s="68" t="s">
        <v>1751</v>
      </c>
      <c r="W272" s="68" t="s">
        <v>1751</v>
      </c>
      <c r="X272" s="68" t="s">
        <v>1751</v>
      </c>
      <c r="Y272" s="68" t="s">
        <v>1751</v>
      </c>
      <c r="Z272" s="68" t="s">
        <v>1751</v>
      </c>
      <c r="AA272" s="68" t="s">
        <v>1751</v>
      </c>
      <c r="AB272" s="68" t="s">
        <v>1751</v>
      </c>
      <c r="AC272" s="68" t="s">
        <v>1751</v>
      </c>
      <c r="AD272" s="68" t="s">
        <v>1751</v>
      </c>
      <c r="AE272" s="68">
        <v>130</v>
      </c>
      <c r="AF272" s="68" t="s">
        <v>1751</v>
      </c>
      <c r="AG272" s="68" t="s">
        <v>1751</v>
      </c>
      <c r="AH272" s="68" t="s">
        <v>1751</v>
      </c>
      <c r="AI272" s="68" t="s">
        <v>1751</v>
      </c>
      <c r="AJ272" s="68" t="s">
        <v>1751</v>
      </c>
      <c r="AK272" s="68">
        <v>25</v>
      </c>
      <c r="AL272" s="68" t="s">
        <v>1751</v>
      </c>
      <c r="AM272" s="68" t="s">
        <v>1751</v>
      </c>
      <c r="AN272" s="68" t="s">
        <v>1751</v>
      </c>
      <c r="AO272" s="68" t="s">
        <v>1751</v>
      </c>
      <c r="AP272" s="68" t="s">
        <v>1751</v>
      </c>
      <c r="AQ272" s="68" t="s">
        <v>1751</v>
      </c>
      <c r="AR272" s="68">
        <v>25</v>
      </c>
      <c r="AS272" s="68" t="s">
        <v>1751</v>
      </c>
      <c r="AT272" s="68" t="s">
        <v>1751</v>
      </c>
      <c r="AU272" s="68" t="s">
        <v>1751</v>
      </c>
      <c r="AV272" s="68" t="s">
        <v>1751</v>
      </c>
      <c r="AW272" s="68" t="s">
        <v>1751</v>
      </c>
      <c r="AX272" s="68" t="s">
        <v>1751</v>
      </c>
      <c r="AY272" s="68" t="s">
        <v>1751</v>
      </c>
      <c r="AZ272" s="68">
        <v>100</v>
      </c>
      <c r="BA272" s="68" t="s">
        <v>1751</v>
      </c>
      <c r="BB272" s="68" t="s">
        <v>1751</v>
      </c>
      <c r="BC272" s="68" t="s">
        <v>1751</v>
      </c>
      <c r="BD272" s="68" t="s">
        <v>1751</v>
      </c>
      <c r="BE272" s="68" t="s">
        <v>1751</v>
      </c>
      <c r="BF272" s="68" t="s">
        <v>1751</v>
      </c>
      <c r="BG272" s="68" t="s">
        <v>1751</v>
      </c>
      <c r="BH272" s="68" t="s">
        <v>1751</v>
      </c>
      <c r="BI272" s="68" t="s">
        <v>1751</v>
      </c>
      <c r="BM272" s="68" t="s">
        <v>1751</v>
      </c>
    </row>
    <row r="273" spans="1:65">
      <c r="A273" s="132">
        <v>45173</v>
      </c>
      <c r="B273" s="68" t="s">
        <v>1751</v>
      </c>
      <c r="C273" s="68" t="s">
        <v>1751</v>
      </c>
      <c r="D273" s="68" t="s">
        <v>1751</v>
      </c>
      <c r="E273" s="68" t="s">
        <v>1751</v>
      </c>
      <c r="F273" s="68" t="s">
        <v>1751</v>
      </c>
      <c r="G273" s="68" t="s">
        <v>1751</v>
      </c>
      <c r="H273" s="68" t="s">
        <v>1751</v>
      </c>
      <c r="I273" s="68" t="s">
        <v>1751</v>
      </c>
      <c r="J273" s="68" t="s">
        <v>1751</v>
      </c>
      <c r="K273" s="68" t="s">
        <v>1751</v>
      </c>
      <c r="L273" s="68">
        <v>125</v>
      </c>
      <c r="M273" s="68" t="s">
        <v>1751</v>
      </c>
      <c r="N273" s="68" t="s">
        <v>1751</v>
      </c>
      <c r="O273" s="68">
        <v>20</v>
      </c>
      <c r="P273" s="68" t="s">
        <v>1751</v>
      </c>
      <c r="Q273" s="68" t="s">
        <v>1751</v>
      </c>
      <c r="R273" s="68" t="s">
        <v>1751</v>
      </c>
      <c r="S273" s="68" t="s">
        <v>1751</v>
      </c>
      <c r="T273" s="68" t="s">
        <v>1751</v>
      </c>
      <c r="U273" s="68" t="s">
        <v>1751</v>
      </c>
      <c r="V273" s="68" t="s">
        <v>1751</v>
      </c>
      <c r="W273" s="68" t="s">
        <v>1751</v>
      </c>
      <c r="X273" s="68" t="s">
        <v>1751</v>
      </c>
      <c r="Y273" s="68" t="s">
        <v>1751</v>
      </c>
      <c r="Z273" s="68" t="s">
        <v>1751</v>
      </c>
      <c r="AA273" s="68" t="s">
        <v>1751</v>
      </c>
      <c r="AB273" s="68" t="s">
        <v>1751</v>
      </c>
      <c r="AC273" s="68" t="s">
        <v>1751</v>
      </c>
      <c r="AD273" s="68" t="s">
        <v>1751</v>
      </c>
      <c r="AE273" s="68" t="s">
        <v>1751</v>
      </c>
      <c r="AF273" s="68" t="s">
        <v>1751</v>
      </c>
      <c r="AG273" s="68" t="s">
        <v>1751</v>
      </c>
      <c r="AH273" s="68" t="s">
        <v>1751</v>
      </c>
      <c r="AI273" s="68" t="s">
        <v>1751</v>
      </c>
      <c r="AJ273" s="68" t="s">
        <v>1751</v>
      </c>
      <c r="AK273" s="68" t="s">
        <v>1751</v>
      </c>
      <c r="AL273" s="68" t="s">
        <v>1751</v>
      </c>
      <c r="AM273" s="68" t="s">
        <v>1751</v>
      </c>
      <c r="AN273" s="68" t="s">
        <v>1751</v>
      </c>
      <c r="AO273" s="68" t="s">
        <v>1751</v>
      </c>
      <c r="AP273" s="68" t="s">
        <v>1751</v>
      </c>
      <c r="AQ273" s="68" t="s">
        <v>1751</v>
      </c>
      <c r="AR273" s="68" t="s">
        <v>1751</v>
      </c>
      <c r="AS273" s="68" t="s">
        <v>1751</v>
      </c>
      <c r="AT273" s="68" t="s">
        <v>1751</v>
      </c>
      <c r="AU273" s="68" t="s">
        <v>1751</v>
      </c>
      <c r="AV273" s="68" t="s">
        <v>1751</v>
      </c>
      <c r="AW273" s="68" t="s">
        <v>1751</v>
      </c>
      <c r="AX273" s="68" t="s">
        <v>1751</v>
      </c>
      <c r="AY273" s="68">
        <v>45</v>
      </c>
      <c r="AZ273" s="68" t="s">
        <v>1751</v>
      </c>
      <c r="BA273" s="68" t="s">
        <v>1751</v>
      </c>
      <c r="BB273" s="68" t="s">
        <v>1751</v>
      </c>
      <c r="BC273" s="68" t="s">
        <v>1751</v>
      </c>
      <c r="BD273" s="68" t="s">
        <v>1751</v>
      </c>
      <c r="BE273" s="68" t="s">
        <v>1751</v>
      </c>
      <c r="BF273" s="68" t="s">
        <v>1751</v>
      </c>
      <c r="BG273" s="68" t="s">
        <v>1751</v>
      </c>
      <c r="BH273" s="68" t="s">
        <v>1751</v>
      </c>
      <c r="BI273" s="68" t="s">
        <v>1751</v>
      </c>
      <c r="BM273" s="68" t="s">
        <v>1751</v>
      </c>
    </row>
    <row r="274" spans="1:65">
      <c r="A274" s="132">
        <v>45174</v>
      </c>
      <c r="B274" s="68" t="s">
        <v>1751</v>
      </c>
      <c r="C274" s="68" t="s">
        <v>1751</v>
      </c>
      <c r="D274" s="68" t="s">
        <v>1751</v>
      </c>
      <c r="E274" s="68" t="s">
        <v>1751</v>
      </c>
      <c r="F274" s="68" t="s">
        <v>1751</v>
      </c>
      <c r="G274" s="68">
        <v>60</v>
      </c>
      <c r="H274" s="68">
        <v>25</v>
      </c>
      <c r="I274" s="68">
        <v>100</v>
      </c>
      <c r="J274" s="68">
        <v>120</v>
      </c>
      <c r="K274" s="68">
        <v>25</v>
      </c>
      <c r="L274" s="68">
        <v>25</v>
      </c>
      <c r="M274" s="68" t="s">
        <v>1751</v>
      </c>
      <c r="N274" s="68" t="s">
        <v>1751</v>
      </c>
      <c r="O274" s="68">
        <v>65</v>
      </c>
      <c r="P274" s="68" t="s">
        <v>1751</v>
      </c>
      <c r="Q274" s="68" t="s">
        <v>1751</v>
      </c>
      <c r="R274" s="68" t="s">
        <v>1751</v>
      </c>
      <c r="S274" s="68" t="s">
        <v>1751</v>
      </c>
      <c r="T274" s="68" t="s">
        <v>1751</v>
      </c>
      <c r="U274" s="68" t="s">
        <v>1751</v>
      </c>
      <c r="V274" s="68" t="s">
        <v>1751</v>
      </c>
      <c r="W274" s="68">
        <v>40</v>
      </c>
      <c r="X274" s="68" t="s">
        <v>1751</v>
      </c>
      <c r="Y274" s="68" t="s">
        <v>1751</v>
      </c>
      <c r="Z274" s="68" t="s">
        <v>1751</v>
      </c>
      <c r="AA274" s="68" t="s">
        <v>1751</v>
      </c>
      <c r="AB274" s="68" t="s">
        <v>1751</v>
      </c>
      <c r="AC274" s="68" t="s">
        <v>1751</v>
      </c>
      <c r="AD274" s="68" t="s">
        <v>1751</v>
      </c>
      <c r="AE274" s="68" t="s">
        <v>1751</v>
      </c>
      <c r="AF274" s="68" t="s">
        <v>1751</v>
      </c>
      <c r="AG274" s="68" t="s">
        <v>1751</v>
      </c>
      <c r="AH274" s="68" t="s">
        <v>1751</v>
      </c>
      <c r="AI274" s="68" t="s">
        <v>1751</v>
      </c>
      <c r="AJ274" s="68" t="s">
        <v>1751</v>
      </c>
      <c r="AK274" s="68">
        <v>25</v>
      </c>
      <c r="AL274" s="68" t="s">
        <v>1751</v>
      </c>
      <c r="AM274" s="68" t="s">
        <v>1751</v>
      </c>
      <c r="AN274" s="68" t="s">
        <v>1751</v>
      </c>
      <c r="AO274" s="68" t="s">
        <v>1751</v>
      </c>
      <c r="AP274" s="68" t="s">
        <v>1751</v>
      </c>
      <c r="AQ274" s="68" t="s">
        <v>1751</v>
      </c>
      <c r="AR274" s="68">
        <v>25</v>
      </c>
      <c r="AS274" s="68" t="s">
        <v>1751</v>
      </c>
      <c r="AT274" s="68" t="s">
        <v>1751</v>
      </c>
      <c r="AU274" s="68" t="s">
        <v>1751</v>
      </c>
      <c r="AV274" s="68" t="s">
        <v>1751</v>
      </c>
      <c r="AW274" s="68" t="s">
        <v>1751</v>
      </c>
      <c r="AX274" s="68" t="s">
        <v>1751</v>
      </c>
      <c r="AY274" s="68" t="s">
        <v>1751</v>
      </c>
      <c r="AZ274" s="68" t="s">
        <v>1751</v>
      </c>
      <c r="BA274" s="68" t="s">
        <v>1751</v>
      </c>
      <c r="BB274" s="68" t="s">
        <v>1751</v>
      </c>
      <c r="BC274" s="68" t="s">
        <v>1751</v>
      </c>
      <c r="BD274" s="68" t="s">
        <v>1751</v>
      </c>
      <c r="BE274" s="68" t="s">
        <v>1751</v>
      </c>
      <c r="BF274" s="68" t="s">
        <v>1751</v>
      </c>
      <c r="BG274" s="68" t="s">
        <v>1751</v>
      </c>
      <c r="BH274" s="68" t="s">
        <v>1751</v>
      </c>
      <c r="BI274" s="68" t="s">
        <v>1751</v>
      </c>
      <c r="BJ274" s="68" t="s">
        <v>1751</v>
      </c>
      <c r="BK274" s="68" t="s">
        <v>1751</v>
      </c>
      <c r="BM274" s="68" t="s">
        <v>1751</v>
      </c>
    </row>
    <row r="275" spans="1:65">
      <c r="A275" s="132">
        <v>45175</v>
      </c>
      <c r="B275" s="68" t="s">
        <v>1751</v>
      </c>
      <c r="C275" s="68" t="s">
        <v>1751</v>
      </c>
      <c r="D275" s="68" t="s">
        <v>1751</v>
      </c>
      <c r="E275" s="68" t="s">
        <v>1751</v>
      </c>
      <c r="F275" s="68" t="s">
        <v>1751</v>
      </c>
      <c r="G275" s="68" t="s">
        <v>1751</v>
      </c>
      <c r="H275" s="68" t="s">
        <v>1751</v>
      </c>
      <c r="I275" s="68" t="s">
        <v>1751</v>
      </c>
      <c r="J275" s="68" t="s">
        <v>1751</v>
      </c>
      <c r="K275" s="68" t="s">
        <v>1751</v>
      </c>
      <c r="L275" s="68" t="s">
        <v>1751</v>
      </c>
      <c r="M275" s="68" t="s">
        <v>1751</v>
      </c>
      <c r="N275" s="68" t="s">
        <v>1751</v>
      </c>
      <c r="O275" s="68" t="s">
        <v>1751</v>
      </c>
      <c r="P275" s="68" t="s">
        <v>1751</v>
      </c>
      <c r="Q275" s="68" t="s">
        <v>1751</v>
      </c>
      <c r="R275" s="68" t="s">
        <v>1751</v>
      </c>
      <c r="S275" s="68" t="s">
        <v>1751</v>
      </c>
      <c r="T275" s="68" t="s">
        <v>1751</v>
      </c>
      <c r="U275" s="68" t="s">
        <v>1751</v>
      </c>
      <c r="V275" s="68" t="s">
        <v>1751</v>
      </c>
      <c r="W275" s="68" t="s">
        <v>1751</v>
      </c>
      <c r="X275" s="68" t="s">
        <v>1751</v>
      </c>
      <c r="Y275" s="68" t="s">
        <v>1751</v>
      </c>
      <c r="Z275" s="68" t="s">
        <v>1751</v>
      </c>
      <c r="AA275" s="68" t="s">
        <v>1751</v>
      </c>
      <c r="AB275" s="68" t="s">
        <v>1751</v>
      </c>
      <c r="AC275" s="68" t="s">
        <v>1751</v>
      </c>
      <c r="AD275" s="68" t="s">
        <v>1751</v>
      </c>
      <c r="AE275" s="68" t="s">
        <v>1751</v>
      </c>
      <c r="AF275" s="68" t="s">
        <v>1751</v>
      </c>
      <c r="AG275" s="68" t="s">
        <v>1751</v>
      </c>
      <c r="AH275" s="68" t="s">
        <v>1751</v>
      </c>
      <c r="AI275" s="68" t="s">
        <v>1751</v>
      </c>
      <c r="AJ275" s="68" t="s">
        <v>1751</v>
      </c>
      <c r="AK275" s="68" t="s">
        <v>1751</v>
      </c>
      <c r="AL275" s="68" t="s">
        <v>1751</v>
      </c>
      <c r="AM275" s="68" t="s">
        <v>1751</v>
      </c>
      <c r="AN275" s="68" t="s">
        <v>1751</v>
      </c>
      <c r="AO275" s="68" t="s">
        <v>1751</v>
      </c>
      <c r="AP275" s="68" t="s">
        <v>1751</v>
      </c>
      <c r="AQ275" s="68" t="s">
        <v>1751</v>
      </c>
      <c r="AR275" s="68" t="s">
        <v>1751</v>
      </c>
      <c r="AS275" s="68" t="s">
        <v>1751</v>
      </c>
      <c r="AT275" s="68" t="s">
        <v>1751</v>
      </c>
      <c r="AU275" s="68" t="s">
        <v>1751</v>
      </c>
      <c r="AV275" s="68" t="s">
        <v>1751</v>
      </c>
      <c r="AW275" s="68" t="s">
        <v>1751</v>
      </c>
      <c r="AX275" s="68" t="s">
        <v>1751</v>
      </c>
      <c r="AY275" s="68" t="s">
        <v>1751</v>
      </c>
      <c r="AZ275" s="68" t="s">
        <v>1751</v>
      </c>
      <c r="BA275" s="68" t="s">
        <v>1751</v>
      </c>
      <c r="BB275" s="68" t="s">
        <v>1751</v>
      </c>
      <c r="BC275" s="68" t="s">
        <v>1751</v>
      </c>
      <c r="BD275" s="68" t="s">
        <v>1751</v>
      </c>
      <c r="BE275" s="68" t="s">
        <v>1751</v>
      </c>
      <c r="BF275" s="68" t="s">
        <v>1751</v>
      </c>
      <c r="BG275" s="68" t="s">
        <v>1751</v>
      </c>
      <c r="BH275" s="68" t="s">
        <v>1751</v>
      </c>
      <c r="BI275" s="68" t="s">
        <v>1751</v>
      </c>
      <c r="BJ275" s="68" t="s">
        <v>1751</v>
      </c>
      <c r="BK275" s="68" t="s">
        <v>1751</v>
      </c>
      <c r="BM275" s="68" t="s">
        <v>1751</v>
      </c>
    </row>
    <row r="276" spans="1:65">
      <c r="A276" s="132">
        <v>45176</v>
      </c>
      <c r="B276" s="68" t="s">
        <v>1751</v>
      </c>
      <c r="C276" s="68">
        <v>30</v>
      </c>
      <c r="D276" s="68" t="s">
        <v>1751</v>
      </c>
      <c r="E276" s="68" t="s">
        <v>1751</v>
      </c>
      <c r="F276" s="68">
        <v>50</v>
      </c>
      <c r="G276" s="68" t="s">
        <v>1751</v>
      </c>
      <c r="H276" s="68">
        <v>25</v>
      </c>
      <c r="I276" s="68" t="s">
        <v>1751</v>
      </c>
      <c r="J276" s="68">
        <v>25</v>
      </c>
      <c r="K276" s="68" t="s">
        <v>1751</v>
      </c>
      <c r="L276" s="68" t="s">
        <v>1751</v>
      </c>
      <c r="M276" s="68" t="s">
        <v>1751</v>
      </c>
      <c r="N276" s="68" t="s">
        <v>1751</v>
      </c>
      <c r="O276" s="68" t="s">
        <v>1751</v>
      </c>
      <c r="P276" s="68">
        <v>200</v>
      </c>
      <c r="Q276" s="68" t="s">
        <v>1751</v>
      </c>
      <c r="R276" s="68" t="s">
        <v>1751</v>
      </c>
      <c r="S276" s="68">
        <v>100</v>
      </c>
      <c r="T276" s="68" t="s">
        <v>1751</v>
      </c>
      <c r="U276" s="68">
        <v>26</v>
      </c>
      <c r="V276" s="68">
        <v>150</v>
      </c>
      <c r="W276" s="68" t="s">
        <v>1751</v>
      </c>
      <c r="X276" s="68" t="s">
        <v>1751</v>
      </c>
      <c r="Y276" s="68" t="s">
        <v>1751</v>
      </c>
      <c r="Z276" s="68" t="s">
        <v>1751</v>
      </c>
      <c r="AA276" s="68">
        <v>25</v>
      </c>
      <c r="AB276" s="68" t="s">
        <v>1751</v>
      </c>
      <c r="AC276" s="68" t="s">
        <v>1751</v>
      </c>
      <c r="AD276" s="68" t="s">
        <v>1751</v>
      </c>
      <c r="AE276" s="68">
        <v>100</v>
      </c>
      <c r="AF276" s="68" t="s">
        <v>1751</v>
      </c>
      <c r="AG276" s="68">
        <v>25</v>
      </c>
      <c r="AH276" s="68" t="s">
        <v>1751</v>
      </c>
      <c r="AI276" s="68" t="s">
        <v>1751</v>
      </c>
      <c r="AJ276" s="68" t="s">
        <v>1751</v>
      </c>
      <c r="AK276" s="68" t="s">
        <v>1751</v>
      </c>
      <c r="AL276" s="68" t="s">
        <v>1751</v>
      </c>
      <c r="AM276" s="68" t="s">
        <v>1751</v>
      </c>
      <c r="AN276" s="68" t="s">
        <v>1751</v>
      </c>
      <c r="AO276" s="68" t="s">
        <v>1751</v>
      </c>
      <c r="AP276" s="68" t="s">
        <v>1751</v>
      </c>
      <c r="AQ276" s="68" t="s">
        <v>1751</v>
      </c>
      <c r="AR276" s="68">
        <v>25</v>
      </c>
      <c r="AS276" s="68" t="s">
        <v>1751</v>
      </c>
      <c r="AT276" s="68" t="s">
        <v>1751</v>
      </c>
      <c r="AU276" s="68" t="s">
        <v>1751</v>
      </c>
      <c r="AV276" s="68" t="s">
        <v>1751</v>
      </c>
      <c r="AW276" s="68" t="s">
        <v>1751</v>
      </c>
      <c r="AX276" s="68" t="s">
        <v>1751</v>
      </c>
      <c r="AY276" s="68" t="s">
        <v>1751</v>
      </c>
      <c r="AZ276" s="68" t="s">
        <v>1751</v>
      </c>
      <c r="BA276" s="68" t="s">
        <v>1751</v>
      </c>
      <c r="BB276" s="68" t="s">
        <v>1751</v>
      </c>
      <c r="BC276" s="68" t="s">
        <v>1751</v>
      </c>
      <c r="BD276" s="68" t="s">
        <v>1751</v>
      </c>
      <c r="BE276" s="68" t="s">
        <v>1751</v>
      </c>
      <c r="BF276" s="68" t="s">
        <v>1751</v>
      </c>
      <c r="BG276" s="68" t="s">
        <v>1751</v>
      </c>
      <c r="BH276" s="68" t="s">
        <v>1751</v>
      </c>
      <c r="BI276" s="68" t="s">
        <v>1751</v>
      </c>
      <c r="BJ276" s="68" t="s">
        <v>1751</v>
      </c>
      <c r="BK276" s="68" t="s">
        <v>1751</v>
      </c>
      <c r="BM276" s="68" t="s">
        <v>1751</v>
      </c>
    </row>
    <row r="277" spans="1:65">
      <c r="A277" s="132">
        <v>45177</v>
      </c>
      <c r="B277" s="68" t="s">
        <v>1751</v>
      </c>
      <c r="C277" s="68" t="s">
        <v>1751</v>
      </c>
      <c r="D277" s="68" t="s">
        <v>1751</v>
      </c>
      <c r="E277" s="68" t="s">
        <v>1751</v>
      </c>
      <c r="F277" s="68" t="s">
        <v>1751</v>
      </c>
      <c r="G277" s="68" t="s">
        <v>1751</v>
      </c>
      <c r="H277" s="68" t="s">
        <v>1751</v>
      </c>
      <c r="I277" s="68" t="s">
        <v>1751</v>
      </c>
      <c r="J277" s="68" t="s">
        <v>1751</v>
      </c>
      <c r="K277" s="68" t="s">
        <v>1751</v>
      </c>
      <c r="L277" s="68" t="s">
        <v>1751</v>
      </c>
      <c r="M277" s="68" t="s">
        <v>1751</v>
      </c>
      <c r="N277" s="68" t="s">
        <v>1751</v>
      </c>
      <c r="O277" s="68" t="s">
        <v>1751</v>
      </c>
      <c r="P277" s="68" t="s">
        <v>1751</v>
      </c>
      <c r="Q277" s="68" t="s">
        <v>1751</v>
      </c>
      <c r="R277" s="68" t="s">
        <v>1751</v>
      </c>
      <c r="S277" s="68" t="s">
        <v>1751</v>
      </c>
      <c r="T277" s="68" t="s">
        <v>1751</v>
      </c>
      <c r="U277" s="68" t="s">
        <v>1751</v>
      </c>
      <c r="V277" s="68" t="s">
        <v>1751</v>
      </c>
      <c r="W277" s="68" t="s">
        <v>1751</v>
      </c>
      <c r="X277" s="68" t="s">
        <v>1751</v>
      </c>
      <c r="Y277" s="68" t="s">
        <v>1751</v>
      </c>
      <c r="Z277" s="68" t="s">
        <v>1751</v>
      </c>
      <c r="AA277" s="68" t="s">
        <v>1751</v>
      </c>
      <c r="AB277" s="68" t="s">
        <v>1751</v>
      </c>
      <c r="AC277" s="68" t="s">
        <v>1751</v>
      </c>
      <c r="AD277" s="68" t="s">
        <v>1751</v>
      </c>
      <c r="AE277" s="68" t="s">
        <v>1751</v>
      </c>
      <c r="AF277" s="68" t="s">
        <v>1751</v>
      </c>
      <c r="AG277" s="68" t="s">
        <v>1751</v>
      </c>
      <c r="AH277" s="68" t="s">
        <v>1751</v>
      </c>
      <c r="AI277" s="68" t="s">
        <v>1751</v>
      </c>
      <c r="AJ277" s="68" t="s">
        <v>1751</v>
      </c>
      <c r="AK277" s="68" t="s">
        <v>1751</v>
      </c>
      <c r="AL277" s="68" t="s">
        <v>1751</v>
      </c>
      <c r="AM277" s="68" t="s">
        <v>1751</v>
      </c>
      <c r="AN277" s="68" t="s">
        <v>1751</v>
      </c>
      <c r="AO277" s="68" t="s">
        <v>1751</v>
      </c>
      <c r="AP277" s="68" t="s">
        <v>1751</v>
      </c>
      <c r="AQ277" s="68" t="s">
        <v>1751</v>
      </c>
      <c r="AR277" s="68" t="s">
        <v>1751</v>
      </c>
      <c r="AS277" s="68" t="s">
        <v>1751</v>
      </c>
      <c r="AT277" s="68" t="s">
        <v>1751</v>
      </c>
      <c r="AU277" s="68" t="s">
        <v>1751</v>
      </c>
      <c r="AV277" s="68" t="s">
        <v>1751</v>
      </c>
      <c r="AW277" s="68" t="s">
        <v>1751</v>
      </c>
      <c r="AX277" s="68" t="s">
        <v>1751</v>
      </c>
      <c r="AY277" s="68" t="s">
        <v>1751</v>
      </c>
      <c r="AZ277" s="68" t="s">
        <v>1751</v>
      </c>
      <c r="BA277" s="68" t="s">
        <v>1751</v>
      </c>
      <c r="BB277" s="68" t="s">
        <v>1751</v>
      </c>
      <c r="BC277" s="68" t="s">
        <v>1751</v>
      </c>
      <c r="BD277" s="68" t="s">
        <v>1751</v>
      </c>
      <c r="BE277" s="68" t="s">
        <v>1751</v>
      </c>
      <c r="BF277" s="68" t="s">
        <v>1751</v>
      </c>
      <c r="BG277" s="68" t="s">
        <v>1751</v>
      </c>
      <c r="BH277" s="68" t="s">
        <v>1751</v>
      </c>
      <c r="BI277" s="68" t="s">
        <v>1751</v>
      </c>
      <c r="BJ277" s="68" t="s">
        <v>1751</v>
      </c>
      <c r="BK277" s="68" t="s">
        <v>1751</v>
      </c>
      <c r="BM277" s="68" t="s">
        <v>1751</v>
      </c>
    </row>
    <row r="278" spans="1:65">
      <c r="A278" s="132">
        <v>45178</v>
      </c>
      <c r="B278" s="68" t="s">
        <v>1751</v>
      </c>
      <c r="C278" s="68" t="s">
        <v>1751</v>
      </c>
      <c r="D278" s="68" t="s">
        <v>1751</v>
      </c>
      <c r="E278" s="68" t="s">
        <v>1751</v>
      </c>
      <c r="F278" s="68" t="s">
        <v>1751</v>
      </c>
      <c r="G278" s="68" t="s">
        <v>1751</v>
      </c>
      <c r="H278" s="68" t="s">
        <v>1751</v>
      </c>
      <c r="I278" s="68" t="s">
        <v>1751</v>
      </c>
      <c r="J278" s="68" t="s">
        <v>1751</v>
      </c>
      <c r="K278" s="68" t="s">
        <v>1751</v>
      </c>
      <c r="L278" s="68" t="s">
        <v>1751</v>
      </c>
      <c r="M278" s="68" t="s">
        <v>1751</v>
      </c>
      <c r="N278" s="68" t="s">
        <v>1751</v>
      </c>
      <c r="O278" s="68" t="s">
        <v>1751</v>
      </c>
      <c r="P278" s="68" t="s">
        <v>1751</v>
      </c>
      <c r="Q278" s="68" t="s">
        <v>1751</v>
      </c>
      <c r="R278" s="68" t="s">
        <v>1751</v>
      </c>
      <c r="S278" s="68" t="s">
        <v>1751</v>
      </c>
      <c r="T278" s="68" t="s">
        <v>1751</v>
      </c>
      <c r="U278" s="68" t="s">
        <v>1751</v>
      </c>
      <c r="V278" s="68" t="s">
        <v>1751</v>
      </c>
      <c r="W278" s="68" t="s">
        <v>1751</v>
      </c>
      <c r="X278" s="68" t="s">
        <v>1751</v>
      </c>
      <c r="Y278" s="68" t="s">
        <v>1751</v>
      </c>
      <c r="Z278" s="68" t="s">
        <v>1751</v>
      </c>
      <c r="AA278" s="68" t="s">
        <v>1751</v>
      </c>
      <c r="AB278" s="68" t="s">
        <v>1751</v>
      </c>
      <c r="AC278" s="68" t="s">
        <v>1751</v>
      </c>
      <c r="AD278" s="68" t="s">
        <v>1751</v>
      </c>
      <c r="AE278" s="68" t="s">
        <v>1751</v>
      </c>
      <c r="AF278" s="68" t="s">
        <v>1751</v>
      </c>
      <c r="AG278" s="68" t="s">
        <v>1751</v>
      </c>
      <c r="AH278" s="68" t="s">
        <v>1751</v>
      </c>
      <c r="AI278" s="68" t="s">
        <v>1751</v>
      </c>
      <c r="AJ278" s="68" t="s">
        <v>1751</v>
      </c>
      <c r="AK278" s="68" t="s">
        <v>1751</v>
      </c>
      <c r="AL278" s="68" t="s">
        <v>1751</v>
      </c>
      <c r="AM278" s="68" t="s">
        <v>1751</v>
      </c>
      <c r="AN278" s="68" t="s">
        <v>1751</v>
      </c>
      <c r="AO278" s="68" t="s">
        <v>1751</v>
      </c>
      <c r="AP278" s="68" t="s">
        <v>1751</v>
      </c>
      <c r="AQ278" s="68" t="s">
        <v>1751</v>
      </c>
      <c r="AR278" s="68" t="s">
        <v>1751</v>
      </c>
      <c r="AS278" s="68" t="s">
        <v>1751</v>
      </c>
      <c r="AT278" s="68" t="s">
        <v>1751</v>
      </c>
      <c r="AU278" s="68" t="s">
        <v>1751</v>
      </c>
      <c r="AV278" s="68" t="s">
        <v>1751</v>
      </c>
      <c r="AW278" s="68" t="s">
        <v>1751</v>
      </c>
      <c r="AX278" s="68" t="s">
        <v>1751</v>
      </c>
      <c r="AY278" s="68" t="s">
        <v>1751</v>
      </c>
      <c r="AZ278" s="68" t="s">
        <v>1751</v>
      </c>
      <c r="BA278" s="68" t="s">
        <v>1751</v>
      </c>
      <c r="BB278" s="68" t="s">
        <v>1751</v>
      </c>
      <c r="BC278" s="68" t="s">
        <v>1751</v>
      </c>
      <c r="BD278" s="68" t="s">
        <v>1751</v>
      </c>
      <c r="BE278" s="68" t="s">
        <v>1751</v>
      </c>
      <c r="BF278" s="68" t="s">
        <v>1751</v>
      </c>
      <c r="BG278" s="68" t="s">
        <v>1751</v>
      </c>
      <c r="BH278" s="68" t="s">
        <v>1751</v>
      </c>
      <c r="BI278" s="68" t="s">
        <v>1751</v>
      </c>
      <c r="BJ278" s="68" t="s">
        <v>1751</v>
      </c>
      <c r="BK278" s="68" t="s">
        <v>1751</v>
      </c>
      <c r="BM278" s="68" t="s">
        <v>1751</v>
      </c>
    </row>
    <row r="279" spans="1:65">
      <c r="A279" s="132">
        <v>45179</v>
      </c>
      <c r="B279" s="68" t="s">
        <v>1751</v>
      </c>
      <c r="C279" s="68" t="s">
        <v>1751</v>
      </c>
      <c r="D279" s="68" t="s">
        <v>1751</v>
      </c>
      <c r="E279" s="68" t="s">
        <v>1751</v>
      </c>
      <c r="F279" s="68" t="s">
        <v>1751</v>
      </c>
      <c r="G279" s="68" t="s">
        <v>1751</v>
      </c>
      <c r="H279" s="68" t="s">
        <v>1751</v>
      </c>
      <c r="I279" s="68">
        <v>100</v>
      </c>
      <c r="J279" s="68" t="s">
        <v>1751</v>
      </c>
      <c r="K279" s="68" t="s">
        <v>1751</v>
      </c>
      <c r="L279" s="68">
        <v>150</v>
      </c>
      <c r="M279" s="68" t="s">
        <v>1751</v>
      </c>
      <c r="N279" s="68" t="s">
        <v>1751</v>
      </c>
      <c r="O279" s="68">
        <v>50</v>
      </c>
      <c r="P279" s="68">
        <v>100</v>
      </c>
      <c r="Q279" s="68" t="s">
        <v>1751</v>
      </c>
      <c r="R279" s="68" t="s">
        <v>1751</v>
      </c>
      <c r="S279" s="68" t="s">
        <v>1751</v>
      </c>
      <c r="T279" s="68" t="s">
        <v>1751</v>
      </c>
      <c r="U279" s="68">
        <v>50</v>
      </c>
      <c r="V279" s="68" t="s">
        <v>1751</v>
      </c>
      <c r="W279" s="68" t="s">
        <v>1751</v>
      </c>
      <c r="X279" s="68" t="s">
        <v>1751</v>
      </c>
      <c r="Y279" s="68" t="s">
        <v>1751</v>
      </c>
      <c r="Z279" s="68" t="s">
        <v>1751</v>
      </c>
      <c r="AA279" s="68" t="s">
        <v>1751</v>
      </c>
      <c r="AB279" s="68" t="s">
        <v>1751</v>
      </c>
      <c r="AC279" s="68" t="s">
        <v>1751</v>
      </c>
      <c r="AD279" s="68" t="s">
        <v>1751</v>
      </c>
      <c r="AE279" s="68">
        <v>300</v>
      </c>
      <c r="AF279" s="68" t="s">
        <v>1751</v>
      </c>
      <c r="AG279" s="68">
        <v>50</v>
      </c>
      <c r="AH279" s="68" t="s">
        <v>1751</v>
      </c>
      <c r="AI279" s="68" t="s">
        <v>1751</v>
      </c>
      <c r="AJ279" s="68" t="s">
        <v>1751</v>
      </c>
      <c r="AK279" s="68">
        <v>10</v>
      </c>
      <c r="AL279" s="68" t="s">
        <v>1751</v>
      </c>
      <c r="AM279" s="68" t="s">
        <v>1751</v>
      </c>
      <c r="AN279" s="68" t="s">
        <v>1751</v>
      </c>
      <c r="AO279" s="68" t="s">
        <v>1751</v>
      </c>
      <c r="AP279" s="68" t="s">
        <v>1751</v>
      </c>
      <c r="AQ279" s="68">
        <v>25</v>
      </c>
      <c r="AR279" s="68">
        <v>50</v>
      </c>
      <c r="AS279" s="68" t="s">
        <v>1751</v>
      </c>
      <c r="AT279" s="68" t="s">
        <v>1751</v>
      </c>
      <c r="AU279" s="68" t="s">
        <v>1751</v>
      </c>
      <c r="AV279" s="68" t="s">
        <v>1751</v>
      </c>
      <c r="AW279" s="68" t="s">
        <v>1751</v>
      </c>
      <c r="AX279" s="68" t="s">
        <v>1751</v>
      </c>
      <c r="AY279" s="68" t="s">
        <v>1751</v>
      </c>
      <c r="AZ279" s="68">
        <v>50</v>
      </c>
      <c r="BA279" s="68" t="s">
        <v>1751</v>
      </c>
      <c r="BB279" s="68" t="s">
        <v>1751</v>
      </c>
      <c r="BC279" s="68" t="s">
        <v>1751</v>
      </c>
      <c r="BD279" s="68" t="s">
        <v>1751</v>
      </c>
      <c r="BE279" s="68" t="s">
        <v>1751</v>
      </c>
      <c r="BF279" s="68" t="s">
        <v>1751</v>
      </c>
      <c r="BG279" s="68" t="s">
        <v>1751</v>
      </c>
      <c r="BH279" s="68" t="s">
        <v>1751</v>
      </c>
      <c r="BI279" s="68" t="s">
        <v>1751</v>
      </c>
      <c r="BJ279" s="68" t="s">
        <v>1751</v>
      </c>
      <c r="BK279" s="68" t="s">
        <v>1751</v>
      </c>
      <c r="BM279" s="68" t="s">
        <v>1751</v>
      </c>
    </row>
    <row r="280" spans="1:65">
      <c r="A280" s="132">
        <v>45180</v>
      </c>
      <c r="B280" s="68" t="s">
        <v>1751</v>
      </c>
      <c r="C280" s="68" t="s">
        <v>1751</v>
      </c>
      <c r="D280" s="68" t="s">
        <v>1751</v>
      </c>
      <c r="E280" s="68" t="s">
        <v>1751</v>
      </c>
      <c r="F280" s="68">
        <v>125</v>
      </c>
      <c r="G280" s="68" t="s">
        <v>1751</v>
      </c>
      <c r="H280" s="68">
        <v>25</v>
      </c>
      <c r="I280" s="68" t="s">
        <v>1751</v>
      </c>
      <c r="J280" s="68">
        <v>25</v>
      </c>
      <c r="K280" s="68" t="s">
        <v>1751</v>
      </c>
      <c r="L280" s="68">
        <v>754</v>
      </c>
      <c r="M280" s="68" t="s">
        <v>1751</v>
      </c>
      <c r="N280" s="68" t="s">
        <v>1751</v>
      </c>
      <c r="O280" s="68">
        <v>50</v>
      </c>
      <c r="P280" s="68" t="s">
        <v>1751</v>
      </c>
      <c r="Q280" s="68" t="s">
        <v>1751</v>
      </c>
      <c r="R280" s="68" t="s">
        <v>1751</v>
      </c>
      <c r="S280" s="68">
        <v>49</v>
      </c>
      <c r="T280" s="68" t="s">
        <v>1751</v>
      </c>
      <c r="U280" s="68" t="s">
        <v>1751</v>
      </c>
      <c r="V280" s="68" t="s">
        <v>1751</v>
      </c>
      <c r="W280" s="68" t="s">
        <v>1751</v>
      </c>
      <c r="X280" s="68" t="s">
        <v>1751</v>
      </c>
      <c r="Y280" s="68" t="s">
        <v>1751</v>
      </c>
      <c r="Z280" s="68" t="s">
        <v>1751</v>
      </c>
      <c r="AA280" s="68" t="s">
        <v>1751</v>
      </c>
      <c r="AB280" s="68" t="s">
        <v>1751</v>
      </c>
      <c r="AC280" s="68" t="s">
        <v>1751</v>
      </c>
      <c r="AD280" s="68" t="s">
        <v>1751</v>
      </c>
      <c r="AE280" s="68">
        <v>600</v>
      </c>
      <c r="AF280" s="68" t="s">
        <v>1751</v>
      </c>
      <c r="AG280" s="68">
        <v>100</v>
      </c>
      <c r="AH280" s="68" t="s">
        <v>1751</v>
      </c>
      <c r="AI280" s="68" t="s">
        <v>1751</v>
      </c>
      <c r="AJ280" s="68" t="s">
        <v>1751</v>
      </c>
      <c r="AK280" s="68" t="s">
        <v>1751</v>
      </c>
      <c r="AL280" s="68" t="s">
        <v>1751</v>
      </c>
      <c r="AM280" s="68" t="s">
        <v>1751</v>
      </c>
      <c r="AN280" s="68" t="s">
        <v>1751</v>
      </c>
      <c r="AO280" s="68" t="s">
        <v>1751</v>
      </c>
      <c r="AP280" s="68" t="s">
        <v>1751</v>
      </c>
      <c r="AQ280" s="68" t="s">
        <v>1751</v>
      </c>
      <c r="AR280" s="68">
        <v>50</v>
      </c>
      <c r="AS280" s="68" t="s">
        <v>1751</v>
      </c>
      <c r="AT280" s="68" t="s">
        <v>1751</v>
      </c>
      <c r="AU280" s="68" t="s">
        <v>1751</v>
      </c>
      <c r="AV280" s="68" t="s">
        <v>1751</v>
      </c>
      <c r="AW280" s="68" t="s">
        <v>1751</v>
      </c>
      <c r="AX280" s="68" t="s">
        <v>1751</v>
      </c>
      <c r="AY280" s="68">
        <v>25</v>
      </c>
      <c r="AZ280" s="68">
        <v>65</v>
      </c>
      <c r="BA280" s="68" t="s">
        <v>1751</v>
      </c>
      <c r="BB280" s="68" t="s">
        <v>1751</v>
      </c>
      <c r="BC280" s="68" t="s">
        <v>1751</v>
      </c>
      <c r="BD280" s="68" t="s">
        <v>1751</v>
      </c>
      <c r="BE280" s="68" t="s">
        <v>1751</v>
      </c>
      <c r="BF280" s="68" t="s">
        <v>1751</v>
      </c>
      <c r="BG280" s="68" t="s">
        <v>1751</v>
      </c>
      <c r="BH280" s="68" t="s">
        <v>1751</v>
      </c>
      <c r="BI280" s="68" t="s">
        <v>1751</v>
      </c>
      <c r="BJ280" s="68" t="s">
        <v>1751</v>
      </c>
      <c r="BK280" s="68" t="s">
        <v>1751</v>
      </c>
      <c r="BM280" s="68" t="s">
        <v>1751</v>
      </c>
    </row>
    <row r="281" spans="1:65">
      <c r="A281" s="132">
        <v>45181</v>
      </c>
      <c r="B281" s="68" t="s">
        <v>1751</v>
      </c>
      <c r="C281" s="68" t="s">
        <v>1751</v>
      </c>
      <c r="D281" s="68" t="s">
        <v>1751</v>
      </c>
      <c r="E281" s="68" t="s">
        <v>1751</v>
      </c>
      <c r="F281" s="68">
        <v>35</v>
      </c>
      <c r="G281" s="68">
        <v>25</v>
      </c>
      <c r="H281" s="68" t="s">
        <v>1751</v>
      </c>
      <c r="I281" s="68" t="s">
        <v>1751</v>
      </c>
      <c r="J281" s="68">
        <v>25</v>
      </c>
      <c r="K281" s="68" t="s">
        <v>1751</v>
      </c>
      <c r="L281" s="68">
        <v>50</v>
      </c>
      <c r="M281" s="68" t="s">
        <v>1751</v>
      </c>
      <c r="N281" s="68" t="s">
        <v>1751</v>
      </c>
      <c r="O281" s="68" t="s">
        <v>1751</v>
      </c>
      <c r="P281" s="68">
        <v>25</v>
      </c>
      <c r="Q281" s="68" t="s">
        <v>1751</v>
      </c>
      <c r="R281" s="68" t="s">
        <v>1751</v>
      </c>
      <c r="S281" s="68" t="s">
        <v>1751</v>
      </c>
      <c r="T281" s="68" t="s">
        <v>1751</v>
      </c>
      <c r="U281" s="68">
        <v>50</v>
      </c>
      <c r="V281" s="68" t="s">
        <v>1751</v>
      </c>
      <c r="W281" s="68" t="s">
        <v>1751</v>
      </c>
      <c r="X281" s="68" t="s">
        <v>1751</v>
      </c>
      <c r="Y281" s="68" t="s">
        <v>1751</v>
      </c>
      <c r="Z281" s="68" t="s">
        <v>1751</v>
      </c>
      <c r="AA281" s="68" t="s">
        <v>1751</v>
      </c>
      <c r="AB281" s="68" t="s">
        <v>1751</v>
      </c>
      <c r="AC281" s="68" t="s">
        <v>1751</v>
      </c>
      <c r="AD281" s="68" t="s">
        <v>1751</v>
      </c>
      <c r="AE281" s="68">
        <v>150</v>
      </c>
      <c r="AF281" s="68" t="s">
        <v>1751</v>
      </c>
      <c r="AG281" s="68">
        <v>25</v>
      </c>
      <c r="AH281" s="68" t="s">
        <v>1751</v>
      </c>
      <c r="AI281" s="68" t="s">
        <v>1751</v>
      </c>
      <c r="AJ281" s="68" t="s">
        <v>1751</v>
      </c>
      <c r="AK281" s="68">
        <v>75</v>
      </c>
      <c r="AL281" s="68" t="s">
        <v>1751</v>
      </c>
      <c r="AM281" s="68" t="s">
        <v>1751</v>
      </c>
      <c r="AN281" s="68" t="s">
        <v>1751</v>
      </c>
      <c r="AO281" s="68" t="s">
        <v>1751</v>
      </c>
      <c r="AP281" s="68" t="s">
        <v>1751</v>
      </c>
      <c r="AQ281" s="68" t="s">
        <v>1751</v>
      </c>
      <c r="AR281" s="68" t="s">
        <v>1751</v>
      </c>
      <c r="AS281" s="68" t="s">
        <v>1751</v>
      </c>
      <c r="AT281" s="68" t="s">
        <v>1751</v>
      </c>
      <c r="AU281" s="68" t="s">
        <v>1751</v>
      </c>
      <c r="AV281" s="68" t="s">
        <v>1751</v>
      </c>
      <c r="AW281" s="68" t="s">
        <v>1751</v>
      </c>
      <c r="AX281" s="68" t="s">
        <v>1751</v>
      </c>
      <c r="AY281" s="68" t="s">
        <v>1751</v>
      </c>
      <c r="AZ281" s="68">
        <v>10</v>
      </c>
      <c r="BA281" s="68" t="s">
        <v>1751</v>
      </c>
      <c r="BB281" s="68" t="s">
        <v>1751</v>
      </c>
      <c r="BC281" s="68" t="s">
        <v>1751</v>
      </c>
      <c r="BD281" s="68" t="s">
        <v>1751</v>
      </c>
      <c r="BE281" s="68" t="s">
        <v>1751</v>
      </c>
      <c r="BF281" s="68" t="s">
        <v>1751</v>
      </c>
      <c r="BG281" s="68" t="s">
        <v>1751</v>
      </c>
      <c r="BH281" s="68" t="s">
        <v>1751</v>
      </c>
      <c r="BI281" s="68" t="s">
        <v>1751</v>
      </c>
      <c r="BJ281" s="68" t="s">
        <v>1751</v>
      </c>
      <c r="BK281" s="68" t="s">
        <v>1751</v>
      </c>
      <c r="BM281" s="68" t="s">
        <v>1751</v>
      </c>
    </row>
    <row r="282" spans="1:65">
      <c r="A282" s="132">
        <v>45182</v>
      </c>
      <c r="B282" s="68" t="s">
        <v>1751</v>
      </c>
      <c r="C282" s="68" t="s">
        <v>1751</v>
      </c>
      <c r="D282" s="68" t="s">
        <v>1751</v>
      </c>
      <c r="E282" s="68" t="s">
        <v>1751</v>
      </c>
      <c r="F282" s="68">
        <v>35</v>
      </c>
      <c r="G282" s="68" t="s">
        <v>1751</v>
      </c>
      <c r="H282" s="68" t="s">
        <v>1751</v>
      </c>
      <c r="I282" s="68" t="s">
        <v>1751</v>
      </c>
      <c r="J282" s="68" t="s">
        <v>1751</v>
      </c>
      <c r="K282" s="68">
        <v>25</v>
      </c>
      <c r="L282" s="68" t="s">
        <v>1751</v>
      </c>
      <c r="M282" s="68" t="s">
        <v>1751</v>
      </c>
      <c r="N282" s="68" t="s">
        <v>1751</v>
      </c>
      <c r="O282" s="68" t="s">
        <v>1751</v>
      </c>
      <c r="P282" s="68" t="s">
        <v>1751</v>
      </c>
      <c r="Q282" s="68" t="s">
        <v>1751</v>
      </c>
      <c r="R282" s="68" t="s">
        <v>1751</v>
      </c>
      <c r="S282" s="68" t="s">
        <v>1751</v>
      </c>
      <c r="T282" s="68" t="s">
        <v>1751</v>
      </c>
      <c r="U282" s="68" t="s">
        <v>1751</v>
      </c>
      <c r="V282" s="68" t="s">
        <v>1751</v>
      </c>
      <c r="W282" s="68" t="s">
        <v>1751</v>
      </c>
      <c r="X282" s="68" t="s">
        <v>1751</v>
      </c>
      <c r="Y282" s="68" t="s">
        <v>1751</v>
      </c>
      <c r="Z282" s="68" t="s">
        <v>1751</v>
      </c>
      <c r="AA282" s="68" t="s">
        <v>1751</v>
      </c>
      <c r="AB282" s="68" t="s">
        <v>1751</v>
      </c>
      <c r="AC282" s="68" t="s">
        <v>1751</v>
      </c>
      <c r="AD282" s="68" t="s">
        <v>1751</v>
      </c>
      <c r="AE282" s="68" t="s">
        <v>1751</v>
      </c>
      <c r="AF282" s="68" t="s">
        <v>1751</v>
      </c>
      <c r="AG282" s="68">
        <v>25</v>
      </c>
      <c r="AH282" s="68" t="s">
        <v>1751</v>
      </c>
      <c r="AI282" s="68" t="s">
        <v>1751</v>
      </c>
      <c r="AJ282" s="68" t="s">
        <v>1751</v>
      </c>
      <c r="AK282" s="68">
        <v>75</v>
      </c>
      <c r="AL282" s="68" t="s">
        <v>1751</v>
      </c>
      <c r="AM282" s="68" t="s">
        <v>1751</v>
      </c>
      <c r="AN282" s="68" t="s">
        <v>1751</v>
      </c>
      <c r="AO282" s="68" t="s">
        <v>1751</v>
      </c>
      <c r="AP282" s="68" t="s">
        <v>1751</v>
      </c>
      <c r="AQ282" s="68" t="s">
        <v>1751</v>
      </c>
      <c r="AR282" s="68">
        <v>50</v>
      </c>
      <c r="AS282" s="68" t="s">
        <v>1751</v>
      </c>
      <c r="AT282" s="68" t="s">
        <v>1751</v>
      </c>
      <c r="AU282" s="68" t="s">
        <v>1751</v>
      </c>
      <c r="AV282" s="68" t="s">
        <v>1751</v>
      </c>
      <c r="AW282" s="68" t="s">
        <v>1751</v>
      </c>
      <c r="AX282" s="68" t="s">
        <v>1751</v>
      </c>
      <c r="AY282" s="68">
        <v>25</v>
      </c>
      <c r="AZ282" s="68" t="s">
        <v>1751</v>
      </c>
      <c r="BA282" s="68" t="s">
        <v>1751</v>
      </c>
      <c r="BB282" s="68" t="s">
        <v>1751</v>
      </c>
      <c r="BC282" s="68" t="s">
        <v>1751</v>
      </c>
      <c r="BD282" s="68" t="s">
        <v>1751</v>
      </c>
      <c r="BE282" s="68" t="s">
        <v>1751</v>
      </c>
      <c r="BF282" s="68" t="s">
        <v>1751</v>
      </c>
      <c r="BG282" s="68" t="s">
        <v>1751</v>
      </c>
      <c r="BH282" s="68" t="s">
        <v>1751</v>
      </c>
      <c r="BI282" s="68" t="s">
        <v>1751</v>
      </c>
      <c r="BJ282" s="68" t="s">
        <v>1751</v>
      </c>
      <c r="BK282" s="68" t="s">
        <v>1751</v>
      </c>
      <c r="BM282" s="68" t="s">
        <v>1751</v>
      </c>
    </row>
    <row r="283" spans="1:65">
      <c r="A283" s="132">
        <v>45183</v>
      </c>
      <c r="B283" s="68" t="s">
        <v>1751</v>
      </c>
      <c r="C283" s="68" t="s">
        <v>1751</v>
      </c>
      <c r="D283" s="68" t="s">
        <v>1751</v>
      </c>
      <c r="E283" s="68" t="s">
        <v>1751</v>
      </c>
      <c r="F283" s="68" t="s">
        <v>1751</v>
      </c>
      <c r="G283" s="68" t="s">
        <v>1751</v>
      </c>
      <c r="H283" s="68" t="s">
        <v>1751</v>
      </c>
      <c r="I283" s="68" t="s">
        <v>1751</v>
      </c>
      <c r="J283" s="68" t="s">
        <v>1751</v>
      </c>
      <c r="K283" s="68" t="s">
        <v>1751</v>
      </c>
      <c r="L283" s="68" t="s">
        <v>1751</v>
      </c>
      <c r="M283" s="68" t="s">
        <v>1751</v>
      </c>
      <c r="N283" s="68" t="s">
        <v>1751</v>
      </c>
      <c r="O283" s="68" t="s">
        <v>1751</v>
      </c>
      <c r="P283" s="68" t="s">
        <v>1751</v>
      </c>
      <c r="Q283" s="68" t="s">
        <v>1751</v>
      </c>
      <c r="R283" s="68" t="s">
        <v>1751</v>
      </c>
      <c r="S283" s="68" t="s">
        <v>1751</v>
      </c>
      <c r="T283" s="68" t="s">
        <v>1751</v>
      </c>
      <c r="U283" s="68" t="s">
        <v>1751</v>
      </c>
      <c r="V283" s="68" t="s">
        <v>1751</v>
      </c>
      <c r="W283" s="68" t="s">
        <v>1751</v>
      </c>
      <c r="X283" s="68" t="s">
        <v>1751</v>
      </c>
      <c r="Y283" s="68" t="s">
        <v>1751</v>
      </c>
      <c r="Z283" s="68" t="s">
        <v>1751</v>
      </c>
      <c r="AA283" s="68" t="s">
        <v>1751</v>
      </c>
      <c r="AB283" s="68" t="s">
        <v>1751</v>
      </c>
      <c r="AC283" s="68" t="s">
        <v>1751</v>
      </c>
      <c r="AD283" s="68" t="s">
        <v>1751</v>
      </c>
      <c r="AE283" s="68" t="s">
        <v>1751</v>
      </c>
      <c r="AF283" s="68" t="s">
        <v>1751</v>
      </c>
      <c r="AG283" s="68" t="s">
        <v>1751</v>
      </c>
      <c r="AH283" s="68" t="s">
        <v>1751</v>
      </c>
      <c r="AI283" s="68" t="s">
        <v>1751</v>
      </c>
      <c r="AJ283" s="68" t="s">
        <v>1751</v>
      </c>
      <c r="AK283" s="68" t="s">
        <v>1751</v>
      </c>
      <c r="AL283" s="68" t="s">
        <v>1751</v>
      </c>
      <c r="AM283" s="68" t="s">
        <v>1751</v>
      </c>
      <c r="AN283" s="68" t="s">
        <v>1751</v>
      </c>
      <c r="AO283" s="68" t="s">
        <v>1751</v>
      </c>
      <c r="AP283" s="68" t="s">
        <v>1751</v>
      </c>
      <c r="AQ283" s="68" t="s">
        <v>1751</v>
      </c>
      <c r="AR283" s="68" t="s">
        <v>1751</v>
      </c>
      <c r="AS283" s="68" t="s">
        <v>1751</v>
      </c>
      <c r="AT283" s="68" t="s">
        <v>1751</v>
      </c>
      <c r="AU283" s="68" t="s">
        <v>1751</v>
      </c>
      <c r="AV283" s="68" t="s">
        <v>1751</v>
      </c>
      <c r="AW283" s="68" t="s">
        <v>1751</v>
      </c>
      <c r="AX283" s="68" t="s">
        <v>1751</v>
      </c>
      <c r="AY283" s="68" t="s">
        <v>1751</v>
      </c>
      <c r="AZ283" s="68" t="s">
        <v>1751</v>
      </c>
      <c r="BA283" s="68" t="s">
        <v>1751</v>
      </c>
      <c r="BB283" s="68" t="s">
        <v>1751</v>
      </c>
      <c r="BC283" s="68" t="s">
        <v>1751</v>
      </c>
      <c r="BD283" s="68" t="s">
        <v>1751</v>
      </c>
      <c r="BE283" s="68" t="s">
        <v>1751</v>
      </c>
      <c r="BF283" s="68" t="s">
        <v>1751</v>
      </c>
      <c r="BG283" s="68" t="s">
        <v>1751</v>
      </c>
      <c r="BH283" s="68" t="s">
        <v>1751</v>
      </c>
      <c r="BI283" s="68" t="s">
        <v>1751</v>
      </c>
      <c r="BJ283" s="68" t="s">
        <v>1751</v>
      </c>
      <c r="BK283" s="68" t="s">
        <v>1751</v>
      </c>
      <c r="BM283" s="68" t="s">
        <v>1751</v>
      </c>
    </row>
    <row r="284" spans="1:65">
      <c r="A284" s="132">
        <v>45183</v>
      </c>
      <c r="B284" s="68" t="s">
        <v>1751</v>
      </c>
      <c r="C284" s="68" t="s">
        <v>1751</v>
      </c>
      <c r="D284" s="68" t="s">
        <v>1751</v>
      </c>
      <c r="E284" s="68" t="s">
        <v>1751</v>
      </c>
      <c r="F284" s="68" t="s">
        <v>1751</v>
      </c>
      <c r="G284" s="68" t="s">
        <v>1751</v>
      </c>
      <c r="H284" s="68" t="s">
        <v>1751</v>
      </c>
      <c r="I284" s="68" t="s">
        <v>1751</v>
      </c>
      <c r="J284" s="68" t="s">
        <v>1751</v>
      </c>
      <c r="K284" s="68" t="s">
        <v>1751</v>
      </c>
      <c r="L284" s="68" t="s">
        <v>1751</v>
      </c>
      <c r="M284" s="68" t="s">
        <v>1751</v>
      </c>
      <c r="N284" s="68" t="s">
        <v>1751</v>
      </c>
      <c r="O284" s="68" t="s">
        <v>1751</v>
      </c>
      <c r="P284" s="68" t="s">
        <v>1751</v>
      </c>
      <c r="Q284" s="68" t="s">
        <v>1751</v>
      </c>
      <c r="R284" s="68" t="s">
        <v>1751</v>
      </c>
      <c r="S284" s="68" t="s">
        <v>1751</v>
      </c>
      <c r="T284" s="68" t="s">
        <v>1751</v>
      </c>
      <c r="U284" s="68" t="s">
        <v>1751</v>
      </c>
      <c r="V284" s="68" t="s">
        <v>1751</v>
      </c>
      <c r="W284" s="68" t="s">
        <v>1751</v>
      </c>
      <c r="X284" s="68" t="s">
        <v>1751</v>
      </c>
      <c r="Y284" s="68" t="s">
        <v>1751</v>
      </c>
      <c r="Z284" s="68" t="s">
        <v>1751</v>
      </c>
      <c r="AA284" s="68" t="s">
        <v>1751</v>
      </c>
      <c r="AB284" s="68" t="s">
        <v>1751</v>
      </c>
      <c r="AC284" s="68" t="s">
        <v>1751</v>
      </c>
      <c r="AD284" s="68" t="s">
        <v>1751</v>
      </c>
      <c r="AE284" s="68" t="s">
        <v>1751</v>
      </c>
      <c r="AF284" s="68" t="s">
        <v>1751</v>
      </c>
      <c r="AG284" s="68" t="s">
        <v>1751</v>
      </c>
      <c r="AH284" s="68" t="s">
        <v>1751</v>
      </c>
      <c r="AI284" s="68" t="s">
        <v>1751</v>
      </c>
      <c r="AJ284" s="68" t="s">
        <v>1751</v>
      </c>
      <c r="AK284" s="68" t="s">
        <v>1751</v>
      </c>
      <c r="AL284" s="68" t="s">
        <v>1751</v>
      </c>
      <c r="AM284" s="68" t="s">
        <v>1751</v>
      </c>
      <c r="AN284" s="68" t="s">
        <v>1751</v>
      </c>
      <c r="AO284" s="68" t="s">
        <v>1751</v>
      </c>
      <c r="AP284" s="68" t="s">
        <v>1751</v>
      </c>
      <c r="AQ284" s="68" t="s">
        <v>1751</v>
      </c>
      <c r="AR284" s="68" t="s">
        <v>1751</v>
      </c>
      <c r="AS284" s="68" t="s">
        <v>1751</v>
      </c>
      <c r="AT284" s="68" t="s">
        <v>1751</v>
      </c>
      <c r="AU284" s="68" t="s">
        <v>1751</v>
      </c>
      <c r="AV284" s="68" t="s">
        <v>1751</v>
      </c>
      <c r="AW284" s="68" t="s">
        <v>1751</v>
      </c>
      <c r="AX284" s="68" t="s">
        <v>1751</v>
      </c>
      <c r="AY284" s="68" t="s">
        <v>1751</v>
      </c>
      <c r="AZ284" s="68" t="s">
        <v>1751</v>
      </c>
      <c r="BA284" s="68" t="s">
        <v>1751</v>
      </c>
      <c r="BB284" s="68" t="s">
        <v>1751</v>
      </c>
      <c r="BC284" s="68" t="s">
        <v>1751</v>
      </c>
      <c r="BD284" s="68" t="s">
        <v>1751</v>
      </c>
      <c r="BE284" s="68" t="s">
        <v>1751</v>
      </c>
      <c r="BF284" s="68" t="s">
        <v>1751</v>
      </c>
      <c r="BG284" s="68" t="s">
        <v>1751</v>
      </c>
      <c r="BH284" s="68" t="s">
        <v>1751</v>
      </c>
      <c r="BI284" s="68" t="s">
        <v>1751</v>
      </c>
      <c r="BJ284" s="68" t="s">
        <v>1751</v>
      </c>
      <c r="BK284" s="68" t="s">
        <v>1751</v>
      </c>
      <c r="BM284" s="68" t="s">
        <v>1751</v>
      </c>
    </row>
    <row r="285" spans="1:65">
      <c r="A285" s="132">
        <v>45184</v>
      </c>
      <c r="B285" s="68" t="s">
        <v>1751</v>
      </c>
      <c r="C285" s="68" t="s">
        <v>1751</v>
      </c>
      <c r="D285" s="68" t="s">
        <v>1751</v>
      </c>
      <c r="E285" s="68" t="s">
        <v>1751</v>
      </c>
      <c r="F285" s="68" t="s">
        <v>1751</v>
      </c>
      <c r="G285" s="68" t="s">
        <v>1751</v>
      </c>
      <c r="H285" s="68" t="s">
        <v>1751</v>
      </c>
      <c r="I285" s="68" t="s">
        <v>1751</v>
      </c>
      <c r="J285" s="68" t="s">
        <v>1751</v>
      </c>
      <c r="K285" s="68" t="s">
        <v>1751</v>
      </c>
      <c r="L285" s="68" t="s">
        <v>1751</v>
      </c>
      <c r="M285" s="68" t="s">
        <v>1751</v>
      </c>
      <c r="N285" s="68" t="s">
        <v>1751</v>
      </c>
      <c r="O285" s="68" t="s">
        <v>1751</v>
      </c>
      <c r="P285" s="68" t="s">
        <v>1751</v>
      </c>
      <c r="Q285" s="68" t="s">
        <v>1751</v>
      </c>
      <c r="R285" s="68" t="s">
        <v>1751</v>
      </c>
      <c r="S285" s="68" t="s">
        <v>1751</v>
      </c>
      <c r="T285" s="68" t="s">
        <v>1751</v>
      </c>
      <c r="U285" s="68" t="s">
        <v>1751</v>
      </c>
      <c r="V285" s="68" t="s">
        <v>1751</v>
      </c>
      <c r="W285" s="68" t="s">
        <v>1751</v>
      </c>
      <c r="X285" s="68" t="s">
        <v>1751</v>
      </c>
      <c r="Y285" s="68" t="s">
        <v>1751</v>
      </c>
      <c r="Z285" s="68" t="s">
        <v>1751</v>
      </c>
      <c r="AA285" s="68" t="s">
        <v>1751</v>
      </c>
      <c r="AB285" s="68" t="s">
        <v>1751</v>
      </c>
      <c r="AC285" s="68" t="s">
        <v>1751</v>
      </c>
      <c r="AD285" s="68" t="s">
        <v>1751</v>
      </c>
      <c r="AE285" s="68" t="s">
        <v>1751</v>
      </c>
      <c r="AF285" s="68" t="s">
        <v>1751</v>
      </c>
      <c r="AG285" s="68" t="s">
        <v>1751</v>
      </c>
      <c r="AH285" s="68" t="s">
        <v>1751</v>
      </c>
      <c r="AI285" s="68" t="s">
        <v>1751</v>
      </c>
      <c r="AJ285" s="68" t="s">
        <v>1751</v>
      </c>
      <c r="AK285" s="68" t="s">
        <v>1751</v>
      </c>
      <c r="AL285" s="68" t="s">
        <v>1751</v>
      </c>
      <c r="AM285" s="68" t="s">
        <v>1751</v>
      </c>
      <c r="AN285" s="68" t="s">
        <v>1751</v>
      </c>
      <c r="AO285" s="68" t="s">
        <v>1751</v>
      </c>
      <c r="AP285" s="68" t="s">
        <v>1751</v>
      </c>
      <c r="AQ285" s="68" t="s">
        <v>1751</v>
      </c>
      <c r="AR285" s="68" t="s">
        <v>1751</v>
      </c>
      <c r="AS285" s="68" t="s">
        <v>1751</v>
      </c>
      <c r="AT285" s="68" t="s">
        <v>1751</v>
      </c>
      <c r="AU285" s="68" t="s">
        <v>1751</v>
      </c>
      <c r="AV285" s="68" t="s">
        <v>1751</v>
      </c>
      <c r="AW285" s="68" t="s">
        <v>1751</v>
      </c>
      <c r="AX285" s="68" t="s">
        <v>1751</v>
      </c>
      <c r="AY285" s="68" t="s">
        <v>1751</v>
      </c>
      <c r="AZ285" s="68" t="s">
        <v>1751</v>
      </c>
      <c r="BA285" s="68" t="s">
        <v>1751</v>
      </c>
      <c r="BB285" s="68" t="s">
        <v>1751</v>
      </c>
      <c r="BC285" s="68" t="s">
        <v>1751</v>
      </c>
      <c r="BD285" s="68" t="s">
        <v>1751</v>
      </c>
      <c r="BE285" s="68" t="s">
        <v>1751</v>
      </c>
      <c r="BF285" s="68" t="s">
        <v>1751</v>
      </c>
      <c r="BG285" s="68" t="s">
        <v>1751</v>
      </c>
      <c r="BH285" s="68" t="s">
        <v>1751</v>
      </c>
      <c r="BI285" s="68" t="s">
        <v>1751</v>
      </c>
      <c r="BJ285" s="68" t="s">
        <v>1751</v>
      </c>
      <c r="BK285" s="68" t="s">
        <v>1751</v>
      </c>
      <c r="BM285" s="68" t="s">
        <v>1751</v>
      </c>
    </row>
    <row r="286" spans="1:65">
      <c r="A286" s="132">
        <v>45185</v>
      </c>
      <c r="B286" s="68" t="s">
        <v>1751</v>
      </c>
      <c r="C286" s="68" t="s">
        <v>1751</v>
      </c>
      <c r="D286" s="68" t="s">
        <v>1751</v>
      </c>
      <c r="E286" s="68" t="s">
        <v>1751</v>
      </c>
      <c r="F286" s="68" t="s">
        <v>1751</v>
      </c>
      <c r="G286" s="68" t="s">
        <v>1751</v>
      </c>
      <c r="H286" s="68" t="s">
        <v>1751</v>
      </c>
      <c r="I286" s="68" t="s">
        <v>1751</v>
      </c>
      <c r="J286" s="68" t="s">
        <v>1751</v>
      </c>
      <c r="K286" s="68" t="s">
        <v>1751</v>
      </c>
      <c r="L286" s="68" t="s">
        <v>1751</v>
      </c>
      <c r="M286" s="68" t="s">
        <v>1751</v>
      </c>
      <c r="N286" s="68" t="s">
        <v>1751</v>
      </c>
      <c r="O286" s="68" t="s">
        <v>1751</v>
      </c>
      <c r="P286" s="68" t="s">
        <v>1751</v>
      </c>
      <c r="Q286" s="68" t="s">
        <v>1751</v>
      </c>
      <c r="R286" s="68" t="s">
        <v>1751</v>
      </c>
      <c r="S286" s="68" t="s">
        <v>1751</v>
      </c>
      <c r="T286" s="68" t="s">
        <v>1751</v>
      </c>
      <c r="U286" s="68" t="s">
        <v>1751</v>
      </c>
      <c r="V286" s="68" t="s">
        <v>1751</v>
      </c>
      <c r="W286" s="68" t="s">
        <v>1751</v>
      </c>
      <c r="X286" s="68" t="s">
        <v>1751</v>
      </c>
      <c r="Y286" s="68" t="s">
        <v>1751</v>
      </c>
      <c r="Z286" s="68" t="s">
        <v>1751</v>
      </c>
      <c r="AA286" s="68" t="s">
        <v>1751</v>
      </c>
      <c r="AB286" s="68" t="s">
        <v>1751</v>
      </c>
      <c r="AC286" s="68" t="s">
        <v>1751</v>
      </c>
      <c r="AD286" s="68" t="s">
        <v>1751</v>
      </c>
      <c r="AE286" s="68" t="s">
        <v>1751</v>
      </c>
      <c r="AF286" s="68" t="s">
        <v>1751</v>
      </c>
      <c r="AG286" s="68" t="s">
        <v>1751</v>
      </c>
      <c r="AH286" s="68" t="s">
        <v>1751</v>
      </c>
      <c r="AI286" s="68" t="s">
        <v>1751</v>
      </c>
      <c r="AJ286" s="68" t="s">
        <v>1751</v>
      </c>
      <c r="AK286" s="68" t="s">
        <v>1751</v>
      </c>
      <c r="AL286" s="68" t="s">
        <v>1751</v>
      </c>
      <c r="AM286" s="68" t="s">
        <v>1751</v>
      </c>
      <c r="AN286" s="68" t="s">
        <v>1751</v>
      </c>
      <c r="AO286" s="68" t="s">
        <v>1751</v>
      </c>
      <c r="AP286" s="68" t="s">
        <v>1751</v>
      </c>
      <c r="AQ286" s="68" t="s">
        <v>1751</v>
      </c>
      <c r="AR286" s="68" t="s">
        <v>1751</v>
      </c>
      <c r="AS286" s="68" t="s">
        <v>1751</v>
      </c>
      <c r="AT286" s="68" t="s">
        <v>1751</v>
      </c>
      <c r="AU286" s="68" t="s">
        <v>1751</v>
      </c>
      <c r="AV286" s="68" t="s">
        <v>1751</v>
      </c>
      <c r="AW286" s="68" t="s">
        <v>1751</v>
      </c>
      <c r="AX286" s="68" t="s">
        <v>1751</v>
      </c>
      <c r="AY286" s="68" t="s">
        <v>1751</v>
      </c>
      <c r="AZ286" s="68" t="s">
        <v>1751</v>
      </c>
      <c r="BA286" s="68" t="s">
        <v>1751</v>
      </c>
      <c r="BB286" s="68" t="s">
        <v>1751</v>
      </c>
      <c r="BC286" s="68" t="s">
        <v>1751</v>
      </c>
      <c r="BD286" s="68" t="s">
        <v>1751</v>
      </c>
      <c r="BE286" s="68" t="s">
        <v>1751</v>
      </c>
      <c r="BF286" s="68" t="s">
        <v>1751</v>
      </c>
      <c r="BG286" s="68" t="s">
        <v>1751</v>
      </c>
      <c r="BH286" s="68" t="s">
        <v>1751</v>
      </c>
      <c r="BI286" s="68" t="s">
        <v>1751</v>
      </c>
      <c r="BJ286" s="68" t="s">
        <v>1751</v>
      </c>
      <c r="BK286" s="68" t="s">
        <v>1751</v>
      </c>
      <c r="BM286" s="68" t="s">
        <v>1751</v>
      </c>
    </row>
    <row r="287" spans="1:65">
      <c r="A287" s="132">
        <v>45186</v>
      </c>
      <c r="B287" s="68" t="s">
        <v>1751</v>
      </c>
      <c r="C287" s="68">
        <v>110</v>
      </c>
      <c r="D287" s="68" t="s">
        <v>1751</v>
      </c>
      <c r="E287" s="68" t="s">
        <v>1751</v>
      </c>
      <c r="F287" s="68">
        <v>160</v>
      </c>
      <c r="G287" s="68">
        <v>25</v>
      </c>
      <c r="H287" s="68" t="s">
        <v>1751</v>
      </c>
      <c r="I287" s="68">
        <v>200</v>
      </c>
      <c r="J287" s="68" t="s">
        <v>1751</v>
      </c>
      <c r="K287" s="68" t="s">
        <v>1751</v>
      </c>
      <c r="L287" s="68">
        <v>50</v>
      </c>
      <c r="M287" s="68" t="s">
        <v>1751</v>
      </c>
      <c r="N287" s="68" t="s">
        <v>1751</v>
      </c>
      <c r="O287" s="68">
        <v>60</v>
      </c>
      <c r="P287" s="68">
        <v>40</v>
      </c>
      <c r="Q287" s="68" t="s">
        <v>1751</v>
      </c>
      <c r="R287" s="68" t="s">
        <v>1751</v>
      </c>
      <c r="S287" s="68" t="s">
        <v>1751</v>
      </c>
      <c r="T287" s="68" t="s">
        <v>1751</v>
      </c>
      <c r="U287" s="68">
        <v>180</v>
      </c>
      <c r="V287" s="68" t="s">
        <v>1751</v>
      </c>
      <c r="W287" s="68" t="s">
        <v>1751</v>
      </c>
      <c r="X287" s="68" t="s">
        <v>1751</v>
      </c>
      <c r="Y287" s="68" t="s">
        <v>1751</v>
      </c>
      <c r="Z287" s="68" t="s">
        <v>1751</v>
      </c>
      <c r="AA287" s="68" t="s">
        <v>1751</v>
      </c>
      <c r="AB287" s="68" t="s">
        <v>1751</v>
      </c>
      <c r="AC287" s="68" t="s">
        <v>1751</v>
      </c>
      <c r="AD287" s="68" t="s">
        <v>1751</v>
      </c>
      <c r="AE287" s="68" t="s">
        <v>1751</v>
      </c>
      <c r="AF287" s="68" t="s">
        <v>1751</v>
      </c>
      <c r="AG287" s="68">
        <v>25</v>
      </c>
      <c r="AH287" s="68" t="s">
        <v>1751</v>
      </c>
      <c r="AI287" s="68" t="s">
        <v>1751</v>
      </c>
      <c r="AJ287" s="68" t="s">
        <v>1751</v>
      </c>
      <c r="AK287" s="68" t="s">
        <v>1751</v>
      </c>
      <c r="AL287" s="68" t="s">
        <v>1751</v>
      </c>
      <c r="AM287" s="68" t="s">
        <v>1751</v>
      </c>
      <c r="AN287" s="68" t="s">
        <v>1751</v>
      </c>
      <c r="AO287" s="68" t="s">
        <v>1751</v>
      </c>
      <c r="AP287" s="68" t="s">
        <v>1751</v>
      </c>
      <c r="AQ287" s="68" t="s">
        <v>1751</v>
      </c>
      <c r="AR287" s="68">
        <v>135</v>
      </c>
      <c r="AS287" s="68" t="s">
        <v>1751</v>
      </c>
      <c r="AT287" s="68" t="s">
        <v>1751</v>
      </c>
      <c r="AU287" s="68" t="s">
        <v>1751</v>
      </c>
      <c r="AV287" s="68" t="s">
        <v>1751</v>
      </c>
      <c r="AW287" s="68" t="s">
        <v>1751</v>
      </c>
      <c r="AX287" s="68" t="s">
        <v>1751</v>
      </c>
      <c r="AY287" s="68">
        <v>128</v>
      </c>
      <c r="AZ287" s="68" t="s">
        <v>1751</v>
      </c>
      <c r="BA287" s="68" t="s">
        <v>1751</v>
      </c>
      <c r="BB287" s="68" t="s">
        <v>1751</v>
      </c>
      <c r="BC287" s="68" t="s">
        <v>1751</v>
      </c>
      <c r="BD287" s="68" t="s">
        <v>1751</v>
      </c>
      <c r="BE287" s="68" t="s">
        <v>1751</v>
      </c>
      <c r="BF287" s="68" t="s">
        <v>1751</v>
      </c>
      <c r="BG287" s="68" t="s">
        <v>1751</v>
      </c>
      <c r="BH287" s="68" t="s">
        <v>1751</v>
      </c>
      <c r="BI287" s="68" t="s">
        <v>1751</v>
      </c>
      <c r="BJ287" s="68" t="s">
        <v>1751</v>
      </c>
      <c r="BK287" s="68" t="s">
        <v>1751</v>
      </c>
      <c r="BM287" s="68" t="s">
        <v>1751</v>
      </c>
    </row>
    <row r="288" spans="1:65">
      <c r="A288" s="132">
        <v>45187</v>
      </c>
      <c r="B288" s="68" t="s">
        <v>1751</v>
      </c>
      <c r="C288" s="68" t="s">
        <v>1751</v>
      </c>
      <c r="D288" s="68" t="s">
        <v>1751</v>
      </c>
      <c r="E288" s="68" t="s">
        <v>1751</v>
      </c>
      <c r="F288" s="68" t="s">
        <v>1751</v>
      </c>
      <c r="G288" s="68">
        <v>25</v>
      </c>
      <c r="H288" s="68">
        <v>25</v>
      </c>
      <c r="I288" s="68" t="s">
        <v>1751</v>
      </c>
      <c r="J288" s="68" t="s">
        <v>1751</v>
      </c>
      <c r="K288" s="68" t="s">
        <v>1751</v>
      </c>
      <c r="L288" s="68">
        <v>25</v>
      </c>
      <c r="M288" s="68" t="s">
        <v>1751</v>
      </c>
      <c r="N288" s="68" t="s">
        <v>1751</v>
      </c>
      <c r="O288" s="68" t="s">
        <v>1751</v>
      </c>
      <c r="P288" s="68" t="s">
        <v>1751</v>
      </c>
      <c r="Q288" s="68" t="s">
        <v>1751</v>
      </c>
      <c r="R288" s="68" t="s">
        <v>1751</v>
      </c>
      <c r="S288" s="68" t="s">
        <v>1751</v>
      </c>
      <c r="T288" s="68" t="s">
        <v>1751</v>
      </c>
      <c r="U288" s="68">
        <v>60</v>
      </c>
      <c r="V288" s="68">
        <v>100</v>
      </c>
      <c r="W288" s="68" t="s">
        <v>1751</v>
      </c>
      <c r="X288" s="68" t="s">
        <v>1751</v>
      </c>
      <c r="Y288" s="68" t="s">
        <v>1751</v>
      </c>
      <c r="Z288" s="68" t="s">
        <v>1751</v>
      </c>
      <c r="AA288" s="68" t="s">
        <v>1751</v>
      </c>
      <c r="AB288" s="68" t="s">
        <v>1751</v>
      </c>
      <c r="AC288" s="68" t="s">
        <v>1751</v>
      </c>
      <c r="AD288" s="68" t="s">
        <v>1751</v>
      </c>
      <c r="AE288" s="68" t="s">
        <v>1751</v>
      </c>
      <c r="AF288" s="68" t="s">
        <v>1751</v>
      </c>
      <c r="AG288" s="68">
        <v>100</v>
      </c>
      <c r="AH288" s="68" t="s">
        <v>1751</v>
      </c>
      <c r="AI288" s="68" t="s">
        <v>1751</v>
      </c>
      <c r="AJ288" s="68" t="s">
        <v>1751</v>
      </c>
      <c r="AK288" s="68" t="s">
        <v>1751</v>
      </c>
      <c r="AL288" s="68" t="s">
        <v>1751</v>
      </c>
      <c r="AM288" s="68" t="s">
        <v>1751</v>
      </c>
      <c r="AN288" s="68" t="s">
        <v>1751</v>
      </c>
      <c r="AO288" s="68" t="s">
        <v>1751</v>
      </c>
      <c r="AP288" s="68" t="s">
        <v>1751</v>
      </c>
      <c r="AQ288" s="68">
        <v>25</v>
      </c>
      <c r="AR288" s="68" t="s">
        <v>1751</v>
      </c>
      <c r="AS288" s="68" t="s">
        <v>1751</v>
      </c>
      <c r="AT288" s="68" t="s">
        <v>1751</v>
      </c>
      <c r="AU288" s="68" t="s">
        <v>1751</v>
      </c>
      <c r="AV288" s="68" t="s">
        <v>1751</v>
      </c>
      <c r="AW288" s="68" t="s">
        <v>1751</v>
      </c>
      <c r="AX288" s="68" t="s">
        <v>1751</v>
      </c>
      <c r="AY288" s="68" t="s">
        <v>1751</v>
      </c>
      <c r="AZ288" s="68">
        <v>25</v>
      </c>
      <c r="BA288" s="68" t="s">
        <v>1751</v>
      </c>
      <c r="BB288" s="68" t="s">
        <v>1751</v>
      </c>
      <c r="BC288" s="68" t="s">
        <v>1751</v>
      </c>
      <c r="BD288" s="68" t="s">
        <v>1751</v>
      </c>
      <c r="BE288" s="68" t="s">
        <v>1751</v>
      </c>
      <c r="BF288" s="68" t="s">
        <v>1751</v>
      </c>
      <c r="BG288" s="68" t="s">
        <v>1751</v>
      </c>
      <c r="BH288" s="68" t="s">
        <v>1751</v>
      </c>
      <c r="BI288" s="68" t="s">
        <v>1751</v>
      </c>
      <c r="BJ288" s="68" t="s">
        <v>1751</v>
      </c>
      <c r="BK288" s="68" t="s">
        <v>1751</v>
      </c>
      <c r="BM288" s="68" t="s">
        <v>1751</v>
      </c>
    </row>
    <row r="289" spans="1:65">
      <c r="A289" s="132">
        <v>45188</v>
      </c>
      <c r="B289" s="68" t="s">
        <v>1751</v>
      </c>
      <c r="C289" s="68" t="s">
        <v>1751</v>
      </c>
      <c r="D289" s="68" t="s">
        <v>1751</v>
      </c>
      <c r="E289" s="68" t="s">
        <v>1751</v>
      </c>
      <c r="F289" s="68">
        <v>125</v>
      </c>
      <c r="G289" s="68" t="s">
        <v>1751</v>
      </c>
      <c r="H289" s="68" t="s">
        <v>1751</v>
      </c>
      <c r="I289" s="68" t="s">
        <v>1751</v>
      </c>
      <c r="J289" s="68">
        <v>75</v>
      </c>
      <c r="K289" s="68">
        <v>10</v>
      </c>
      <c r="L289" s="68" t="s">
        <v>1751</v>
      </c>
      <c r="M289" s="68" t="s">
        <v>1751</v>
      </c>
      <c r="N289" s="68" t="s">
        <v>1751</v>
      </c>
      <c r="O289" s="68" t="s">
        <v>1751</v>
      </c>
      <c r="P289" s="68" t="s">
        <v>1751</v>
      </c>
      <c r="Q289" s="68" t="s">
        <v>1751</v>
      </c>
      <c r="R289" s="68" t="s">
        <v>1751</v>
      </c>
      <c r="S289" s="68" t="s">
        <v>1751</v>
      </c>
      <c r="T289" s="68" t="s">
        <v>1751</v>
      </c>
      <c r="U289" s="68" t="s">
        <v>1751</v>
      </c>
      <c r="V289" s="68" t="s">
        <v>1751</v>
      </c>
      <c r="W289" s="68" t="s">
        <v>1751</v>
      </c>
      <c r="X289" s="68" t="s">
        <v>1751</v>
      </c>
      <c r="Y289" s="68" t="s">
        <v>1751</v>
      </c>
      <c r="Z289" s="68" t="s">
        <v>1751</v>
      </c>
      <c r="AA289" s="68" t="s">
        <v>1751</v>
      </c>
      <c r="AB289" s="68" t="s">
        <v>1751</v>
      </c>
      <c r="AC289" s="68" t="s">
        <v>1751</v>
      </c>
      <c r="AD289" s="68" t="s">
        <v>1751</v>
      </c>
      <c r="AE289" s="68" t="s">
        <v>1751</v>
      </c>
      <c r="AF289" s="68" t="s">
        <v>1751</v>
      </c>
      <c r="AG289" s="68">
        <v>46</v>
      </c>
      <c r="AH289" s="68" t="s">
        <v>1751</v>
      </c>
      <c r="AI289" s="68" t="s">
        <v>1751</v>
      </c>
      <c r="AJ289" s="68" t="s">
        <v>1751</v>
      </c>
      <c r="AK289" s="68" t="s">
        <v>1751</v>
      </c>
      <c r="AL289" s="68" t="s">
        <v>1751</v>
      </c>
      <c r="AM289" s="68" t="s">
        <v>1751</v>
      </c>
      <c r="AN289" s="68" t="s">
        <v>1751</v>
      </c>
      <c r="AO289" s="68" t="s">
        <v>1751</v>
      </c>
      <c r="AP289" s="68" t="s">
        <v>1751</v>
      </c>
      <c r="AQ289" s="68" t="s">
        <v>1751</v>
      </c>
      <c r="AR289" s="68">
        <v>50</v>
      </c>
      <c r="AS289" s="68" t="s">
        <v>1751</v>
      </c>
      <c r="AT289" s="68" t="s">
        <v>1751</v>
      </c>
      <c r="AU289" s="68" t="s">
        <v>1751</v>
      </c>
      <c r="AV289" s="68" t="s">
        <v>1751</v>
      </c>
      <c r="AW289" s="68" t="s">
        <v>1751</v>
      </c>
      <c r="AX289" s="68" t="s">
        <v>1751</v>
      </c>
      <c r="AY289" s="68" t="s">
        <v>1751</v>
      </c>
      <c r="AZ289" s="68" t="s">
        <v>1751</v>
      </c>
      <c r="BA289" s="68" t="s">
        <v>1751</v>
      </c>
      <c r="BB289" s="68" t="s">
        <v>1751</v>
      </c>
      <c r="BC289" s="68" t="s">
        <v>1751</v>
      </c>
      <c r="BD289" s="68" t="s">
        <v>1751</v>
      </c>
      <c r="BE289" s="68" t="s">
        <v>1751</v>
      </c>
      <c r="BF289" s="68" t="s">
        <v>1751</v>
      </c>
      <c r="BG289" s="68" t="s">
        <v>1751</v>
      </c>
      <c r="BH289" s="68" t="s">
        <v>1751</v>
      </c>
      <c r="BI289" s="68" t="s">
        <v>1751</v>
      </c>
      <c r="BJ289" s="68" t="s">
        <v>1751</v>
      </c>
      <c r="BK289" s="68" t="s">
        <v>1751</v>
      </c>
      <c r="BM289" s="68" t="s">
        <v>1751</v>
      </c>
    </row>
    <row r="290" spans="1:65">
      <c r="A290" s="132">
        <v>45189</v>
      </c>
      <c r="B290" s="68" t="s">
        <v>1751</v>
      </c>
      <c r="C290" s="68" t="s">
        <v>1751</v>
      </c>
      <c r="D290" s="68" t="s">
        <v>1751</v>
      </c>
      <c r="E290" s="68" t="s">
        <v>1751</v>
      </c>
      <c r="F290" s="68" t="s">
        <v>1751</v>
      </c>
      <c r="G290" s="68" t="s">
        <v>1751</v>
      </c>
      <c r="H290" s="68" t="s">
        <v>1751</v>
      </c>
      <c r="I290" s="68" t="s">
        <v>1751</v>
      </c>
      <c r="J290" s="68" t="s">
        <v>1751</v>
      </c>
      <c r="K290" s="68" t="s">
        <v>1751</v>
      </c>
      <c r="L290" s="68" t="s">
        <v>1751</v>
      </c>
      <c r="M290" s="68" t="s">
        <v>1751</v>
      </c>
      <c r="N290" s="68" t="s">
        <v>1751</v>
      </c>
      <c r="O290" s="68" t="s">
        <v>1751</v>
      </c>
      <c r="P290" s="68" t="s">
        <v>1751</v>
      </c>
      <c r="Q290" s="68" t="s">
        <v>1751</v>
      </c>
      <c r="R290" s="68" t="s">
        <v>1751</v>
      </c>
      <c r="S290" s="68" t="s">
        <v>1751</v>
      </c>
      <c r="T290" s="68" t="s">
        <v>1751</v>
      </c>
      <c r="U290" s="68" t="s">
        <v>1751</v>
      </c>
      <c r="V290" s="68" t="s">
        <v>1751</v>
      </c>
      <c r="W290" s="68" t="s">
        <v>1751</v>
      </c>
      <c r="X290" s="68" t="s">
        <v>1751</v>
      </c>
      <c r="Y290" s="68" t="s">
        <v>1751</v>
      </c>
      <c r="Z290" s="68" t="s">
        <v>1751</v>
      </c>
      <c r="AA290" s="68" t="s">
        <v>1751</v>
      </c>
      <c r="AB290" s="68" t="s">
        <v>1751</v>
      </c>
      <c r="AC290" s="68" t="s">
        <v>1751</v>
      </c>
      <c r="AD290" s="68" t="s">
        <v>1751</v>
      </c>
      <c r="AE290" s="68" t="s">
        <v>1751</v>
      </c>
      <c r="AF290" s="68" t="s">
        <v>1751</v>
      </c>
      <c r="AG290" s="68" t="s">
        <v>1751</v>
      </c>
      <c r="AH290" s="68" t="s">
        <v>1751</v>
      </c>
      <c r="AI290" s="68" t="s">
        <v>1751</v>
      </c>
      <c r="AJ290" s="68" t="s">
        <v>1751</v>
      </c>
      <c r="AK290" s="68" t="s">
        <v>1751</v>
      </c>
      <c r="AL290" s="68" t="s">
        <v>1751</v>
      </c>
      <c r="AM290" s="68" t="s">
        <v>1751</v>
      </c>
      <c r="AN290" s="68" t="s">
        <v>1751</v>
      </c>
      <c r="AO290" s="68" t="s">
        <v>1751</v>
      </c>
      <c r="AP290" s="68" t="s">
        <v>1751</v>
      </c>
      <c r="AQ290" s="68" t="s">
        <v>1751</v>
      </c>
      <c r="AR290" s="68" t="s">
        <v>1751</v>
      </c>
      <c r="AS290" s="68" t="s">
        <v>1751</v>
      </c>
      <c r="AT290" s="68" t="s">
        <v>1751</v>
      </c>
      <c r="AU290" s="68" t="s">
        <v>1751</v>
      </c>
      <c r="AV290" s="68" t="s">
        <v>1751</v>
      </c>
      <c r="AW290" s="68" t="s">
        <v>1751</v>
      </c>
      <c r="AX290" s="68" t="s">
        <v>1751</v>
      </c>
      <c r="AY290" s="68" t="s">
        <v>1751</v>
      </c>
      <c r="AZ290" s="68" t="s">
        <v>1751</v>
      </c>
      <c r="BA290" s="68" t="s">
        <v>1751</v>
      </c>
      <c r="BB290" s="68" t="s">
        <v>1751</v>
      </c>
      <c r="BC290" s="68" t="s">
        <v>1751</v>
      </c>
      <c r="BD290" s="68" t="s">
        <v>1751</v>
      </c>
      <c r="BE290" s="68" t="s">
        <v>1751</v>
      </c>
      <c r="BF290" s="68" t="s">
        <v>1751</v>
      </c>
      <c r="BG290" s="68" t="s">
        <v>1751</v>
      </c>
      <c r="BH290" s="68" t="s">
        <v>1751</v>
      </c>
      <c r="BI290" s="68" t="s">
        <v>1751</v>
      </c>
      <c r="BJ290" s="68" t="s">
        <v>1751</v>
      </c>
      <c r="BK290" s="68" t="s">
        <v>1751</v>
      </c>
      <c r="BM290" s="68" t="s">
        <v>1751</v>
      </c>
    </row>
    <row r="291" spans="1:65">
      <c r="A291" s="132">
        <v>45190</v>
      </c>
      <c r="B291" s="68" t="s">
        <v>1751</v>
      </c>
      <c r="C291" s="68" t="s">
        <v>1751</v>
      </c>
      <c r="D291" s="68" t="s">
        <v>1751</v>
      </c>
      <c r="E291" s="68" t="s">
        <v>1751</v>
      </c>
      <c r="F291" s="68" t="s">
        <v>1751</v>
      </c>
      <c r="G291" s="68" t="s">
        <v>1751</v>
      </c>
      <c r="H291" s="68" t="s">
        <v>1751</v>
      </c>
      <c r="I291" s="68" t="s">
        <v>1751</v>
      </c>
      <c r="J291" s="68" t="s">
        <v>1751</v>
      </c>
      <c r="K291" s="68" t="s">
        <v>1751</v>
      </c>
      <c r="L291" s="68">
        <v>50</v>
      </c>
      <c r="M291" s="68" t="s">
        <v>1751</v>
      </c>
      <c r="N291" s="68" t="s">
        <v>1751</v>
      </c>
      <c r="O291" s="68">
        <v>80</v>
      </c>
      <c r="P291" s="68">
        <v>25</v>
      </c>
      <c r="Q291" s="68" t="s">
        <v>1751</v>
      </c>
      <c r="R291" s="68" t="s">
        <v>1751</v>
      </c>
      <c r="S291" s="68" t="s">
        <v>1751</v>
      </c>
      <c r="T291" s="68" t="s">
        <v>1751</v>
      </c>
      <c r="U291" s="68">
        <v>90</v>
      </c>
      <c r="V291" s="68" t="s">
        <v>1751</v>
      </c>
      <c r="W291" s="68" t="s">
        <v>1751</v>
      </c>
      <c r="X291" s="68" t="s">
        <v>1751</v>
      </c>
      <c r="Y291" s="68" t="s">
        <v>1751</v>
      </c>
      <c r="Z291" s="68" t="s">
        <v>1751</v>
      </c>
      <c r="AA291" s="68" t="s">
        <v>1751</v>
      </c>
      <c r="AB291" s="68" t="s">
        <v>1751</v>
      </c>
      <c r="AC291" s="68" t="s">
        <v>1751</v>
      </c>
      <c r="AD291" s="68">
        <v>45</v>
      </c>
      <c r="AE291" s="68">
        <v>20</v>
      </c>
      <c r="AF291" s="68" t="s">
        <v>1751</v>
      </c>
      <c r="AG291" s="68" t="s">
        <v>1751</v>
      </c>
      <c r="AH291" s="68" t="s">
        <v>1751</v>
      </c>
      <c r="AI291" s="68" t="s">
        <v>1751</v>
      </c>
      <c r="AJ291" s="68" t="s">
        <v>1751</v>
      </c>
      <c r="AK291" s="68">
        <v>2285</v>
      </c>
      <c r="AL291" s="68" t="s">
        <v>1751</v>
      </c>
      <c r="AM291" s="68" t="s">
        <v>1751</v>
      </c>
      <c r="AN291" s="68" t="s">
        <v>1751</v>
      </c>
      <c r="AO291" s="68" t="s">
        <v>1751</v>
      </c>
      <c r="AP291" s="68" t="s">
        <v>1751</v>
      </c>
      <c r="AQ291" s="68" t="s">
        <v>1751</v>
      </c>
      <c r="AR291" s="68">
        <v>75</v>
      </c>
      <c r="AS291" s="68" t="s">
        <v>1751</v>
      </c>
      <c r="AT291" s="68" t="s">
        <v>1751</v>
      </c>
      <c r="AU291" s="68" t="s">
        <v>1751</v>
      </c>
      <c r="AV291" s="68" t="s">
        <v>1751</v>
      </c>
      <c r="AW291" s="68" t="s">
        <v>1751</v>
      </c>
      <c r="AX291" s="68" t="s">
        <v>1751</v>
      </c>
      <c r="AY291" s="68" t="s">
        <v>1751</v>
      </c>
      <c r="AZ291" s="68" t="s">
        <v>1751</v>
      </c>
      <c r="BA291" s="68" t="s">
        <v>1751</v>
      </c>
      <c r="BB291" s="68" t="s">
        <v>1751</v>
      </c>
      <c r="BC291" s="68" t="s">
        <v>1751</v>
      </c>
      <c r="BD291" s="68" t="s">
        <v>1751</v>
      </c>
      <c r="BE291" s="68" t="s">
        <v>1751</v>
      </c>
      <c r="BF291" s="68" t="s">
        <v>1751</v>
      </c>
      <c r="BG291" s="68" t="s">
        <v>1751</v>
      </c>
      <c r="BH291" s="68" t="s">
        <v>1751</v>
      </c>
      <c r="BI291" s="68" t="s">
        <v>1751</v>
      </c>
      <c r="BJ291" s="68" t="s">
        <v>1751</v>
      </c>
      <c r="BK291" s="68" t="s">
        <v>1751</v>
      </c>
      <c r="BM291" s="68" t="s">
        <v>1751</v>
      </c>
    </row>
    <row r="292" spans="1:65">
      <c r="A292" s="132">
        <v>45191</v>
      </c>
      <c r="B292" s="68" t="s">
        <v>1751</v>
      </c>
      <c r="C292" s="68" t="s">
        <v>1751</v>
      </c>
      <c r="D292" s="68" t="s">
        <v>1751</v>
      </c>
      <c r="E292" s="68" t="s">
        <v>1751</v>
      </c>
      <c r="F292" s="68" t="s">
        <v>1751</v>
      </c>
      <c r="G292" s="68" t="s">
        <v>1751</v>
      </c>
      <c r="H292" s="68" t="s">
        <v>1751</v>
      </c>
      <c r="I292" s="68" t="s">
        <v>1751</v>
      </c>
      <c r="J292" s="68" t="s">
        <v>1751</v>
      </c>
      <c r="K292" s="68" t="s">
        <v>1751</v>
      </c>
      <c r="L292" s="68" t="s">
        <v>1751</v>
      </c>
      <c r="M292" s="68" t="s">
        <v>1751</v>
      </c>
      <c r="N292" s="68" t="s">
        <v>1751</v>
      </c>
      <c r="O292" s="68" t="s">
        <v>1751</v>
      </c>
      <c r="P292" s="68" t="s">
        <v>1751</v>
      </c>
      <c r="Q292" s="68" t="s">
        <v>1751</v>
      </c>
      <c r="R292" s="68" t="s">
        <v>1751</v>
      </c>
      <c r="S292" s="68" t="s">
        <v>1751</v>
      </c>
      <c r="T292" s="68" t="s">
        <v>1751</v>
      </c>
      <c r="U292" s="68" t="s">
        <v>1751</v>
      </c>
      <c r="V292" s="68" t="s">
        <v>1751</v>
      </c>
      <c r="W292" s="68" t="s">
        <v>1751</v>
      </c>
      <c r="X292" s="68" t="s">
        <v>1751</v>
      </c>
      <c r="Y292" s="68" t="s">
        <v>1751</v>
      </c>
      <c r="Z292" s="68" t="s">
        <v>1751</v>
      </c>
      <c r="AA292" s="68" t="s">
        <v>1751</v>
      </c>
      <c r="AB292" s="68" t="s">
        <v>1751</v>
      </c>
      <c r="AC292" s="68" t="s">
        <v>1751</v>
      </c>
      <c r="AD292" s="68" t="s">
        <v>1751</v>
      </c>
      <c r="AE292" s="68" t="s">
        <v>1751</v>
      </c>
      <c r="AF292" s="68" t="s">
        <v>1751</v>
      </c>
      <c r="AG292" s="68" t="s">
        <v>1751</v>
      </c>
      <c r="AH292" s="68" t="s">
        <v>1751</v>
      </c>
      <c r="AI292" s="68" t="s">
        <v>1751</v>
      </c>
      <c r="AJ292" s="68" t="s">
        <v>1751</v>
      </c>
      <c r="AK292" s="68" t="s">
        <v>1751</v>
      </c>
      <c r="AL292" s="68" t="s">
        <v>1751</v>
      </c>
      <c r="AM292" s="68" t="s">
        <v>1751</v>
      </c>
      <c r="AN292" s="68" t="s">
        <v>1751</v>
      </c>
      <c r="AO292" s="68" t="s">
        <v>1751</v>
      </c>
      <c r="AP292" s="68" t="s">
        <v>1751</v>
      </c>
      <c r="AQ292" s="68" t="s">
        <v>1751</v>
      </c>
      <c r="AR292" s="68" t="s">
        <v>1751</v>
      </c>
      <c r="AS292" s="68" t="s">
        <v>1751</v>
      </c>
      <c r="AT292" s="68" t="s">
        <v>1751</v>
      </c>
      <c r="AU292" s="68" t="s">
        <v>1751</v>
      </c>
      <c r="AV292" s="68" t="s">
        <v>1751</v>
      </c>
      <c r="AW292" s="68" t="s">
        <v>1751</v>
      </c>
      <c r="AX292" s="68" t="s">
        <v>1751</v>
      </c>
      <c r="AY292" s="68" t="s">
        <v>1751</v>
      </c>
      <c r="AZ292" s="68" t="s">
        <v>1751</v>
      </c>
      <c r="BA292" s="68" t="s">
        <v>1751</v>
      </c>
      <c r="BB292" s="68" t="s">
        <v>1751</v>
      </c>
      <c r="BC292" s="68" t="s">
        <v>1751</v>
      </c>
      <c r="BD292" s="68" t="s">
        <v>1751</v>
      </c>
      <c r="BE292" s="68" t="s">
        <v>1751</v>
      </c>
      <c r="BF292" s="68" t="s">
        <v>1751</v>
      </c>
      <c r="BG292" s="68" t="s">
        <v>1751</v>
      </c>
      <c r="BH292" s="68" t="s">
        <v>1751</v>
      </c>
      <c r="BI292" s="68" t="s">
        <v>1751</v>
      </c>
      <c r="BJ292" s="68" t="s">
        <v>1751</v>
      </c>
      <c r="BK292" s="68" t="s">
        <v>1751</v>
      </c>
      <c r="BM292" s="68" t="s">
        <v>1751</v>
      </c>
    </row>
    <row r="293" spans="1:65">
      <c r="A293" s="132">
        <v>45192</v>
      </c>
      <c r="B293" s="68" t="s">
        <v>1751</v>
      </c>
      <c r="C293" s="68" t="s">
        <v>1751</v>
      </c>
      <c r="D293" s="68" t="s">
        <v>1751</v>
      </c>
      <c r="E293" s="68" t="s">
        <v>1751</v>
      </c>
      <c r="F293" s="68" t="s">
        <v>1751</v>
      </c>
      <c r="G293" s="68" t="s">
        <v>1751</v>
      </c>
      <c r="H293" s="68" t="s">
        <v>1751</v>
      </c>
      <c r="I293" s="68" t="s">
        <v>1751</v>
      </c>
      <c r="J293" s="68" t="s">
        <v>1751</v>
      </c>
      <c r="K293" s="68" t="s">
        <v>1751</v>
      </c>
      <c r="L293" s="68" t="s">
        <v>1751</v>
      </c>
      <c r="M293" s="68" t="s">
        <v>1751</v>
      </c>
      <c r="N293" s="68" t="s">
        <v>1751</v>
      </c>
      <c r="O293" s="68" t="s">
        <v>1751</v>
      </c>
      <c r="P293" s="68" t="s">
        <v>1751</v>
      </c>
      <c r="Q293" s="68" t="s">
        <v>1751</v>
      </c>
      <c r="R293" s="68" t="s">
        <v>1751</v>
      </c>
      <c r="S293" s="68" t="s">
        <v>1751</v>
      </c>
      <c r="T293" s="68" t="s">
        <v>1751</v>
      </c>
      <c r="U293" s="68" t="s">
        <v>1751</v>
      </c>
      <c r="V293" s="68" t="s">
        <v>1751</v>
      </c>
      <c r="W293" s="68" t="s">
        <v>1751</v>
      </c>
      <c r="X293" s="68" t="s">
        <v>1751</v>
      </c>
      <c r="Y293" s="68" t="s">
        <v>1751</v>
      </c>
      <c r="Z293" s="68" t="s">
        <v>1751</v>
      </c>
      <c r="AA293" s="68" t="s">
        <v>1751</v>
      </c>
      <c r="AB293" s="68" t="s">
        <v>1751</v>
      </c>
      <c r="AC293" s="68" t="s">
        <v>1751</v>
      </c>
      <c r="AD293" s="68" t="s">
        <v>1751</v>
      </c>
      <c r="AE293" s="68" t="s">
        <v>1751</v>
      </c>
      <c r="AF293" s="68" t="s">
        <v>1751</v>
      </c>
      <c r="AG293" s="68" t="s">
        <v>1751</v>
      </c>
      <c r="AH293" s="68" t="s">
        <v>1751</v>
      </c>
      <c r="AI293" s="68" t="s">
        <v>1751</v>
      </c>
      <c r="AJ293" s="68" t="s">
        <v>1751</v>
      </c>
      <c r="AK293" s="68" t="s">
        <v>1751</v>
      </c>
      <c r="AL293" s="68" t="s">
        <v>1751</v>
      </c>
      <c r="AM293" s="68" t="s">
        <v>1751</v>
      </c>
      <c r="AN293" s="68" t="s">
        <v>1751</v>
      </c>
      <c r="AO293" s="68" t="s">
        <v>1751</v>
      </c>
      <c r="AP293" s="68" t="s">
        <v>1751</v>
      </c>
      <c r="AQ293" s="68" t="s">
        <v>1751</v>
      </c>
      <c r="AR293" s="68" t="s">
        <v>1751</v>
      </c>
      <c r="AS293" s="68" t="s">
        <v>1751</v>
      </c>
      <c r="AT293" s="68" t="s">
        <v>1751</v>
      </c>
      <c r="AU293" s="68" t="s">
        <v>1751</v>
      </c>
      <c r="AV293" s="68" t="s">
        <v>1751</v>
      </c>
      <c r="AW293" s="68" t="s">
        <v>1751</v>
      </c>
      <c r="AX293" s="68" t="s">
        <v>1751</v>
      </c>
      <c r="AY293" s="68" t="s">
        <v>1751</v>
      </c>
      <c r="AZ293" s="68" t="s">
        <v>1751</v>
      </c>
      <c r="BA293" s="68" t="s">
        <v>1751</v>
      </c>
      <c r="BB293" s="68" t="s">
        <v>1751</v>
      </c>
      <c r="BC293" s="68" t="s">
        <v>1751</v>
      </c>
      <c r="BD293" s="68" t="s">
        <v>1751</v>
      </c>
      <c r="BE293" s="68" t="s">
        <v>1751</v>
      </c>
      <c r="BF293" s="68" t="s">
        <v>1751</v>
      </c>
      <c r="BG293" s="68" t="s">
        <v>1751</v>
      </c>
      <c r="BH293" s="68" t="s">
        <v>1751</v>
      </c>
      <c r="BI293" s="68" t="s">
        <v>1751</v>
      </c>
      <c r="BJ293" s="68" t="s">
        <v>1751</v>
      </c>
      <c r="BK293" s="68" t="s">
        <v>1751</v>
      </c>
      <c r="BM293" s="68" t="s">
        <v>1751</v>
      </c>
    </row>
    <row r="294" spans="1:65">
      <c r="A294" s="132">
        <v>45193</v>
      </c>
      <c r="B294" s="68" t="s">
        <v>1751</v>
      </c>
      <c r="C294" s="68" t="s">
        <v>1751</v>
      </c>
      <c r="D294" s="68">
        <v>25</v>
      </c>
      <c r="E294" s="68">
        <v>60</v>
      </c>
      <c r="F294" s="68">
        <v>140</v>
      </c>
      <c r="G294" s="68">
        <v>25</v>
      </c>
      <c r="H294" s="68" t="s">
        <v>1751</v>
      </c>
      <c r="I294" s="68" t="s">
        <v>1751</v>
      </c>
      <c r="J294" s="68" t="s">
        <v>1751</v>
      </c>
      <c r="K294" s="68">
        <v>70</v>
      </c>
      <c r="L294" s="68" t="s">
        <v>1751</v>
      </c>
      <c r="M294" s="68" t="s">
        <v>1751</v>
      </c>
      <c r="N294" s="68" t="s">
        <v>1751</v>
      </c>
      <c r="O294" s="68">
        <v>25</v>
      </c>
      <c r="P294" s="68">
        <v>26</v>
      </c>
      <c r="Q294" s="68">
        <v>26</v>
      </c>
      <c r="R294" s="68" t="s">
        <v>1751</v>
      </c>
      <c r="S294" s="68" t="s">
        <v>1751</v>
      </c>
      <c r="T294" s="68" t="s">
        <v>1751</v>
      </c>
      <c r="U294" s="68">
        <v>25</v>
      </c>
      <c r="V294" s="68" t="s">
        <v>1751</v>
      </c>
      <c r="W294" s="68" t="s">
        <v>1751</v>
      </c>
      <c r="X294" s="68" t="s">
        <v>1751</v>
      </c>
      <c r="Y294" s="68" t="s">
        <v>1751</v>
      </c>
      <c r="Z294" s="68" t="s">
        <v>1751</v>
      </c>
      <c r="AA294" s="68" t="s">
        <v>1751</v>
      </c>
      <c r="AB294" s="68" t="s">
        <v>1751</v>
      </c>
      <c r="AC294" s="68" t="s">
        <v>1751</v>
      </c>
      <c r="AD294" s="68" t="s">
        <v>1751</v>
      </c>
      <c r="AE294" s="68">
        <v>45</v>
      </c>
      <c r="AF294" s="68" t="s">
        <v>1751</v>
      </c>
      <c r="AG294" s="68">
        <v>25</v>
      </c>
      <c r="AH294" s="68" t="s">
        <v>1751</v>
      </c>
      <c r="AI294" s="68" t="s">
        <v>1751</v>
      </c>
      <c r="AJ294" s="68" t="s">
        <v>1751</v>
      </c>
      <c r="AK294" s="68">
        <v>100</v>
      </c>
      <c r="AL294" s="68" t="s">
        <v>1751</v>
      </c>
      <c r="AM294" s="68" t="s">
        <v>1751</v>
      </c>
      <c r="AN294" s="68" t="s">
        <v>1751</v>
      </c>
      <c r="AO294" s="68" t="s">
        <v>1751</v>
      </c>
      <c r="AP294" s="68" t="s">
        <v>1751</v>
      </c>
      <c r="AQ294" s="68" t="s">
        <v>1751</v>
      </c>
      <c r="AR294" s="68">
        <v>100</v>
      </c>
      <c r="AS294" s="68" t="s">
        <v>1751</v>
      </c>
      <c r="AT294" s="68" t="s">
        <v>1751</v>
      </c>
      <c r="AU294" s="68" t="s">
        <v>1751</v>
      </c>
      <c r="AV294" s="68" t="s">
        <v>1751</v>
      </c>
      <c r="AW294" s="68" t="s">
        <v>1751</v>
      </c>
      <c r="AX294" s="68" t="s">
        <v>1751</v>
      </c>
      <c r="AY294" s="68">
        <v>110</v>
      </c>
      <c r="AZ294" s="68" t="s">
        <v>1751</v>
      </c>
      <c r="BA294" s="68" t="s">
        <v>1751</v>
      </c>
      <c r="BB294" s="68" t="s">
        <v>1751</v>
      </c>
      <c r="BC294" s="68" t="s">
        <v>1751</v>
      </c>
      <c r="BD294" s="68" t="s">
        <v>1751</v>
      </c>
      <c r="BE294" s="68" t="s">
        <v>1751</v>
      </c>
      <c r="BF294" s="68" t="s">
        <v>1751</v>
      </c>
      <c r="BG294" s="68" t="s">
        <v>1751</v>
      </c>
      <c r="BH294" s="68" t="s">
        <v>1751</v>
      </c>
      <c r="BI294" s="68" t="s">
        <v>1751</v>
      </c>
      <c r="BJ294" s="68" t="s">
        <v>1751</v>
      </c>
      <c r="BK294" s="68" t="s">
        <v>1751</v>
      </c>
      <c r="BM294" s="68" t="s">
        <v>1751</v>
      </c>
    </row>
    <row r="295" spans="1:65">
      <c r="A295" s="132">
        <v>45194</v>
      </c>
      <c r="B295" s="68" t="s">
        <v>1751</v>
      </c>
      <c r="C295" s="68">
        <v>290</v>
      </c>
      <c r="D295" s="68" t="s">
        <v>1751</v>
      </c>
      <c r="E295" s="68" t="s">
        <v>1751</v>
      </c>
      <c r="F295" s="68">
        <v>25</v>
      </c>
      <c r="G295" s="68" t="s">
        <v>1751</v>
      </c>
      <c r="H295" s="68" t="s">
        <v>1751</v>
      </c>
      <c r="I295" s="68">
        <v>300</v>
      </c>
      <c r="J295" s="68">
        <v>38</v>
      </c>
      <c r="K295" s="68" t="s">
        <v>1751</v>
      </c>
      <c r="L295" s="68">
        <v>50</v>
      </c>
      <c r="M295" s="68" t="s">
        <v>1751</v>
      </c>
      <c r="N295" s="68" t="s">
        <v>1751</v>
      </c>
      <c r="O295" s="68">
        <v>100</v>
      </c>
      <c r="P295" s="68" t="s">
        <v>1751</v>
      </c>
      <c r="Q295" s="68" t="s">
        <v>1751</v>
      </c>
      <c r="R295" s="68" t="s">
        <v>1751</v>
      </c>
      <c r="S295" s="68" t="s">
        <v>1751</v>
      </c>
      <c r="T295" s="68" t="s">
        <v>1751</v>
      </c>
      <c r="U295" s="68">
        <v>50</v>
      </c>
      <c r="V295" s="68" t="s">
        <v>1751</v>
      </c>
      <c r="W295" s="68">
        <v>25</v>
      </c>
      <c r="X295" s="68" t="s">
        <v>1751</v>
      </c>
      <c r="Y295" s="68" t="s">
        <v>1751</v>
      </c>
      <c r="Z295" s="68" t="s">
        <v>1751</v>
      </c>
      <c r="AA295" s="68" t="s">
        <v>1751</v>
      </c>
      <c r="AB295" s="68" t="s">
        <v>1751</v>
      </c>
      <c r="AC295" s="68" t="s">
        <v>1751</v>
      </c>
      <c r="AD295" s="68" t="s">
        <v>1751</v>
      </c>
      <c r="AE295" s="68">
        <v>50</v>
      </c>
      <c r="AF295" s="68" t="s">
        <v>1751</v>
      </c>
      <c r="AG295" s="68" t="s">
        <v>1751</v>
      </c>
      <c r="AH295" s="68" t="s">
        <v>1751</v>
      </c>
      <c r="AI295" s="68" t="s">
        <v>1751</v>
      </c>
      <c r="AJ295" s="68" t="s">
        <v>1751</v>
      </c>
      <c r="AK295" s="68">
        <v>460</v>
      </c>
      <c r="AL295" s="68" t="s">
        <v>1751</v>
      </c>
      <c r="AM295" s="68" t="s">
        <v>1751</v>
      </c>
      <c r="AN295" s="68" t="s">
        <v>1751</v>
      </c>
      <c r="AO295" s="68" t="s">
        <v>1751</v>
      </c>
      <c r="AP295" s="68" t="s">
        <v>1751</v>
      </c>
      <c r="AQ295" s="68" t="s">
        <v>1751</v>
      </c>
      <c r="AR295" s="68" t="s">
        <v>1751</v>
      </c>
      <c r="AS295" s="68" t="s">
        <v>1751</v>
      </c>
      <c r="AT295" s="68" t="s">
        <v>1751</v>
      </c>
      <c r="AU295" s="68" t="s">
        <v>1751</v>
      </c>
      <c r="AV295" s="68" t="s">
        <v>1751</v>
      </c>
      <c r="AW295" s="68" t="s">
        <v>1751</v>
      </c>
      <c r="AX295" s="68" t="s">
        <v>1751</v>
      </c>
      <c r="AY295" s="68">
        <v>48</v>
      </c>
      <c r="AZ295" s="68" t="s">
        <v>1751</v>
      </c>
      <c r="BA295" s="68" t="s">
        <v>1751</v>
      </c>
      <c r="BB295" s="68" t="s">
        <v>1751</v>
      </c>
      <c r="BC295" s="68" t="s">
        <v>1751</v>
      </c>
      <c r="BD295" s="68" t="s">
        <v>1751</v>
      </c>
      <c r="BE295" s="68" t="s">
        <v>1751</v>
      </c>
      <c r="BF295" s="68" t="s">
        <v>1751</v>
      </c>
      <c r="BG295" s="68" t="s">
        <v>1751</v>
      </c>
      <c r="BH295" s="68" t="s">
        <v>1751</v>
      </c>
      <c r="BI295" s="68" t="s">
        <v>1751</v>
      </c>
      <c r="BJ295" s="68" t="s">
        <v>1751</v>
      </c>
      <c r="BK295" s="68" t="s">
        <v>1751</v>
      </c>
      <c r="BM295" s="68" t="s">
        <v>1751</v>
      </c>
    </row>
    <row r="296" spans="1:65">
      <c r="A296" s="132">
        <v>45195</v>
      </c>
      <c r="B296" s="68" t="s">
        <v>1751</v>
      </c>
      <c r="C296" s="68" t="s">
        <v>1751</v>
      </c>
      <c r="D296" s="68" t="s">
        <v>1751</v>
      </c>
      <c r="E296" s="68" t="s">
        <v>1751</v>
      </c>
      <c r="F296" s="68">
        <v>70</v>
      </c>
      <c r="G296" s="68">
        <v>25</v>
      </c>
      <c r="H296" s="68" t="s">
        <v>1751</v>
      </c>
      <c r="I296" s="68">
        <v>85</v>
      </c>
      <c r="J296" s="68" t="s">
        <v>1751</v>
      </c>
      <c r="K296" s="68" t="s">
        <v>1751</v>
      </c>
      <c r="L296" s="68">
        <v>100</v>
      </c>
      <c r="M296" s="68" t="s">
        <v>1751</v>
      </c>
      <c r="N296" s="68" t="s">
        <v>1751</v>
      </c>
      <c r="O296" s="68">
        <v>100</v>
      </c>
      <c r="P296" s="68">
        <v>100</v>
      </c>
      <c r="Q296" s="68" t="s">
        <v>1751</v>
      </c>
      <c r="R296" s="68" t="s">
        <v>1751</v>
      </c>
      <c r="S296" s="68" t="s">
        <v>1751</v>
      </c>
      <c r="T296" s="68" t="s">
        <v>1751</v>
      </c>
      <c r="U296" s="68">
        <v>85</v>
      </c>
      <c r="V296" s="68" t="s">
        <v>1751</v>
      </c>
      <c r="W296" s="68">
        <v>30</v>
      </c>
      <c r="X296" s="68" t="s">
        <v>1751</v>
      </c>
      <c r="Y296" s="68" t="s">
        <v>1751</v>
      </c>
      <c r="Z296" s="68" t="s">
        <v>1751</v>
      </c>
      <c r="AA296" s="68" t="s">
        <v>1751</v>
      </c>
      <c r="AB296" s="68" t="s">
        <v>1751</v>
      </c>
      <c r="AC296" s="68" t="s">
        <v>1751</v>
      </c>
      <c r="AD296" s="68" t="s">
        <v>1751</v>
      </c>
      <c r="AE296" s="68">
        <v>165</v>
      </c>
      <c r="AF296" s="68" t="s">
        <v>1751</v>
      </c>
      <c r="AG296" s="68">
        <v>100</v>
      </c>
      <c r="AH296" s="68" t="s">
        <v>1751</v>
      </c>
      <c r="AI296" s="68" t="s">
        <v>1751</v>
      </c>
      <c r="AJ296" s="68" t="s">
        <v>1751</v>
      </c>
      <c r="AK296" s="68">
        <v>35</v>
      </c>
      <c r="AL296" s="68" t="s">
        <v>1751</v>
      </c>
      <c r="AM296" s="68" t="s">
        <v>1751</v>
      </c>
      <c r="AN296" s="68" t="s">
        <v>1751</v>
      </c>
      <c r="AO296" s="68" t="s">
        <v>1751</v>
      </c>
      <c r="AP296" s="68" t="s">
        <v>1751</v>
      </c>
      <c r="AQ296" s="68">
        <v>25</v>
      </c>
      <c r="AR296" s="68">
        <v>100</v>
      </c>
      <c r="AS296" s="68" t="s">
        <v>1751</v>
      </c>
      <c r="AT296" s="68" t="s">
        <v>1751</v>
      </c>
      <c r="AU296" s="68" t="s">
        <v>1751</v>
      </c>
      <c r="AV296" s="68" t="s">
        <v>1751</v>
      </c>
      <c r="AW296" s="68" t="s">
        <v>1751</v>
      </c>
      <c r="AX296" s="68" t="s">
        <v>1751</v>
      </c>
      <c r="AY296" s="68" t="s">
        <v>1751</v>
      </c>
      <c r="AZ296" s="68" t="s">
        <v>1751</v>
      </c>
      <c r="BA296" s="68" t="s">
        <v>1751</v>
      </c>
      <c r="BB296" s="68" t="s">
        <v>1751</v>
      </c>
      <c r="BC296" s="68" t="s">
        <v>1751</v>
      </c>
      <c r="BD296" s="68" t="s">
        <v>1751</v>
      </c>
      <c r="BE296" s="68" t="s">
        <v>1751</v>
      </c>
      <c r="BF296" s="68" t="s">
        <v>1751</v>
      </c>
      <c r="BG296" s="68" t="s">
        <v>1751</v>
      </c>
      <c r="BH296" s="68" t="s">
        <v>1751</v>
      </c>
      <c r="BI296" s="68" t="s">
        <v>1751</v>
      </c>
      <c r="BJ296" s="68" t="s">
        <v>1751</v>
      </c>
      <c r="BK296" s="68" t="s">
        <v>1751</v>
      </c>
      <c r="BM296" s="68" t="s">
        <v>1751</v>
      </c>
    </row>
    <row r="297" spans="1:65">
      <c r="A297" s="132">
        <v>45196</v>
      </c>
      <c r="B297" s="68" t="s">
        <v>1751</v>
      </c>
      <c r="C297" s="68">
        <v>110</v>
      </c>
      <c r="D297" s="68" t="s">
        <v>1751</v>
      </c>
      <c r="E297" s="68" t="s">
        <v>1751</v>
      </c>
      <c r="F297" s="68">
        <v>10</v>
      </c>
      <c r="G297" s="68" t="s">
        <v>1751</v>
      </c>
      <c r="H297" s="68" t="s">
        <v>1751</v>
      </c>
      <c r="I297" s="68">
        <v>95</v>
      </c>
      <c r="J297" s="68" t="s">
        <v>1751</v>
      </c>
      <c r="K297" s="68" t="s">
        <v>1751</v>
      </c>
      <c r="L297" s="68">
        <v>75</v>
      </c>
      <c r="M297" s="68" t="s">
        <v>1751</v>
      </c>
      <c r="N297" s="68" t="s">
        <v>1751</v>
      </c>
      <c r="O297" s="68">
        <v>25</v>
      </c>
      <c r="P297" s="68" t="s">
        <v>1751</v>
      </c>
      <c r="Q297" s="68" t="s">
        <v>1751</v>
      </c>
      <c r="R297" s="68" t="s">
        <v>1751</v>
      </c>
      <c r="S297" s="68" t="s">
        <v>1751</v>
      </c>
      <c r="T297" s="68" t="s">
        <v>1751</v>
      </c>
      <c r="U297" s="68" t="s">
        <v>1751</v>
      </c>
      <c r="V297" s="68" t="s">
        <v>1751</v>
      </c>
      <c r="W297" s="68" t="s">
        <v>1751</v>
      </c>
      <c r="X297" s="68" t="s">
        <v>1751</v>
      </c>
      <c r="Y297" s="68" t="s">
        <v>1751</v>
      </c>
      <c r="Z297" s="68" t="s">
        <v>1751</v>
      </c>
      <c r="AA297" s="68" t="s">
        <v>1751</v>
      </c>
      <c r="AB297" s="68" t="s">
        <v>1751</v>
      </c>
      <c r="AC297" s="68" t="s">
        <v>1751</v>
      </c>
      <c r="AD297" s="68" t="s">
        <v>1751</v>
      </c>
      <c r="AE297" s="68">
        <v>400</v>
      </c>
      <c r="AF297" s="68" t="s">
        <v>1751</v>
      </c>
      <c r="AG297" s="68">
        <v>25</v>
      </c>
      <c r="AH297" s="68" t="s">
        <v>1751</v>
      </c>
      <c r="AI297" s="68" t="s">
        <v>1751</v>
      </c>
      <c r="AJ297" s="68" t="s">
        <v>1751</v>
      </c>
      <c r="AK297" s="68">
        <v>300</v>
      </c>
      <c r="AL297" s="68" t="s">
        <v>1751</v>
      </c>
      <c r="AM297" s="68" t="s">
        <v>1751</v>
      </c>
      <c r="AN297" s="68" t="s">
        <v>1751</v>
      </c>
      <c r="AO297" s="68" t="s">
        <v>1751</v>
      </c>
      <c r="AP297" s="68" t="s">
        <v>1751</v>
      </c>
      <c r="AQ297" s="68">
        <v>25</v>
      </c>
      <c r="AR297" s="68">
        <v>126</v>
      </c>
      <c r="AS297" s="68" t="s">
        <v>1751</v>
      </c>
      <c r="AT297" s="68" t="s">
        <v>1751</v>
      </c>
      <c r="AU297" s="68" t="s">
        <v>1751</v>
      </c>
      <c r="AV297" s="68" t="s">
        <v>1751</v>
      </c>
      <c r="AW297" s="68" t="s">
        <v>1751</v>
      </c>
      <c r="AX297" s="68" t="s">
        <v>1751</v>
      </c>
      <c r="AY297" s="68" t="s">
        <v>1751</v>
      </c>
      <c r="AZ297" s="68">
        <v>40</v>
      </c>
      <c r="BA297" s="68" t="s">
        <v>1751</v>
      </c>
      <c r="BB297" s="68" t="s">
        <v>1751</v>
      </c>
      <c r="BC297" s="68" t="s">
        <v>1751</v>
      </c>
      <c r="BD297" s="68" t="s">
        <v>1751</v>
      </c>
      <c r="BE297" s="68" t="s">
        <v>1751</v>
      </c>
      <c r="BF297" s="68" t="s">
        <v>1751</v>
      </c>
      <c r="BG297" s="68" t="s">
        <v>1751</v>
      </c>
      <c r="BH297" s="68" t="s">
        <v>1751</v>
      </c>
      <c r="BI297" s="68" t="s">
        <v>1751</v>
      </c>
      <c r="BJ297" s="68" t="s">
        <v>1751</v>
      </c>
      <c r="BK297" s="68" t="s">
        <v>1751</v>
      </c>
      <c r="BM297" s="68" t="s">
        <v>1751</v>
      </c>
    </row>
    <row r="298" spans="1:65">
      <c r="A298" s="132">
        <v>45197</v>
      </c>
      <c r="B298" s="68" t="s">
        <v>1751</v>
      </c>
      <c r="C298" s="68" t="s">
        <v>1751</v>
      </c>
      <c r="D298" s="68" t="s">
        <v>1751</v>
      </c>
      <c r="E298" s="68" t="s">
        <v>1751</v>
      </c>
      <c r="F298" s="68" t="s">
        <v>1751</v>
      </c>
      <c r="G298" s="68" t="s">
        <v>1751</v>
      </c>
      <c r="H298" s="68" t="s">
        <v>1751</v>
      </c>
      <c r="I298" s="68" t="s">
        <v>1751</v>
      </c>
      <c r="J298" s="68" t="s">
        <v>1751</v>
      </c>
      <c r="K298" s="68" t="s">
        <v>1751</v>
      </c>
      <c r="L298" s="68" t="s">
        <v>1751</v>
      </c>
      <c r="M298" s="68" t="s">
        <v>1751</v>
      </c>
      <c r="N298" s="68" t="s">
        <v>1751</v>
      </c>
      <c r="O298" s="68" t="s">
        <v>1751</v>
      </c>
      <c r="P298" s="68" t="s">
        <v>1751</v>
      </c>
      <c r="Q298" s="68" t="s">
        <v>1751</v>
      </c>
      <c r="R298" s="68" t="s">
        <v>1751</v>
      </c>
      <c r="S298" s="68" t="s">
        <v>1751</v>
      </c>
      <c r="T298" s="68" t="s">
        <v>1751</v>
      </c>
      <c r="U298" s="68" t="s">
        <v>1751</v>
      </c>
      <c r="V298" s="68" t="s">
        <v>1751</v>
      </c>
      <c r="W298" s="68" t="s">
        <v>1751</v>
      </c>
      <c r="X298" s="68" t="s">
        <v>1751</v>
      </c>
      <c r="Y298" s="68" t="s">
        <v>1751</v>
      </c>
      <c r="Z298" s="68" t="s">
        <v>1751</v>
      </c>
      <c r="AA298" s="68" t="s">
        <v>1751</v>
      </c>
      <c r="AB298" s="68" t="s">
        <v>1751</v>
      </c>
      <c r="AC298" s="68" t="s">
        <v>1751</v>
      </c>
      <c r="AD298" s="68" t="s">
        <v>1751</v>
      </c>
      <c r="AE298" s="68" t="s">
        <v>1751</v>
      </c>
      <c r="AF298" s="68" t="s">
        <v>1751</v>
      </c>
      <c r="AG298" s="68" t="s">
        <v>1751</v>
      </c>
      <c r="AH298" s="68" t="s">
        <v>1751</v>
      </c>
      <c r="AI298" s="68" t="s">
        <v>1751</v>
      </c>
      <c r="AJ298" s="68" t="s">
        <v>1751</v>
      </c>
      <c r="AK298" s="68" t="s">
        <v>1751</v>
      </c>
      <c r="AL298" s="68" t="s">
        <v>1751</v>
      </c>
      <c r="AM298" s="68" t="s">
        <v>1751</v>
      </c>
      <c r="AN298" s="68" t="s">
        <v>1751</v>
      </c>
      <c r="AO298" s="68" t="s">
        <v>1751</v>
      </c>
      <c r="AP298" s="68" t="s">
        <v>1751</v>
      </c>
      <c r="AQ298" s="68" t="s">
        <v>1751</v>
      </c>
      <c r="AR298" s="68" t="s">
        <v>1751</v>
      </c>
      <c r="AS298" s="68" t="s">
        <v>1751</v>
      </c>
      <c r="AT298" s="68" t="s">
        <v>1751</v>
      </c>
      <c r="AU298" s="68" t="s">
        <v>1751</v>
      </c>
      <c r="AV298" s="68" t="s">
        <v>1751</v>
      </c>
      <c r="AW298" s="68" t="s">
        <v>1751</v>
      </c>
      <c r="AX298" s="68" t="s">
        <v>1751</v>
      </c>
      <c r="AY298" s="68" t="s">
        <v>1751</v>
      </c>
      <c r="AZ298" s="68" t="s">
        <v>1751</v>
      </c>
      <c r="BA298" s="68" t="s">
        <v>1751</v>
      </c>
      <c r="BB298" s="68" t="s">
        <v>1751</v>
      </c>
      <c r="BC298" s="68" t="s">
        <v>1751</v>
      </c>
      <c r="BD298" s="68" t="s">
        <v>1751</v>
      </c>
      <c r="BE298" s="68" t="s">
        <v>1751</v>
      </c>
      <c r="BF298" s="68" t="s">
        <v>1751</v>
      </c>
      <c r="BG298" s="68" t="s">
        <v>1751</v>
      </c>
      <c r="BH298" s="68" t="s">
        <v>1751</v>
      </c>
      <c r="BI298" s="68" t="s">
        <v>1751</v>
      </c>
      <c r="BJ298" s="68" t="s">
        <v>1751</v>
      </c>
      <c r="BK298" s="68" t="s">
        <v>1751</v>
      </c>
      <c r="BM298" s="68" t="s">
        <v>1751</v>
      </c>
    </row>
    <row r="299" spans="1:65">
      <c r="A299" s="132">
        <v>45198</v>
      </c>
      <c r="B299" s="68" t="s">
        <v>1751</v>
      </c>
      <c r="C299" s="68" t="s">
        <v>1751</v>
      </c>
      <c r="D299" s="68" t="s">
        <v>1751</v>
      </c>
      <c r="E299" s="68" t="s">
        <v>1751</v>
      </c>
      <c r="F299" s="68" t="s">
        <v>1751</v>
      </c>
      <c r="G299" s="68" t="s">
        <v>1751</v>
      </c>
      <c r="H299" s="68" t="s">
        <v>1751</v>
      </c>
      <c r="I299" s="68" t="s">
        <v>1751</v>
      </c>
      <c r="J299" s="68" t="s">
        <v>1751</v>
      </c>
      <c r="K299" s="68" t="s">
        <v>1751</v>
      </c>
      <c r="L299" s="68" t="s">
        <v>1751</v>
      </c>
      <c r="M299" s="68" t="s">
        <v>1751</v>
      </c>
      <c r="N299" s="68" t="s">
        <v>1751</v>
      </c>
      <c r="O299" s="68" t="s">
        <v>1751</v>
      </c>
      <c r="P299" s="68" t="s">
        <v>1751</v>
      </c>
      <c r="Q299" s="68" t="s">
        <v>1751</v>
      </c>
      <c r="R299" s="68" t="s">
        <v>1751</v>
      </c>
      <c r="S299" s="68" t="s">
        <v>1751</v>
      </c>
      <c r="T299" s="68" t="s">
        <v>1751</v>
      </c>
      <c r="U299" s="68" t="s">
        <v>1751</v>
      </c>
      <c r="V299" s="68" t="s">
        <v>1751</v>
      </c>
      <c r="W299" s="68" t="s">
        <v>1751</v>
      </c>
      <c r="X299" s="68" t="s">
        <v>1751</v>
      </c>
      <c r="Y299" s="68" t="s">
        <v>1751</v>
      </c>
      <c r="Z299" s="68" t="s">
        <v>1751</v>
      </c>
      <c r="AA299" s="68" t="s">
        <v>1751</v>
      </c>
      <c r="AB299" s="68" t="s">
        <v>1751</v>
      </c>
      <c r="AC299" s="68" t="s">
        <v>1751</v>
      </c>
      <c r="AD299" s="68" t="s">
        <v>1751</v>
      </c>
      <c r="AE299" s="68" t="s">
        <v>1751</v>
      </c>
      <c r="AF299" s="68" t="s">
        <v>1751</v>
      </c>
      <c r="AG299" s="68" t="s">
        <v>1751</v>
      </c>
      <c r="AH299" s="68" t="s">
        <v>1751</v>
      </c>
      <c r="AI299" s="68" t="s">
        <v>1751</v>
      </c>
      <c r="AJ299" s="68" t="s">
        <v>1751</v>
      </c>
      <c r="AK299" s="68" t="s">
        <v>1751</v>
      </c>
      <c r="AL299" s="68" t="s">
        <v>1751</v>
      </c>
      <c r="AM299" s="68" t="s">
        <v>1751</v>
      </c>
      <c r="AN299" s="68" t="s">
        <v>1751</v>
      </c>
      <c r="AO299" s="68" t="s">
        <v>1751</v>
      </c>
      <c r="AP299" s="68" t="s">
        <v>1751</v>
      </c>
      <c r="AQ299" s="68" t="s">
        <v>1751</v>
      </c>
      <c r="AR299" s="68" t="s">
        <v>1751</v>
      </c>
      <c r="AS299" s="68" t="s">
        <v>1751</v>
      </c>
      <c r="AT299" s="68" t="s">
        <v>1751</v>
      </c>
      <c r="AU299" s="68" t="s">
        <v>1751</v>
      </c>
      <c r="AV299" s="68" t="s">
        <v>1751</v>
      </c>
      <c r="AW299" s="68" t="s">
        <v>1751</v>
      </c>
      <c r="AX299" s="68" t="s">
        <v>1751</v>
      </c>
      <c r="AY299" s="68" t="s">
        <v>1751</v>
      </c>
      <c r="AZ299" s="68" t="s">
        <v>1751</v>
      </c>
      <c r="BA299" s="68" t="s">
        <v>1751</v>
      </c>
      <c r="BB299" s="68" t="s">
        <v>1751</v>
      </c>
      <c r="BC299" s="68" t="s">
        <v>1751</v>
      </c>
      <c r="BD299" s="68" t="s">
        <v>1751</v>
      </c>
      <c r="BE299" s="68" t="s">
        <v>1751</v>
      </c>
      <c r="BF299" s="68" t="s">
        <v>1751</v>
      </c>
      <c r="BG299" s="68" t="s">
        <v>1751</v>
      </c>
      <c r="BH299" s="68" t="s">
        <v>1751</v>
      </c>
      <c r="BI299" s="68" t="s">
        <v>1751</v>
      </c>
      <c r="BJ299" s="68" t="s">
        <v>1751</v>
      </c>
      <c r="BK299" s="68" t="s">
        <v>1751</v>
      </c>
      <c r="BM299" s="68" t="s">
        <v>1751</v>
      </c>
    </row>
    <row r="300" spans="1:65">
      <c r="A300" s="132">
        <v>45199</v>
      </c>
      <c r="B300" s="68" t="s">
        <v>1751</v>
      </c>
      <c r="C300" s="68" t="s">
        <v>1751</v>
      </c>
      <c r="D300" s="68" t="s">
        <v>1751</v>
      </c>
      <c r="E300" s="68" t="s">
        <v>1751</v>
      </c>
      <c r="F300" s="68" t="s">
        <v>1751</v>
      </c>
      <c r="G300" s="68" t="s">
        <v>1751</v>
      </c>
      <c r="H300" s="68" t="s">
        <v>1751</v>
      </c>
      <c r="I300" s="68" t="s">
        <v>1751</v>
      </c>
      <c r="J300" s="68" t="s">
        <v>1751</v>
      </c>
      <c r="K300" s="68" t="s">
        <v>1751</v>
      </c>
      <c r="L300" s="68" t="s">
        <v>1751</v>
      </c>
      <c r="M300" s="68" t="s">
        <v>1751</v>
      </c>
      <c r="N300" s="68" t="s">
        <v>1751</v>
      </c>
      <c r="O300" s="68" t="s">
        <v>1751</v>
      </c>
      <c r="P300" s="68" t="s">
        <v>1751</v>
      </c>
      <c r="Q300" s="68" t="s">
        <v>1751</v>
      </c>
      <c r="R300" s="68" t="s">
        <v>1751</v>
      </c>
      <c r="S300" s="68" t="s">
        <v>1751</v>
      </c>
      <c r="T300" s="68" t="s">
        <v>1751</v>
      </c>
      <c r="U300" s="68" t="s">
        <v>1751</v>
      </c>
      <c r="V300" s="68" t="s">
        <v>1751</v>
      </c>
      <c r="W300" s="68" t="s">
        <v>1751</v>
      </c>
      <c r="X300" s="68" t="s">
        <v>1751</v>
      </c>
      <c r="Y300" s="68" t="s">
        <v>1751</v>
      </c>
      <c r="Z300" s="68" t="s">
        <v>1751</v>
      </c>
      <c r="AA300" s="68" t="s">
        <v>1751</v>
      </c>
      <c r="AB300" s="68" t="s">
        <v>1751</v>
      </c>
      <c r="AC300" s="68" t="s">
        <v>1751</v>
      </c>
      <c r="AD300" s="68" t="s">
        <v>1751</v>
      </c>
      <c r="AE300" s="68" t="s">
        <v>1751</v>
      </c>
      <c r="AF300" s="68" t="s">
        <v>1751</v>
      </c>
      <c r="AG300" s="68" t="s">
        <v>1751</v>
      </c>
      <c r="AH300" s="68" t="s">
        <v>1751</v>
      </c>
      <c r="AI300" s="68" t="s">
        <v>1751</v>
      </c>
      <c r="AJ300" s="68" t="s">
        <v>1751</v>
      </c>
      <c r="AK300" s="68" t="s">
        <v>1751</v>
      </c>
      <c r="AL300" s="68" t="s">
        <v>1751</v>
      </c>
      <c r="AM300" s="68" t="s">
        <v>1751</v>
      </c>
      <c r="AN300" s="68" t="s">
        <v>1751</v>
      </c>
      <c r="AO300" s="68" t="s">
        <v>1751</v>
      </c>
      <c r="AP300" s="68" t="s">
        <v>1751</v>
      </c>
      <c r="AQ300" s="68" t="s">
        <v>1751</v>
      </c>
      <c r="AR300" s="68" t="s">
        <v>1751</v>
      </c>
      <c r="AS300" s="68" t="s">
        <v>1751</v>
      </c>
      <c r="AT300" s="68" t="s">
        <v>1751</v>
      </c>
      <c r="AU300" s="68" t="s">
        <v>1751</v>
      </c>
      <c r="AV300" s="68" t="s">
        <v>1751</v>
      </c>
      <c r="AW300" s="68" t="s">
        <v>1751</v>
      </c>
      <c r="AX300" s="68" t="s">
        <v>1751</v>
      </c>
      <c r="AY300" s="68" t="s">
        <v>1751</v>
      </c>
      <c r="AZ300" s="68" t="s">
        <v>1751</v>
      </c>
      <c r="BA300" s="68" t="s">
        <v>1751</v>
      </c>
      <c r="BB300" s="68" t="s">
        <v>1751</v>
      </c>
      <c r="BC300" s="68" t="s">
        <v>1751</v>
      </c>
      <c r="BD300" s="68" t="s">
        <v>1751</v>
      </c>
      <c r="BE300" s="68" t="s">
        <v>1751</v>
      </c>
      <c r="BF300" s="68" t="s">
        <v>1751</v>
      </c>
      <c r="BG300" s="68" t="s">
        <v>1751</v>
      </c>
      <c r="BH300" s="68" t="s">
        <v>1751</v>
      </c>
      <c r="BI300" s="68" t="s">
        <v>1751</v>
      </c>
      <c r="BJ300" s="68" t="s">
        <v>1751</v>
      </c>
      <c r="BK300" s="68" t="s">
        <v>1751</v>
      </c>
      <c r="BM300" s="68" t="s">
        <v>1751</v>
      </c>
    </row>
    <row r="301" spans="1:65">
      <c r="A301" s="132">
        <v>45200</v>
      </c>
      <c r="B301" s="68" t="s">
        <v>1751</v>
      </c>
      <c r="C301" s="68">
        <v>100</v>
      </c>
      <c r="D301" s="68" t="s">
        <v>1751</v>
      </c>
      <c r="E301" s="68" t="s">
        <v>1751</v>
      </c>
      <c r="F301" s="68" t="s">
        <v>1751</v>
      </c>
      <c r="G301" s="68" t="s">
        <v>1751</v>
      </c>
      <c r="H301" s="68" t="s">
        <v>1751</v>
      </c>
      <c r="I301" s="68" t="s">
        <v>1751</v>
      </c>
      <c r="J301" s="68">
        <v>20</v>
      </c>
      <c r="K301" s="68" t="s">
        <v>1751</v>
      </c>
      <c r="L301" s="68">
        <v>70</v>
      </c>
      <c r="M301" s="68" t="s">
        <v>1751</v>
      </c>
      <c r="N301" s="68" t="s">
        <v>1751</v>
      </c>
      <c r="O301" s="68">
        <v>25</v>
      </c>
      <c r="P301" s="68">
        <v>25</v>
      </c>
      <c r="Q301" s="68" t="s">
        <v>1751</v>
      </c>
      <c r="R301" s="68" t="s">
        <v>1751</v>
      </c>
      <c r="S301" s="68" t="s">
        <v>1751</v>
      </c>
      <c r="T301" s="68" t="s">
        <v>1751</v>
      </c>
      <c r="U301" s="68">
        <v>100</v>
      </c>
      <c r="V301" s="68" t="s">
        <v>1751</v>
      </c>
      <c r="W301" s="68" t="s">
        <v>1751</v>
      </c>
      <c r="X301" s="68" t="s">
        <v>1751</v>
      </c>
      <c r="Y301" s="68" t="s">
        <v>1751</v>
      </c>
      <c r="Z301" s="68" t="s">
        <v>1751</v>
      </c>
      <c r="AA301" s="68" t="s">
        <v>1751</v>
      </c>
      <c r="AB301" s="68" t="s">
        <v>1751</v>
      </c>
      <c r="AC301" s="68" t="s">
        <v>1751</v>
      </c>
      <c r="AD301" s="68" t="s">
        <v>1751</v>
      </c>
      <c r="AE301" s="68" t="s">
        <v>1751</v>
      </c>
      <c r="AF301" s="68" t="s">
        <v>1751</v>
      </c>
      <c r="AG301" s="68" t="s">
        <v>1751</v>
      </c>
      <c r="AH301" s="68" t="s">
        <v>1751</v>
      </c>
      <c r="AI301" s="68" t="s">
        <v>1751</v>
      </c>
      <c r="AJ301" s="68" t="s">
        <v>1751</v>
      </c>
      <c r="AK301" s="68">
        <v>35</v>
      </c>
      <c r="AL301" s="68" t="s">
        <v>1751</v>
      </c>
      <c r="AM301" s="68" t="s">
        <v>1751</v>
      </c>
      <c r="AN301" s="68" t="s">
        <v>1751</v>
      </c>
      <c r="AO301" s="68" t="s">
        <v>1751</v>
      </c>
      <c r="AP301" s="68" t="s">
        <v>1751</v>
      </c>
      <c r="AQ301" s="68">
        <v>25</v>
      </c>
      <c r="AR301" s="68" t="s">
        <v>1751</v>
      </c>
      <c r="AS301" s="68" t="s">
        <v>1751</v>
      </c>
      <c r="AT301" s="68" t="s">
        <v>1751</v>
      </c>
      <c r="AU301" s="68" t="s">
        <v>1751</v>
      </c>
      <c r="AV301" s="68" t="s">
        <v>1751</v>
      </c>
      <c r="AW301" s="68" t="s">
        <v>1751</v>
      </c>
      <c r="AX301" s="68" t="s">
        <v>1751</v>
      </c>
      <c r="AY301" s="68" t="s">
        <v>1751</v>
      </c>
      <c r="AZ301" s="68" t="s">
        <v>1751</v>
      </c>
      <c r="BA301" s="68" t="s">
        <v>1751</v>
      </c>
      <c r="BB301" s="68" t="s">
        <v>1751</v>
      </c>
      <c r="BC301" s="68" t="s">
        <v>1751</v>
      </c>
      <c r="BD301" s="68" t="s">
        <v>1751</v>
      </c>
      <c r="BE301" s="68" t="s">
        <v>1751</v>
      </c>
      <c r="BF301" s="68" t="s">
        <v>1751</v>
      </c>
      <c r="BG301" s="68" t="s">
        <v>1751</v>
      </c>
      <c r="BH301" s="68" t="s">
        <v>1751</v>
      </c>
      <c r="BI301" s="68" t="s">
        <v>1751</v>
      </c>
      <c r="BJ301" s="68" t="s">
        <v>1751</v>
      </c>
      <c r="BK301" s="68" t="s">
        <v>1751</v>
      </c>
      <c r="BM301" s="68" t="s">
        <v>1751</v>
      </c>
    </row>
    <row r="302" spans="1:65">
      <c r="A302" s="132">
        <v>45201</v>
      </c>
      <c r="B302" s="68" t="s">
        <v>1751</v>
      </c>
      <c r="C302" s="68">
        <v>25</v>
      </c>
      <c r="D302" s="68" t="s">
        <v>1751</v>
      </c>
      <c r="E302" s="68">
        <v>30</v>
      </c>
      <c r="F302" s="68">
        <v>20</v>
      </c>
      <c r="G302" s="68" t="s">
        <v>1751</v>
      </c>
      <c r="H302" s="68" t="s">
        <v>1751</v>
      </c>
      <c r="I302" s="68" t="s">
        <v>1751</v>
      </c>
      <c r="J302" s="68">
        <v>10</v>
      </c>
      <c r="K302" s="68" t="s">
        <v>1751</v>
      </c>
      <c r="L302" s="68">
        <v>125</v>
      </c>
      <c r="M302" s="68" t="s">
        <v>1751</v>
      </c>
      <c r="N302" s="68" t="s">
        <v>1751</v>
      </c>
      <c r="O302" s="68">
        <v>25</v>
      </c>
      <c r="P302" s="68">
        <v>25</v>
      </c>
      <c r="Q302" s="68" t="s">
        <v>1751</v>
      </c>
      <c r="R302" s="68" t="s">
        <v>1751</v>
      </c>
      <c r="S302" s="68" t="s">
        <v>1751</v>
      </c>
      <c r="T302" s="68" t="s">
        <v>1751</v>
      </c>
      <c r="U302" s="68">
        <v>125</v>
      </c>
      <c r="V302" s="68">
        <v>40</v>
      </c>
      <c r="W302" s="68" t="s">
        <v>1751</v>
      </c>
      <c r="X302" s="68" t="s">
        <v>1751</v>
      </c>
      <c r="Y302" s="68" t="s">
        <v>1751</v>
      </c>
      <c r="Z302" s="68" t="s">
        <v>1751</v>
      </c>
      <c r="AA302" s="68" t="s">
        <v>1751</v>
      </c>
      <c r="AB302" s="68" t="s">
        <v>1751</v>
      </c>
      <c r="AC302" s="68" t="s">
        <v>1751</v>
      </c>
      <c r="AD302" s="68" t="s">
        <v>1751</v>
      </c>
      <c r="AE302" s="68">
        <v>65</v>
      </c>
      <c r="AF302" s="68" t="s">
        <v>1751</v>
      </c>
      <c r="AG302" s="68">
        <v>25</v>
      </c>
      <c r="AH302" s="68" t="s">
        <v>1751</v>
      </c>
      <c r="AI302" s="68" t="s">
        <v>1751</v>
      </c>
      <c r="AJ302" s="68" t="s">
        <v>1751</v>
      </c>
      <c r="AK302" s="68">
        <v>458</v>
      </c>
      <c r="AL302" s="68" t="s">
        <v>1751</v>
      </c>
      <c r="AM302" s="68" t="s">
        <v>1751</v>
      </c>
      <c r="AN302" s="68" t="s">
        <v>1751</v>
      </c>
      <c r="AO302" s="68" t="s">
        <v>1751</v>
      </c>
      <c r="AP302" s="68" t="s">
        <v>1751</v>
      </c>
      <c r="AQ302" s="68" t="s">
        <v>1751</v>
      </c>
      <c r="AR302" s="68" t="s">
        <v>1751</v>
      </c>
      <c r="AS302" s="68" t="s">
        <v>1751</v>
      </c>
      <c r="AT302" s="68" t="s">
        <v>1751</v>
      </c>
      <c r="AU302" s="68" t="s">
        <v>1751</v>
      </c>
      <c r="AV302" s="68" t="s">
        <v>1751</v>
      </c>
      <c r="AW302" s="68" t="s">
        <v>1751</v>
      </c>
      <c r="AX302" s="68" t="s">
        <v>1751</v>
      </c>
      <c r="AY302" s="68" t="s">
        <v>1751</v>
      </c>
      <c r="AZ302" s="68" t="s">
        <v>1751</v>
      </c>
      <c r="BA302" s="68" t="s">
        <v>1751</v>
      </c>
      <c r="BB302" s="68" t="s">
        <v>1751</v>
      </c>
      <c r="BC302" s="68" t="s">
        <v>1751</v>
      </c>
      <c r="BD302" s="68" t="s">
        <v>1751</v>
      </c>
      <c r="BE302" s="68" t="s">
        <v>1751</v>
      </c>
      <c r="BF302" s="68" t="s">
        <v>1751</v>
      </c>
      <c r="BG302" s="68" t="s">
        <v>1751</v>
      </c>
      <c r="BH302" s="68" t="s">
        <v>1751</v>
      </c>
      <c r="BI302" s="68" t="s">
        <v>1751</v>
      </c>
      <c r="BJ302" s="68" t="s">
        <v>1751</v>
      </c>
      <c r="BK302" s="68" t="s">
        <v>1751</v>
      </c>
      <c r="BM302" s="68" t="s">
        <v>1751</v>
      </c>
    </row>
    <row r="303" spans="1:65">
      <c r="A303" s="132">
        <v>45202</v>
      </c>
      <c r="B303" s="68" t="s">
        <v>1751</v>
      </c>
      <c r="C303" s="68" t="s">
        <v>1751</v>
      </c>
      <c r="D303" s="68" t="s">
        <v>1751</v>
      </c>
      <c r="E303" s="68">
        <v>50</v>
      </c>
      <c r="F303" s="68" t="s">
        <v>1751</v>
      </c>
      <c r="G303" s="68" t="s">
        <v>1751</v>
      </c>
      <c r="H303" s="68" t="s">
        <v>1751</v>
      </c>
      <c r="I303" s="68">
        <v>70</v>
      </c>
      <c r="J303" s="68" t="s">
        <v>1751</v>
      </c>
      <c r="K303" s="68" t="s">
        <v>1751</v>
      </c>
      <c r="L303" s="68">
        <v>125</v>
      </c>
      <c r="M303" s="68" t="s">
        <v>1751</v>
      </c>
      <c r="N303" s="68" t="s">
        <v>1751</v>
      </c>
      <c r="O303" s="68" t="s">
        <v>1751</v>
      </c>
      <c r="P303" s="68" t="s">
        <v>1751</v>
      </c>
      <c r="Q303" s="68" t="s">
        <v>1751</v>
      </c>
      <c r="R303" s="68" t="s">
        <v>1751</v>
      </c>
      <c r="S303" s="68" t="s">
        <v>1751</v>
      </c>
      <c r="T303" s="68" t="s">
        <v>1751</v>
      </c>
      <c r="U303" s="68" t="s">
        <v>1751</v>
      </c>
      <c r="V303" s="68" t="s">
        <v>1751</v>
      </c>
      <c r="W303" s="68">
        <v>30</v>
      </c>
      <c r="X303" s="68" t="s">
        <v>1751</v>
      </c>
      <c r="Y303" s="68" t="s">
        <v>1751</v>
      </c>
      <c r="Z303" s="68" t="s">
        <v>1751</v>
      </c>
      <c r="AA303" s="68" t="s">
        <v>1751</v>
      </c>
      <c r="AB303" s="68" t="s">
        <v>1751</v>
      </c>
      <c r="AC303" s="68" t="s">
        <v>1751</v>
      </c>
      <c r="AD303" s="68" t="s">
        <v>1751</v>
      </c>
      <c r="AE303" s="68" t="s">
        <v>1751</v>
      </c>
      <c r="AF303" s="68" t="s">
        <v>1751</v>
      </c>
      <c r="AG303" s="68" t="s">
        <v>1751</v>
      </c>
      <c r="AH303" s="68" t="s">
        <v>1751</v>
      </c>
      <c r="AI303" s="68" t="s">
        <v>1751</v>
      </c>
      <c r="AJ303" s="68" t="s">
        <v>1751</v>
      </c>
      <c r="AK303" s="68">
        <v>150</v>
      </c>
      <c r="AL303" s="68" t="s">
        <v>1751</v>
      </c>
      <c r="AM303" s="68" t="s">
        <v>1751</v>
      </c>
      <c r="AN303" s="68" t="s">
        <v>1751</v>
      </c>
      <c r="AO303" s="68" t="s">
        <v>1751</v>
      </c>
      <c r="AP303" s="68" t="s">
        <v>1751</v>
      </c>
      <c r="AQ303" s="68" t="s">
        <v>1751</v>
      </c>
      <c r="AR303" s="68" t="s">
        <v>1751</v>
      </c>
      <c r="AS303" s="68" t="s">
        <v>1751</v>
      </c>
      <c r="AT303" s="68" t="s">
        <v>1751</v>
      </c>
      <c r="AU303" s="68" t="s">
        <v>1751</v>
      </c>
      <c r="AV303" s="68" t="s">
        <v>1751</v>
      </c>
      <c r="AW303" s="68" t="s">
        <v>1751</v>
      </c>
      <c r="AX303" s="68" t="s">
        <v>1751</v>
      </c>
      <c r="AY303" s="68" t="s">
        <v>1751</v>
      </c>
      <c r="AZ303" s="68">
        <v>25</v>
      </c>
      <c r="BA303" s="68" t="s">
        <v>1751</v>
      </c>
      <c r="BB303" s="68" t="s">
        <v>1751</v>
      </c>
      <c r="BC303" s="68" t="s">
        <v>1751</v>
      </c>
      <c r="BD303" s="68" t="s">
        <v>1751</v>
      </c>
      <c r="BE303" s="68" t="s">
        <v>1751</v>
      </c>
      <c r="BF303" s="68" t="s">
        <v>1751</v>
      </c>
      <c r="BG303" s="68" t="s">
        <v>1751</v>
      </c>
      <c r="BH303" s="68" t="s">
        <v>1751</v>
      </c>
      <c r="BI303" s="68" t="s">
        <v>1751</v>
      </c>
      <c r="BJ303" s="68" t="s">
        <v>1751</v>
      </c>
      <c r="BK303" s="68" t="s">
        <v>1751</v>
      </c>
      <c r="BL303" s="68" t="s">
        <v>1751</v>
      </c>
      <c r="BM303" s="68" t="s">
        <v>1751</v>
      </c>
    </row>
    <row r="304" spans="1:65">
      <c r="A304" s="132">
        <v>45203</v>
      </c>
      <c r="B304" s="68" t="s">
        <v>1751</v>
      </c>
      <c r="C304" s="68">
        <v>215</v>
      </c>
      <c r="D304" s="68" t="s">
        <v>1751</v>
      </c>
      <c r="E304" s="68" t="s">
        <v>1751</v>
      </c>
      <c r="F304" s="68">
        <v>27</v>
      </c>
      <c r="G304" s="68">
        <v>25</v>
      </c>
      <c r="H304" s="68" t="s">
        <v>1751</v>
      </c>
      <c r="I304" s="68" t="s">
        <v>1751</v>
      </c>
      <c r="J304" s="68">
        <v>75</v>
      </c>
      <c r="K304" s="68">
        <v>50</v>
      </c>
      <c r="L304" s="68">
        <v>75</v>
      </c>
      <c r="M304" s="68" t="s">
        <v>1751</v>
      </c>
      <c r="N304" s="68" t="s">
        <v>1751</v>
      </c>
      <c r="O304" s="68" t="s">
        <v>1751</v>
      </c>
      <c r="P304" s="68" t="s">
        <v>1751</v>
      </c>
      <c r="Q304" s="68" t="s">
        <v>1751</v>
      </c>
      <c r="R304" s="68">
        <v>10</v>
      </c>
      <c r="S304" s="68" t="s">
        <v>1751</v>
      </c>
      <c r="T304" s="68" t="s">
        <v>1751</v>
      </c>
      <c r="U304" s="68">
        <v>25</v>
      </c>
      <c r="V304" s="68" t="s">
        <v>1751</v>
      </c>
      <c r="W304" s="68">
        <v>25</v>
      </c>
      <c r="X304" s="68" t="s">
        <v>1751</v>
      </c>
      <c r="Y304" s="68" t="s">
        <v>1751</v>
      </c>
      <c r="Z304" s="68" t="s">
        <v>1751</v>
      </c>
      <c r="AA304" s="68" t="s">
        <v>1751</v>
      </c>
      <c r="AB304" s="68" t="s">
        <v>1751</v>
      </c>
      <c r="AC304" s="68" t="s">
        <v>1751</v>
      </c>
      <c r="AD304" s="68" t="s">
        <v>1751</v>
      </c>
      <c r="AE304" s="68">
        <v>125</v>
      </c>
      <c r="AF304" s="68" t="s">
        <v>1751</v>
      </c>
      <c r="AG304" s="68">
        <v>100</v>
      </c>
      <c r="AH304" s="68" t="s">
        <v>1751</v>
      </c>
      <c r="AI304" s="68" t="s">
        <v>1751</v>
      </c>
      <c r="AJ304" s="68" t="s">
        <v>1751</v>
      </c>
      <c r="AK304" s="68">
        <v>100</v>
      </c>
      <c r="AL304" s="68" t="s">
        <v>1751</v>
      </c>
      <c r="AM304" s="68" t="s">
        <v>1751</v>
      </c>
      <c r="AN304" s="68" t="s">
        <v>1751</v>
      </c>
      <c r="AO304" s="68" t="s">
        <v>1751</v>
      </c>
      <c r="AP304" s="68" t="s">
        <v>1751</v>
      </c>
      <c r="AQ304" s="68" t="s">
        <v>1751</v>
      </c>
      <c r="AR304" s="68" t="s">
        <v>1751</v>
      </c>
      <c r="AS304" s="68" t="s">
        <v>1751</v>
      </c>
      <c r="AT304" s="68" t="s">
        <v>1751</v>
      </c>
      <c r="AU304" s="68" t="s">
        <v>1751</v>
      </c>
      <c r="AV304" s="68" t="s">
        <v>1751</v>
      </c>
      <c r="AW304" s="68" t="s">
        <v>1751</v>
      </c>
      <c r="AX304" s="68" t="s">
        <v>1751</v>
      </c>
      <c r="AY304" s="68">
        <v>25</v>
      </c>
      <c r="AZ304" s="68" t="s">
        <v>1751</v>
      </c>
      <c r="BA304" s="68" t="s">
        <v>1751</v>
      </c>
      <c r="BB304" s="68" t="s">
        <v>1751</v>
      </c>
      <c r="BC304" s="68" t="s">
        <v>1751</v>
      </c>
      <c r="BD304" s="68" t="s">
        <v>1751</v>
      </c>
      <c r="BE304" s="68" t="s">
        <v>1751</v>
      </c>
      <c r="BF304" s="68" t="s">
        <v>1751</v>
      </c>
      <c r="BG304" s="68" t="s">
        <v>1751</v>
      </c>
      <c r="BH304" s="68" t="s">
        <v>1751</v>
      </c>
      <c r="BI304" s="68" t="s">
        <v>1751</v>
      </c>
      <c r="BJ304" s="68" t="s">
        <v>1751</v>
      </c>
      <c r="BK304" s="68" t="s">
        <v>1751</v>
      </c>
      <c r="BL304" s="68" t="s">
        <v>1751</v>
      </c>
      <c r="BM304" s="68" t="s">
        <v>1751</v>
      </c>
    </row>
    <row r="305" spans="1:65">
      <c r="A305" s="132">
        <v>45204</v>
      </c>
      <c r="B305" s="68" t="s">
        <v>1751</v>
      </c>
      <c r="C305" s="68" t="s">
        <v>1751</v>
      </c>
      <c r="D305" s="68" t="s">
        <v>1751</v>
      </c>
      <c r="E305" s="68">
        <v>57</v>
      </c>
      <c r="F305" s="68" t="s">
        <v>1751</v>
      </c>
      <c r="G305" s="68" t="s">
        <v>1751</v>
      </c>
      <c r="H305" s="68" t="s">
        <v>1751</v>
      </c>
      <c r="I305" s="68">
        <v>125</v>
      </c>
      <c r="J305" s="68" t="s">
        <v>1751</v>
      </c>
      <c r="K305" s="68">
        <v>25</v>
      </c>
      <c r="L305" s="68">
        <v>50</v>
      </c>
      <c r="M305" s="68" t="s">
        <v>1751</v>
      </c>
      <c r="N305" s="68" t="s">
        <v>1751</v>
      </c>
      <c r="O305" s="68" t="s">
        <v>1751</v>
      </c>
      <c r="P305" s="68" t="s">
        <v>1751</v>
      </c>
      <c r="Q305" s="68" t="s">
        <v>1751</v>
      </c>
      <c r="R305" s="68">
        <v>540</v>
      </c>
      <c r="S305" s="68" t="s">
        <v>1751</v>
      </c>
      <c r="T305" s="68" t="s">
        <v>1751</v>
      </c>
      <c r="U305" s="68" t="s">
        <v>1751</v>
      </c>
      <c r="V305" s="68">
        <v>30</v>
      </c>
      <c r="W305" s="68" t="s">
        <v>1751</v>
      </c>
      <c r="X305" s="68" t="s">
        <v>1751</v>
      </c>
      <c r="Y305" s="68" t="s">
        <v>1751</v>
      </c>
      <c r="Z305" s="68" t="s">
        <v>1751</v>
      </c>
      <c r="AA305" s="68" t="s">
        <v>1751</v>
      </c>
      <c r="AB305" s="68" t="s">
        <v>1751</v>
      </c>
      <c r="AC305" s="68" t="s">
        <v>1751</v>
      </c>
      <c r="AD305" s="68" t="s">
        <v>1751</v>
      </c>
      <c r="AE305" s="68" t="s">
        <v>1751</v>
      </c>
      <c r="AF305" s="68" t="s">
        <v>1751</v>
      </c>
      <c r="AG305" s="68">
        <v>25</v>
      </c>
      <c r="AH305" s="68" t="s">
        <v>1751</v>
      </c>
      <c r="AI305" s="68" t="s">
        <v>1751</v>
      </c>
      <c r="AJ305" s="68" t="s">
        <v>1751</v>
      </c>
      <c r="AK305" s="68">
        <v>100</v>
      </c>
      <c r="AL305" s="68" t="s">
        <v>1751</v>
      </c>
      <c r="AM305" s="68" t="s">
        <v>1751</v>
      </c>
      <c r="AN305" s="68" t="s">
        <v>1751</v>
      </c>
      <c r="AO305" s="68" t="s">
        <v>1751</v>
      </c>
      <c r="AP305" s="68" t="s">
        <v>1751</v>
      </c>
      <c r="AQ305" s="68" t="s">
        <v>1751</v>
      </c>
      <c r="AR305" s="68" t="s">
        <v>1751</v>
      </c>
      <c r="AS305" s="68" t="s">
        <v>1751</v>
      </c>
      <c r="AT305" s="68" t="s">
        <v>1751</v>
      </c>
      <c r="AU305" s="68" t="s">
        <v>1751</v>
      </c>
      <c r="AV305" s="68" t="s">
        <v>1751</v>
      </c>
      <c r="AW305" s="68" t="s">
        <v>1751</v>
      </c>
      <c r="AX305" s="68" t="s">
        <v>1751</v>
      </c>
      <c r="AY305" s="68" t="s">
        <v>1751</v>
      </c>
      <c r="AZ305" s="68" t="s">
        <v>1751</v>
      </c>
      <c r="BA305" s="68" t="s">
        <v>1751</v>
      </c>
      <c r="BB305" s="68" t="s">
        <v>1751</v>
      </c>
      <c r="BC305" s="68" t="s">
        <v>1751</v>
      </c>
      <c r="BD305" s="68" t="s">
        <v>1751</v>
      </c>
      <c r="BE305" s="68" t="s">
        <v>1751</v>
      </c>
      <c r="BF305" s="68" t="s">
        <v>1751</v>
      </c>
      <c r="BG305" s="68" t="s">
        <v>1751</v>
      </c>
      <c r="BH305" s="68" t="s">
        <v>1751</v>
      </c>
      <c r="BI305" s="68" t="s">
        <v>1751</v>
      </c>
      <c r="BJ305" s="68" t="s">
        <v>1751</v>
      </c>
      <c r="BK305" s="68" t="s">
        <v>1751</v>
      </c>
      <c r="BL305" s="68" t="s">
        <v>1751</v>
      </c>
      <c r="BM305" s="68" t="s">
        <v>1751</v>
      </c>
    </row>
    <row r="306" spans="1:65">
      <c r="A306" s="132">
        <v>45205</v>
      </c>
      <c r="B306" s="68" t="s">
        <v>1751</v>
      </c>
      <c r="C306" s="68" t="s">
        <v>1751</v>
      </c>
      <c r="D306" s="68" t="s">
        <v>1751</v>
      </c>
      <c r="E306" s="68" t="s">
        <v>1751</v>
      </c>
      <c r="F306" s="68" t="s">
        <v>1751</v>
      </c>
      <c r="G306" s="68" t="s">
        <v>1751</v>
      </c>
      <c r="H306" s="68" t="s">
        <v>1751</v>
      </c>
      <c r="I306" s="68" t="s">
        <v>1751</v>
      </c>
      <c r="J306" s="68" t="s">
        <v>1751</v>
      </c>
      <c r="K306" s="68" t="s">
        <v>1751</v>
      </c>
      <c r="L306" s="68" t="s">
        <v>1751</v>
      </c>
      <c r="M306" s="68" t="s">
        <v>1751</v>
      </c>
      <c r="N306" s="68" t="s">
        <v>1751</v>
      </c>
      <c r="O306" s="68" t="s">
        <v>1751</v>
      </c>
      <c r="P306" s="68" t="s">
        <v>1751</v>
      </c>
      <c r="Q306" s="68" t="s">
        <v>1751</v>
      </c>
      <c r="R306" s="68" t="s">
        <v>1751</v>
      </c>
      <c r="S306" s="68" t="s">
        <v>1751</v>
      </c>
      <c r="T306" s="68" t="s">
        <v>1751</v>
      </c>
      <c r="U306" s="68" t="s">
        <v>1751</v>
      </c>
      <c r="V306" s="68" t="s">
        <v>1751</v>
      </c>
      <c r="W306" s="68" t="s">
        <v>1751</v>
      </c>
      <c r="X306" s="68" t="s">
        <v>1751</v>
      </c>
      <c r="Y306" s="68" t="s">
        <v>1751</v>
      </c>
      <c r="Z306" s="68" t="s">
        <v>1751</v>
      </c>
      <c r="AA306" s="68" t="s">
        <v>1751</v>
      </c>
      <c r="AB306" s="68" t="s">
        <v>1751</v>
      </c>
      <c r="AC306" s="68" t="s">
        <v>1751</v>
      </c>
      <c r="AD306" s="68" t="s">
        <v>1751</v>
      </c>
      <c r="AE306" s="68" t="s">
        <v>1751</v>
      </c>
      <c r="AF306" s="68" t="s">
        <v>1751</v>
      </c>
      <c r="AG306" s="68" t="s">
        <v>1751</v>
      </c>
      <c r="AH306" s="68" t="s">
        <v>1751</v>
      </c>
      <c r="AI306" s="68" t="s">
        <v>1751</v>
      </c>
      <c r="AJ306" s="68" t="s">
        <v>1751</v>
      </c>
      <c r="AK306" s="68" t="s">
        <v>1751</v>
      </c>
      <c r="AL306" s="68" t="s">
        <v>1751</v>
      </c>
      <c r="AM306" s="68" t="s">
        <v>1751</v>
      </c>
      <c r="AN306" s="68" t="s">
        <v>1751</v>
      </c>
      <c r="AO306" s="68" t="s">
        <v>1751</v>
      </c>
      <c r="AP306" s="68" t="s">
        <v>1751</v>
      </c>
      <c r="AQ306" s="68" t="s">
        <v>1751</v>
      </c>
      <c r="AR306" s="68" t="s">
        <v>1751</v>
      </c>
      <c r="AS306" s="68" t="s">
        <v>1751</v>
      </c>
      <c r="AT306" s="68" t="s">
        <v>1751</v>
      </c>
      <c r="AU306" s="68" t="s">
        <v>1751</v>
      </c>
      <c r="AV306" s="68" t="s">
        <v>1751</v>
      </c>
      <c r="AW306" s="68" t="s">
        <v>1751</v>
      </c>
      <c r="AX306" s="68" t="s">
        <v>1751</v>
      </c>
      <c r="AY306" s="68" t="s">
        <v>1751</v>
      </c>
      <c r="AZ306" s="68" t="s">
        <v>1751</v>
      </c>
      <c r="BA306" s="68" t="s">
        <v>1751</v>
      </c>
      <c r="BB306" s="68" t="s">
        <v>1751</v>
      </c>
      <c r="BC306" s="68" t="s">
        <v>1751</v>
      </c>
      <c r="BD306" s="68" t="s">
        <v>1751</v>
      </c>
      <c r="BE306" s="68" t="s">
        <v>1751</v>
      </c>
      <c r="BF306" s="68" t="s">
        <v>1751</v>
      </c>
      <c r="BG306" s="68" t="s">
        <v>1751</v>
      </c>
      <c r="BH306" s="68" t="s">
        <v>1751</v>
      </c>
      <c r="BI306" s="68" t="s">
        <v>1751</v>
      </c>
      <c r="BJ306" s="68" t="s">
        <v>1751</v>
      </c>
      <c r="BK306" s="68" t="s">
        <v>1751</v>
      </c>
      <c r="BL306" s="68" t="s">
        <v>1751</v>
      </c>
      <c r="BM306" s="68" t="s">
        <v>1751</v>
      </c>
    </row>
    <row r="307" spans="1:65">
      <c r="A307" s="132">
        <v>45206</v>
      </c>
      <c r="B307" s="68" t="s">
        <v>1751</v>
      </c>
      <c r="C307" s="68" t="s">
        <v>1751</v>
      </c>
      <c r="D307" s="68" t="s">
        <v>1751</v>
      </c>
      <c r="E307" s="68" t="s">
        <v>1751</v>
      </c>
      <c r="F307" s="68" t="s">
        <v>1751</v>
      </c>
      <c r="G307" s="68" t="s">
        <v>1751</v>
      </c>
      <c r="H307" s="68" t="s">
        <v>1751</v>
      </c>
      <c r="I307" s="68" t="s">
        <v>1751</v>
      </c>
      <c r="J307" s="68" t="s">
        <v>1751</v>
      </c>
      <c r="K307" s="68" t="s">
        <v>1751</v>
      </c>
      <c r="L307" s="68" t="s">
        <v>1751</v>
      </c>
      <c r="M307" s="68" t="s">
        <v>1751</v>
      </c>
      <c r="N307" s="68" t="s">
        <v>1751</v>
      </c>
      <c r="O307" s="68" t="s">
        <v>1751</v>
      </c>
      <c r="P307" s="68" t="s">
        <v>1751</v>
      </c>
      <c r="Q307" s="68" t="s">
        <v>1751</v>
      </c>
      <c r="R307" s="68" t="s">
        <v>1751</v>
      </c>
      <c r="S307" s="68" t="s">
        <v>1751</v>
      </c>
      <c r="T307" s="68" t="s">
        <v>1751</v>
      </c>
      <c r="U307" s="68" t="s">
        <v>1751</v>
      </c>
      <c r="V307" s="68" t="s">
        <v>1751</v>
      </c>
      <c r="W307" s="68" t="s">
        <v>1751</v>
      </c>
      <c r="X307" s="68" t="s">
        <v>1751</v>
      </c>
      <c r="Y307" s="68" t="s">
        <v>1751</v>
      </c>
      <c r="Z307" s="68" t="s">
        <v>1751</v>
      </c>
      <c r="AA307" s="68" t="s">
        <v>1751</v>
      </c>
      <c r="AB307" s="68" t="s">
        <v>1751</v>
      </c>
      <c r="AC307" s="68" t="s">
        <v>1751</v>
      </c>
      <c r="AD307" s="68" t="s">
        <v>1751</v>
      </c>
      <c r="AE307" s="68" t="s">
        <v>1751</v>
      </c>
      <c r="AF307" s="68" t="s">
        <v>1751</v>
      </c>
      <c r="AG307" s="68" t="s">
        <v>1751</v>
      </c>
      <c r="AH307" s="68" t="s">
        <v>1751</v>
      </c>
      <c r="AI307" s="68" t="s">
        <v>1751</v>
      </c>
      <c r="AJ307" s="68" t="s">
        <v>1751</v>
      </c>
      <c r="AK307" s="68" t="s">
        <v>1751</v>
      </c>
      <c r="AL307" s="68" t="s">
        <v>1751</v>
      </c>
      <c r="AM307" s="68" t="s">
        <v>1751</v>
      </c>
      <c r="AN307" s="68" t="s">
        <v>1751</v>
      </c>
      <c r="AO307" s="68" t="s">
        <v>1751</v>
      </c>
      <c r="AP307" s="68" t="s">
        <v>1751</v>
      </c>
      <c r="AQ307" s="68" t="s">
        <v>1751</v>
      </c>
      <c r="AR307" s="68" t="s">
        <v>1751</v>
      </c>
      <c r="AS307" s="68" t="s">
        <v>1751</v>
      </c>
      <c r="AT307" s="68" t="s">
        <v>1751</v>
      </c>
      <c r="AU307" s="68" t="s">
        <v>1751</v>
      </c>
      <c r="AV307" s="68" t="s">
        <v>1751</v>
      </c>
      <c r="AW307" s="68" t="s">
        <v>1751</v>
      </c>
      <c r="AX307" s="68" t="s">
        <v>1751</v>
      </c>
      <c r="AY307" s="68" t="s">
        <v>1751</v>
      </c>
      <c r="AZ307" s="68" t="s">
        <v>1751</v>
      </c>
      <c r="BA307" s="68" t="s">
        <v>1751</v>
      </c>
      <c r="BB307" s="68" t="s">
        <v>1751</v>
      </c>
      <c r="BC307" s="68" t="s">
        <v>1751</v>
      </c>
      <c r="BD307" s="68" t="s">
        <v>1751</v>
      </c>
      <c r="BE307" s="68" t="s">
        <v>1751</v>
      </c>
      <c r="BF307" s="68" t="s">
        <v>1751</v>
      </c>
      <c r="BG307" s="68" t="s">
        <v>1751</v>
      </c>
      <c r="BH307" s="68" t="s">
        <v>1751</v>
      </c>
      <c r="BI307" s="68" t="s">
        <v>1751</v>
      </c>
      <c r="BJ307" s="68" t="s">
        <v>1751</v>
      </c>
      <c r="BK307" s="68" t="s">
        <v>1751</v>
      </c>
      <c r="BL307" s="68" t="s">
        <v>1751</v>
      </c>
      <c r="BM307" s="68" t="s">
        <v>1751</v>
      </c>
    </row>
    <row r="308" spans="1:65">
      <c r="A308" s="132">
        <v>45207</v>
      </c>
      <c r="B308" s="68">
        <v>150</v>
      </c>
      <c r="C308" s="68">
        <v>300</v>
      </c>
      <c r="D308" s="68">
        <v>100</v>
      </c>
      <c r="E308" s="68">
        <v>15</v>
      </c>
      <c r="F308" s="68">
        <v>50</v>
      </c>
      <c r="G308" s="68">
        <v>50</v>
      </c>
      <c r="H308" s="68">
        <v>50</v>
      </c>
      <c r="I308" s="68">
        <v>25</v>
      </c>
      <c r="J308" s="68">
        <v>30</v>
      </c>
      <c r="K308" s="68">
        <v>25</v>
      </c>
      <c r="L308" s="68">
        <v>65</v>
      </c>
      <c r="M308" s="68" t="s">
        <v>1751</v>
      </c>
      <c r="N308" s="68" t="s">
        <v>1751</v>
      </c>
      <c r="O308" s="68">
        <v>115</v>
      </c>
      <c r="P308" s="68" t="s">
        <v>1751</v>
      </c>
      <c r="Q308" s="68" t="s">
        <v>1751</v>
      </c>
      <c r="R308" s="68" t="s">
        <v>1751</v>
      </c>
      <c r="S308" s="68" t="s">
        <v>1751</v>
      </c>
      <c r="T308" s="68" t="s">
        <v>1751</v>
      </c>
      <c r="U308" s="68" t="s">
        <v>1751</v>
      </c>
      <c r="V308" s="68" t="s">
        <v>1751</v>
      </c>
      <c r="W308" s="68" t="s">
        <v>1751</v>
      </c>
      <c r="X308" s="68" t="s">
        <v>1751</v>
      </c>
      <c r="Y308" s="68" t="s">
        <v>1751</v>
      </c>
      <c r="Z308" s="68" t="s">
        <v>1751</v>
      </c>
      <c r="AA308" s="68" t="s">
        <v>1751</v>
      </c>
      <c r="AB308" s="68" t="s">
        <v>1751</v>
      </c>
      <c r="AC308" s="68" t="s">
        <v>1751</v>
      </c>
      <c r="AD308" s="68" t="s">
        <v>1751</v>
      </c>
      <c r="AE308" s="68">
        <v>310</v>
      </c>
      <c r="AF308" s="68" t="s">
        <v>1751</v>
      </c>
      <c r="AG308" s="68">
        <v>25</v>
      </c>
      <c r="AH308" s="68">
        <v>176</v>
      </c>
      <c r="AI308" s="68" t="s">
        <v>1751</v>
      </c>
      <c r="AJ308" s="68" t="s">
        <v>1751</v>
      </c>
      <c r="AK308" s="68" t="s">
        <v>1751</v>
      </c>
      <c r="AL308" s="68" t="s">
        <v>1751</v>
      </c>
      <c r="AM308" s="68" t="s">
        <v>1751</v>
      </c>
      <c r="AN308" s="68" t="s">
        <v>1751</v>
      </c>
      <c r="AO308" s="68" t="s">
        <v>1751</v>
      </c>
      <c r="AP308" s="68" t="s">
        <v>1751</v>
      </c>
      <c r="AQ308" s="68" t="s">
        <v>1751</v>
      </c>
      <c r="AR308" s="68">
        <v>250</v>
      </c>
      <c r="AS308" s="68" t="s">
        <v>1751</v>
      </c>
      <c r="AT308" s="68" t="s">
        <v>1751</v>
      </c>
      <c r="AU308" s="68" t="s">
        <v>1751</v>
      </c>
      <c r="AV308" s="68" t="s">
        <v>1751</v>
      </c>
      <c r="AW308" s="68" t="s">
        <v>1751</v>
      </c>
      <c r="AX308" s="68" t="s">
        <v>1751</v>
      </c>
      <c r="AY308" s="68" t="s">
        <v>1751</v>
      </c>
      <c r="AZ308" s="68" t="s">
        <v>1751</v>
      </c>
      <c r="BA308" s="68" t="s">
        <v>1751</v>
      </c>
      <c r="BB308" s="68" t="s">
        <v>1751</v>
      </c>
      <c r="BC308" s="68" t="s">
        <v>1751</v>
      </c>
      <c r="BD308" s="68" t="s">
        <v>1751</v>
      </c>
      <c r="BE308" s="68" t="s">
        <v>1751</v>
      </c>
      <c r="BF308" s="68" t="s">
        <v>1751</v>
      </c>
      <c r="BG308" s="68" t="s">
        <v>1751</v>
      </c>
      <c r="BH308" s="68" t="s">
        <v>1751</v>
      </c>
      <c r="BI308" s="68" t="s">
        <v>1751</v>
      </c>
      <c r="BJ308" s="68" t="s">
        <v>1751</v>
      </c>
      <c r="BK308" s="68" t="s">
        <v>1751</v>
      </c>
      <c r="BL308" s="68" t="s">
        <v>1751</v>
      </c>
      <c r="BM308" s="68" t="s">
        <v>1751</v>
      </c>
    </row>
    <row r="309" spans="1:65">
      <c r="A309" s="132">
        <v>45208</v>
      </c>
      <c r="B309" s="68">
        <v>100</v>
      </c>
      <c r="C309" s="68">
        <v>75</v>
      </c>
      <c r="D309" s="68" t="s">
        <v>1751</v>
      </c>
      <c r="E309" s="68">
        <v>10</v>
      </c>
      <c r="F309" s="68" t="s">
        <v>1751</v>
      </c>
      <c r="G309" s="68" t="s">
        <v>1751</v>
      </c>
      <c r="H309" s="68" t="s">
        <v>1751</v>
      </c>
      <c r="I309" s="68" t="s">
        <v>1751</v>
      </c>
      <c r="J309" s="68">
        <v>155</v>
      </c>
      <c r="K309" s="68">
        <v>10</v>
      </c>
      <c r="L309" s="68">
        <v>100</v>
      </c>
      <c r="M309" s="68" t="s">
        <v>1751</v>
      </c>
      <c r="N309" s="68" t="s">
        <v>1751</v>
      </c>
      <c r="O309" s="68">
        <v>50</v>
      </c>
      <c r="P309" s="68" t="s">
        <v>1751</v>
      </c>
      <c r="Q309" s="68">
        <v>125</v>
      </c>
      <c r="R309" s="68" t="s">
        <v>1751</v>
      </c>
      <c r="S309" s="68" t="s">
        <v>1751</v>
      </c>
      <c r="T309" s="68" t="s">
        <v>1751</v>
      </c>
      <c r="U309" s="68" t="s">
        <v>1751</v>
      </c>
      <c r="V309" s="68">
        <v>25</v>
      </c>
      <c r="W309" s="68" t="s">
        <v>1751</v>
      </c>
      <c r="X309" s="68" t="s">
        <v>1751</v>
      </c>
      <c r="Y309" s="68" t="s">
        <v>1751</v>
      </c>
      <c r="Z309" s="68" t="s">
        <v>1751</v>
      </c>
      <c r="AA309" s="68" t="s">
        <v>1751</v>
      </c>
      <c r="AB309" s="68" t="s">
        <v>1751</v>
      </c>
      <c r="AC309" s="68" t="s">
        <v>1751</v>
      </c>
      <c r="AD309" s="68" t="s">
        <v>1751</v>
      </c>
      <c r="AE309" s="68" t="s">
        <v>1751</v>
      </c>
      <c r="AF309" s="68" t="s">
        <v>1751</v>
      </c>
      <c r="AG309" s="68">
        <v>25</v>
      </c>
      <c r="AH309" s="68" t="s">
        <v>1751</v>
      </c>
      <c r="AI309" s="68" t="s">
        <v>1751</v>
      </c>
      <c r="AJ309" s="68">
        <v>100</v>
      </c>
      <c r="AK309" s="68" t="s">
        <v>1751</v>
      </c>
      <c r="AL309" s="68" t="s">
        <v>1751</v>
      </c>
      <c r="AM309" s="68" t="s">
        <v>1751</v>
      </c>
      <c r="AN309" s="68" t="s">
        <v>1751</v>
      </c>
      <c r="AO309" s="68" t="s">
        <v>1751</v>
      </c>
      <c r="AP309" s="68" t="s">
        <v>1751</v>
      </c>
      <c r="AQ309" s="68" t="s">
        <v>1751</v>
      </c>
      <c r="AR309" s="68">
        <v>185</v>
      </c>
      <c r="AS309" s="68" t="s">
        <v>1751</v>
      </c>
      <c r="AT309" s="68" t="s">
        <v>1751</v>
      </c>
      <c r="AU309" s="68" t="s">
        <v>1751</v>
      </c>
      <c r="AV309" s="68" t="s">
        <v>1751</v>
      </c>
      <c r="AW309" s="68" t="s">
        <v>1751</v>
      </c>
      <c r="AX309" s="68" t="s">
        <v>1751</v>
      </c>
      <c r="AY309" s="68" t="s">
        <v>1751</v>
      </c>
      <c r="AZ309" s="68" t="s">
        <v>1751</v>
      </c>
      <c r="BA309" s="68" t="s">
        <v>1751</v>
      </c>
      <c r="BB309" s="68" t="s">
        <v>1751</v>
      </c>
      <c r="BC309" s="68" t="s">
        <v>1751</v>
      </c>
      <c r="BD309" s="68" t="s">
        <v>1751</v>
      </c>
      <c r="BE309" s="68" t="s">
        <v>1751</v>
      </c>
      <c r="BF309" s="68" t="s">
        <v>1751</v>
      </c>
      <c r="BG309" s="68" t="s">
        <v>1751</v>
      </c>
      <c r="BH309" s="68" t="s">
        <v>1751</v>
      </c>
      <c r="BI309" s="68" t="s">
        <v>1751</v>
      </c>
      <c r="BJ309" s="68" t="s">
        <v>1751</v>
      </c>
      <c r="BK309" s="68" t="s">
        <v>1751</v>
      </c>
      <c r="BL309" s="68" t="s">
        <v>1751</v>
      </c>
      <c r="BM309" s="68" t="s">
        <v>1751</v>
      </c>
    </row>
    <row r="310" spans="1:65">
      <c r="A310" s="132">
        <v>45209</v>
      </c>
      <c r="B310" s="68">
        <v>50</v>
      </c>
      <c r="C310" s="68">
        <v>30</v>
      </c>
      <c r="D310" s="68" t="s">
        <v>1751</v>
      </c>
      <c r="E310" s="68">
        <v>60</v>
      </c>
      <c r="F310" s="68">
        <v>420</v>
      </c>
      <c r="G310" s="68" t="s">
        <v>1751</v>
      </c>
      <c r="H310" s="68">
        <v>25</v>
      </c>
      <c r="I310" s="68" t="s">
        <v>1751</v>
      </c>
      <c r="J310" s="68" t="s">
        <v>1751</v>
      </c>
      <c r="K310" s="68" t="s">
        <v>1751</v>
      </c>
      <c r="L310" s="68">
        <v>350</v>
      </c>
      <c r="M310" s="68" t="s">
        <v>1751</v>
      </c>
      <c r="N310" s="68" t="s">
        <v>1751</v>
      </c>
      <c r="O310" s="68" t="s">
        <v>1751</v>
      </c>
      <c r="P310" s="68" t="s">
        <v>1751</v>
      </c>
      <c r="Q310" s="68" t="s">
        <v>1751</v>
      </c>
      <c r="R310" s="68" t="s">
        <v>1751</v>
      </c>
      <c r="S310" s="68" t="s">
        <v>1751</v>
      </c>
      <c r="T310" s="68" t="s">
        <v>1751</v>
      </c>
      <c r="U310" s="68" t="s">
        <v>1751</v>
      </c>
      <c r="V310" s="68">
        <v>25</v>
      </c>
      <c r="W310" s="68" t="s">
        <v>1751</v>
      </c>
      <c r="X310" s="68" t="s">
        <v>1751</v>
      </c>
      <c r="Y310" s="68" t="s">
        <v>1751</v>
      </c>
      <c r="Z310" s="68" t="s">
        <v>1751</v>
      </c>
      <c r="AA310" s="68" t="s">
        <v>1751</v>
      </c>
      <c r="AB310" s="68" t="s">
        <v>1751</v>
      </c>
      <c r="AC310" s="68" t="s">
        <v>1751</v>
      </c>
      <c r="AD310" s="68" t="s">
        <v>1751</v>
      </c>
      <c r="AE310" s="68" t="s">
        <v>1751</v>
      </c>
      <c r="AF310" s="68" t="s">
        <v>1751</v>
      </c>
      <c r="AG310" s="68">
        <v>50</v>
      </c>
      <c r="AH310" s="68">
        <v>375</v>
      </c>
      <c r="AI310" s="68" t="s">
        <v>1751</v>
      </c>
      <c r="AJ310" s="68" t="s">
        <v>1751</v>
      </c>
      <c r="AK310" s="68" t="s">
        <v>1751</v>
      </c>
      <c r="AL310" s="68" t="s">
        <v>1751</v>
      </c>
      <c r="AM310" s="68" t="s">
        <v>1751</v>
      </c>
      <c r="AN310" s="68" t="s">
        <v>1751</v>
      </c>
      <c r="AO310" s="68" t="s">
        <v>1751</v>
      </c>
      <c r="AP310" s="68" t="s">
        <v>1751</v>
      </c>
      <c r="AQ310" s="68" t="s">
        <v>1751</v>
      </c>
      <c r="AR310" s="68" t="s">
        <v>1751</v>
      </c>
      <c r="AS310" s="68" t="s">
        <v>1751</v>
      </c>
      <c r="AT310" s="68" t="s">
        <v>1751</v>
      </c>
      <c r="AU310" s="68" t="s">
        <v>1751</v>
      </c>
      <c r="AV310" s="68" t="s">
        <v>1751</v>
      </c>
      <c r="AW310" s="68" t="s">
        <v>1751</v>
      </c>
      <c r="AX310" s="68" t="s">
        <v>1751</v>
      </c>
      <c r="AY310" s="68">
        <v>70</v>
      </c>
      <c r="AZ310" s="68" t="s">
        <v>1751</v>
      </c>
      <c r="BA310" s="68" t="s">
        <v>1751</v>
      </c>
      <c r="BB310" s="68" t="s">
        <v>1751</v>
      </c>
      <c r="BC310" s="68" t="s">
        <v>1751</v>
      </c>
      <c r="BD310" s="68" t="s">
        <v>1751</v>
      </c>
      <c r="BE310" s="68" t="s">
        <v>1751</v>
      </c>
      <c r="BF310" s="68" t="s">
        <v>1751</v>
      </c>
      <c r="BG310" s="68" t="s">
        <v>1751</v>
      </c>
      <c r="BH310" s="68" t="s">
        <v>1751</v>
      </c>
      <c r="BI310" s="68" t="s">
        <v>1751</v>
      </c>
      <c r="BJ310" s="68" t="s">
        <v>1751</v>
      </c>
      <c r="BK310" s="68" t="s">
        <v>1751</v>
      </c>
      <c r="BL310" s="68" t="s">
        <v>1751</v>
      </c>
      <c r="BM310" s="68" t="s">
        <v>1751</v>
      </c>
    </row>
    <row r="311" spans="1:65">
      <c r="A311" s="132">
        <v>45210</v>
      </c>
      <c r="B311" s="68" t="s">
        <v>1751</v>
      </c>
      <c r="C311" s="68" t="s">
        <v>1751</v>
      </c>
      <c r="D311" s="68" t="s">
        <v>1751</v>
      </c>
      <c r="E311" s="68" t="s">
        <v>1751</v>
      </c>
      <c r="F311" s="68" t="s">
        <v>1751</v>
      </c>
      <c r="G311" s="68">
        <v>75</v>
      </c>
      <c r="H311" s="68" t="s">
        <v>1751</v>
      </c>
      <c r="I311" s="68" t="s">
        <v>1751</v>
      </c>
      <c r="J311" s="68" t="s">
        <v>1751</v>
      </c>
      <c r="K311" s="68" t="s">
        <v>1751</v>
      </c>
      <c r="L311" s="68">
        <v>50</v>
      </c>
      <c r="M311" s="68" t="s">
        <v>1751</v>
      </c>
      <c r="N311" s="68" t="s">
        <v>1751</v>
      </c>
      <c r="O311" s="68">
        <v>50</v>
      </c>
      <c r="P311" s="68" t="s">
        <v>1751</v>
      </c>
      <c r="Q311" s="68" t="s">
        <v>1751</v>
      </c>
      <c r="R311" s="68" t="s">
        <v>1751</v>
      </c>
      <c r="S311" s="68" t="s">
        <v>1751</v>
      </c>
      <c r="T311" s="68" t="s">
        <v>1751</v>
      </c>
      <c r="U311" s="68">
        <v>25</v>
      </c>
      <c r="V311" s="68">
        <v>10</v>
      </c>
      <c r="W311" s="68" t="s">
        <v>1751</v>
      </c>
      <c r="X311" s="68" t="s">
        <v>1751</v>
      </c>
      <c r="Y311" s="68" t="s">
        <v>1751</v>
      </c>
      <c r="Z311" s="68" t="s">
        <v>1751</v>
      </c>
      <c r="AA311" s="68" t="s">
        <v>1751</v>
      </c>
      <c r="AB311" s="68" t="s">
        <v>1751</v>
      </c>
      <c r="AC311" s="68" t="s">
        <v>1751</v>
      </c>
      <c r="AD311" s="68">
        <v>100</v>
      </c>
      <c r="AE311" s="68" t="s">
        <v>1751</v>
      </c>
      <c r="AF311" s="68" t="s">
        <v>1751</v>
      </c>
      <c r="AG311" s="68">
        <v>30</v>
      </c>
      <c r="AH311" s="68">
        <v>175</v>
      </c>
      <c r="AI311" s="68" t="s">
        <v>1751</v>
      </c>
      <c r="AJ311" s="68" t="s">
        <v>1751</v>
      </c>
      <c r="AK311" s="68" t="s">
        <v>1751</v>
      </c>
      <c r="AL311" s="68" t="s">
        <v>1751</v>
      </c>
      <c r="AM311" s="68" t="s">
        <v>1751</v>
      </c>
      <c r="AN311" s="68" t="s">
        <v>1751</v>
      </c>
      <c r="AO311" s="68" t="s">
        <v>1751</v>
      </c>
      <c r="AP311" s="68" t="s">
        <v>1751</v>
      </c>
      <c r="AQ311" s="68" t="s">
        <v>1751</v>
      </c>
      <c r="AR311" s="68" t="s">
        <v>1751</v>
      </c>
      <c r="AS311" s="68" t="s">
        <v>1751</v>
      </c>
      <c r="AT311" s="68" t="s">
        <v>1751</v>
      </c>
      <c r="AU311" s="68" t="s">
        <v>1751</v>
      </c>
      <c r="AV311" s="68" t="s">
        <v>1751</v>
      </c>
      <c r="AW311" s="68" t="s">
        <v>1751</v>
      </c>
      <c r="AX311" s="68" t="s">
        <v>1751</v>
      </c>
      <c r="AY311" s="68" t="s">
        <v>1751</v>
      </c>
      <c r="AZ311" s="68" t="s">
        <v>1751</v>
      </c>
      <c r="BA311" s="68" t="s">
        <v>1751</v>
      </c>
      <c r="BB311" s="68" t="s">
        <v>1751</v>
      </c>
      <c r="BC311" s="68" t="s">
        <v>1751</v>
      </c>
      <c r="BD311" s="68" t="s">
        <v>1751</v>
      </c>
      <c r="BE311" s="68" t="s">
        <v>1751</v>
      </c>
      <c r="BF311" s="68" t="s">
        <v>1751</v>
      </c>
      <c r="BG311" s="68" t="s">
        <v>1751</v>
      </c>
      <c r="BH311" s="68" t="s">
        <v>1751</v>
      </c>
      <c r="BI311" s="68" t="s">
        <v>1751</v>
      </c>
      <c r="BJ311" s="68" t="s">
        <v>1751</v>
      </c>
      <c r="BK311" s="68" t="s">
        <v>1751</v>
      </c>
      <c r="BL311" s="68" t="s">
        <v>1751</v>
      </c>
      <c r="BM311" s="68" t="s">
        <v>1751</v>
      </c>
    </row>
    <row r="312" spans="1:65">
      <c r="A312" s="132">
        <v>45211</v>
      </c>
      <c r="B312" s="68" t="s">
        <v>1751</v>
      </c>
      <c r="C312" s="68" t="s">
        <v>1751</v>
      </c>
      <c r="D312" s="68" t="s">
        <v>1751</v>
      </c>
      <c r="E312" s="68" t="s">
        <v>1751</v>
      </c>
      <c r="F312" s="68" t="s">
        <v>1751</v>
      </c>
      <c r="G312" s="68">
        <v>50</v>
      </c>
      <c r="H312" s="68">
        <v>10</v>
      </c>
      <c r="I312" s="68" t="s">
        <v>1751</v>
      </c>
      <c r="J312" s="68" t="s">
        <v>1751</v>
      </c>
      <c r="K312" s="68" t="s">
        <v>1751</v>
      </c>
      <c r="L312" s="68">
        <v>26</v>
      </c>
      <c r="M312" s="68" t="s">
        <v>1751</v>
      </c>
      <c r="N312" s="68" t="s">
        <v>1751</v>
      </c>
      <c r="O312" s="68" t="s">
        <v>1751</v>
      </c>
      <c r="P312" s="68">
        <v>75</v>
      </c>
      <c r="Q312" s="68">
        <v>100</v>
      </c>
      <c r="R312" s="68" t="s">
        <v>1751</v>
      </c>
      <c r="S312" s="68" t="s">
        <v>1751</v>
      </c>
      <c r="T312" s="68" t="s">
        <v>1751</v>
      </c>
      <c r="U312" s="68" t="s">
        <v>1751</v>
      </c>
      <c r="V312" s="68">
        <v>138</v>
      </c>
      <c r="W312" s="68" t="s">
        <v>1751</v>
      </c>
      <c r="X312" s="68" t="s">
        <v>1751</v>
      </c>
      <c r="Y312" s="68" t="s">
        <v>1751</v>
      </c>
      <c r="Z312" s="68" t="s">
        <v>1751</v>
      </c>
      <c r="AA312" s="68" t="s">
        <v>1751</v>
      </c>
      <c r="AB312" s="68" t="s">
        <v>1751</v>
      </c>
      <c r="AC312" s="68" t="s">
        <v>1751</v>
      </c>
      <c r="AD312" s="68">
        <v>35</v>
      </c>
      <c r="AE312" s="68">
        <v>30</v>
      </c>
      <c r="AF312" s="68" t="s">
        <v>1751</v>
      </c>
      <c r="AG312" s="68">
        <v>50</v>
      </c>
      <c r="AH312" s="68">
        <v>200</v>
      </c>
      <c r="AI312" s="68" t="s">
        <v>1751</v>
      </c>
      <c r="AJ312" s="68">
        <v>40</v>
      </c>
      <c r="AK312" s="68">
        <v>150</v>
      </c>
      <c r="AL312" s="68" t="s">
        <v>1751</v>
      </c>
      <c r="AM312" s="68" t="s">
        <v>1751</v>
      </c>
      <c r="AN312" s="68" t="s">
        <v>1751</v>
      </c>
      <c r="AO312" s="68" t="s">
        <v>1751</v>
      </c>
      <c r="AP312" s="68" t="s">
        <v>1751</v>
      </c>
      <c r="AQ312" s="68" t="s">
        <v>1751</v>
      </c>
      <c r="AR312" s="68" t="s">
        <v>1751</v>
      </c>
      <c r="AS312" s="68" t="s">
        <v>1751</v>
      </c>
      <c r="AT312" s="68" t="s">
        <v>1751</v>
      </c>
      <c r="AU312" s="68" t="s">
        <v>1751</v>
      </c>
      <c r="AV312" s="68" t="s">
        <v>1751</v>
      </c>
      <c r="AW312" s="68" t="s">
        <v>1751</v>
      </c>
      <c r="AX312" s="68" t="s">
        <v>1751</v>
      </c>
      <c r="AY312" s="68" t="s">
        <v>1751</v>
      </c>
      <c r="AZ312" s="68" t="s">
        <v>1751</v>
      </c>
      <c r="BA312" s="68" t="s">
        <v>1751</v>
      </c>
      <c r="BB312" s="68" t="s">
        <v>1751</v>
      </c>
      <c r="BC312" s="68" t="s">
        <v>1751</v>
      </c>
      <c r="BD312" s="68" t="s">
        <v>1751</v>
      </c>
      <c r="BE312" s="68" t="s">
        <v>1751</v>
      </c>
      <c r="BF312" s="68" t="s">
        <v>1751</v>
      </c>
      <c r="BG312" s="68" t="s">
        <v>1751</v>
      </c>
      <c r="BH312" s="68" t="s">
        <v>1751</v>
      </c>
      <c r="BI312" s="68" t="s">
        <v>1751</v>
      </c>
      <c r="BJ312" s="68" t="s">
        <v>1751</v>
      </c>
      <c r="BK312" s="68" t="s">
        <v>1751</v>
      </c>
      <c r="BL312" s="68" t="s">
        <v>1751</v>
      </c>
      <c r="BM312" s="68" t="s">
        <v>1751</v>
      </c>
    </row>
    <row r="313" spans="1:65">
      <c r="A313" s="132">
        <v>45212</v>
      </c>
      <c r="B313" s="68" t="s">
        <v>1751</v>
      </c>
      <c r="C313" s="68" t="s">
        <v>1751</v>
      </c>
      <c r="D313" s="68" t="s">
        <v>1751</v>
      </c>
      <c r="E313" s="68" t="s">
        <v>1751</v>
      </c>
      <c r="F313" s="68" t="s">
        <v>1751</v>
      </c>
      <c r="G313" s="68" t="s">
        <v>1751</v>
      </c>
      <c r="H313" s="68" t="s">
        <v>1751</v>
      </c>
      <c r="I313" s="68" t="s">
        <v>1751</v>
      </c>
      <c r="J313" s="68" t="s">
        <v>1751</v>
      </c>
      <c r="K313" s="68" t="s">
        <v>1751</v>
      </c>
      <c r="L313" s="68" t="s">
        <v>1751</v>
      </c>
      <c r="M313" s="68" t="s">
        <v>1751</v>
      </c>
      <c r="N313" s="68" t="s">
        <v>1751</v>
      </c>
      <c r="O313" s="68" t="s">
        <v>1751</v>
      </c>
      <c r="P313" s="68" t="s">
        <v>1751</v>
      </c>
      <c r="Q313" s="68" t="s">
        <v>1751</v>
      </c>
      <c r="R313" s="68" t="s">
        <v>1751</v>
      </c>
      <c r="S313" s="68" t="s">
        <v>1751</v>
      </c>
      <c r="T313" s="68" t="s">
        <v>1751</v>
      </c>
      <c r="U313" s="68" t="s">
        <v>1751</v>
      </c>
      <c r="V313" s="68" t="s">
        <v>1751</v>
      </c>
      <c r="W313" s="68" t="s">
        <v>1751</v>
      </c>
      <c r="X313" s="68" t="s">
        <v>1751</v>
      </c>
      <c r="Y313" s="68" t="s">
        <v>1751</v>
      </c>
      <c r="Z313" s="68" t="s">
        <v>1751</v>
      </c>
      <c r="AA313" s="68" t="s">
        <v>1751</v>
      </c>
      <c r="AB313" s="68" t="s">
        <v>1751</v>
      </c>
      <c r="AC313" s="68" t="s">
        <v>1751</v>
      </c>
      <c r="AD313" s="68" t="s">
        <v>1751</v>
      </c>
      <c r="AE313" s="68" t="s">
        <v>1751</v>
      </c>
      <c r="AF313" s="68" t="s">
        <v>1751</v>
      </c>
      <c r="AG313" s="68" t="s">
        <v>1751</v>
      </c>
      <c r="AH313" s="68" t="s">
        <v>1751</v>
      </c>
      <c r="AI313" s="68" t="s">
        <v>1751</v>
      </c>
      <c r="AJ313" s="68" t="s">
        <v>1751</v>
      </c>
      <c r="AK313" s="68" t="s">
        <v>1751</v>
      </c>
      <c r="AL313" s="68" t="s">
        <v>1751</v>
      </c>
      <c r="AM313" s="68" t="s">
        <v>1751</v>
      </c>
      <c r="AN313" s="68" t="s">
        <v>1751</v>
      </c>
      <c r="AO313" s="68" t="s">
        <v>1751</v>
      </c>
      <c r="AP313" s="68" t="s">
        <v>1751</v>
      </c>
      <c r="AQ313" s="68" t="s">
        <v>1751</v>
      </c>
      <c r="AR313" s="68" t="s">
        <v>1751</v>
      </c>
      <c r="AS313" s="68" t="s">
        <v>1751</v>
      </c>
      <c r="AT313" s="68" t="s">
        <v>1751</v>
      </c>
      <c r="AU313" s="68" t="s">
        <v>1751</v>
      </c>
      <c r="AV313" s="68" t="s">
        <v>1751</v>
      </c>
      <c r="AW313" s="68" t="s">
        <v>1751</v>
      </c>
      <c r="AX313" s="68" t="s">
        <v>1751</v>
      </c>
      <c r="AY313" s="68" t="s">
        <v>1751</v>
      </c>
      <c r="AZ313" s="68" t="s">
        <v>1751</v>
      </c>
      <c r="BA313" s="68" t="s">
        <v>1751</v>
      </c>
      <c r="BB313" s="68" t="s">
        <v>1751</v>
      </c>
      <c r="BC313" s="68" t="s">
        <v>1751</v>
      </c>
      <c r="BD313" s="68" t="s">
        <v>1751</v>
      </c>
      <c r="BE313" s="68" t="s">
        <v>1751</v>
      </c>
      <c r="BF313" s="68" t="s">
        <v>1751</v>
      </c>
      <c r="BG313" s="68" t="s">
        <v>1751</v>
      </c>
      <c r="BH313" s="68" t="s">
        <v>1751</v>
      </c>
      <c r="BI313" s="68" t="s">
        <v>1751</v>
      </c>
      <c r="BJ313" s="68" t="s">
        <v>1751</v>
      </c>
      <c r="BK313" s="68" t="s">
        <v>1751</v>
      </c>
      <c r="BL313" s="68" t="s">
        <v>1751</v>
      </c>
      <c r="BM313" s="68" t="s">
        <v>1751</v>
      </c>
    </row>
    <row r="314" spans="1:65">
      <c r="A314" s="132">
        <v>45213</v>
      </c>
      <c r="B314" s="68" t="s">
        <v>1751</v>
      </c>
      <c r="C314" s="68" t="s">
        <v>1751</v>
      </c>
      <c r="D314" s="68" t="s">
        <v>1751</v>
      </c>
      <c r="E314" s="68" t="s">
        <v>1751</v>
      </c>
      <c r="F314" s="68" t="s">
        <v>1751</v>
      </c>
      <c r="G314" s="68" t="s">
        <v>1751</v>
      </c>
      <c r="H314" s="68" t="s">
        <v>1751</v>
      </c>
      <c r="I314" s="68" t="s">
        <v>1751</v>
      </c>
      <c r="J314" s="68" t="s">
        <v>1751</v>
      </c>
      <c r="K314" s="68" t="s">
        <v>1751</v>
      </c>
      <c r="L314" s="68" t="s">
        <v>1751</v>
      </c>
      <c r="M314" s="68" t="s">
        <v>1751</v>
      </c>
      <c r="N314" s="68" t="s">
        <v>1751</v>
      </c>
      <c r="O314" s="68" t="s">
        <v>1751</v>
      </c>
      <c r="P314" s="68" t="s">
        <v>1751</v>
      </c>
      <c r="Q314" s="68" t="s">
        <v>1751</v>
      </c>
      <c r="R314" s="68" t="s">
        <v>1751</v>
      </c>
      <c r="S314" s="68" t="s">
        <v>1751</v>
      </c>
      <c r="T314" s="68" t="s">
        <v>1751</v>
      </c>
      <c r="U314" s="68" t="s">
        <v>1751</v>
      </c>
      <c r="V314" s="68" t="s">
        <v>1751</v>
      </c>
      <c r="W314" s="68" t="s">
        <v>1751</v>
      </c>
      <c r="X314" s="68" t="s">
        <v>1751</v>
      </c>
      <c r="Y314" s="68" t="s">
        <v>1751</v>
      </c>
      <c r="Z314" s="68" t="s">
        <v>1751</v>
      </c>
      <c r="AA314" s="68" t="s">
        <v>1751</v>
      </c>
      <c r="AB314" s="68" t="s">
        <v>1751</v>
      </c>
      <c r="AC314" s="68" t="s">
        <v>1751</v>
      </c>
      <c r="AD314" s="68" t="s">
        <v>1751</v>
      </c>
      <c r="AE314" s="68" t="s">
        <v>1751</v>
      </c>
      <c r="AF314" s="68" t="s">
        <v>1751</v>
      </c>
      <c r="AG314" s="68" t="s">
        <v>1751</v>
      </c>
      <c r="AH314" s="68" t="s">
        <v>1751</v>
      </c>
      <c r="AI314" s="68" t="s">
        <v>1751</v>
      </c>
      <c r="AJ314" s="68" t="s">
        <v>1751</v>
      </c>
      <c r="AK314" s="68" t="s">
        <v>1751</v>
      </c>
      <c r="AL314" s="68" t="s">
        <v>1751</v>
      </c>
      <c r="AM314" s="68" t="s">
        <v>1751</v>
      </c>
      <c r="AN314" s="68" t="s">
        <v>1751</v>
      </c>
      <c r="AO314" s="68" t="s">
        <v>1751</v>
      </c>
      <c r="AP314" s="68" t="s">
        <v>1751</v>
      </c>
      <c r="AQ314" s="68" t="s">
        <v>1751</v>
      </c>
      <c r="AR314" s="68" t="s">
        <v>1751</v>
      </c>
      <c r="AS314" s="68" t="s">
        <v>1751</v>
      </c>
      <c r="AT314" s="68" t="s">
        <v>1751</v>
      </c>
      <c r="AU314" s="68" t="s">
        <v>1751</v>
      </c>
      <c r="AV314" s="68" t="s">
        <v>1751</v>
      </c>
      <c r="AW314" s="68" t="s">
        <v>1751</v>
      </c>
      <c r="AX314" s="68" t="s">
        <v>1751</v>
      </c>
      <c r="AY314" s="68" t="s">
        <v>1751</v>
      </c>
      <c r="AZ314" s="68" t="s">
        <v>1751</v>
      </c>
      <c r="BA314" s="68" t="s">
        <v>1751</v>
      </c>
      <c r="BB314" s="68" t="s">
        <v>1751</v>
      </c>
      <c r="BC314" s="68" t="s">
        <v>1751</v>
      </c>
      <c r="BD314" s="68" t="s">
        <v>1751</v>
      </c>
      <c r="BE314" s="68" t="s">
        <v>1751</v>
      </c>
      <c r="BF314" s="68" t="s">
        <v>1751</v>
      </c>
      <c r="BG314" s="68" t="s">
        <v>1751</v>
      </c>
      <c r="BH314" s="68" t="s">
        <v>1751</v>
      </c>
      <c r="BI314" s="68" t="s">
        <v>1751</v>
      </c>
      <c r="BJ314" s="68" t="s">
        <v>1751</v>
      </c>
      <c r="BK314" s="68" t="s">
        <v>1751</v>
      </c>
      <c r="BL314" s="68" t="s">
        <v>1751</v>
      </c>
      <c r="BM314" s="68" t="s">
        <v>1751</v>
      </c>
    </row>
    <row r="315" spans="1:65">
      <c r="A315" s="132">
        <v>45214</v>
      </c>
      <c r="B315" s="68" t="s">
        <v>1751</v>
      </c>
      <c r="C315" s="68" t="s">
        <v>1751</v>
      </c>
      <c r="D315" s="68" t="s">
        <v>1751</v>
      </c>
      <c r="E315" s="68" t="s">
        <v>1751</v>
      </c>
      <c r="F315" s="68" t="s">
        <v>1751</v>
      </c>
      <c r="G315" s="68" t="s">
        <v>1751</v>
      </c>
      <c r="H315" s="68" t="s">
        <v>1751</v>
      </c>
      <c r="I315" s="68" t="s">
        <v>1751</v>
      </c>
      <c r="J315" s="68" t="s">
        <v>1751</v>
      </c>
      <c r="K315" s="68" t="s">
        <v>1751</v>
      </c>
      <c r="L315" s="68" t="s">
        <v>1751</v>
      </c>
      <c r="M315" s="68" t="s">
        <v>1751</v>
      </c>
      <c r="N315" s="68" t="s">
        <v>1751</v>
      </c>
      <c r="O315" s="68" t="s">
        <v>1751</v>
      </c>
      <c r="P315" s="68" t="s">
        <v>1751</v>
      </c>
      <c r="Q315" s="68" t="s">
        <v>1751</v>
      </c>
      <c r="R315" s="68" t="s">
        <v>1751</v>
      </c>
      <c r="S315" s="68" t="s">
        <v>1751</v>
      </c>
      <c r="T315" s="68" t="s">
        <v>1751</v>
      </c>
      <c r="U315" s="68" t="s">
        <v>1751</v>
      </c>
      <c r="V315" s="68" t="s">
        <v>1751</v>
      </c>
      <c r="W315" s="68" t="s">
        <v>1751</v>
      </c>
      <c r="X315" s="68" t="s">
        <v>1751</v>
      </c>
      <c r="Y315" s="68" t="s">
        <v>1751</v>
      </c>
      <c r="Z315" s="68" t="s">
        <v>1751</v>
      </c>
      <c r="AA315" s="68" t="s">
        <v>1751</v>
      </c>
      <c r="AB315" s="68" t="s">
        <v>1751</v>
      </c>
      <c r="AC315" s="68" t="s">
        <v>1751</v>
      </c>
      <c r="AD315" s="68" t="s">
        <v>1751</v>
      </c>
      <c r="AE315" s="68" t="s">
        <v>1751</v>
      </c>
      <c r="AF315" s="68" t="s">
        <v>1751</v>
      </c>
      <c r="AG315" s="68" t="s">
        <v>1751</v>
      </c>
      <c r="AH315" s="68" t="s">
        <v>1751</v>
      </c>
      <c r="AI315" s="68" t="s">
        <v>1751</v>
      </c>
      <c r="AJ315" s="68" t="s">
        <v>1751</v>
      </c>
      <c r="AK315" s="68" t="s">
        <v>1751</v>
      </c>
      <c r="AL315" s="68" t="s">
        <v>1751</v>
      </c>
      <c r="AM315" s="68" t="s">
        <v>1751</v>
      </c>
      <c r="AN315" s="68" t="s">
        <v>1751</v>
      </c>
      <c r="AO315" s="68" t="s">
        <v>1751</v>
      </c>
      <c r="AP315" s="68" t="s">
        <v>1751</v>
      </c>
      <c r="AQ315" s="68" t="s">
        <v>1751</v>
      </c>
      <c r="AR315" s="68" t="s">
        <v>1751</v>
      </c>
      <c r="AS315" s="68" t="s">
        <v>1751</v>
      </c>
      <c r="AT315" s="68" t="s">
        <v>1751</v>
      </c>
      <c r="AU315" s="68" t="s">
        <v>1751</v>
      </c>
      <c r="AV315" s="68" t="s">
        <v>1751</v>
      </c>
      <c r="AW315" s="68" t="s">
        <v>1751</v>
      </c>
      <c r="AX315" s="68" t="s">
        <v>1751</v>
      </c>
      <c r="AY315" s="68" t="s">
        <v>1751</v>
      </c>
      <c r="AZ315" s="68" t="s">
        <v>1751</v>
      </c>
      <c r="BA315" s="68" t="s">
        <v>1751</v>
      </c>
      <c r="BB315" s="68" t="s">
        <v>1751</v>
      </c>
      <c r="BC315" s="68" t="s">
        <v>1751</v>
      </c>
      <c r="BD315" s="68" t="s">
        <v>1751</v>
      </c>
      <c r="BE315" s="68" t="s">
        <v>1751</v>
      </c>
      <c r="BF315" s="68" t="s">
        <v>1751</v>
      </c>
      <c r="BG315" s="68" t="s">
        <v>1751</v>
      </c>
      <c r="BH315" s="68" t="s">
        <v>1751</v>
      </c>
      <c r="BI315" s="68" t="s">
        <v>1751</v>
      </c>
      <c r="BJ315" s="68" t="s">
        <v>1751</v>
      </c>
      <c r="BK315" s="68" t="s">
        <v>1751</v>
      </c>
      <c r="BL315" s="68" t="s">
        <v>1751</v>
      </c>
      <c r="BM315" s="68" t="s">
        <v>1751</v>
      </c>
    </row>
    <row r="316" spans="1:65">
      <c r="A316" s="132">
        <v>45215</v>
      </c>
      <c r="B316" s="68" t="s">
        <v>1751</v>
      </c>
      <c r="C316" s="68" t="s">
        <v>1751</v>
      </c>
      <c r="D316" s="68" t="s">
        <v>1751</v>
      </c>
      <c r="E316" s="68" t="s">
        <v>1751</v>
      </c>
      <c r="F316" s="68">
        <v>70</v>
      </c>
      <c r="G316" s="68">
        <v>50</v>
      </c>
      <c r="H316" s="68" t="s">
        <v>1751</v>
      </c>
      <c r="I316" s="68" t="s">
        <v>1751</v>
      </c>
      <c r="J316" s="68" t="s">
        <v>1751</v>
      </c>
      <c r="K316" s="68" t="s">
        <v>1751</v>
      </c>
      <c r="L316" s="68">
        <v>75</v>
      </c>
      <c r="M316" s="68" t="s">
        <v>1751</v>
      </c>
      <c r="N316" s="68" t="s">
        <v>1751</v>
      </c>
      <c r="O316" s="68" t="s">
        <v>1751</v>
      </c>
      <c r="P316" s="68" t="s">
        <v>1751</v>
      </c>
      <c r="Q316" s="68" t="s">
        <v>1751</v>
      </c>
      <c r="R316" s="68" t="s">
        <v>1751</v>
      </c>
      <c r="S316" s="68" t="s">
        <v>1751</v>
      </c>
      <c r="T316" s="68" t="s">
        <v>1751</v>
      </c>
      <c r="U316" s="68">
        <v>25</v>
      </c>
      <c r="V316" s="68" t="s">
        <v>1751</v>
      </c>
      <c r="W316" s="68" t="s">
        <v>1751</v>
      </c>
      <c r="X316" s="68" t="s">
        <v>1751</v>
      </c>
      <c r="Y316" s="68" t="s">
        <v>1751</v>
      </c>
      <c r="Z316" s="68" t="s">
        <v>1751</v>
      </c>
      <c r="AA316" s="68" t="s">
        <v>1751</v>
      </c>
      <c r="AB316" s="68" t="s">
        <v>1751</v>
      </c>
      <c r="AC316" s="68" t="s">
        <v>1751</v>
      </c>
      <c r="AD316" s="68" t="s">
        <v>1751</v>
      </c>
      <c r="AE316" s="68" t="s">
        <v>1751</v>
      </c>
      <c r="AF316" s="68" t="s">
        <v>1751</v>
      </c>
      <c r="AG316" s="68">
        <v>30</v>
      </c>
      <c r="AH316" s="68">
        <v>130</v>
      </c>
      <c r="AI316" s="68" t="s">
        <v>1751</v>
      </c>
      <c r="AJ316" s="68" t="s">
        <v>1751</v>
      </c>
      <c r="AK316" s="68">
        <v>100</v>
      </c>
      <c r="AL316" s="68" t="s">
        <v>1751</v>
      </c>
      <c r="AM316" s="68" t="s">
        <v>1751</v>
      </c>
      <c r="AN316" s="68" t="s">
        <v>1751</v>
      </c>
      <c r="AO316" s="68" t="s">
        <v>1751</v>
      </c>
      <c r="AP316" s="68" t="s">
        <v>1751</v>
      </c>
      <c r="AQ316" s="68" t="s">
        <v>1751</v>
      </c>
      <c r="AR316" s="68" t="s">
        <v>1751</v>
      </c>
      <c r="AS316" s="68" t="s">
        <v>1751</v>
      </c>
      <c r="AT316" s="68" t="s">
        <v>1751</v>
      </c>
      <c r="AU316" s="68" t="s">
        <v>1751</v>
      </c>
      <c r="AV316" s="68" t="s">
        <v>1751</v>
      </c>
      <c r="AW316" s="68" t="s">
        <v>1751</v>
      </c>
      <c r="AX316" s="68" t="s">
        <v>1751</v>
      </c>
      <c r="AY316" s="68" t="s">
        <v>1751</v>
      </c>
      <c r="AZ316" s="68">
        <v>25</v>
      </c>
      <c r="BA316" s="68" t="s">
        <v>1751</v>
      </c>
      <c r="BB316" s="68" t="s">
        <v>1751</v>
      </c>
      <c r="BC316" s="68" t="s">
        <v>1751</v>
      </c>
      <c r="BD316" s="68" t="s">
        <v>1751</v>
      </c>
      <c r="BE316" s="68" t="s">
        <v>1751</v>
      </c>
      <c r="BF316" s="68" t="s">
        <v>1751</v>
      </c>
      <c r="BG316" s="68" t="s">
        <v>1751</v>
      </c>
      <c r="BH316" s="68" t="s">
        <v>1751</v>
      </c>
      <c r="BI316" s="68" t="s">
        <v>1751</v>
      </c>
      <c r="BJ316" s="68" t="s">
        <v>1751</v>
      </c>
      <c r="BK316" s="68" t="s">
        <v>1751</v>
      </c>
      <c r="BL316" s="68" t="s">
        <v>1751</v>
      </c>
      <c r="BM316" s="68" t="s">
        <v>1751</v>
      </c>
    </row>
    <row r="317" spans="1:65">
      <c r="A317" s="132">
        <v>45216</v>
      </c>
      <c r="B317" s="68" t="s">
        <v>1751</v>
      </c>
      <c r="C317" s="68" t="s">
        <v>1751</v>
      </c>
      <c r="D317" s="68" t="s">
        <v>1751</v>
      </c>
      <c r="E317" s="68" t="s">
        <v>1751</v>
      </c>
      <c r="F317" s="68">
        <v>100</v>
      </c>
      <c r="G317" s="68">
        <v>25</v>
      </c>
      <c r="H317" s="68">
        <v>40</v>
      </c>
      <c r="I317" s="68" t="s">
        <v>1751</v>
      </c>
      <c r="J317" s="68" t="s">
        <v>1751</v>
      </c>
      <c r="K317" s="68" t="s">
        <v>1751</v>
      </c>
      <c r="L317" s="68">
        <v>110</v>
      </c>
      <c r="M317" s="68" t="s">
        <v>1751</v>
      </c>
      <c r="N317" s="68" t="s">
        <v>1751</v>
      </c>
      <c r="O317" s="68">
        <v>25</v>
      </c>
      <c r="P317" s="68" t="s">
        <v>1751</v>
      </c>
      <c r="Q317" s="68" t="s">
        <v>1751</v>
      </c>
      <c r="R317" s="68" t="s">
        <v>1751</v>
      </c>
      <c r="S317" s="68" t="s">
        <v>1751</v>
      </c>
      <c r="T317" s="68" t="s">
        <v>1751</v>
      </c>
      <c r="U317" s="68">
        <v>50</v>
      </c>
      <c r="V317" s="68" t="s">
        <v>1751</v>
      </c>
      <c r="W317" s="68">
        <v>10</v>
      </c>
      <c r="X317" s="68" t="s">
        <v>1751</v>
      </c>
      <c r="Y317" s="68" t="s">
        <v>1751</v>
      </c>
      <c r="Z317" s="68" t="s">
        <v>1751</v>
      </c>
      <c r="AA317" s="68" t="s">
        <v>1751</v>
      </c>
      <c r="AB317" s="68" t="s">
        <v>1751</v>
      </c>
      <c r="AC317" s="68">
        <v>30</v>
      </c>
      <c r="AD317" s="68" t="s">
        <v>1751</v>
      </c>
      <c r="AE317" s="68" t="s">
        <v>1751</v>
      </c>
      <c r="AF317" s="68" t="s">
        <v>1751</v>
      </c>
      <c r="AG317" s="68" t="s">
        <v>1751</v>
      </c>
      <c r="AH317" s="68">
        <v>125</v>
      </c>
      <c r="AI317" s="68" t="s">
        <v>1751</v>
      </c>
      <c r="AJ317" s="68" t="s">
        <v>1751</v>
      </c>
      <c r="AK317" s="68">
        <v>85</v>
      </c>
      <c r="AL317" s="68" t="s">
        <v>1751</v>
      </c>
      <c r="AM317" s="68" t="s">
        <v>1751</v>
      </c>
      <c r="AN317" s="68" t="s">
        <v>1751</v>
      </c>
      <c r="AO317" s="68" t="s">
        <v>1751</v>
      </c>
      <c r="AP317" s="68" t="s">
        <v>1751</v>
      </c>
      <c r="AQ317" s="68" t="s">
        <v>1751</v>
      </c>
      <c r="AR317" s="68">
        <v>25</v>
      </c>
      <c r="AS317" s="68" t="s">
        <v>1751</v>
      </c>
      <c r="AT317" s="68" t="s">
        <v>1751</v>
      </c>
      <c r="AU317" s="68" t="s">
        <v>1751</v>
      </c>
      <c r="AV317" s="68" t="s">
        <v>1751</v>
      </c>
      <c r="AW317" s="68" t="s">
        <v>1751</v>
      </c>
      <c r="AX317" s="68" t="s">
        <v>1751</v>
      </c>
      <c r="AY317" s="68" t="s">
        <v>1751</v>
      </c>
      <c r="AZ317" s="68">
        <v>25</v>
      </c>
      <c r="BA317" s="68" t="s">
        <v>1751</v>
      </c>
      <c r="BB317" s="68" t="s">
        <v>1751</v>
      </c>
      <c r="BC317" s="68" t="s">
        <v>1751</v>
      </c>
      <c r="BD317" s="68" t="s">
        <v>1751</v>
      </c>
      <c r="BE317" s="68" t="s">
        <v>1751</v>
      </c>
      <c r="BF317" s="68" t="s">
        <v>1751</v>
      </c>
      <c r="BG317" s="68" t="s">
        <v>1751</v>
      </c>
      <c r="BH317" s="68" t="s">
        <v>1751</v>
      </c>
      <c r="BI317" s="68" t="s">
        <v>1751</v>
      </c>
      <c r="BJ317" s="68" t="s">
        <v>1751</v>
      </c>
      <c r="BK317" s="68" t="s">
        <v>1751</v>
      </c>
      <c r="BL317" s="68" t="s">
        <v>1751</v>
      </c>
      <c r="BM317" s="68" t="s">
        <v>1751</v>
      </c>
    </row>
    <row r="318" spans="1:65">
      <c r="A318" s="132">
        <v>45217</v>
      </c>
      <c r="B318" s="68" t="s">
        <v>1751</v>
      </c>
      <c r="C318" s="68" t="s">
        <v>1751</v>
      </c>
      <c r="D318" s="68" t="s">
        <v>1751</v>
      </c>
      <c r="E318" s="68" t="s">
        <v>1751</v>
      </c>
      <c r="F318" s="68">
        <v>30</v>
      </c>
      <c r="G318" s="68" t="s">
        <v>1751</v>
      </c>
      <c r="H318" s="68" t="s">
        <v>1751</v>
      </c>
      <c r="I318" s="68">
        <v>25</v>
      </c>
      <c r="J318" s="68" t="s">
        <v>1751</v>
      </c>
      <c r="K318" s="68" t="s">
        <v>1751</v>
      </c>
      <c r="L318" s="68" t="s">
        <v>1751</v>
      </c>
      <c r="M318" s="68" t="s">
        <v>1751</v>
      </c>
      <c r="N318" s="68" t="s">
        <v>1751</v>
      </c>
      <c r="O318" s="68" t="s">
        <v>1751</v>
      </c>
      <c r="P318" s="68" t="s">
        <v>1751</v>
      </c>
      <c r="Q318" s="68" t="s">
        <v>1751</v>
      </c>
      <c r="R318" s="68" t="s">
        <v>1751</v>
      </c>
      <c r="S318" s="68" t="s">
        <v>1751</v>
      </c>
      <c r="T318" s="68" t="s">
        <v>1751</v>
      </c>
      <c r="U318" s="68">
        <v>125</v>
      </c>
      <c r="V318" s="68" t="s">
        <v>1751</v>
      </c>
      <c r="W318" s="68" t="s">
        <v>1751</v>
      </c>
      <c r="X318" s="68" t="s">
        <v>1751</v>
      </c>
      <c r="Y318" s="68" t="s">
        <v>1751</v>
      </c>
      <c r="Z318" s="68" t="s">
        <v>1751</v>
      </c>
      <c r="AA318" s="68" t="s">
        <v>1751</v>
      </c>
      <c r="AB318" s="68" t="s">
        <v>1751</v>
      </c>
      <c r="AC318" s="68">
        <v>35</v>
      </c>
      <c r="AD318" s="68" t="s">
        <v>1751</v>
      </c>
      <c r="AE318" s="68" t="s">
        <v>1751</v>
      </c>
      <c r="AF318" s="68" t="s">
        <v>1751</v>
      </c>
      <c r="AG318" s="68" t="s">
        <v>1751</v>
      </c>
      <c r="AH318" s="68">
        <v>85</v>
      </c>
      <c r="AI318" s="68" t="s">
        <v>1751</v>
      </c>
      <c r="AJ318" s="68">
        <v>20</v>
      </c>
      <c r="AK318" s="68" t="s">
        <v>1751</v>
      </c>
      <c r="AL318" s="68" t="s">
        <v>1751</v>
      </c>
      <c r="AM318" s="68" t="s">
        <v>1751</v>
      </c>
      <c r="AN318" s="68" t="s">
        <v>1751</v>
      </c>
      <c r="AO318" s="68" t="s">
        <v>1751</v>
      </c>
      <c r="AP318" s="68" t="s">
        <v>1751</v>
      </c>
      <c r="AQ318" s="68" t="s">
        <v>1751</v>
      </c>
      <c r="AR318" s="68">
        <v>25</v>
      </c>
      <c r="AS318" s="68" t="s">
        <v>1751</v>
      </c>
      <c r="AT318" s="68" t="s">
        <v>1751</v>
      </c>
      <c r="AU318" s="68" t="s">
        <v>1751</v>
      </c>
      <c r="AV318" s="68" t="s">
        <v>1751</v>
      </c>
      <c r="AW318" s="68" t="s">
        <v>1751</v>
      </c>
      <c r="AX318" s="68" t="s">
        <v>1751</v>
      </c>
      <c r="AY318" s="68">
        <v>50</v>
      </c>
      <c r="AZ318" s="68" t="s">
        <v>1751</v>
      </c>
      <c r="BA318" s="68" t="s">
        <v>1751</v>
      </c>
      <c r="BB318" s="68" t="s">
        <v>1751</v>
      </c>
      <c r="BC318" s="68" t="s">
        <v>1751</v>
      </c>
      <c r="BD318" s="68" t="s">
        <v>1751</v>
      </c>
      <c r="BE318" s="68" t="s">
        <v>1751</v>
      </c>
      <c r="BF318" s="68" t="s">
        <v>1751</v>
      </c>
      <c r="BG318" s="68" t="s">
        <v>1751</v>
      </c>
      <c r="BH318" s="68" t="s">
        <v>1751</v>
      </c>
      <c r="BI318" s="68" t="s">
        <v>1751</v>
      </c>
      <c r="BJ318" s="68" t="s">
        <v>1751</v>
      </c>
      <c r="BK318" s="68" t="s">
        <v>1751</v>
      </c>
      <c r="BL318" s="68" t="s">
        <v>1751</v>
      </c>
      <c r="BM318" s="68" t="s">
        <v>1751</v>
      </c>
    </row>
    <row r="319" spans="1:65">
      <c r="A319" s="132">
        <v>45218</v>
      </c>
      <c r="B319" s="68" t="s">
        <v>1751</v>
      </c>
      <c r="C319" s="68" t="s">
        <v>1751</v>
      </c>
      <c r="D319" s="68">
        <v>75</v>
      </c>
      <c r="E319" s="68" t="s">
        <v>1751</v>
      </c>
      <c r="F319" s="68">
        <v>50</v>
      </c>
      <c r="G319" s="68">
        <v>25</v>
      </c>
      <c r="H319" s="68" t="s">
        <v>1751</v>
      </c>
      <c r="I319" s="68" t="s">
        <v>1751</v>
      </c>
      <c r="J319" s="68" t="s">
        <v>1751</v>
      </c>
      <c r="K319" s="68" t="s">
        <v>1751</v>
      </c>
      <c r="L319" s="68" t="s">
        <v>1751</v>
      </c>
      <c r="M319" s="68" t="s">
        <v>1751</v>
      </c>
      <c r="N319" s="68" t="s">
        <v>1751</v>
      </c>
      <c r="O319" s="68" t="s">
        <v>1751</v>
      </c>
      <c r="P319" s="68" t="s">
        <v>1751</v>
      </c>
      <c r="Q319" s="68" t="s">
        <v>1751</v>
      </c>
      <c r="R319" s="68" t="s">
        <v>1751</v>
      </c>
      <c r="S319" s="68" t="s">
        <v>1751</v>
      </c>
      <c r="T319" s="68" t="s">
        <v>1751</v>
      </c>
      <c r="U319" s="68">
        <v>190</v>
      </c>
      <c r="V319" s="68" t="s">
        <v>1751</v>
      </c>
      <c r="W319" s="68">
        <v>10</v>
      </c>
      <c r="X319" s="68" t="s">
        <v>1751</v>
      </c>
      <c r="Y319" s="68" t="s">
        <v>1751</v>
      </c>
      <c r="Z319" s="68" t="s">
        <v>1751</v>
      </c>
      <c r="AA319" s="68" t="s">
        <v>1751</v>
      </c>
      <c r="AB319" s="68" t="s">
        <v>1751</v>
      </c>
      <c r="AC319" s="68">
        <v>15</v>
      </c>
      <c r="AD319" s="68" t="s">
        <v>1751</v>
      </c>
      <c r="AE319" s="68" t="s">
        <v>1751</v>
      </c>
      <c r="AF319" s="68" t="s">
        <v>1751</v>
      </c>
      <c r="AG319" s="68">
        <v>20</v>
      </c>
      <c r="AH319" s="68">
        <v>160</v>
      </c>
      <c r="AI319" s="68" t="s">
        <v>1751</v>
      </c>
      <c r="AJ319" s="68" t="s">
        <v>1751</v>
      </c>
      <c r="AK319" s="68" t="s">
        <v>1751</v>
      </c>
      <c r="AL319" s="68" t="s">
        <v>1751</v>
      </c>
      <c r="AM319" s="68" t="s">
        <v>1751</v>
      </c>
      <c r="AN319" s="68" t="s">
        <v>1751</v>
      </c>
      <c r="AO319" s="68" t="s">
        <v>1751</v>
      </c>
      <c r="AP319" s="68" t="s">
        <v>1751</v>
      </c>
      <c r="AQ319" s="68" t="s">
        <v>1751</v>
      </c>
      <c r="AR319" s="68" t="s">
        <v>1751</v>
      </c>
      <c r="AS319" s="68" t="s">
        <v>1751</v>
      </c>
      <c r="AT319" s="68" t="s">
        <v>1751</v>
      </c>
      <c r="AU319" s="68" t="s">
        <v>1751</v>
      </c>
      <c r="AV319" s="68" t="s">
        <v>1751</v>
      </c>
      <c r="AW319" s="68" t="s">
        <v>1751</v>
      </c>
      <c r="AX319" s="68" t="s">
        <v>1751</v>
      </c>
      <c r="AY319" s="68" t="s">
        <v>1751</v>
      </c>
      <c r="AZ319" s="68" t="s">
        <v>1751</v>
      </c>
      <c r="BA319" s="68" t="s">
        <v>1751</v>
      </c>
      <c r="BB319" s="68" t="s">
        <v>1751</v>
      </c>
      <c r="BC319" s="68" t="s">
        <v>1751</v>
      </c>
      <c r="BD319" s="68" t="s">
        <v>1751</v>
      </c>
      <c r="BE319" s="68" t="s">
        <v>1751</v>
      </c>
      <c r="BF319" s="68" t="s">
        <v>1751</v>
      </c>
      <c r="BG319" s="68" t="s">
        <v>1751</v>
      </c>
      <c r="BH319" s="68" t="s">
        <v>1751</v>
      </c>
      <c r="BI319" s="68" t="s">
        <v>1751</v>
      </c>
      <c r="BJ319" s="68" t="s">
        <v>1751</v>
      </c>
      <c r="BK319" s="68" t="s">
        <v>1751</v>
      </c>
      <c r="BL319" s="68" t="s">
        <v>1751</v>
      </c>
      <c r="BM319" s="68" t="s">
        <v>1751</v>
      </c>
    </row>
    <row r="320" spans="1:65">
      <c r="A320" s="132">
        <v>45219</v>
      </c>
      <c r="B320" s="68" t="s">
        <v>1751</v>
      </c>
      <c r="C320" s="68" t="s">
        <v>1751</v>
      </c>
      <c r="D320" s="68" t="s">
        <v>1751</v>
      </c>
      <c r="E320" s="68" t="s">
        <v>1751</v>
      </c>
      <c r="F320" s="68" t="s">
        <v>1751</v>
      </c>
      <c r="G320" s="68" t="s">
        <v>1751</v>
      </c>
      <c r="H320" s="68" t="s">
        <v>1751</v>
      </c>
      <c r="I320" s="68" t="s">
        <v>1751</v>
      </c>
      <c r="J320" s="68" t="s">
        <v>1751</v>
      </c>
      <c r="K320" s="68" t="s">
        <v>1751</v>
      </c>
      <c r="L320" s="68" t="s">
        <v>1751</v>
      </c>
      <c r="M320" s="68" t="s">
        <v>1751</v>
      </c>
      <c r="N320" s="68" t="s">
        <v>1751</v>
      </c>
      <c r="O320" s="68" t="s">
        <v>1751</v>
      </c>
      <c r="P320" s="68" t="s">
        <v>1751</v>
      </c>
      <c r="Q320" s="68" t="s">
        <v>1751</v>
      </c>
      <c r="R320" s="68" t="s">
        <v>1751</v>
      </c>
      <c r="S320" s="68" t="s">
        <v>1751</v>
      </c>
      <c r="T320" s="68" t="s">
        <v>1751</v>
      </c>
      <c r="U320" s="68" t="s">
        <v>1751</v>
      </c>
      <c r="V320" s="68" t="s">
        <v>1751</v>
      </c>
      <c r="W320" s="68" t="s">
        <v>1751</v>
      </c>
      <c r="X320" s="68" t="s">
        <v>1751</v>
      </c>
      <c r="Y320" s="68" t="s">
        <v>1751</v>
      </c>
      <c r="Z320" s="68" t="s">
        <v>1751</v>
      </c>
      <c r="AA320" s="68" t="s">
        <v>1751</v>
      </c>
      <c r="AB320" s="68" t="s">
        <v>1751</v>
      </c>
      <c r="AC320" s="68" t="s">
        <v>1751</v>
      </c>
      <c r="AD320" s="68" t="s">
        <v>1751</v>
      </c>
      <c r="AE320" s="68" t="s">
        <v>1751</v>
      </c>
      <c r="AF320" s="68" t="s">
        <v>1751</v>
      </c>
      <c r="AG320" s="68" t="s">
        <v>1751</v>
      </c>
      <c r="AH320" s="68" t="s">
        <v>1751</v>
      </c>
      <c r="AI320" s="68" t="s">
        <v>1751</v>
      </c>
      <c r="AJ320" s="68" t="s">
        <v>1751</v>
      </c>
      <c r="AK320" s="68" t="s">
        <v>1751</v>
      </c>
      <c r="AL320" s="68" t="s">
        <v>1751</v>
      </c>
      <c r="AM320" s="68" t="s">
        <v>1751</v>
      </c>
      <c r="AN320" s="68" t="s">
        <v>1751</v>
      </c>
      <c r="AO320" s="68" t="s">
        <v>1751</v>
      </c>
      <c r="AP320" s="68" t="s">
        <v>1751</v>
      </c>
      <c r="AQ320" s="68" t="s">
        <v>1751</v>
      </c>
      <c r="AR320" s="68" t="s">
        <v>1751</v>
      </c>
      <c r="AS320" s="68" t="s">
        <v>1751</v>
      </c>
      <c r="AT320" s="68" t="s">
        <v>1751</v>
      </c>
      <c r="AU320" s="68" t="s">
        <v>1751</v>
      </c>
      <c r="AV320" s="68" t="s">
        <v>1751</v>
      </c>
      <c r="AW320" s="68" t="s">
        <v>1751</v>
      </c>
      <c r="AX320" s="68" t="s">
        <v>1751</v>
      </c>
      <c r="AY320" s="68" t="s">
        <v>1751</v>
      </c>
      <c r="AZ320" s="68" t="s">
        <v>1751</v>
      </c>
      <c r="BA320" s="68" t="s">
        <v>1751</v>
      </c>
      <c r="BB320" s="68" t="s">
        <v>1751</v>
      </c>
      <c r="BC320" s="68" t="s">
        <v>1751</v>
      </c>
      <c r="BD320" s="68" t="s">
        <v>1751</v>
      </c>
      <c r="BE320" s="68" t="s">
        <v>1751</v>
      </c>
      <c r="BF320" s="68" t="s">
        <v>1751</v>
      </c>
      <c r="BG320" s="68" t="s">
        <v>1751</v>
      </c>
      <c r="BH320" s="68" t="s">
        <v>1751</v>
      </c>
      <c r="BI320" s="68" t="s">
        <v>1751</v>
      </c>
      <c r="BJ320" s="68" t="s">
        <v>1751</v>
      </c>
      <c r="BK320" s="68" t="s">
        <v>1751</v>
      </c>
      <c r="BL320" s="68" t="s">
        <v>1751</v>
      </c>
      <c r="BM320" s="68" t="s">
        <v>1751</v>
      </c>
    </row>
    <row r="321" spans="1:65">
      <c r="A321" s="132">
        <v>45220</v>
      </c>
      <c r="B321" s="68" t="s">
        <v>1751</v>
      </c>
      <c r="C321" s="68" t="s">
        <v>1751</v>
      </c>
      <c r="D321" s="68" t="s">
        <v>1751</v>
      </c>
      <c r="E321" s="68" t="s">
        <v>1751</v>
      </c>
      <c r="F321" s="68" t="s">
        <v>1751</v>
      </c>
      <c r="G321" s="68" t="s">
        <v>1751</v>
      </c>
      <c r="H321" s="68" t="s">
        <v>1751</v>
      </c>
      <c r="I321" s="68" t="s">
        <v>1751</v>
      </c>
      <c r="J321" s="68" t="s">
        <v>1751</v>
      </c>
      <c r="K321" s="68" t="s">
        <v>1751</v>
      </c>
      <c r="L321" s="68" t="s">
        <v>1751</v>
      </c>
      <c r="M321" s="68" t="s">
        <v>1751</v>
      </c>
      <c r="N321" s="68" t="s">
        <v>1751</v>
      </c>
      <c r="O321" s="68" t="s">
        <v>1751</v>
      </c>
      <c r="P321" s="68" t="s">
        <v>1751</v>
      </c>
      <c r="Q321" s="68" t="s">
        <v>1751</v>
      </c>
      <c r="R321" s="68" t="s">
        <v>1751</v>
      </c>
      <c r="S321" s="68" t="s">
        <v>1751</v>
      </c>
      <c r="T321" s="68" t="s">
        <v>1751</v>
      </c>
      <c r="U321" s="68" t="s">
        <v>1751</v>
      </c>
      <c r="V321" s="68" t="s">
        <v>1751</v>
      </c>
      <c r="W321" s="68" t="s">
        <v>1751</v>
      </c>
      <c r="X321" s="68" t="s">
        <v>1751</v>
      </c>
      <c r="Y321" s="68" t="s">
        <v>1751</v>
      </c>
      <c r="Z321" s="68" t="s">
        <v>1751</v>
      </c>
      <c r="AA321" s="68" t="s">
        <v>1751</v>
      </c>
      <c r="AB321" s="68" t="s">
        <v>1751</v>
      </c>
      <c r="AC321" s="68" t="s">
        <v>1751</v>
      </c>
      <c r="AD321" s="68" t="s">
        <v>1751</v>
      </c>
      <c r="AE321" s="68" t="s">
        <v>1751</v>
      </c>
      <c r="AF321" s="68" t="s">
        <v>1751</v>
      </c>
      <c r="AG321" s="68" t="s">
        <v>1751</v>
      </c>
      <c r="AH321" s="68" t="s">
        <v>1751</v>
      </c>
      <c r="AI321" s="68" t="s">
        <v>1751</v>
      </c>
      <c r="AJ321" s="68" t="s">
        <v>1751</v>
      </c>
      <c r="AK321" s="68" t="s">
        <v>1751</v>
      </c>
      <c r="AL321" s="68" t="s">
        <v>1751</v>
      </c>
      <c r="AM321" s="68" t="s">
        <v>1751</v>
      </c>
      <c r="AN321" s="68" t="s">
        <v>1751</v>
      </c>
      <c r="AO321" s="68" t="s">
        <v>1751</v>
      </c>
      <c r="AP321" s="68" t="s">
        <v>1751</v>
      </c>
      <c r="AQ321" s="68" t="s">
        <v>1751</v>
      </c>
      <c r="AR321" s="68" t="s">
        <v>1751</v>
      </c>
      <c r="AS321" s="68" t="s">
        <v>1751</v>
      </c>
      <c r="AT321" s="68" t="s">
        <v>1751</v>
      </c>
      <c r="AU321" s="68" t="s">
        <v>1751</v>
      </c>
      <c r="AV321" s="68" t="s">
        <v>1751</v>
      </c>
      <c r="AW321" s="68" t="s">
        <v>1751</v>
      </c>
      <c r="AX321" s="68" t="s">
        <v>1751</v>
      </c>
      <c r="AY321" s="68" t="s">
        <v>1751</v>
      </c>
      <c r="AZ321" s="68" t="s">
        <v>1751</v>
      </c>
      <c r="BA321" s="68" t="s">
        <v>1751</v>
      </c>
      <c r="BB321" s="68" t="s">
        <v>1751</v>
      </c>
      <c r="BC321" s="68" t="s">
        <v>1751</v>
      </c>
      <c r="BD321" s="68" t="s">
        <v>1751</v>
      </c>
      <c r="BE321" s="68" t="s">
        <v>1751</v>
      </c>
      <c r="BF321" s="68" t="s">
        <v>1751</v>
      </c>
      <c r="BG321" s="68" t="s">
        <v>1751</v>
      </c>
      <c r="BH321" s="68" t="s">
        <v>1751</v>
      </c>
      <c r="BI321" s="68" t="s">
        <v>1751</v>
      </c>
      <c r="BJ321" s="68" t="s">
        <v>1751</v>
      </c>
      <c r="BK321" s="68" t="s">
        <v>1751</v>
      </c>
      <c r="BL321" s="68" t="s">
        <v>1751</v>
      </c>
      <c r="BM321" s="68" t="s">
        <v>1751</v>
      </c>
    </row>
    <row r="322" spans="1:65">
      <c r="A322" s="132">
        <v>45221</v>
      </c>
      <c r="B322" s="68" t="s">
        <v>1751</v>
      </c>
      <c r="C322" s="68" t="s">
        <v>1751</v>
      </c>
      <c r="D322" s="68" t="s">
        <v>1751</v>
      </c>
      <c r="E322" s="68" t="s">
        <v>1751</v>
      </c>
      <c r="F322" s="68" t="s">
        <v>1751</v>
      </c>
      <c r="G322" s="68" t="s">
        <v>1751</v>
      </c>
      <c r="H322" s="68" t="s">
        <v>1751</v>
      </c>
      <c r="I322" s="68" t="s">
        <v>1751</v>
      </c>
      <c r="J322" s="68" t="s">
        <v>1751</v>
      </c>
      <c r="K322" s="68" t="s">
        <v>1751</v>
      </c>
      <c r="L322" s="68" t="s">
        <v>1751</v>
      </c>
      <c r="M322" s="68" t="s">
        <v>1751</v>
      </c>
      <c r="N322" s="68" t="s">
        <v>1751</v>
      </c>
      <c r="O322" s="68" t="s">
        <v>1751</v>
      </c>
      <c r="P322" s="68" t="s">
        <v>1751</v>
      </c>
      <c r="Q322" s="68" t="s">
        <v>1751</v>
      </c>
      <c r="R322" s="68" t="s">
        <v>1751</v>
      </c>
      <c r="S322" s="68" t="s">
        <v>1751</v>
      </c>
      <c r="T322" s="68" t="s">
        <v>1751</v>
      </c>
      <c r="U322" s="68" t="s">
        <v>1751</v>
      </c>
      <c r="V322" s="68" t="s">
        <v>1751</v>
      </c>
      <c r="W322" s="68" t="s">
        <v>1751</v>
      </c>
      <c r="X322" s="68" t="s">
        <v>1751</v>
      </c>
      <c r="Y322" s="68" t="s">
        <v>1751</v>
      </c>
      <c r="Z322" s="68" t="s">
        <v>1751</v>
      </c>
      <c r="AA322" s="68" t="s">
        <v>1751</v>
      </c>
      <c r="AB322" s="68" t="s">
        <v>1751</v>
      </c>
      <c r="AC322" s="68" t="s">
        <v>1751</v>
      </c>
      <c r="AD322" s="68" t="s">
        <v>1751</v>
      </c>
      <c r="AE322" s="68" t="s">
        <v>1751</v>
      </c>
      <c r="AF322" s="68" t="s">
        <v>1751</v>
      </c>
      <c r="AG322" s="68" t="s">
        <v>1751</v>
      </c>
      <c r="AH322" s="68" t="s">
        <v>1751</v>
      </c>
      <c r="AI322" s="68" t="s">
        <v>1751</v>
      </c>
      <c r="AJ322" s="68" t="s">
        <v>1751</v>
      </c>
      <c r="AK322" s="68" t="s">
        <v>1751</v>
      </c>
      <c r="AL322" s="68" t="s">
        <v>1751</v>
      </c>
      <c r="AM322" s="68" t="s">
        <v>1751</v>
      </c>
      <c r="AN322" s="68" t="s">
        <v>1751</v>
      </c>
      <c r="AO322" s="68" t="s">
        <v>1751</v>
      </c>
      <c r="AP322" s="68" t="s">
        <v>1751</v>
      </c>
      <c r="AQ322" s="68" t="s">
        <v>1751</v>
      </c>
      <c r="AR322" s="68" t="s">
        <v>1751</v>
      </c>
      <c r="AS322" s="68" t="s">
        <v>1751</v>
      </c>
      <c r="AT322" s="68" t="s">
        <v>1751</v>
      </c>
      <c r="AU322" s="68" t="s">
        <v>1751</v>
      </c>
      <c r="AV322" s="68" t="s">
        <v>1751</v>
      </c>
      <c r="AW322" s="68" t="s">
        <v>1751</v>
      </c>
      <c r="AX322" s="68" t="s">
        <v>1751</v>
      </c>
      <c r="AY322" s="68" t="s">
        <v>1751</v>
      </c>
      <c r="AZ322" s="68" t="s">
        <v>1751</v>
      </c>
      <c r="BA322" s="68" t="s">
        <v>1751</v>
      </c>
      <c r="BB322" s="68" t="s">
        <v>1751</v>
      </c>
      <c r="BC322" s="68" t="s">
        <v>1751</v>
      </c>
      <c r="BD322" s="68" t="s">
        <v>1751</v>
      </c>
      <c r="BE322" s="68" t="s">
        <v>1751</v>
      </c>
      <c r="BF322" s="68" t="s">
        <v>1751</v>
      </c>
      <c r="BG322" s="68" t="s">
        <v>1751</v>
      </c>
      <c r="BH322" s="68" t="s">
        <v>1751</v>
      </c>
      <c r="BI322" s="68" t="s">
        <v>1751</v>
      </c>
      <c r="BJ322" s="68" t="s">
        <v>1751</v>
      </c>
      <c r="BK322" s="68" t="s">
        <v>1751</v>
      </c>
      <c r="BL322" s="68" t="s">
        <v>1751</v>
      </c>
      <c r="BM322" s="68" t="s">
        <v>1751</v>
      </c>
    </row>
    <row r="323" spans="1:65">
      <c r="A323" s="132">
        <v>45222</v>
      </c>
      <c r="B323" s="68" t="s">
        <v>1751</v>
      </c>
      <c r="C323" s="68" t="s">
        <v>1751</v>
      </c>
      <c r="D323" s="68" t="s">
        <v>1751</v>
      </c>
      <c r="E323" s="68" t="s">
        <v>1751</v>
      </c>
      <c r="F323" s="68" t="s">
        <v>1751</v>
      </c>
      <c r="G323" s="68" t="s">
        <v>1751</v>
      </c>
      <c r="H323" s="68" t="s">
        <v>1751</v>
      </c>
      <c r="I323" s="68" t="s">
        <v>1751</v>
      </c>
      <c r="J323" s="68" t="s">
        <v>1751</v>
      </c>
      <c r="K323" s="68" t="s">
        <v>1751</v>
      </c>
      <c r="L323" s="68" t="s">
        <v>1751</v>
      </c>
      <c r="M323" s="68" t="s">
        <v>1751</v>
      </c>
      <c r="N323" s="68" t="s">
        <v>1751</v>
      </c>
      <c r="O323" s="68" t="s">
        <v>1751</v>
      </c>
      <c r="P323" s="68" t="s">
        <v>1751</v>
      </c>
      <c r="Q323" s="68" t="s">
        <v>1751</v>
      </c>
      <c r="R323" s="68" t="s">
        <v>1751</v>
      </c>
      <c r="S323" s="68" t="s">
        <v>1751</v>
      </c>
      <c r="T323" s="68" t="s">
        <v>1751</v>
      </c>
      <c r="U323" s="68" t="s">
        <v>1751</v>
      </c>
      <c r="V323" s="68" t="s">
        <v>1751</v>
      </c>
      <c r="W323" s="68" t="s">
        <v>1751</v>
      </c>
      <c r="X323" s="68" t="s">
        <v>1751</v>
      </c>
      <c r="Y323" s="68" t="s">
        <v>1751</v>
      </c>
      <c r="Z323" s="68" t="s">
        <v>1751</v>
      </c>
      <c r="AA323" s="68" t="s">
        <v>1751</v>
      </c>
      <c r="AB323" s="68" t="s">
        <v>1751</v>
      </c>
      <c r="AC323" s="68" t="s">
        <v>1751</v>
      </c>
      <c r="AD323" s="68" t="s">
        <v>1751</v>
      </c>
      <c r="AE323" s="68" t="s">
        <v>1751</v>
      </c>
      <c r="AF323" s="68" t="s">
        <v>1751</v>
      </c>
      <c r="AG323" s="68" t="s">
        <v>1751</v>
      </c>
      <c r="AH323" s="68" t="s">
        <v>1751</v>
      </c>
      <c r="AI323" s="68" t="s">
        <v>1751</v>
      </c>
      <c r="AJ323" s="68" t="s">
        <v>1751</v>
      </c>
      <c r="AK323" s="68" t="s">
        <v>1751</v>
      </c>
      <c r="AL323" s="68" t="s">
        <v>1751</v>
      </c>
      <c r="AM323" s="68" t="s">
        <v>1751</v>
      </c>
      <c r="AN323" s="68" t="s">
        <v>1751</v>
      </c>
      <c r="AO323" s="68" t="s">
        <v>1751</v>
      </c>
      <c r="AP323" s="68" t="s">
        <v>1751</v>
      </c>
      <c r="AQ323" s="68" t="s">
        <v>1751</v>
      </c>
      <c r="AR323" s="68" t="s">
        <v>1751</v>
      </c>
      <c r="AS323" s="68" t="s">
        <v>1751</v>
      </c>
      <c r="AT323" s="68" t="s">
        <v>1751</v>
      </c>
      <c r="AU323" s="68" t="s">
        <v>1751</v>
      </c>
      <c r="AV323" s="68" t="s">
        <v>1751</v>
      </c>
      <c r="AW323" s="68" t="s">
        <v>1751</v>
      </c>
      <c r="AX323" s="68" t="s">
        <v>1751</v>
      </c>
      <c r="AY323" s="68" t="s">
        <v>1751</v>
      </c>
      <c r="AZ323" s="68" t="s">
        <v>1751</v>
      </c>
      <c r="BA323" s="68" t="s">
        <v>1751</v>
      </c>
      <c r="BB323" s="68" t="s">
        <v>1751</v>
      </c>
      <c r="BC323" s="68" t="s">
        <v>1751</v>
      </c>
      <c r="BD323" s="68" t="s">
        <v>1751</v>
      </c>
      <c r="BE323" s="68" t="s">
        <v>1751</v>
      </c>
      <c r="BF323" s="68" t="s">
        <v>1751</v>
      </c>
      <c r="BG323" s="68" t="s">
        <v>1751</v>
      </c>
      <c r="BH323" s="68" t="s">
        <v>1751</v>
      </c>
      <c r="BI323" s="68" t="s">
        <v>1751</v>
      </c>
      <c r="BJ323" s="68" t="s">
        <v>1751</v>
      </c>
      <c r="BK323" s="68" t="s">
        <v>1751</v>
      </c>
      <c r="BL323" s="68" t="s">
        <v>1751</v>
      </c>
      <c r="BM323" s="68" t="s">
        <v>1751</v>
      </c>
    </row>
    <row r="324" spans="1:65">
      <c r="A324" s="132">
        <v>45223</v>
      </c>
      <c r="B324" s="68" t="s">
        <v>1751</v>
      </c>
      <c r="C324" s="68" t="s">
        <v>1751</v>
      </c>
      <c r="D324" s="68" t="s">
        <v>1751</v>
      </c>
      <c r="E324" s="68" t="s">
        <v>1751</v>
      </c>
      <c r="F324" s="68" t="s">
        <v>1751</v>
      </c>
      <c r="G324" s="68" t="s">
        <v>1751</v>
      </c>
      <c r="H324" s="68" t="s">
        <v>1751</v>
      </c>
      <c r="I324" s="68" t="s">
        <v>1751</v>
      </c>
      <c r="J324" s="68" t="s">
        <v>1751</v>
      </c>
      <c r="K324" s="68" t="s">
        <v>1751</v>
      </c>
      <c r="L324" s="68" t="s">
        <v>1751</v>
      </c>
      <c r="M324" s="68" t="s">
        <v>1751</v>
      </c>
      <c r="N324" s="68" t="s">
        <v>1751</v>
      </c>
      <c r="O324" s="68" t="s">
        <v>1751</v>
      </c>
      <c r="P324" s="68" t="s">
        <v>1751</v>
      </c>
      <c r="Q324" s="68" t="s">
        <v>1751</v>
      </c>
      <c r="R324" s="68" t="s">
        <v>1751</v>
      </c>
      <c r="S324" s="68" t="s">
        <v>1751</v>
      </c>
      <c r="T324" s="68" t="s">
        <v>1751</v>
      </c>
      <c r="U324" s="68" t="s">
        <v>1751</v>
      </c>
      <c r="V324" s="68" t="s">
        <v>1751</v>
      </c>
      <c r="W324" s="68" t="s">
        <v>1751</v>
      </c>
      <c r="X324" s="68" t="s">
        <v>1751</v>
      </c>
      <c r="Y324" s="68" t="s">
        <v>1751</v>
      </c>
      <c r="Z324" s="68" t="s">
        <v>1751</v>
      </c>
      <c r="AA324" s="68" t="s">
        <v>1751</v>
      </c>
      <c r="AB324" s="68" t="s">
        <v>1751</v>
      </c>
      <c r="AC324" s="68" t="s">
        <v>1751</v>
      </c>
      <c r="AD324" s="68" t="s">
        <v>1751</v>
      </c>
      <c r="AE324" s="68" t="s">
        <v>1751</v>
      </c>
      <c r="AF324" s="68" t="s">
        <v>1751</v>
      </c>
      <c r="AG324" s="68" t="s">
        <v>1751</v>
      </c>
      <c r="AH324" s="68" t="s">
        <v>1751</v>
      </c>
      <c r="AI324" s="68" t="s">
        <v>1751</v>
      </c>
      <c r="AJ324" s="68" t="s">
        <v>1751</v>
      </c>
      <c r="AK324" s="68" t="s">
        <v>1751</v>
      </c>
      <c r="AL324" s="68" t="s">
        <v>1751</v>
      </c>
      <c r="AM324" s="68" t="s">
        <v>1751</v>
      </c>
      <c r="AN324" s="68" t="s">
        <v>1751</v>
      </c>
      <c r="AO324" s="68" t="s">
        <v>1751</v>
      </c>
      <c r="AP324" s="68" t="s">
        <v>1751</v>
      </c>
      <c r="AQ324" s="68" t="s">
        <v>1751</v>
      </c>
      <c r="AR324" s="68" t="s">
        <v>1751</v>
      </c>
      <c r="AS324" s="68" t="s">
        <v>1751</v>
      </c>
      <c r="AT324" s="68" t="s">
        <v>1751</v>
      </c>
      <c r="AU324" s="68" t="s">
        <v>1751</v>
      </c>
      <c r="AV324" s="68" t="s">
        <v>1751</v>
      </c>
      <c r="AW324" s="68" t="s">
        <v>1751</v>
      </c>
      <c r="AX324" s="68" t="s">
        <v>1751</v>
      </c>
      <c r="AY324" s="68" t="s">
        <v>1751</v>
      </c>
      <c r="AZ324" s="68" t="s">
        <v>1751</v>
      </c>
      <c r="BA324" s="68" t="s">
        <v>1751</v>
      </c>
      <c r="BB324" s="68" t="s">
        <v>1751</v>
      </c>
      <c r="BC324" s="68" t="s">
        <v>1751</v>
      </c>
      <c r="BD324" s="68" t="s">
        <v>1751</v>
      </c>
      <c r="BE324" s="68" t="s">
        <v>1751</v>
      </c>
      <c r="BF324" s="68" t="s">
        <v>1751</v>
      </c>
      <c r="BG324" s="68" t="s">
        <v>1751</v>
      </c>
      <c r="BH324" s="68" t="s">
        <v>1751</v>
      </c>
      <c r="BI324" s="68" t="s">
        <v>1751</v>
      </c>
      <c r="BJ324" s="68" t="s">
        <v>1751</v>
      </c>
      <c r="BK324" s="68" t="s">
        <v>1751</v>
      </c>
      <c r="BL324" s="68" t="s">
        <v>1751</v>
      </c>
      <c r="BM324" s="68" t="s">
        <v>1751</v>
      </c>
    </row>
    <row r="325" spans="1:65">
      <c r="A325" s="132">
        <v>45224</v>
      </c>
      <c r="B325" s="68" t="s">
        <v>1751</v>
      </c>
      <c r="C325" s="68" t="s">
        <v>1751</v>
      </c>
      <c r="D325" s="68" t="s">
        <v>1751</v>
      </c>
      <c r="E325" s="68" t="s">
        <v>1751</v>
      </c>
      <c r="F325" s="68" t="s">
        <v>1751</v>
      </c>
      <c r="G325" s="68" t="s">
        <v>1751</v>
      </c>
      <c r="H325" s="68" t="s">
        <v>1751</v>
      </c>
      <c r="I325" s="68" t="s">
        <v>1751</v>
      </c>
      <c r="J325" s="68" t="s">
        <v>1751</v>
      </c>
      <c r="K325" s="68" t="s">
        <v>1751</v>
      </c>
      <c r="L325" s="68" t="s">
        <v>1751</v>
      </c>
      <c r="M325" s="68" t="s">
        <v>1751</v>
      </c>
      <c r="N325" s="68" t="s">
        <v>1751</v>
      </c>
      <c r="O325" s="68" t="s">
        <v>1751</v>
      </c>
      <c r="P325" s="68" t="s">
        <v>1751</v>
      </c>
      <c r="Q325" s="68" t="s">
        <v>1751</v>
      </c>
      <c r="R325" s="68" t="s">
        <v>1751</v>
      </c>
      <c r="S325" s="68" t="s">
        <v>1751</v>
      </c>
      <c r="T325" s="68" t="s">
        <v>1751</v>
      </c>
      <c r="U325" s="68" t="s">
        <v>1751</v>
      </c>
      <c r="V325" s="68" t="s">
        <v>1751</v>
      </c>
      <c r="W325" s="68" t="s">
        <v>1751</v>
      </c>
      <c r="X325" s="68" t="s">
        <v>1751</v>
      </c>
      <c r="Y325" s="68" t="s">
        <v>1751</v>
      </c>
      <c r="Z325" s="68" t="s">
        <v>1751</v>
      </c>
      <c r="AA325" s="68" t="s">
        <v>1751</v>
      </c>
      <c r="AB325" s="68" t="s">
        <v>1751</v>
      </c>
      <c r="AC325" s="68" t="s">
        <v>1751</v>
      </c>
      <c r="AD325" s="68" t="s">
        <v>1751</v>
      </c>
      <c r="AE325" s="68" t="s">
        <v>1751</v>
      </c>
      <c r="AF325" s="68" t="s">
        <v>1751</v>
      </c>
      <c r="AG325" s="68" t="s">
        <v>1751</v>
      </c>
      <c r="AH325" s="68" t="s">
        <v>1751</v>
      </c>
      <c r="AI325" s="68" t="s">
        <v>1751</v>
      </c>
      <c r="AJ325" s="68" t="s">
        <v>1751</v>
      </c>
      <c r="AK325" s="68" t="s">
        <v>1751</v>
      </c>
      <c r="AL325" s="68" t="s">
        <v>1751</v>
      </c>
      <c r="AM325" s="68" t="s">
        <v>1751</v>
      </c>
      <c r="AN325" s="68" t="s">
        <v>1751</v>
      </c>
      <c r="AO325" s="68" t="s">
        <v>1751</v>
      </c>
      <c r="AP325" s="68" t="s">
        <v>1751</v>
      </c>
      <c r="AQ325" s="68" t="s">
        <v>1751</v>
      </c>
      <c r="AR325" s="68" t="s">
        <v>1751</v>
      </c>
      <c r="AS325" s="68" t="s">
        <v>1751</v>
      </c>
      <c r="AT325" s="68" t="s">
        <v>1751</v>
      </c>
      <c r="AU325" s="68" t="s">
        <v>1751</v>
      </c>
      <c r="AV325" s="68" t="s">
        <v>1751</v>
      </c>
      <c r="AW325" s="68" t="s">
        <v>1751</v>
      </c>
      <c r="AX325" s="68" t="s">
        <v>1751</v>
      </c>
      <c r="AY325" s="68" t="s">
        <v>1751</v>
      </c>
      <c r="AZ325" s="68" t="s">
        <v>1751</v>
      </c>
      <c r="BA325" s="68" t="s">
        <v>1751</v>
      </c>
      <c r="BB325" s="68" t="s">
        <v>1751</v>
      </c>
      <c r="BC325" s="68" t="s">
        <v>1751</v>
      </c>
      <c r="BD325" s="68" t="s">
        <v>1751</v>
      </c>
      <c r="BE325" s="68" t="s">
        <v>1751</v>
      </c>
      <c r="BF325" s="68" t="s">
        <v>1751</v>
      </c>
      <c r="BG325" s="68" t="s">
        <v>1751</v>
      </c>
      <c r="BH325" s="68" t="s">
        <v>1751</v>
      </c>
      <c r="BI325" s="68" t="s">
        <v>1751</v>
      </c>
      <c r="BJ325" s="68" t="s">
        <v>1751</v>
      </c>
      <c r="BK325" s="68" t="s">
        <v>1751</v>
      </c>
      <c r="BL325" s="68" t="s">
        <v>1751</v>
      </c>
      <c r="BM325" s="68" t="s">
        <v>1751</v>
      </c>
    </row>
    <row r="326" spans="1:65">
      <c r="A326" s="132">
        <v>45225</v>
      </c>
      <c r="B326" s="68" t="s">
        <v>1751</v>
      </c>
      <c r="C326" s="68" t="s">
        <v>1751</v>
      </c>
      <c r="D326" s="68" t="s">
        <v>1751</v>
      </c>
      <c r="E326" s="68" t="s">
        <v>1751</v>
      </c>
      <c r="F326" s="68" t="s">
        <v>1751</v>
      </c>
      <c r="G326" s="68" t="s">
        <v>1751</v>
      </c>
      <c r="H326" s="68" t="s">
        <v>1751</v>
      </c>
      <c r="I326" s="68" t="s">
        <v>1751</v>
      </c>
      <c r="J326" s="68" t="s">
        <v>1751</v>
      </c>
      <c r="K326" s="68" t="s">
        <v>1751</v>
      </c>
      <c r="L326" s="68" t="s">
        <v>1751</v>
      </c>
      <c r="M326" s="68" t="s">
        <v>1751</v>
      </c>
      <c r="N326" s="68" t="s">
        <v>1751</v>
      </c>
      <c r="O326" s="68" t="s">
        <v>1751</v>
      </c>
      <c r="P326" s="68" t="s">
        <v>1751</v>
      </c>
      <c r="Q326" s="68" t="s">
        <v>1751</v>
      </c>
      <c r="R326" s="68" t="s">
        <v>1751</v>
      </c>
      <c r="S326" s="68" t="s">
        <v>1751</v>
      </c>
      <c r="T326" s="68" t="s">
        <v>1751</v>
      </c>
      <c r="U326" s="68" t="s">
        <v>1751</v>
      </c>
      <c r="V326" s="68" t="s">
        <v>1751</v>
      </c>
      <c r="W326" s="68" t="s">
        <v>1751</v>
      </c>
      <c r="X326" s="68" t="s">
        <v>1751</v>
      </c>
      <c r="Y326" s="68" t="s">
        <v>1751</v>
      </c>
      <c r="Z326" s="68" t="s">
        <v>1751</v>
      </c>
      <c r="AA326" s="68" t="s">
        <v>1751</v>
      </c>
      <c r="AB326" s="68" t="s">
        <v>1751</v>
      </c>
      <c r="AC326" s="68" t="s">
        <v>1751</v>
      </c>
      <c r="AD326" s="68" t="s">
        <v>1751</v>
      </c>
      <c r="AE326" s="68" t="s">
        <v>1751</v>
      </c>
      <c r="AF326" s="68" t="s">
        <v>1751</v>
      </c>
      <c r="AG326" s="68" t="s">
        <v>1751</v>
      </c>
      <c r="AH326" s="68" t="s">
        <v>1751</v>
      </c>
      <c r="AI326" s="68" t="s">
        <v>1751</v>
      </c>
      <c r="AJ326" s="68" t="s">
        <v>1751</v>
      </c>
      <c r="AK326" s="68" t="s">
        <v>1751</v>
      </c>
      <c r="AL326" s="68" t="s">
        <v>1751</v>
      </c>
      <c r="AM326" s="68" t="s">
        <v>1751</v>
      </c>
      <c r="AN326" s="68" t="s">
        <v>1751</v>
      </c>
      <c r="AO326" s="68" t="s">
        <v>1751</v>
      </c>
      <c r="AP326" s="68" t="s">
        <v>1751</v>
      </c>
      <c r="AQ326" s="68" t="s">
        <v>1751</v>
      </c>
      <c r="AR326" s="68" t="s">
        <v>1751</v>
      </c>
      <c r="AS326" s="68" t="s">
        <v>1751</v>
      </c>
      <c r="AT326" s="68" t="s">
        <v>1751</v>
      </c>
      <c r="AU326" s="68" t="s">
        <v>1751</v>
      </c>
      <c r="AV326" s="68" t="s">
        <v>1751</v>
      </c>
      <c r="AW326" s="68" t="s">
        <v>1751</v>
      </c>
      <c r="AX326" s="68" t="s">
        <v>1751</v>
      </c>
      <c r="AY326" s="68" t="s">
        <v>1751</v>
      </c>
      <c r="AZ326" s="68" t="s">
        <v>1751</v>
      </c>
      <c r="BA326" s="68" t="s">
        <v>1751</v>
      </c>
      <c r="BB326" s="68" t="s">
        <v>1751</v>
      </c>
      <c r="BC326" s="68" t="s">
        <v>1751</v>
      </c>
      <c r="BD326" s="68" t="s">
        <v>1751</v>
      </c>
      <c r="BE326" s="68" t="s">
        <v>1751</v>
      </c>
      <c r="BF326" s="68" t="s">
        <v>1751</v>
      </c>
      <c r="BG326" s="68" t="s">
        <v>1751</v>
      </c>
      <c r="BH326" s="68" t="s">
        <v>1751</v>
      </c>
      <c r="BI326" s="68" t="s">
        <v>1751</v>
      </c>
      <c r="BJ326" s="68" t="s">
        <v>1751</v>
      </c>
      <c r="BK326" s="68" t="s">
        <v>1751</v>
      </c>
      <c r="BL326" s="68" t="s">
        <v>1751</v>
      </c>
      <c r="BM326" s="68" t="s">
        <v>1751</v>
      </c>
    </row>
    <row r="327" spans="1:65">
      <c r="A327" s="132">
        <v>45226</v>
      </c>
      <c r="B327" s="68" t="s">
        <v>1751</v>
      </c>
      <c r="C327" s="68" t="s">
        <v>1751</v>
      </c>
      <c r="D327" s="68" t="s">
        <v>1751</v>
      </c>
      <c r="E327" s="68" t="s">
        <v>1751</v>
      </c>
      <c r="F327" s="68" t="s">
        <v>1751</v>
      </c>
      <c r="G327" s="68" t="s">
        <v>1751</v>
      </c>
      <c r="H327" s="68" t="s">
        <v>1751</v>
      </c>
      <c r="I327" s="68" t="s">
        <v>1751</v>
      </c>
      <c r="J327" s="68" t="s">
        <v>1751</v>
      </c>
      <c r="K327" s="68" t="s">
        <v>1751</v>
      </c>
      <c r="L327" s="68" t="s">
        <v>1751</v>
      </c>
      <c r="M327" s="68" t="s">
        <v>1751</v>
      </c>
      <c r="N327" s="68" t="s">
        <v>1751</v>
      </c>
      <c r="O327" s="68" t="s">
        <v>1751</v>
      </c>
      <c r="P327" s="68" t="s">
        <v>1751</v>
      </c>
      <c r="Q327" s="68" t="s">
        <v>1751</v>
      </c>
      <c r="R327" s="68" t="s">
        <v>1751</v>
      </c>
      <c r="S327" s="68" t="s">
        <v>1751</v>
      </c>
      <c r="T327" s="68" t="s">
        <v>1751</v>
      </c>
      <c r="U327" s="68" t="s">
        <v>1751</v>
      </c>
      <c r="V327" s="68" t="s">
        <v>1751</v>
      </c>
      <c r="W327" s="68" t="s">
        <v>1751</v>
      </c>
      <c r="X327" s="68" t="s">
        <v>1751</v>
      </c>
      <c r="Y327" s="68" t="s">
        <v>1751</v>
      </c>
      <c r="Z327" s="68" t="s">
        <v>1751</v>
      </c>
      <c r="AA327" s="68" t="s">
        <v>1751</v>
      </c>
      <c r="AB327" s="68" t="s">
        <v>1751</v>
      </c>
      <c r="AC327" s="68" t="s">
        <v>1751</v>
      </c>
      <c r="AD327" s="68" t="s">
        <v>1751</v>
      </c>
      <c r="AE327" s="68" t="s">
        <v>1751</v>
      </c>
      <c r="AF327" s="68" t="s">
        <v>1751</v>
      </c>
      <c r="AG327" s="68" t="s">
        <v>1751</v>
      </c>
      <c r="AH327" s="68" t="s">
        <v>1751</v>
      </c>
      <c r="AI327" s="68" t="s">
        <v>1751</v>
      </c>
      <c r="AJ327" s="68" t="s">
        <v>1751</v>
      </c>
      <c r="AK327" s="68" t="s">
        <v>1751</v>
      </c>
      <c r="AL327" s="68" t="s">
        <v>1751</v>
      </c>
      <c r="AM327" s="68" t="s">
        <v>1751</v>
      </c>
      <c r="AN327" s="68" t="s">
        <v>1751</v>
      </c>
      <c r="AO327" s="68" t="s">
        <v>1751</v>
      </c>
      <c r="AP327" s="68" t="s">
        <v>1751</v>
      </c>
      <c r="AQ327" s="68" t="s">
        <v>1751</v>
      </c>
      <c r="AR327" s="68" t="s">
        <v>1751</v>
      </c>
      <c r="AS327" s="68" t="s">
        <v>1751</v>
      </c>
      <c r="AT327" s="68" t="s">
        <v>1751</v>
      </c>
      <c r="AU327" s="68" t="s">
        <v>1751</v>
      </c>
      <c r="AV327" s="68" t="s">
        <v>1751</v>
      </c>
      <c r="AW327" s="68" t="s">
        <v>1751</v>
      </c>
      <c r="AX327" s="68" t="s">
        <v>1751</v>
      </c>
      <c r="AY327" s="68" t="s">
        <v>1751</v>
      </c>
      <c r="AZ327" s="68" t="s">
        <v>1751</v>
      </c>
      <c r="BA327" s="68" t="s">
        <v>1751</v>
      </c>
      <c r="BB327" s="68" t="s">
        <v>1751</v>
      </c>
      <c r="BC327" s="68" t="s">
        <v>1751</v>
      </c>
      <c r="BD327" s="68" t="s">
        <v>1751</v>
      </c>
      <c r="BE327" s="68" t="s">
        <v>1751</v>
      </c>
      <c r="BF327" s="68" t="s">
        <v>1751</v>
      </c>
      <c r="BG327" s="68" t="s">
        <v>1751</v>
      </c>
      <c r="BH327" s="68" t="s">
        <v>1751</v>
      </c>
      <c r="BI327" s="68" t="s">
        <v>1751</v>
      </c>
      <c r="BJ327" s="68" t="s">
        <v>1751</v>
      </c>
      <c r="BK327" s="68" t="s">
        <v>1751</v>
      </c>
      <c r="BL327" s="68" t="s">
        <v>1751</v>
      </c>
      <c r="BM327" s="68" t="s">
        <v>1751</v>
      </c>
    </row>
    <row r="328" spans="1:65">
      <c r="A328" s="132">
        <v>45227</v>
      </c>
      <c r="B328" s="68" t="s">
        <v>1751</v>
      </c>
      <c r="C328" s="68" t="s">
        <v>1751</v>
      </c>
      <c r="D328" s="68" t="s">
        <v>1751</v>
      </c>
      <c r="E328" s="68" t="s">
        <v>1751</v>
      </c>
      <c r="F328" s="68" t="s">
        <v>1751</v>
      </c>
      <c r="G328" s="68" t="s">
        <v>1751</v>
      </c>
      <c r="H328" s="68" t="s">
        <v>1751</v>
      </c>
      <c r="I328" s="68" t="s">
        <v>1751</v>
      </c>
      <c r="J328" s="68" t="s">
        <v>1751</v>
      </c>
      <c r="K328" s="68" t="s">
        <v>1751</v>
      </c>
      <c r="L328" s="68" t="s">
        <v>1751</v>
      </c>
      <c r="M328" s="68" t="s">
        <v>1751</v>
      </c>
      <c r="N328" s="68" t="s">
        <v>1751</v>
      </c>
      <c r="O328" s="68" t="s">
        <v>1751</v>
      </c>
      <c r="P328" s="68" t="s">
        <v>1751</v>
      </c>
      <c r="Q328" s="68" t="s">
        <v>1751</v>
      </c>
      <c r="R328" s="68" t="s">
        <v>1751</v>
      </c>
      <c r="S328" s="68" t="s">
        <v>1751</v>
      </c>
      <c r="T328" s="68" t="s">
        <v>1751</v>
      </c>
      <c r="U328" s="68" t="s">
        <v>1751</v>
      </c>
      <c r="V328" s="68" t="s">
        <v>1751</v>
      </c>
      <c r="W328" s="68" t="s">
        <v>1751</v>
      </c>
      <c r="X328" s="68" t="s">
        <v>1751</v>
      </c>
      <c r="Y328" s="68" t="s">
        <v>1751</v>
      </c>
      <c r="Z328" s="68" t="s">
        <v>1751</v>
      </c>
      <c r="AA328" s="68" t="s">
        <v>1751</v>
      </c>
      <c r="AB328" s="68" t="s">
        <v>1751</v>
      </c>
      <c r="AC328" s="68" t="s">
        <v>1751</v>
      </c>
      <c r="AD328" s="68" t="s">
        <v>1751</v>
      </c>
      <c r="AE328" s="68" t="s">
        <v>1751</v>
      </c>
      <c r="AF328" s="68" t="s">
        <v>1751</v>
      </c>
      <c r="AG328" s="68" t="s">
        <v>1751</v>
      </c>
      <c r="AH328" s="68" t="s">
        <v>1751</v>
      </c>
      <c r="AI328" s="68" t="s">
        <v>1751</v>
      </c>
      <c r="AJ328" s="68" t="s">
        <v>1751</v>
      </c>
      <c r="AK328" s="68" t="s">
        <v>1751</v>
      </c>
      <c r="AL328" s="68" t="s">
        <v>1751</v>
      </c>
      <c r="AM328" s="68" t="s">
        <v>1751</v>
      </c>
      <c r="AN328" s="68" t="s">
        <v>1751</v>
      </c>
      <c r="AO328" s="68" t="s">
        <v>1751</v>
      </c>
      <c r="AP328" s="68" t="s">
        <v>1751</v>
      </c>
      <c r="AQ328" s="68" t="s">
        <v>1751</v>
      </c>
      <c r="AR328" s="68" t="s">
        <v>1751</v>
      </c>
      <c r="AS328" s="68" t="s">
        <v>1751</v>
      </c>
      <c r="AT328" s="68" t="s">
        <v>1751</v>
      </c>
      <c r="AU328" s="68" t="s">
        <v>1751</v>
      </c>
      <c r="AV328" s="68" t="s">
        <v>1751</v>
      </c>
      <c r="AW328" s="68" t="s">
        <v>1751</v>
      </c>
      <c r="AX328" s="68" t="s">
        <v>1751</v>
      </c>
      <c r="AY328" s="68" t="s">
        <v>1751</v>
      </c>
      <c r="AZ328" s="68" t="s">
        <v>1751</v>
      </c>
      <c r="BA328" s="68" t="s">
        <v>1751</v>
      </c>
      <c r="BB328" s="68" t="s">
        <v>1751</v>
      </c>
      <c r="BC328" s="68" t="s">
        <v>1751</v>
      </c>
      <c r="BD328" s="68" t="s">
        <v>1751</v>
      </c>
      <c r="BE328" s="68" t="s">
        <v>1751</v>
      </c>
      <c r="BF328" s="68" t="s">
        <v>1751</v>
      </c>
      <c r="BG328" s="68" t="s">
        <v>1751</v>
      </c>
      <c r="BH328" s="68" t="s">
        <v>1751</v>
      </c>
      <c r="BI328" s="68" t="s">
        <v>1751</v>
      </c>
      <c r="BJ328" s="68" t="s">
        <v>1751</v>
      </c>
      <c r="BK328" s="68" t="s">
        <v>1751</v>
      </c>
      <c r="BL328" s="68" t="s">
        <v>1751</v>
      </c>
      <c r="BM328" s="68" t="s">
        <v>1751</v>
      </c>
    </row>
    <row r="329" spans="1:65">
      <c r="A329" s="132">
        <v>45228</v>
      </c>
      <c r="B329" s="68">
        <v>100</v>
      </c>
      <c r="C329" s="68" t="s">
        <v>1751</v>
      </c>
      <c r="D329" s="68" t="s">
        <v>1751</v>
      </c>
      <c r="E329" s="68">
        <v>10</v>
      </c>
      <c r="F329" s="68" t="s">
        <v>1751</v>
      </c>
      <c r="G329" s="68">
        <v>25</v>
      </c>
      <c r="H329" s="68" t="s">
        <v>1751</v>
      </c>
      <c r="I329" s="68" t="s">
        <v>1751</v>
      </c>
      <c r="J329" s="68" t="s">
        <v>1751</v>
      </c>
      <c r="K329" s="68" t="s">
        <v>1751</v>
      </c>
      <c r="L329" s="68">
        <v>50</v>
      </c>
      <c r="M329" s="68" t="s">
        <v>1751</v>
      </c>
      <c r="N329" s="68" t="s">
        <v>1751</v>
      </c>
      <c r="O329" s="68">
        <v>25</v>
      </c>
      <c r="P329" s="68" t="s">
        <v>1751</v>
      </c>
      <c r="Q329" s="68" t="s">
        <v>1751</v>
      </c>
      <c r="R329" s="68" t="s">
        <v>1751</v>
      </c>
      <c r="S329" s="68" t="s">
        <v>1751</v>
      </c>
      <c r="T329" s="68" t="s">
        <v>1751</v>
      </c>
      <c r="U329" s="68">
        <v>25</v>
      </c>
      <c r="V329" s="68" t="s">
        <v>1751</v>
      </c>
      <c r="W329" s="68" t="s">
        <v>1751</v>
      </c>
      <c r="X329" s="68" t="s">
        <v>1751</v>
      </c>
      <c r="Y329" s="68" t="s">
        <v>1751</v>
      </c>
      <c r="Z329" s="68" t="s">
        <v>1751</v>
      </c>
      <c r="AA329" s="68" t="s">
        <v>1751</v>
      </c>
      <c r="AB329" s="68" t="s">
        <v>1751</v>
      </c>
      <c r="AC329" s="68" t="s">
        <v>1751</v>
      </c>
      <c r="AD329" s="68" t="s">
        <v>1751</v>
      </c>
      <c r="AE329" s="68" t="s">
        <v>1751</v>
      </c>
      <c r="AF329" s="68" t="s">
        <v>1751</v>
      </c>
      <c r="AG329" s="68" t="s">
        <v>1751</v>
      </c>
      <c r="AH329" s="68">
        <v>165</v>
      </c>
      <c r="AI329" s="68" t="s">
        <v>1751</v>
      </c>
      <c r="AJ329" s="68">
        <v>25</v>
      </c>
      <c r="AK329" s="68" t="s">
        <v>1751</v>
      </c>
      <c r="AL329" s="68" t="s">
        <v>1751</v>
      </c>
      <c r="AM329" s="68" t="s">
        <v>1751</v>
      </c>
      <c r="AN329" s="68" t="s">
        <v>1751</v>
      </c>
      <c r="AO329" s="68" t="s">
        <v>1751</v>
      </c>
      <c r="AP329" s="68" t="s">
        <v>1751</v>
      </c>
      <c r="AQ329" s="68" t="s">
        <v>1751</v>
      </c>
      <c r="AR329" s="68">
        <v>51</v>
      </c>
      <c r="AS329" s="68" t="s">
        <v>1751</v>
      </c>
      <c r="AT329" s="68" t="s">
        <v>1751</v>
      </c>
      <c r="AU329" s="68" t="s">
        <v>1751</v>
      </c>
      <c r="AV329" s="68" t="s">
        <v>1751</v>
      </c>
      <c r="AW329" s="68" t="s">
        <v>1751</v>
      </c>
      <c r="AX329" s="68" t="s">
        <v>1751</v>
      </c>
      <c r="AY329" s="68">
        <v>25</v>
      </c>
      <c r="AZ329" s="68" t="s">
        <v>1751</v>
      </c>
      <c r="BA329" s="68" t="s">
        <v>1751</v>
      </c>
      <c r="BB329" s="68" t="s">
        <v>1751</v>
      </c>
      <c r="BC329" s="68" t="s">
        <v>1751</v>
      </c>
      <c r="BD329" s="68" t="s">
        <v>1751</v>
      </c>
      <c r="BE329" s="68" t="s">
        <v>1751</v>
      </c>
      <c r="BF329" s="68" t="s">
        <v>1751</v>
      </c>
      <c r="BG329" s="68" t="s">
        <v>1751</v>
      </c>
      <c r="BH329" s="68" t="s">
        <v>1751</v>
      </c>
      <c r="BI329" s="68" t="s">
        <v>1751</v>
      </c>
      <c r="BJ329" s="68" t="s">
        <v>1751</v>
      </c>
      <c r="BK329" s="68" t="s">
        <v>1751</v>
      </c>
      <c r="BL329" s="68" t="s">
        <v>1751</v>
      </c>
      <c r="BM329" s="68" t="s">
        <v>1751</v>
      </c>
    </row>
    <row r="330" spans="1:65">
      <c r="A330" s="132">
        <v>45229</v>
      </c>
      <c r="B330" s="68" t="s">
        <v>1751</v>
      </c>
      <c r="C330" s="68" t="s">
        <v>1751</v>
      </c>
      <c r="D330" s="68" t="s">
        <v>1751</v>
      </c>
      <c r="E330" s="68" t="s">
        <v>1751</v>
      </c>
      <c r="F330" s="68">
        <v>50</v>
      </c>
      <c r="G330" s="68" t="s">
        <v>1751</v>
      </c>
      <c r="H330" s="68" t="s">
        <v>1751</v>
      </c>
      <c r="I330" s="68" t="s">
        <v>1751</v>
      </c>
      <c r="J330" s="68" t="s">
        <v>1751</v>
      </c>
      <c r="K330" s="68" t="s">
        <v>1751</v>
      </c>
      <c r="L330" s="68">
        <v>25</v>
      </c>
      <c r="M330" s="68" t="s">
        <v>1751</v>
      </c>
      <c r="N330" s="68" t="s">
        <v>1751</v>
      </c>
      <c r="O330" s="68" t="s">
        <v>1751</v>
      </c>
      <c r="P330" s="68" t="s">
        <v>1751</v>
      </c>
      <c r="Q330" s="68" t="s">
        <v>1751</v>
      </c>
      <c r="R330" s="68" t="s">
        <v>1751</v>
      </c>
      <c r="S330" s="68" t="s">
        <v>1751</v>
      </c>
      <c r="T330" s="68" t="s">
        <v>1751</v>
      </c>
      <c r="U330" s="68">
        <v>50</v>
      </c>
      <c r="V330" s="68" t="s">
        <v>1751</v>
      </c>
      <c r="W330" s="68" t="s">
        <v>1751</v>
      </c>
      <c r="X330" s="68" t="s">
        <v>1751</v>
      </c>
      <c r="Y330" s="68" t="s">
        <v>1751</v>
      </c>
      <c r="Z330" s="68" t="s">
        <v>1751</v>
      </c>
      <c r="AA330" s="68" t="s">
        <v>1751</v>
      </c>
      <c r="AB330" s="68" t="s">
        <v>1751</v>
      </c>
      <c r="AC330" s="68" t="s">
        <v>1751</v>
      </c>
      <c r="AD330" s="68" t="s">
        <v>1751</v>
      </c>
      <c r="AE330" s="68" t="s">
        <v>1751</v>
      </c>
      <c r="AF330" s="68" t="s">
        <v>1751</v>
      </c>
      <c r="AG330" s="68">
        <v>100</v>
      </c>
      <c r="AH330" s="68">
        <v>150</v>
      </c>
      <c r="AI330" s="68" t="s">
        <v>1751</v>
      </c>
      <c r="AJ330" s="68">
        <v>25</v>
      </c>
      <c r="AK330" s="68" t="s">
        <v>1751</v>
      </c>
      <c r="AL330" s="68" t="s">
        <v>1751</v>
      </c>
      <c r="AM330" s="68" t="s">
        <v>1751</v>
      </c>
      <c r="AN330" s="68" t="s">
        <v>1751</v>
      </c>
      <c r="AO330" s="68" t="s">
        <v>1751</v>
      </c>
      <c r="AP330" s="68" t="s">
        <v>1751</v>
      </c>
      <c r="AQ330" s="68" t="s">
        <v>1751</v>
      </c>
      <c r="AR330" s="68">
        <v>50</v>
      </c>
      <c r="AS330" s="68" t="s">
        <v>1751</v>
      </c>
      <c r="AT330" s="68" t="s">
        <v>1751</v>
      </c>
      <c r="AU330" s="68" t="s">
        <v>1751</v>
      </c>
      <c r="AV330" s="68" t="s">
        <v>1751</v>
      </c>
      <c r="AW330" s="68" t="s">
        <v>1751</v>
      </c>
      <c r="AX330" s="68" t="s">
        <v>1751</v>
      </c>
      <c r="AY330" s="68">
        <v>25</v>
      </c>
      <c r="AZ330" s="68">
        <v>25</v>
      </c>
      <c r="BA330" s="68" t="s">
        <v>1751</v>
      </c>
      <c r="BB330" s="68" t="s">
        <v>1751</v>
      </c>
      <c r="BC330" s="68" t="s">
        <v>1751</v>
      </c>
      <c r="BD330" s="68" t="s">
        <v>1751</v>
      </c>
      <c r="BE330" s="68" t="s">
        <v>1751</v>
      </c>
      <c r="BF330" s="68" t="s">
        <v>1751</v>
      </c>
      <c r="BG330" s="68" t="s">
        <v>1751</v>
      </c>
      <c r="BH330" s="68" t="s">
        <v>1751</v>
      </c>
      <c r="BI330" s="68" t="s">
        <v>1751</v>
      </c>
      <c r="BJ330" s="68" t="s">
        <v>1751</v>
      </c>
      <c r="BK330" s="68" t="s">
        <v>1751</v>
      </c>
      <c r="BL330" s="68" t="s">
        <v>1751</v>
      </c>
      <c r="BM330" s="68" t="s">
        <v>1751</v>
      </c>
    </row>
    <row r="331" spans="1:65">
      <c r="A331" s="132">
        <v>45230</v>
      </c>
      <c r="B331" s="68" t="s">
        <v>1751</v>
      </c>
      <c r="C331" s="68" t="s">
        <v>1751</v>
      </c>
      <c r="D331" s="68" t="s">
        <v>1751</v>
      </c>
      <c r="E331" s="68" t="s">
        <v>1751</v>
      </c>
      <c r="F331" s="68" t="s">
        <v>1751</v>
      </c>
      <c r="G331" s="68" t="s">
        <v>1751</v>
      </c>
      <c r="H331" s="68" t="s">
        <v>1751</v>
      </c>
      <c r="I331" s="68" t="s">
        <v>1751</v>
      </c>
      <c r="J331" s="68">
        <v>55</v>
      </c>
      <c r="K331" s="68">
        <v>25</v>
      </c>
      <c r="L331" s="68" t="s">
        <v>1751</v>
      </c>
      <c r="M331" s="68" t="s">
        <v>1751</v>
      </c>
      <c r="N331" s="68" t="s">
        <v>1751</v>
      </c>
      <c r="O331" s="68" t="s">
        <v>1751</v>
      </c>
      <c r="P331" s="68" t="s">
        <v>1751</v>
      </c>
      <c r="Q331" s="68" t="s">
        <v>1751</v>
      </c>
      <c r="R331" s="68" t="s">
        <v>1751</v>
      </c>
      <c r="S331" s="68" t="s">
        <v>1751</v>
      </c>
      <c r="T331" s="68" t="s">
        <v>1751</v>
      </c>
      <c r="U331" s="68">
        <v>10</v>
      </c>
      <c r="V331" s="68">
        <v>60</v>
      </c>
      <c r="W331" s="68" t="s">
        <v>1751</v>
      </c>
      <c r="X331" s="68" t="s">
        <v>1751</v>
      </c>
      <c r="Y331" s="68" t="s">
        <v>1751</v>
      </c>
      <c r="Z331" s="68" t="s">
        <v>1751</v>
      </c>
      <c r="AA331" s="68" t="s">
        <v>1751</v>
      </c>
      <c r="AB331" s="68" t="s">
        <v>1751</v>
      </c>
      <c r="AC331" s="68" t="s">
        <v>1751</v>
      </c>
      <c r="AD331" s="68" t="s">
        <v>1751</v>
      </c>
      <c r="AE331" s="68" t="s">
        <v>1751</v>
      </c>
      <c r="AF331" s="68" t="s">
        <v>1751</v>
      </c>
      <c r="AG331" s="68">
        <v>35</v>
      </c>
      <c r="AH331" s="68">
        <v>100</v>
      </c>
      <c r="AI331" s="68" t="s">
        <v>1751</v>
      </c>
      <c r="AJ331" s="68" t="s">
        <v>1751</v>
      </c>
      <c r="AK331" s="68" t="s">
        <v>1751</v>
      </c>
      <c r="AL331" s="68" t="s">
        <v>1751</v>
      </c>
      <c r="AM331" s="68" t="s">
        <v>1751</v>
      </c>
      <c r="AN331" s="68" t="s">
        <v>1751</v>
      </c>
      <c r="AO331" s="68" t="s">
        <v>1751</v>
      </c>
      <c r="AP331" s="68" t="s">
        <v>1751</v>
      </c>
      <c r="AQ331" s="68">
        <v>25</v>
      </c>
      <c r="AR331" s="68">
        <v>20</v>
      </c>
      <c r="AS331" s="68" t="s">
        <v>1751</v>
      </c>
      <c r="AT331" s="68" t="s">
        <v>1751</v>
      </c>
      <c r="AU331" s="68" t="s">
        <v>1751</v>
      </c>
      <c r="AV331" s="68" t="s">
        <v>1751</v>
      </c>
      <c r="AW331" s="68" t="s">
        <v>1751</v>
      </c>
      <c r="AX331" s="68" t="s">
        <v>1751</v>
      </c>
      <c r="AY331" s="68">
        <v>60</v>
      </c>
      <c r="AZ331" s="68" t="s">
        <v>1751</v>
      </c>
      <c r="BA331" s="68" t="s">
        <v>1751</v>
      </c>
      <c r="BB331" s="68" t="s">
        <v>1751</v>
      </c>
      <c r="BC331" s="68" t="s">
        <v>1751</v>
      </c>
      <c r="BD331" s="68" t="s">
        <v>1751</v>
      </c>
      <c r="BE331" s="68" t="s">
        <v>1751</v>
      </c>
      <c r="BF331" s="68" t="s">
        <v>1751</v>
      </c>
      <c r="BG331" s="68" t="s">
        <v>1751</v>
      </c>
      <c r="BH331" s="68" t="s">
        <v>1751</v>
      </c>
      <c r="BI331" s="68" t="s">
        <v>1751</v>
      </c>
      <c r="BJ331" s="68" t="s">
        <v>1751</v>
      </c>
      <c r="BK331" s="68" t="s">
        <v>1751</v>
      </c>
      <c r="BL331" s="68" t="s">
        <v>1751</v>
      </c>
      <c r="BM331" s="68" t="s">
        <v>1751</v>
      </c>
    </row>
    <row r="332" spans="1:65">
      <c r="A332" s="132">
        <v>45231</v>
      </c>
      <c r="B332" s="68" t="s">
        <v>1751</v>
      </c>
      <c r="C332" s="68" t="s">
        <v>1751</v>
      </c>
      <c r="D332" s="68">
        <v>10</v>
      </c>
      <c r="E332" s="68" t="s">
        <v>1751</v>
      </c>
      <c r="F332" s="68" t="s">
        <v>1751</v>
      </c>
      <c r="G332" s="68">
        <v>25</v>
      </c>
      <c r="H332" s="68">
        <v>50</v>
      </c>
      <c r="I332" s="68" t="s">
        <v>1751</v>
      </c>
      <c r="J332" s="68">
        <v>50</v>
      </c>
      <c r="K332" s="68">
        <v>10</v>
      </c>
      <c r="L332" s="68">
        <v>150</v>
      </c>
      <c r="M332" s="68" t="s">
        <v>1751</v>
      </c>
      <c r="N332" s="68" t="s">
        <v>1751</v>
      </c>
      <c r="O332" s="68">
        <v>10</v>
      </c>
      <c r="P332" s="68">
        <v>135</v>
      </c>
      <c r="Q332" s="68" t="s">
        <v>1751</v>
      </c>
      <c r="R332" s="68" t="s">
        <v>1751</v>
      </c>
      <c r="S332" s="68" t="s">
        <v>1751</v>
      </c>
      <c r="T332" s="68" t="s">
        <v>1751</v>
      </c>
      <c r="U332" s="68" t="s">
        <v>1751</v>
      </c>
      <c r="V332" s="68">
        <v>50</v>
      </c>
      <c r="W332" s="68">
        <v>40</v>
      </c>
      <c r="X332" s="68" t="s">
        <v>1751</v>
      </c>
      <c r="Y332" s="68" t="s">
        <v>1751</v>
      </c>
      <c r="Z332" s="68" t="s">
        <v>1751</v>
      </c>
      <c r="AA332" s="68" t="s">
        <v>1751</v>
      </c>
      <c r="AB332" s="68" t="s">
        <v>1751</v>
      </c>
      <c r="AC332" s="68">
        <v>15</v>
      </c>
      <c r="AD332" s="68">
        <v>250</v>
      </c>
      <c r="AE332" s="68" t="s">
        <v>1751</v>
      </c>
      <c r="AF332" s="68" t="s">
        <v>1751</v>
      </c>
      <c r="AG332" s="68">
        <v>55</v>
      </c>
      <c r="AH332" s="68">
        <v>120</v>
      </c>
      <c r="AI332" s="68" t="s">
        <v>1751</v>
      </c>
      <c r="AJ332" s="68">
        <v>11</v>
      </c>
      <c r="AK332" s="68" t="s">
        <v>1751</v>
      </c>
      <c r="AL332" s="68" t="s">
        <v>1751</v>
      </c>
      <c r="AM332" s="68" t="s">
        <v>1751</v>
      </c>
      <c r="AN332" s="68" t="s">
        <v>1751</v>
      </c>
      <c r="AO332" s="68" t="s">
        <v>1751</v>
      </c>
      <c r="AP332" s="68" t="s">
        <v>1751</v>
      </c>
      <c r="AQ332" s="68" t="s">
        <v>1751</v>
      </c>
      <c r="AR332" s="68">
        <v>75</v>
      </c>
      <c r="AS332" s="68" t="s">
        <v>1751</v>
      </c>
      <c r="AT332" s="68" t="s">
        <v>1751</v>
      </c>
      <c r="AU332" s="68" t="s">
        <v>1751</v>
      </c>
      <c r="AV332" s="68" t="s">
        <v>1751</v>
      </c>
      <c r="AW332" s="68" t="s">
        <v>1751</v>
      </c>
      <c r="AX332" s="68" t="s">
        <v>1751</v>
      </c>
      <c r="AY332" s="68" t="s">
        <v>1751</v>
      </c>
      <c r="AZ332" s="68">
        <v>50</v>
      </c>
      <c r="BA332" s="68" t="s">
        <v>1751</v>
      </c>
      <c r="BB332" s="68" t="s">
        <v>1751</v>
      </c>
      <c r="BC332" s="68" t="s">
        <v>1751</v>
      </c>
      <c r="BD332" s="68" t="s">
        <v>1751</v>
      </c>
      <c r="BE332" s="68" t="s">
        <v>1751</v>
      </c>
      <c r="BF332" s="68" t="s">
        <v>1751</v>
      </c>
      <c r="BG332" s="68" t="s">
        <v>1751</v>
      </c>
      <c r="BH332" s="68" t="s">
        <v>1751</v>
      </c>
      <c r="BI332" s="68" t="s">
        <v>1751</v>
      </c>
      <c r="BJ332" s="68" t="s">
        <v>1751</v>
      </c>
      <c r="BK332" s="68" t="s">
        <v>1751</v>
      </c>
      <c r="BL332" s="68" t="s">
        <v>1751</v>
      </c>
      <c r="BM332" s="68" t="s">
        <v>1751</v>
      </c>
    </row>
    <row r="333" spans="1:65">
      <c r="A333" s="132">
        <v>45232</v>
      </c>
      <c r="B333" s="68" t="s">
        <v>1751</v>
      </c>
      <c r="C333" s="68" t="s">
        <v>1751</v>
      </c>
      <c r="D333" s="68" t="s">
        <v>1751</v>
      </c>
      <c r="E333" s="68" t="s">
        <v>1751</v>
      </c>
      <c r="F333" s="68" t="s">
        <v>1751</v>
      </c>
      <c r="G333" s="68">
        <v>50</v>
      </c>
      <c r="H333" s="68" t="s">
        <v>1751</v>
      </c>
      <c r="I333" s="68" t="s">
        <v>1751</v>
      </c>
      <c r="J333" s="68" t="s">
        <v>1751</v>
      </c>
      <c r="K333" s="68" t="s">
        <v>1751</v>
      </c>
      <c r="L333" s="68">
        <v>50</v>
      </c>
      <c r="M333" s="68" t="s">
        <v>1751</v>
      </c>
      <c r="N333" s="68" t="s">
        <v>1751</v>
      </c>
      <c r="O333" s="68" t="s">
        <v>1751</v>
      </c>
      <c r="P333" s="68">
        <v>43</v>
      </c>
      <c r="Q333" s="68" t="s">
        <v>1751</v>
      </c>
      <c r="R333" s="68" t="s">
        <v>1751</v>
      </c>
      <c r="S333" s="68" t="s">
        <v>1751</v>
      </c>
      <c r="T333" s="68" t="s">
        <v>1751</v>
      </c>
      <c r="U333" s="68">
        <v>25</v>
      </c>
      <c r="V333" s="68" t="s">
        <v>1751</v>
      </c>
      <c r="W333" s="68" t="s">
        <v>1751</v>
      </c>
      <c r="X333" s="68" t="s">
        <v>1751</v>
      </c>
      <c r="Y333" s="68" t="s">
        <v>1751</v>
      </c>
      <c r="Z333" s="68" t="s">
        <v>1751</v>
      </c>
      <c r="AA333" s="68" t="s">
        <v>1751</v>
      </c>
      <c r="AB333" s="68" t="s">
        <v>1751</v>
      </c>
      <c r="AC333" s="68" t="s">
        <v>1751</v>
      </c>
      <c r="AD333" s="68" t="s">
        <v>1751</v>
      </c>
      <c r="AE333" s="68" t="s">
        <v>1751</v>
      </c>
      <c r="AF333" s="68" t="s">
        <v>1751</v>
      </c>
      <c r="AG333" s="68" t="s">
        <v>1751</v>
      </c>
      <c r="AH333" s="68">
        <v>225</v>
      </c>
      <c r="AI333" s="68" t="s">
        <v>1751</v>
      </c>
      <c r="AJ333" s="68">
        <v>35</v>
      </c>
      <c r="AK333" s="68">
        <v>300</v>
      </c>
      <c r="AL333" s="68" t="s">
        <v>1751</v>
      </c>
      <c r="AM333" s="68" t="s">
        <v>1751</v>
      </c>
      <c r="AN333" s="68" t="s">
        <v>1751</v>
      </c>
      <c r="AO333" s="68" t="s">
        <v>1751</v>
      </c>
      <c r="AP333" s="68" t="s">
        <v>1751</v>
      </c>
      <c r="AQ333" s="68" t="s">
        <v>1751</v>
      </c>
      <c r="AR333" s="68">
        <v>50</v>
      </c>
      <c r="AS333" s="68" t="s">
        <v>1751</v>
      </c>
      <c r="AT333" s="68" t="s">
        <v>1751</v>
      </c>
      <c r="AU333" s="68" t="s">
        <v>1751</v>
      </c>
      <c r="AV333" s="68" t="s">
        <v>1751</v>
      </c>
      <c r="AW333" s="68" t="s">
        <v>1751</v>
      </c>
      <c r="AX333" s="68" t="s">
        <v>1751</v>
      </c>
      <c r="AY333" s="68" t="s">
        <v>1751</v>
      </c>
      <c r="AZ333" s="68" t="s">
        <v>1751</v>
      </c>
      <c r="BA333" s="68" t="s">
        <v>1751</v>
      </c>
      <c r="BB333" s="68" t="s">
        <v>1751</v>
      </c>
      <c r="BC333" s="68" t="s">
        <v>1751</v>
      </c>
      <c r="BD333" s="68" t="s">
        <v>1751</v>
      </c>
      <c r="BE333" s="68" t="s">
        <v>1751</v>
      </c>
      <c r="BF333" s="68" t="s">
        <v>1751</v>
      </c>
      <c r="BG333" s="68" t="s">
        <v>1751</v>
      </c>
      <c r="BH333" s="68" t="s">
        <v>1751</v>
      </c>
      <c r="BI333" s="68" t="s">
        <v>1751</v>
      </c>
      <c r="BJ333" s="68" t="s">
        <v>1751</v>
      </c>
      <c r="BK333" s="68" t="s">
        <v>1751</v>
      </c>
      <c r="BL333" s="68" t="s">
        <v>1751</v>
      </c>
      <c r="BM333" s="68" t="s">
        <v>1751</v>
      </c>
    </row>
    <row r="334" spans="1:65">
      <c r="A334" s="132">
        <v>45233</v>
      </c>
      <c r="B334" s="68" t="s">
        <v>1751</v>
      </c>
      <c r="C334" s="68" t="s">
        <v>1751</v>
      </c>
      <c r="D334" s="68" t="s">
        <v>1751</v>
      </c>
      <c r="E334" s="68" t="s">
        <v>1751</v>
      </c>
      <c r="F334" s="68" t="s">
        <v>1751</v>
      </c>
      <c r="G334" s="68" t="s">
        <v>1751</v>
      </c>
      <c r="H334" s="68" t="s">
        <v>1751</v>
      </c>
      <c r="I334" s="68" t="s">
        <v>1751</v>
      </c>
      <c r="J334" s="68" t="s">
        <v>1751</v>
      </c>
      <c r="K334" s="68" t="s">
        <v>1751</v>
      </c>
      <c r="L334" s="68" t="s">
        <v>1751</v>
      </c>
      <c r="M334" s="68" t="s">
        <v>1751</v>
      </c>
      <c r="N334" s="68" t="s">
        <v>1751</v>
      </c>
      <c r="O334" s="68" t="s">
        <v>1751</v>
      </c>
      <c r="P334" s="68" t="s">
        <v>1751</v>
      </c>
      <c r="Q334" s="68" t="s">
        <v>1751</v>
      </c>
      <c r="R334" s="68" t="s">
        <v>1751</v>
      </c>
      <c r="S334" s="68" t="s">
        <v>1751</v>
      </c>
      <c r="T334" s="68" t="s">
        <v>1751</v>
      </c>
      <c r="U334" s="68" t="s">
        <v>1751</v>
      </c>
      <c r="V334" s="68" t="s">
        <v>1751</v>
      </c>
      <c r="W334" s="68" t="s">
        <v>1751</v>
      </c>
      <c r="X334" s="68" t="s">
        <v>1751</v>
      </c>
      <c r="Y334" s="68" t="s">
        <v>1751</v>
      </c>
      <c r="Z334" s="68" t="s">
        <v>1751</v>
      </c>
      <c r="AA334" s="68" t="s">
        <v>1751</v>
      </c>
      <c r="AB334" s="68" t="s">
        <v>1751</v>
      </c>
      <c r="AC334" s="68" t="s">
        <v>1751</v>
      </c>
      <c r="AD334" s="68" t="s">
        <v>1751</v>
      </c>
      <c r="AE334" s="68" t="s">
        <v>1751</v>
      </c>
      <c r="AF334" s="68" t="s">
        <v>1751</v>
      </c>
      <c r="AG334" s="68" t="s">
        <v>1751</v>
      </c>
      <c r="AH334" s="68" t="s">
        <v>1751</v>
      </c>
      <c r="AI334" s="68" t="s">
        <v>1751</v>
      </c>
      <c r="AJ334" s="68" t="s">
        <v>1751</v>
      </c>
      <c r="AK334" s="68" t="s">
        <v>1751</v>
      </c>
      <c r="AL334" s="68" t="s">
        <v>1751</v>
      </c>
      <c r="AM334" s="68" t="s">
        <v>1751</v>
      </c>
      <c r="AN334" s="68" t="s">
        <v>1751</v>
      </c>
      <c r="AO334" s="68" t="s">
        <v>1751</v>
      </c>
      <c r="AP334" s="68" t="s">
        <v>1751</v>
      </c>
      <c r="AQ334" s="68" t="s">
        <v>1751</v>
      </c>
      <c r="AR334" s="68" t="s">
        <v>1751</v>
      </c>
      <c r="AS334" s="68" t="s">
        <v>1751</v>
      </c>
      <c r="AT334" s="68" t="s">
        <v>1751</v>
      </c>
      <c r="AU334" s="68" t="s">
        <v>1751</v>
      </c>
      <c r="AV334" s="68" t="s">
        <v>1751</v>
      </c>
      <c r="AW334" s="68" t="s">
        <v>1751</v>
      </c>
      <c r="AX334" s="68" t="s">
        <v>1751</v>
      </c>
      <c r="AY334" s="68" t="s">
        <v>1751</v>
      </c>
      <c r="AZ334" s="68" t="s">
        <v>1751</v>
      </c>
      <c r="BA334" s="68" t="s">
        <v>1751</v>
      </c>
      <c r="BB334" s="68" t="s">
        <v>1751</v>
      </c>
      <c r="BC334" s="68" t="s">
        <v>1751</v>
      </c>
      <c r="BD334" s="68" t="s">
        <v>1751</v>
      </c>
      <c r="BE334" s="68" t="s">
        <v>1751</v>
      </c>
      <c r="BF334" s="68" t="s">
        <v>1751</v>
      </c>
      <c r="BG334" s="68" t="s">
        <v>1751</v>
      </c>
      <c r="BH334" s="68" t="s">
        <v>1751</v>
      </c>
      <c r="BI334" s="68" t="s">
        <v>1751</v>
      </c>
      <c r="BJ334" s="68" t="s">
        <v>1751</v>
      </c>
      <c r="BK334" s="68" t="s">
        <v>1751</v>
      </c>
      <c r="BL334" s="68" t="s">
        <v>1751</v>
      </c>
      <c r="BM334" s="68" t="s">
        <v>1751</v>
      </c>
    </row>
    <row r="335" spans="1:65">
      <c r="A335" s="132">
        <v>45233</v>
      </c>
      <c r="B335" s="68" t="s">
        <v>1751</v>
      </c>
      <c r="C335" s="68" t="s">
        <v>1751</v>
      </c>
      <c r="D335" s="68" t="s">
        <v>1751</v>
      </c>
      <c r="E335" s="68" t="s">
        <v>1751</v>
      </c>
      <c r="F335" s="68" t="s">
        <v>1751</v>
      </c>
      <c r="G335" s="68" t="s">
        <v>1751</v>
      </c>
      <c r="H335" s="68" t="s">
        <v>1751</v>
      </c>
      <c r="I335" s="68" t="s">
        <v>1751</v>
      </c>
      <c r="J335" s="68" t="s">
        <v>1751</v>
      </c>
      <c r="K335" s="68" t="s">
        <v>1751</v>
      </c>
      <c r="L335" s="68" t="s">
        <v>1751</v>
      </c>
      <c r="M335" s="68" t="s">
        <v>1751</v>
      </c>
      <c r="N335" s="68" t="s">
        <v>1751</v>
      </c>
      <c r="O335" s="68" t="s">
        <v>1751</v>
      </c>
      <c r="P335" s="68" t="s">
        <v>1751</v>
      </c>
      <c r="Q335" s="68" t="s">
        <v>1751</v>
      </c>
      <c r="R335" s="68" t="s">
        <v>1751</v>
      </c>
      <c r="S335" s="68" t="s">
        <v>1751</v>
      </c>
      <c r="T335" s="68" t="s">
        <v>1751</v>
      </c>
      <c r="U335" s="68" t="s">
        <v>1751</v>
      </c>
      <c r="V335" s="68" t="s">
        <v>1751</v>
      </c>
      <c r="W335" s="68" t="s">
        <v>1751</v>
      </c>
      <c r="X335" s="68" t="s">
        <v>1751</v>
      </c>
      <c r="Y335" s="68" t="s">
        <v>1751</v>
      </c>
      <c r="Z335" s="68" t="s">
        <v>1751</v>
      </c>
      <c r="AA335" s="68" t="s">
        <v>1751</v>
      </c>
      <c r="AB335" s="68" t="s">
        <v>1751</v>
      </c>
      <c r="AC335" s="68" t="s">
        <v>1751</v>
      </c>
      <c r="AD335" s="68" t="s">
        <v>1751</v>
      </c>
      <c r="AE335" s="68" t="s">
        <v>1751</v>
      </c>
      <c r="AF335" s="68" t="s">
        <v>1751</v>
      </c>
      <c r="AG335" s="68" t="s">
        <v>1751</v>
      </c>
      <c r="AH335" s="68" t="s">
        <v>1751</v>
      </c>
      <c r="AI335" s="68" t="s">
        <v>1751</v>
      </c>
      <c r="AJ335" s="68" t="s">
        <v>1751</v>
      </c>
      <c r="AK335" s="68" t="s">
        <v>1751</v>
      </c>
      <c r="AL335" s="68" t="s">
        <v>1751</v>
      </c>
      <c r="AM335" s="68" t="s">
        <v>1751</v>
      </c>
      <c r="AN335" s="68" t="s">
        <v>1751</v>
      </c>
      <c r="AO335" s="68" t="s">
        <v>1751</v>
      </c>
      <c r="AP335" s="68" t="s">
        <v>1751</v>
      </c>
      <c r="AQ335" s="68" t="s">
        <v>1751</v>
      </c>
      <c r="AR335" s="68" t="s">
        <v>1751</v>
      </c>
      <c r="AS335" s="68" t="s">
        <v>1751</v>
      </c>
      <c r="AT335" s="68" t="s">
        <v>1751</v>
      </c>
      <c r="AU335" s="68" t="s">
        <v>1751</v>
      </c>
      <c r="AV335" s="68" t="s">
        <v>1751</v>
      </c>
      <c r="AW335" s="68" t="s">
        <v>1751</v>
      </c>
      <c r="AX335" s="68" t="s">
        <v>1751</v>
      </c>
      <c r="AY335" s="68" t="s">
        <v>1751</v>
      </c>
      <c r="AZ335" s="68" t="s">
        <v>1751</v>
      </c>
      <c r="BA335" s="68" t="s">
        <v>1751</v>
      </c>
      <c r="BB335" s="68" t="s">
        <v>1751</v>
      </c>
      <c r="BC335" s="68" t="s">
        <v>1751</v>
      </c>
      <c r="BD335" s="68" t="s">
        <v>1751</v>
      </c>
      <c r="BE335" s="68" t="s">
        <v>1751</v>
      </c>
      <c r="BF335" s="68" t="s">
        <v>1751</v>
      </c>
      <c r="BG335" s="68" t="s">
        <v>1751</v>
      </c>
      <c r="BH335" s="68" t="s">
        <v>1751</v>
      </c>
      <c r="BI335" s="68" t="s">
        <v>1751</v>
      </c>
      <c r="BJ335" s="68" t="s">
        <v>1751</v>
      </c>
      <c r="BK335" s="68" t="s">
        <v>1751</v>
      </c>
      <c r="BL335" s="68" t="s">
        <v>1751</v>
      </c>
      <c r="BM335" s="68" t="s">
        <v>1751</v>
      </c>
    </row>
    <row r="336" spans="1:65">
      <c r="A336" s="132">
        <v>45234</v>
      </c>
      <c r="B336" s="68" t="s">
        <v>1751</v>
      </c>
      <c r="C336" s="68" t="s">
        <v>1751</v>
      </c>
      <c r="D336" s="68" t="s">
        <v>1751</v>
      </c>
      <c r="E336" s="68" t="s">
        <v>1751</v>
      </c>
      <c r="F336" s="68" t="s">
        <v>1751</v>
      </c>
      <c r="G336" s="68" t="s">
        <v>1751</v>
      </c>
      <c r="H336" s="68" t="s">
        <v>1751</v>
      </c>
      <c r="I336" s="68" t="s">
        <v>1751</v>
      </c>
      <c r="J336" s="68" t="s">
        <v>1751</v>
      </c>
      <c r="K336" s="68" t="s">
        <v>1751</v>
      </c>
      <c r="L336" s="68" t="s">
        <v>1751</v>
      </c>
      <c r="M336" s="68" t="s">
        <v>1751</v>
      </c>
      <c r="N336" s="68" t="s">
        <v>1751</v>
      </c>
      <c r="O336" s="68" t="s">
        <v>1751</v>
      </c>
      <c r="P336" s="68" t="s">
        <v>1751</v>
      </c>
      <c r="Q336" s="68" t="s">
        <v>1751</v>
      </c>
      <c r="R336" s="68" t="s">
        <v>1751</v>
      </c>
      <c r="S336" s="68" t="s">
        <v>1751</v>
      </c>
      <c r="T336" s="68" t="s">
        <v>1751</v>
      </c>
      <c r="U336" s="68" t="s">
        <v>1751</v>
      </c>
      <c r="V336" s="68" t="s">
        <v>1751</v>
      </c>
      <c r="W336" s="68" t="s">
        <v>1751</v>
      </c>
      <c r="X336" s="68" t="s">
        <v>1751</v>
      </c>
      <c r="Y336" s="68" t="s">
        <v>1751</v>
      </c>
      <c r="Z336" s="68" t="s">
        <v>1751</v>
      </c>
      <c r="AA336" s="68" t="s">
        <v>1751</v>
      </c>
      <c r="AB336" s="68" t="s">
        <v>1751</v>
      </c>
      <c r="AC336" s="68" t="s">
        <v>1751</v>
      </c>
      <c r="AD336" s="68" t="s">
        <v>1751</v>
      </c>
      <c r="AE336" s="68" t="s">
        <v>1751</v>
      </c>
      <c r="AF336" s="68" t="s">
        <v>1751</v>
      </c>
      <c r="AG336" s="68" t="s">
        <v>1751</v>
      </c>
      <c r="AH336" s="68" t="s">
        <v>1751</v>
      </c>
      <c r="AI336" s="68" t="s">
        <v>1751</v>
      </c>
      <c r="AJ336" s="68" t="s">
        <v>1751</v>
      </c>
      <c r="AK336" s="68" t="s">
        <v>1751</v>
      </c>
      <c r="AL336" s="68" t="s">
        <v>1751</v>
      </c>
      <c r="AM336" s="68" t="s">
        <v>1751</v>
      </c>
      <c r="AN336" s="68" t="s">
        <v>1751</v>
      </c>
      <c r="AO336" s="68" t="s">
        <v>1751</v>
      </c>
      <c r="AP336" s="68" t="s">
        <v>1751</v>
      </c>
      <c r="AQ336" s="68" t="s">
        <v>1751</v>
      </c>
      <c r="AR336" s="68" t="s">
        <v>1751</v>
      </c>
      <c r="AS336" s="68" t="s">
        <v>1751</v>
      </c>
      <c r="AT336" s="68" t="s">
        <v>1751</v>
      </c>
      <c r="AU336" s="68" t="s">
        <v>1751</v>
      </c>
      <c r="AV336" s="68" t="s">
        <v>1751</v>
      </c>
      <c r="AW336" s="68" t="s">
        <v>1751</v>
      </c>
      <c r="AX336" s="68" t="s">
        <v>1751</v>
      </c>
      <c r="AY336" s="68" t="s">
        <v>1751</v>
      </c>
      <c r="AZ336" s="68" t="s">
        <v>1751</v>
      </c>
      <c r="BA336" s="68" t="s">
        <v>1751</v>
      </c>
      <c r="BB336" s="68" t="s">
        <v>1751</v>
      </c>
      <c r="BC336" s="68" t="s">
        <v>1751</v>
      </c>
      <c r="BD336" s="68" t="s">
        <v>1751</v>
      </c>
      <c r="BE336" s="68" t="s">
        <v>1751</v>
      </c>
      <c r="BF336" s="68" t="s">
        <v>1751</v>
      </c>
      <c r="BG336" s="68" t="s">
        <v>1751</v>
      </c>
      <c r="BH336" s="68" t="s">
        <v>1751</v>
      </c>
      <c r="BI336" s="68" t="s">
        <v>1751</v>
      </c>
      <c r="BJ336" s="68" t="s">
        <v>1751</v>
      </c>
      <c r="BK336" s="68" t="s">
        <v>1751</v>
      </c>
      <c r="BL336" s="68" t="s">
        <v>1751</v>
      </c>
      <c r="BM336" s="68" t="s">
        <v>1751</v>
      </c>
    </row>
    <row r="337" spans="1:65">
      <c r="A337" s="132">
        <v>45235</v>
      </c>
      <c r="B337" s="68">
        <v>50</v>
      </c>
      <c r="C337" s="68" t="s">
        <v>1751</v>
      </c>
      <c r="D337" s="68">
        <v>30</v>
      </c>
      <c r="E337" s="68">
        <v>25</v>
      </c>
      <c r="F337" s="68">
        <v>45</v>
      </c>
      <c r="G337" s="68" t="s">
        <v>1751</v>
      </c>
      <c r="H337" s="68" t="s">
        <v>1751</v>
      </c>
      <c r="I337" s="68" t="s">
        <v>1751</v>
      </c>
      <c r="J337" s="68" t="s">
        <v>1751</v>
      </c>
      <c r="K337" s="68" t="s">
        <v>1751</v>
      </c>
      <c r="L337" s="68">
        <v>825</v>
      </c>
      <c r="M337" s="68">
        <v>10</v>
      </c>
      <c r="N337" s="68" t="s">
        <v>1751</v>
      </c>
      <c r="O337" s="68">
        <v>250</v>
      </c>
      <c r="P337" s="68" t="s">
        <v>1751</v>
      </c>
      <c r="Q337" s="68" t="s">
        <v>1751</v>
      </c>
      <c r="R337" s="68" t="s">
        <v>1751</v>
      </c>
      <c r="S337" s="68" t="s">
        <v>1751</v>
      </c>
      <c r="T337" s="68" t="s">
        <v>1751</v>
      </c>
      <c r="U337" s="68">
        <v>80</v>
      </c>
      <c r="V337" s="68">
        <v>25</v>
      </c>
      <c r="W337" s="68">
        <v>65</v>
      </c>
      <c r="X337" s="68" t="s">
        <v>1751</v>
      </c>
      <c r="Y337" s="68" t="s">
        <v>1751</v>
      </c>
      <c r="Z337" s="68" t="s">
        <v>1751</v>
      </c>
      <c r="AA337" s="68" t="s">
        <v>1751</v>
      </c>
      <c r="AB337" s="68" t="s">
        <v>1751</v>
      </c>
      <c r="AC337" s="68" t="s">
        <v>1751</v>
      </c>
      <c r="AD337" s="68" t="s">
        <v>1751</v>
      </c>
      <c r="AE337" s="68" t="s">
        <v>1751</v>
      </c>
      <c r="AF337" s="68" t="s">
        <v>1751</v>
      </c>
      <c r="AG337" s="68">
        <v>75</v>
      </c>
      <c r="AH337" s="68">
        <v>100</v>
      </c>
      <c r="AI337" s="68" t="s">
        <v>1751</v>
      </c>
      <c r="AJ337" s="68">
        <v>145</v>
      </c>
      <c r="AK337" s="68" t="s">
        <v>1751</v>
      </c>
      <c r="AL337" s="68" t="s">
        <v>1751</v>
      </c>
      <c r="AM337" s="68" t="s">
        <v>1751</v>
      </c>
      <c r="AN337" s="68" t="s">
        <v>1751</v>
      </c>
      <c r="AO337" s="68" t="s">
        <v>1751</v>
      </c>
      <c r="AP337" s="68" t="s">
        <v>1751</v>
      </c>
      <c r="AQ337" s="68" t="s">
        <v>1751</v>
      </c>
      <c r="AR337" s="68">
        <v>100</v>
      </c>
      <c r="AS337" s="68" t="s">
        <v>1751</v>
      </c>
      <c r="AT337" s="68" t="s">
        <v>1751</v>
      </c>
      <c r="AU337" s="68" t="s">
        <v>1751</v>
      </c>
      <c r="AV337" s="68" t="s">
        <v>1751</v>
      </c>
      <c r="AW337" s="68" t="s">
        <v>1751</v>
      </c>
      <c r="AX337" s="68" t="s">
        <v>1751</v>
      </c>
      <c r="AY337" s="68">
        <v>125</v>
      </c>
      <c r="AZ337" s="68" t="s">
        <v>1751</v>
      </c>
      <c r="BA337" s="68" t="s">
        <v>1751</v>
      </c>
      <c r="BB337" s="68" t="s">
        <v>1751</v>
      </c>
      <c r="BC337" s="68" t="s">
        <v>1751</v>
      </c>
      <c r="BD337" s="68" t="s">
        <v>1751</v>
      </c>
      <c r="BE337" s="68" t="s">
        <v>1751</v>
      </c>
      <c r="BF337" s="68" t="s">
        <v>1751</v>
      </c>
      <c r="BG337" s="68" t="s">
        <v>1751</v>
      </c>
      <c r="BH337" s="68" t="s">
        <v>1751</v>
      </c>
      <c r="BI337" s="68" t="s">
        <v>1751</v>
      </c>
      <c r="BJ337" s="68" t="s">
        <v>1751</v>
      </c>
      <c r="BK337" s="68" t="s">
        <v>1751</v>
      </c>
      <c r="BL337" s="68" t="s">
        <v>1751</v>
      </c>
      <c r="BM337" s="68" t="s">
        <v>1751</v>
      </c>
    </row>
    <row r="338" spans="1:65">
      <c r="A338" s="132">
        <v>45236</v>
      </c>
      <c r="B338" s="68">
        <v>70</v>
      </c>
      <c r="C338" s="68">
        <v>74</v>
      </c>
      <c r="D338" s="68" t="s">
        <v>1751</v>
      </c>
      <c r="E338" s="68" t="s">
        <v>1751</v>
      </c>
      <c r="F338" s="68" t="s">
        <v>1751</v>
      </c>
      <c r="G338" s="68" t="s">
        <v>1751</v>
      </c>
      <c r="H338" s="68">
        <v>10</v>
      </c>
      <c r="I338" s="68">
        <v>25</v>
      </c>
      <c r="J338" s="68">
        <v>25</v>
      </c>
      <c r="K338" s="68">
        <v>25</v>
      </c>
      <c r="L338" s="68" t="s">
        <v>1751</v>
      </c>
      <c r="M338" s="68" t="s">
        <v>1751</v>
      </c>
      <c r="N338" s="68" t="s">
        <v>1751</v>
      </c>
      <c r="O338" s="68">
        <v>25</v>
      </c>
      <c r="P338" s="68" t="s">
        <v>1751</v>
      </c>
      <c r="Q338" s="68" t="s">
        <v>1751</v>
      </c>
      <c r="R338" s="68" t="s">
        <v>1751</v>
      </c>
      <c r="S338" s="68" t="s">
        <v>1751</v>
      </c>
      <c r="T338" s="68" t="s">
        <v>1751</v>
      </c>
      <c r="U338" s="68" t="s">
        <v>1751</v>
      </c>
      <c r="V338" s="68" t="s">
        <v>1751</v>
      </c>
      <c r="W338" s="68" t="s">
        <v>1751</v>
      </c>
      <c r="X338" s="68" t="s">
        <v>1751</v>
      </c>
      <c r="Y338" s="68" t="s">
        <v>1751</v>
      </c>
      <c r="Z338" s="68" t="s">
        <v>1751</v>
      </c>
      <c r="AA338" s="68" t="s">
        <v>1751</v>
      </c>
      <c r="AB338" s="68" t="s">
        <v>1751</v>
      </c>
      <c r="AC338" s="68" t="s">
        <v>1751</v>
      </c>
      <c r="AD338" s="68" t="s">
        <v>1751</v>
      </c>
      <c r="AE338" s="68" t="s">
        <v>1751</v>
      </c>
      <c r="AF338" s="68" t="s">
        <v>1751</v>
      </c>
      <c r="AG338" s="68">
        <v>25</v>
      </c>
      <c r="AH338" s="68" t="s">
        <v>1751</v>
      </c>
      <c r="AI338" s="68" t="s">
        <v>1751</v>
      </c>
      <c r="AJ338" s="68" t="s">
        <v>1751</v>
      </c>
      <c r="AK338" s="68">
        <v>50</v>
      </c>
      <c r="AL338" s="68" t="s">
        <v>1751</v>
      </c>
      <c r="AM338" s="68" t="s">
        <v>1751</v>
      </c>
      <c r="AN338" s="68" t="s">
        <v>1751</v>
      </c>
      <c r="AO338" s="68" t="s">
        <v>1751</v>
      </c>
      <c r="AP338" s="68" t="s">
        <v>1751</v>
      </c>
      <c r="AQ338" s="68" t="s">
        <v>1751</v>
      </c>
      <c r="AR338" s="68" t="s">
        <v>1751</v>
      </c>
      <c r="AS338" s="68" t="s">
        <v>1751</v>
      </c>
      <c r="AT338" s="68" t="s">
        <v>1751</v>
      </c>
      <c r="AU338" s="68" t="s">
        <v>1751</v>
      </c>
      <c r="AV338" s="68" t="s">
        <v>1751</v>
      </c>
      <c r="AW338" s="68" t="s">
        <v>1751</v>
      </c>
      <c r="AX338" s="68" t="s">
        <v>1751</v>
      </c>
      <c r="AY338" s="68" t="s">
        <v>1751</v>
      </c>
      <c r="AZ338" s="68" t="s">
        <v>1751</v>
      </c>
      <c r="BA338" s="68" t="s">
        <v>1751</v>
      </c>
      <c r="BB338" s="68" t="s">
        <v>1751</v>
      </c>
      <c r="BC338" s="68" t="s">
        <v>1751</v>
      </c>
      <c r="BD338" s="68" t="s">
        <v>1751</v>
      </c>
      <c r="BE338" s="68" t="s">
        <v>1751</v>
      </c>
      <c r="BF338" s="68" t="s">
        <v>1751</v>
      </c>
      <c r="BG338" s="68" t="s">
        <v>1751</v>
      </c>
      <c r="BH338" s="68" t="s">
        <v>1751</v>
      </c>
      <c r="BI338" s="68" t="s">
        <v>1751</v>
      </c>
      <c r="BJ338" s="68" t="s">
        <v>1751</v>
      </c>
      <c r="BK338" s="68" t="s">
        <v>1751</v>
      </c>
      <c r="BL338" s="68" t="s">
        <v>1751</v>
      </c>
      <c r="BM338" s="68" t="s">
        <v>1751</v>
      </c>
    </row>
    <row r="339" spans="1:65">
      <c r="A339" s="132">
        <v>45237</v>
      </c>
      <c r="B339" s="68">
        <v>220</v>
      </c>
      <c r="C339" s="68">
        <v>100</v>
      </c>
      <c r="D339" s="68" t="s">
        <v>1751</v>
      </c>
      <c r="E339" s="68" t="s">
        <v>1751</v>
      </c>
      <c r="F339" s="68" t="s">
        <v>1751</v>
      </c>
      <c r="G339" s="68">
        <v>50</v>
      </c>
      <c r="H339" s="68" t="s">
        <v>1751</v>
      </c>
      <c r="I339" s="68" t="s">
        <v>1751</v>
      </c>
      <c r="J339" s="68">
        <v>60</v>
      </c>
      <c r="K339" s="68">
        <v>35</v>
      </c>
      <c r="L339" s="68">
        <v>600</v>
      </c>
      <c r="M339" s="68" t="s">
        <v>1751</v>
      </c>
      <c r="N339" s="68" t="s">
        <v>1751</v>
      </c>
      <c r="O339" s="68" t="s">
        <v>1751</v>
      </c>
      <c r="P339" s="68" t="s">
        <v>1751</v>
      </c>
      <c r="Q339" s="68" t="s">
        <v>1751</v>
      </c>
      <c r="R339" s="68">
        <v>25</v>
      </c>
      <c r="S339" s="68" t="s">
        <v>1751</v>
      </c>
      <c r="T339" s="68" t="s">
        <v>1751</v>
      </c>
      <c r="U339" s="68">
        <v>25</v>
      </c>
      <c r="V339" s="68">
        <v>20</v>
      </c>
      <c r="W339" s="68" t="s">
        <v>1751</v>
      </c>
      <c r="X339" s="68" t="s">
        <v>1751</v>
      </c>
      <c r="Y339" s="68" t="s">
        <v>1751</v>
      </c>
      <c r="Z339" s="68" t="s">
        <v>1751</v>
      </c>
      <c r="AA339" s="68" t="s">
        <v>1751</v>
      </c>
      <c r="AB339" s="68" t="s">
        <v>1751</v>
      </c>
      <c r="AC339" s="68">
        <v>25</v>
      </c>
      <c r="AD339" s="68" t="s">
        <v>1751</v>
      </c>
      <c r="AE339" s="68" t="s">
        <v>1751</v>
      </c>
      <c r="AF339" s="68" t="s">
        <v>1751</v>
      </c>
      <c r="AG339" s="68">
        <v>25</v>
      </c>
      <c r="AH339" s="68" t="s">
        <v>1751</v>
      </c>
      <c r="AI339" s="68" t="s">
        <v>1751</v>
      </c>
      <c r="AJ339" s="68" t="s">
        <v>1751</v>
      </c>
      <c r="AK339" s="68" t="s">
        <v>1751</v>
      </c>
      <c r="AL339" s="68" t="s">
        <v>1751</v>
      </c>
      <c r="AM339" s="68" t="s">
        <v>1751</v>
      </c>
      <c r="AN339" s="68" t="s">
        <v>1751</v>
      </c>
      <c r="AO339" s="68" t="s">
        <v>1751</v>
      </c>
      <c r="AP339" s="68" t="s">
        <v>1751</v>
      </c>
      <c r="AQ339" s="68" t="s">
        <v>1751</v>
      </c>
      <c r="AR339" s="68" t="s">
        <v>1751</v>
      </c>
      <c r="AS339" s="68" t="s">
        <v>1751</v>
      </c>
      <c r="AT339" s="68" t="s">
        <v>1751</v>
      </c>
      <c r="AU339" s="68" t="s">
        <v>1751</v>
      </c>
      <c r="AV339" s="68" t="s">
        <v>1751</v>
      </c>
      <c r="AW339" s="68" t="s">
        <v>1751</v>
      </c>
      <c r="AX339" s="68" t="s">
        <v>1751</v>
      </c>
      <c r="AY339" s="68" t="s">
        <v>1751</v>
      </c>
      <c r="AZ339" s="68" t="s">
        <v>1751</v>
      </c>
      <c r="BA339" s="68" t="s">
        <v>1751</v>
      </c>
      <c r="BB339" s="68" t="s">
        <v>1751</v>
      </c>
      <c r="BC339" s="68" t="s">
        <v>1751</v>
      </c>
      <c r="BD339" s="68" t="s">
        <v>1751</v>
      </c>
      <c r="BE339" s="68" t="s">
        <v>1751</v>
      </c>
      <c r="BF339" s="68" t="s">
        <v>1751</v>
      </c>
      <c r="BG339" s="68" t="s">
        <v>1751</v>
      </c>
      <c r="BH339" s="68" t="s">
        <v>1751</v>
      </c>
      <c r="BI339" s="68" t="s">
        <v>1751</v>
      </c>
      <c r="BJ339" s="68" t="s">
        <v>1751</v>
      </c>
      <c r="BK339" s="68" t="s">
        <v>1751</v>
      </c>
      <c r="BL339" s="68" t="s">
        <v>1751</v>
      </c>
      <c r="BM339" s="68" t="s">
        <v>1751</v>
      </c>
    </row>
    <row r="340" spans="1:65">
      <c r="A340" s="132">
        <v>45238</v>
      </c>
      <c r="B340" s="68" t="s">
        <v>1751</v>
      </c>
      <c r="C340" s="68" t="s">
        <v>1751</v>
      </c>
      <c r="D340" s="68">
        <v>40</v>
      </c>
      <c r="E340" s="68" t="s">
        <v>1751</v>
      </c>
      <c r="F340" s="68" t="s">
        <v>1751</v>
      </c>
      <c r="G340" s="68">
        <v>25</v>
      </c>
      <c r="H340" s="68">
        <v>10</v>
      </c>
      <c r="I340" s="68">
        <v>25</v>
      </c>
      <c r="J340" s="68">
        <v>10</v>
      </c>
      <c r="K340" s="68" t="s">
        <v>1751</v>
      </c>
      <c r="L340" s="68">
        <v>358</v>
      </c>
      <c r="M340" s="68" t="s">
        <v>1751</v>
      </c>
      <c r="N340" s="68" t="s">
        <v>1751</v>
      </c>
      <c r="O340" s="68" t="s">
        <v>1751</v>
      </c>
      <c r="P340" s="68">
        <v>10</v>
      </c>
      <c r="Q340" s="68" t="s">
        <v>1751</v>
      </c>
      <c r="R340" s="68" t="s">
        <v>1751</v>
      </c>
      <c r="S340" s="68" t="s">
        <v>1751</v>
      </c>
      <c r="T340" s="68" t="s">
        <v>1751</v>
      </c>
      <c r="U340" s="68" t="s">
        <v>1751</v>
      </c>
      <c r="V340" s="68">
        <v>12</v>
      </c>
      <c r="W340" s="68" t="s">
        <v>1751</v>
      </c>
      <c r="X340" s="68" t="s">
        <v>1751</v>
      </c>
      <c r="Y340" s="68" t="s">
        <v>1751</v>
      </c>
      <c r="Z340" s="68" t="s">
        <v>1751</v>
      </c>
      <c r="AA340" s="68" t="s">
        <v>1751</v>
      </c>
      <c r="AB340" s="68" t="s">
        <v>1751</v>
      </c>
      <c r="AC340" s="68" t="s">
        <v>1751</v>
      </c>
      <c r="AD340" s="68">
        <v>25</v>
      </c>
      <c r="AE340" s="68" t="s">
        <v>1751</v>
      </c>
      <c r="AF340" s="68" t="s">
        <v>1751</v>
      </c>
      <c r="AG340" s="68" t="s">
        <v>1751</v>
      </c>
      <c r="AH340" s="68">
        <v>25</v>
      </c>
      <c r="AI340" s="68" t="s">
        <v>1751</v>
      </c>
      <c r="AJ340" s="68" t="s">
        <v>1751</v>
      </c>
      <c r="AK340" s="68" t="s">
        <v>1751</v>
      </c>
      <c r="AL340" s="68" t="s">
        <v>1751</v>
      </c>
      <c r="AM340" s="68" t="s">
        <v>1751</v>
      </c>
      <c r="AN340" s="68" t="s">
        <v>1751</v>
      </c>
      <c r="AO340" s="68" t="s">
        <v>1751</v>
      </c>
      <c r="AP340" s="68" t="s">
        <v>1751</v>
      </c>
      <c r="AQ340" s="68" t="s">
        <v>1751</v>
      </c>
      <c r="AR340" s="68">
        <v>50</v>
      </c>
      <c r="AS340" s="68" t="s">
        <v>1751</v>
      </c>
      <c r="AT340" s="68" t="s">
        <v>1751</v>
      </c>
      <c r="AU340" s="68">
        <v>10</v>
      </c>
      <c r="AV340" s="68" t="s">
        <v>1751</v>
      </c>
      <c r="AW340" s="68" t="s">
        <v>1751</v>
      </c>
      <c r="AX340" s="68" t="s">
        <v>1751</v>
      </c>
      <c r="AY340" s="68" t="s">
        <v>1751</v>
      </c>
      <c r="AZ340" s="68" t="s">
        <v>1751</v>
      </c>
      <c r="BA340" s="68" t="s">
        <v>1751</v>
      </c>
      <c r="BB340" s="68" t="s">
        <v>1751</v>
      </c>
      <c r="BC340" s="68" t="s">
        <v>1751</v>
      </c>
      <c r="BD340" s="68" t="s">
        <v>1751</v>
      </c>
      <c r="BE340" s="68" t="s">
        <v>1751</v>
      </c>
      <c r="BF340" s="68" t="s">
        <v>1751</v>
      </c>
      <c r="BG340" s="68" t="s">
        <v>1751</v>
      </c>
      <c r="BH340" s="68" t="s">
        <v>1751</v>
      </c>
      <c r="BI340" s="68" t="s">
        <v>1751</v>
      </c>
      <c r="BJ340" s="68" t="s">
        <v>1751</v>
      </c>
      <c r="BK340" s="68" t="s">
        <v>1751</v>
      </c>
      <c r="BL340" s="68" t="s">
        <v>1751</v>
      </c>
      <c r="BM340" s="68" t="s">
        <v>1751</v>
      </c>
    </row>
    <row r="341" spans="1:65">
      <c r="A341" s="132">
        <v>45239</v>
      </c>
      <c r="B341" s="68">
        <v>10</v>
      </c>
      <c r="C341" s="68" t="s">
        <v>1751</v>
      </c>
      <c r="D341" s="68">
        <v>16</v>
      </c>
      <c r="E341" s="68" t="s">
        <v>1751</v>
      </c>
      <c r="F341" s="68">
        <v>75</v>
      </c>
      <c r="G341" s="68" t="s">
        <v>1751</v>
      </c>
      <c r="H341" s="68" t="s">
        <v>1751</v>
      </c>
      <c r="I341" s="68">
        <v>25</v>
      </c>
      <c r="J341" s="68" t="s">
        <v>1751</v>
      </c>
      <c r="K341" s="68" t="s">
        <v>1751</v>
      </c>
      <c r="L341" s="68">
        <v>275</v>
      </c>
      <c r="M341" s="68" t="s">
        <v>1751</v>
      </c>
      <c r="N341" s="68" t="s">
        <v>1751</v>
      </c>
      <c r="O341" s="68" t="s">
        <v>1751</v>
      </c>
      <c r="P341" s="68">
        <v>50</v>
      </c>
      <c r="Q341" s="68" t="s">
        <v>1751</v>
      </c>
      <c r="R341" s="68" t="s">
        <v>1751</v>
      </c>
      <c r="S341" s="68" t="s">
        <v>1751</v>
      </c>
      <c r="T341" s="68" t="s">
        <v>1751</v>
      </c>
      <c r="U341" s="68">
        <v>100</v>
      </c>
      <c r="V341" s="68" t="s">
        <v>1751</v>
      </c>
      <c r="W341" s="68" t="s">
        <v>1751</v>
      </c>
      <c r="X341" s="68" t="s">
        <v>1751</v>
      </c>
      <c r="Y341" s="68" t="s">
        <v>1751</v>
      </c>
      <c r="Z341" s="68" t="s">
        <v>1751</v>
      </c>
      <c r="AA341" s="68" t="s">
        <v>1751</v>
      </c>
      <c r="AB341" s="68" t="s">
        <v>1751</v>
      </c>
      <c r="AC341" s="68">
        <v>200</v>
      </c>
      <c r="AD341" s="68" t="s">
        <v>1751</v>
      </c>
      <c r="AE341" s="68" t="s">
        <v>1751</v>
      </c>
      <c r="AF341" s="68" t="s">
        <v>1751</v>
      </c>
      <c r="AG341" s="68">
        <v>25</v>
      </c>
      <c r="AH341" s="68">
        <v>25</v>
      </c>
      <c r="AI341" s="68" t="s">
        <v>1751</v>
      </c>
      <c r="AJ341" s="68" t="s">
        <v>1751</v>
      </c>
      <c r="AK341" s="68" t="s">
        <v>1751</v>
      </c>
      <c r="AL341" s="68" t="s">
        <v>1751</v>
      </c>
      <c r="AM341" s="68" t="s">
        <v>1751</v>
      </c>
      <c r="AN341" s="68" t="s">
        <v>1751</v>
      </c>
      <c r="AO341" s="68" t="s">
        <v>1751</v>
      </c>
      <c r="AP341" s="68" t="s">
        <v>1751</v>
      </c>
      <c r="AQ341" s="68" t="s">
        <v>1751</v>
      </c>
      <c r="AR341" s="68" t="s">
        <v>1751</v>
      </c>
      <c r="AS341" s="68" t="s">
        <v>1751</v>
      </c>
      <c r="AT341" s="68" t="s">
        <v>1751</v>
      </c>
      <c r="AU341" s="68" t="s">
        <v>1751</v>
      </c>
      <c r="AV341" s="68" t="s">
        <v>1751</v>
      </c>
      <c r="AW341" s="68" t="s">
        <v>1751</v>
      </c>
      <c r="AX341" s="68" t="s">
        <v>1751</v>
      </c>
      <c r="AY341" s="68">
        <v>35</v>
      </c>
      <c r="AZ341" s="68" t="s">
        <v>1751</v>
      </c>
      <c r="BA341" s="68" t="s">
        <v>1751</v>
      </c>
      <c r="BB341" s="68" t="s">
        <v>1751</v>
      </c>
      <c r="BC341" s="68" t="s">
        <v>1751</v>
      </c>
      <c r="BD341" s="68" t="s">
        <v>1751</v>
      </c>
      <c r="BE341" s="68" t="s">
        <v>1751</v>
      </c>
      <c r="BF341" s="68" t="s">
        <v>1751</v>
      </c>
      <c r="BG341" s="68" t="s">
        <v>1751</v>
      </c>
      <c r="BH341" s="68" t="s">
        <v>1751</v>
      </c>
      <c r="BI341" s="68" t="s">
        <v>1751</v>
      </c>
      <c r="BJ341" s="68" t="s">
        <v>1751</v>
      </c>
      <c r="BK341" s="68" t="s">
        <v>1751</v>
      </c>
      <c r="BL341" s="68" t="s">
        <v>1751</v>
      </c>
      <c r="BM341" s="68" t="s">
        <v>1751</v>
      </c>
    </row>
    <row r="342" spans="1:65">
      <c r="A342" s="132">
        <v>45240</v>
      </c>
      <c r="B342" s="68" t="s">
        <v>1751</v>
      </c>
      <c r="C342" s="68" t="s">
        <v>1751</v>
      </c>
      <c r="D342" s="68" t="s">
        <v>1751</v>
      </c>
      <c r="E342" s="68" t="s">
        <v>1751</v>
      </c>
      <c r="F342" s="68" t="s">
        <v>1751</v>
      </c>
      <c r="G342" s="68" t="s">
        <v>1751</v>
      </c>
      <c r="H342" s="68" t="s">
        <v>1751</v>
      </c>
      <c r="I342" s="68" t="s">
        <v>1751</v>
      </c>
      <c r="J342" s="68" t="s">
        <v>1751</v>
      </c>
      <c r="K342" s="68" t="s">
        <v>1751</v>
      </c>
      <c r="L342" s="68" t="s">
        <v>1751</v>
      </c>
      <c r="M342" s="68" t="s">
        <v>1751</v>
      </c>
      <c r="N342" s="68" t="s">
        <v>1751</v>
      </c>
      <c r="O342" s="68" t="s">
        <v>1751</v>
      </c>
      <c r="P342" s="68" t="s">
        <v>1751</v>
      </c>
      <c r="Q342" s="68" t="s">
        <v>1751</v>
      </c>
      <c r="R342" s="68" t="s">
        <v>1751</v>
      </c>
      <c r="S342" s="68" t="s">
        <v>1751</v>
      </c>
      <c r="T342" s="68" t="s">
        <v>1751</v>
      </c>
      <c r="U342" s="68" t="s">
        <v>1751</v>
      </c>
      <c r="V342" s="68" t="s">
        <v>1751</v>
      </c>
      <c r="W342" s="68" t="s">
        <v>1751</v>
      </c>
      <c r="X342" s="68" t="s">
        <v>1751</v>
      </c>
      <c r="Y342" s="68" t="s">
        <v>1751</v>
      </c>
      <c r="Z342" s="68" t="s">
        <v>1751</v>
      </c>
      <c r="AA342" s="68" t="s">
        <v>1751</v>
      </c>
      <c r="AB342" s="68" t="s">
        <v>1751</v>
      </c>
      <c r="AC342" s="68" t="s">
        <v>1751</v>
      </c>
      <c r="AD342" s="68" t="s">
        <v>1751</v>
      </c>
      <c r="AE342" s="68" t="s">
        <v>1751</v>
      </c>
      <c r="AF342" s="68" t="s">
        <v>1751</v>
      </c>
      <c r="AG342" s="68" t="s">
        <v>1751</v>
      </c>
      <c r="AH342" s="68" t="s">
        <v>1751</v>
      </c>
      <c r="AI342" s="68" t="s">
        <v>1751</v>
      </c>
      <c r="AJ342" s="68" t="s">
        <v>1751</v>
      </c>
      <c r="AK342" s="68" t="s">
        <v>1751</v>
      </c>
      <c r="AL342" s="68" t="s">
        <v>1751</v>
      </c>
      <c r="AM342" s="68" t="s">
        <v>1751</v>
      </c>
      <c r="AN342" s="68" t="s">
        <v>1751</v>
      </c>
      <c r="AO342" s="68" t="s">
        <v>1751</v>
      </c>
      <c r="AP342" s="68" t="s">
        <v>1751</v>
      </c>
      <c r="AQ342" s="68" t="s">
        <v>1751</v>
      </c>
      <c r="AR342" s="68" t="s">
        <v>1751</v>
      </c>
      <c r="AS342" s="68" t="s">
        <v>1751</v>
      </c>
      <c r="AT342" s="68" t="s">
        <v>1751</v>
      </c>
      <c r="AU342" s="68" t="s">
        <v>1751</v>
      </c>
      <c r="AV342" s="68" t="s">
        <v>1751</v>
      </c>
      <c r="AW342" s="68" t="s">
        <v>1751</v>
      </c>
      <c r="AX342" s="68" t="s">
        <v>1751</v>
      </c>
      <c r="AY342" s="68" t="s">
        <v>1751</v>
      </c>
      <c r="AZ342" s="68" t="s">
        <v>1751</v>
      </c>
      <c r="BA342" s="68" t="s">
        <v>1751</v>
      </c>
      <c r="BB342" s="68" t="s">
        <v>1751</v>
      </c>
      <c r="BC342" s="68" t="s">
        <v>1751</v>
      </c>
      <c r="BD342" s="68" t="s">
        <v>1751</v>
      </c>
      <c r="BE342" s="68" t="s">
        <v>1751</v>
      </c>
      <c r="BF342" s="68" t="s">
        <v>1751</v>
      </c>
      <c r="BG342" s="68" t="s">
        <v>1751</v>
      </c>
      <c r="BH342" s="68" t="s">
        <v>1751</v>
      </c>
      <c r="BI342" s="68" t="s">
        <v>1751</v>
      </c>
      <c r="BJ342" s="68" t="s">
        <v>1751</v>
      </c>
      <c r="BK342" s="68" t="s">
        <v>1751</v>
      </c>
      <c r="BL342" s="68" t="s">
        <v>1751</v>
      </c>
      <c r="BM342" s="68" t="s">
        <v>1751</v>
      </c>
    </row>
    <row r="343" spans="1:65">
      <c r="A343" s="132">
        <v>45241</v>
      </c>
      <c r="B343" s="68" t="s">
        <v>1751</v>
      </c>
      <c r="C343" s="68" t="s">
        <v>1751</v>
      </c>
      <c r="D343" s="68" t="s">
        <v>1751</v>
      </c>
      <c r="E343" s="68" t="s">
        <v>1751</v>
      </c>
      <c r="F343" s="68" t="s">
        <v>1751</v>
      </c>
      <c r="G343" s="68" t="s">
        <v>1751</v>
      </c>
      <c r="H343" s="68" t="s">
        <v>1751</v>
      </c>
      <c r="I343" s="68" t="s">
        <v>1751</v>
      </c>
      <c r="J343" s="68" t="s">
        <v>1751</v>
      </c>
      <c r="K343" s="68" t="s">
        <v>1751</v>
      </c>
      <c r="L343" s="68" t="s">
        <v>1751</v>
      </c>
      <c r="M343" s="68" t="s">
        <v>1751</v>
      </c>
      <c r="N343" s="68" t="s">
        <v>1751</v>
      </c>
      <c r="O343" s="68" t="s">
        <v>1751</v>
      </c>
      <c r="P343" s="68" t="s">
        <v>1751</v>
      </c>
      <c r="Q343" s="68" t="s">
        <v>1751</v>
      </c>
      <c r="R343" s="68" t="s">
        <v>1751</v>
      </c>
      <c r="S343" s="68" t="s">
        <v>1751</v>
      </c>
      <c r="T343" s="68" t="s">
        <v>1751</v>
      </c>
      <c r="U343" s="68" t="s">
        <v>1751</v>
      </c>
      <c r="V343" s="68" t="s">
        <v>1751</v>
      </c>
      <c r="W343" s="68" t="s">
        <v>1751</v>
      </c>
      <c r="X343" s="68" t="s">
        <v>1751</v>
      </c>
      <c r="Y343" s="68" t="s">
        <v>1751</v>
      </c>
      <c r="Z343" s="68" t="s">
        <v>1751</v>
      </c>
      <c r="AA343" s="68" t="s">
        <v>1751</v>
      </c>
      <c r="AB343" s="68" t="s">
        <v>1751</v>
      </c>
      <c r="AC343" s="68" t="s">
        <v>1751</v>
      </c>
      <c r="AD343" s="68" t="s">
        <v>1751</v>
      </c>
      <c r="AE343" s="68" t="s">
        <v>1751</v>
      </c>
      <c r="AF343" s="68" t="s">
        <v>1751</v>
      </c>
      <c r="AG343" s="68" t="s">
        <v>1751</v>
      </c>
      <c r="AH343" s="68" t="s">
        <v>1751</v>
      </c>
      <c r="AI343" s="68" t="s">
        <v>1751</v>
      </c>
      <c r="AJ343" s="68" t="s">
        <v>1751</v>
      </c>
      <c r="AK343" s="68" t="s">
        <v>1751</v>
      </c>
      <c r="AL343" s="68" t="s">
        <v>1751</v>
      </c>
      <c r="AM343" s="68" t="s">
        <v>1751</v>
      </c>
      <c r="AN343" s="68" t="s">
        <v>1751</v>
      </c>
      <c r="AO343" s="68" t="s">
        <v>1751</v>
      </c>
      <c r="AP343" s="68" t="s">
        <v>1751</v>
      </c>
      <c r="AQ343" s="68" t="s">
        <v>1751</v>
      </c>
      <c r="AR343" s="68" t="s">
        <v>1751</v>
      </c>
      <c r="AS343" s="68" t="s">
        <v>1751</v>
      </c>
      <c r="AT343" s="68" t="s">
        <v>1751</v>
      </c>
      <c r="AU343" s="68" t="s">
        <v>1751</v>
      </c>
      <c r="AV343" s="68" t="s">
        <v>1751</v>
      </c>
      <c r="AW343" s="68" t="s">
        <v>1751</v>
      </c>
      <c r="AX343" s="68" t="s">
        <v>1751</v>
      </c>
      <c r="AY343" s="68" t="s">
        <v>1751</v>
      </c>
      <c r="AZ343" s="68" t="s">
        <v>1751</v>
      </c>
      <c r="BA343" s="68" t="s">
        <v>1751</v>
      </c>
      <c r="BB343" s="68" t="s">
        <v>1751</v>
      </c>
      <c r="BC343" s="68" t="s">
        <v>1751</v>
      </c>
      <c r="BD343" s="68" t="s">
        <v>1751</v>
      </c>
      <c r="BE343" s="68" t="s">
        <v>1751</v>
      </c>
      <c r="BF343" s="68" t="s">
        <v>1751</v>
      </c>
      <c r="BG343" s="68" t="s">
        <v>1751</v>
      </c>
      <c r="BH343" s="68" t="s">
        <v>1751</v>
      </c>
      <c r="BI343" s="68" t="s">
        <v>1751</v>
      </c>
      <c r="BJ343" s="68" t="s">
        <v>1751</v>
      </c>
      <c r="BK343" s="68" t="s">
        <v>1751</v>
      </c>
      <c r="BL343" s="68" t="s">
        <v>1751</v>
      </c>
      <c r="BM343" s="68" t="s">
        <v>1751</v>
      </c>
    </row>
    <row r="344" spans="1:65">
      <c r="A344" s="132">
        <v>45242</v>
      </c>
      <c r="B344" s="68" t="s">
        <v>1751</v>
      </c>
      <c r="C344" s="68" t="s">
        <v>1751</v>
      </c>
      <c r="D344" s="68" t="s">
        <v>1751</v>
      </c>
      <c r="E344" s="68" t="s">
        <v>1751</v>
      </c>
      <c r="F344" s="68" t="s">
        <v>1751</v>
      </c>
      <c r="G344" s="68" t="s">
        <v>1751</v>
      </c>
      <c r="H344" s="68" t="s">
        <v>1751</v>
      </c>
      <c r="I344" s="68" t="s">
        <v>1751</v>
      </c>
      <c r="J344" s="68" t="s">
        <v>1751</v>
      </c>
      <c r="K344" s="68" t="s">
        <v>1751</v>
      </c>
      <c r="L344" s="68" t="s">
        <v>1751</v>
      </c>
      <c r="M344" s="68" t="s">
        <v>1751</v>
      </c>
      <c r="N344" s="68" t="s">
        <v>1751</v>
      </c>
      <c r="O344" s="68" t="s">
        <v>1751</v>
      </c>
      <c r="P344" s="68" t="s">
        <v>1751</v>
      </c>
      <c r="Q344" s="68" t="s">
        <v>1751</v>
      </c>
      <c r="R344" s="68" t="s">
        <v>1751</v>
      </c>
      <c r="S344" s="68" t="s">
        <v>1751</v>
      </c>
      <c r="T344" s="68" t="s">
        <v>1751</v>
      </c>
      <c r="U344" s="68" t="s">
        <v>1751</v>
      </c>
      <c r="V344" s="68" t="s">
        <v>1751</v>
      </c>
      <c r="W344" s="68" t="s">
        <v>1751</v>
      </c>
      <c r="X344" s="68" t="s">
        <v>1751</v>
      </c>
      <c r="Y344" s="68" t="s">
        <v>1751</v>
      </c>
      <c r="Z344" s="68" t="s">
        <v>1751</v>
      </c>
      <c r="AA344" s="68" t="s">
        <v>1751</v>
      </c>
      <c r="AB344" s="68" t="s">
        <v>1751</v>
      </c>
      <c r="AC344" s="68" t="s">
        <v>1751</v>
      </c>
      <c r="AD344" s="68" t="s">
        <v>1751</v>
      </c>
      <c r="AE344" s="68" t="s">
        <v>1751</v>
      </c>
      <c r="AF344" s="68" t="s">
        <v>1751</v>
      </c>
      <c r="AG344" s="68" t="s">
        <v>1751</v>
      </c>
      <c r="AH344" s="68" t="s">
        <v>1751</v>
      </c>
      <c r="AI344" s="68" t="s">
        <v>1751</v>
      </c>
      <c r="AJ344" s="68" t="s">
        <v>1751</v>
      </c>
      <c r="AK344" s="68" t="s">
        <v>1751</v>
      </c>
      <c r="AL344" s="68" t="s">
        <v>1751</v>
      </c>
      <c r="AM344" s="68" t="s">
        <v>1751</v>
      </c>
      <c r="AN344" s="68" t="s">
        <v>1751</v>
      </c>
      <c r="AO344" s="68" t="s">
        <v>1751</v>
      </c>
      <c r="AP344" s="68" t="s">
        <v>1751</v>
      </c>
      <c r="AQ344" s="68" t="s">
        <v>1751</v>
      </c>
      <c r="AR344" s="68" t="s">
        <v>1751</v>
      </c>
      <c r="AS344" s="68" t="s">
        <v>1751</v>
      </c>
      <c r="AT344" s="68" t="s">
        <v>1751</v>
      </c>
      <c r="AU344" s="68" t="s">
        <v>1751</v>
      </c>
      <c r="AV344" s="68" t="s">
        <v>1751</v>
      </c>
      <c r="AW344" s="68" t="s">
        <v>1751</v>
      </c>
      <c r="AX344" s="68" t="s">
        <v>1751</v>
      </c>
      <c r="AY344" s="68" t="s">
        <v>1751</v>
      </c>
      <c r="AZ344" s="68" t="s">
        <v>1751</v>
      </c>
      <c r="BA344" s="68" t="s">
        <v>1751</v>
      </c>
      <c r="BB344" s="68" t="s">
        <v>1751</v>
      </c>
      <c r="BC344" s="68" t="s">
        <v>1751</v>
      </c>
      <c r="BD344" s="68" t="s">
        <v>1751</v>
      </c>
      <c r="BE344" s="68" t="s">
        <v>1751</v>
      </c>
      <c r="BF344" s="68" t="s">
        <v>1751</v>
      </c>
      <c r="BG344" s="68" t="s">
        <v>1751</v>
      </c>
      <c r="BH344" s="68" t="s">
        <v>1751</v>
      </c>
      <c r="BI344" s="68" t="s">
        <v>1751</v>
      </c>
      <c r="BJ344" s="68" t="s">
        <v>1751</v>
      </c>
      <c r="BK344" s="68" t="s">
        <v>1751</v>
      </c>
      <c r="BL344" s="68" t="s">
        <v>1751</v>
      </c>
      <c r="BM344" s="68" t="s">
        <v>1751</v>
      </c>
    </row>
    <row r="345" spans="1:65">
      <c r="A345" s="132">
        <v>45243</v>
      </c>
      <c r="B345" s="68" t="s">
        <v>1751</v>
      </c>
      <c r="C345" s="68" t="s">
        <v>1751</v>
      </c>
      <c r="D345" s="68" t="s">
        <v>1751</v>
      </c>
      <c r="E345" s="68" t="s">
        <v>1751</v>
      </c>
      <c r="F345" s="68" t="s">
        <v>1751</v>
      </c>
      <c r="G345" s="68" t="s">
        <v>1751</v>
      </c>
      <c r="H345" s="68" t="s">
        <v>1751</v>
      </c>
      <c r="I345" s="68" t="s">
        <v>1751</v>
      </c>
      <c r="J345" s="68" t="s">
        <v>1751</v>
      </c>
      <c r="K345" s="68" t="s">
        <v>1751</v>
      </c>
      <c r="L345" s="68" t="s">
        <v>1751</v>
      </c>
      <c r="M345" s="68" t="s">
        <v>1751</v>
      </c>
      <c r="N345" s="68" t="s">
        <v>1751</v>
      </c>
      <c r="O345" s="68" t="s">
        <v>1751</v>
      </c>
      <c r="P345" s="68" t="s">
        <v>1751</v>
      </c>
      <c r="Q345" s="68" t="s">
        <v>1751</v>
      </c>
      <c r="R345" s="68" t="s">
        <v>1751</v>
      </c>
      <c r="S345" s="68" t="s">
        <v>1751</v>
      </c>
      <c r="T345" s="68" t="s">
        <v>1751</v>
      </c>
      <c r="U345" s="68" t="s">
        <v>1751</v>
      </c>
      <c r="V345" s="68" t="s">
        <v>1751</v>
      </c>
      <c r="W345" s="68" t="s">
        <v>1751</v>
      </c>
      <c r="X345" s="68" t="s">
        <v>1751</v>
      </c>
      <c r="Y345" s="68" t="s">
        <v>1751</v>
      </c>
      <c r="Z345" s="68" t="s">
        <v>1751</v>
      </c>
      <c r="AA345" s="68" t="s">
        <v>1751</v>
      </c>
      <c r="AB345" s="68" t="s">
        <v>1751</v>
      </c>
      <c r="AC345" s="68" t="s">
        <v>1751</v>
      </c>
      <c r="AD345" s="68" t="s">
        <v>1751</v>
      </c>
      <c r="AE345" s="68" t="s">
        <v>1751</v>
      </c>
      <c r="AF345" s="68" t="s">
        <v>1751</v>
      </c>
      <c r="AG345" s="68" t="s">
        <v>1751</v>
      </c>
      <c r="AH345" s="68" t="s">
        <v>1751</v>
      </c>
      <c r="AI345" s="68" t="s">
        <v>1751</v>
      </c>
      <c r="AJ345" s="68" t="s">
        <v>1751</v>
      </c>
      <c r="AK345" s="68" t="s">
        <v>1751</v>
      </c>
      <c r="AL345" s="68" t="s">
        <v>1751</v>
      </c>
      <c r="AM345" s="68" t="s">
        <v>1751</v>
      </c>
      <c r="AN345" s="68" t="s">
        <v>1751</v>
      </c>
      <c r="AO345" s="68" t="s">
        <v>1751</v>
      </c>
      <c r="AP345" s="68" t="s">
        <v>1751</v>
      </c>
      <c r="AQ345" s="68" t="s">
        <v>1751</v>
      </c>
      <c r="AR345" s="68" t="s">
        <v>1751</v>
      </c>
      <c r="AS345" s="68" t="s">
        <v>1751</v>
      </c>
      <c r="AT345" s="68" t="s">
        <v>1751</v>
      </c>
      <c r="AU345" s="68" t="s">
        <v>1751</v>
      </c>
      <c r="AV345" s="68" t="s">
        <v>1751</v>
      </c>
      <c r="AW345" s="68" t="s">
        <v>1751</v>
      </c>
      <c r="AX345" s="68" t="s">
        <v>1751</v>
      </c>
      <c r="AY345" s="68" t="s">
        <v>1751</v>
      </c>
      <c r="AZ345" s="68" t="s">
        <v>1751</v>
      </c>
      <c r="BA345" s="68" t="s">
        <v>1751</v>
      </c>
      <c r="BB345" s="68" t="s">
        <v>1751</v>
      </c>
      <c r="BC345" s="68" t="s">
        <v>1751</v>
      </c>
      <c r="BD345" s="68" t="s">
        <v>1751</v>
      </c>
      <c r="BE345" s="68" t="s">
        <v>1751</v>
      </c>
      <c r="BF345" s="68" t="s">
        <v>1751</v>
      </c>
      <c r="BG345" s="68" t="s">
        <v>1751</v>
      </c>
      <c r="BH345" s="68" t="s">
        <v>1751</v>
      </c>
      <c r="BI345" s="68" t="s">
        <v>1751</v>
      </c>
      <c r="BJ345" s="68" t="s">
        <v>1751</v>
      </c>
      <c r="BK345" s="68" t="s">
        <v>1751</v>
      </c>
      <c r="BL345" s="68" t="s">
        <v>1751</v>
      </c>
      <c r="BM345" s="68" t="s">
        <v>1751</v>
      </c>
    </row>
    <row r="346" spans="1:65">
      <c r="A346" s="132">
        <v>45244</v>
      </c>
      <c r="B346" s="68" t="s">
        <v>1751</v>
      </c>
      <c r="C346" s="68" t="s">
        <v>1751</v>
      </c>
      <c r="D346" s="68" t="s">
        <v>1751</v>
      </c>
      <c r="E346" s="68" t="s">
        <v>1751</v>
      </c>
      <c r="F346" s="68" t="s">
        <v>1751</v>
      </c>
      <c r="G346" s="68" t="s">
        <v>1751</v>
      </c>
      <c r="H346" s="68" t="s">
        <v>1751</v>
      </c>
      <c r="I346" s="68" t="s">
        <v>1751</v>
      </c>
      <c r="J346" s="68" t="s">
        <v>1751</v>
      </c>
      <c r="K346" s="68" t="s">
        <v>1751</v>
      </c>
      <c r="L346" s="68" t="s">
        <v>1751</v>
      </c>
      <c r="M346" s="68" t="s">
        <v>1751</v>
      </c>
      <c r="N346" s="68" t="s">
        <v>1751</v>
      </c>
      <c r="O346" s="68" t="s">
        <v>1751</v>
      </c>
      <c r="P346" s="68" t="s">
        <v>1751</v>
      </c>
      <c r="Q346" s="68" t="s">
        <v>1751</v>
      </c>
      <c r="R346" s="68" t="s">
        <v>1751</v>
      </c>
      <c r="S346" s="68" t="s">
        <v>1751</v>
      </c>
      <c r="T346" s="68" t="s">
        <v>1751</v>
      </c>
      <c r="U346" s="68" t="s">
        <v>1751</v>
      </c>
      <c r="V346" s="68" t="s">
        <v>1751</v>
      </c>
      <c r="W346" s="68" t="s">
        <v>1751</v>
      </c>
      <c r="X346" s="68" t="s">
        <v>1751</v>
      </c>
      <c r="Y346" s="68" t="s">
        <v>1751</v>
      </c>
      <c r="Z346" s="68" t="s">
        <v>1751</v>
      </c>
      <c r="AA346" s="68" t="s">
        <v>1751</v>
      </c>
      <c r="AB346" s="68" t="s">
        <v>1751</v>
      </c>
      <c r="AC346" s="68" t="s">
        <v>1751</v>
      </c>
      <c r="AD346" s="68" t="s">
        <v>1751</v>
      </c>
      <c r="AE346" s="68" t="s">
        <v>1751</v>
      </c>
      <c r="AF346" s="68" t="s">
        <v>1751</v>
      </c>
      <c r="AG346" s="68" t="s">
        <v>1751</v>
      </c>
      <c r="AH346" s="68" t="s">
        <v>1751</v>
      </c>
      <c r="AI346" s="68" t="s">
        <v>1751</v>
      </c>
      <c r="AJ346" s="68" t="s">
        <v>1751</v>
      </c>
      <c r="AK346" s="68" t="s">
        <v>1751</v>
      </c>
      <c r="AL346" s="68" t="s">
        <v>1751</v>
      </c>
      <c r="AM346" s="68" t="s">
        <v>1751</v>
      </c>
      <c r="AN346" s="68" t="s">
        <v>1751</v>
      </c>
      <c r="AO346" s="68" t="s">
        <v>1751</v>
      </c>
      <c r="AP346" s="68" t="s">
        <v>1751</v>
      </c>
      <c r="AQ346" s="68" t="s">
        <v>1751</v>
      </c>
      <c r="AR346" s="68" t="s">
        <v>1751</v>
      </c>
      <c r="AS346" s="68" t="s">
        <v>1751</v>
      </c>
      <c r="AT346" s="68" t="s">
        <v>1751</v>
      </c>
      <c r="AU346" s="68" t="s">
        <v>1751</v>
      </c>
      <c r="AV346" s="68" t="s">
        <v>1751</v>
      </c>
      <c r="AW346" s="68" t="s">
        <v>1751</v>
      </c>
      <c r="AX346" s="68" t="s">
        <v>1751</v>
      </c>
      <c r="AY346" s="68" t="s">
        <v>1751</v>
      </c>
      <c r="AZ346" s="68" t="s">
        <v>1751</v>
      </c>
      <c r="BA346" s="68" t="s">
        <v>1751</v>
      </c>
      <c r="BB346" s="68" t="s">
        <v>1751</v>
      </c>
      <c r="BC346" s="68" t="s">
        <v>1751</v>
      </c>
      <c r="BD346" s="68" t="s">
        <v>1751</v>
      </c>
      <c r="BE346" s="68" t="s">
        <v>1751</v>
      </c>
      <c r="BF346" s="68" t="s">
        <v>1751</v>
      </c>
      <c r="BG346" s="68" t="s">
        <v>1751</v>
      </c>
      <c r="BH346" s="68" t="s">
        <v>1751</v>
      </c>
      <c r="BI346" s="68" t="s">
        <v>1751</v>
      </c>
      <c r="BJ346" s="68" t="s">
        <v>1751</v>
      </c>
      <c r="BK346" s="68" t="s">
        <v>1751</v>
      </c>
      <c r="BL346" s="68" t="s">
        <v>1751</v>
      </c>
      <c r="BM346" s="68" t="s">
        <v>1751</v>
      </c>
    </row>
    <row r="347" spans="1:65">
      <c r="A347" s="132">
        <v>45245</v>
      </c>
      <c r="B347" s="68" t="s">
        <v>1751</v>
      </c>
      <c r="C347" s="68" t="s">
        <v>1751</v>
      </c>
      <c r="D347" s="68" t="s">
        <v>1751</v>
      </c>
      <c r="E347" s="68" t="s">
        <v>1751</v>
      </c>
      <c r="F347" s="68" t="s">
        <v>1751</v>
      </c>
      <c r="G347" s="68" t="s">
        <v>1751</v>
      </c>
      <c r="H347" s="68" t="s">
        <v>1751</v>
      </c>
      <c r="I347" s="68" t="s">
        <v>1751</v>
      </c>
      <c r="J347" s="68" t="s">
        <v>1751</v>
      </c>
      <c r="K347" s="68" t="s">
        <v>1751</v>
      </c>
      <c r="L347" s="68" t="s">
        <v>1751</v>
      </c>
      <c r="M347" s="68" t="s">
        <v>1751</v>
      </c>
      <c r="N347" s="68" t="s">
        <v>1751</v>
      </c>
      <c r="O347" s="68" t="s">
        <v>1751</v>
      </c>
      <c r="P347" s="68" t="s">
        <v>1751</v>
      </c>
      <c r="Q347" s="68" t="s">
        <v>1751</v>
      </c>
      <c r="R347" s="68" t="s">
        <v>1751</v>
      </c>
      <c r="S347" s="68" t="s">
        <v>1751</v>
      </c>
      <c r="T347" s="68" t="s">
        <v>1751</v>
      </c>
      <c r="U347" s="68" t="s">
        <v>1751</v>
      </c>
      <c r="V347" s="68" t="s">
        <v>1751</v>
      </c>
      <c r="W347" s="68" t="s">
        <v>1751</v>
      </c>
      <c r="X347" s="68" t="s">
        <v>1751</v>
      </c>
      <c r="Y347" s="68" t="s">
        <v>1751</v>
      </c>
      <c r="Z347" s="68" t="s">
        <v>1751</v>
      </c>
      <c r="AA347" s="68" t="s">
        <v>1751</v>
      </c>
      <c r="AB347" s="68" t="s">
        <v>1751</v>
      </c>
      <c r="AC347" s="68" t="s">
        <v>1751</v>
      </c>
      <c r="AD347" s="68" t="s">
        <v>1751</v>
      </c>
      <c r="AE347" s="68" t="s">
        <v>1751</v>
      </c>
      <c r="AF347" s="68" t="s">
        <v>1751</v>
      </c>
      <c r="AG347" s="68" t="s">
        <v>1751</v>
      </c>
      <c r="AH347" s="68" t="s">
        <v>1751</v>
      </c>
      <c r="AI347" s="68" t="s">
        <v>1751</v>
      </c>
      <c r="AJ347" s="68" t="s">
        <v>1751</v>
      </c>
      <c r="AK347" s="68" t="s">
        <v>1751</v>
      </c>
      <c r="AL347" s="68" t="s">
        <v>1751</v>
      </c>
      <c r="AM347" s="68" t="s">
        <v>1751</v>
      </c>
      <c r="AN347" s="68" t="s">
        <v>1751</v>
      </c>
      <c r="AO347" s="68" t="s">
        <v>1751</v>
      </c>
      <c r="AP347" s="68" t="s">
        <v>1751</v>
      </c>
      <c r="AQ347" s="68" t="s">
        <v>1751</v>
      </c>
      <c r="AR347" s="68" t="s">
        <v>1751</v>
      </c>
      <c r="AS347" s="68" t="s">
        <v>1751</v>
      </c>
      <c r="AT347" s="68" t="s">
        <v>1751</v>
      </c>
      <c r="AU347" s="68" t="s">
        <v>1751</v>
      </c>
      <c r="AV347" s="68" t="s">
        <v>1751</v>
      </c>
      <c r="AW347" s="68" t="s">
        <v>1751</v>
      </c>
      <c r="AX347" s="68" t="s">
        <v>1751</v>
      </c>
      <c r="AY347" s="68" t="s">
        <v>1751</v>
      </c>
      <c r="AZ347" s="68" t="s">
        <v>1751</v>
      </c>
      <c r="BA347" s="68" t="s">
        <v>1751</v>
      </c>
      <c r="BB347" s="68" t="s">
        <v>1751</v>
      </c>
      <c r="BC347" s="68" t="s">
        <v>1751</v>
      </c>
      <c r="BD347" s="68" t="s">
        <v>1751</v>
      </c>
      <c r="BE347" s="68" t="s">
        <v>1751</v>
      </c>
      <c r="BF347" s="68" t="s">
        <v>1751</v>
      </c>
      <c r="BG347" s="68" t="s">
        <v>1751</v>
      </c>
      <c r="BH347" s="68" t="s">
        <v>1751</v>
      </c>
      <c r="BI347" s="68" t="s">
        <v>1751</v>
      </c>
      <c r="BJ347" s="68" t="s">
        <v>1751</v>
      </c>
      <c r="BK347" s="68" t="s">
        <v>1751</v>
      </c>
      <c r="BL347" s="68" t="s">
        <v>1751</v>
      </c>
      <c r="BM347" s="68" t="s">
        <v>1751</v>
      </c>
    </row>
    <row r="348" spans="1:65">
      <c r="A348" s="132">
        <v>45246</v>
      </c>
      <c r="B348" s="68" t="s">
        <v>1751</v>
      </c>
      <c r="C348" s="68" t="s">
        <v>1751</v>
      </c>
      <c r="D348" s="68" t="s">
        <v>1751</v>
      </c>
      <c r="E348" s="68" t="s">
        <v>1751</v>
      </c>
      <c r="F348" s="68" t="s">
        <v>1751</v>
      </c>
      <c r="G348" s="68" t="s">
        <v>1751</v>
      </c>
      <c r="H348" s="68" t="s">
        <v>1751</v>
      </c>
      <c r="I348" s="68" t="s">
        <v>1751</v>
      </c>
      <c r="J348" s="68" t="s">
        <v>1751</v>
      </c>
      <c r="K348" s="68" t="s">
        <v>1751</v>
      </c>
      <c r="L348" s="68" t="s">
        <v>1751</v>
      </c>
      <c r="M348" s="68" t="s">
        <v>1751</v>
      </c>
      <c r="N348" s="68" t="s">
        <v>1751</v>
      </c>
      <c r="O348" s="68" t="s">
        <v>1751</v>
      </c>
      <c r="P348" s="68" t="s">
        <v>1751</v>
      </c>
      <c r="Q348" s="68" t="s">
        <v>1751</v>
      </c>
      <c r="R348" s="68" t="s">
        <v>1751</v>
      </c>
      <c r="S348" s="68" t="s">
        <v>1751</v>
      </c>
      <c r="T348" s="68" t="s">
        <v>1751</v>
      </c>
      <c r="U348" s="68" t="s">
        <v>1751</v>
      </c>
      <c r="V348" s="68" t="s">
        <v>1751</v>
      </c>
      <c r="W348" s="68" t="s">
        <v>1751</v>
      </c>
      <c r="X348" s="68" t="s">
        <v>1751</v>
      </c>
      <c r="Y348" s="68" t="s">
        <v>1751</v>
      </c>
      <c r="Z348" s="68" t="s">
        <v>1751</v>
      </c>
      <c r="AA348" s="68" t="s">
        <v>1751</v>
      </c>
      <c r="AB348" s="68" t="s">
        <v>1751</v>
      </c>
      <c r="AC348" s="68" t="s">
        <v>1751</v>
      </c>
      <c r="AD348" s="68" t="s">
        <v>1751</v>
      </c>
      <c r="AE348" s="68" t="s">
        <v>1751</v>
      </c>
      <c r="AF348" s="68" t="s">
        <v>1751</v>
      </c>
      <c r="AG348" s="68" t="s">
        <v>1751</v>
      </c>
      <c r="AH348" s="68" t="s">
        <v>1751</v>
      </c>
      <c r="AI348" s="68" t="s">
        <v>1751</v>
      </c>
      <c r="AJ348" s="68" t="s">
        <v>1751</v>
      </c>
      <c r="AK348" s="68" t="s">
        <v>1751</v>
      </c>
      <c r="AL348" s="68" t="s">
        <v>1751</v>
      </c>
      <c r="AM348" s="68" t="s">
        <v>1751</v>
      </c>
      <c r="AN348" s="68" t="s">
        <v>1751</v>
      </c>
      <c r="AO348" s="68" t="s">
        <v>1751</v>
      </c>
      <c r="AP348" s="68" t="s">
        <v>1751</v>
      </c>
      <c r="AQ348" s="68" t="s">
        <v>1751</v>
      </c>
      <c r="AR348" s="68" t="s">
        <v>1751</v>
      </c>
      <c r="AS348" s="68" t="s">
        <v>1751</v>
      </c>
      <c r="AT348" s="68" t="s">
        <v>1751</v>
      </c>
      <c r="AU348" s="68" t="s">
        <v>1751</v>
      </c>
      <c r="AV348" s="68" t="s">
        <v>1751</v>
      </c>
      <c r="AW348" s="68" t="s">
        <v>1751</v>
      </c>
      <c r="AX348" s="68" t="s">
        <v>1751</v>
      </c>
      <c r="AY348" s="68" t="s">
        <v>1751</v>
      </c>
      <c r="AZ348" s="68" t="s">
        <v>1751</v>
      </c>
      <c r="BA348" s="68" t="s">
        <v>1751</v>
      </c>
      <c r="BB348" s="68" t="s">
        <v>1751</v>
      </c>
      <c r="BC348" s="68" t="s">
        <v>1751</v>
      </c>
      <c r="BD348" s="68" t="s">
        <v>1751</v>
      </c>
      <c r="BE348" s="68" t="s">
        <v>1751</v>
      </c>
      <c r="BF348" s="68" t="s">
        <v>1751</v>
      </c>
      <c r="BG348" s="68" t="s">
        <v>1751</v>
      </c>
      <c r="BH348" s="68" t="s">
        <v>1751</v>
      </c>
      <c r="BI348" s="68" t="s">
        <v>1751</v>
      </c>
      <c r="BJ348" s="68" t="s">
        <v>1751</v>
      </c>
      <c r="BK348" s="68" t="s">
        <v>1751</v>
      </c>
      <c r="BL348" s="68" t="s">
        <v>1751</v>
      </c>
      <c r="BM348" s="68" t="s">
        <v>1751</v>
      </c>
    </row>
    <row r="349" spans="1:65">
      <c r="A349" s="132">
        <v>45247</v>
      </c>
      <c r="B349" s="68" t="s">
        <v>1751</v>
      </c>
      <c r="C349" s="68" t="s">
        <v>1751</v>
      </c>
      <c r="D349" s="68" t="s">
        <v>1751</v>
      </c>
      <c r="E349" s="68" t="s">
        <v>1751</v>
      </c>
      <c r="F349" s="68" t="s">
        <v>1751</v>
      </c>
      <c r="G349" s="68" t="s">
        <v>1751</v>
      </c>
      <c r="H349" s="68" t="s">
        <v>1751</v>
      </c>
      <c r="I349" s="68" t="s">
        <v>1751</v>
      </c>
      <c r="J349" s="68" t="s">
        <v>1751</v>
      </c>
      <c r="K349" s="68" t="s">
        <v>1751</v>
      </c>
      <c r="L349" s="68" t="s">
        <v>1751</v>
      </c>
      <c r="M349" s="68" t="s">
        <v>1751</v>
      </c>
      <c r="N349" s="68" t="s">
        <v>1751</v>
      </c>
      <c r="O349" s="68" t="s">
        <v>1751</v>
      </c>
      <c r="P349" s="68" t="s">
        <v>1751</v>
      </c>
      <c r="Q349" s="68" t="s">
        <v>1751</v>
      </c>
      <c r="R349" s="68" t="s">
        <v>1751</v>
      </c>
      <c r="S349" s="68" t="s">
        <v>1751</v>
      </c>
      <c r="T349" s="68" t="s">
        <v>1751</v>
      </c>
      <c r="U349" s="68" t="s">
        <v>1751</v>
      </c>
      <c r="V349" s="68" t="s">
        <v>1751</v>
      </c>
      <c r="W349" s="68" t="s">
        <v>1751</v>
      </c>
      <c r="X349" s="68" t="s">
        <v>1751</v>
      </c>
      <c r="Y349" s="68" t="s">
        <v>1751</v>
      </c>
      <c r="Z349" s="68" t="s">
        <v>1751</v>
      </c>
      <c r="AA349" s="68" t="s">
        <v>1751</v>
      </c>
      <c r="AB349" s="68" t="s">
        <v>1751</v>
      </c>
      <c r="AC349" s="68" t="s">
        <v>1751</v>
      </c>
      <c r="AD349" s="68" t="s">
        <v>1751</v>
      </c>
      <c r="AE349" s="68" t="s">
        <v>1751</v>
      </c>
      <c r="AF349" s="68" t="s">
        <v>1751</v>
      </c>
      <c r="AG349" s="68" t="s">
        <v>1751</v>
      </c>
      <c r="AH349" s="68" t="s">
        <v>1751</v>
      </c>
      <c r="AI349" s="68" t="s">
        <v>1751</v>
      </c>
      <c r="AJ349" s="68" t="s">
        <v>1751</v>
      </c>
      <c r="AK349" s="68" t="s">
        <v>1751</v>
      </c>
      <c r="AL349" s="68" t="s">
        <v>1751</v>
      </c>
      <c r="AM349" s="68" t="s">
        <v>1751</v>
      </c>
      <c r="AN349" s="68" t="s">
        <v>1751</v>
      </c>
      <c r="AO349" s="68" t="s">
        <v>1751</v>
      </c>
      <c r="AP349" s="68" t="s">
        <v>1751</v>
      </c>
      <c r="AQ349" s="68" t="s">
        <v>1751</v>
      </c>
      <c r="AR349" s="68" t="s">
        <v>1751</v>
      </c>
      <c r="AS349" s="68" t="s">
        <v>1751</v>
      </c>
      <c r="AT349" s="68" t="s">
        <v>1751</v>
      </c>
      <c r="AU349" s="68" t="s">
        <v>1751</v>
      </c>
      <c r="AV349" s="68" t="s">
        <v>1751</v>
      </c>
      <c r="AW349" s="68" t="s">
        <v>1751</v>
      </c>
      <c r="AX349" s="68" t="s">
        <v>1751</v>
      </c>
      <c r="AY349" s="68" t="s">
        <v>1751</v>
      </c>
      <c r="AZ349" s="68" t="s">
        <v>1751</v>
      </c>
      <c r="BA349" s="68" t="s">
        <v>1751</v>
      </c>
      <c r="BB349" s="68" t="s">
        <v>1751</v>
      </c>
      <c r="BC349" s="68" t="s">
        <v>1751</v>
      </c>
      <c r="BD349" s="68" t="s">
        <v>1751</v>
      </c>
      <c r="BE349" s="68" t="s">
        <v>1751</v>
      </c>
      <c r="BF349" s="68" t="s">
        <v>1751</v>
      </c>
      <c r="BG349" s="68" t="s">
        <v>1751</v>
      </c>
      <c r="BH349" s="68" t="s">
        <v>1751</v>
      </c>
      <c r="BI349" s="68" t="s">
        <v>1751</v>
      </c>
      <c r="BJ349" s="68" t="s">
        <v>1751</v>
      </c>
      <c r="BK349" s="68" t="s">
        <v>1751</v>
      </c>
      <c r="BL349" s="68" t="s">
        <v>1751</v>
      </c>
      <c r="BM349" s="68" t="s">
        <v>1751</v>
      </c>
    </row>
    <row r="350" spans="1:65">
      <c r="A350" s="132">
        <v>45248</v>
      </c>
      <c r="B350" s="68" t="s">
        <v>1751</v>
      </c>
      <c r="C350" s="68" t="s">
        <v>1751</v>
      </c>
      <c r="D350" s="68" t="s">
        <v>1751</v>
      </c>
      <c r="E350" s="68" t="s">
        <v>1751</v>
      </c>
      <c r="F350" s="68" t="s">
        <v>1751</v>
      </c>
      <c r="G350" s="68" t="s">
        <v>1751</v>
      </c>
      <c r="H350" s="68" t="s">
        <v>1751</v>
      </c>
      <c r="I350" s="68" t="s">
        <v>1751</v>
      </c>
      <c r="J350" s="68" t="s">
        <v>1751</v>
      </c>
      <c r="K350" s="68" t="s">
        <v>1751</v>
      </c>
      <c r="L350" s="68" t="s">
        <v>1751</v>
      </c>
      <c r="M350" s="68" t="s">
        <v>1751</v>
      </c>
      <c r="N350" s="68" t="s">
        <v>1751</v>
      </c>
      <c r="O350" s="68" t="s">
        <v>1751</v>
      </c>
      <c r="P350" s="68" t="s">
        <v>1751</v>
      </c>
      <c r="Q350" s="68" t="s">
        <v>1751</v>
      </c>
      <c r="R350" s="68" t="s">
        <v>1751</v>
      </c>
      <c r="S350" s="68" t="s">
        <v>1751</v>
      </c>
      <c r="T350" s="68" t="s">
        <v>1751</v>
      </c>
      <c r="U350" s="68" t="s">
        <v>1751</v>
      </c>
      <c r="V350" s="68" t="s">
        <v>1751</v>
      </c>
      <c r="W350" s="68" t="s">
        <v>1751</v>
      </c>
      <c r="X350" s="68" t="s">
        <v>1751</v>
      </c>
      <c r="Y350" s="68" t="s">
        <v>1751</v>
      </c>
      <c r="Z350" s="68" t="s">
        <v>1751</v>
      </c>
      <c r="AA350" s="68" t="s">
        <v>1751</v>
      </c>
      <c r="AB350" s="68" t="s">
        <v>1751</v>
      </c>
      <c r="AC350" s="68" t="s">
        <v>1751</v>
      </c>
      <c r="AD350" s="68" t="s">
        <v>1751</v>
      </c>
      <c r="AE350" s="68" t="s">
        <v>1751</v>
      </c>
      <c r="AF350" s="68" t="s">
        <v>1751</v>
      </c>
      <c r="AG350" s="68" t="s">
        <v>1751</v>
      </c>
      <c r="AH350" s="68" t="s">
        <v>1751</v>
      </c>
      <c r="AI350" s="68" t="s">
        <v>1751</v>
      </c>
      <c r="AJ350" s="68" t="s">
        <v>1751</v>
      </c>
      <c r="AK350" s="68" t="s">
        <v>1751</v>
      </c>
      <c r="AL350" s="68" t="s">
        <v>1751</v>
      </c>
      <c r="AM350" s="68" t="s">
        <v>1751</v>
      </c>
      <c r="AN350" s="68" t="s">
        <v>1751</v>
      </c>
      <c r="AO350" s="68" t="s">
        <v>1751</v>
      </c>
      <c r="AP350" s="68" t="s">
        <v>1751</v>
      </c>
      <c r="AQ350" s="68" t="s">
        <v>1751</v>
      </c>
      <c r="AR350" s="68" t="s">
        <v>1751</v>
      </c>
      <c r="AS350" s="68" t="s">
        <v>1751</v>
      </c>
      <c r="AT350" s="68" t="s">
        <v>1751</v>
      </c>
      <c r="AU350" s="68" t="s">
        <v>1751</v>
      </c>
      <c r="AV350" s="68" t="s">
        <v>1751</v>
      </c>
      <c r="AW350" s="68" t="s">
        <v>1751</v>
      </c>
      <c r="AX350" s="68" t="s">
        <v>1751</v>
      </c>
      <c r="AY350" s="68" t="s">
        <v>1751</v>
      </c>
      <c r="AZ350" s="68" t="s">
        <v>1751</v>
      </c>
      <c r="BA350" s="68" t="s">
        <v>1751</v>
      </c>
      <c r="BB350" s="68" t="s">
        <v>1751</v>
      </c>
      <c r="BC350" s="68" t="s">
        <v>1751</v>
      </c>
      <c r="BD350" s="68" t="s">
        <v>1751</v>
      </c>
      <c r="BE350" s="68" t="s">
        <v>1751</v>
      </c>
      <c r="BF350" s="68" t="s">
        <v>1751</v>
      </c>
      <c r="BG350" s="68" t="s">
        <v>1751</v>
      </c>
      <c r="BH350" s="68" t="s">
        <v>1751</v>
      </c>
      <c r="BI350" s="68" t="s">
        <v>1751</v>
      </c>
      <c r="BJ350" s="68" t="s">
        <v>1751</v>
      </c>
      <c r="BK350" s="68" t="s">
        <v>1751</v>
      </c>
      <c r="BL350" s="68" t="s">
        <v>1751</v>
      </c>
      <c r="BM350" s="68" t="s">
        <v>1751</v>
      </c>
    </row>
    <row r="351" spans="1:65">
      <c r="A351" s="132">
        <v>45249</v>
      </c>
      <c r="B351" s="68" t="s">
        <v>1751</v>
      </c>
      <c r="C351" s="68" t="s">
        <v>1751</v>
      </c>
      <c r="D351" s="68" t="s">
        <v>1751</v>
      </c>
      <c r="E351" s="68" t="s">
        <v>1751</v>
      </c>
      <c r="F351" s="68" t="s">
        <v>1751</v>
      </c>
      <c r="G351" s="68" t="s">
        <v>1751</v>
      </c>
      <c r="H351" s="68" t="s">
        <v>1751</v>
      </c>
      <c r="I351" s="68" t="s">
        <v>1751</v>
      </c>
      <c r="J351" s="68" t="s">
        <v>1751</v>
      </c>
      <c r="K351" s="68" t="s">
        <v>1751</v>
      </c>
      <c r="L351" s="68" t="s">
        <v>1751</v>
      </c>
      <c r="M351" s="68" t="s">
        <v>1751</v>
      </c>
      <c r="N351" s="68" t="s">
        <v>1751</v>
      </c>
      <c r="O351" s="68" t="s">
        <v>1751</v>
      </c>
      <c r="P351" s="68" t="s">
        <v>1751</v>
      </c>
      <c r="Q351" s="68" t="s">
        <v>1751</v>
      </c>
      <c r="R351" s="68" t="s">
        <v>1751</v>
      </c>
      <c r="S351" s="68" t="s">
        <v>1751</v>
      </c>
      <c r="T351" s="68" t="s">
        <v>1751</v>
      </c>
      <c r="U351" s="68" t="s">
        <v>1751</v>
      </c>
      <c r="V351" s="68" t="s">
        <v>1751</v>
      </c>
      <c r="W351" s="68" t="s">
        <v>1751</v>
      </c>
      <c r="X351" s="68" t="s">
        <v>1751</v>
      </c>
      <c r="Y351" s="68" t="s">
        <v>1751</v>
      </c>
      <c r="Z351" s="68" t="s">
        <v>1751</v>
      </c>
      <c r="AA351" s="68" t="s">
        <v>1751</v>
      </c>
      <c r="AB351" s="68" t="s">
        <v>1751</v>
      </c>
      <c r="AC351" s="68" t="s">
        <v>1751</v>
      </c>
      <c r="AD351" s="68" t="s">
        <v>1751</v>
      </c>
      <c r="AE351" s="68" t="s">
        <v>1751</v>
      </c>
      <c r="AF351" s="68" t="s">
        <v>1751</v>
      </c>
      <c r="AG351" s="68" t="s">
        <v>1751</v>
      </c>
      <c r="AH351" s="68" t="s">
        <v>1751</v>
      </c>
      <c r="AI351" s="68" t="s">
        <v>1751</v>
      </c>
      <c r="AJ351" s="68" t="s">
        <v>1751</v>
      </c>
      <c r="AK351" s="68" t="s">
        <v>1751</v>
      </c>
      <c r="AL351" s="68" t="s">
        <v>1751</v>
      </c>
      <c r="AM351" s="68" t="s">
        <v>1751</v>
      </c>
      <c r="AN351" s="68" t="s">
        <v>1751</v>
      </c>
      <c r="AO351" s="68" t="s">
        <v>1751</v>
      </c>
      <c r="AP351" s="68" t="s">
        <v>1751</v>
      </c>
      <c r="AQ351" s="68" t="s">
        <v>1751</v>
      </c>
      <c r="AR351" s="68" t="s">
        <v>1751</v>
      </c>
      <c r="AS351" s="68" t="s">
        <v>1751</v>
      </c>
      <c r="AT351" s="68" t="s">
        <v>1751</v>
      </c>
      <c r="AU351" s="68" t="s">
        <v>1751</v>
      </c>
      <c r="AV351" s="68" t="s">
        <v>1751</v>
      </c>
      <c r="AW351" s="68" t="s">
        <v>1751</v>
      </c>
      <c r="AX351" s="68" t="s">
        <v>1751</v>
      </c>
      <c r="AY351" s="68" t="s">
        <v>1751</v>
      </c>
      <c r="AZ351" s="68" t="s">
        <v>1751</v>
      </c>
      <c r="BA351" s="68" t="s">
        <v>1751</v>
      </c>
      <c r="BB351" s="68" t="s">
        <v>1751</v>
      </c>
      <c r="BC351" s="68" t="s">
        <v>1751</v>
      </c>
      <c r="BD351" s="68" t="s">
        <v>1751</v>
      </c>
      <c r="BE351" s="68" t="s">
        <v>1751</v>
      </c>
      <c r="BF351" s="68" t="s">
        <v>1751</v>
      </c>
      <c r="BG351" s="68" t="s">
        <v>1751</v>
      </c>
      <c r="BH351" s="68" t="s">
        <v>1751</v>
      </c>
      <c r="BI351" s="68" t="s">
        <v>1751</v>
      </c>
      <c r="BJ351" s="68" t="s">
        <v>1751</v>
      </c>
      <c r="BK351" s="68" t="s">
        <v>1751</v>
      </c>
      <c r="BL351" s="68" t="s">
        <v>1751</v>
      </c>
      <c r="BM351" s="68" t="s">
        <v>1751</v>
      </c>
    </row>
    <row r="352" spans="1:65">
      <c r="A352" s="132">
        <v>45250</v>
      </c>
      <c r="B352" s="68">
        <v>190</v>
      </c>
      <c r="C352" s="68" t="s">
        <v>1751</v>
      </c>
      <c r="D352" s="68" t="s">
        <v>1751</v>
      </c>
      <c r="E352" s="68" t="s">
        <v>1751</v>
      </c>
      <c r="F352" s="68" t="s">
        <v>1751</v>
      </c>
      <c r="G352" s="68">
        <v>25</v>
      </c>
      <c r="H352" s="68" t="s">
        <v>1751</v>
      </c>
      <c r="I352" s="68" t="s">
        <v>1751</v>
      </c>
      <c r="J352" s="68" t="s">
        <v>1751</v>
      </c>
      <c r="K352" s="68" t="s">
        <v>1751</v>
      </c>
      <c r="L352" s="68">
        <v>150</v>
      </c>
      <c r="M352" s="68" t="s">
        <v>1751</v>
      </c>
      <c r="N352" s="68" t="s">
        <v>1751</v>
      </c>
      <c r="O352" s="68" t="s">
        <v>1751</v>
      </c>
      <c r="P352" s="68" t="s">
        <v>1751</v>
      </c>
      <c r="Q352" s="68" t="s">
        <v>1751</v>
      </c>
      <c r="R352" s="68" t="s">
        <v>1751</v>
      </c>
      <c r="S352" s="68" t="s">
        <v>1751</v>
      </c>
      <c r="T352" s="68" t="s">
        <v>1751</v>
      </c>
      <c r="U352" s="68">
        <v>25</v>
      </c>
      <c r="V352" s="68" t="s">
        <v>1751</v>
      </c>
      <c r="W352" s="68" t="s">
        <v>1751</v>
      </c>
      <c r="X352" s="68" t="s">
        <v>1751</v>
      </c>
      <c r="Y352" s="68" t="s">
        <v>1751</v>
      </c>
      <c r="Z352" s="68" t="s">
        <v>1751</v>
      </c>
      <c r="AA352" s="68" t="s">
        <v>1751</v>
      </c>
      <c r="AB352" s="68" t="s">
        <v>1751</v>
      </c>
      <c r="AC352" s="68">
        <v>525</v>
      </c>
      <c r="AD352" s="68" t="s">
        <v>1751</v>
      </c>
      <c r="AE352" s="68" t="s">
        <v>1751</v>
      </c>
      <c r="AF352" s="68" t="s">
        <v>1751</v>
      </c>
      <c r="AG352" s="68">
        <v>50</v>
      </c>
      <c r="AH352" s="68">
        <v>50</v>
      </c>
      <c r="AI352" s="68" t="s">
        <v>1751</v>
      </c>
      <c r="AJ352" s="68">
        <v>75</v>
      </c>
      <c r="AK352" s="68" t="s">
        <v>1751</v>
      </c>
      <c r="AL352" s="68" t="s">
        <v>1751</v>
      </c>
      <c r="AM352" s="68" t="s">
        <v>1751</v>
      </c>
      <c r="AN352" s="68" t="s">
        <v>1751</v>
      </c>
      <c r="AO352" s="68" t="s">
        <v>1751</v>
      </c>
      <c r="AP352" s="68" t="s">
        <v>1751</v>
      </c>
      <c r="AQ352" s="68" t="s">
        <v>1751</v>
      </c>
      <c r="AR352" s="68">
        <v>81</v>
      </c>
      <c r="AS352" s="68" t="s">
        <v>1751</v>
      </c>
      <c r="AT352" s="68" t="s">
        <v>1751</v>
      </c>
      <c r="AU352" s="68" t="s">
        <v>1751</v>
      </c>
      <c r="AV352" s="68" t="s">
        <v>1751</v>
      </c>
      <c r="AW352" s="68" t="s">
        <v>1751</v>
      </c>
      <c r="AX352" s="68" t="s">
        <v>1751</v>
      </c>
      <c r="AY352" s="68">
        <v>25</v>
      </c>
      <c r="AZ352" s="68" t="s">
        <v>1751</v>
      </c>
      <c r="BA352" s="68" t="s">
        <v>1751</v>
      </c>
      <c r="BB352" s="68" t="s">
        <v>1751</v>
      </c>
      <c r="BC352" s="68" t="s">
        <v>1751</v>
      </c>
      <c r="BD352" s="68" t="s">
        <v>1751</v>
      </c>
      <c r="BE352" s="68" t="s">
        <v>1751</v>
      </c>
      <c r="BF352" s="68" t="s">
        <v>1751</v>
      </c>
      <c r="BG352" s="68" t="s">
        <v>1751</v>
      </c>
      <c r="BH352" s="68" t="s">
        <v>1751</v>
      </c>
      <c r="BI352" s="68" t="s">
        <v>1751</v>
      </c>
      <c r="BJ352" s="68" t="s">
        <v>1751</v>
      </c>
      <c r="BK352" s="68" t="s">
        <v>1751</v>
      </c>
      <c r="BL352" s="68" t="s">
        <v>1751</v>
      </c>
      <c r="BM352" s="68" t="s">
        <v>1751</v>
      </c>
    </row>
    <row r="353" spans="1:65">
      <c r="A353" s="132">
        <v>45251</v>
      </c>
      <c r="B353" s="68" t="s">
        <v>1751</v>
      </c>
      <c r="C353" s="68" t="s">
        <v>1751</v>
      </c>
      <c r="D353" s="68" t="s">
        <v>1751</v>
      </c>
      <c r="E353" s="68" t="s">
        <v>1751</v>
      </c>
      <c r="F353" s="68">
        <v>25</v>
      </c>
      <c r="G353" s="68" t="s">
        <v>1751</v>
      </c>
      <c r="H353" s="68" t="s">
        <v>1751</v>
      </c>
      <c r="I353" s="68">
        <v>80</v>
      </c>
      <c r="J353" s="68">
        <v>70</v>
      </c>
      <c r="K353" s="68">
        <v>25</v>
      </c>
      <c r="L353" s="68">
        <v>25</v>
      </c>
      <c r="M353" s="68" t="s">
        <v>1751</v>
      </c>
      <c r="N353" s="68" t="s">
        <v>1751</v>
      </c>
      <c r="O353" s="68" t="s">
        <v>1751</v>
      </c>
      <c r="P353" s="68" t="s">
        <v>1751</v>
      </c>
      <c r="Q353" s="68" t="s">
        <v>1751</v>
      </c>
      <c r="R353" s="68" t="s">
        <v>1751</v>
      </c>
      <c r="S353" s="68" t="s">
        <v>1751</v>
      </c>
      <c r="T353" s="68" t="s">
        <v>1751</v>
      </c>
      <c r="U353" s="68">
        <v>20</v>
      </c>
      <c r="V353" s="68">
        <v>200</v>
      </c>
      <c r="W353" s="68">
        <v>30</v>
      </c>
      <c r="X353" s="68" t="s">
        <v>1751</v>
      </c>
      <c r="Y353" s="68" t="s">
        <v>1751</v>
      </c>
      <c r="Z353" s="68" t="s">
        <v>1751</v>
      </c>
      <c r="AA353" s="68" t="s">
        <v>1751</v>
      </c>
      <c r="AB353" s="68" t="s">
        <v>1751</v>
      </c>
      <c r="AC353" s="68">
        <v>140</v>
      </c>
      <c r="AD353" s="68" t="s">
        <v>1751</v>
      </c>
      <c r="AE353" s="68">
        <v>25</v>
      </c>
      <c r="AF353" s="68" t="s">
        <v>1751</v>
      </c>
      <c r="AG353" s="68" t="s">
        <v>1751</v>
      </c>
      <c r="AH353" s="68">
        <v>45</v>
      </c>
      <c r="AI353" s="68" t="s">
        <v>1751</v>
      </c>
      <c r="AJ353" s="68" t="s">
        <v>1751</v>
      </c>
      <c r="AK353" s="68">
        <v>60</v>
      </c>
      <c r="AL353" s="68" t="s">
        <v>1751</v>
      </c>
      <c r="AM353" s="68" t="s">
        <v>1751</v>
      </c>
      <c r="AN353" s="68" t="s">
        <v>1751</v>
      </c>
      <c r="AO353" s="68" t="s">
        <v>1751</v>
      </c>
      <c r="AP353" s="68" t="s">
        <v>1751</v>
      </c>
      <c r="AQ353" s="68" t="s">
        <v>1751</v>
      </c>
      <c r="AR353" s="68" t="s">
        <v>1751</v>
      </c>
      <c r="AS353" s="68" t="s">
        <v>1751</v>
      </c>
      <c r="AT353" s="68" t="s">
        <v>1751</v>
      </c>
      <c r="AU353" s="68" t="s">
        <v>1751</v>
      </c>
      <c r="AV353" s="68" t="s">
        <v>1751</v>
      </c>
      <c r="AW353" s="68" t="s">
        <v>1751</v>
      </c>
      <c r="AX353" s="68" t="s">
        <v>1751</v>
      </c>
      <c r="AY353" s="68" t="s">
        <v>1751</v>
      </c>
      <c r="AZ353" s="68" t="s">
        <v>1751</v>
      </c>
      <c r="BA353" s="68" t="s">
        <v>1751</v>
      </c>
      <c r="BB353" s="68" t="s">
        <v>1751</v>
      </c>
      <c r="BC353" s="68" t="s">
        <v>1751</v>
      </c>
      <c r="BD353" s="68" t="s">
        <v>1751</v>
      </c>
      <c r="BE353" s="68" t="s">
        <v>1751</v>
      </c>
      <c r="BF353" s="68" t="s">
        <v>1751</v>
      </c>
      <c r="BG353" s="68" t="s">
        <v>1751</v>
      </c>
      <c r="BH353" s="68" t="s">
        <v>1751</v>
      </c>
      <c r="BI353" s="68" t="s">
        <v>1751</v>
      </c>
      <c r="BJ353" s="68" t="s">
        <v>1751</v>
      </c>
      <c r="BK353" s="68" t="s">
        <v>1751</v>
      </c>
      <c r="BL353" s="68" t="s">
        <v>1751</v>
      </c>
      <c r="BM353" s="68" t="s">
        <v>1751</v>
      </c>
    </row>
    <row r="354" spans="1:65">
      <c r="A354" s="132">
        <v>45252</v>
      </c>
      <c r="B354" s="68">
        <v>425</v>
      </c>
      <c r="C354" s="68">
        <v>175</v>
      </c>
      <c r="D354" s="68">
        <v>26</v>
      </c>
      <c r="E354" s="68" t="s">
        <v>1751</v>
      </c>
      <c r="F354" s="68">
        <v>55</v>
      </c>
      <c r="G354" s="68">
        <v>25</v>
      </c>
      <c r="H354" s="68" t="s">
        <v>1751</v>
      </c>
      <c r="I354" s="68" t="s">
        <v>1751</v>
      </c>
      <c r="J354" s="68" t="s">
        <v>1751</v>
      </c>
      <c r="K354" s="68" t="s">
        <v>1751</v>
      </c>
      <c r="L354" s="68">
        <v>1245</v>
      </c>
      <c r="M354" s="68" t="s">
        <v>1751</v>
      </c>
      <c r="N354" s="68" t="s">
        <v>1751</v>
      </c>
      <c r="O354" s="68">
        <v>25</v>
      </c>
      <c r="P354" s="68" t="s">
        <v>1751</v>
      </c>
      <c r="Q354" s="68">
        <v>75</v>
      </c>
      <c r="R354" s="68" t="s">
        <v>1751</v>
      </c>
      <c r="S354" s="68" t="s">
        <v>1751</v>
      </c>
      <c r="T354" s="68">
        <v>75</v>
      </c>
      <c r="U354" s="68">
        <v>25</v>
      </c>
      <c r="V354" s="68">
        <v>15</v>
      </c>
      <c r="W354" s="68">
        <v>10</v>
      </c>
      <c r="X354" s="68" t="s">
        <v>1751</v>
      </c>
      <c r="Y354" s="68" t="s">
        <v>1751</v>
      </c>
      <c r="Z354" s="68" t="s">
        <v>1751</v>
      </c>
      <c r="AA354" s="68" t="s">
        <v>1751</v>
      </c>
      <c r="AB354" s="68" t="s">
        <v>1751</v>
      </c>
      <c r="AC354" s="68">
        <v>210</v>
      </c>
      <c r="AD354" s="68" t="s">
        <v>1751</v>
      </c>
      <c r="AE354" s="68">
        <v>235</v>
      </c>
      <c r="AF354" s="68" t="s">
        <v>1751</v>
      </c>
      <c r="AG354" s="68" t="s">
        <v>1751</v>
      </c>
      <c r="AH354" s="68">
        <v>85</v>
      </c>
      <c r="AI354" s="68" t="s">
        <v>1751</v>
      </c>
      <c r="AJ354" s="68">
        <v>390</v>
      </c>
      <c r="AK354" s="68">
        <v>60</v>
      </c>
      <c r="AL354" s="68" t="s">
        <v>1751</v>
      </c>
      <c r="AM354" s="68" t="s">
        <v>1751</v>
      </c>
      <c r="AN354" s="68" t="s">
        <v>1751</v>
      </c>
      <c r="AO354" s="68" t="s">
        <v>1751</v>
      </c>
      <c r="AP354" s="68" t="s">
        <v>1751</v>
      </c>
      <c r="AQ354" s="68">
        <v>25</v>
      </c>
      <c r="AR354" s="68" t="s">
        <v>1751</v>
      </c>
      <c r="AS354" s="68" t="s">
        <v>1751</v>
      </c>
      <c r="AT354" s="68" t="s">
        <v>1751</v>
      </c>
      <c r="AU354" s="68" t="s">
        <v>1751</v>
      </c>
      <c r="AV354" s="68" t="s">
        <v>1751</v>
      </c>
      <c r="AW354" s="68" t="s">
        <v>1751</v>
      </c>
      <c r="AX354" s="68" t="s">
        <v>1751</v>
      </c>
      <c r="AY354" s="68">
        <v>190</v>
      </c>
      <c r="AZ354" s="68" t="s">
        <v>1751</v>
      </c>
      <c r="BA354" s="68" t="s">
        <v>1751</v>
      </c>
      <c r="BB354" s="68" t="s">
        <v>1751</v>
      </c>
      <c r="BC354" s="68" t="s">
        <v>1751</v>
      </c>
      <c r="BD354" s="68" t="s">
        <v>1751</v>
      </c>
      <c r="BE354" s="68" t="s">
        <v>1751</v>
      </c>
      <c r="BF354" s="68" t="s">
        <v>1751</v>
      </c>
      <c r="BG354" s="68" t="s">
        <v>1751</v>
      </c>
      <c r="BH354" s="68" t="s">
        <v>1751</v>
      </c>
      <c r="BI354" s="68" t="s">
        <v>1751</v>
      </c>
      <c r="BJ354" s="68" t="s">
        <v>1751</v>
      </c>
      <c r="BK354" s="68" t="s">
        <v>1751</v>
      </c>
      <c r="BL354" s="68" t="s">
        <v>1751</v>
      </c>
      <c r="BM354" s="68" t="s">
        <v>1751</v>
      </c>
    </row>
    <row r="355" spans="1:65">
      <c r="A355" s="132">
        <v>45253</v>
      </c>
      <c r="B355" s="68">
        <v>200</v>
      </c>
      <c r="C355" s="68" t="s">
        <v>1751</v>
      </c>
      <c r="D355" s="68" t="s">
        <v>1751</v>
      </c>
      <c r="E355" s="68">
        <v>155</v>
      </c>
      <c r="F355" s="68" t="s">
        <v>1751</v>
      </c>
      <c r="G355" s="68" t="s">
        <v>1751</v>
      </c>
      <c r="H355" s="68" t="s">
        <v>1751</v>
      </c>
      <c r="I355" s="68" t="s">
        <v>1751</v>
      </c>
      <c r="J355" s="68">
        <v>25</v>
      </c>
      <c r="K355" s="68">
        <v>20</v>
      </c>
      <c r="L355" s="68">
        <v>635</v>
      </c>
      <c r="M355" s="68" t="s">
        <v>1751</v>
      </c>
      <c r="N355" s="68" t="s">
        <v>1751</v>
      </c>
      <c r="O355" s="68" t="s">
        <v>1751</v>
      </c>
      <c r="P355" s="68">
        <v>125</v>
      </c>
      <c r="Q355" s="68" t="s">
        <v>1751</v>
      </c>
      <c r="R355" s="68" t="s">
        <v>1751</v>
      </c>
      <c r="S355" s="68" t="s">
        <v>1751</v>
      </c>
      <c r="T355" s="68">
        <v>200</v>
      </c>
      <c r="U355" s="68" t="s">
        <v>1751</v>
      </c>
      <c r="V355" s="68" t="s">
        <v>1751</v>
      </c>
      <c r="W355" s="68" t="s">
        <v>1751</v>
      </c>
      <c r="X355" s="68" t="s">
        <v>1751</v>
      </c>
      <c r="Y355" s="68" t="s">
        <v>1751</v>
      </c>
      <c r="Z355" s="68" t="s">
        <v>1751</v>
      </c>
      <c r="AA355" s="68">
        <v>25</v>
      </c>
      <c r="AB355" s="68" t="s">
        <v>1751</v>
      </c>
      <c r="AC355" s="68">
        <v>255</v>
      </c>
      <c r="AD355" s="68" t="s">
        <v>1751</v>
      </c>
      <c r="AE355" s="68">
        <v>115</v>
      </c>
      <c r="AF355" s="68" t="s">
        <v>1751</v>
      </c>
      <c r="AG355" s="68">
        <v>10</v>
      </c>
      <c r="AH355" s="68">
        <v>25</v>
      </c>
      <c r="AI355" s="68" t="s">
        <v>1751</v>
      </c>
      <c r="AJ355" s="68">
        <v>790</v>
      </c>
      <c r="AK355" s="68">
        <v>260</v>
      </c>
      <c r="AL355" s="68">
        <v>25</v>
      </c>
      <c r="AM355" s="68" t="s">
        <v>1751</v>
      </c>
      <c r="AN355" s="68" t="s">
        <v>1751</v>
      </c>
      <c r="AO355" s="68" t="s">
        <v>1751</v>
      </c>
      <c r="AP355" s="68" t="s">
        <v>1751</v>
      </c>
      <c r="AQ355" s="68" t="s">
        <v>1751</v>
      </c>
      <c r="AR355" s="68">
        <v>25</v>
      </c>
      <c r="AS355" s="68" t="s">
        <v>1751</v>
      </c>
      <c r="AT355" s="68" t="s">
        <v>1751</v>
      </c>
      <c r="AU355" s="68" t="s">
        <v>1751</v>
      </c>
      <c r="AV355" s="68" t="s">
        <v>1751</v>
      </c>
      <c r="AW355" s="68" t="s">
        <v>1751</v>
      </c>
      <c r="AX355" s="68" t="s">
        <v>1751</v>
      </c>
      <c r="AY355" s="68" t="s">
        <v>1751</v>
      </c>
      <c r="AZ355" s="68" t="s">
        <v>1751</v>
      </c>
      <c r="BA355" s="68" t="s">
        <v>1751</v>
      </c>
      <c r="BB355" s="68" t="s">
        <v>1751</v>
      </c>
      <c r="BC355" s="68" t="s">
        <v>1751</v>
      </c>
      <c r="BD355" s="68" t="s">
        <v>1751</v>
      </c>
      <c r="BE355" s="68" t="s">
        <v>1751</v>
      </c>
      <c r="BF355" s="68" t="s">
        <v>1751</v>
      </c>
      <c r="BG355" s="68" t="s">
        <v>1751</v>
      </c>
      <c r="BH355" s="68" t="s">
        <v>1751</v>
      </c>
      <c r="BI355" s="68" t="s">
        <v>1751</v>
      </c>
      <c r="BJ355" s="68" t="s">
        <v>1751</v>
      </c>
      <c r="BK355" s="68" t="s">
        <v>1751</v>
      </c>
      <c r="BL355" s="68" t="s">
        <v>1751</v>
      </c>
      <c r="BM355" s="68" t="s">
        <v>1751</v>
      </c>
    </row>
    <row r="356" spans="1:65">
      <c r="A356" s="132">
        <v>45254</v>
      </c>
      <c r="B356" s="68" t="s">
        <v>1751</v>
      </c>
      <c r="C356" s="68" t="s">
        <v>1751</v>
      </c>
      <c r="D356" s="68" t="s">
        <v>1751</v>
      </c>
      <c r="E356" s="68" t="s">
        <v>1751</v>
      </c>
      <c r="F356" s="68" t="s">
        <v>1751</v>
      </c>
      <c r="G356" s="68" t="s">
        <v>1751</v>
      </c>
      <c r="H356" s="68" t="s">
        <v>1751</v>
      </c>
      <c r="I356" s="68" t="s">
        <v>1751</v>
      </c>
      <c r="J356" s="68" t="s">
        <v>1751</v>
      </c>
      <c r="K356" s="68" t="s">
        <v>1751</v>
      </c>
      <c r="L356" s="68" t="s">
        <v>1751</v>
      </c>
      <c r="M356" s="68" t="s">
        <v>1751</v>
      </c>
      <c r="N356" s="68" t="s">
        <v>1751</v>
      </c>
      <c r="O356" s="68" t="s">
        <v>1751</v>
      </c>
      <c r="P356" s="68" t="s">
        <v>1751</v>
      </c>
      <c r="Q356" s="68" t="s">
        <v>1751</v>
      </c>
      <c r="R356" s="68" t="s">
        <v>1751</v>
      </c>
      <c r="S356" s="68" t="s">
        <v>1751</v>
      </c>
      <c r="T356" s="68" t="s">
        <v>1751</v>
      </c>
      <c r="U356" s="68" t="s">
        <v>1751</v>
      </c>
      <c r="V356" s="68" t="s">
        <v>1751</v>
      </c>
      <c r="W356" s="68" t="s">
        <v>1751</v>
      </c>
      <c r="X356" s="68" t="s">
        <v>1751</v>
      </c>
      <c r="Y356" s="68" t="s">
        <v>1751</v>
      </c>
      <c r="Z356" s="68" t="s">
        <v>1751</v>
      </c>
      <c r="AA356" s="68" t="s">
        <v>1751</v>
      </c>
      <c r="AB356" s="68" t="s">
        <v>1751</v>
      </c>
      <c r="AC356" s="68" t="s">
        <v>1751</v>
      </c>
      <c r="AD356" s="68" t="s">
        <v>1751</v>
      </c>
      <c r="AE356" s="68" t="s">
        <v>1751</v>
      </c>
      <c r="AF356" s="68" t="s">
        <v>1751</v>
      </c>
      <c r="AG356" s="68" t="s">
        <v>1751</v>
      </c>
      <c r="AH356" s="68" t="s">
        <v>1751</v>
      </c>
      <c r="AI356" s="68" t="s">
        <v>1751</v>
      </c>
      <c r="AJ356" s="68" t="s">
        <v>1751</v>
      </c>
      <c r="AK356" s="68" t="s">
        <v>1751</v>
      </c>
      <c r="AL356" s="68" t="s">
        <v>1751</v>
      </c>
      <c r="AM356" s="68" t="s">
        <v>1751</v>
      </c>
      <c r="AN356" s="68" t="s">
        <v>1751</v>
      </c>
      <c r="AO356" s="68" t="s">
        <v>1751</v>
      </c>
      <c r="AP356" s="68" t="s">
        <v>1751</v>
      </c>
      <c r="AQ356" s="68" t="s">
        <v>1751</v>
      </c>
      <c r="AR356" s="68" t="s">
        <v>1751</v>
      </c>
      <c r="AS356" s="68" t="s">
        <v>1751</v>
      </c>
      <c r="AT356" s="68" t="s">
        <v>1751</v>
      </c>
      <c r="AU356" s="68" t="s">
        <v>1751</v>
      </c>
      <c r="AV356" s="68" t="s">
        <v>1751</v>
      </c>
      <c r="AW356" s="68" t="s">
        <v>1751</v>
      </c>
      <c r="AX356" s="68" t="s">
        <v>1751</v>
      </c>
      <c r="AY356" s="68" t="s">
        <v>1751</v>
      </c>
      <c r="AZ356" s="68" t="s">
        <v>1751</v>
      </c>
      <c r="BA356" s="68" t="s">
        <v>1751</v>
      </c>
      <c r="BB356" s="68" t="s">
        <v>1751</v>
      </c>
      <c r="BC356" s="68" t="s">
        <v>1751</v>
      </c>
      <c r="BD356" s="68" t="s">
        <v>1751</v>
      </c>
      <c r="BE356" s="68" t="s">
        <v>1751</v>
      </c>
      <c r="BF356" s="68" t="s">
        <v>1751</v>
      </c>
      <c r="BG356" s="68" t="s">
        <v>1751</v>
      </c>
      <c r="BH356" s="68" t="s">
        <v>1751</v>
      </c>
      <c r="BI356" s="68" t="s">
        <v>1751</v>
      </c>
      <c r="BJ356" s="68" t="s">
        <v>1751</v>
      </c>
      <c r="BK356" s="68" t="s">
        <v>1751</v>
      </c>
      <c r="BL356" s="68" t="s">
        <v>1751</v>
      </c>
      <c r="BM356" s="68" t="s">
        <v>1751</v>
      </c>
    </row>
    <row r="357" spans="1:65">
      <c r="A357" s="132">
        <v>45255</v>
      </c>
      <c r="B357" s="68" t="s">
        <v>1751</v>
      </c>
      <c r="C357" s="68" t="s">
        <v>1751</v>
      </c>
      <c r="D357" s="68" t="s">
        <v>1751</v>
      </c>
      <c r="E357" s="68" t="s">
        <v>1751</v>
      </c>
      <c r="F357" s="68" t="s">
        <v>1751</v>
      </c>
      <c r="G357" s="68" t="s">
        <v>1751</v>
      </c>
      <c r="H357" s="68" t="s">
        <v>1751</v>
      </c>
      <c r="I357" s="68" t="s">
        <v>1751</v>
      </c>
      <c r="J357" s="68" t="s">
        <v>1751</v>
      </c>
      <c r="K357" s="68" t="s">
        <v>1751</v>
      </c>
      <c r="L357" s="68" t="s">
        <v>1751</v>
      </c>
      <c r="M357" s="68" t="s">
        <v>1751</v>
      </c>
      <c r="N357" s="68" t="s">
        <v>1751</v>
      </c>
      <c r="O357" s="68" t="s">
        <v>1751</v>
      </c>
      <c r="P357" s="68" t="s">
        <v>1751</v>
      </c>
      <c r="Q357" s="68" t="s">
        <v>1751</v>
      </c>
      <c r="R357" s="68" t="s">
        <v>1751</v>
      </c>
      <c r="S357" s="68" t="s">
        <v>1751</v>
      </c>
      <c r="T357" s="68" t="s">
        <v>1751</v>
      </c>
      <c r="U357" s="68" t="s">
        <v>1751</v>
      </c>
      <c r="V357" s="68" t="s">
        <v>1751</v>
      </c>
      <c r="W357" s="68" t="s">
        <v>1751</v>
      </c>
      <c r="X357" s="68" t="s">
        <v>1751</v>
      </c>
      <c r="Y357" s="68" t="s">
        <v>1751</v>
      </c>
      <c r="Z357" s="68" t="s">
        <v>1751</v>
      </c>
      <c r="AA357" s="68" t="s">
        <v>1751</v>
      </c>
      <c r="AB357" s="68" t="s">
        <v>1751</v>
      </c>
      <c r="AC357" s="68" t="s">
        <v>1751</v>
      </c>
      <c r="AD357" s="68" t="s">
        <v>1751</v>
      </c>
      <c r="AE357" s="68" t="s">
        <v>1751</v>
      </c>
      <c r="AF357" s="68" t="s">
        <v>1751</v>
      </c>
      <c r="AG357" s="68" t="s">
        <v>1751</v>
      </c>
      <c r="AH357" s="68" t="s">
        <v>1751</v>
      </c>
      <c r="AI357" s="68" t="s">
        <v>1751</v>
      </c>
      <c r="AJ357" s="68" t="s">
        <v>1751</v>
      </c>
      <c r="AK357" s="68" t="s">
        <v>1751</v>
      </c>
      <c r="AL357" s="68" t="s">
        <v>1751</v>
      </c>
      <c r="AM357" s="68" t="s">
        <v>1751</v>
      </c>
      <c r="AN357" s="68" t="s">
        <v>1751</v>
      </c>
      <c r="AO357" s="68" t="s">
        <v>1751</v>
      </c>
      <c r="AP357" s="68" t="s">
        <v>1751</v>
      </c>
      <c r="AQ357" s="68" t="s">
        <v>1751</v>
      </c>
      <c r="AR357" s="68" t="s">
        <v>1751</v>
      </c>
      <c r="AS357" s="68" t="s">
        <v>1751</v>
      </c>
      <c r="AT357" s="68" t="s">
        <v>1751</v>
      </c>
      <c r="AU357" s="68" t="s">
        <v>1751</v>
      </c>
      <c r="AV357" s="68" t="s">
        <v>1751</v>
      </c>
      <c r="AW357" s="68" t="s">
        <v>1751</v>
      </c>
      <c r="AX357" s="68" t="s">
        <v>1751</v>
      </c>
      <c r="AY357" s="68" t="s">
        <v>1751</v>
      </c>
      <c r="AZ357" s="68" t="s">
        <v>1751</v>
      </c>
      <c r="BA357" s="68" t="s">
        <v>1751</v>
      </c>
      <c r="BB357" s="68" t="s">
        <v>1751</v>
      </c>
      <c r="BC357" s="68" t="s">
        <v>1751</v>
      </c>
      <c r="BD357" s="68" t="s">
        <v>1751</v>
      </c>
      <c r="BE357" s="68" t="s">
        <v>1751</v>
      </c>
      <c r="BF357" s="68" t="s">
        <v>1751</v>
      </c>
      <c r="BG357" s="68" t="s">
        <v>1751</v>
      </c>
      <c r="BH357" s="68" t="s">
        <v>1751</v>
      </c>
      <c r="BI357" s="68" t="s">
        <v>1751</v>
      </c>
      <c r="BJ357" s="68" t="s">
        <v>1751</v>
      </c>
      <c r="BK357" s="68" t="s">
        <v>1751</v>
      </c>
      <c r="BL357" s="68" t="s">
        <v>1751</v>
      </c>
      <c r="BM357" s="68" t="s">
        <v>1751</v>
      </c>
    </row>
    <row r="358" spans="1:65">
      <c r="A358" s="132">
        <v>45256</v>
      </c>
      <c r="B358" s="68" t="s">
        <v>1751</v>
      </c>
      <c r="C358" s="68" t="s">
        <v>1751</v>
      </c>
      <c r="D358" s="68" t="s">
        <v>1751</v>
      </c>
      <c r="E358" s="68" t="s">
        <v>1751</v>
      </c>
      <c r="F358" s="68" t="s">
        <v>1751</v>
      </c>
      <c r="G358" s="68" t="s">
        <v>1751</v>
      </c>
      <c r="H358" s="68">
        <v>25</v>
      </c>
      <c r="I358" s="68">
        <v>25</v>
      </c>
      <c r="J358" s="68">
        <v>25</v>
      </c>
      <c r="K358" s="68">
        <v>25</v>
      </c>
      <c r="L358" s="68">
        <v>265</v>
      </c>
      <c r="M358" s="68">
        <v>25</v>
      </c>
      <c r="N358" s="68" t="s">
        <v>1751</v>
      </c>
      <c r="O358" s="68" t="s">
        <v>1751</v>
      </c>
      <c r="P358" s="68">
        <v>25</v>
      </c>
      <c r="Q358" s="68" t="s">
        <v>1751</v>
      </c>
      <c r="R358" s="68">
        <v>16</v>
      </c>
      <c r="S358" s="68" t="s">
        <v>1751</v>
      </c>
      <c r="T358" s="68" t="s">
        <v>1751</v>
      </c>
      <c r="U358" s="68">
        <v>75</v>
      </c>
      <c r="V358" s="68">
        <v>25</v>
      </c>
      <c r="W358" s="68" t="s">
        <v>1751</v>
      </c>
      <c r="X358" s="68" t="s">
        <v>1751</v>
      </c>
      <c r="Y358" s="68" t="s">
        <v>1751</v>
      </c>
      <c r="Z358" s="68" t="s">
        <v>1751</v>
      </c>
      <c r="AA358" s="68" t="s">
        <v>1751</v>
      </c>
      <c r="AB358" s="68" t="s">
        <v>1751</v>
      </c>
      <c r="AC358" s="68" t="s">
        <v>1751</v>
      </c>
      <c r="AD358" s="68" t="s">
        <v>1751</v>
      </c>
      <c r="AE358" s="68" t="s">
        <v>1751</v>
      </c>
      <c r="AF358" s="68" t="s">
        <v>1751</v>
      </c>
      <c r="AG358" s="68">
        <v>25</v>
      </c>
      <c r="AH358" s="68">
        <v>50</v>
      </c>
      <c r="AI358" s="68">
        <v>50</v>
      </c>
      <c r="AJ358" s="68">
        <v>32</v>
      </c>
      <c r="AK358" s="68" t="s">
        <v>1751</v>
      </c>
      <c r="AL358" s="68" t="s">
        <v>1751</v>
      </c>
      <c r="AM358" s="68" t="s">
        <v>1751</v>
      </c>
      <c r="AN358" s="68" t="s">
        <v>1751</v>
      </c>
      <c r="AO358" s="68" t="s">
        <v>1751</v>
      </c>
      <c r="AP358" s="68" t="s">
        <v>1751</v>
      </c>
      <c r="AQ358" s="68" t="s">
        <v>1751</v>
      </c>
      <c r="AR358" s="68" t="s">
        <v>1751</v>
      </c>
      <c r="AS358" s="68" t="s">
        <v>1751</v>
      </c>
      <c r="AT358" s="68" t="s">
        <v>1751</v>
      </c>
      <c r="AU358" s="68" t="s">
        <v>1751</v>
      </c>
      <c r="AV358" s="68" t="s">
        <v>1751</v>
      </c>
      <c r="AW358" s="68" t="s">
        <v>1751</v>
      </c>
      <c r="AX358" s="68" t="s">
        <v>1751</v>
      </c>
      <c r="AY358" s="68" t="s">
        <v>1751</v>
      </c>
      <c r="AZ358" s="68">
        <v>50</v>
      </c>
      <c r="BA358" s="68" t="s">
        <v>1751</v>
      </c>
      <c r="BB358" s="68" t="s">
        <v>1751</v>
      </c>
      <c r="BC358" s="68" t="s">
        <v>1751</v>
      </c>
      <c r="BD358" s="68" t="s">
        <v>1751</v>
      </c>
      <c r="BE358" s="68" t="s">
        <v>1751</v>
      </c>
      <c r="BF358" s="68" t="s">
        <v>1751</v>
      </c>
      <c r="BG358" s="68" t="s">
        <v>1751</v>
      </c>
      <c r="BH358" s="68" t="s">
        <v>1751</v>
      </c>
      <c r="BI358" s="68" t="s">
        <v>1751</v>
      </c>
      <c r="BJ358" s="68" t="s">
        <v>1751</v>
      </c>
      <c r="BK358" s="68" t="s">
        <v>1751</v>
      </c>
      <c r="BL358" s="68" t="s">
        <v>1751</v>
      </c>
      <c r="BM358" s="68" t="s">
        <v>1751</v>
      </c>
    </row>
  </sheetData>
  <conditionalFormatting sqref="BN2:XFD2">
    <cfRule type="duplicateValues" dxfId="15" priority="4"/>
  </conditionalFormatting>
  <conditionalFormatting sqref="A2:BF2">
    <cfRule type="duplicateValues" dxfId="14" priority="2"/>
  </conditionalFormatting>
  <conditionalFormatting sqref="BG2:BI2 BM2">
    <cfRule type="duplicateValues" dxfId="13" priority="3"/>
  </conditionalFormatting>
  <conditionalFormatting sqref="BJ2:BL2">
    <cfRule type="duplicateValues" dxfId="12" priority="1"/>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AF12D-A616-4FE8-8537-01411FC89691}">
  <sheetPr codeName="Sheet35"/>
  <dimension ref="A1:BM358"/>
  <sheetViews>
    <sheetView workbookViewId="0">
      <pane xSplit="1" ySplit="2" topLeftCell="B349" activePane="bottomRight" state="frozen"/>
      <selection pane="topRight" activeCell="B1" sqref="B1"/>
      <selection pane="bottomLeft" activeCell="A3" sqref="A3"/>
      <selection pane="bottomRight" activeCell="B358" sqref="B358:BM358"/>
    </sheetView>
  </sheetViews>
  <sheetFormatPr defaultColWidth="8.85546875" defaultRowHeight="15"/>
  <cols>
    <col min="1" max="1" width="18.42578125" style="132" customWidth="1"/>
    <col min="2" max="2" width="8.5703125" style="68" bestFit="1" customWidth="1"/>
    <col min="3" max="3" width="11.42578125" style="68" bestFit="1" customWidth="1"/>
    <col min="4" max="5" width="8.5703125" style="68" bestFit="1" customWidth="1"/>
    <col min="6" max="6" width="8.140625" style="68" bestFit="1" customWidth="1"/>
    <col min="7" max="7" width="6.85546875" style="68" bestFit="1" customWidth="1"/>
    <col min="8" max="8" width="9.85546875" style="68" bestFit="1" customWidth="1"/>
    <col min="9" max="9" width="9.5703125" style="68" bestFit="1" customWidth="1"/>
    <col min="10" max="10" width="11.42578125" style="68" bestFit="1" customWidth="1"/>
    <col min="11" max="11" width="6.85546875" style="68" bestFit="1" customWidth="1"/>
    <col min="12" max="12" width="8.5703125" style="68" bestFit="1" customWidth="1"/>
    <col min="13" max="13" width="8.42578125" style="68" bestFit="1" customWidth="1"/>
    <col min="14" max="14" width="8.140625" style="68" bestFit="1" customWidth="1"/>
    <col min="15" max="15" width="9.85546875" style="68" bestFit="1" customWidth="1"/>
    <col min="16" max="16" width="9.42578125" style="68" bestFit="1" customWidth="1"/>
    <col min="17" max="17" width="11.140625" style="68" bestFit="1" customWidth="1"/>
    <col min="18" max="18" width="8.140625" style="68" bestFit="1" customWidth="1"/>
    <col min="19" max="19" width="8.5703125" style="68" bestFit="1" customWidth="1"/>
    <col min="20" max="20" width="10.5703125" style="68" bestFit="1" customWidth="1"/>
    <col min="21" max="21" width="8.42578125" style="68" bestFit="1" customWidth="1"/>
    <col min="22" max="22" width="8.5703125" style="68" bestFit="1" customWidth="1"/>
    <col min="23" max="24" width="8.140625" style="68" bestFit="1" customWidth="1"/>
    <col min="25" max="25" width="10.42578125" style="68" bestFit="1" customWidth="1"/>
    <col min="26" max="26" width="11.140625" style="68" bestFit="1" customWidth="1"/>
    <col min="27" max="27" width="8.85546875" style="68" bestFit="1"/>
    <col min="28" max="28" width="8.42578125" style="68" bestFit="1" customWidth="1"/>
    <col min="29" max="29" width="10.5703125" style="68" bestFit="1" customWidth="1"/>
    <col min="30" max="30" width="9.5703125" style="68" bestFit="1" customWidth="1"/>
    <col min="31" max="31" width="8.5703125" style="68" bestFit="1" customWidth="1"/>
    <col min="32" max="32" width="8.140625" style="68" bestFit="1" customWidth="1"/>
    <col min="33" max="35" width="8.5703125" style="68" bestFit="1" customWidth="1"/>
    <col min="36" max="36" width="10.85546875" style="68" bestFit="1" customWidth="1"/>
    <col min="37" max="37" width="8.5703125" style="68" bestFit="1" customWidth="1"/>
    <col min="38" max="38" width="7.5703125" style="68" bestFit="1" customWidth="1"/>
    <col min="39" max="39" width="8.140625" style="68" bestFit="1" customWidth="1"/>
    <col min="40" max="40" width="8.42578125" style="68" bestFit="1" customWidth="1"/>
    <col min="41" max="41" width="8" style="68" bestFit="1" customWidth="1"/>
    <col min="42" max="42" width="12.42578125" style="68" bestFit="1" customWidth="1"/>
    <col min="43" max="43" width="8.5703125" style="68" bestFit="1" customWidth="1"/>
    <col min="44" max="44" width="11.85546875" style="68" bestFit="1" customWidth="1"/>
    <col min="45" max="45" width="10.5703125" style="68" bestFit="1" customWidth="1"/>
    <col min="46" max="46" width="9" style="68" bestFit="1" customWidth="1"/>
    <col min="47" max="47" width="13" style="68" bestFit="1" customWidth="1"/>
    <col min="48" max="50" width="9" style="68" bestFit="1" customWidth="1"/>
    <col min="51" max="52" width="9.140625" style="68" bestFit="1" customWidth="1"/>
    <col min="53" max="53" width="9" style="68" bestFit="1" customWidth="1"/>
    <col min="54" max="54" width="9.140625" style="68" bestFit="1" customWidth="1"/>
    <col min="55" max="61" width="9" style="68" bestFit="1" customWidth="1"/>
    <col min="62" max="64" width="9" style="68" customWidth="1"/>
    <col min="65" max="16384" width="8.85546875" style="68"/>
  </cols>
  <sheetData>
    <row r="1" spans="1:65">
      <c r="A1" s="130" t="s">
        <v>1631</v>
      </c>
      <c r="B1" s="127" t="str">
        <f>VLOOKUP(B$2,DailyDetails!$C:$AU,13,0)</f>
        <v/>
      </c>
      <c r="C1" s="127" t="str">
        <f>VLOOKUP(C$2,DailyDetails!$C:$AU,13,0)</f>
        <v/>
      </c>
      <c r="D1" s="127" t="str">
        <f>VLOOKUP(D$2,DailyDetails!$C:$AU,13,0)</f>
        <v/>
      </c>
      <c r="E1" s="127" t="str">
        <f>VLOOKUP(E$2,DailyDetails!$C:$AU,13,0)</f>
        <v/>
      </c>
      <c r="F1" s="127" t="str">
        <f>VLOOKUP(F$2,DailyDetails!$C:$AU,13,0)</f>
        <v/>
      </c>
      <c r="G1" s="127" t="str">
        <f>VLOOKUP(G$2,DailyDetails!$C:$AU,13,0)</f>
        <v/>
      </c>
      <c r="H1" s="127">
        <f>VLOOKUP(H$2,DailyDetails!$C:$AU,13,0)</f>
        <v>20627.5</v>
      </c>
      <c r="I1" s="127">
        <f>VLOOKUP(I$2,DailyDetails!$C:$AU,13,0)</f>
        <v>20392.5</v>
      </c>
      <c r="J1" s="127">
        <f>VLOOKUP(J$2,DailyDetails!$C:$AU,13,0)</f>
        <v>20650</v>
      </c>
      <c r="K1" s="127">
        <f>VLOOKUP(K$2,DailyDetails!$C:$AU,13,0)</f>
        <v>20435</v>
      </c>
      <c r="L1" s="127">
        <f>VLOOKUP(L$2,DailyDetails!$C:$AU,13,0)</f>
        <v>248850</v>
      </c>
      <c r="M1" s="127">
        <f>VLOOKUP(M$2,DailyDetails!$C:$AU,13,0)</f>
        <v>24027.5</v>
      </c>
      <c r="N1" s="127" t="str">
        <f>VLOOKUP(N$2,DailyDetails!$C:$AU,13,0)</f>
        <v/>
      </c>
      <c r="O1" s="127" t="str">
        <f>VLOOKUP(O$2,DailyDetails!$C:$AU,13,0)</f>
        <v/>
      </c>
      <c r="P1" s="127">
        <f>VLOOKUP(P$2,DailyDetails!$C:$AU,13,0)</f>
        <v>22525</v>
      </c>
      <c r="Q1" s="127" t="str">
        <f>VLOOKUP(Q$2,DailyDetails!$C:$AU,13,0)</f>
        <v/>
      </c>
      <c r="R1" s="127">
        <f>VLOOKUP(R$2,DailyDetails!$C:$AU,13,0)</f>
        <v>16075.2</v>
      </c>
      <c r="S1" s="127" t="str">
        <f>VLOOKUP(S$2,DailyDetails!$C:$AU,13,0)</f>
        <v/>
      </c>
      <c r="T1" s="127" t="str">
        <f>VLOOKUP(T$2,DailyDetails!$C:$AU,13,0)</f>
        <v/>
      </c>
      <c r="U1" s="127">
        <f>VLOOKUP(U$2,DailyDetails!$C:$AU,13,0)</f>
        <v>68000</v>
      </c>
      <c r="V1" s="127">
        <f>VLOOKUP(V$2,DailyDetails!$C:$AU,13,0)</f>
        <v>25000</v>
      </c>
      <c r="W1" s="127" t="str">
        <f>VLOOKUP(W$2,DailyDetails!$C:$AU,13,0)</f>
        <v/>
      </c>
      <c r="X1" s="127" t="str">
        <f>VLOOKUP(X$2,DailyDetails!$C:$AU,13,0)</f>
        <v/>
      </c>
      <c r="Y1" s="127" t="str">
        <f>VLOOKUP(Y$2,DailyDetails!$C:$AU,13,0)</f>
        <v/>
      </c>
      <c r="Z1" s="127" t="str">
        <f>VLOOKUP(Z$2,DailyDetails!$C:$AU,13,0)</f>
        <v/>
      </c>
      <c r="AA1" s="127" t="str">
        <f>VLOOKUP(AA$2,DailyDetails!$C:$AU,13,0)</f>
        <v/>
      </c>
      <c r="AB1" s="127" t="str">
        <f>VLOOKUP(AB$2,DailyDetails!$C:$AU,13,0)</f>
        <v/>
      </c>
      <c r="AC1" s="127" t="str">
        <f>VLOOKUP(AC$2,DailyDetails!$C:$AU,13,0)</f>
        <v/>
      </c>
      <c r="AD1" s="127" t="str">
        <f>VLOOKUP(AD$2,DailyDetails!$C:$AU,13,0)</f>
        <v/>
      </c>
      <c r="AE1" s="127" t="str">
        <f>VLOOKUP(AE$2,DailyDetails!$C:$AU,13,0)</f>
        <v/>
      </c>
      <c r="AF1" s="127" t="str">
        <f>VLOOKUP(AF$2,DailyDetails!$C:$AU,13,0)</f>
        <v/>
      </c>
      <c r="AG1" s="127">
        <f>VLOOKUP(AG$2,DailyDetails!$C:$AU,13,0)</f>
        <v>23500</v>
      </c>
      <c r="AH1" s="127">
        <f>VLOOKUP(AH$2,DailyDetails!$C:$AU,13,0)</f>
        <v>42000</v>
      </c>
      <c r="AI1" s="127">
        <f>VLOOKUP(AI$2,DailyDetails!$C:$AU,13,0)</f>
        <v>50750</v>
      </c>
      <c r="AJ1" s="127">
        <f>VLOOKUP(AJ$2,DailyDetails!$C:$AU,13,0)</f>
        <v>33270</v>
      </c>
      <c r="AK1" s="127" t="str">
        <f>VLOOKUP(AK$2,DailyDetails!$C:$AU,13,0)</f>
        <v/>
      </c>
      <c r="AL1" s="127" t="str">
        <f>VLOOKUP(AL$2,DailyDetails!$C:$AU,13,0)</f>
        <v/>
      </c>
      <c r="AM1" s="127" t="str">
        <f>VLOOKUP(AM$2,DailyDetails!$C:$AU,13,0)</f>
        <v/>
      </c>
      <c r="AN1" s="127" t="str">
        <f>VLOOKUP(AN$2,DailyDetails!$C:$AU,13,0)</f>
        <v/>
      </c>
      <c r="AO1" s="127" t="str">
        <f>VLOOKUP(AO$2,DailyDetails!$C:$AU,13,0)</f>
        <v/>
      </c>
      <c r="AP1" s="127" t="str">
        <f>VLOOKUP(AP$2,DailyDetails!$C:$AU,13,0)</f>
        <v/>
      </c>
      <c r="AQ1" s="127" t="str">
        <f>VLOOKUP(AQ$2,DailyDetails!$C:$AU,13,0)</f>
        <v/>
      </c>
      <c r="AR1" s="127" t="str">
        <f>VLOOKUP(AR$2,DailyDetails!$C:$AU,13,0)</f>
        <v/>
      </c>
      <c r="AS1" s="127" t="str">
        <f>VLOOKUP(AS$2,DailyDetails!$C:$AU,13,0)</f>
        <v/>
      </c>
      <c r="AT1" s="127" t="str">
        <f>VLOOKUP(AT$2,DailyDetails!$C:$AU,13,0)</f>
        <v/>
      </c>
      <c r="AU1" s="127" t="str">
        <f>VLOOKUP(AU$2,DailyDetails!$C:$AU,13,0)</f>
        <v/>
      </c>
      <c r="AV1" s="127" t="str">
        <f>VLOOKUP(AV$2,DailyDetails!$C:$AU,13,0)</f>
        <v/>
      </c>
      <c r="AW1" s="127" t="str">
        <f>VLOOKUP(AW$2,DailyDetails!$C:$AU,13,0)</f>
        <v/>
      </c>
      <c r="AX1" s="127" t="str">
        <f>VLOOKUP(AX$2,DailyDetails!$C:$AU,13,0)</f>
        <v/>
      </c>
      <c r="AY1" s="127" t="str">
        <f>VLOOKUP(AY$2,DailyDetails!$C:$AU,13,0)</f>
        <v/>
      </c>
      <c r="AZ1" s="127">
        <f>VLOOKUP(AZ$2,DailyDetails!$C:$AU,13,0)</f>
        <v>39400</v>
      </c>
      <c r="BA1" s="127" t="str">
        <f>VLOOKUP(BA$2,DailyDetails!$C:$AU,13,0)</f>
        <v/>
      </c>
      <c r="BB1" s="127" t="str">
        <f>VLOOKUP(BB$2,DailyDetails!$C:$AU,13,0)</f>
        <v/>
      </c>
      <c r="BC1" s="127" t="str">
        <f>VLOOKUP(BC$2,DailyDetails!$C:$AU,13,0)</f>
        <v/>
      </c>
      <c r="BD1" s="127" t="str">
        <f>VLOOKUP(BD$2,DailyDetails!$C:$AU,13,0)</f>
        <v/>
      </c>
      <c r="BE1" s="127" t="str">
        <f>VLOOKUP(BE$2,DailyDetails!$C:$AU,13,0)</f>
        <v/>
      </c>
      <c r="BF1" s="127" t="str">
        <f>VLOOKUP(BF$2,DailyDetails!$C:$AU,13,0)</f>
        <v/>
      </c>
      <c r="BG1" s="127" t="str">
        <f>VLOOKUP(BG$2,DailyDetails!$C:$AU,13,0)</f>
        <v/>
      </c>
      <c r="BH1" s="127" t="str">
        <f>VLOOKUP(BH$2,DailyDetails!$C:$AU,13,0)</f>
        <v/>
      </c>
      <c r="BI1" s="127" t="str">
        <f>VLOOKUP(BI$2,DailyDetails!$C:$AU,13,0)</f>
        <v/>
      </c>
      <c r="BJ1" s="127" t="str">
        <f>VLOOKUP(BJ$2,DailyDetails!$C:$AU,13,0)</f>
        <v/>
      </c>
      <c r="BK1" s="127" t="str">
        <f>VLOOKUP(BK$2,DailyDetails!$C:$AU,13,0)</f>
        <v/>
      </c>
      <c r="BL1" s="127" t="str">
        <f>VLOOKUP(BL$2,DailyDetails!$C:$AU,13,0)</f>
        <v/>
      </c>
      <c r="BM1" s="127" t="str">
        <f>VLOOKUP(BM$2,DailyDetails!$C:$AU,13,0)</f>
        <v/>
      </c>
    </row>
    <row r="2" spans="1:65" ht="44.1" customHeight="1">
      <c r="A2" s="131" t="s">
        <v>205</v>
      </c>
      <c r="B2" s="123" t="s">
        <v>1480</v>
      </c>
      <c r="C2" s="123" t="s">
        <v>1409</v>
      </c>
      <c r="D2" s="123" t="s">
        <v>1386</v>
      </c>
      <c r="E2" s="123" t="s">
        <v>1421</v>
      </c>
      <c r="F2" s="123" t="s">
        <v>1484</v>
      </c>
      <c r="G2" s="123" t="s">
        <v>1489</v>
      </c>
      <c r="H2" s="123" t="s">
        <v>1525</v>
      </c>
      <c r="I2" s="123" t="s">
        <v>1526</v>
      </c>
      <c r="J2" s="123" t="s">
        <v>1544</v>
      </c>
      <c r="K2" s="123" t="s">
        <v>1581</v>
      </c>
      <c r="L2" s="123" t="s">
        <v>1649</v>
      </c>
      <c r="M2" s="123" t="s">
        <v>1274</v>
      </c>
      <c r="N2" s="123" t="s">
        <v>1278</v>
      </c>
      <c r="O2" s="123" t="s">
        <v>1576</v>
      </c>
      <c r="P2" s="123" t="s">
        <v>1445</v>
      </c>
      <c r="Q2" s="123" t="s">
        <v>1348</v>
      </c>
      <c r="R2" s="123" t="s">
        <v>1277</v>
      </c>
      <c r="S2" s="123" t="s">
        <v>1279</v>
      </c>
      <c r="T2" s="123" t="s">
        <v>1297</v>
      </c>
      <c r="U2" s="123" t="s">
        <v>1653</v>
      </c>
      <c r="V2" s="123" t="s">
        <v>1375</v>
      </c>
      <c r="W2" s="123" t="s">
        <v>1404</v>
      </c>
      <c r="X2" s="123" t="s">
        <v>1459</v>
      </c>
      <c r="Y2" s="123" t="s">
        <v>1355</v>
      </c>
      <c r="Z2" s="123" t="s">
        <v>1456</v>
      </c>
      <c r="AA2" s="123" t="s">
        <v>1463</v>
      </c>
      <c r="AB2" s="123" t="s">
        <v>1280</v>
      </c>
      <c r="AC2" s="123" t="s">
        <v>1377</v>
      </c>
      <c r="AD2" s="123" t="s">
        <v>1327</v>
      </c>
      <c r="AE2" s="123" t="s">
        <v>1449</v>
      </c>
      <c r="AF2" s="123" t="s">
        <v>112</v>
      </c>
      <c r="AG2" s="123" t="s">
        <v>1658</v>
      </c>
      <c r="AH2" s="123" t="s">
        <v>1595</v>
      </c>
      <c r="AI2" s="123" t="s">
        <v>319</v>
      </c>
      <c r="AJ2" s="123" t="s">
        <v>447</v>
      </c>
      <c r="AK2" s="123" t="s">
        <v>1663</v>
      </c>
      <c r="AL2" s="123" t="s">
        <v>1454</v>
      </c>
      <c r="AM2" s="123" t="s">
        <v>1666</v>
      </c>
      <c r="AN2" s="123" t="s">
        <v>1670</v>
      </c>
      <c r="AO2" s="123" t="s">
        <v>1674</v>
      </c>
      <c r="AP2" s="123" t="s">
        <v>1424</v>
      </c>
      <c r="AQ2" s="123" t="s">
        <v>1513</v>
      </c>
      <c r="AR2" s="123" t="s">
        <v>1679</v>
      </c>
      <c r="AS2" s="123" t="s">
        <v>1388</v>
      </c>
      <c r="AT2" s="123" t="s">
        <v>1518</v>
      </c>
      <c r="AU2" s="123" t="s">
        <v>1527</v>
      </c>
      <c r="AV2" s="123" t="s">
        <v>1562</v>
      </c>
      <c r="AW2" s="123" t="s">
        <v>1536</v>
      </c>
      <c r="AX2" s="123" t="s">
        <v>1538</v>
      </c>
      <c r="AY2" s="123" t="s">
        <v>1502</v>
      </c>
      <c r="AZ2" s="123" t="s">
        <v>1504</v>
      </c>
      <c r="BA2" s="123" t="s">
        <v>1472</v>
      </c>
      <c r="BB2" s="123" t="s">
        <v>1328</v>
      </c>
      <c r="BC2" s="123" t="s">
        <v>111</v>
      </c>
      <c r="BD2" s="123" t="s">
        <v>1785</v>
      </c>
      <c r="BE2" s="123" t="s">
        <v>1781</v>
      </c>
      <c r="BF2" s="123" t="s">
        <v>1867</v>
      </c>
      <c r="BG2" s="123" t="s">
        <v>1804</v>
      </c>
      <c r="BH2" s="123" t="s">
        <v>1815</v>
      </c>
      <c r="BI2" s="123" t="s">
        <v>1885</v>
      </c>
      <c r="BJ2" s="198" t="s">
        <v>2029</v>
      </c>
      <c r="BK2" s="198" t="s">
        <v>2027</v>
      </c>
      <c r="BL2" s="198" t="s">
        <v>2051</v>
      </c>
      <c r="BM2" s="123" t="s">
        <v>1897</v>
      </c>
    </row>
    <row r="3" spans="1:65">
      <c r="A3" s="132">
        <v>44865</v>
      </c>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row>
    <row r="4" spans="1:65">
      <c r="A4" s="132">
        <v>44866</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row>
    <row r="5" spans="1:65">
      <c r="A5" s="132">
        <v>44867</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c r="AQ5" s="96"/>
      <c r="AR5" s="96"/>
      <c r="AS5" s="96"/>
      <c r="AT5" s="96"/>
      <c r="AU5" s="96"/>
      <c r="AV5" s="96"/>
      <c r="AW5" s="96"/>
      <c r="AX5" s="96"/>
      <c r="AY5" s="96"/>
      <c r="AZ5" s="96"/>
      <c r="BA5" s="96"/>
      <c r="BB5" s="96"/>
      <c r="BC5" s="96"/>
      <c r="BD5" s="96"/>
      <c r="BE5" s="96"/>
      <c r="BF5" s="96"/>
      <c r="BG5" s="96"/>
      <c r="BH5" s="96"/>
      <c r="BI5" s="96"/>
      <c r="BJ5" s="96"/>
      <c r="BK5" s="96"/>
      <c r="BL5" s="96"/>
      <c r="BM5" s="96"/>
    </row>
    <row r="6" spans="1:65">
      <c r="A6" s="132">
        <v>44868</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row>
    <row r="7" spans="1:65">
      <c r="A7" s="132">
        <v>44871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96"/>
      <c r="AE7" s="96"/>
      <c r="AF7" s="96"/>
      <c r="AG7" s="96"/>
      <c r="AH7" s="96"/>
      <c r="AI7" s="96"/>
      <c r="AJ7" s="96"/>
      <c r="AK7" s="96"/>
      <c r="AL7" s="96"/>
      <c r="AM7" s="96"/>
      <c r="AN7" s="96"/>
      <c r="AO7" s="96"/>
      <c r="AP7" s="96"/>
      <c r="AQ7" s="96"/>
      <c r="AR7" s="96"/>
      <c r="AS7" s="96"/>
      <c r="AT7" s="96"/>
      <c r="AU7" s="96"/>
      <c r="AV7" s="96"/>
      <c r="AW7" s="96"/>
      <c r="AX7" s="96"/>
      <c r="AY7" s="96"/>
      <c r="AZ7" s="96"/>
      <c r="BA7" s="96"/>
      <c r="BB7" s="96"/>
      <c r="BC7" s="96"/>
      <c r="BD7" s="96"/>
      <c r="BE7" s="96"/>
      <c r="BF7" s="96"/>
      <c r="BG7" s="96"/>
      <c r="BH7" s="96"/>
      <c r="BI7" s="96"/>
      <c r="BJ7" s="96"/>
      <c r="BK7" s="96"/>
      <c r="BL7" s="96"/>
      <c r="BM7" s="96"/>
    </row>
    <row r="8" spans="1:65">
      <c r="A8" s="132">
        <v>44872</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96"/>
      <c r="AE8" s="96"/>
      <c r="AF8" s="96"/>
      <c r="AG8" s="96"/>
      <c r="AH8" s="96"/>
      <c r="AI8" s="96"/>
      <c r="AJ8" s="96"/>
      <c r="AK8" s="96"/>
      <c r="AL8" s="96"/>
      <c r="AM8" s="96"/>
      <c r="AN8" s="96"/>
      <c r="AO8" s="96"/>
      <c r="AP8" s="96"/>
      <c r="AQ8" s="96"/>
      <c r="AR8" s="96"/>
      <c r="AS8" s="96"/>
      <c r="AT8" s="96"/>
      <c r="AU8" s="96"/>
      <c r="AV8" s="96"/>
      <c r="AW8" s="96"/>
      <c r="AX8" s="96"/>
      <c r="AY8" s="96"/>
      <c r="AZ8" s="96"/>
      <c r="BA8" s="96"/>
      <c r="BB8" s="96"/>
      <c r="BC8" s="96"/>
      <c r="BD8" s="96"/>
      <c r="BE8" s="96"/>
      <c r="BF8" s="96"/>
      <c r="BG8" s="96"/>
      <c r="BH8" s="96"/>
      <c r="BI8" s="96"/>
      <c r="BJ8" s="96"/>
      <c r="BK8" s="96"/>
      <c r="BL8" s="96"/>
      <c r="BM8" s="96"/>
    </row>
    <row r="9" spans="1:65">
      <c r="A9" s="132">
        <v>44873</v>
      </c>
      <c r="B9" s="96"/>
      <c r="C9" s="96"/>
      <c r="D9" s="96"/>
      <c r="E9" s="96"/>
      <c r="F9" s="96"/>
      <c r="G9" s="96"/>
      <c r="H9" s="96"/>
      <c r="I9" s="96"/>
      <c r="J9" s="96"/>
      <c r="K9" s="96"/>
      <c r="L9" s="96"/>
      <c r="M9" s="96"/>
      <c r="N9" s="96"/>
      <c r="O9" s="96"/>
      <c r="P9" s="96"/>
      <c r="Q9" s="96"/>
      <c r="R9" s="96"/>
      <c r="S9" s="96"/>
      <c r="T9" s="96"/>
      <c r="U9" s="96"/>
      <c r="V9" s="96"/>
      <c r="W9" s="96"/>
      <c r="X9" s="96"/>
      <c r="Y9" s="96"/>
      <c r="Z9" s="96"/>
      <c r="AA9" s="96"/>
      <c r="AB9" s="96"/>
      <c r="AC9" s="96"/>
      <c r="AD9" s="96"/>
      <c r="AE9" s="96"/>
      <c r="AF9" s="96"/>
      <c r="AG9" s="96"/>
      <c r="AH9" s="96"/>
      <c r="AI9" s="96"/>
      <c r="AJ9" s="96"/>
      <c r="AK9" s="96"/>
      <c r="AL9" s="96"/>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row>
    <row r="10" spans="1:65">
      <c r="A10" s="132">
        <v>44874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c r="AG10" s="96"/>
      <c r="AH10" s="96"/>
      <c r="AI10" s="96"/>
      <c r="AJ10" s="96"/>
      <c r="AK10" s="96"/>
      <c r="AL10" s="96"/>
      <c r="AM10" s="96"/>
      <c r="AN10" s="96"/>
      <c r="AO10" s="96"/>
      <c r="AP10" s="96"/>
      <c r="AQ10" s="96"/>
      <c r="AR10" s="96"/>
      <c r="AS10" s="96"/>
      <c r="AT10" s="96"/>
      <c r="AU10" s="96"/>
      <c r="AV10" s="96"/>
      <c r="AW10" s="96"/>
      <c r="AX10" s="96"/>
      <c r="AY10" s="96"/>
      <c r="AZ10" s="96"/>
      <c r="BA10" s="96"/>
      <c r="BB10" s="96"/>
      <c r="BC10" s="96"/>
      <c r="BD10" s="96"/>
      <c r="BE10" s="96"/>
      <c r="BF10" s="96"/>
      <c r="BG10" s="96"/>
      <c r="BH10" s="96"/>
      <c r="BI10" s="96"/>
      <c r="BJ10" s="96"/>
      <c r="BK10" s="96"/>
      <c r="BL10" s="96"/>
      <c r="BM10" s="96"/>
    </row>
    <row r="11" spans="1:65">
      <c r="A11" s="132">
        <v>44875</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c r="AF11" s="96"/>
      <c r="AG11" s="96"/>
      <c r="AH11" s="96"/>
      <c r="AI11" s="96"/>
      <c r="AJ11" s="96"/>
      <c r="AK11" s="96"/>
      <c r="AL11" s="96"/>
      <c r="AM11" s="96"/>
      <c r="AN11" s="96"/>
      <c r="AO11" s="96"/>
      <c r="AP11" s="96"/>
      <c r="AQ11" s="96"/>
      <c r="AR11" s="96"/>
      <c r="AS11" s="96"/>
      <c r="AT11" s="96"/>
      <c r="AU11" s="96"/>
      <c r="AV11" s="96"/>
      <c r="AW11" s="96"/>
      <c r="AX11" s="96"/>
      <c r="AY11" s="96"/>
      <c r="AZ11" s="96"/>
      <c r="BA11" s="96"/>
      <c r="BB11" s="96"/>
      <c r="BC11" s="96"/>
      <c r="BD11" s="96"/>
      <c r="BE11" s="96"/>
      <c r="BF11" s="96"/>
      <c r="BG11" s="96"/>
      <c r="BH11" s="96"/>
      <c r="BI11" s="96"/>
      <c r="BJ11" s="96"/>
      <c r="BK11" s="96"/>
      <c r="BL11" s="96"/>
      <c r="BM11" s="96"/>
    </row>
    <row r="12" spans="1:65">
      <c r="A12" s="132">
        <v>44878</v>
      </c>
      <c r="B12" s="96"/>
      <c r="C12" s="96"/>
      <c r="D12" s="96"/>
      <c r="E12" s="96"/>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c r="AF12" s="96"/>
      <c r="AG12" s="96"/>
      <c r="AH12" s="96"/>
      <c r="AI12" s="96"/>
      <c r="AJ12" s="96"/>
      <c r="AK12" s="96"/>
      <c r="AL12" s="96"/>
      <c r="AM12" s="96"/>
      <c r="AN12" s="96"/>
      <c r="AO12" s="96"/>
      <c r="AP12" s="96"/>
      <c r="AQ12" s="96"/>
      <c r="AR12" s="96"/>
      <c r="AS12" s="96"/>
      <c r="AT12" s="96"/>
      <c r="AU12" s="96"/>
      <c r="AV12" s="96"/>
      <c r="AW12" s="96"/>
      <c r="AX12" s="96"/>
      <c r="AY12" s="96"/>
      <c r="AZ12" s="96"/>
      <c r="BA12" s="96"/>
      <c r="BB12" s="96"/>
      <c r="BC12" s="96"/>
      <c r="BD12" s="96"/>
      <c r="BE12" s="96"/>
      <c r="BF12" s="96"/>
      <c r="BG12" s="96"/>
      <c r="BH12" s="96"/>
      <c r="BI12" s="96"/>
      <c r="BJ12" s="96"/>
      <c r="BK12" s="96"/>
      <c r="BL12" s="96"/>
      <c r="BM12" s="96"/>
    </row>
    <row r="13" spans="1:65">
      <c r="A13" s="132">
        <v>44879</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c r="AL13" s="96"/>
      <c r="AM13" s="96"/>
      <c r="AN13" s="96"/>
      <c r="AO13" s="96"/>
      <c r="AP13" s="96"/>
      <c r="AQ13" s="96"/>
      <c r="AR13" s="96"/>
      <c r="AS13" s="96"/>
      <c r="AT13" s="96"/>
      <c r="AU13" s="96"/>
      <c r="AV13" s="96"/>
      <c r="AW13" s="96"/>
      <c r="AX13" s="96"/>
      <c r="AY13" s="96"/>
      <c r="AZ13" s="96"/>
      <c r="BA13" s="96"/>
      <c r="BB13" s="96"/>
      <c r="BC13" s="96"/>
      <c r="BD13" s="96"/>
      <c r="BE13" s="96"/>
      <c r="BF13" s="96"/>
      <c r="BG13" s="96"/>
      <c r="BH13" s="96"/>
      <c r="BI13" s="96"/>
      <c r="BJ13" s="96"/>
      <c r="BK13" s="96"/>
      <c r="BL13" s="96"/>
      <c r="BM13" s="96"/>
    </row>
    <row r="14" spans="1:65">
      <c r="A14" s="132">
        <v>44880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6"/>
      <c r="AR14" s="96"/>
      <c r="AS14" s="96"/>
      <c r="AT14" s="96"/>
      <c r="AU14" s="96"/>
      <c r="AV14" s="96"/>
      <c r="AW14" s="96"/>
      <c r="AX14" s="96"/>
      <c r="AY14" s="96"/>
      <c r="AZ14" s="96"/>
      <c r="BA14" s="96"/>
      <c r="BB14" s="96"/>
      <c r="BC14" s="96"/>
      <c r="BD14" s="96"/>
      <c r="BE14" s="96"/>
      <c r="BF14" s="96"/>
      <c r="BG14" s="96"/>
      <c r="BH14" s="96"/>
      <c r="BI14" s="96"/>
      <c r="BJ14" s="96"/>
      <c r="BK14" s="96"/>
      <c r="BL14" s="96"/>
      <c r="BM14" s="96"/>
    </row>
    <row r="15" spans="1:65">
      <c r="A15" s="132">
        <v>44881</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c r="AR15" s="96"/>
      <c r="AS15" s="96"/>
      <c r="AT15" s="96"/>
      <c r="AU15" s="96"/>
      <c r="AV15" s="96"/>
      <c r="AW15" s="96"/>
      <c r="AX15" s="96"/>
      <c r="AY15" s="96"/>
      <c r="AZ15" s="96"/>
      <c r="BA15" s="96"/>
      <c r="BB15" s="96"/>
      <c r="BC15" s="96"/>
      <c r="BD15" s="96"/>
      <c r="BE15" s="96"/>
      <c r="BF15" s="96"/>
      <c r="BG15" s="96"/>
      <c r="BH15" s="96"/>
      <c r="BI15" s="96"/>
      <c r="BJ15" s="96"/>
      <c r="BK15" s="96"/>
      <c r="BL15" s="96"/>
      <c r="BM15" s="96"/>
    </row>
    <row r="16" spans="1:65">
      <c r="A16" s="132">
        <v>44882</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c r="AN16" s="96"/>
      <c r="AO16" s="96"/>
      <c r="AP16" s="96"/>
      <c r="AQ16" s="96"/>
      <c r="AR16" s="96"/>
      <c r="AS16" s="96"/>
      <c r="AT16" s="96"/>
      <c r="AU16" s="96"/>
      <c r="AV16" s="96"/>
      <c r="AW16" s="96"/>
      <c r="AX16" s="96"/>
      <c r="AY16" s="96"/>
      <c r="AZ16" s="96"/>
      <c r="BA16" s="96"/>
      <c r="BB16" s="96"/>
      <c r="BC16" s="96"/>
      <c r="BD16" s="96"/>
      <c r="BE16" s="96"/>
      <c r="BF16" s="96"/>
      <c r="BG16" s="96"/>
      <c r="BH16" s="96"/>
      <c r="BI16" s="96"/>
      <c r="BJ16" s="96"/>
      <c r="BK16" s="96"/>
      <c r="BL16" s="96"/>
      <c r="BM16" s="96"/>
    </row>
    <row r="17" spans="1:65">
      <c r="A17" s="132">
        <v>44883</v>
      </c>
      <c r="B17" s="96"/>
      <c r="C17" s="96"/>
      <c r="D17" s="96"/>
      <c r="E17" s="96"/>
      <c r="F17" s="96"/>
      <c r="G17" s="96"/>
      <c r="H17" s="96"/>
      <c r="I17" s="96"/>
      <c r="J17" s="96"/>
      <c r="K17" s="96"/>
      <c r="L17" s="96"/>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c r="AN17" s="96"/>
      <c r="AO17" s="96"/>
      <c r="AP17" s="96"/>
      <c r="AQ17" s="96"/>
      <c r="AR17" s="96"/>
      <c r="AS17" s="96"/>
      <c r="AT17" s="96"/>
      <c r="AU17" s="96"/>
      <c r="AV17" s="96"/>
      <c r="AW17" s="96"/>
      <c r="AX17" s="96"/>
      <c r="AY17" s="96"/>
      <c r="AZ17" s="96"/>
      <c r="BA17" s="96"/>
      <c r="BB17" s="96"/>
      <c r="BC17" s="96"/>
      <c r="BD17" s="96"/>
      <c r="BE17" s="96"/>
      <c r="BF17" s="96"/>
      <c r="BG17" s="96"/>
      <c r="BH17" s="96"/>
      <c r="BI17" s="96"/>
      <c r="BJ17" s="96"/>
      <c r="BK17" s="96"/>
      <c r="BL17" s="96"/>
      <c r="BM17" s="96"/>
    </row>
    <row r="18" spans="1:65">
      <c r="A18" s="132">
        <v>44888</v>
      </c>
      <c r="B18" s="96"/>
      <c r="C18" s="96"/>
      <c r="D18" s="96"/>
      <c r="E18" s="96"/>
      <c r="F18" s="96"/>
      <c r="G18" s="96"/>
      <c r="H18" s="96"/>
      <c r="I18" s="96"/>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c r="AN18" s="96"/>
      <c r="AO18" s="96"/>
      <c r="AP18" s="96"/>
      <c r="AQ18" s="96"/>
      <c r="AR18" s="96"/>
      <c r="AS18" s="96"/>
      <c r="AT18" s="96"/>
      <c r="AU18" s="96"/>
      <c r="AV18" s="96"/>
      <c r="AW18" s="96"/>
      <c r="AX18" s="96"/>
      <c r="AY18" s="96"/>
      <c r="AZ18" s="96"/>
      <c r="BA18" s="96"/>
      <c r="BB18" s="96"/>
      <c r="BC18" s="96"/>
      <c r="BD18" s="96"/>
      <c r="BE18" s="96"/>
      <c r="BF18" s="96"/>
      <c r="BG18" s="96"/>
      <c r="BH18" s="96"/>
      <c r="BI18" s="96"/>
      <c r="BJ18" s="96"/>
      <c r="BK18" s="96"/>
      <c r="BL18" s="96"/>
      <c r="BM18" s="96"/>
    </row>
    <row r="19" spans="1:65">
      <c r="A19" s="132">
        <v>44889</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96"/>
      <c r="AE19" s="96"/>
      <c r="AF19" s="96"/>
      <c r="AG19" s="96"/>
      <c r="AH19" s="96"/>
      <c r="AI19" s="96"/>
      <c r="AJ19" s="96"/>
      <c r="AK19" s="96"/>
      <c r="AL19" s="96"/>
      <c r="AM19" s="96"/>
      <c r="AN19" s="96"/>
      <c r="AO19" s="96"/>
      <c r="AP19" s="96"/>
      <c r="AQ19" s="96"/>
      <c r="AR19" s="96"/>
      <c r="AS19" s="96"/>
      <c r="AT19" s="96"/>
      <c r="AU19" s="96"/>
      <c r="AV19" s="96"/>
      <c r="AW19" s="96"/>
      <c r="AX19" s="96"/>
      <c r="AY19" s="96"/>
      <c r="AZ19" s="96"/>
      <c r="BA19" s="96"/>
      <c r="BB19" s="96"/>
      <c r="BC19" s="96"/>
      <c r="BD19" s="96"/>
      <c r="BE19" s="96"/>
      <c r="BF19" s="96"/>
      <c r="BG19" s="96"/>
      <c r="BH19" s="96"/>
      <c r="BI19" s="96"/>
      <c r="BJ19" s="96"/>
      <c r="BK19" s="96"/>
      <c r="BL19" s="96"/>
      <c r="BM19" s="96"/>
    </row>
    <row r="20" spans="1:65">
      <c r="A20" s="132">
        <v>44892</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96"/>
      <c r="AI20" s="96"/>
      <c r="AJ20" s="96"/>
      <c r="AK20" s="96"/>
      <c r="AL20" s="96"/>
      <c r="AM20" s="96"/>
      <c r="AN20" s="96"/>
      <c r="AO20" s="96"/>
      <c r="AP20" s="96"/>
      <c r="AQ20" s="96"/>
      <c r="AR20" s="96"/>
      <c r="AS20" s="96"/>
      <c r="AT20" s="96"/>
      <c r="AU20" s="96"/>
      <c r="AV20" s="96"/>
      <c r="AW20" s="96"/>
      <c r="AX20" s="96"/>
      <c r="AY20" s="96"/>
      <c r="AZ20" s="96"/>
      <c r="BA20" s="96"/>
      <c r="BB20" s="96"/>
      <c r="BC20" s="96"/>
      <c r="BD20" s="96"/>
      <c r="BE20" s="96"/>
      <c r="BF20" s="96"/>
      <c r="BG20" s="96"/>
      <c r="BH20" s="96"/>
      <c r="BI20" s="96"/>
      <c r="BJ20" s="96"/>
      <c r="BK20" s="96"/>
      <c r="BL20" s="96"/>
      <c r="BM20" s="96"/>
    </row>
    <row r="21" spans="1:65">
      <c r="A21" s="132">
        <v>44893</v>
      </c>
      <c r="B21" s="96"/>
      <c r="C21" s="96"/>
      <c r="D21" s="96"/>
      <c r="E21" s="96"/>
      <c r="F21" s="96"/>
      <c r="G21" s="96"/>
      <c r="H21" s="96"/>
      <c r="I21" s="96"/>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c r="BG21" s="96"/>
      <c r="BH21" s="96"/>
      <c r="BI21" s="96"/>
      <c r="BJ21" s="96"/>
      <c r="BK21" s="96"/>
      <c r="BL21" s="96"/>
      <c r="BM21" s="96"/>
    </row>
    <row r="22" spans="1:65">
      <c r="A22" s="132">
        <v>44894</v>
      </c>
      <c r="B22" s="96"/>
      <c r="C22" s="96"/>
      <c r="D22" s="96"/>
      <c r="E22" s="96"/>
      <c r="F22" s="96"/>
      <c r="G22" s="96"/>
      <c r="H22" s="96"/>
      <c r="I22" s="96"/>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6"/>
      <c r="AT22" s="96"/>
      <c r="AU22" s="96"/>
      <c r="AV22" s="96"/>
      <c r="AW22" s="96"/>
      <c r="AX22" s="96"/>
      <c r="AY22" s="96"/>
      <c r="AZ22" s="96"/>
      <c r="BA22" s="96"/>
      <c r="BB22" s="96"/>
      <c r="BC22" s="96"/>
      <c r="BD22" s="96"/>
      <c r="BE22" s="96"/>
      <c r="BF22" s="96"/>
      <c r="BG22" s="96"/>
      <c r="BH22" s="96"/>
      <c r="BI22" s="96"/>
      <c r="BJ22" s="96"/>
      <c r="BK22" s="96"/>
      <c r="BL22" s="96"/>
      <c r="BM22" s="96"/>
    </row>
    <row r="23" spans="1:65">
      <c r="A23" s="132">
        <v>44895</v>
      </c>
      <c r="B23" s="96"/>
      <c r="C23" s="96"/>
      <c r="D23" s="96"/>
      <c r="E23" s="96"/>
      <c r="F23" s="96"/>
      <c r="G23" s="96"/>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c r="AQ23" s="96"/>
      <c r="AR23" s="96"/>
      <c r="AS23" s="96"/>
      <c r="AT23" s="96"/>
      <c r="AU23" s="96"/>
      <c r="AV23" s="96"/>
      <c r="AW23" s="96"/>
      <c r="AX23" s="96"/>
      <c r="AY23" s="96"/>
      <c r="AZ23" s="96"/>
      <c r="BA23" s="96"/>
      <c r="BB23" s="96"/>
      <c r="BC23" s="96"/>
      <c r="BD23" s="96"/>
      <c r="BE23" s="96"/>
      <c r="BF23" s="96"/>
      <c r="BG23" s="96"/>
      <c r="BH23" s="96"/>
      <c r="BI23" s="96"/>
      <c r="BJ23" s="96"/>
      <c r="BK23" s="96"/>
      <c r="BL23" s="96"/>
      <c r="BM23" s="96"/>
    </row>
    <row r="24" spans="1:65">
      <c r="A24" s="132">
        <v>44896</v>
      </c>
      <c r="B24" s="96"/>
      <c r="C24" s="96"/>
      <c r="D24" s="96"/>
      <c r="E24" s="96"/>
      <c r="F24" s="96"/>
      <c r="G24" s="96"/>
      <c r="H24" s="96"/>
      <c r="I24" s="96"/>
      <c r="J24" s="96"/>
      <c r="K24" s="96"/>
      <c r="L24" s="96"/>
      <c r="M24" s="96"/>
      <c r="N24" s="96"/>
      <c r="O24" s="96"/>
      <c r="P24" s="96"/>
      <c r="Q24" s="96"/>
      <c r="R24" s="96"/>
      <c r="S24" s="96"/>
      <c r="T24" s="96"/>
      <c r="U24" s="96"/>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row>
    <row r="25" spans="1:65">
      <c r="A25" s="132">
        <v>44899</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96"/>
      <c r="AE25" s="96"/>
      <c r="AF25" s="96"/>
      <c r="AG25" s="96"/>
      <c r="AH25" s="96"/>
      <c r="AI25" s="96"/>
      <c r="AJ25" s="96"/>
      <c r="AK25" s="96"/>
      <c r="AL25" s="96"/>
      <c r="AM25" s="96"/>
      <c r="AN25" s="96"/>
      <c r="AO25" s="96"/>
      <c r="AP25" s="96"/>
      <c r="AQ25" s="96"/>
      <c r="AR25" s="96"/>
      <c r="AS25" s="96"/>
      <c r="AT25" s="96"/>
      <c r="AU25" s="96"/>
      <c r="AV25" s="96"/>
      <c r="AW25" s="96"/>
      <c r="AX25" s="96"/>
      <c r="AY25" s="96"/>
      <c r="AZ25" s="96"/>
      <c r="BA25" s="96"/>
      <c r="BB25" s="96"/>
      <c r="BC25" s="96"/>
      <c r="BD25" s="96"/>
      <c r="BE25" s="96"/>
      <c r="BF25" s="96"/>
      <c r="BG25" s="96"/>
      <c r="BH25" s="96"/>
      <c r="BI25" s="96"/>
      <c r="BJ25" s="96"/>
      <c r="BK25" s="96"/>
      <c r="BL25" s="96"/>
      <c r="BM25" s="96"/>
    </row>
    <row r="26" spans="1:65">
      <c r="A26" s="132">
        <v>44900</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c r="AI26" s="96"/>
      <c r="AJ26" s="96"/>
      <c r="AK26" s="96"/>
      <c r="AL26" s="96"/>
      <c r="AM26" s="96"/>
      <c r="AN26" s="96"/>
      <c r="AO26" s="96"/>
      <c r="AP26" s="96"/>
      <c r="AQ26" s="96"/>
      <c r="AR26" s="96"/>
      <c r="AS26" s="96"/>
      <c r="AT26" s="96"/>
      <c r="AU26" s="96"/>
      <c r="AV26" s="96"/>
      <c r="AW26" s="96"/>
      <c r="AX26" s="96"/>
      <c r="AY26" s="96"/>
      <c r="AZ26" s="96"/>
      <c r="BA26" s="96"/>
      <c r="BB26" s="96"/>
      <c r="BC26" s="96"/>
      <c r="BD26" s="96"/>
      <c r="BE26" s="96"/>
      <c r="BF26" s="96"/>
      <c r="BG26" s="96"/>
      <c r="BH26" s="96"/>
      <c r="BI26" s="96"/>
      <c r="BJ26" s="96"/>
      <c r="BK26" s="96"/>
      <c r="BL26" s="96"/>
      <c r="BM26" s="96"/>
    </row>
    <row r="27" spans="1:65">
      <c r="A27" s="132">
        <v>44901</v>
      </c>
      <c r="B27" s="96"/>
      <c r="C27" s="96"/>
      <c r="D27" s="96"/>
      <c r="E27" s="96"/>
      <c r="F27" s="96"/>
      <c r="G27" s="96"/>
      <c r="H27" s="96"/>
      <c r="I27" s="96"/>
      <c r="J27" s="96"/>
      <c r="K27" s="96"/>
      <c r="L27" s="96"/>
      <c r="M27" s="96"/>
      <c r="N27" s="96"/>
      <c r="O27" s="96"/>
      <c r="P27" s="96"/>
      <c r="Q27" s="96"/>
      <c r="R27" s="96"/>
      <c r="S27" s="96"/>
      <c r="T27" s="96"/>
      <c r="U27" s="96"/>
      <c r="V27" s="96"/>
      <c r="W27" s="96"/>
      <c r="X27" s="96"/>
      <c r="Y27" s="96"/>
      <c r="Z27" s="96"/>
      <c r="AA27" s="96"/>
      <c r="AB27" s="96"/>
      <c r="AC27" s="96"/>
      <c r="AD27" s="96"/>
      <c r="AE27" s="96"/>
      <c r="AF27" s="96"/>
      <c r="AG27" s="96"/>
      <c r="AH27" s="96"/>
      <c r="AI27" s="96"/>
      <c r="AJ27" s="96"/>
      <c r="AK27" s="96"/>
      <c r="AL27" s="96"/>
      <c r="AM27" s="96"/>
      <c r="AN27" s="96"/>
      <c r="AO27" s="96"/>
      <c r="AP27" s="96"/>
      <c r="AQ27" s="96"/>
      <c r="AR27" s="96"/>
      <c r="AS27" s="96"/>
      <c r="AT27" s="96"/>
      <c r="AU27" s="96"/>
      <c r="AV27" s="96"/>
      <c r="AW27" s="96"/>
      <c r="AX27" s="96"/>
      <c r="AY27" s="96"/>
      <c r="AZ27" s="96"/>
      <c r="BA27" s="96"/>
      <c r="BB27" s="96"/>
      <c r="BC27" s="96"/>
      <c r="BD27" s="96"/>
      <c r="BE27" s="96"/>
      <c r="BF27" s="96"/>
      <c r="BG27" s="96"/>
      <c r="BH27" s="96"/>
      <c r="BI27" s="96"/>
      <c r="BJ27" s="96"/>
      <c r="BK27" s="96"/>
      <c r="BL27" s="96"/>
      <c r="BM27" s="96"/>
    </row>
    <row r="28" spans="1:65">
      <c r="A28" s="132">
        <v>44902</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96"/>
      <c r="AE28" s="96"/>
      <c r="AF28" s="96"/>
      <c r="AG28" s="96"/>
      <c r="AH28" s="96"/>
      <c r="AI28" s="96"/>
      <c r="AJ28" s="96"/>
      <c r="AK28" s="96"/>
      <c r="AL28" s="96"/>
      <c r="AM28" s="96"/>
      <c r="AN28" s="96"/>
      <c r="AO28" s="96"/>
      <c r="AP28" s="96"/>
      <c r="AQ28" s="96"/>
      <c r="AR28" s="96"/>
      <c r="AS28" s="96"/>
      <c r="AT28" s="96"/>
      <c r="AU28" s="96"/>
      <c r="AV28" s="96"/>
      <c r="AW28" s="96"/>
      <c r="AX28" s="96"/>
      <c r="AY28" s="96"/>
      <c r="AZ28" s="96"/>
      <c r="BA28" s="96"/>
      <c r="BB28" s="96"/>
      <c r="BC28" s="96"/>
      <c r="BD28" s="96"/>
      <c r="BE28" s="96"/>
      <c r="BF28" s="96"/>
      <c r="BG28" s="96"/>
      <c r="BH28" s="96"/>
      <c r="BI28" s="96"/>
      <c r="BJ28" s="96"/>
      <c r="BK28" s="96"/>
      <c r="BL28" s="96"/>
      <c r="BM28" s="96"/>
    </row>
    <row r="29" spans="1:65">
      <c r="A29" s="132">
        <v>44906</v>
      </c>
      <c r="B29" s="96"/>
      <c r="C29" s="96"/>
      <c r="D29" s="96"/>
      <c r="E29" s="96"/>
      <c r="F29" s="96"/>
      <c r="G29" s="96"/>
      <c r="H29" s="96"/>
      <c r="I29" s="96"/>
      <c r="J29" s="96"/>
      <c r="K29" s="96"/>
      <c r="L29" s="96"/>
      <c r="M29" s="96"/>
      <c r="N29" s="96"/>
      <c r="O29" s="96"/>
      <c r="P29" s="96"/>
      <c r="Q29" s="96"/>
      <c r="R29" s="96"/>
      <c r="S29" s="96"/>
      <c r="T29" s="96"/>
      <c r="U29" s="96"/>
      <c r="V29" s="96"/>
      <c r="W29" s="96"/>
      <c r="X29" s="96"/>
      <c r="Y29" s="96"/>
      <c r="Z29" s="96"/>
      <c r="AA29" s="96"/>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6"/>
      <c r="AZ29" s="96"/>
      <c r="BA29" s="96"/>
      <c r="BB29" s="96"/>
      <c r="BC29" s="96"/>
      <c r="BD29" s="96"/>
      <c r="BE29" s="96"/>
      <c r="BF29" s="96"/>
      <c r="BG29" s="96"/>
      <c r="BH29" s="96"/>
      <c r="BI29" s="96"/>
      <c r="BJ29" s="96"/>
      <c r="BK29" s="96"/>
      <c r="BL29" s="96"/>
      <c r="BM29" s="96"/>
    </row>
    <row r="30" spans="1:65">
      <c r="A30" s="132">
        <v>44907</v>
      </c>
      <c r="B30" s="96"/>
      <c r="C30" s="96"/>
      <c r="D30" s="96"/>
      <c r="E30" s="96"/>
      <c r="F30" s="96"/>
      <c r="G30" s="96"/>
      <c r="H30" s="96"/>
      <c r="I30" s="96"/>
      <c r="J30" s="96"/>
      <c r="K30" s="96"/>
      <c r="L30" s="96"/>
      <c r="M30" s="96"/>
      <c r="N30" s="96"/>
      <c r="O30" s="96"/>
      <c r="P30" s="96"/>
      <c r="Q30" s="96"/>
      <c r="R30" s="96"/>
      <c r="S30" s="96"/>
      <c r="T30" s="96"/>
      <c r="U30" s="96"/>
      <c r="V30" s="96"/>
      <c r="W30" s="96"/>
      <c r="X30" s="96"/>
      <c r="Y30" s="96"/>
      <c r="Z30" s="96"/>
      <c r="AA30" s="96"/>
      <c r="AB30" s="96"/>
      <c r="AC30" s="96"/>
      <c r="AD30" s="96"/>
      <c r="AE30" s="96"/>
      <c r="AF30" s="96"/>
      <c r="AG30" s="96"/>
      <c r="AH30" s="96"/>
      <c r="AI30" s="96"/>
      <c r="AJ30" s="96"/>
      <c r="AK30" s="96"/>
      <c r="AL30" s="96"/>
      <c r="AM30" s="96"/>
      <c r="AN30" s="96"/>
      <c r="AO30" s="96"/>
      <c r="AP30" s="96"/>
      <c r="AQ30" s="96"/>
      <c r="AR30" s="96"/>
      <c r="AS30" s="96"/>
      <c r="AT30" s="96"/>
      <c r="AU30" s="96"/>
      <c r="AV30" s="96"/>
      <c r="AW30" s="96"/>
      <c r="AX30" s="96"/>
      <c r="AY30" s="96"/>
      <c r="AZ30" s="96"/>
      <c r="BA30" s="96"/>
      <c r="BB30" s="96"/>
      <c r="BC30" s="96"/>
      <c r="BD30" s="96"/>
      <c r="BE30" s="96"/>
      <c r="BF30" s="96"/>
      <c r="BG30" s="96"/>
      <c r="BH30" s="96"/>
      <c r="BI30" s="96"/>
      <c r="BJ30" s="96"/>
      <c r="BK30" s="96"/>
      <c r="BL30" s="96"/>
      <c r="BM30" s="96"/>
    </row>
    <row r="31" spans="1:65">
      <c r="A31" s="132">
        <v>44908</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6"/>
      <c r="AT31" s="96"/>
      <c r="AU31" s="96"/>
      <c r="AV31" s="96"/>
      <c r="AW31" s="96"/>
      <c r="AX31" s="96"/>
      <c r="AY31" s="96"/>
      <c r="AZ31" s="96"/>
      <c r="BA31" s="96"/>
      <c r="BB31" s="96"/>
      <c r="BC31" s="96"/>
      <c r="BD31" s="96"/>
      <c r="BE31" s="96"/>
      <c r="BF31" s="96"/>
      <c r="BG31" s="96"/>
      <c r="BH31" s="96"/>
      <c r="BI31" s="96"/>
      <c r="BJ31" s="96"/>
      <c r="BK31" s="96"/>
      <c r="BL31" s="96"/>
      <c r="BM31" s="96"/>
    </row>
    <row r="32" spans="1:65">
      <c r="A32" s="132">
        <v>44909</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96"/>
      <c r="AE32" s="96"/>
      <c r="AF32" s="96"/>
      <c r="AG32" s="96"/>
      <c r="AH32" s="96"/>
      <c r="AI32" s="96"/>
      <c r="AJ32" s="96"/>
      <c r="AK32" s="96"/>
      <c r="AL32" s="96"/>
      <c r="AM32" s="96"/>
      <c r="AN32" s="96"/>
      <c r="AO32" s="96"/>
      <c r="AP32" s="96"/>
      <c r="AQ32" s="96"/>
      <c r="AR32" s="96"/>
      <c r="AS32" s="96"/>
      <c r="AT32" s="96"/>
      <c r="AU32" s="96"/>
      <c r="AV32" s="96"/>
      <c r="AW32" s="96"/>
      <c r="AX32" s="96"/>
      <c r="AY32" s="96"/>
      <c r="AZ32" s="96"/>
      <c r="BA32" s="96"/>
      <c r="BB32" s="96"/>
      <c r="BC32" s="96"/>
      <c r="BD32" s="96"/>
      <c r="BE32" s="96"/>
      <c r="BF32" s="96"/>
      <c r="BG32" s="96"/>
      <c r="BH32" s="96"/>
      <c r="BI32" s="96"/>
      <c r="BJ32" s="96"/>
      <c r="BK32" s="96"/>
      <c r="BL32" s="96"/>
      <c r="BM32" s="96"/>
    </row>
    <row r="33" spans="1:65">
      <c r="A33" s="132">
        <v>44910</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96"/>
      <c r="BD33" s="96"/>
      <c r="BE33" s="96"/>
      <c r="BF33" s="96"/>
      <c r="BG33" s="96"/>
      <c r="BH33" s="96"/>
      <c r="BI33" s="96"/>
      <c r="BJ33" s="96"/>
      <c r="BK33" s="96"/>
      <c r="BL33" s="96"/>
      <c r="BM33" s="96"/>
    </row>
    <row r="34" spans="1:65">
      <c r="A34" s="132">
        <v>44913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c r="BG34" s="96"/>
      <c r="BH34" s="96"/>
      <c r="BI34" s="96"/>
      <c r="BJ34" s="96"/>
      <c r="BK34" s="96"/>
      <c r="BL34" s="96"/>
      <c r="BM34" s="96"/>
    </row>
    <row r="35" spans="1:65">
      <c r="A35" s="132">
        <v>44914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c r="BG35" s="96"/>
      <c r="BH35" s="96"/>
      <c r="BI35" s="96"/>
      <c r="BJ35" s="96"/>
      <c r="BK35" s="96"/>
      <c r="BL35" s="96"/>
      <c r="BM35" s="96"/>
    </row>
    <row r="36" spans="1:65">
      <c r="A36" s="132">
        <v>44915</v>
      </c>
      <c r="B36" s="96"/>
      <c r="C36" s="96"/>
      <c r="D36" s="96"/>
      <c r="E36" s="96"/>
      <c r="F36" s="96"/>
      <c r="G36" s="96"/>
      <c r="H36" s="96"/>
      <c r="I36" s="96"/>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c r="AI36" s="96"/>
      <c r="AJ36" s="96"/>
      <c r="AK36" s="96"/>
      <c r="AL36" s="96"/>
      <c r="AM36" s="96"/>
      <c r="AN36" s="96"/>
      <c r="AO36" s="96"/>
      <c r="AP36" s="96"/>
      <c r="AQ36" s="96"/>
      <c r="AR36" s="96"/>
      <c r="AS36" s="96"/>
      <c r="AT36" s="96"/>
      <c r="AU36" s="96"/>
      <c r="AV36" s="96"/>
      <c r="AW36" s="96"/>
      <c r="AX36" s="96"/>
      <c r="AY36" s="96"/>
      <c r="AZ36" s="96"/>
      <c r="BA36" s="96"/>
      <c r="BB36" s="96"/>
      <c r="BC36" s="96"/>
      <c r="BD36" s="96"/>
      <c r="BE36" s="96"/>
      <c r="BF36" s="96"/>
      <c r="BG36" s="96"/>
      <c r="BH36" s="96"/>
      <c r="BI36" s="96"/>
      <c r="BJ36" s="96"/>
      <c r="BK36" s="96"/>
      <c r="BL36" s="96"/>
      <c r="BM36" s="96"/>
    </row>
    <row r="37" spans="1:65">
      <c r="A37" s="132">
        <v>44916</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96"/>
      <c r="AE37" s="96"/>
      <c r="AF37" s="96"/>
      <c r="AG37" s="96"/>
      <c r="AH37" s="96"/>
      <c r="AI37" s="96"/>
      <c r="AJ37" s="96"/>
      <c r="AK37" s="96"/>
      <c r="AL37" s="96"/>
      <c r="AM37" s="96"/>
      <c r="AN37" s="96"/>
      <c r="AO37" s="96"/>
      <c r="AP37" s="96"/>
      <c r="AQ37" s="96"/>
      <c r="AR37" s="96"/>
      <c r="AS37" s="96"/>
      <c r="AT37" s="96"/>
      <c r="AU37" s="96"/>
      <c r="AV37" s="96"/>
      <c r="AW37" s="96"/>
      <c r="AX37" s="96"/>
      <c r="AY37" s="96"/>
      <c r="AZ37" s="96"/>
      <c r="BA37" s="96"/>
      <c r="BB37" s="96"/>
      <c r="BC37" s="96"/>
      <c r="BD37" s="96"/>
      <c r="BE37" s="96"/>
      <c r="BF37" s="96"/>
      <c r="BG37" s="96"/>
      <c r="BH37" s="96"/>
      <c r="BI37" s="96"/>
      <c r="BJ37" s="96"/>
      <c r="BK37" s="96"/>
      <c r="BL37" s="96"/>
      <c r="BM37" s="96"/>
    </row>
    <row r="38" spans="1:65">
      <c r="A38" s="132">
        <v>44917</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c r="AQ38" s="96"/>
      <c r="AR38" s="96"/>
      <c r="AS38" s="96"/>
      <c r="AT38" s="96"/>
      <c r="AU38" s="96"/>
      <c r="AV38" s="96"/>
      <c r="AW38" s="96"/>
      <c r="AX38" s="96"/>
      <c r="AY38" s="96"/>
      <c r="AZ38" s="96"/>
      <c r="BA38" s="96"/>
      <c r="BB38" s="96"/>
      <c r="BC38" s="96"/>
      <c r="BD38" s="96"/>
      <c r="BE38" s="96"/>
      <c r="BF38" s="96"/>
      <c r="BG38" s="96"/>
      <c r="BH38" s="96"/>
      <c r="BI38" s="96"/>
      <c r="BJ38" s="96"/>
      <c r="BK38" s="96"/>
      <c r="BL38" s="96"/>
      <c r="BM38" s="96"/>
    </row>
    <row r="39" spans="1:65">
      <c r="A39" s="132">
        <v>44921</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6"/>
      <c r="AR39" s="96"/>
      <c r="AS39" s="96"/>
      <c r="AT39" s="96"/>
      <c r="AU39" s="96"/>
      <c r="AV39" s="96"/>
      <c r="AW39" s="96"/>
      <c r="AX39" s="96"/>
      <c r="AY39" s="96"/>
      <c r="AZ39" s="96"/>
      <c r="BA39" s="96"/>
      <c r="BB39" s="96"/>
      <c r="BC39" s="96"/>
      <c r="BD39" s="96"/>
      <c r="BE39" s="96"/>
      <c r="BF39" s="96"/>
      <c r="BG39" s="96"/>
      <c r="BH39" s="96"/>
      <c r="BI39" s="96"/>
      <c r="BJ39" s="96"/>
      <c r="BK39" s="96"/>
      <c r="BL39" s="96"/>
      <c r="BM39" s="96"/>
    </row>
    <row r="40" spans="1:65">
      <c r="A40" s="132">
        <v>44922</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6"/>
      <c r="AT40" s="96"/>
      <c r="AU40" s="96"/>
      <c r="AV40" s="96"/>
      <c r="AW40" s="96"/>
      <c r="AX40" s="96"/>
      <c r="AY40" s="96"/>
      <c r="AZ40" s="96"/>
      <c r="BA40" s="96"/>
      <c r="BB40" s="96"/>
      <c r="BC40" s="96"/>
      <c r="BD40" s="96"/>
      <c r="BE40" s="96"/>
      <c r="BF40" s="96"/>
      <c r="BG40" s="96"/>
      <c r="BH40" s="96"/>
      <c r="BI40" s="96"/>
      <c r="BJ40" s="96"/>
      <c r="BK40" s="96"/>
      <c r="BL40" s="96"/>
      <c r="BM40" s="96"/>
    </row>
    <row r="41" spans="1:65">
      <c r="A41" s="132">
        <v>44923</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96"/>
      <c r="AE41" s="96"/>
      <c r="AF41" s="96"/>
      <c r="AG41" s="96"/>
      <c r="AH41" s="96"/>
      <c r="AI41" s="96"/>
      <c r="AJ41" s="96"/>
      <c r="AK41" s="96"/>
      <c r="AL41" s="96"/>
      <c r="AM41" s="96"/>
      <c r="AN41" s="96"/>
      <c r="AO41" s="96"/>
      <c r="AP41" s="96"/>
      <c r="AQ41" s="96"/>
      <c r="AR41" s="96"/>
      <c r="AS41" s="96"/>
      <c r="AT41" s="96"/>
      <c r="AU41" s="96"/>
      <c r="AV41" s="96"/>
      <c r="AW41" s="96"/>
      <c r="AX41" s="96"/>
      <c r="AY41" s="96"/>
      <c r="AZ41" s="96"/>
      <c r="BA41" s="96"/>
      <c r="BB41" s="96"/>
      <c r="BC41" s="96"/>
      <c r="BD41" s="96"/>
      <c r="BE41" s="96"/>
      <c r="BF41" s="96"/>
      <c r="BG41" s="96"/>
      <c r="BH41" s="96"/>
      <c r="BI41" s="96"/>
      <c r="BJ41" s="96"/>
      <c r="BK41" s="96"/>
      <c r="BL41" s="96"/>
      <c r="BM41" s="96"/>
    </row>
    <row r="42" spans="1:65">
      <c r="A42" s="132">
        <v>44924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96"/>
      <c r="AE42" s="96"/>
      <c r="AF42" s="96"/>
      <c r="AG42" s="96"/>
      <c r="AH42" s="96"/>
      <c r="AI42" s="96"/>
      <c r="AJ42" s="96"/>
      <c r="AK42" s="96"/>
      <c r="AL42" s="96"/>
      <c r="AM42" s="96"/>
      <c r="AN42" s="96"/>
      <c r="AO42" s="96"/>
      <c r="AP42" s="96"/>
      <c r="AQ42" s="96"/>
      <c r="AR42" s="96"/>
      <c r="AS42" s="96"/>
      <c r="AT42" s="96"/>
      <c r="AU42" s="96"/>
      <c r="AV42" s="96"/>
      <c r="AW42" s="96"/>
      <c r="AX42" s="96"/>
      <c r="AY42" s="96"/>
      <c r="AZ42" s="96"/>
      <c r="BA42" s="96"/>
      <c r="BB42" s="96"/>
      <c r="BC42" s="96"/>
      <c r="BD42" s="96"/>
      <c r="BE42" s="96"/>
      <c r="BF42" s="96"/>
      <c r="BG42" s="96"/>
      <c r="BH42" s="96"/>
      <c r="BI42" s="96"/>
      <c r="BJ42" s="96"/>
      <c r="BK42" s="96"/>
      <c r="BL42" s="96"/>
      <c r="BM42" s="96"/>
    </row>
    <row r="43" spans="1:65">
      <c r="A43" s="132">
        <v>44927</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6"/>
      <c r="AR43" s="96"/>
      <c r="AS43" s="96"/>
      <c r="AT43" s="96"/>
      <c r="AU43" s="96"/>
      <c r="AV43" s="96"/>
      <c r="AW43" s="96"/>
      <c r="AX43" s="96"/>
      <c r="AY43" s="96"/>
      <c r="AZ43" s="96"/>
      <c r="BA43" s="96"/>
      <c r="BB43" s="96"/>
      <c r="BC43" s="96"/>
      <c r="BD43" s="96"/>
      <c r="BE43" s="96"/>
      <c r="BF43" s="96"/>
      <c r="BG43" s="96"/>
      <c r="BH43" s="96"/>
      <c r="BI43" s="96"/>
      <c r="BJ43" s="96"/>
      <c r="BK43" s="96"/>
      <c r="BL43" s="96"/>
      <c r="BM43" s="96"/>
    </row>
    <row r="44" spans="1:65">
      <c r="A44" s="132">
        <v>44928</v>
      </c>
      <c r="B44" s="96"/>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6"/>
      <c r="AH44" s="96"/>
      <c r="AI44" s="96"/>
      <c r="AJ44" s="96"/>
      <c r="AK44" s="96"/>
      <c r="AL44" s="96"/>
      <c r="AM44" s="96"/>
      <c r="AN44" s="96"/>
      <c r="AO44" s="96"/>
      <c r="AP44" s="96"/>
      <c r="AQ44" s="96"/>
      <c r="AR44" s="96"/>
      <c r="AS44" s="96"/>
      <c r="AT44" s="96"/>
      <c r="AU44" s="96"/>
      <c r="AV44" s="96"/>
      <c r="AW44" s="96"/>
      <c r="AX44" s="96"/>
      <c r="AY44" s="96"/>
      <c r="AZ44" s="96"/>
      <c r="BA44" s="96"/>
      <c r="BB44" s="96"/>
      <c r="BC44" s="96"/>
      <c r="BD44" s="96"/>
      <c r="BE44" s="96"/>
      <c r="BF44" s="96"/>
      <c r="BG44" s="96"/>
      <c r="BH44" s="96"/>
      <c r="BI44" s="96"/>
      <c r="BJ44" s="96"/>
      <c r="BK44" s="96"/>
      <c r="BL44" s="96"/>
      <c r="BM44" s="96"/>
    </row>
    <row r="45" spans="1:65">
      <c r="A45" s="132">
        <v>44929</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c r="AI45" s="96"/>
      <c r="AJ45" s="96"/>
      <c r="AK45" s="96"/>
      <c r="AL45" s="96"/>
      <c r="AM45" s="96"/>
      <c r="AN45" s="96"/>
      <c r="AO45" s="96"/>
      <c r="AP45" s="96"/>
      <c r="AQ45" s="96"/>
      <c r="AR45" s="96"/>
      <c r="AS45" s="96"/>
      <c r="AT45" s="96"/>
      <c r="AU45" s="96"/>
      <c r="AV45" s="96"/>
      <c r="AW45" s="96"/>
      <c r="AX45" s="96"/>
      <c r="AY45" s="96"/>
      <c r="AZ45" s="96"/>
      <c r="BA45" s="96"/>
      <c r="BB45" s="96"/>
      <c r="BC45" s="96"/>
      <c r="BD45" s="96"/>
      <c r="BE45" s="96"/>
      <c r="BF45" s="96"/>
      <c r="BG45" s="96"/>
      <c r="BH45" s="96"/>
      <c r="BI45" s="96"/>
      <c r="BJ45" s="96"/>
      <c r="BK45" s="96"/>
      <c r="BL45" s="96"/>
      <c r="BM45" s="96"/>
    </row>
    <row r="46" spans="1:65">
      <c r="A46" s="132">
        <v>44930</v>
      </c>
      <c r="B46" s="96"/>
      <c r="C46" s="96"/>
      <c r="D46" s="96"/>
      <c r="E46" s="96"/>
      <c r="F46" s="96"/>
      <c r="G46" s="96"/>
      <c r="H46" s="96"/>
      <c r="I46" s="96"/>
      <c r="J46" s="96"/>
      <c r="K46" s="96"/>
      <c r="L46" s="96"/>
      <c r="M46" s="96"/>
      <c r="N46" s="96"/>
      <c r="O46" s="96"/>
      <c r="P46" s="96"/>
      <c r="Q46" s="96"/>
      <c r="R46" s="96"/>
      <c r="S46" s="96"/>
      <c r="T46" s="96"/>
      <c r="U46" s="96"/>
      <c r="V46" s="96"/>
      <c r="W46" s="96"/>
      <c r="X46" s="96"/>
      <c r="Y46" s="96"/>
      <c r="Z46" s="96"/>
      <c r="AA46" s="96"/>
      <c r="AB46" s="96"/>
      <c r="AC46" s="96"/>
      <c r="AD46" s="96"/>
      <c r="AE46" s="96"/>
      <c r="AF46" s="96"/>
      <c r="AG46" s="96"/>
      <c r="AH46" s="96"/>
      <c r="AI46" s="96"/>
      <c r="AJ46" s="96"/>
      <c r="AK46" s="96"/>
      <c r="AL46" s="96"/>
      <c r="AM46" s="96"/>
      <c r="AN46" s="96"/>
      <c r="AO46" s="96"/>
      <c r="AP46" s="96"/>
      <c r="AQ46" s="96"/>
      <c r="AR46" s="96"/>
      <c r="AS46" s="96"/>
      <c r="AT46" s="96"/>
      <c r="AU46" s="96"/>
      <c r="AV46" s="96"/>
      <c r="AW46" s="96"/>
      <c r="AX46" s="96"/>
      <c r="AY46" s="96"/>
      <c r="AZ46" s="96"/>
      <c r="BA46" s="96"/>
      <c r="BB46" s="96"/>
      <c r="BC46" s="96"/>
      <c r="BD46" s="96"/>
      <c r="BE46" s="96"/>
      <c r="BF46" s="96"/>
      <c r="BG46" s="96"/>
      <c r="BH46" s="96"/>
      <c r="BI46" s="96"/>
      <c r="BJ46" s="96"/>
      <c r="BK46" s="96"/>
      <c r="BL46" s="96"/>
      <c r="BM46" s="96"/>
    </row>
    <row r="47" spans="1:65">
      <c r="A47" s="132">
        <v>44931</v>
      </c>
      <c r="B47" s="96"/>
      <c r="C47" s="96"/>
      <c r="D47" s="96"/>
      <c r="E47" s="96"/>
      <c r="F47" s="96"/>
      <c r="G47" s="96"/>
      <c r="H47" s="96"/>
      <c r="I47" s="96"/>
      <c r="J47" s="96"/>
      <c r="K47" s="96"/>
      <c r="L47" s="96"/>
      <c r="M47" s="96"/>
      <c r="N47" s="96"/>
      <c r="O47" s="96"/>
      <c r="P47" s="96"/>
      <c r="Q47" s="96"/>
      <c r="R47" s="96"/>
      <c r="S47" s="96"/>
      <c r="T47" s="96"/>
      <c r="U47" s="96"/>
      <c r="V47" s="96"/>
      <c r="W47" s="96"/>
      <c r="X47" s="96"/>
      <c r="Y47" s="96"/>
      <c r="Z47" s="96"/>
      <c r="AA47" s="96"/>
      <c r="AB47" s="96"/>
      <c r="AC47" s="96"/>
      <c r="AD47" s="96"/>
      <c r="AE47" s="96"/>
      <c r="AF47" s="96"/>
      <c r="AG47" s="96"/>
      <c r="AH47" s="96"/>
      <c r="AI47" s="96"/>
      <c r="AJ47" s="96"/>
      <c r="AK47" s="96"/>
      <c r="AL47" s="96"/>
      <c r="AM47" s="96"/>
      <c r="AN47" s="96"/>
      <c r="AO47" s="96"/>
      <c r="AP47" s="96"/>
      <c r="AQ47" s="96"/>
      <c r="AR47" s="96"/>
      <c r="AS47" s="96"/>
      <c r="AT47" s="96"/>
      <c r="AU47" s="96"/>
      <c r="AV47" s="96"/>
      <c r="AW47" s="96"/>
      <c r="AX47" s="96"/>
      <c r="AY47" s="96"/>
      <c r="AZ47" s="96"/>
      <c r="BA47" s="96"/>
      <c r="BB47" s="96"/>
      <c r="BC47" s="96"/>
      <c r="BD47" s="96"/>
      <c r="BE47" s="96"/>
      <c r="BF47" s="96"/>
      <c r="BG47" s="96"/>
      <c r="BH47" s="96"/>
      <c r="BI47" s="96"/>
      <c r="BJ47" s="96"/>
      <c r="BK47" s="96"/>
      <c r="BL47" s="96"/>
      <c r="BM47" s="96"/>
    </row>
    <row r="48" spans="1:65">
      <c r="A48" s="132">
        <v>44934</v>
      </c>
      <c r="B48" s="96"/>
      <c r="C48" s="96"/>
      <c r="D48" s="96"/>
      <c r="E48" s="96"/>
      <c r="F48" s="96"/>
      <c r="G48" s="96"/>
      <c r="H48" s="96"/>
      <c r="I48" s="96"/>
      <c r="J48" s="96"/>
      <c r="K48" s="96"/>
      <c r="L48" s="96"/>
      <c r="M48" s="96"/>
      <c r="N48" s="96"/>
      <c r="O48" s="96"/>
      <c r="P48" s="96"/>
      <c r="Q48" s="96"/>
      <c r="R48" s="96"/>
      <c r="S48" s="96"/>
      <c r="T48" s="96"/>
      <c r="U48" s="96"/>
      <c r="V48" s="96"/>
      <c r="W48" s="96"/>
      <c r="X48" s="96"/>
      <c r="Y48" s="96"/>
      <c r="Z48" s="96"/>
      <c r="AA48" s="96"/>
      <c r="AB48" s="96"/>
      <c r="AC48" s="96"/>
      <c r="AD48" s="96"/>
      <c r="AE48" s="96"/>
      <c r="AF48" s="96"/>
      <c r="AG48" s="96"/>
      <c r="AH48" s="96"/>
      <c r="AI48" s="96"/>
      <c r="AJ48" s="96"/>
      <c r="AK48" s="96"/>
      <c r="AL48" s="96"/>
      <c r="AM48" s="96"/>
      <c r="AN48" s="96"/>
      <c r="AO48" s="96"/>
      <c r="AP48" s="96"/>
      <c r="AQ48" s="96"/>
      <c r="AR48" s="96"/>
      <c r="AS48" s="96"/>
      <c r="AT48" s="96"/>
      <c r="AU48" s="96"/>
      <c r="AV48" s="96"/>
      <c r="AW48" s="96"/>
      <c r="AX48" s="96"/>
      <c r="AY48" s="96"/>
      <c r="AZ48" s="96"/>
      <c r="BA48" s="96"/>
      <c r="BB48" s="96"/>
      <c r="BC48" s="96"/>
      <c r="BD48" s="96"/>
      <c r="BE48" s="96"/>
      <c r="BF48" s="96"/>
      <c r="BG48" s="96"/>
      <c r="BH48" s="96"/>
      <c r="BI48" s="96"/>
      <c r="BJ48" s="96"/>
      <c r="BK48" s="96"/>
      <c r="BL48" s="96"/>
      <c r="BM48" s="96"/>
    </row>
    <row r="49" spans="1:65">
      <c r="A49" s="132">
        <v>44935</v>
      </c>
      <c r="B49" s="96"/>
      <c r="C49" s="96"/>
      <c r="D49" s="96"/>
      <c r="E49" s="96"/>
      <c r="F49" s="96"/>
      <c r="G49" s="96"/>
      <c r="H49" s="96"/>
      <c r="I49" s="96"/>
      <c r="J49" s="96"/>
      <c r="K49" s="96"/>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96"/>
      <c r="AL49" s="96"/>
      <c r="AM49" s="96"/>
      <c r="AN49" s="96"/>
      <c r="AO49" s="96"/>
      <c r="AP49" s="96"/>
      <c r="AQ49" s="96"/>
      <c r="AR49" s="96"/>
      <c r="AS49" s="96"/>
      <c r="AT49" s="96"/>
      <c r="AU49" s="96"/>
      <c r="AV49" s="96"/>
      <c r="AW49" s="96"/>
      <c r="AX49" s="96"/>
      <c r="AY49" s="96"/>
      <c r="AZ49" s="96"/>
      <c r="BA49" s="96"/>
      <c r="BB49" s="96"/>
      <c r="BC49" s="96"/>
      <c r="BD49" s="96"/>
      <c r="BE49" s="96"/>
      <c r="BF49" s="96"/>
      <c r="BG49" s="96"/>
      <c r="BH49" s="96"/>
      <c r="BI49" s="96"/>
      <c r="BJ49" s="96"/>
      <c r="BK49" s="96"/>
      <c r="BL49" s="96"/>
      <c r="BM49" s="96"/>
    </row>
    <row r="50" spans="1:65">
      <c r="A50" s="132">
        <v>44936</v>
      </c>
      <c r="B50" s="96"/>
      <c r="C50" s="96"/>
      <c r="D50" s="96"/>
      <c r="E50" s="96"/>
      <c r="F50" s="96"/>
      <c r="G50" s="96"/>
      <c r="H50" s="96"/>
      <c r="I50" s="96"/>
      <c r="J50" s="96"/>
      <c r="K50" s="96"/>
      <c r="L50" s="96"/>
      <c r="M50" s="96"/>
      <c r="N50" s="96"/>
      <c r="O50" s="96"/>
      <c r="P50" s="96"/>
      <c r="Q50" s="96"/>
      <c r="R50" s="96"/>
      <c r="S50" s="96"/>
      <c r="T50" s="96"/>
      <c r="U50" s="96"/>
      <c r="V50" s="96"/>
      <c r="W50" s="96"/>
      <c r="X50" s="96"/>
      <c r="Y50" s="96"/>
      <c r="Z50" s="96"/>
      <c r="AA50" s="96"/>
      <c r="AB50" s="96"/>
      <c r="AC50" s="96"/>
      <c r="AD50" s="96"/>
      <c r="AE50" s="96"/>
      <c r="AF50" s="96"/>
      <c r="AG50" s="96"/>
      <c r="AH50" s="96"/>
      <c r="AI50" s="96"/>
      <c r="AJ50" s="96"/>
      <c r="AK50" s="96"/>
      <c r="AL50" s="96"/>
      <c r="AM50" s="96"/>
      <c r="AN50" s="96"/>
      <c r="AO50" s="96"/>
      <c r="AP50" s="96"/>
      <c r="AQ50" s="96"/>
      <c r="AR50" s="96"/>
      <c r="AS50" s="96"/>
      <c r="AT50" s="96"/>
      <c r="AU50" s="96"/>
      <c r="AV50" s="96"/>
      <c r="AW50" s="96"/>
      <c r="AX50" s="96"/>
      <c r="AY50" s="96"/>
      <c r="AZ50" s="96"/>
      <c r="BA50" s="96"/>
      <c r="BB50" s="96"/>
      <c r="BC50" s="96"/>
      <c r="BD50" s="96"/>
      <c r="BE50" s="96"/>
      <c r="BF50" s="96"/>
      <c r="BG50" s="96"/>
      <c r="BH50" s="96"/>
      <c r="BI50" s="96"/>
      <c r="BJ50" s="96"/>
      <c r="BK50" s="96"/>
      <c r="BL50" s="96"/>
      <c r="BM50" s="96"/>
    </row>
    <row r="51" spans="1:65">
      <c r="A51" s="132">
        <v>44938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c r="AI51" s="96"/>
      <c r="AJ51" s="96"/>
      <c r="AK51" s="96"/>
      <c r="AL51" s="96"/>
      <c r="AM51" s="96"/>
      <c r="AN51" s="96"/>
      <c r="AO51" s="96"/>
      <c r="AP51" s="96"/>
      <c r="AQ51" s="96"/>
      <c r="AR51" s="96"/>
      <c r="AS51" s="96"/>
      <c r="AT51" s="96"/>
      <c r="AU51" s="96"/>
      <c r="AV51" s="96"/>
      <c r="AW51" s="96"/>
      <c r="AX51" s="96"/>
      <c r="AY51" s="96"/>
      <c r="AZ51" s="96"/>
      <c r="BA51" s="96"/>
      <c r="BB51" s="96"/>
      <c r="BC51" s="96"/>
      <c r="BD51" s="96"/>
      <c r="BE51" s="96"/>
      <c r="BF51" s="96"/>
      <c r="BG51" s="96"/>
      <c r="BH51" s="96"/>
      <c r="BI51" s="96"/>
      <c r="BJ51" s="96"/>
      <c r="BK51" s="96"/>
      <c r="BL51" s="96"/>
      <c r="BM51" s="96"/>
    </row>
    <row r="52" spans="1:65">
      <c r="A52" s="132">
        <v>44943</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96"/>
      <c r="AL52" s="96"/>
      <c r="AM52" s="96"/>
      <c r="AN52" s="96"/>
      <c r="AO52" s="96"/>
      <c r="AP52" s="96"/>
      <c r="AQ52" s="96"/>
      <c r="AR52" s="96"/>
      <c r="AS52" s="96"/>
      <c r="AT52" s="96"/>
      <c r="AU52" s="96"/>
      <c r="AV52" s="96"/>
      <c r="AW52" s="96"/>
      <c r="AX52" s="96"/>
      <c r="AY52" s="96"/>
      <c r="AZ52" s="96"/>
      <c r="BA52" s="96"/>
      <c r="BB52" s="96"/>
      <c r="BC52" s="96"/>
      <c r="BD52" s="96"/>
      <c r="BE52" s="96"/>
      <c r="BF52" s="96"/>
      <c r="BG52" s="96"/>
      <c r="BH52" s="96"/>
      <c r="BI52" s="96"/>
      <c r="BJ52" s="96"/>
      <c r="BK52" s="96"/>
      <c r="BL52" s="96"/>
      <c r="BM52" s="96"/>
    </row>
    <row r="53" spans="1:65">
      <c r="A53" s="132">
        <v>44944</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96"/>
      <c r="AE53" s="96"/>
      <c r="AF53" s="96"/>
      <c r="AG53" s="96"/>
      <c r="AH53" s="96"/>
      <c r="AI53" s="96"/>
      <c r="AJ53" s="96"/>
      <c r="AK53" s="96"/>
      <c r="AL53" s="96"/>
      <c r="AM53" s="96"/>
      <c r="AN53" s="96"/>
      <c r="AO53" s="96"/>
      <c r="AP53" s="96"/>
      <c r="AQ53" s="96"/>
      <c r="AR53" s="96"/>
      <c r="AS53" s="96"/>
      <c r="AT53" s="96"/>
      <c r="AU53" s="96"/>
      <c r="AV53" s="96"/>
      <c r="AW53" s="96"/>
      <c r="AX53" s="96"/>
      <c r="AY53" s="96"/>
      <c r="AZ53" s="96"/>
      <c r="BA53" s="96"/>
      <c r="BB53" s="96"/>
      <c r="BC53" s="96"/>
      <c r="BD53" s="96"/>
      <c r="BE53" s="96"/>
      <c r="BF53" s="96"/>
      <c r="BG53" s="96"/>
      <c r="BH53" s="96"/>
      <c r="BI53" s="96"/>
      <c r="BJ53" s="96"/>
      <c r="BK53" s="96"/>
      <c r="BL53" s="96"/>
      <c r="BM53" s="96"/>
    </row>
    <row r="54" spans="1:65">
      <c r="A54" s="132">
        <v>44945</v>
      </c>
      <c r="B54" s="96"/>
      <c r="C54" s="96"/>
      <c r="D54" s="96"/>
      <c r="E54" s="96"/>
      <c r="F54" s="96"/>
      <c r="G54" s="96"/>
      <c r="H54" s="96"/>
      <c r="I54" s="96"/>
      <c r="J54" s="96"/>
      <c r="K54" s="96"/>
      <c r="L54" s="96"/>
      <c r="M54" s="96"/>
      <c r="N54" s="96"/>
      <c r="O54" s="96"/>
      <c r="P54" s="96"/>
      <c r="Q54" s="96"/>
      <c r="R54" s="96"/>
      <c r="S54" s="96"/>
      <c r="T54" s="96"/>
      <c r="U54" s="96"/>
      <c r="V54" s="96"/>
      <c r="W54" s="96"/>
      <c r="X54" s="96"/>
      <c r="Y54" s="96"/>
      <c r="Z54" s="96"/>
      <c r="AA54" s="96"/>
      <c r="AB54" s="96"/>
      <c r="AC54" s="96"/>
      <c r="AD54" s="96"/>
      <c r="AE54" s="96"/>
      <c r="AF54" s="96"/>
      <c r="AG54" s="96"/>
      <c r="AH54" s="96"/>
      <c r="AI54" s="96"/>
      <c r="AJ54" s="96"/>
      <c r="AK54" s="96"/>
      <c r="AL54" s="96"/>
      <c r="AM54" s="96"/>
      <c r="AN54" s="96"/>
      <c r="AO54" s="96"/>
      <c r="AP54" s="96"/>
      <c r="AQ54" s="96"/>
      <c r="AR54" s="96"/>
      <c r="AS54" s="96"/>
      <c r="AT54" s="96"/>
      <c r="AU54" s="96"/>
      <c r="AV54" s="96"/>
      <c r="AW54" s="96"/>
      <c r="AX54" s="96"/>
      <c r="AY54" s="96"/>
      <c r="AZ54" s="96"/>
      <c r="BA54" s="96"/>
      <c r="BB54" s="96"/>
      <c r="BC54" s="96"/>
      <c r="BD54" s="96"/>
      <c r="BE54" s="96"/>
      <c r="BF54" s="96"/>
      <c r="BG54" s="96"/>
      <c r="BH54" s="96"/>
      <c r="BI54" s="96"/>
      <c r="BJ54" s="96"/>
      <c r="BK54" s="96"/>
      <c r="BL54" s="96"/>
      <c r="BM54" s="96"/>
    </row>
    <row r="55" spans="1:65">
      <c r="A55" s="132">
        <v>44949</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96"/>
      <c r="AL55" s="96"/>
      <c r="AM55" s="96"/>
      <c r="AN55" s="96"/>
      <c r="AO55" s="96"/>
      <c r="AP55" s="96"/>
      <c r="AQ55" s="96"/>
      <c r="AR55" s="96"/>
      <c r="AS55" s="96"/>
      <c r="AT55" s="96"/>
      <c r="AU55" s="96"/>
      <c r="AV55" s="96"/>
      <c r="AW55" s="96"/>
      <c r="AX55" s="96"/>
      <c r="AY55" s="96"/>
      <c r="AZ55" s="96"/>
      <c r="BA55" s="96"/>
      <c r="BB55" s="96"/>
      <c r="BC55" s="96"/>
      <c r="BD55" s="96"/>
      <c r="BE55" s="96"/>
      <c r="BF55" s="96"/>
      <c r="BG55" s="96"/>
      <c r="BH55" s="96"/>
      <c r="BI55" s="96"/>
      <c r="BJ55" s="96"/>
      <c r="BK55" s="96"/>
      <c r="BL55" s="96"/>
      <c r="BM55" s="96"/>
    </row>
    <row r="56" spans="1:65">
      <c r="A56" s="132">
        <v>44950</v>
      </c>
      <c r="B56" s="96"/>
      <c r="C56" s="96"/>
      <c r="D56" s="96"/>
      <c r="E56" s="96"/>
      <c r="F56" s="96"/>
      <c r="G56" s="96"/>
      <c r="H56" s="96"/>
      <c r="I56" s="96"/>
      <c r="J56" s="96"/>
      <c r="K56" s="96"/>
      <c r="L56" s="96"/>
      <c r="M56" s="96"/>
      <c r="N56" s="96"/>
      <c r="O56" s="96"/>
      <c r="P56" s="96"/>
      <c r="Q56" s="96"/>
      <c r="R56" s="96"/>
      <c r="S56" s="96"/>
      <c r="T56" s="96"/>
      <c r="U56" s="96"/>
      <c r="V56" s="96"/>
      <c r="W56" s="96"/>
      <c r="X56" s="96"/>
      <c r="Y56" s="96"/>
      <c r="Z56" s="96"/>
      <c r="AA56" s="96"/>
      <c r="AB56" s="96"/>
      <c r="AC56" s="96"/>
      <c r="AD56" s="96"/>
      <c r="AE56" s="96"/>
      <c r="AF56" s="96"/>
      <c r="AG56" s="96"/>
      <c r="AH56" s="96"/>
      <c r="AI56" s="96"/>
      <c r="AJ56" s="96"/>
      <c r="AK56" s="96"/>
      <c r="AL56" s="96"/>
      <c r="AM56" s="96"/>
      <c r="AN56" s="96"/>
      <c r="AO56" s="96"/>
      <c r="AP56" s="96"/>
      <c r="AQ56" s="96"/>
      <c r="AR56" s="96"/>
      <c r="AS56" s="96"/>
      <c r="AT56" s="96"/>
      <c r="AU56" s="96"/>
      <c r="AV56" s="96"/>
      <c r="AW56" s="96"/>
      <c r="AX56" s="96"/>
      <c r="AY56" s="96"/>
      <c r="AZ56" s="96"/>
      <c r="BA56" s="96"/>
      <c r="BB56" s="96"/>
      <c r="BC56" s="96"/>
      <c r="BD56" s="96"/>
      <c r="BE56" s="96"/>
      <c r="BF56" s="96"/>
      <c r="BG56" s="96"/>
      <c r="BH56" s="96"/>
      <c r="BI56" s="96"/>
      <c r="BJ56" s="96"/>
      <c r="BK56" s="96"/>
      <c r="BL56" s="96"/>
      <c r="BM56" s="96"/>
    </row>
    <row r="57" spans="1:65">
      <c r="A57" s="132">
        <v>44951</v>
      </c>
      <c r="B57" s="96"/>
      <c r="C57" s="96"/>
      <c r="D57" s="96"/>
      <c r="E57" s="96"/>
      <c r="F57" s="96"/>
      <c r="G57" s="96"/>
      <c r="H57" s="96"/>
      <c r="I57" s="96"/>
      <c r="J57" s="96"/>
      <c r="K57" s="96"/>
      <c r="L57" s="96"/>
      <c r="M57" s="96"/>
      <c r="N57" s="96"/>
      <c r="O57" s="96"/>
      <c r="P57" s="96"/>
      <c r="Q57" s="96"/>
      <c r="R57" s="96"/>
      <c r="S57" s="96"/>
      <c r="T57" s="96"/>
      <c r="U57" s="96"/>
      <c r="V57" s="96"/>
      <c r="W57" s="96"/>
      <c r="X57" s="96"/>
      <c r="Y57" s="96"/>
      <c r="Z57" s="96"/>
      <c r="AA57" s="96"/>
      <c r="AB57" s="96"/>
      <c r="AC57" s="96"/>
      <c r="AD57" s="96"/>
      <c r="AE57" s="96"/>
      <c r="AF57" s="96"/>
      <c r="AG57" s="96"/>
      <c r="AH57" s="96"/>
      <c r="AI57" s="96"/>
      <c r="AJ57" s="96"/>
      <c r="AK57" s="96"/>
      <c r="AL57" s="96"/>
      <c r="AM57" s="96"/>
      <c r="AN57" s="96"/>
      <c r="AO57" s="96"/>
      <c r="AP57" s="96"/>
      <c r="AQ57" s="96"/>
      <c r="AR57" s="96"/>
      <c r="AS57" s="96"/>
      <c r="AT57" s="96"/>
      <c r="AU57" s="96"/>
      <c r="AV57" s="96"/>
      <c r="AW57" s="96"/>
      <c r="AX57" s="96"/>
      <c r="AY57" s="96"/>
      <c r="AZ57" s="96"/>
      <c r="BA57" s="96"/>
      <c r="BB57" s="96"/>
      <c r="BC57" s="96"/>
      <c r="BD57" s="96"/>
      <c r="BE57" s="96"/>
      <c r="BF57" s="96"/>
      <c r="BG57" s="96"/>
      <c r="BH57" s="96"/>
      <c r="BI57" s="96"/>
      <c r="BJ57" s="96"/>
      <c r="BK57" s="96"/>
      <c r="BL57" s="96"/>
      <c r="BM57" s="96"/>
    </row>
    <row r="58" spans="1:65">
      <c r="A58" s="132">
        <v>44952</v>
      </c>
      <c r="B58" s="96"/>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6"/>
      <c r="AT58" s="96"/>
      <c r="AU58" s="96"/>
      <c r="AV58" s="96"/>
      <c r="AW58" s="96"/>
      <c r="AX58" s="96"/>
      <c r="AY58" s="96"/>
      <c r="AZ58" s="96"/>
      <c r="BA58" s="96"/>
      <c r="BB58" s="96"/>
      <c r="BC58" s="96"/>
      <c r="BD58" s="96"/>
      <c r="BE58" s="96"/>
      <c r="BF58" s="96"/>
      <c r="BG58" s="96"/>
      <c r="BH58" s="96"/>
      <c r="BI58" s="96"/>
      <c r="BJ58" s="96"/>
      <c r="BK58" s="96"/>
      <c r="BL58" s="96"/>
      <c r="BM58" s="96"/>
    </row>
    <row r="59" spans="1:65">
      <c r="A59" s="132">
        <v>44955</v>
      </c>
      <c r="B59" s="96"/>
      <c r="C59" s="96"/>
      <c r="D59" s="96"/>
      <c r="E59" s="96"/>
      <c r="F59" s="96"/>
      <c r="G59" s="96"/>
      <c r="H59" s="96"/>
      <c r="I59" s="96"/>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c r="AL59" s="96"/>
      <c r="AM59" s="96"/>
      <c r="AN59" s="96"/>
      <c r="AO59" s="96"/>
      <c r="AP59" s="96"/>
      <c r="AQ59" s="96"/>
      <c r="AR59" s="96"/>
      <c r="AS59" s="96"/>
      <c r="AT59" s="96"/>
      <c r="AU59" s="96"/>
      <c r="AV59" s="96"/>
      <c r="AW59" s="96"/>
      <c r="AX59" s="96"/>
      <c r="AY59" s="96"/>
      <c r="AZ59" s="96"/>
      <c r="BA59" s="96"/>
      <c r="BB59" s="96"/>
      <c r="BC59" s="96"/>
      <c r="BD59" s="96"/>
      <c r="BE59" s="96"/>
      <c r="BF59" s="96"/>
      <c r="BG59" s="96"/>
      <c r="BH59" s="96"/>
      <c r="BI59" s="96"/>
      <c r="BJ59" s="96"/>
      <c r="BK59" s="96"/>
      <c r="BL59" s="96"/>
      <c r="BM59" s="96"/>
    </row>
    <row r="60" spans="1:65">
      <c r="A60" s="132">
        <v>44956</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c r="AL60" s="96"/>
      <c r="AM60" s="96"/>
      <c r="AN60" s="96"/>
      <c r="AO60" s="96"/>
      <c r="AP60" s="96"/>
      <c r="AQ60" s="96"/>
      <c r="AR60" s="96"/>
      <c r="AS60" s="96"/>
      <c r="AT60" s="96"/>
      <c r="AU60" s="96"/>
      <c r="AV60" s="96"/>
      <c r="AW60" s="96"/>
      <c r="AX60" s="96"/>
      <c r="AY60" s="96"/>
      <c r="AZ60" s="96"/>
      <c r="BA60" s="96"/>
      <c r="BB60" s="96"/>
      <c r="BC60" s="96"/>
      <c r="BD60" s="96"/>
      <c r="BE60" s="96"/>
      <c r="BF60" s="96"/>
      <c r="BG60" s="96"/>
      <c r="BH60" s="96"/>
      <c r="BI60" s="96"/>
      <c r="BJ60" s="96"/>
      <c r="BK60" s="96"/>
      <c r="BL60" s="96"/>
      <c r="BM60" s="96"/>
    </row>
    <row r="61" spans="1:65">
      <c r="A61" s="132">
        <v>44957</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row>
    <row r="62" spans="1:65">
      <c r="A62" s="132">
        <v>44958</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6"/>
      <c r="AG62" s="96"/>
      <c r="AH62" s="96"/>
      <c r="AI62" s="9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row>
    <row r="63" spans="1:65">
      <c r="A63" s="132">
        <v>44959</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96"/>
      <c r="AE63" s="96"/>
      <c r="AF63" s="96"/>
      <c r="AG63" s="96"/>
      <c r="AH63" s="96"/>
      <c r="AI63" s="96"/>
      <c r="AJ63" s="96"/>
      <c r="AK63" s="96"/>
      <c r="AL63" s="96"/>
      <c r="AM63" s="96"/>
      <c r="AN63" s="96"/>
      <c r="AO63" s="96"/>
      <c r="AP63" s="96"/>
      <c r="AQ63" s="96"/>
      <c r="AR63" s="96"/>
      <c r="AS63" s="96"/>
      <c r="AT63" s="96"/>
      <c r="AU63" s="96"/>
      <c r="AV63" s="96"/>
      <c r="AW63" s="96"/>
      <c r="AX63" s="96"/>
      <c r="AY63" s="96"/>
      <c r="AZ63" s="96"/>
      <c r="BA63" s="96"/>
      <c r="BB63" s="96"/>
      <c r="BC63" s="96"/>
      <c r="BD63" s="96"/>
      <c r="BE63" s="96"/>
      <c r="BF63" s="96"/>
      <c r="BG63" s="96"/>
      <c r="BH63" s="96"/>
      <c r="BI63" s="96"/>
      <c r="BJ63" s="96"/>
      <c r="BK63" s="96"/>
      <c r="BL63" s="96"/>
      <c r="BM63" s="96"/>
    </row>
    <row r="64" spans="1:65">
      <c r="A64" s="132">
        <v>44962</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96"/>
      <c r="AL64" s="96"/>
      <c r="AM64" s="96"/>
      <c r="AN64" s="96"/>
      <c r="AO64" s="96"/>
      <c r="AP64" s="96"/>
      <c r="AQ64" s="96"/>
      <c r="AR64" s="96"/>
      <c r="AS64" s="96"/>
      <c r="AT64" s="96"/>
      <c r="AU64" s="96"/>
      <c r="AV64" s="96"/>
      <c r="AW64" s="96"/>
      <c r="AX64" s="96"/>
      <c r="AY64" s="96"/>
      <c r="AZ64" s="96"/>
      <c r="BA64" s="96"/>
      <c r="BB64" s="96"/>
      <c r="BC64" s="96"/>
      <c r="BD64" s="96"/>
      <c r="BE64" s="96"/>
      <c r="BF64" s="96"/>
      <c r="BG64" s="96"/>
      <c r="BH64" s="96"/>
      <c r="BI64" s="96"/>
      <c r="BJ64" s="96"/>
      <c r="BK64" s="96"/>
      <c r="BL64" s="96"/>
      <c r="BM64" s="96"/>
    </row>
    <row r="65" spans="1:65">
      <c r="A65" s="132">
        <v>44963</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96"/>
      <c r="AE65" s="96"/>
      <c r="AF65" s="96"/>
      <c r="AG65" s="96"/>
      <c r="AH65" s="96"/>
      <c r="AI65" s="96"/>
      <c r="AJ65" s="96"/>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6"/>
      <c r="BJ65" s="96"/>
      <c r="BK65" s="96"/>
      <c r="BL65" s="96"/>
      <c r="BM65" s="96"/>
    </row>
    <row r="66" spans="1:65">
      <c r="A66" s="132">
        <v>44964</v>
      </c>
      <c r="B66" s="96"/>
      <c r="C66" s="96"/>
      <c r="D66" s="96"/>
      <c r="E66" s="96"/>
      <c r="F66" s="96"/>
      <c r="G66" s="96"/>
      <c r="H66" s="96"/>
      <c r="I66" s="96"/>
      <c r="J66" s="96"/>
      <c r="K66" s="96"/>
      <c r="L66" s="96"/>
      <c r="M66" s="96"/>
      <c r="N66" s="96"/>
      <c r="O66" s="96"/>
      <c r="P66" s="96"/>
      <c r="Q66" s="96"/>
      <c r="R66" s="96"/>
      <c r="S66" s="96"/>
      <c r="T66" s="96"/>
      <c r="U66" s="96"/>
      <c r="V66" s="96"/>
      <c r="W66" s="96"/>
      <c r="X66" s="96"/>
      <c r="Y66" s="96"/>
      <c r="Z66" s="96"/>
      <c r="AA66" s="96"/>
      <c r="AB66" s="96"/>
      <c r="AC66" s="96"/>
      <c r="AD66" s="96"/>
      <c r="AE66" s="96"/>
      <c r="AF66" s="96"/>
      <c r="AG66" s="96"/>
      <c r="AH66" s="96"/>
      <c r="AI66" s="96"/>
      <c r="AJ66" s="96"/>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6"/>
      <c r="BJ66" s="96"/>
      <c r="BK66" s="96"/>
      <c r="BL66" s="96"/>
      <c r="BM66" s="96"/>
    </row>
    <row r="67" spans="1:65">
      <c r="A67" s="132">
        <v>44965</v>
      </c>
      <c r="B67" s="96"/>
      <c r="C67" s="96"/>
      <c r="D67" s="96"/>
      <c r="E67" s="96"/>
      <c r="F67" s="96"/>
      <c r="G67" s="96"/>
      <c r="H67" s="96"/>
      <c r="I67" s="96"/>
      <c r="J67" s="96"/>
      <c r="K67" s="96"/>
      <c r="L67" s="96"/>
      <c r="M67" s="96"/>
      <c r="N67" s="96"/>
      <c r="O67" s="96"/>
      <c r="P67" s="96"/>
      <c r="Q67" s="96"/>
      <c r="R67" s="96"/>
      <c r="S67" s="96"/>
      <c r="T67" s="96"/>
      <c r="U67" s="96"/>
      <c r="V67" s="96"/>
      <c r="W67" s="96"/>
      <c r="X67" s="96"/>
      <c r="Y67" s="96"/>
      <c r="Z67" s="96"/>
      <c r="AA67" s="96"/>
      <c r="AB67" s="96"/>
      <c r="AC67" s="96"/>
      <c r="AD67" s="96"/>
      <c r="AE67" s="96"/>
      <c r="AF67" s="96"/>
      <c r="AG67" s="96"/>
      <c r="AH67" s="96"/>
      <c r="AI67" s="96"/>
      <c r="AJ67" s="96"/>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6"/>
      <c r="BJ67" s="96"/>
      <c r="BK67" s="96"/>
      <c r="BL67" s="96"/>
      <c r="BM67" s="96"/>
    </row>
    <row r="68" spans="1:65">
      <c r="A68" s="132">
        <v>44966</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96"/>
      <c r="AE68" s="96"/>
      <c r="AF68" s="96"/>
      <c r="AG68" s="96"/>
      <c r="AH68" s="96"/>
      <c r="AI68" s="96"/>
      <c r="AJ68" s="96"/>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6"/>
      <c r="BJ68" s="96"/>
      <c r="BK68" s="96"/>
      <c r="BL68" s="96"/>
      <c r="BM68" s="96"/>
    </row>
    <row r="69" spans="1:65">
      <c r="A69" s="132">
        <v>44969</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96"/>
      <c r="AI69" s="96"/>
      <c r="AJ69" s="96"/>
      <c r="AK69" s="96"/>
      <c r="AL69" s="96"/>
      <c r="AM69" s="96"/>
      <c r="AN69" s="96"/>
      <c r="AO69" s="96"/>
      <c r="AP69" s="96"/>
      <c r="AQ69" s="96"/>
      <c r="AR69" s="96"/>
      <c r="AS69" s="96"/>
      <c r="AT69" s="96"/>
      <c r="AU69" s="96"/>
      <c r="AV69" s="96"/>
      <c r="AW69" s="96"/>
      <c r="AX69" s="96"/>
      <c r="AY69" s="96"/>
      <c r="AZ69" s="96"/>
      <c r="BA69" s="96"/>
      <c r="BB69" s="96"/>
      <c r="BC69" s="96"/>
      <c r="BD69" s="96"/>
      <c r="BE69" s="96"/>
      <c r="BF69" s="96"/>
      <c r="BG69" s="96"/>
      <c r="BH69" s="96"/>
      <c r="BI69" s="96"/>
      <c r="BJ69" s="96"/>
      <c r="BK69" s="96"/>
      <c r="BL69" s="96"/>
      <c r="BM69" s="96"/>
    </row>
    <row r="70" spans="1:65">
      <c r="A70" s="132">
        <v>44970</v>
      </c>
      <c r="B70" s="96"/>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96"/>
      <c r="AL70" s="96"/>
      <c r="AM70" s="96"/>
      <c r="AN70" s="96"/>
      <c r="AO70" s="96"/>
      <c r="AP70" s="96"/>
      <c r="AQ70" s="96"/>
      <c r="AR70" s="96"/>
      <c r="AS70" s="96"/>
      <c r="AT70" s="96"/>
      <c r="AU70" s="96"/>
      <c r="AV70" s="96"/>
      <c r="AW70" s="96"/>
      <c r="AX70" s="96"/>
      <c r="AY70" s="96"/>
      <c r="AZ70" s="96"/>
      <c r="BA70" s="96"/>
      <c r="BB70" s="96"/>
      <c r="BC70" s="96"/>
      <c r="BD70" s="96"/>
      <c r="BE70" s="96"/>
      <c r="BF70" s="96"/>
      <c r="BG70" s="96"/>
      <c r="BH70" s="96"/>
      <c r="BI70" s="96"/>
      <c r="BJ70" s="96"/>
      <c r="BK70" s="96"/>
      <c r="BL70" s="96"/>
      <c r="BM70" s="96"/>
    </row>
    <row r="71" spans="1:65">
      <c r="A71" s="132">
        <v>44971</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c r="AE71" s="96"/>
      <c r="AF71" s="96"/>
      <c r="AG71" s="96"/>
      <c r="AH71" s="96"/>
      <c r="AI71" s="96"/>
      <c r="AJ71" s="96"/>
      <c r="AK71" s="96"/>
      <c r="AL71" s="96"/>
      <c r="AM71" s="96"/>
      <c r="AN71" s="96"/>
      <c r="AO71" s="96"/>
      <c r="AP71" s="96"/>
      <c r="AQ71" s="96"/>
      <c r="AR71" s="96"/>
      <c r="AS71" s="96"/>
      <c r="AT71" s="96"/>
      <c r="AU71" s="96"/>
      <c r="AV71" s="96"/>
      <c r="AW71" s="96"/>
      <c r="AX71" s="96"/>
      <c r="AY71" s="96"/>
      <c r="AZ71" s="96"/>
      <c r="BA71" s="96"/>
      <c r="BB71" s="96"/>
      <c r="BC71" s="96"/>
      <c r="BD71" s="96"/>
      <c r="BE71" s="96"/>
      <c r="BF71" s="96"/>
      <c r="BG71" s="96"/>
      <c r="BH71" s="96"/>
      <c r="BI71" s="96"/>
      <c r="BJ71" s="96"/>
      <c r="BK71" s="96"/>
      <c r="BL71" s="96"/>
      <c r="BM71" s="96"/>
    </row>
    <row r="72" spans="1:65">
      <c r="A72" s="132">
        <v>44972</v>
      </c>
      <c r="B72" s="96"/>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6"/>
      <c r="AH72" s="96"/>
      <c r="AI72" s="96"/>
      <c r="AJ72" s="96"/>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6"/>
      <c r="BJ72" s="96"/>
      <c r="BK72" s="96"/>
      <c r="BL72" s="96"/>
      <c r="BM72" s="96"/>
    </row>
    <row r="73" spans="1:65">
      <c r="A73" s="132">
        <v>44973</v>
      </c>
      <c r="B73" s="96"/>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6"/>
      <c r="BJ73" s="96"/>
      <c r="BK73" s="96"/>
      <c r="BL73" s="96"/>
      <c r="BM73" s="96"/>
    </row>
    <row r="74" spans="1:65">
      <c r="A74" s="132">
        <v>44974</v>
      </c>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96"/>
      <c r="AI74" s="96"/>
      <c r="AJ74" s="96"/>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6"/>
      <c r="BJ74" s="96"/>
      <c r="BK74" s="96"/>
      <c r="BL74" s="96"/>
      <c r="BM74" s="96"/>
    </row>
    <row r="75" spans="1:65">
      <c r="A75" s="132">
        <v>44975</v>
      </c>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6"/>
      <c r="AH75" s="96"/>
      <c r="AI75" s="96"/>
      <c r="AJ75" s="96"/>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6"/>
      <c r="BJ75" s="96"/>
      <c r="BK75" s="96"/>
      <c r="BL75" s="96"/>
      <c r="BM75" s="96"/>
    </row>
    <row r="76" spans="1:65">
      <c r="A76" s="132">
        <v>44976</v>
      </c>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96"/>
      <c r="AL76" s="96"/>
      <c r="AM76" s="96"/>
      <c r="AN76" s="96"/>
      <c r="AO76" s="96"/>
      <c r="AP76" s="96"/>
      <c r="AQ76" s="96"/>
      <c r="AR76" s="96"/>
      <c r="AS76" s="96"/>
      <c r="AT76" s="96"/>
      <c r="AU76" s="96"/>
      <c r="AV76" s="96"/>
      <c r="AW76" s="96"/>
      <c r="AX76" s="96"/>
      <c r="AY76" s="96"/>
      <c r="AZ76" s="96"/>
      <c r="BA76" s="96"/>
      <c r="BB76" s="96"/>
      <c r="BC76" s="96"/>
      <c r="BD76" s="96"/>
      <c r="BE76" s="96"/>
      <c r="BF76" s="96"/>
      <c r="BG76" s="96"/>
      <c r="BH76" s="96"/>
      <c r="BI76" s="96"/>
      <c r="BJ76" s="96"/>
      <c r="BK76" s="96"/>
      <c r="BL76" s="96"/>
      <c r="BM76" s="96"/>
    </row>
    <row r="77" spans="1:65">
      <c r="A77" s="132">
        <v>44977</v>
      </c>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6"/>
      <c r="AH77" s="96"/>
      <c r="AI77" s="96"/>
      <c r="AJ77" s="96"/>
      <c r="AK77" s="96"/>
      <c r="AL77" s="96"/>
      <c r="AM77" s="96"/>
      <c r="AN77" s="96"/>
      <c r="AO77" s="96"/>
      <c r="AP77" s="96"/>
      <c r="AQ77" s="96"/>
      <c r="AR77" s="96"/>
      <c r="AS77" s="96"/>
      <c r="AT77" s="96"/>
      <c r="AU77" s="96"/>
      <c r="AV77" s="96"/>
      <c r="AW77" s="96"/>
      <c r="AX77" s="96"/>
      <c r="AY77" s="96"/>
      <c r="AZ77" s="96"/>
      <c r="BA77" s="96"/>
      <c r="BB77" s="96"/>
      <c r="BC77" s="96"/>
      <c r="BD77" s="96"/>
      <c r="BE77" s="96"/>
      <c r="BF77" s="96"/>
      <c r="BG77" s="96"/>
      <c r="BH77" s="96"/>
      <c r="BI77" s="96"/>
      <c r="BJ77" s="96"/>
      <c r="BK77" s="96"/>
      <c r="BL77" s="96"/>
      <c r="BM77" s="96"/>
    </row>
    <row r="78" spans="1:65">
      <c r="A78" s="132">
        <v>44978</v>
      </c>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6"/>
      <c r="AH78" s="96"/>
      <c r="AI78" s="96"/>
      <c r="AJ78" s="96"/>
      <c r="AK78" s="96"/>
      <c r="AL78" s="96"/>
      <c r="AM78" s="96"/>
      <c r="AN78" s="96"/>
      <c r="AO78" s="96"/>
      <c r="AP78" s="96"/>
      <c r="AQ78" s="96"/>
      <c r="AR78" s="96"/>
      <c r="AS78" s="96"/>
      <c r="AT78" s="96"/>
      <c r="AU78" s="96"/>
      <c r="AV78" s="96"/>
      <c r="AW78" s="96"/>
      <c r="AX78" s="96"/>
      <c r="AY78" s="96"/>
      <c r="AZ78" s="96"/>
      <c r="BA78" s="96"/>
      <c r="BB78" s="96"/>
      <c r="BC78" s="96"/>
      <c r="BD78" s="96"/>
      <c r="BE78" s="96"/>
      <c r="BF78" s="96"/>
      <c r="BG78" s="96"/>
      <c r="BH78" s="96"/>
      <c r="BI78" s="96"/>
      <c r="BJ78" s="96"/>
      <c r="BK78" s="96"/>
      <c r="BL78" s="96"/>
      <c r="BM78" s="96"/>
    </row>
    <row r="79" spans="1:65">
      <c r="A79" s="132">
        <v>44979</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96"/>
      <c r="AL79" s="96"/>
      <c r="AM79" s="96"/>
      <c r="AN79" s="96"/>
      <c r="AO79" s="96"/>
      <c r="AP79" s="96"/>
      <c r="AQ79" s="96"/>
      <c r="AR79" s="96"/>
      <c r="AS79" s="96"/>
      <c r="AT79" s="96"/>
      <c r="AU79" s="96"/>
      <c r="AV79" s="96"/>
      <c r="AW79" s="96"/>
      <c r="AX79" s="96"/>
      <c r="AY79" s="96"/>
      <c r="AZ79" s="96"/>
      <c r="BA79" s="96"/>
      <c r="BB79" s="96"/>
      <c r="BC79" s="96"/>
      <c r="BD79" s="96"/>
      <c r="BE79" s="96"/>
      <c r="BF79" s="96"/>
      <c r="BG79" s="96"/>
      <c r="BH79" s="96"/>
      <c r="BI79" s="96"/>
      <c r="BJ79" s="96"/>
      <c r="BK79" s="96"/>
      <c r="BL79" s="96"/>
      <c r="BM79" s="96"/>
    </row>
    <row r="80" spans="1:65">
      <c r="A80" s="132">
        <v>44980</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6"/>
      <c r="AH80" s="96"/>
      <c r="AI80" s="96"/>
      <c r="AJ80" s="96"/>
      <c r="AK80" s="96"/>
      <c r="AL80" s="96"/>
      <c r="AM80" s="96"/>
      <c r="AN80" s="96"/>
      <c r="AO80" s="96"/>
      <c r="AP80" s="96"/>
      <c r="AQ80" s="96"/>
      <c r="AR80" s="96"/>
      <c r="AS80" s="96"/>
      <c r="AT80" s="96"/>
      <c r="AU80" s="96"/>
      <c r="AV80" s="96"/>
      <c r="AW80" s="96"/>
      <c r="AX80" s="96"/>
      <c r="AY80" s="96"/>
      <c r="AZ80" s="96"/>
      <c r="BA80" s="96"/>
      <c r="BB80" s="96"/>
      <c r="BC80" s="96"/>
      <c r="BD80" s="96"/>
      <c r="BE80" s="96"/>
      <c r="BF80" s="96"/>
      <c r="BG80" s="96"/>
      <c r="BH80" s="96"/>
      <c r="BI80" s="96"/>
      <c r="BJ80" s="96"/>
      <c r="BK80" s="96"/>
      <c r="BL80" s="96"/>
      <c r="BM80" s="96"/>
    </row>
    <row r="81" spans="1:65">
      <c r="A81" s="132">
        <v>44981</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6"/>
      <c r="AH81" s="96"/>
      <c r="AI81" s="96"/>
      <c r="AJ81" s="96"/>
      <c r="AK81" s="96"/>
      <c r="AL81" s="96"/>
      <c r="AM81" s="96"/>
      <c r="AN81" s="96"/>
      <c r="AO81" s="96"/>
      <c r="AP81" s="96"/>
      <c r="AQ81" s="96"/>
      <c r="AR81" s="96"/>
      <c r="AS81" s="96"/>
      <c r="AT81" s="96"/>
      <c r="AU81" s="96"/>
      <c r="AV81" s="96"/>
      <c r="AW81" s="96"/>
      <c r="AX81" s="96"/>
      <c r="AY81" s="96"/>
      <c r="AZ81" s="96"/>
      <c r="BA81" s="96"/>
      <c r="BB81" s="96"/>
      <c r="BC81" s="96"/>
      <c r="BD81" s="96"/>
      <c r="BE81" s="96"/>
      <c r="BF81" s="96"/>
      <c r="BG81" s="96"/>
      <c r="BH81" s="96"/>
      <c r="BI81" s="96"/>
      <c r="BJ81" s="96"/>
      <c r="BK81" s="96"/>
      <c r="BL81" s="96"/>
      <c r="BM81" s="96"/>
    </row>
    <row r="82" spans="1:65">
      <c r="A82" s="132">
        <v>44982</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96"/>
      <c r="AL82" s="96"/>
      <c r="AM82" s="96"/>
      <c r="AN82" s="96"/>
      <c r="AO82" s="96"/>
      <c r="AP82" s="96"/>
      <c r="AQ82" s="96"/>
      <c r="AR82" s="96"/>
      <c r="AS82" s="96"/>
      <c r="AT82" s="96"/>
      <c r="AU82" s="96"/>
      <c r="AV82" s="96"/>
      <c r="AW82" s="96"/>
      <c r="AX82" s="96"/>
      <c r="AY82" s="96"/>
      <c r="AZ82" s="96"/>
      <c r="BA82" s="96"/>
      <c r="BB82" s="96"/>
      <c r="BC82" s="96"/>
      <c r="BD82" s="96"/>
      <c r="BE82" s="96"/>
      <c r="BF82" s="96"/>
      <c r="BG82" s="96"/>
      <c r="BH82" s="96"/>
      <c r="BI82" s="96"/>
      <c r="BJ82" s="96"/>
      <c r="BK82" s="96"/>
      <c r="BL82" s="96"/>
      <c r="BM82" s="96"/>
    </row>
    <row r="83" spans="1:65">
      <c r="A83" s="132">
        <v>44983</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c r="AE83" s="96"/>
      <c r="AF83" s="96"/>
      <c r="AG83" s="96"/>
      <c r="AH83" s="96"/>
      <c r="AI83" s="96"/>
      <c r="AJ83" s="96"/>
      <c r="AK83" s="96"/>
      <c r="AL83" s="96"/>
      <c r="AM83" s="96"/>
      <c r="AN83" s="96"/>
      <c r="AO83" s="96"/>
      <c r="AP83" s="96"/>
      <c r="AQ83" s="96"/>
      <c r="AR83" s="96"/>
      <c r="AS83" s="96"/>
      <c r="AT83" s="96"/>
      <c r="AU83" s="96"/>
      <c r="AV83" s="96"/>
      <c r="AW83" s="96"/>
      <c r="AX83" s="96"/>
      <c r="AY83" s="96"/>
      <c r="AZ83" s="96"/>
      <c r="BA83" s="96"/>
      <c r="BB83" s="96"/>
      <c r="BC83" s="96"/>
      <c r="BD83" s="96"/>
      <c r="BE83" s="96"/>
      <c r="BF83" s="96"/>
      <c r="BG83" s="96"/>
      <c r="BH83" s="96"/>
      <c r="BI83" s="96"/>
      <c r="BJ83" s="96"/>
      <c r="BK83" s="96"/>
      <c r="BL83" s="96"/>
      <c r="BM83" s="96"/>
    </row>
    <row r="84" spans="1:65">
      <c r="A84" s="132">
        <v>44984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6"/>
      <c r="AI84" s="96"/>
      <c r="AJ84" s="96"/>
      <c r="AK84" s="96"/>
      <c r="AL84" s="96"/>
      <c r="AM84" s="96"/>
      <c r="AN84" s="96"/>
      <c r="AO84" s="96"/>
      <c r="AP84" s="96"/>
      <c r="AQ84" s="96"/>
      <c r="AR84" s="96"/>
      <c r="AS84" s="96"/>
      <c r="AT84" s="96"/>
      <c r="AU84" s="96"/>
      <c r="AV84" s="96"/>
      <c r="AW84" s="96"/>
      <c r="AX84" s="96"/>
      <c r="AY84" s="96"/>
      <c r="AZ84" s="96"/>
      <c r="BA84" s="96"/>
      <c r="BB84" s="96"/>
      <c r="BC84" s="96"/>
      <c r="BD84" s="96"/>
      <c r="BE84" s="96"/>
      <c r="BF84" s="96"/>
      <c r="BG84" s="96"/>
      <c r="BH84" s="96"/>
      <c r="BI84" s="96"/>
      <c r="BJ84" s="96"/>
      <c r="BK84" s="96"/>
      <c r="BL84" s="96"/>
      <c r="BM84" s="96"/>
    </row>
    <row r="85" spans="1:65">
      <c r="A85" s="132">
        <v>44985</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6"/>
      <c r="AH85" s="96"/>
      <c r="AI85" s="96"/>
      <c r="AJ85" s="96"/>
      <c r="AK85" s="96"/>
      <c r="AL85" s="96"/>
      <c r="AM85" s="96"/>
      <c r="AN85" s="96"/>
      <c r="AO85" s="96"/>
      <c r="AP85" s="96"/>
      <c r="AQ85" s="96"/>
      <c r="AR85" s="96"/>
      <c r="AS85" s="96"/>
      <c r="AT85" s="96"/>
      <c r="AU85" s="96"/>
      <c r="AV85" s="96"/>
      <c r="AW85" s="96"/>
      <c r="AX85" s="96"/>
      <c r="AY85" s="96"/>
      <c r="AZ85" s="96"/>
      <c r="BA85" s="96"/>
      <c r="BB85" s="96"/>
      <c r="BC85" s="96"/>
      <c r="BD85" s="96"/>
      <c r="BE85" s="96"/>
      <c r="BF85" s="96"/>
      <c r="BG85" s="96"/>
      <c r="BH85" s="96"/>
      <c r="BI85" s="96"/>
      <c r="BJ85" s="96"/>
      <c r="BK85" s="96"/>
      <c r="BL85" s="96"/>
      <c r="BM85" s="96"/>
    </row>
    <row r="86" spans="1:65">
      <c r="A86" s="132">
        <v>44986</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96"/>
      <c r="BJ86" s="96"/>
      <c r="BK86" s="96"/>
      <c r="BL86" s="96"/>
      <c r="BM86" s="96"/>
    </row>
    <row r="87" spans="1:65">
      <c r="A87" s="132">
        <v>44987</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6"/>
      <c r="AH87" s="96"/>
      <c r="AI87" s="96"/>
      <c r="AJ87" s="96"/>
      <c r="AK87" s="96"/>
      <c r="AL87" s="96"/>
      <c r="AM87" s="96"/>
      <c r="AN87" s="96"/>
      <c r="AO87" s="96"/>
      <c r="AP87" s="96"/>
      <c r="AQ87" s="96"/>
      <c r="AR87" s="96"/>
      <c r="AS87" s="96"/>
      <c r="AT87" s="96"/>
      <c r="AU87" s="96"/>
      <c r="AV87" s="96"/>
      <c r="AW87" s="96"/>
      <c r="AX87" s="96"/>
      <c r="AY87" s="96"/>
      <c r="AZ87" s="96"/>
      <c r="BA87" s="96"/>
      <c r="BB87" s="96"/>
      <c r="BC87" s="96"/>
      <c r="BD87" s="96"/>
      <c r="BE87" s="96"/>
      <c r="BF87" s="96"/>
      <c r="BG87" s="96"/>
      <c r="BH87" s="96"/>
      <c r="BI87" s="96"/>
      <c r="BJ87" s="96"/>
      <c r="BK87" s="96"/>
      <c r="BL87" s="96"/>
      <c r="BM87" s="96"/>
    </row>
    <row r="88" spans="1:65">
      <c r="A88" s="132">
        <v>44988</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B88" s="96"/>
      <c r="BC88" s="96"/>
      <c r="BD88" s="96"/>
      <c r="BE88" s="96"/>
      <c r="BF88" s="96"/>
      <c r="BG88" s="96"/>
      <c r="BH88" s="96"/>
      <c r="BI88" s="96"/>
      <c r="BJ88" s="96"/>
      <c r="BK88" s="96"/>
      <c r="BL88" s="96"/>
      <c r="BM88" s="96"/>
    </row>
    <row r="89" spans="1:65">
      <c r="A89" s="132">
        <v>44989</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6"/>
      <c r="AH89" s="96"/>
      <c r="AI89" s="96"/>
      <c r="AJ89" s="96"/>
      <c r="AK89" s="96"/>
      <c r="AL89" s="96"/>
      <c r="AM89" s="96"/>
      <c r="AN89" s="96"/>
      <c r="AO89" s="96"/>
      <c r="AP89" s="96"/>
      <c r="AQ89" s="96"/>
      <c r="AR89" s="96"/>
      <c r="AS89" s="96"/>
      <c r="AT89" s="96"/>
      <c r="AU89" s="96"/>
      <c r="AV89" s="96"/>
      <c r="AW89" s="96"/>
      <c r="AX89" s="96"/>
      <c r="AY89" s="96"/>
      <c r="AZ89" s="96"/>
      <c r="BA89" s="96"/>
      <c r="BB89" s="96"/>
      <c r="BC89" s="96"/>
      <c r="BD89" s="96"/>
      <c r="BE89" s="96"/>
      <c r="BF89" s="96"/>
      <c r="BG89" s="96"/>
      <c r="BH89" s="96"/>
      <c r="BI89" s="96"/>
      <c r="BJ89" s="96"/>
      <c r="BK89" s="96"/>
      <c r="BL89" s="96"/>
      <c r="BM89" s="96"/>
    </row>
    <row r="90" spans="1:65">
      <c r="A90" s="132">
        <v>44990</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6"/>
      <c r="AH90" s="96"/>
      <c r="AI90" s="96"/>
      <c r="AJ90" s="96"/>
      <c r="AK90" s="96"/>
      <c r="AL90" s="96"/>
      <c r="AM90" s="96"/>
      <c r="AN90" s="96"/>
      <c r="AO90" s="96"/>
      <c r="AP90" s="96"/>
      <c r="AQ90" s="96"/>
      <c r="AR90" s="96"/>
      <c r="AS90" s="96"/>
      <c r="AT90" s="96"/>
      <c r="AU90" s="96"/>
      <c r="AV90" s="96"/>
      <c r="AW90" s="96"/>
      <c r="AX90" s="96"/>
      <c r="AY90" s="96"/>
      <c r="AZ90" s="96"/>
      <c r="BA90" s="96"/>
      <c r="BB90" s="96"/>
      <c r="BC90" s="96"/>
      <c r="BD90" s="96"/>
      <c r="BE90" s="96"/>
      <c r="BF90" s="96"/>
      <c r="BG90" s="96"/>
      <c r="BH90" s="96"/>
      <c r="BI90" s="96"/>
      <c r="BJ90" s="96"/>
      <c r="BK90" s="96"/>
      <c r="BL90" s="96"/>
      <c r="BM90" s="96"/>
    </row>
    <row r="91" spans="1:65">
      <c r="A91" s="132">
        <v>44991</v>
      </c>
      <c r="B91" s="96"/>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6"/>
      <c r="AH91" s="96"/>
      <c r="AI91" s="96"/>
      <c r="AJ91" s="96"/>
      <c r="AK91" s="96"/>
      <c r="AL91" s="96"/>
      <c r="AM91" s="96"/>
      <c r="AN91" s="96"/>
      <c r="AO91" s="96"/>
      <c r="AP91" s="96"/>
      <c r="AQ91" s="96"/>
      <c r="AR91" s="96"/>
      <c r="AS91" s="96"/>
      <c r="AT91" s="96"/>
      <c r="AU91" s="96"/>
      <c r="AV91" s="96"/>
      <c r="AW91" s="96"/>
      <c r="AX91" s="96"/>
      <c r="AY91" s="96"/>
      <c r="AZ91" s="96"/>
      <c r="BA91" s="96"/>
      <c r="BB91" s="96"/>
      <c r="BC91" s="96"/>
      <c r="BD91" s="96"/>
      <c r="BE91" s="96"/>
      <c r="BF91" s="96"/>
      <c r="BG91" s="96"/>
      <c r="BH91" s="96"/>
      <c r="BI91" s="96"/>
      <c r="BJ91" s="96"/>
      <c r="BK91" s="96"/>
      <c r="BL91" s="96"/>
      <c r="BM91" s="96"/>
    </row>
    <row r="92" spans="1:65">
      <c r="A92" s="132">
        <v>44992</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96"/>
      <c r="BJ92" s="96"/>
      <c r="BK92" s="96"/>
      <c r="BL92" s="96"/>
      <c r="BM92" s="96"/>
    </row>
    <row r="93" spans="1:65">
      <c r="A93" s="132">
        <v>44993</v>
      </c>
      <c r="B93" s="96"/>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6"/>
      <c r="AH93" s="96"/>
      <c r="AI93" s="96"/>
      <c r="AJ93" s="96"/>
      <c r="AK93" s="96"/>
      <c r="AL93" s="96"/>
      <c r="AM93" s="96"/>
      <c r="AN93" s="96"/>
      <c r="AO93" s="96"/>
      <c r="AP93" s="96"/>
      <c r="AQ93" s="96"/>
      <c r="AR93" s="96"/>
      <c r="AS93" s="96"/>
      <c r="AT93" s="96"/>
      <c r="AU93" s="96"/>
      <c r="AV93" s="96"/>
      <c r="AW93" s="96"/>
      <c r="AX93" s="96"/>
      <c r="AY93" s="96"/>
      <c r="AZ93" s="96"/>
      <c r="BA93" s="96"/>
      <c r="BB93" s="96"/>
      <c r="BC93" s="96"/>
      <c r="BD93" s="96"/>
      <c r="BE93" s="96"/>
      <c r="BF93" s="96"/>
      <c r="BG93" s="96"/>
      <c r="BH93" s="96"/>
      <c r="BI93" s="96"/>
      <c r="BJ93" s="96"/>
      <c r="BK93" s="96"/>
      <c r="BL93" s="96"/>
      <c r="BM93" s="96"/>
    </row>
    <row r="94" spans="1:65">
      <c r="A94" s="132">
        <v>44994</v>
      </c>
      <c r="B94" s="96"/>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6"/>
      <c r="AH94" s="96"/>
      <c r="AI94" s="96"/>
      <c r="AJ94" s="96"/>
      <c r="AK94" s="96"/>
      <c r="AL94" s="96"/>
      <c r="AM94" s="96"/>
      <c r="AN94" s="96"/>
      <c r="AO94" s="96"/>
      <c r="AP94" s="96"/>
      <c r="AQ94" s="96"/>
      <c r="AR94" s="96"/>
      <c r="AS94" s="96"/>
      <c r="AT94" s="96"/>
      <c r="AU94" s="96"/>
      <c r="AV94" s="96"/>
      <c r="AW94" s="96"/>
      <c r="AX94" s="96"/>
      <c r="AY94" s="96"/>
      <c r="AZ94" s="96"/>
      <c r="BA94" s="96"/>
      <c r="BB94" s="96"/>
      <c r="BC94" s="96"/>
      <c r="BD94" s="96"/>
      <c r="BE94" s="96"/>
      <c r="BF94" s="96"/>
      <c r="BG94" s="96"/>
      <c r="BH94" s="96"/>
      <c r="BI94" s="96"/>
      <c r="BJ94" s="96"/>
      <c r="BK94" s="96"/>
      <c r="BL94" s="96"/>
      <c r="BM94" s="96"/>
    </row>
    <row r="95" spans="1:65">
      <c r="A95" s="132">
        <v>44995</v>
      </c>
      <c r="B95" s="96"/>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6"/>
      <c r="AH95" s="96"/>
      <c r="AI95" s="96"/>
      <c r="AJ95" s="96"/>
      <c r="AK95" s="96"/>
      <c r="AL95" s="96"/>
      <c r="AM95" s="96"/>
      <c r="AN95" s="96"/>
      <c r="AO95" s="96"/>
      <c r="AP95" s="96"/>
      <c r="AQ95" s="96"/>
      <c r="AR95" s="96"/>
      <c r="AS95" s="96"/>
      <c r="AT95" s="96"/>
      <c r="AU95" s="96"/>
      <c r="AV95" s="96"/>
      <c r="AW95" s="96"/>
      <c r="AX95" s="96"/>
      <c r="AY95" s="96"/>
      <c r="AZ95" s="96"/>
      <c r="BA95" s="96"/>
      <c r="BB95" s="96"/>
      <c r="BC95" s="96"/>
      <c r="BD95" s="96"/>
      <c r="BE95" s="96"/>
      <c r="BF95" s="96"/>
      <c r="BG95" s="96"/>
      <c r="BH95" s="96"/>
      <c r="BI95" s="96"/>
      <c r="BJ95" s="96"/>
      <c r="BK95" s="96"/>
      <c r="BL95" s="96"/>
      <c r="BM95" s="96"/>
    </row>
    <row r="96" spans="1:65">
      <c r="A96" s="132">
        <v>44996</v>
      </c>
      <c r="B96" s="96"/>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6"/>
      <c r="AH96" s="96"/>
      <c r="AI96" s="96"/>
      <c r="AJ96" s="96"/>
      <c r="AK96" s="96"/>
      <c r="AL96" s="96"/>
      <c r="AM96" s="96"/>
      <c r="AN96" s="96"/>
      <c r="AO96" s="96"/>
      <c r="AP96" s="96"/>
      <c r="AQ96" s="96"/>
      <c r="AR96" s="96"/>
      <c r="AS96" s="96"/>
      <c r="AT96" s="96"/>
      <c r="AU96" s="96"/>
      <c r="AV96" s="96"/>
      <c r="AW96" s="96"/>
      <c r="AX96" s="96"/>
      <c r="AY96" s="96"/>
      <c r="AZ96" s="96"/>
      <c r="BA96" s="96"/>
      <c r="BB96" s="96"/>
      <c r="BC96" s="96"/>
      <c r="BD96" s="96"/>
      <c r="BE96" s="96"/>
      <c r="BF96" s="96"/>
      <c r="BG96" s="96"/>
      <c r="BH96" s="96"/>
      <c r="BI96" s="96"/>
      <c r="BJ96" s="96"/>
      <c r="BK96" s="96"/>
      <c r="BL96" s="96"/>
      <c r="BM96" s="96"/>
    </row>
    <row r="97" spans="1:65">
      <c r="A97" s="132">
        <v>44997</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6"/>
      <c r="AH97" s="96"/>
      <c r="AI97" s="96"/>
      <c r="AJ97" s="96"/>
      <c r="AK97" s="96"/>
      <c r="AL97" s="96"/>
      <c r="AM97" s="96"/>
      <c r="AN97" s="96"/>
      <c r="AO97" s="96"/>
      <c r="AP97" s="96"/>
      <c r="AQ97" s="96"/>
      <c r="AR97" s="96"/>
      <c r="AS97" s="96"/>
      <c r="AT97" s="96"/>
      <c r="AU97" s="96"/>
      <c r="AV97" s="96"/>
      <c r="AW97" s="96"/>
      <c r="AX97" s="96"/>
      <c r="AY97" s="96"/>
      <c r="AZ97" s="96"/>
      <c r="BA97" s="96"/>
      <c r="BB97" s="96"/>
      <c r="BC97" s="96"/>
      <c r="BD97" s="96"/>
      <c r="BE97" s="96"/>
      <c r="BF97" s="96"/>
      <c r="BG97" s="96"/>
      <c r="BH97" s="96"/>
      <c r="BI97" s="96"/>
      <c r="BJ97" s="96"/>
      <c r="BK97" s="96"/>
      <c r="BL97" s="96"/>
      <c r="BM97" s="96"/>
    </row>
    <row r="98" spans="1:65">
      <c r="A98" s="132">
        <v>44998</v>
      </c>
      <c r="B98" s="96"/>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6"/>
      <c r="AH98" s="96"/>
      <c r="AI98" s="96"/>
      <c r="AJ98" s="96"/>
      <c r="AK98" s="96"/>
      <c r="AL98" s="96"/>
      <c r="AM98" s="96"/>
      <c r="AN98" s="96"/>
      <c r="AO98" s="96"/>
      <c r="AP98" s="96"/>
      <c r="AQ98" s="96"/>
      <c r="AR98" s="96"/>
      <c r="AS98" s="96"/>
      <c r="AT98" s="96"/>
      <c r="AU98" s="96"/>
      <c r="AV98" s="96"/>
      <c r="AW98" s="96"/>
      <c r="AX98" s="96"/>
      <c r="AY98" s="96"/>
      <c r="AZ98" s="96"/>
      <c r="BA98" s="96"/>
      <c r="BB98" s="96"/>
      <c r="BC98" s="96"/>
      <c r="BD98" s="96"/>
      <c r="BE98" s="96"/>
      <c r="BF98" s="96"/>
      <c r="BG98" s="96"/>
      <c r="BH98" s="96"/>
      <c r="BI98" s="96"/>
      <c r="BJ98" s="96"/>
      <c r="BK98" s="96"/>
      <c r="BL98" s="96"/>
      <c r="BM98" s="96"/>
    </row>
    <row r="99" spans="1:65">
      <c r="A99" s="132">
        <v>44999</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6"/>
      <c r="AH99" s="96"/>
      <c r="AI99" s="96"/>
      <c r="AJ99" s="96"/>
      <c r="AK99" s="96"/>
      <c r="AL99" s="96"/>
      <c r="AM99" s="96"/>
      <c r="AN99" s="96"/>
      <c r="AO99" s="96"/>
      <c r="AP99" s="96"/>
      <c r="AQ99" s="96"/>
      <c r="AR99" s="96"/>
      <c r="AS99" s="96"/>
      <c r="AT99" s="96"/>
      <c r="AU99" s="96"/>
      <c r="AV99" s="96"/>
      <c r="AW99" s="96"/>
      <c r="AX99" s="96"/>
      <c r="AY99" s="96"/>
      <c r="AZ99" s="96"/>
      <c r="BA99" s="96"/>
      <c r="BB99" s="96"/>
      <c r="BC99" s="96"/>
      <c r="BD99" s="96"/>
      <c r="BE99" s="96"/>
      <c r="BF99" s="96"/>
      <c r="BG99" s="96"/>
      <c r="BH99" s="96"/>
      <c r="BI99" s="96"/>
      <c r="BJ99" s="96"/>
      <c r="BK99" s="96"/>
      <c r="BL99" s="96"/>
      <c r="BM99" s="96"/>
    </row>
    <row r="100" spans="1:65">
      <c r="A100" s="132">
        <v>45000</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6"/>
      <c r="AH100" s="96"/>
      <c r="AI100" s="96"/>
      <c r="AJ100" s="96"/>
      <c r="AK100" s="96"/>
      <c r="AL100" s="96"/>
      <c r="AM100" s="96"/>
      <c r="AN100" s="96"/>
      <c r="AO100" s="96"/>
      <c r="AP100" s="96"/>
      <c r="AQ100" s="96"/>
      <c r="AR100" s="96"/>
      <c r="AS100" s="96"/>
      <c r="AT100" s="96"/>
      <c r="AU100" s="96"/>
      <c r="AV100" s="96"/>
      <c r="AW100" s="96"/>
      <c r="AX100" s="96"/>
      <c r="AY100" s="96"/>
      <c r="AZ100" s="96"/>
      <c r="BA100" s="96"/>
      <c r="BB100" s="96"/>
      <c r="BC100" s="96"/>
      <c r="BD100" s="96"/>
      <c r="BE100" s="96"/>
      <c r="BF100" s="96"/>
      <c r="BG100" s="96"/>
      <c r="BH100" s="96"/>
      <c r="BI100" s="96"/>
      <c r="BJ100" s="96"/>
      <c r="BK100" s="96"/>
      <c r="BL100" s="96"/>
      <c r="BM100" s="96"/>
    </row>
    <row r="101" spans="1:65">
      <c r="A101" s="132">
        <v>45001</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6"/>
      <c r="AH101" s="96"/>
      <c r="AI101" s="96"/>
      <c r="AJ101" s="96"/>
      <c r="AK101" s="96"/>
      <c r="AL101" s="96"/>
      <c r="AM101" s="96"/>
      <c r="AN101" s="96"/>
      <c r="AO101" s="96"/>
      <c r="AP101" s="96"/>
      <c r="AQ101" s="96"/>
      <c r="AR101" s="96"/>
      <c r="AS101" s="96"/>
      <c r="AT101" s="96"/>
      <c r="AU101" s="96"/>
      <c r="AV101" s="96"/>
      <c r="AW101" s="96"/>
      <c r="AX101" s="96"/>
      <c r="AY101" s="96"/>
      <c r="AZ101" s="96"/>
      <c r="BA101" s="96"/>
      <c r="BB101" s="96"/>
      <c r="BC101" s="96"/>
      <c r="BD101" s="96"/>
      <c r="BE101" s="96"/>
      <c r="BF101" s="96"/>
      <c r="BG101" s="96"/>
      <c r="BH101" s="96"/>
      <c r="BI101" s="96"/>
      <c r="BJ101" s="96"/>
      <c r="BK101" s="96"/>
      <c r="BL101" s="96"/>
      <c r="BM101" s="96"/>
    </row>
    <row r="102" spans="1:65">
      <c r="A102" s="132">
        <v>45002</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6"/>
      <c r="AH102" s="96"/>
      <c r="AI102" s="96"/>
      <c r="AJ102" s="96"/>
      <c r="AK102" s="96"/>
      <c r="AL102" s="96"/>
      <c r="AM102" s="96"/>
      <c r="AN102" s="96"/>
      <c r="AO102" s="96"/>
      <c r="AP102" s="96"/>
      <c r="AQ102" s="96"/>
      <c r="AR102" s="96"/>
      <c r="AS102" s="96"/>
      <c r="AT102" s="96"/>
      <c r="AU102" s="96"/>
      <c r="AV102" s="96"/>
      <c r="AW102" s="96"/>
      <c r="AX102" s="96"/>
      <c r="AY102" s="96"/>
      <c r="AZ102" s="96"/>
      <c r="BA102" s="96"/>
      <c r="BB102" s="96"/>
      <c r="BC102" s="96"/>
      <c r="BD102" s="96"/>
      <c r="BE102" s="96"/>
      <c r="BF102" s="96"/>
      <c r="BG102" s="96"/>
      <c r="BH102" s="96"/>
      <c r="BI102" s="96"/>
      <c r="BJ102" s="96"/>
      <c r="BK102" s="96"/>
      <c r="BL102" s="96"/>
      <c r="BM102" s="96"/>
    </row>
    <row r="103" spans="1:65">
      <c r="A103" s="132">
        <v>45003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6"/>
      <c r="AH103" s="96"/>
      <c r="AI103" s="96"/>
      <c r="AJ103" s="96"/>
      <c r="AK103" s="96"/>
      <c r="AL103" s="96"/>
      <c r="AM103" s="96"/>
      <c r="AN103" s="96"/>
      <c r="AO103" s="96"/>
      <c r="AP103" s="96"/>
      <c r="AQ103" s="96"/>
      <c r="AR103" s="96"/>
      <c r="AS103" s="96"/>
      <c r="AT103" s="96"/>
      <c r="AU103" s="96"/>
      <c r="AV103" s="96"/>
      <c r="AW103" s="96"/>
      <c r="AX103" s="96"/>
      <c r="AY103" s="96"/>
      <c r="AZ103" s="96"/>
      <c r="BA103" s="96"/>
      <c r="BB103" s="96"/>
      <c r="BC103" s="96"/>
      <c r="BD103" s="96"/>
      <c r="BE103" s="96"/>
      <c r="BF103" s="96"/>
      <c r="BG103" s="96"/>
      <c r="BH103" s="96"/>
      <c r="BI103" s="96"/>
      <c r="BJ103" s="96"/>
      <c r="BK103" s="96"/>
      <c r="BL103" s="96"/>
      <c r="BM103" s="96"/>
    </row>
    <row r="104" spans="1:65">
      <c r="A104" s="132">
        <v>45004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6"/>
      <c r="AH104" s="96"/>
      <c r="AI104" s="96"/>
      <c r="AJ104" s="96"/>
      <c r="AK104" s="96"/>
      <c r="AL104" s="96"/>
      <c r="AM104" s="96"/>
      <c r="AN104" s="96"/>
      <c r="AO104" s="96"/>
      <c r="AP104" s="96"/>
      <c r="AQ104" s="96"/>
      <c r="AR104" s="96"/>
      <c r="AS104" s="96"/>
      <c r="AT104" s="96"/>
      <c r="AU104" s="96"/>
      <c r="AV104" s="96"/>
      <c r="AW104" s="96"/>
      <c r="AX104" s="96"/>
      <c r="AY104" s="96"/>
      <c r="AZ104" s="96"/>
      <c r="BA104" s="96"/>
      <c r="BB104" s="96"/>
      <c r="BC104" s="96"/>
      <c r="BD104" s="96"/>
      <c r="BE104" s="96"/>
      <c r="BF104" s="96"/>
      <c r="BG104" s="96"/>
      <c r="BH104" s="96"/>
      <c r="BI104" s="96"/>
      <c r="BJ104" s="96"/>
      <c r="BK104" s="96"/>
      <c r="BL104" s="96"/>
      <c r="BM104" s="96"/>
    </row>
    <row r="105" spans="1:65">
      <c r="A105" s="132">
        <v>45005</v>
      </c>
      <c r="B105" s="96"/>
      <c r="C105" s="96"/>
      <c r="D105" s="96"/>
      <c r="E105" s="96"/>
      <c r="F105" s="96"/>
      <c r="G105" s="96"/>
      <c r="H105" s="96"/>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6"/>
      <c r="AH105" s="96"/>
      <c r="AI105" s="96"/>
      <c r="AJ105" s="96"/>
      <c r="AK105" s="96"/>
      <c r="AL105" s="96"/>
      <c r="AM105" s="96"/>
      <c r="AN105" s="96"/>
      <c r="AO105" s="96"/>
      <c r="AP105" s="96"/>
      <c r="AQ105" s="96"/>
      <c r="AR105" s="96"/>
      <c r="AS105" s="96"/>
      <c r="AT105" s="96"/>
      <c r="AU105" s="96"/>
      <c r="AV105" s="96"/>
      <c r="AW105" s="96"/>
      <c r="AX105" s="96"/>
      <c r="AY105" s="96"/>
      <c r="AZ105" s="96"/>
      <c r="BA105" s="96"/>
      <c r="BB105" s="96"/>
      <c r="BC105" s="96"/>
      <c r="BD105" s="96"/>
      <c r="BE105" s="96"/>
      <c r="BF105" s="96"/>
      <c r="BG105" s="96"/>
      <c r="BH105" s="96"/>
      <c r="BI105" s="96"/>
      <c r="BJ105" s="96"/>
      <c r="BK105" s="96"/>
      <c r="BL105" s="96"/>
      <c r="BM105" s="96"/>
    </row>
    <row r="106" spans="1:65">
      <c r="A106" s="132">
        <v>45006</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6"/>
      <c r="AH106" s="96"/>
      <c r="AI106" s="96"/>
      <c r="AJ106" s="96"/>
      <c r="AK106" s="96"/>
      <c r="AL106" s="96"/>
      <c r="AM106" s="96"/>
      <c r="AN106" s="96"/>
      <c r="AO106" s="96"/>
      <c r="AP106" s="96"/>
      <c r="AQ106" s="96"/>
      <c r="AR106" s="96"/>
      <c r="AS106" s="96"/>
      <c r="AT106" s="96"/>
      <c r="AU106" s="96"/>
      <c r="AV106" s="96"/>
      <c r="AW106" s="96"/>
      <c r="AX106" s="96"/>
      <c r="AY106" s="96"/>
      <c r="AZ106" s="96"/>
      <c r="BA106" s="96"/>
      <c r="BB106" s="96"/>
      <c r="BC106" s="96"/>
      <c r="BD106" s="96"/>
      <c r="BE106" s="96"/>
      <c r="BF106" s="96"/>
      <c r="BG106" s="96"/>
      <c r="BH106" s="96"/>
      <c r="BI106" s="96"/>
      <c r="BJ106" s="96"/>
      <c r="BK106" s="96"/>
      <c r="BL106" s="96"/>
      <c r="BM106" s="96"/>
    </row>
    <row r="107" spans="1:65">
      <c r="A107" s="132">
        <v>45007</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6"/>
      <c r="AH107" s="96"/>
      <c r="AI107" s="96"/>
      <c r="AJ107" s="96"/>
      <c r="AK107" s="96"/>
      <c r="AL107" s="96"/>
      <c r="AM107" s="96"/>
      <c r="AN107" s="96"/>
      <c r="AO107" s="96"/>
      <c r="AP107" s="96"/>
      <c r="AQ107" s="96"/>
      <c r="AR107" s="96"/>
      <c r="AS107" s="96"/>
      <c r="AT107" s="96"/>
      <c r="AU107" s="96"/>
      <c r="AV107" s="96"/>
      <c r="AW107" s="96"/>
      <c r="AX107" s="96"/>
      <c r="AY107" s="96"/>
      <c r="AZ107" s="96"/>
      <c r="BA107" s="96"/>
      <c r="BB107" s="96"/>
      <c r="BC107" s="96"/>
      <c r="BD107" s="96"/>
      <c r="BE107" s="96"/>
      <c r="BF107" s="96"/>
      <c r="BG107" s="96"/>
      <c r="BH107" s="96"/>
      <c r="BI107" s="96"/>
      <c r="BJ107" s="96"/>
      <c r="BK107" s="96"/>
      <c r="BL107" s="96"/>
      <c r="BM107" s="96"/>
    </row>
    <row r="108" spans="1:65">
      <c r="A108" s="132">
        <v>45008</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6"/>
      <c r="AH108" s="96"/>
      <c r="AI108" s="96"/>
      <c r="AJ108" s="96"/>
      <c r="AK108" s="96"/>
      <c r="AL108" s="96"/>
      <c r="AM108" s="96"/>
      <c r="AN108" s="96"/>
      <c r="AO108" s="96"/>
      <c r="AP108" s="96"/>
      <c r="AQ108" s="96"/>
      <c r="AR108" s="96"/>
      <c r="AS108" s="96"/>
      <c r="AT108" s="96"/>
      <c r="AU108" s="96"/>
      <c r="AV108" s="96"/>
      <c r="AW108" s="96"/>
      <c r="AX108" s="96"/>
      <c r="AY108" s="96"/>
      <c r="AZ108" s="96"/>
      <c r="BA108" s="96"/>
      <c r="BB108" s="96"/>
      <c r="BC108" s="96"/>
      <c r="BD108" s="96"/>
      <c r="BE108" s="96"/>
      <c r="BF108" s="96"/>
      <c r="BG108" s="96"/>
      <c r="BH108" s="96"/>
      <c r="BI108" s="96"/>
      <c r="BJ108" s="96"/>
      <c r="BK108" s="96"/>
      <c r="BL108" s="96"/>
      <c r="BM108" s="96"/>
    </row>
    <row r="109" spans="1:65">
      <c r="A109" s="132">
        <v>45009</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96"/>
      <c r="AL109" s="96"/>
      <c r="AM109" s="96"/>
      <c r="AN109" s="96"/>
      <c r="AO109" s="96"/>
      <c r="AP109" s="96"/>
      <c r="AQ109" s="96"/>
      <c r="AR109" s="96"/>
      <c r="AS109" s="96"/>
      <c r="AT109" s="96"/>
      <c r="AU109" s="96"/>
      <c r="AV109" s="96"/>
      <c r="AW109" s="96"/>
      <c r="AX109" s="96"/>
      <c r="AY109" s="96"/>
      <c r="AZ109" s="96"/>
      <c r="BA109" s="96"/>
      <c r="BB109" s="96"/>
      <c r="BC109" s="96"/>
      <c r="BD109" s="96"/>
      <c r="BE109" s="96"/>
      <c r="BF109" s="96"/>
      <c r="BG109" s="96"/>
      <c r="BH109" s="96"/>
      <c r="BI109" s="96"/>
      <c r="BJ109" s="96"/>
      <c r="BK109" s="96"/>
      <c r="BL109" s="96"/>
      <c r="BM109" s="96"/>
    </row>
    <row r="110" spans="1:65">
      <c r="A110" s="132">
        <v>45010</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6"/>
      <c r="AH110" s="96"/>
      <c r="AI110" s="96"/>
      <c r="AJ110" s="96"/>
      <c r="AK110" s="96"/>
      <c r="AL110" s="96"/>
      <c r="AM110" s="96"/>
      <c r="AN110" s="96"/>
      <c r="AO110" s="96"/>
      <c r="AP110" s="96"/>
      <c r="AQ110" s="96"/>
      <c r="AR110" s="96"/>
      <c r="AS110" s="96"/>
      <c r="AT110" s="96"/>
      <c r="AU110" s="96"/>
      <c r="AV110" s="96"/>
      <c r="AW110" s="96"/>
      <c r="AX110" s="96"/>
      <c r="AY110" s="96"/>
      <c r="AZ110" s="96"/>
      <c r="BA110" s="96"/>
      <c r="BB110" s="96"/>
      <c r="BC110" s="96"/>
      <c r="BD110" s="96"/>
      <c r="BE110" s="96"/>
      <c r="BF110" s="96"/>
      <c r="BG110" s="96"/>
      <c r="BH110" s="96"/>
      <c r="BI110" s="96"/>
      <c r="BJ110" s="96"/>
      <c r="BK110" s="96"/>
      <c r="BL110" s="96"/>
      <c r="BM110" s="96"/>
    </row>
    <row r="111" spans="1:65">
      <c r="A111" s="132">
        <v>45011</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c r="AE111" s="96"/>
      <c r="AF111" s="96"/>
      <c r="AG111" s="96"/>
      <c r="AH111" s="96"/>
      <c r="AI111" s="96"/>
      <c r="AJ111" s="96"/>
      <c r="AK111" s="96"/>
      <c r="AL111" s="96"/>
      <c r="AM111" s="96"/>
      <c r="AN111" s="96"/>
      <c r="AO111" s="96"/>
      <c r="AP111" s="96"/>
      <c r="AQ111" s="96"/>
      <c r="AR111" s="96"/>
      <c r="AS111" s="96"/>
      <c r="AT111" s="96"/>
      <c r="AU111" s="96"/>
      <c r="AV111" s="96"/>
      <c r="AW111" s="96"/>
      <c r="AX111" s="96"/>
      <c r="AY111" s="96"/>
      <c r="AZ111" s="96"/>
      <c r="BA111" s="96"/>
      <c r="BB111" s="96"/>
      <c r="BC111" s="96"/>
      <c r="BD111" s="96"/>
      <c r="BE111" s="96"/>
      <c r="BF111" s="96"/>
      <c r="BG111" s="96"/>
      <c r="BH111" s="96"/>
      <c r="BI111" s="96"/>
      <c r="BJ111" s="96"/>
      <c r="BK111" s="96"/>
      <c r="BL111" s="96"/>
      <c r="BM111" s="96"/>
    </row>
    <row r="112" spans="1:65">
      <c r="A112" s="132">
        <v>45012</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96"/>
      <c r="AL112" s="96"/>
      <c r="AM112" s="96"/>
      <c r="AN112" s="96"/>
      <c r="AO112" s="96"/>
      <c r="AP112" s="96"/>
      <c r="AQ112" s="96"/>
      <c r="AR112" s="96"/>
      <c r="AS112" s="96"/>
      <c r="AT112" s="96"/>
      <c r="AU112" s="96"/>
      <c r="AV112" s="96"/>
      <c r="AW112" s="96"/>
      <c r="AX112" s="96"/>
      <c r="AY112" s="96"/>
      <c r="AZ112" s="96"/>
      <c r="BA112" s="96"/>
      <c r="BB112" s="96"/>
      <c r="BC112" s="96"/>
      <c r="BD112" s="96"/>
      <c r="BE112" s="96"/>
      <c r="BF112" s="96"/>
      <c r="BG112" s="96"/>
      <c r="BH112" s="96"/>
      <c r="BI112" s="96"/>
      <c r="BJ112" s="96"/>
      <c r="BK112" s="96"/>
      <c r="BL112" s="96"/>
      <c r="BM112" s="96"/>
    </row>
    <row r="113" spans="1:65">
      <c r="A113" s="132">
        <v>45013</v>
      </c>
      <c r="B113" s="96"/>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c r="AR113" s="96"/>
      <c r="AS113" s="96"/>
      <c r="AT113" s="96"/>
      <c r="AU113" s="96"/>
      <c r="AV113" s="96"/>
      <c r="AW113" s="96"/>
      <c r="AX113" s="96"/>
      <c r="AY113" s="96"/>
      <c r="AZ113" s="96"/>
      <c r="BA113" s="96"/>
      <c r="BB113" s="96"/>
      <c r="BC113" s="96"/>
      <c r="BD113" s="96"/>
      <c r="BE113" s="96"/>
      <c r="BF113" s="96"/>
      <c r="BG113" s="96"/>
      <c r="BH113" s="96"/>
      <c r="BI113" s="96"/>
      <c r="BJ113" s="96"/>
      <c r="BK113" s="96"/>
      <c r="BL113" s="96"/>
      <c r="BM113" s="96"/>
    </row>
    <row r="114" spans="1:65">
      <c r="A114" s="132">
        <v>45014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96"/>
      <c r="AE114" s="96"/>
      <c r="AF114" s="96"/>
      <c r="AG114" s="96"/>
      <c r="AH114" s="96"/>
      <c r="AI114" s="96"/>
      <c r="AJ114" s="96"/>
      <c r="AK114" s="96"/>
      <c r="AL114" s="96"/>
      <c r="AM114" s="96"/>
      <c r="AN114" s="96"/>
      <c r="AO114" s="96"/>
      <c r="AP114" s="96"/>
      <c r="AQ114" s="96"/>
      <c r="AR114" s="96"/>
      <c r="AS114" s="96"/>
      <c r="AT114" s="96"/>
      <c r="AU114" s="96"/>
      <c r="AV114" s="96"/>
      <c r="AW114" s="96"/>
      <c r="AX114" s="96"/>
      <c r="AY114" s="96"/>
      <c r="AZ114" s="96"/>
      <c r="BA114" s="96"/>
      <c r="BB114" s="96"/>
      <c r="BC114" s="96"/>
      <c r="BD114" s="96"/>
      <c r="BE114" s="96"/>
      <c r="BF114" s="96"/>
      <c r="BG114" s="96"/>
      <c r="BH114" s="96"/>
      <c r="BI114" s="96"/>
      <c r="BJ114" s="96"/>
      <c r="BK114" s="96"/>
      <c r="BL114" s="96"/>
      <c r="BM114" s="96"/>
    </row>
    <row r="115" spans="1:65">
      <c r="A115" s="132">
        <v>45015</v>
      </c>
      <c r="B115" s="96"/>
      <c r="C115" s="96"/>
      <c r="D115" s="96"/>
      <c r="E115" s="96"/>
      <c r="F115" s="96"/>
      <c r="G115" s="96"/>
      <c r="H115" s="96"/>
      <c r="I115" s="96"/>
      <c r="J115" s="96"/>
      <c r="K115" s="96"/>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96"/>
      <c r="AL115" s="96"/>
      <c r="AM115" s="96"/>
      <c r="AN115" s="96"/>
      <c r="AO115" s="96"/>
      <c r="AP115" s="96"/>
      <c r="AQ115" s="96"/>
      <c r="AR115" s="96"/>
      <c r="AS115" s="96"/>
      <c r="AT115" s="96"/>
      <c r="AU115" s="96"/>
      <c r="AV115" s="96"/>
      <c r="AW115" s="96"/>
      <c r="AX115" s="96"/>
      <c r="AY115" s="96"/>
      <c r="AZ115" s="96"/>
      <c r="BA115" s="96"/>
      <c r="BB115" s="96"/>
      <c r="BC115" s="96"/>
      <c r="BD115" s="96"/>
      <c r="BE115" s="96"/>
      <c r="BF115" s="96"/>
      <c r="BG115" s="96"/>
      <c r="BH115" s="96"/>
      <c r="BI115" s="96"/>
      <c r="BJ115" s="96"/>
      <c r="BK115" s="96"/>
      <c r="BL115" s="96"/>
      <c r="BM115" s="96"/>
    </row>
    <row r="116" spans="1:65">
      <c r="A116" s="132">
        <v>45016</v>
      </c>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96"/>
      <c r="AE116" s="96"/>
      <c r="AF116" s="96"/>
      <c r="AG116" s="96"/>
      <c r="AH116" s="96"/>
      <c r="AI116" s="96"/>
      <c r="AJ116" s="96"/>
      <c r="AK116" s="96"/>
      <c r="AL116" s="96"/>
      <c r="AM116" s="96"/>
      <c r="AN116" s="96"/>
      <c r="AO116" s="96"/>
      <c r="AP116" s="96"/>
      <c r="AQ116" s="96"/>
      <c r="AR116" s="96"/>
      <c r="AS116" s="96"/>
      <c r="AT116" s="96"/>
      <c r="AU116" s="96"/>
      <c r="AV116" s="96"/>
      <c r="AW116" s="96"/>
      <c r="AX116" s="96"/>
      <c r="AY116" s="96"/>
      <c r="AZ116" s="96"/>
      <c r="BA116" s="96"/>
      <c r="BB116" s="96"/>
      <c r="BC116" s="96"/>
      <c r="BD116" s="96"/>
      <c r="BE116" s="96"/>
      <c r="BF116" s="96"/>
      <c r="BG116" s="96"/>
      <c r="BH116" s="96"/>
      <c r="BI116" s="96"/>
      <c r="BJ116" s="96"/>
      <c r="BK116" s="96"/>
      <c r="BL116" s="96"/>
      <c r="BM116" s="96"/>
    </row>
    <row r="117" spans="1:65">
      <c r="A117" s="132">
        <v>45017</v>
      </c>
      <c r="B117" s="96"/>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6"/>
      <c r="AC117" s="96"/>
      <c r="AD117" s="96"/>
      <c r="AE117" s="96"/>
      <c r="AF117" s="96"/>
      <c r="AG117" s="96"/>
      <c r="AH117" s="96"/>
      <c r="AI117" s="96"/>
      <c r="AJ117" s="96"/>
      <c r="AK117" s="96"/>
      <c r="AL117" s="96"/>
      <c r="AM117" s="96"/>
      <c r="AN117" s="96"/>
      <c r="AO117" s="96"/>
      <c r="AP117" s="96"/>
      <c r="AQ117" s="96"/>
      <c r="AR117" s="96"/>
      <c r="AS117" s="96"/>
      <c r="AT117" s="96"/>
      <c r="AU117" s="96"/>
      <c r="AV117" s="96"/>
      <c r="AW117" s="96"/>
      <c r="AX117" s="96"/>
      <c r="AY117" s="96"/>
      <c r="AZ117" s="96"/>
      <c r="BA117" s="96"/>
      <c r="BB117" s="96"/>
      <c r="BC117" s="96"/>
      <c r="BD117" s="96"/>
      <c r="BE117" s="96"/>
      <c r="BF117" s="96"/>
      <c r="BG117" s="96"/>
      <c r="BH117" s="96"/>
      <c r="BI117" s="96"/>
      <c r="BJ117" s="96"/>
      <c r="BK117" s="96"/>
      <c r="BL117" s="96"/>
      <c r="BM117" s="96"/>
    </row>
    <row r="118" spans="1:65">
      <c r="A118" s="132">
        <v>45018</v>
      </c>
      <c r="B118" s="96"/>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96"/>
      <c r="AL118" s="96"/>
      <c r="AM118" s="96"/>
      <c r="AN118" s="96"/>
      <c r="AO118" s="96"/>
      <c r="AP118" s="96"/>
      <c r="AQ118" s="96"/>
      <c r="AR118" s="96"/>
      <c r="AS118" s="96"/>
      <c r="AT118" s="96"/>
      <c r="AU118" s="96"/>
      <c r="AV118" s="96"/>
      <c r="AW118" s="96"/>
      <c r="AX118" s="96"/>
      <c r="AY118" s="96"/>
      <c r="AZ118" s="96"/>
      <c r="BA118" s="96"/>
      <c r="BB118" s="96"/>
      <c r="BC118" s="96"/>
      <c r="BD118" s="96"/>
      <c r="BE118" s="96"/>
      <c r="BF118" s="96"/>
      <c r="BG118" s="96"/>
      <c r="BH118" s="96"/>
      <c r="BI118" s="96"/>
      <c r="BJ118" s="96"/>
      <c r="BK118" s="96"/>
      <c r="BL118" s="96"/>
      <c r="BM118" s="96"/>
    </row>
    <row r="119" spans="1:65">
      <c r="A119" s="132">
        <v>45019</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96"/>
      <c r="AE119" s="96"/>
      <c r="AF119" s="96"/>
      <c r="AG119" s="96"/>
      <c r="AH119" s="96"/>
      <c r="AI119" s="96"/>
      <c r="AJ119" s="96"/>
      <c r="AK119" s="96"/>
      <c r="AL119" s="96"/>
      <c r="AM119" s="96"/>
      <c r="AN119" s="96"/>
      <c r="AO119" s="96"/>
      <c r="AP119" s="96"/>
      <c r="AQ119" s="96"/>
      <c r="AR119" s="96"/>
      <c r="AS119" s="96"/>
      <c r="AT119" s="96"/>
      <c r="AU119" s="96"/>
      <c r="AV119" s="96"/>
      <c r="AW119" s="96"/>
      <c r="AX119" s="96"/>
      <c r="AY119" s="96"/>
      <c r="AZ119" s="96"/>
      <c r="BA119" s="96"/>
      <c r="BB119" s="96"/>
      <c r="BC119" s="96"/>
      <c r="BD119" s="96"/>
      <c r="BE119" s="96"/>
      <c r="BF119" s="96"/>
      <c r="BG119" s="96"/>
      <c r="BH119" s="96"/>
      <c r="BI119" s="96"/>
      <c r="BJ119" s="96"/>
      <c r="BK119" s="96"/>
      <c r="BL119" s="96"/>
      <c r="BM119" s="96"/>
    </row>
    <row r="120" spans="1:65">
      <c r="A120" s="132">
        <v>45020</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96"/>
      <c r="AE120" s="96"/>
      <c r="AF120" s="96"/>
      <c r="AG120" s="96"/>
      <c r="AH120" s="96"/>
      <c r="AI120" s="96"/>
      <c r="AJ120" s="96"/>
      <c r="AK120" s="96"/>
      <c r="AL120" s="96"/>
      <c r="AM120" s="96"/>
      <c r="AN120" s="96"/>
      <c r="AO120" s="96"/>
      <c r="AP120" s="96"/>
      <c r="AQ120" s="96"/>
      <c r="AR120" s="96"/>
      <c r="AS120" s="96"/>
      <c r="AT120" s="96"/>
      <c r="AU120" s="96"/>
      <c r="AV120" s="96"/>
      <c r="AW120" s="96"/>
      <c r="AX120" s="96"/>
      <c r="AY120" s="96"/>
      <c r="AZ120" s="96"/>
      <c r="BA120" s="96"/>
      <c r="BB120" s="96"/>
      <c r="BC120" s="96"/>
      <c r="BD120" s="96"/>
      <c r="BE120" s="96"/>
      <c r="BF120" s="96"/>
      <c r="BG120" s="96"/>
      <c r="BH120" s="96"/>
      <c r="BI120" s="96"/>
      <c r="BJ120" s="96"/>
      <c r="BK120" s="96"/>
      <c r="BL120" s="96"/>
      <c r="BM120" s="96"/>
    </row>
    <row r="121" spans="1:65">
      <c r="A121" s="132">
        <v>45021</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96"/>
      <c r="AL121" s="96"/>
      <c r="AM121" s="96"/>
      <c r="AN121" s="96"/>
      <c r="AO121" s="96"/>
      <c r="AP121" s="96"/>
      <c r="AQ121" s="96"/>
      <c r="AR121" s="96"/>
      <c r="AS121" s="96"/>
      <c r="AT121" s="96"/>
      <c r="AU121" s="96"/>
      <c r="AV121" s="96"/>
      <c r="AW121" s="96"/>
      <c r="AX121" s="96"/>
      <c r="AY121" s="96"/>
      <c r="AZ121" s="96"/>
      <c r="BA121" s="96"/>
      <c r="BB121" s="96"/>
      <c r="BC121" s="96"/>
      <c r="BD121" s="96"/>
      <c r="BE121" s="96"/>
      <c r="BF121" s="96"/>
      <c r="BG121" s="96"/>
      <c r="BH121" s="96"/>
      <c r="BI121" s="96"/>
      <c r="BJ121" s="96"/>
      <c r="BK121" s="96"/>
      <c r="BL121" s="96"/>
      <c r="BM121" s="96"/>
    </row>
    <row r="122" spans="1:65">
      <c r="A122" s="132">
        <v>45022</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96"/>
      <c r="AE122" s="96"/>
      <c r="AF122" s="96"/>
      <c r="AG122" s="96"/>
      <c r="AH122" s="96"/>
      <c r="AI122" s="96"/>
      <c r="AJ122" s="96"/>
      <c r="AK122" s="96"/>
      <c r="AL122" s="96"/>
      <c r="AM122" s="96"/>
      <c r="AN122" s="96"/>
      <c r="AO122" s="96"/>
      <c r="AP122" s="96"/>
      <c r="AQ122" s="96"/>
      <c r="AR122" s="96"/>
      <c r="AS122" s="96"/>
      <c r="AT122" s="96"/>
      <c r="AU122" s="96"/>
      <c r="AV122" s="96"/>
      <c r="AW122" s="96"/>
      <c r="AX122" s="96"/>
      <c r="AY122" s="96"/>
      <c r="AZ122" s="96"/>
      <c r="BA122" s="96"/>
      <c r="BB122" s="96"/>
      <c r="BC122" s="96"/>
      <c r="BD122" s="96"/>
      <c r="BE122" s="96"/>
      <c r="BF122" s="96"/>
      <c r="BG122" s="96"/>
      <c r="BH122" s="96"/>
      <c r="BI122" s="96"/>
      <c r="BJ122" s="96"/>
      <c r="BK122" s="96"/>
      <c r="BL122" s="96"/>
      <c r="BM122" s="96"/>
    </row>
    <row r="123" spans="1:65">
      <c r="A123" s="132">
        <v>45023</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96"/>
      <c r="AH123" s="96"/>
      <c r="AI123" s="96"/>
      <c r="AJ123" s="96"/>
      <c r="AK123" s="96"/>
      <c r="AL123" s="96"/>
      <c r="AM123" s="96"/>
      <c r="AN123" s="96"/>
      <c r="AO123" s="96"/>
      <c r="AP123" s="96"/>
      <c r="AQ123" s="96"/>
      <c r="AR123" s="96"/>
      <c r="AS123" s="96"/>
      <c r="AT123" s="96"/>
      <c r="AU123" s="96"/>
      <c r="AV123" s="96"/>
      <c r="AW123" s="96"/>
      <c r="AX123" s="96"/>
      <c r="AY123" s="96"/>
      <c r="AZ123" s="96"/>
      <c r="BA123" s="96"/>
      <c r="BB123" s="96"/>
      <c r="BC123" s="96"/>
      <c r="BD123" s="96"/>
      <c r="BE123" s="96"/>
      <c r="BF123" s="96"/>
      <c r="BG123" s="96"/>
      <c r="BH123" s="96"/>
      <c r="BI123" s="96"/>
      <c r="BJ123" s="96"/>
      <c r="BK123" s="96"/>
      <c r="BL123" s="96"/>
      <c r="BM123" s="96"/>
    </row>
    <row r="124" spans="1:65">
      <c r="A124" s="132">
        <v>45024</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96"/>
      <c r="AL124" s="96"/>
      <c r="AM124" s="96"/>
      <c r="AN124" s="96"/>
      <c r="AO124" s="96"/>
      <c r="AP124" s="96"/>
      <c r="AQ124" s="96"/>
      <c r="AR124" s="96"/>
      <c r="AS124" s="96"/>
      <c r="AT124" s="96"/>
      <c r="AU124" s="96"/>
      <c r="AV124" s="96"/>
      <c r="AW124" s="96"/>
      <c r="AX124" s="96"/>
      <c r="AY124" s="96"/>
      <c r="AZ124" s="96"/>
      <c r="BA124" s="96"/>
      <c r="BB124" s="96"/>
      <c r="BC124" s="96"/>
      <c r="BD124" s="96"/>
      <c r="BE124" s="96"/>
      <c r="BF124" s="96"/>
      <c r="BG124" s="96"/>
      <c r="BH124" s="96"/>
      <c r="BI124" s="96"/>
      <c r="BJ124" s="96"/>
      <c r="BK124" s="96"/>
      <c r="BL124" s="96"/>
      <c r="BM124" s="96"/>
    </row>
    <row r="125" spans="1:65">
      <c r="A125" s="132">
        <v>45025</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96"/>
      <c r="AE125" s="96"/>
      <c r="AF125" s="96"/>
      <c r="AG125" s="96"/>
      <c r="AH125" s="96"/>
      <c r="AI125" s="96"/>
      <c r="AJ125" s="96"/>
      <c r="AK125" s="96"/>
      <c r="AL125" s="96"/>
      <c r="AM125" s="96"/>
      <c r="AN125" s="96"/>
      <c r="AO125" s="96"/>
      <c r="AP125" s="96"/>
      <c r="AQ125" s="96"/>
      <c r="AR125" s="96"/>
      <c r="AS125" s="96"/>
      <c r="AT125" s="96"/>
      <c r="AU125" s="96"/>
      <c r="AV125" s="96"/>
      <c r="AW125" s="96"/>
      <c r="AX125" s="96"/>
      <c r="AY125" s="96"/>
      <c r="AZ125" s="96"/>
      <c r="BA125" s="96"/>
      <c r="BB125" s="96"/>
      <c r="BC125" s="96"/>
      <c r="BD125" s="96"/>
      <c r="BE125" s="96"/>
      <c r="BF125" s="96"/>
      <c r="BG125" s="96"/>
      <c r="BH125" s="96"/>
      <c r="BI125" s="96"/>
      <c r="BJ125" s="96"/>
      <c r="BK125" s="96"/>
      <c r="BL125" s="96"/>
      <c r="BM125" s="96"/>
    </row>
    <row r="126" spans="1:65">
      <c r="A126" s="132">
        <v>45026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96"/>
      <c r="AE126" s="96"/>
      <c r="AF126" s="96"/>
      <c r="AG126" s="96"/>
      <c r="AH126" s="96"/>
      <c r="AI126" s="96"/>
      <c r="AJ126" s="96"/>
      <c r="AK126" s="96"/>
      <c r="AL126" s="96"/>
      <c r="AM126" s="96"/>
      <c r="AN126" s="96"/>
      <c r="AO126" s="96"/>
      <c r="AP126" s="96"/>
      <c r="AQ126" s="96"/>
      <c r="AR126" s="96"/>
      <c r="AS126" s="96"/>
      <c r="AT126" s="96"/>
      <c r="AU126" s="96"/>
      <c r="AV126" s="96"/>
      <c r="AW126" s="96"/>
      <c r="AX126" s="96"/>
      <c r="AY126" s="96"/>
      <c r="AZ126" s="96"/>
      <c r="BA126" s="96"/>
      <c r="BB126" s="96"/>
      <c r="BC126" s="96"/>
      <c r="BD126" s="96"/>
      <c r="BE126" s="96"/>
      <c r="BF126" s="96"/>
      <c r="BG126" s="96"/>
      <c r="BH126" s="96"/>
      <c r="BI126" s="96"/>
      <c r="BJ126" s="96"/>
      <c r="BK126" s="96"/>
      <c r="BL126" s="96"/>
      <c r="BM126" s="96"/>
    </row>
    <row r="127" spans="1:65">
      <c r="A127" s="132">
        <v>45027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96"/>
      <c r="AL127" s="96"/>
      <c r="AM127" s="96"/>
      <c r="AN127" s="96"/>
      <c r="AO127" s="96"/>
      <c r="AP127" s="96"/>
      <c r="AQ127" s="96"/>
      <c r="AR127" s="96"/>
      <c r="AS127" s="96"/>
      <c r="AT127" s="96"/>
      <c r="AU127" s="96"/>
      <c r="AV127" s="96"/>
      <c r="AW127" s="96"/>
      <c r="AX127" s="96"/>
      <c r="AY127" s="96"/>
      <c r="AZ127" s="96"/>
      <c r="BA127" s="96"/>
      <c r="BB127" s="96"/>
      <c r="BC127" s="96"/>
      <c r="BD127" s="96"/>
      <c r="BE127" s="96"/>
      <c r="BF127" s="96"/>
      <c r="BG127" s="96"/>
      <c r="BH127" s="96"/>
      <c r="BI127" s="96"/>
      <c r="BJ127" s="96"/>
      <c r="BK127" s="96"/>
      <c r="BL127" s="96"/>
      <c r="BM127" s="96"/>
    </row>
    <row r="128" spans="1:65">
      <c r="A128" s="132">
        <v>45028</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96"/>
      <c r="AE128" s="96"/>
      <c r="AF128" s="96"/>
      <c r="AG128" s="96"/>
      <c r="AH128" s="96"/>
      <c r="AI128" s="96"/>
      <c r="AJ128" s="96"/>
      <c r="AK128" s="96"/>
      <c r="AL128" s="96"/>
      <c r="AM128" s="96"/>
      <c r="AN128" s="96"/>
      <c r="AO128" s="96"/>
      <c r="AP128" s="96"/>
      <c r="AQ128" s="96"/>
      <c r="AR128" s="96"/>
      <c r="AS128" s="96"/>
      <c r="AT128" s="96"/>
      <c r="AU128" s="96"/>
      <c r="AV128" s="96"/>
      <c r="AW128" s="96"/>
      <c r="AX128" s="96"/>
      <c r="AY128" s="96"/>
      <c r="AZ128" s="96"/>
      <c r="BA128" s="96"/>
      <c r="BB128" s="96"/>
      <c r="BC128" s="96"/>
      <c r="BD128" s="96"/>
      <c r="BE128" s="96"/>
      <c r="BF128" s="96"/>
      <c r="BG128" s="96"/>
      <c r="BH128" s="96"/>
      <c r="BI128" s="96"/>
      <c r="BJ128" s="96"/>
      <c r="BK128" s="96"/>
      <c r="BL128" s="96"/>
      <c r="BM128" s="96"/>
    </row>
    <row r="129" spans="1:65">
      <c r="A129" s="132">
        <v>45029</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c r="AX129" s="96"/>
      <c r="AY129" s="96"/>
      <c r="AZ129" s="96"/>
      <c r="BA129" s="96"/>
      <c r="BB129" s="96"/>
      <c r="BC129" s="96"/>
      <c r="BD129" s="96"/>
      <c r="BE129" s="96"/>
      <c r="BF129" s="96"/>
      <c r="BG129" s="96"/>
      <c r="BH129" s="96"/>
      <c r="BI129" s="96"/>
      <c r="BJ129" s="96"/>
      <c r="BK129" s="96"/>
      <c r="BL129" s="96"/>
      <c r="BM129" s="96"/>
    </row>
    <row r="130" spans="1:65">
      <c r="A130" s="132">
        <v>45030</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96"/>
      <c r="AL130" s="96"/>
      <c r="AM130" s="96"/>
      <c r="AN130" s="96"/>
      <c r="AO130" s="96"/>
      <c r="AP130" s="96"/>
      <c r="AQ130" s="96"/>
      <c r="AR130" s="96"/>
      <c r="AS130" s="96"/>
      <c r="AT130" s="96"/>
      <c r="AU130" s="96"/>
      <c r="AV130" s="96"/>
      <c r="AW130" s="96"/>
      <c r="AX130" s="96"/>
      <c r="AY130" s="96"/>
      <c r="AZ130" s="96"/>
      <c r="BA130" s="96"/>
      <c r="BB130" s="96"/>
      <c r="BC130" s="96"/>
      <c r="BD130" s="96"/>
      <c r="BE130" s="96"/>
      <c r="BF130" s="96"/>
      <c r="BG130" s="96"/>
      <c r="BH130" s="96"/>
      <c r="BI130" s="96"/>
      <c r="BJ130" s="96"/>
      <c r="BK130" s="96"/>
      <c r="BL130" s="96"/>
      <c r="BM130" s="96"/>
    </row>
    <row r="131" spans="1:65">
      <c r="A131" s="132">
        <v>45031</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96"/>
      <c r="AE131" s="96"/>
      <c r="AF131" s="96"/>
      <c r="AG131" s="96"/>
      <c r="AH131" s="96"/>
      <c r="AI131" s="96"/>
      <c r="AJ131" s="96"/>
      <c r="AK131" s="96"/>
      <c r="AL131" s="96"/>
      <c r="AM131" s="96"/>
      <c r="AN131" s="96"/>
      <c r="AO131" s="96"/>
      <c r="AP131" s="96"/>
      <c r="AQ131" s="96"/>
      <c r="AR131" s="96"/>
      <c r="AS131" s="96"/>
      <c r="AT131" s="96"/>
      <c r="AU131" s="96"/>
      <c r="AV131" s="96"/>
      <c r="AW131" s="96"/>
      <c r="AX131" s="96"/>
      <c r="AY131" s="96"/>
      <c r="AZ131" s="96"/>
      <c r="BA131" s="96"/>
      <c r="BB131" s="96"/>
      <c r="BC131" s="96"/>
      <c r="BD131" s="96"/>
      <c r="BE131" s="96"/>
      <c r="BF131" s="96"/>
      <c r="BG131" s="96"/>
      <c r="BH131" s="96"/>
      <c r="BI131" s="96"/>
      <c r="BJ131" s="96"/>
      <c r="BK131" s="96"/>
      <c r="BL131" s="96"/>
      <c r="BM131" s="96"/>
    </row>
    <row r="132" spans="1:65">
      <c r="A132" s="132">
        <v>45032</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96"/>
      <c r="AE132" s="96"/>
      <c r="AF132" s="96"/>
      <c r="AG132" s="96"/>
      <c r="AH132" s="96"/>
      <c r="AI132" s="96"/>
      <c r="AJ132" s="96"/>
      <c r="AK132" s="96"/>
      <c r="AL132" s="96"/>
      <c r="AM132" s="96"/>
      <c r="AN132" s="96"/>
      <c r="AO132" s="96"/>
      <c r="AP132" s="96"/>
      <c r="AQ132" s="96"/>
      <c r="AR132" s="96"/>
      <c r="AS132" s="96"/>
      <c r="AT132" s="96"/>
      <c r="AU132" s="96"/>
      <c r="AV132" s="96"/>
      <c r="AW132" s="96"/>
      <c r="AX132" s="96"/>
      <c r="AY132" s="96"/>
      <c r="AZ132" s="96"/>
      <c r="BA132" s="96"/>
      <c r="BB132" s="96"/>
      <c r="BC132" s="96"/>
      <c r="BD132" s="96"/>
      <c r="BE132" s="96"/>
      <c r="BF132" s="96"/>
      <c r="BG132" s="96"/>
      <c r="BH132" s="96"/>
      <c r="BI132" s="96"/>
      <c r="BJ132" s="96"/>
      <c r="BK132" s="96"/>
      <c r="BL132" s="96"/>
      <c r="BM132" s="96"/>
    </row>
    <row r="133" spans="1:65">
      <c r="A133" s="132">
        <v>45033</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96"/>
      <c r="AL133" s="96"/>
      <c r="AM133" s="96"/>
      <c r="AN133" s="96"/>
      <c r="AO133" s="96"/>
      <c r="AP133" s="96"/>
      <c r="AQ133" s="96"/>
      <c r="AR133" s="96"/>
      <c r="AS133" s="96"/>
      <c r="AT133" s="96"/>
      <c r="AU133" s="96"/>
      <c r="AV133" s="96"/>
      <c r="AW133" s="96"/>
      <c r="AX133" s="96"/>
      <c r="AY133" s="96"/>
      <c r="AZ133" s="96"/>
      <c r="BA133" s="96"/>
      <c r="BB133" s="96"/>
      <c r="BC133" s="96"/>
      <c r="BD133" s="96"/>
      <c r="BE133" s="96"/>
      <c r="BF133" s="96"/>
      <c r="BG133" s="96"/>
      <c r="BH133" s="96"/>
      <c r="BI133" s="96"/>
      <c r="BJ133" s="96"/>
      <c r="BK133" s="96"/>
      <c r="BL133" s="96"/>
      <c r="BM133" s="96"/>
    </row>
    <row r="134" spans="1:65">
      <c r="A134" s="132">
        <v>45034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96"/>
      <c r="AE134" s="96"/>
      <c r="AF134" s="96"/>
      <c r="AG134" s="96"/>
      <c r="AH134" s="96"/>
      <c r="AI134" s="96"/>
      <c r="AJ134" s="96"/>
      <c r="AK134" s="96"/>
      <c r="AL134" s="96"/>
      <c r="AM134" s="96"/>
      <c r="AN134" s="96"/>
      <c r="AO134" s="96"/>
      <c r="AP134" s="96"/>
      <c r="AQ134" s="96"/>
      <c r="AR134" s="96"/>
      <c r="AS134" s="96"/>
      <c r="AT134" s="96"/>
      <c r="AU134" s="96"/>
      <c r="AV134" s="96"/>
      <c r="AW134" s="96"/>
      <c r="AX134" s="96"/>
      <c r="AY134" s="96"/>
      <c r="AZ134" s="96"/>
      <c r="BA134" s="96"/>
      <c r="BB134" s="96"/>
      <c r="BC134" s="96"/>
      <c r="BD134" s="96"/>
      <c r="BE134" s="96"/>
      <c r="BF134" s="96"/>
      <c r="BG134" s="96"/>
      <c r="BH134" s="96"/>
      <c r="BI134" s="96"/>
      <c r="BJ134" s="96"/>
      <c r="BK134" s="96"/>
      <c r="BL134" s="96"/>
      <c r="BM134" s="96"/>
    </row>
    <row r="135" spans="1:65">
      <c r="A135" s="132">
        <v>45035</v>
      </c>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96"/>
      <c r="AE135" s="96"/>
      <c r="AF135" s="96"/>
      <c r="AG135" s="96"/>
      <c r="AH135" s="96"/>
      <c r="AI135" s="96"/>
      <c r="AJ135" s="96"/>
      <c r="AK135" s="96"/>
      <c r="AL135" s="96"/>
      <c r="AM135" s="96"/>
      <c r="AN135" s="96"/>
      <c r="AO135" s="96"/>
      <c r="AP135" s="96"/>
      <c r="AQ135" s="96"/>
      <c r="AR135" s="96"/>
      <c r="AS135" s="96"/>
      <c r="AT135" s="96"/>
      <c r="AU135" s="96"/>
      <c r="AV135" s="96"/>
      <c r="AW135" s="96"/>
      <c r="AX135" s="96"/>
      <c r="AY135" s="96"/>
      <c r="AZ135" s="96"/>
      <c r="BA135" s="96"/>
      <c r="BB135" s="96"/>
      <c r="BC135" s="96"/>
      <c r="BD135" s="96"/>
      <c r="BE135" s="96"/>
      <c r="BF135" s="96"/>
      <c r="BG135" s="96"/>
      <c r="BH135" s="96"/>
      <c r="BI135" s="96"/>
      <c r="BJ135" s="96"/>
      <c r="BK135" s="96"/>
      <c r="BL135" s="96"/>
      <c r="BM135" s="96"/>
    </row>
    <row r="136" spans="1:65">
      <c r="A136" s="132">
        <v>45036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96"/>
      <c r="AL136" s="96"/>
      <c r="AM136" s="96"/>
      <c r="AN136" s="96"/>
      <c r="AO136" s="96"/>
      <c r="AP136" s="96"/>
      <c r="AQ136" s="96"/>
      <c r="AR136" s="96"/>
      <c r="AS136" s="96"/>
      <c r="AT136" s="96"/>
      <c r="AU136" s="96"/>
      <c r="AV136" s="96"/>
      <c r="AW136" s="96"/>
      <c r="AX136" s="96"/>
      <c r="AY136" s="96"/>
      <c r="AZ136" s="96"/>
      <c r="BA136" s="96"/>
      <c r="BB136" s="96"/>
      <c r="BC136" s="96"/>
      <c r="BD136" s="96"/>
      <c r="BE136" s="96"/>
      <c r="BF136" s="96"/>
      <c r="BG136" s="96"/>
      <c r="BH136" s="96"/>
      <c r="BI136" s="96"/>
      <c r="BJ136" s="96"/>
      <c r="BK136" s="96"/>
      <c r="BL136" s="96"/>
      <c r="BM136" s="96"/>
    </row>
    <row r="137" spans="1:65">
      <c r="A137" s="132">
        <v>45037</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96"/>
      <c r="AE137" s="96"/>
      <c r="AF137" s="96"/>
      <c r="AG137" s="96"/>
      <c r="AH137" s="96"/>
      <c r="AI137" s="96"/>
      <c r="AJ137" s="96"/>
      <c r="AK137" s="96"/>
      <c r="AL137" s="96"/>
      <c r="AM137" s="96"/>
      <c r="AN137" s="96"/>
      <c r="AO137" s="96"/>
      <c r="AP137" s="96"/>
      <c r="AQ137" s="96"/>
      <c r="AR137" s="96"/>
      <c r="AS137" s="96"/>
      <c r="AT137" s="96"/>
      <c r="AU137" s="96"/>
      <c r="AV137" s="96"/>
      <c r="AW137" s="96"/>
      <c r="AX137" s="96"/>
      <c r="AY137" s="96"/>
      <c r="AZ137" s="96"/>
      <c r="BA137" s="96"/>
      <c r="BB137" s="96"/>
      <c r="BC137" s="96"/>
      <c r="BD137" s="96"/>
      <c r="BE137" s="96"/>
      <c r="BF137" s="96"/>
      <c r="BG137" s="96"/>
      <c r="BH137" s="96"/>
      <c r="BI137" s="96"/>
      <c r="BJ137" s="96"/>
      <c r="BK137" s="96"/>
      <c r="BL137" s="96"/>
      <c r="BM137" s="96"/>
    </row>
    <row r="138" spans="1:65">
      <c r="A138" s="132">
        <v>45038</v>
      </c>
      <c r="B138" s="96"/>
      <c r="C138" s="96"/>
      <c r="D138" s="96"/>
      <c r="E138" s="96"/>
      <c r="F138" s="96"/>
      <c r="G138" s="96"/>
      <c r="H138" s="96"/>
      <c r="I138" s="96"/>
      <c r="J138" s="96"/>
      <c r="K138" s="96"/>
      <c r="L138" s="96"/>
      <c r="M138" s="96"/>
      <c r="N138" s="96"/>
      <c r="O138" s="96"/>
      <c r="P138" s="96"/>
      <c r="Q138" s="96"/>
      <c r="R138" s="96"/>
      <c r="S138" s="96"/>
      <c r="T138" s="96"/>
      <c r="U138" s="96"/>
      <c r="V138" s="96"/>
      <c r="W138" s="96"/>
      <c r="X138" s="96"/>
      <c r="Y138" s="96"/>
      <c r="Z138" s="96"/>
      <c r="AA138" s="96"/>
      <c r="AB138" s="96"/>
      <c r="AC138" s="96"/>
      <c r="AD138" s="96"/>
      <c r="AE138" s="96"/>
      <c r="AF138" s="96"/>
      <c r="AG138" s="96"/>
      <c r="AH138" s="96"/>
      <c r="AI138" s="96"/>
      <c r="AJ138" s="96"/>
      <c r="AK138" s="96"/>
      <c r="AL138" s="96"/>
      <c r="AM138" s="96"/>
      <c r="AN138" s="96"/>
      <c r="AO138" s="96"/>
      <c r="AP138" s="96"/>
      <c r="AQ138" s="96"/>
      <c r="AR138" s="96"/>
      <c r="AS138" s="96"/>
      <c r="AT138" s="96"/>
      <c r="AU138" s="96"/>
      <c r="AV138" s="96"/>
      <c r="AW138" s="96"/>
      <c r="AX138" s="96"/>
      <c r="AY138" s="96"/>
      <c r="AZ138" s="96"/>
      <c r="BA138" s="96"/>
      <c r="BB138" s="96"/>
      <c r="BC138" s="96"/>
      <c r="BD138" s="96"/>
      <c r="BE138" s="96"/>
      <c r="BF138" s="96"/>
      <c r="BG138" s="96"/>
      <c r="BH138" s="96"/>
      <c r="BI138" s="96"/>
      <c r="BJ138" s="96"/>
      <c r="BK138" s="96"/>
      <c r="BL138" s="96"/>
      <c r="BM138" s="96"/>
    </row>
    <row r="139" spans="1:65">
      <c r="A139" s="132">
        <v>45039</v>
      </c>
      <c r="B139" s="96"/>
      <c r="C139" s="96"/>
      <c r="D139" s="96"/>
      <c r="E139" s="96"/>
      <c r="F139" s="96"/>
      <c r="G139" s="96"/>
      <c r="H139" s="96"/>
      <c r="I139" s="96"/>
      <c r="J139" s="96"/>
      <c r="K139" s="96"/>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96"/>
      <c r="AL139" s="96"/>
      <c r="AM139" s="96"/>
      <c r="AN139" s="96"/>
      <c r="AO139" s="96"/>
      <c r="AP139" s="96"/>
      <c r="AQ139" s="96"/>
      <c r="AR139" s="96"/>
      <c r="AS139" s="96"/>
      <c r="AT139" s="96"/>
      <c r="AU139" s="96"/>
      <c r="AV139" s="96"/>
      <c r="AW139" s="96"/>
      <c r="AX139" s="96"/>
      <c r="AY139" s="96"/>
      <c r="AZ139" s="96"/>
      <c r="BA139" s="96"/>
      <c r="BB139" s="96"/>
      <c r="BC139" s="96"/>
      <c r="BD139" s="96"/>
      <c r="BE139" s="96"/>
      <c r="BF139" s="96"/>
      <c r="BG139" s="96"/>
      <c r="BH139" s="96"/>
      <c r="BI139" s="96"/>
      <c r="BJ139" s="96"/>
      <c r="BK139" s="96"/>
      <c r="BL139" s="96"/>
      <c r="BM139" s="96"/>
    </row>
    <row r="140" spans="1:65">
      <c r="A140" s="132">
        <v>45040</v>
      </c>
      <c r="B140" s="96"/>
      <c r="C140" s="96"/>
      <c r="D140" s="96"/>
      <c r="E140" s="96"/>
      <c r="F140" s="96"/>
      <c r="G140" s="96"/>
      <c r="H140" s="96"/>
      <c r="I140" s="96"/>
      <c r="J140" s="96"/>
      <c r="K140" s="96"/>
      <c r="L140" s="96"/>
      <c r="M140" s="96"/>
      <c r="N140" s="96"/>
      <c r="O140" s="96"/>
      <c r="P140" s="96"/>
      <c r="Q140" s="96"/>
      <c r="R140" s="96"/>
      <c r="S140" s="96"/>
      <c r="T140" s="96"/>
      <c r="U140" s="96"/>
      <c r="V140" s="96"/>
      <c r="W140" s="96"/>
      <c r="X140" s="96"/>
      <c r="Y140" s="96"/>
      <c r="Z140" s="96"/>
      <c r="AA140" s="96"/>
      <c r="AB140" s="96"/>
      <c r="AC140" s="96"/>
      <c r="AD140" s="96"/>
      <c r="AE140" s="96"/>
      <c r="AF140" s="96"/>
      <c r="AG140" s="96"/>
      <c r="AH140" s="96"/>
      <c r="AI140" s="96"/>
      <c r="AJ140" s="96"/>
      <c r="AK140" s="96"/>
      <c r="AL140" s="96"/>
      <c r="AM140" s="96"/>
      <c r="AN140" s="96"/>
      <c r="AO140" s="96"/>
      <c r="AP140" s="96"/>
      <c r="AQ140" s="96"/>
      <c r="AR140" s="96"/>
      <c r="AS140" s="96"/>
      <c r="AT140" s="96"/>
      <c r="AU140" s="96"/>
      <c r="AV140" s="96"/>
      <c r="AW140" s="96"/>
      <c r="AX140" s="96"/>
      <c r="AY140" s="96"/>
      <c r="AZ140" s="96"/>
      <c r="BA140" s="96"/>
      <c r="BB140" s="96"/>
      <c r="BC140" s="96"/>
      <c r="BD140" s="96"/>
      <c r="BE140" s="96"/>
      <c r="BF140" s="96"/>
      <c r="BG140" s="96"/>
      <c r="BH140" s="96"/>
      <c r="BI140" s="96"/>
      <c r="BJ140" s="96"/>
      <c r="BK140" s="96"/>
      <c r="BL140" s="96"/>
      <c r="BM140" s="96"/>
    </row>
    <row r="141" spans="1:65">
      <c r="A141" s="132">
        <v>45041</v>
      </c>
      <c r="B141" s="96"/>
      <c r="C141" s="96"/>
      <c r="D141" s="96"/>
      <c r="E141" s="96"/>
      <c r="F141" s="96"/>
      <c r="G141" s="96"/>
      <c r="H141" s="96"/>
      <c r="I141" s="96"/>
      <c r="J141" s="96"/>
      <c r="K141" s="96"/>
      <c r="L141" s="96"/>
      <c r="M141" s="96"/>
      <c r="N141" s="96"/>
      <c r="O141" s="96"/>
      <c r="P141" s="96"/>
      <c r="Q141" s="96"/>
      <c r="R141" s="96"/>
      <c r="S141" s="96"/>
      <c r="T141" s="96"/>
      <c r="U141" s="96"/>
      <c r="V141" s="96"/>
      <c r="W141" s="96"/>
      <c r="X141" s="96"/>
      <c r="Y141" s="96"/>
      <c r="Z141" s="96"/>
      <c r="AA141" s="96"/>
      <c r="AB141" s="96"/>
      <c r="AC141" s="96"/>
      <c r="AD141" s="96"/>
      <c r="AE141" s="96"/>
      <c r="AF141" s="96"/>
      <c r="AG141" s="96"/>
      <c r="AH141" s="96"/>
      <c r="AI141" s="96"/>
      <c r="AJ141" s="96"/>
      <c r="AK141" s="96"/>
      <c r="AL141" s="96"/>
      <c r="AM141" s="96"/>
      <c r="AN141" s="96"/>
      <c r="AO141" s="96"/>
      <c r="AP141" s="96"/>
      <c r="AQ141" s="96"/>
      <c r="AR141" s="96"/>
      <c r="AS141" s="96"/>
      <c r="AT141" s="96"/>
      <c r="AU141" s="96"/>
      <c r="AV141" s="96"/>
      <c r="AW141" s="96"/>
      <c r="AX141" s="96"/>
      <c r="AY141" s="96"/>
      <c r="AZ141" s="96"/>
      <c r="BA141" s="96"/>
      <c r="BB141" s="96"/>
      <c r="BC141" s="96"/>
      <c r="BD141" s="96"/>
      <c r="BE141" s="96"/>
      <c r="BF141" s="96"/>
      <c r="BG141" s="96"/>
      <c r="BH141" s="96"/>
      <c r="BI141" s="96"/>
      <c r="BJ141" s="96"/>
      <c r="BK141" s="96"/>
      <c r="BL141" s="96"/>
      <c r="BM141" s="96"/>
    </row>
    <row r="142" spans="1:65">
      <c r="A142" s="132">
        <v>45042</v>
      </c>
      <c r="B142" s="96"/>
      <c r="C142" s="96"/>
      <c r="D142" s="96"/>
      <c r="E142" s="96"/>
      <c r="F142" s="96"/>
      <c r="G142" s="96"/>
      <c r="H142" s="96"/>
      <c r="I142" s="96"/>
      <c r="J142" s="96"/>
      <c r="K142" s="96"/>
      <c r="L142" s="96"/>
      <c r="M142" s="96"/>
      <c r="N142" s="96"/>
      <c r="O142" s="96"/>
      <c r="P142" s="96"/>
      <c r="Q142" s="96"/>
      <c r="R142" s="96"/>
      <c r="S142" s="96"/>
      <c r="T142" s="96"/>
      <c r="U142" s="96"/>
      <c r="V142" s="96"/>
      <c r="W142" s="96"/>
      <c r="X142" s="96"/>
      <c r="Y142" s="96"/>
      <c r="Z142" s="96"/>
      <c r="AA142" s="96"/>
      <c r="AB142" s="96"/>
      <c r="AC142" s="96"/>
      <c r="AD142" s="96"/>
      <c r="AE142" s="96"/>
      <c r="AF142" s="96"/>
      <c r="AG142" s="96"/>
      <c r="AH142" s="96"/>
      <c r="AI142" s="96"/>
      <c r="AJ142" s="96"/>
      <c r="AK142" s="96"/>
      <c r="AL142" s="96"/>
      <c r="AM142" s="96"/>
      <c r="AN142" s="96"/>
      <c r="AO142" s="96"/>
      <c r="AP142" s="96"/>
      <c r="AQ142" s="96"/>
      <c r="AR142" s="96"/>
      <c r="AS142" s="96"/>
      <c r="AT142" s="96"/>
      <c r="AU142" s="96"/>
      <c r="AV142" s="96"/>
      <c r="AW142" s="96"/>
      <c r="AX142" s="96"/>
      <c r="AY142" s="96"/>
      <c r="AZ142" s="96"/>
      <c r="BA142" s="96"/>
      <c r="BB142" s="96"/>
      <c r="BC142" s="96"/>
      <c r="BD142" s="96"/>
      <c r="BE142" s="96"/>
      <c r="BF142" s="96"/>
      <c r="BG142" s="96"/>
      <c r="BH142" s="96"/>
      <c r="BI142" s="96"/>
      <c r="BJ142" s="96"/>
      <c r="BK142" s="96"/>
      <c r="BL142" s="96"/>
      <c r="BM142" s="96"/>
    </row>
    <row r="143" spans="1:65">
      <c r="A143" s="132">
        <v>45043</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96"/>
      <c r="AE143" s="96"/>
      <c r="AF143" s="96"/>
      <c r="AG143" s="96"/>
      <c r="AH143" s="96"/>
      <c r="AI143" s="96"/>
      <c r="AJ143" s="96"/>
      <c r="AK143" s="96"/>
      <c r="AL143" s="96"/>
      <c r="AM143" s="96"/>
      <c r="AN143" s="96"/>
      <c r="AO143" s="96"/>
      <c r="AP143" s="96"/>
      <c r="AQ143" s="96"/>
      <c r="AR143" s="96"/>
      <c r="AS143" s="96"/>
      <c r="AT143" s="96"/>
      <c r="AU143" s="96"/>
      <c r="AV143" s="96"/>
      <c r="AW143" s="96"/>
      <c r="AX143" s="96"/>
      <c r="AY143" s="96"/>
      <c r="AZ143" s="96"/>
      <c r="BA143" s="96"/>
      <c r="BB143" s="96"/>
      <c r="BC143" s="96"/>
      <c r="BD143" s="96"/>
      <c r="BE143" s="96"/>
      <c r="BF143" s="96"/>
      <c r="BG143" s="96"/>
      <c r="BH143" s="96"/>
      <c r="BI143" s="96"/>
      <c r="BJ143" s="96"/>
      <c r="BK143" s="96"/>
      <c r="BL143" s="96"/>
      <c r="BM143" s="96"/>
    </row>
    <row r="144" spans="1:65">
      <c r="A144" s="132">
        <v>45044</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96"/>
      <c r="AE144" s="96"/>
      <c r="AF144" s="96"/>
      <c r="AG144" s="96"/>
      <c r="AH144" s="96"/>
      <c r="AI144" s="96"/>
      <c r="AJ144" s="96"/>
      <c r="AK144" s="96"/>
      <c r="AL144" s="96"/>
      <c r="AM144" s="96"/>
      <c r="AN144" s="96"/>
      <c r="AO144" s="96"/>
      <c r="AP144" s="96"/>
      <c r="AQ144" s="96"/>
      <c r="AR144" s="96"/>
      <c r="AS144" s="96"/>
      <c r="AT144" s="96"/>
      <c r="AU144" s="96"/>
      <c r="AV144" s="96"/>
      <c r="AW144" s="96"/>
      <c r="AX144" s="96"/>
      <c r="AY144" s="96"/>
      <c r="AZ144" s="96"/>
      <c r="BA144" s="96"/>
      <c r="BB144" s="96"/>
      <c r="BC144" s="96"/>
      <c r="BD144" s="96"/>
      <c r="BE144" s="96"/>
      <c r="BF144" s="96"/>
      <c r="BG144" s="96"/>
      <c r="BH144" s="96"/>
      <c r="BI144" s="96"/>
      <c r="BJ144" s="96"/>
      <c r="BK144" s="96"/>
      <c r="BL144" s="96"/>
      <c r="BM144" s="96"/>
    </row>
    <row r="145" spans="1:65">
      <c r="A145" s="132">
        <v>45045</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96"/>
      <c r="AL145" s="96"/>
      <c r="AM145" s="96"/>
      <c r="AN145" s="96"/>
      <c r="AO145" s="96"/>
      <c r="AP145" s="96"/>
      <c r="AQ145" s="96"/>
      <c r="AR145" s="96"/>
      <c r="AS145" s="96"/>
      <c r="AT145" s="96"/>
      <c r="AU145" s="96"/>
      <c r="AV145" s="96"/>
      <c r="AW145" s="96"/>
      <c r="AX145" s="96"/>
      <c r="AY145" s="96"/>
      <c r="AZ145" s="96"/>
      <c r="BA145" s="96"/>
      <c r="BB145" s="96"/>
      <c r="BC145" s="96"/>
      <c r="BD145" s="96"/>
      <c r="BE145" s="96"/>
      <c r="BF145" s="96"/>
      <c r="BG145" s="96"/>
      <c r="BH145" s="96"/>
      <c r="BI145" s="96"/>
      <c r="BJ145" s="96"/>
      <c r="BK145" s="96"/>
      <c r="BL145" s="96"/>
      <c r="BM145" s="96"/>
    </row>
    <row r="146" spans="1:65">
      <c r="A146" s="132">
        <v>45046</v>
      </c>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96"/>
      <c r="AE146" s="96"/>
      <c r="AF146" s="96"/>
      <c r="AG146" s="96"/>
      <c r="AH146" s="96"/>
      <c r="AI146" s="96"/>
      <c r="AJ146" s="96"/>
      <c r="AK146" s="96"/>
      <c r="AL146" s="96"/>
      <c r="AM146" s="96"/>
      <c r="AN146" s="96"/>
      <c r="AO146" s="96"/>
      <c r="AP146" s="96"/>
      <c r="AQ146" s="96"/>
      <c r="AR146" s="96"/>
      <c r="AS146" s="96"/>
      <c r="AT146" s="96"/>
      <c r="AU146" s="96"/>
      <c r="AV146" s="96"/>
      <c r="AW146" s="96"/>
      <c r="AX146" s="96"/>
      <c r="AY146" s="96"/>
      <c r="AZ146" s="96"/>
      <c r="BA146" s="96"/>
      <c r="BB146" s="96"/>
      <c r="BC146" s="96"/>
      <c r="BD146" s="96"/>
      <c r="BE146" s="96"/>
      <c r="BF146" s="96"/>
      <c r="BG146" s="96"/>
      <c r="BH146" s="96"/>
      <c r="BI146" s="96"/>
      <c r="BJ146" s="96"/>
      <c r="BK146" s="96"/>
      <c r="BL146" s="96"/>
      <c r="BM146" s="96"/>
    </row>
    <row r="147" spans="1:65">
      <c r="A147" s="132">
        <v>45047</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96"/>
      <c r="AE147" s="96"/>
      <c r="AF147" s="96"/>
      <c r="AG147" s="96"/>
      <c r="AH147" s="96"/>
      <c r="AI147" s="96"/>
      <c r="AJ147" s="96"/>
      <c r="AK147" s="96"/>
      <c r="AL147" s="96"/>
      <c r="AM147" s="96"/>
      <c r="AN147" s="96"/>
      <c r="AO147" s="96"/>
      <c r="AP147" s="96"/>
      <c r="AQ147" s="96"/>
      <c r="AR147" s="96"/>
      <c r="AS147" s="96"/>
      <c r="AT147" s="96"/>
      <c r="AU147" s="96"/>
      <c r="AV147" s="96"/>
      <c r="AW147" s="96"/>
      <c r="AX147" s="96"/>
      <c r="AY147" s="96"/>
      <c r="AZ147" s="96"/>
      <c r="BA147" s="96"/>
      <c r="BB147" s="96"/>
      <c r="BC147" s="96"/>
      <c r="BD147" s="96"/>
      <c r="BE147" s="96"/>
      <c r="BF147" s="96"/>
      <c r="BG147" s="96"/>
      <c r="BH147" s="96"/>
      <c r="BI147" s="96"/>
      <c r="BJ147" s="96"/>
      <c r="BK147" s="96"/>
      <c r="BL147" s="96"/>
      <c r="BM147" s="96"/>
    </row>
    <row r="148" spans="1:65">
      <c r="A148" s="132">
        <v>45048</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96"/>
      <c r="AE148" s="96"/>
      <c r="AF148" s="96"/>
      <c r="AG148" s="96"/>
      <c r="AH148" s="96"/>
      <c r="AI148" s="96"/>
      <c r="AJ148" s="96"/>
      <c r="AK148" s="96"/>
      <c r="AL148" s="96"/>
      <c r="AM148" s="96"/>
      <c r="AN148" s="96"/>
      <c r="AO148" s="96"/>
      <c r="AP148" s="96"/>
      <c r="AQ148" s="96"/>
      <c r="AR148" s="96"/>
      <c r="AS148" s="96"/>
      <c r="AT148" s="96"/>
      <c r="AU148" s="96"/>
      <c r="AV148" s="96"/>
      <c r="AW148" s="96"/>
      <c r="AX148" s="96"/>
      <c r="AY148" s="96"/>
      <c r="AZ148" s="96"/>
      <c r="BA148" s="96"/>
      <c r="BB148" s="96"/>
      <c r="BC148" s="96"/>
      <c r="BD148" s="96"/>
      <c r="BE148" s="96"/>
      <c r="BF148" s="96"/>
      <c r="BG148" s="96"/>
      <c r="BH148" s="96"/>
      <c r="BI148" s="96"/>
      <c r="BJ148" s="96"/>
      <c r="BK148" s="96"/>
      <c r="BL148" s="96"/>
      <c r="BM148" s="96"/>
    </row>
    <row r="149" spans="1:65">
      <c r="A149" s="132">
        <v>45049</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96"/>
      <c r="AE149" s="96"/>
      <c r="AF149" s="96"/>
      <c r="AG149" s="96"/>
      <c r="AH149" s="96"/>
      <c r="AI149" s="96"/>
      <c r="AJ149" s="96"/>
      <c r="AK149" s="96"/>
      <c r="AL149" s="96"/>
      <c r="AM149" s="96"/>
      <c r="AN149" s="96"/>
      <c r="AO149" s="96"/>
      <c r="AP149" s="96"/>
      <c r="AQ149" s="96"/>
      <c r="AR149" s="96"/>
      <c r="AS149" s="96"/>
      <c r="AT149" s="96"/>
      <c r="AU149" s="96"/>
      <c r="AV149" s="96"/>
      <c r="AW149" s="96"/>
      <c r="AX149" s="96"/>
      <c r="AY149" s="96"/>
      <c r="AZ149" s="96"/>
      <c r="BA149" s="96"/>
      <c r="BB149" s="96"/>
      <c r="BC149" s="96"/>
      <c r="BD149" s="96"/>
      <c r="BE149" s="96"/>
      <c r="BF149" s="96"/>
      <c r="BG149" s="96"/>
      <c r="BH149" s="96"/>
      <c r="BI149" s="96"/>
      <c r="BJ149" s="96"/>
      <c r="BK149" s="96"/>
      <c r="BL149" s="96"/>
      <c r="BM149" s="96"/>
    </row>
    <row r="150" spans="1:65">
      <c r="A150" s="132">
        <v>45050</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96"/>
      <c r="AE150" s="96"/>
      <c r="AF150" s="96"/>
      <c r="AG150" s="96"/>
      <c r="AH150" s="96"/>
      <c r="AI150" s="96"/>
      <c r="AJ150" s="96"/>
      <c r="AK150" s="96"/>
      <c r="AL150" s="96"/>
      <c r="AM150" s="96"/>
      <c r="AN150" s="96"/>
      <c r="AO150" s="96"/>
      <c r="AP150" s="96"/>
      <c r="AQ150" s="96"/>
      <c r="AR150" s="96"/>
      <c r="AS150" s="96"/>
      <c r="AT150" s="96"/>
      <c r="AU150" s="96"/>
      <c r="AV150" s="96"/>
      <c r="AW150" s="96"/>
      <c r="AX150" s="96"/>
      <c r="AY150" s="96"/>
      <c r="AZ150" s="96"/>
      <c r="BA150" s="96"/>
      <c r="BB150" s="96"/>
      <c r="BC150" s="96"/>
      <c r="BD150" s="96"/>
      <c r="BE150" s="96"/>
      <c r="BF150" s="96"/>
      <c r="BG150" s="96"/>
      <c r="BH150" s="96"/>
      <c r="BI150" s="96"/>
      <c r="BJ150" s="96"/>
      <c r="BK150" s="96"/>
      <c r="BL150" s="96"/>
      <c r="BM150" s="96"/>
    </row>
    <row r="151" spans="1:65">
      <c r="A151" s="132">
        <v>45051</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96"/>
      <c r="AL151" s="96"/>
      <c r="AM151" s="96"/>
      <c r="AN151" s="96"/>
      <c r="AO151" s="96"/>
      <c r="AP151" s="96"/>
      <c r="AQ151" s="96"/>
      <c r="AR151" s="96"/>
      <c r="AS151" s="96"/>
      <c r="AT151" s="96"/>
      <c r="AU151" s="96"/>
      <c r="AV151" s="96"/>
      <c r="AW151" s="96"/>
      <c r="AX151" s="96"/>
      <c r="AY151" s="96"/>
      <c r="AZ151" s="96"/>
      <c r="BA151" s="96"/>
      <c r="BB151" s="96"/>
      <c r="BC151" s="96"/>
      <c r="BD151" s="96"/>
      <c r="BE151" s="96"/>
      <c r="BF151" s="96"/>
      <c r="BG151" s="96"/>
      <c r="BH151" s="96"/>
      <c r="BI151" s="96"/>
      <c r="BJ151" s="96"/>
      <c r="BK151" s="96"/>
      <c r="BL151" s="96"/>
      <c r="BM151" s="96"/>
    </row>
    <row r="152" spans="1:65">
      <c r="A152" s="132">
        <v>45052</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96"/>
      <c r="AE152" s="96"/>
      <c r="AF152" s="96"/>
      <c r="AG152" s="96"/>
      <c r="AH152" s="96"/>
      <c r="AI152" s="96"/>
      <c r="AJ152" s="96"/>
      <c r="AK152" s="96"/>
      <c r="AL152" s="96"/>
      <c r="AM152" s="96"/>
      <c r="AN152" s="96"/>
      <c r="AO152" s="96"/>
      <c r="AP152" s="96"/>
      <c r="AQ152" s="96"/>
      <c r="AR152" s="96"/>
      <c r="AS152" s="96"/>
      <c r="AT152" s="96"/>
      <c r="AU152" s="96"/>
      <c r="AV152" s="96"/>
      <c r="AW152" s="96"/>
      <c r="AX152" s="96"/>
      <c r="AY152" s="96"/>
      <c r="AZ152" s="96"/>
      <c r="BA152" s="96"/>
      <c r="BB152" s="96"/>
      <c r="BC152" s="96"/>
      <c r="BD152" s="96"/>
      <c r="BE152" s="96"/>
      <c r="BF152" s="96"/>
      <c r="BG152" s="96"/>
      <c r="BH152" s="96"/>
      <c r="BI152" s="96"/>
      <c r="BJ152" s="96"/>
      <c r="BK152" s="96"/>
      <c r="BL152" s="96"/>
      <c r="BM152" s="96"/>
    </row>
    <row r="153" spans="1:65">
      <c r="A153" s="132">
        <v>45053</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96"/>
      <c r="AE153" s="96"/>
      <c r="AF153" s="96"/>
      <c r="AG153" s="96"/>
      <c r="AH153" s="96"/>
      <c r="AI153" s="96"/>
      <c r="AJ153" s="96"/>
      <c r="AK153" s="96"/>
      <c r="AL153" s="96"/>
      <c r="AM153" s="96"/>
      <c r="AN153" s="96"/>
      <c r="AO153" s="96"/>
      <c r="AP153" s="96"/>
      <c r="AQ153" s="96"/>
      <c r="AR153" s="96"/>
      <c r="AS153" s="96"/>
      <c r="AT153" s="96"/>
      <c r="AU153" s="96"/>
      <c r="AV153" s="96"/>
      <c r="AW153" s="96"/>
      <c r="AX153" s="96"/>
      <c r="AY153" s="96"/>
      <c r="AZ153" s="96"/>
      <c r="BA153" s="96"/>
      <c r="BB153" s="96"/>
      <c r="BC153" s="96"/>
      <c r="BD153" s="96"/>
      <c r="BE153" s="96"/>
      <c r="BF153" s="96"/>
      <c r="BG153" s="96"/>
      <c r="BH153" s="96"/>
      <c r="BI153" s="96"/>
      <c r="BJ153" s="96"/>
      <c r="BK153" s="96"/>
      <c r="BL153" s="96"/>
      <c r="BM153" s="96"/>
    </row>
    <row r="154" spans="1:65">
      <c r="A154" s="132">
        <v>45054</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96"/>
      <c r="AE154" s="96"/>
      <c r="AF154" s="96"/>
      <c r="AG154" s="96"/>
      <c r="AH154" s="96"/>
      <c r="AI154" s="96"/>
      <c r="AJ154" s="96"/>
      <c r="AK154" s="96"/>
      <c r="AL154" s="96"/>
      <c r="AM154" s="96"/>
      <c r="AN154" s="96"/>
      <c r="AO154" s="96"/>
      <c r="AP154" s="96"/>
      <c r="AQ154" s="96"/>
      <c r="AR154" s="96"/>
      <c r="AS154" s="96"/>
      <c r="AT154" s="96"/>
      <c r="AU154" s="96"/>
      <c r="AV154" s="96"/>
      <c r="AW154" s="96"/>
      <c r="AX154" s="96"/>
      <c r="AY154" s="96"/>
      <c r="AZ154" s="96"/>
      <c r="BA154" s="96"/>
      <c r="BB154" s="96"/>
      <c r="BC154" s="96"/>
      <c r="BD154" s="96"/>
      <c r="BE154" s="96"/>
      <c r="BF154" s="96"/>
      <c r="BG154" s="96"/>
      <c r="BH154" s="96"/>
      <c r="BI154" s="96"/>
      <c r="BJ154" s="96"/>
      <c r="BK154" s="96"/>
      <c r="BL154" s="96"/>
      <c r="BM154" s="96"/>
    </row>
    <row r="155" spans="1:65">
      <c r="A155" s="132">
        <v>45055</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96"/>
      <c r="AE155" s="96"/>
      <c r="AF155" s="96"/>
      <c r="AG155" s="96"/>
      <c r="AH155" s="96"/>
      <c r="AI155" s="96"/>
      <c r="AJ155" s="96"/>
      <c r="AK155" s="96"/>
      <c r="AL155" s="96"/>
      <c r="AM155" s="96"/>
      <c r="AN155" s="96"/>
      <c r="AO155" s="96"/>
      <c r="AP155" s="96"/>
      <c r="AQ155" s="96"/>
      <c r="AR155" s="96"/>
      <c r="AS155" s="96"/>
      <c r="AT155" s="96"/>
      <c r="AU155" s="96"/>
      <c r="AV155" s="96"/>
      <c r="AW155" s="96"/>
      <c r="AX155" s="96"/>
      <c r="AY155" s="96"/>
      <c r="AZ155" s="96"/>
      <c r="BA155" s="96"/>
      <c r="BB155" s="96"/>
      <c r="BC155" s="96"/>
      <c r="BD155" s="96"/>
      <c r="BE155" s="96"/>
      <c r="BF155" s="96"/>
      <c r="BG155" s="96"/>
      <c r="BH155" s="96"/>
      <c r="BI155" s="96"/>
      <c r="BJ155" s="96"/>
      <c r="BK155" s="96"/>
      <c r="BL155" s="96"/>
      <c r="BM155" s="96"/>
    </row>
    <row r="156" spans="1:65">
      <c r="A156" s="132">
        <v>45056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96"/>
      <c r="AE156" s="96"/>
      <c r="AF156" s="96"/>
      <c r="AG156" s="96"/>
      <c r="AH156" s="96"/>
      <c r="AI156" s="96"/>
      <c r="AJ156" s="96"/>
      <c r="AK156" s="96"/>
      <c r="AL156" s="96"/>
      <c r="AM156" s="96"/>
      <c r="AN156" s="96"/>
      <c r="AO156" s="96"/>
      <c r="AP156" s="96"/>
      <c r="AQ156" s="96"/>
      <c r="AR156" s="96"/>
      <c r="AS156" s="96"/>
      <c r="AT156" s="96"/>
      <c r="AU156" s="96"/>
      <c r="AV156" s="96"/>
      <c r="AW156" s="96"/>
      <c r="AX156" s="96"/>
      <c r="AY156" s="96"/>
      <c r="AZ156" s="96"/>
      <c r="BA156" s="96"/>
      <c r="BB156" s="96"/>
      <c r="BC156" s="96"/>
      <c r="BD156" s="96"/>
      <c r="BE156" s="96"/>
      <c r="BF156" s="96"/>
      <c r="BG156" s="96"/>
      <c r="BH156" s="96"/>
      <c r="BI156" s="96"/>
      <c r="BJ156" s="96"/>
      <c r="BK156" s="96"/>
      <c r="BL156" s="96"/>
      <c r="BM156" s="96"/>
    </row>
    <row r="157" spans="1:65">
      <c r="A157" s="132">
        <v>45057</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96"/>
      <c r="AL157" s="96"/>
      <c r="AM157" s="96"/>
      <c r="AN157" s="96"/>
      <c r="AO157" s="96"/>
      <c r="AP157" s="96"/>
      <c r="AQ157" s="96"/>
      <c r="AR157" s="96"/>
      <c r="AS157" s="96"/>
      <c r="AT157" s="96"/>
      <c r="AU157" s="96"/>
      <c r="AV157" s="96"/>
      <c r="AW157" s="96"/>
      <c r="AX157" s="96"/>
      <c r="AY157" s="96"/>
      <c r="AZ157" s="96"/>
      <c r="BA157" s="96"/>
      <c r="BB157" s="96"/>
      <c r="BC157" s="96"/>
      <c r="BD157" s="96"/>
      <c r="BE157" s="96"/>
      <c r="BF157" s="96"/>
      <c r="BG157" s="96"/>
      <c r="BH157" s="96"/>
      <c r="BI157" s="96"/>
      <c r="BJ157" s="96"/>
      <c r="BK157" s="96"/>
      <c r="BL157" s="96"/>
      <c r="BM157" s="96"/>
    </row>
    <row r="158" spans="1:65">
      <c r="A158" s="132">
        <v>45058</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96"/>
      <c r="AE158" s="96"/>
      <c r="AF158" s="96"/>
      <c r="AG158" s="96"/>
      <c r="AH158" s="96"/>
      <c r="AI158" s="96"/>
      <c r="AJ158" s="96"/>
      <c r="AK158" s="96"/>
      <c r="AL158" s="96"/>
      <c r="AM158" s="96"/>
      <c r="AN158" s="96"/>
      <c r="AO158" s="96"/>
      <c r="AP158" s="96"/>
      <c r="AQ158" s="96"/>
      <c r="AR158" s="96"/>
      <c r="AS158" s="96"/>
      <c r="AT158" s="96"/>
      <c r="AU158" s="96"/>
      <c r="AV158" s="96"/>
      <c r="AW158" s="96"/>
      <c r="AX158" s="96"/>
      <c r="AY158" s="96"/>
      <c r="AZ158" s="96"/>
      <c r="BA158" s="96"/>
      <c r="BB158" s="96"/>
      <c r="BC158" s="96"/>
      <c r="BD158" s="96"/>
      <c r="BE158" s="96"/>
      <c r="BF158" s="96"/>
      <c r="BG158" s="96"/>
      <c r="BH158" s="96"/>
      <c r="BI158" s="96"/>
      <c r="BJ158" s="96"/>
      <c r="BK158" s="96"/>
      <c r="BL158" s="96"/>
      <c r="BM158" s="96"/>
    </row>
    <row r="159" spans="1:65">
      <c r="A159" s="132">
        <v>45059</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96"/>
      <c r="AE159" s="96"/>
      <c r="AF159" s="96"/>
      <c r="AG159" s="96"/>
      <c r="AH159" s="96"/>
      <c r="AI159" s="96"/>
      <c r="AJ159" s="96"/>
      <c r="AK159" s="96"/>
      <c r="AL159" s="96"/>
      <c r="AM159" s="96"/>
      <c r="AN159" s="96"/>
      <c r="AO159" s="96"/>
      <c r="AP159" s="96"/>
      <c r="AQ159" s="96"/>
      <c r="AR159" s="96"/>
      <c r="AS159" s="96"/>
      <c r="AT159" s="96"/>
      <c r="AU159" s="96"/>
      <c r="AV159" s="96"/>
      <c r="AW159" s="96"/>
      <c r="AX159" s="96"/>
      <c r="AY159" s="96"/>
      <c r="AZ159" s="96"/>
      <c r="BA159" s="96"/>
      <c r="BB159" s="96"/>
      <c r="BC159" s="96"/>
      <c r="BD159" s="96"/>
      <c r="BE159" s="96"/>
      <c r="BF159" s="96"/>
      <c r="BG159" s="96"/>
      <c r="BH159" s="96"/>
      <c r="BI159" s="96"/>
      <c r="BJ159" s="96"/>
      <c r="BK159" s="96"/>
      <c r="BL159" s="96"/>
      <c r="BM159" s="96"/>
    </row>
    <row r="160" spans="1:65">
      <c r="A160" s="132">
        <v>45060</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96"/>
      <c r="AL160" s="96"/>
      <c r="AM160" s="96"/>
      <c r="AN160" s="96"/>
      <c r="AO160" s="96"/>
      <c r="AP160" s="96"/>
      <c r="AQ160" s="96"/>
      <c r="AR160" s="96"/>
      <c r="AS160" s="96"/>
      <c r="AT160" s="96"/>
      <c r="AU160" s="96"/>
      <c r="AV160" s="96"/>
      <c r="AW160" s="96"/>
      <c r="AX160" s="96"/>
      <c r="AY160" s="96"/>
      <c r="AZ160" s="96"/>
      <c r="BA160" s="96"/>
      <c r="BB160" s="96"/>
      <c r="BC160" s="96"/>
      <c r="BD160" s="96"/>
      <c r="BE160" s="96"/>
      <c r="BF160" s="96"/>
      <c r="BG160" s="96"/>
      <c r="BH160" s="96"/>
      <c r="BI160" s="96"/>
      <c r="BJ160" s="96"/>
      <c r="BK160" s="96"/>
      <c r="BL160" s="96"/>
      <c r="BM160" s="96"/>
    </row>
    <row r="161" spans="1:65">
      <c r="A161" s="132">
        <v>45061</v>
      </c>
      <c r="B161" s="96"/>
      <c r="C161" s="96"/>
      <c r="D161" s="96"/>
      <c r="E161" s="96"/>
      <c r="F161" s="96"/>
      <c r="G161" s="96"/>
      <c r="H161" s="96"/>
      <c r="I161" s="96"/>
      <c r="J161" s="96"/>
      <c r="K161" s="96"/>
      <c r="L161" s="96"/>
      <c r="M161" s="96"/>
      <c r="N161" s="96"/>
      <c r="O161" s="96"/>
      <c r="P161" s="96"/>
      <c r="Q161" s="96"/>
      <c r="R161" s="96"/>
      <c r="S161" s="96"/>
      <c r="T161" s="96"/>
      <c r="U161" s="96"/>
      <c r="V161" s="96"/>
      <c r="W161" s="96"/>
      <c r="X161" s="96"/>
      <c r="Y161" s="96"/>
      <c r="Z161" s="96"/>
      <c r="AA161" s="96"/>
      <c r="AB161" s="96"/>
      <c r="AC161" s="96"/>
      <c r="AD161" s="96"/>
      <c r="AE161" s="96"/>
      <c r="AF161" s="96"/>
      <c r="AG161" s="96"/>
      <c r="AH161" s="96"/>
      <c r="AI161" s="96"/>
      <c r="AJ161" s="96"/>
      <c r="AK161" s="96"/>
      <c r="AL161" s="96"/>
      <c r="AM161" s="96"/>
      <c r="AN161" s="96"/>
      <c r="AO161" s="96"/>
      <c r="AP161" s="96"/>
      <c r="AQ161" s="96"/>
      <c r="AR161" s="96"/>
      <c r="AS161" s="96"/>
      <c r="AT161" s="96"/>
      <c r="AU161" s="96"/>
      <c r="AV161" s="96"/>
      <c r="AW161" s="96"/>
      <c r="AX161" s="96"/>
      <c r="AY161" s="96"/>
      <c r="AZ161" s="96"/>
      <c r="BA161" s="96"/>
      <c r="BB161" s="96"/>
      <c r="BC161" s="96"/>
      <c r="BD161" s="96"/>
      <c r="BE161" s="96"/>
      <c r="BF161" s="96"/>
      <c r="BG161" s="96"/>
      <c r="BH161" s="96"/>
      <c r="BI161" s="96"/>
      <c r="BJ161" s="96"/>
      <c r="BK161" s="96"/>
      <c r="BL161" s="96"/>
      <c r="BM161" s="96"/>
    </row>
    <row r="162" spans="1:65">
      <c r="A162" s="132">
        <v>45062</v>
      </c>
      <c r="B162" s="96"/>
      <c r="C162" s="96"/>
      <c r="D162" s="96"/>
      <c r="E162" s="96"/>
      <c r="F162" s="96"/>
      <c r="G162" s="96"/>
      <c r="H162" s="96"/>
      <c r="I162" s="96"/>
      <c r="J162" s="96"/>
      <c r="K162" s="96"/>
      <c r="L162" s="96"/>
      <c r="M162" s="96"/>
      <c r="N162" s="96"/>
      <c r="O162" s="96"/>
      <c r="P162" s="96"/>
      <c r="Q162" s="96"/>
      <c r="R162" s="96"/>
      <c r="S162" s="96"/>
      <c r="T162" s="96"/>
      <c r="U162" s="96"/>
      <c r="V162" s="96"/>
      <c r="W162" s="96"/>
      <c r="X162" s="96"/>
      <c r="Y162" s="96"/>
      <c r="Z162" s="96"/>
      <c r="AA162" s="96"/>
      <c r="AB162" s="96"/>
      <c r="AC162" s="96"/>
      <c r="AD162" s="96"/>
      <c r="AE162" s="96"/>
      <c r="AF162" s="96"/>
      <c r="AG162" s="96"/>
      <c r="AH162" s="96"/>
      <c r="AI162" s="96"/>
      <c r="AJ162" s="96"/>
      <c r="AK162" s="96"/>
      <c r="AL162" s="96"/>
      <c r="AM162" s="96"/>
      <c r="AN162" s="96"/>
      <c r="AO162" s="96"/>
      <c r="AP162" s="96"/>
      <c r="AQ162" s="96"/>
      <c r="AR162" s="96"/>
      <c r="AS162" s="96"/>
      <c r="AT162" s="96"/>
      <c r="AU162" s="96"/>
      <c r="AV162" s="96"/>
      <c r="AW162" s="96"/>
      <c r="AX162" s="96"/>
      <c r="AY162" s="96"/>
      <c r="AZ162" s="96"/>
      <c r="BA162" s="96"/>
      <c r="BB162" s="96"/>
      <c r="BC162" s="96"/>
      <c r="BD162" s="96"/>
      <c r="BE162" s="96"/>
      <c r="BF162" s="96"/>
      <c r="BG162" s="96"/>
      <c r="BH162" s="96"/>
      <c r="BI162" s="96"/>
      <c r="BJ162" s="96"/>
      <c r="BK162" s="96"/>
      <c r="BL162" s="96"/>
      <c r="BM162" s="96"/>
    </row>
    <row r="163" spans="1:65">
      <c r="A163" s="132">
        <v>45063</v>
      </c>
      <c r="B163" s="96"/>
      <c r="C163" s="96"/>
      <c r="D163" s="96"/>
      <c r="E163" s="96"/>
      <c r="F163" s="96"/>
      <c r="G163" s="96"/>
      <c r="H163" s="96"/>
      <c r="I163" s="96"/>
      <c r="J163" s="96"/>
      <c r="K163" s="96"/>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96"/>
      <c r="AI163" s="96"/>
      <c r="AJ163" s="96"/>
      <c r="AK163" s="96"/>
      <c r="AL163" s="96"/>
      <c r="AM163" s="96"/>
      <c r="AN163" s="96"/>
      <c r="AO163" s="96"/>
      <c r="AP163" s="96"/>
      <c r="AQ163" s="96"/>
      <c r="AR163" s="96"/>
      <c r="AS163" s="96"/>
      <c r="AT163" s="96"/>
      <c r="AU163" s="96"/>
      <c r="AV163" s="96"/>
      <c r="AW163" s="96"/>
      <c r="AX163" s="96"/>
      <c r="AY163" s="96"/>
      <c r="AZ163" s="96"/>
      <c r="BA163" s="96"/>
      <c r="BB163" s="96"/>
      <c r="BC163" s="96"/>
      <c r="BD163" s="96"/>
      <c r="BE163" s="96"/>
      <c r="BF163" s="96"/>
      <c r="BG163" s="96"/>
      <c r="BH163" s="96"/>
      <c r="BI163" s="96"/>
      <c r="BJ163" s="96"/>
      <c r="BK163" s="96"/>
      <c r="BL163" s="96"/>
      <c r="BM163" s="96"/>
    </row>
    <row r="164" spans="1:65">
      <c r="A164" s="132">
        <v>45064</v>
      </c>
      <c r="B164" s="96"/>
      <c r="C164" s="96"/>
      <c r="D164" s="96"/>
      <c r="E164" s="96"/>
      <c r="F164" s="96"/>
      <c r="G164" s="96"/>
      <c r="H164" s="96"/>
      <c r="I164" s="96"/>
      <c r="J164" s="96"/>
      <c r="K164" s="96"/>
      <c r="L164" s="96"/>
      <c r="M164" s="96"/>
      <c r="N164" s="96"/>
      <c r="O164" s="96"/>
      <c r="P164" s="96"/>
      <c r="Q164" s="96"/>
      <c r="R164" s="96"/>
      <c r="S164" s="96"/>
      <c r="T164" s="96"/>
      <c r="U164" s="96"/>
      <c r="V164" s="96"/>
      <c r="W164" s="96"/>
      <c r="X164" s="96"/>
      <c r="Y164" s="96"/>
      <c r="Z164" s="96"/>
      <c r="AA164" s="96"/>
      <c r="AB164" s="96"/>
      <c r="AC164" s="96"/>
      <c r="AD164" s="96"/>
      <c r="AE164" s="96"/>
      <c r="AF164" s="96"/>
      <c r="AG164" s="96"/>
      <c r="AH164" s="96"/>
      <c r="AI164" s="96"/>
      <c r="AJ164" s="96"/>
      <c r="AK164" s="96"/>
      <c r="AL164" s="96"/>
      <c r="AM164" s="96"/>
      <c r="AN164" s="96"/>
      <c r="AO164" s="96"/>
      <c r="AP164" s="96"/>
      <c r="AQ164" s="96"/>
      <c r="AR164" s="96"/>
      <c r="AS164" s="96"/>
      <c r="AT164" s="96"/>
      <c r="AU164" s="96"/>
      <c r="AV164" s="96"/>
      <c r="AW164" s="96"/>
      <c r="AX164" s="96"/>
      <c r="AY164" s="96"/>
      <c r="AZ164" s="96"/>
      <c r="BA164" s="96"/>
      <c r="BB164" s="96"/>
      <c r="BC164" s="96"/>
      <c r="BD164" s="96"/>
      <c r="BE164" s="96"/>
      <c r="BF164" s="96"/>
      <c r="BG164" s="96"/>
      <c r="BH164" s="96"/>
      <c r="BI164" s="96"/>
      <c r="BJ164" s="96"/>
      <c r="BK164" s="96"/>
      <c r="BL164" s="96"/>
      <c r="BM164" s="96"/>
    </row>
    <row r="165" spans="1:65">
      <c r="A165" s="132">
        <v>45065</v>
      </c>
      <c r="B165" s="96"/>
      <c r="C165" s="96"/>
      <c r="D165" s="96"/>
      <c r="E165" s="96"/>
      <c r="F165" s="96"/>
      <c r="G165" s="96"/>
      <c r="H165" s="96"/>
      <c r="I165" s="96"/>
      <c r="J165" s="96"/>
      <c r="K165" s="96"/>
      <c r="L165" s="96"/>
      <c r="M165" s="96"/>
      <c r="N165" s="96"/>
      <c r="O165" s="96"/>
      <c r="P165" s="96"/>
      <c r="Q165" s="96"/>
      <c r="R165" s="96"/>
      <c r="S165" s="96"/>
      <c r="T165" s="96"/>
      <c r="U165" s="96"/>
      <c r="V165" s="96"/>
      <c r="W165" s="96"/>
      <c r="X165" s="96"/>
      <c r="Y165" s="96"/>
      <c r="Z165" s="96"/>
      <c r="AA165" s="96"/>
      <c r="AB165" s="96"/>
      <c r="AC165" s="96"/>
      <c r="AD165" s="96"/>
      <c r="AE165" s="96"/>
      <c r="AF165" s="96"/>
      <c r="AG165" s="96"/>
      <c r="AH165" s="96"/>
      <c r="AI165" s="96"/>
      <c r="AJ165" s="96"/>
      <c r="AK165" s="96"/>
      <c r="AL165" s="96"/>
      <c r="AM165" s="96"/>
      <c r="AN165" s="96"/>
      <c r="AO165" s="96"/>
      <c r="AP165" s="96"/>
      <c r="AQ165" s="96"/>
      <c r="AR165" s="96"/>
      <c r="AS165" s="96"/>
      <c r="AT165" s="96"/>
      <c r="AU165" s="96"/>
      <c r="AV165" s="96"/>
      <c r="AW165" s="96"/>
      <c r="AX165" s="96"/>
      <c r="AY165" s="96"/>
      <c r="AZ165" s="96"/>
      <c r="BA165" s="96"/>
      <c r="BB165" s="96"/>
      <c r="BC165" s="96"/>
      <c r="BD165" s="96"/>
      <c r="BE165" s="96"/>
      <c r="BF165" s="96"/>
      <c r="BG165" s="96"/>
      <c r="BH165" s="96"/>
      <c r="BI165" s="96"/>
      <c r="BJ165" s="96"/>
      <c r="BK165" s="96"/>
      <c r="BL165" s="96"/>
      <c r="BM165" s="96"/>
    </row>
    <row r="166" spans="1:65">
      <c r="A166" s="132">
        <v>45066</v>
      </c>
      <c r="B166" s="96"/>
      <c r="C166" s="96"/>
      <c r="D166" s="96"/>
      <c r="E166" s="96"/>
      <c r="F166" s="96"/>
      <c r="G166" s="96"/>
      <c r="H166" s="96"/>
      <c r="I166" s="96"/>
      <c r="J166" s="96"/>
      <c r="K166" s="96"/>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96"/>
      <c r="AI166" s="96"/>
      <c r="AJ166" s="96"/>
      <c r="AK166" s="96"/>
      <c r="AL166" s="96"/>
      <c r="AM166" s="96"/>
      <c r="AN166" s="96"/>
      <c r="AO166" s="96"/>
      <c r="AP166" s="96"/>
      <c r="AQ166" s="96"/>
      <c r="AR166" s="96"/>
      <c r="AS166" s="96"/>
      <c r="AT166" s="96"/>
      <c r="AU166" s="96"/>
      <c r="AV166" s="96"/>
      <c r="AW166" s="96"/>
      <c r="AX166" s="96"/>
      <c r="AY166" s="96"/>
      <c r="AZ166" s="96"/>
      <c r="BA166" s="96"/>
      <c r="BB166" s="96"/>
      <c r="BC166" s="96"/>
      <c r="BD166" s="96"/>
      <c r="BE166" s="96"/>
      <c r="BF166" s="96"/>
      <c r="BG166" s="96"/>
      <c r="BH166" s="96"/>
      <c r="BI166" s="96"/>
      <c r="BJ166" s="96"/>
      <c r="BK166" s="96"/>
      <c r="BL166" s="96"/>
      <c r="BM166" s="96"/>
    </row>
    <row r="167" spans="1:65">
      <c r="A167" s="132">
        <v>45067</v>
      </c>
      <c r="B167" s="96"/>
      <c r="C167" s="96"/>
      <c r="D167" s="96"/>
      <c r="E167" s="96"/>
      <c r="F167" s="96"/>
      <c r="G167" s="96"/>
      <c r="H167" s="96"/>
      <c r="I167" s="96"/>
      <c r="J167" s="96"/>
      <c r="K167" s="96"/>
      <c r="L167" s="96"/>
      <c r="M167" s="96"/>
      <c r="N167" s="96"/>
      <c r="O167" s="96"/>
      <c r="P167" s="96"/>
      <c r="Q167" s="96"/>
      <c r="R167" s="96"/>
      <c r="S167" s="96"/>
      <c r="T167" s="96"/>
      <c r="U167" s="96"/>
      <c r="V167" s="96"/>
      <c r="W167" s="96"/>
      <c r="X167" s="96"/>
      <c r="Y167" s="96"/>
      <c r="Z167" s="96"/>
      <c r="AA167" s="96"/>
      <c r="AB167" s="96"/>
      <c r="AC167" s="96"/>
      <c r="AD167" s="96"/>
      <c r="AE167" s="96"/>
      <c r="AF167" s="96"/>
      <c r="AG167" s="96"/>
      <c r="AH167" s="96"/>
      <c r="AI167" s="96"/>
      <c r="AJ167" s="96"/>
      <c r="AK167" s="96"/>
      <c r="AL167" s="96"/>
      <c r="AM167" s="96"/>
      <c r="AN167" s="96"/>
      <c r="AO167" s="96"/>
      <c r="AP167" s="96"/>
      <c r="AQ167" s="96"/>
      <c r="AR167" s="96"/>
      <c r="AS167" s="96"/>
      <c r="AT167" s="96"/>
      <c r="AU167" s="96"/>
      <c r="AV167" s="96"/>
      <c r="AW167" s="96"/>
      <c r="AX167" s="96"/>
      <c r="AY167" s="96"/>
      <c r="AZ167" s="96"/>
      <c r="BA167" s="96"/>
      <c r="BB167" s="96"/>
      <c r="BC167" s="96"/>
      <c r="BD167" s="96"/>
      <c r="BE167" s="96"/>
      <c r="BF167" s="96"/>
      <c r="BG167" s="96"/>
      <c r="BH167" s="96"/>
      <c r="BI167" s="96"/>
      <c r="BJ167" s="96"/>
      <c r="BK167" s="96"/>
      <c r="BL167" s="96"/>
      <c r="BM167" s="96"/>
    </row>
    <row r="168" spans="1:65">
      <c r="A168" s="132">
        <v>45068</v>
      </c>
      <c r="B168" s="96"/>
      <c r="C168" s="96"/>
      <c r="D168" s="96"/>
      <c r="E168" s="96"/>
      <c r="F168" s="96"/>
      <c r="G168" s="96"/>
      <c r="H168" s="96"/>
      <c r="I168" s="96"/>
      <c r="J168" s="96"/>
      <c r="K168" s="96"/>
      <c r="L168" s="96"/>
      <c r="M168" s="96"/>
      <c r="N168" s="96"/>
      <c r="O168" s="96"/>
      <c r="P168" s="96"/>
      <c r="Q168" s="96"/>
      <c r="R168" s="96"/>
      <c r="S168" s="96"/>
      <c r="T168" s="96"/>
      <c r="U168" s="96"/>
      <c r="V168" s="96"/>
      <c r="W168" s="96"/>
      <c r="X168" s="96"/>
      <c r="Y168" s="96"/>
      <c r="Z168" s="96"/>
      <c r="AA168" s="96"/>
      <c r="AB168" s="96"/>
      <c r="AC168" s="96"/>
      <c r="AD168" s="96"/>
      <c r="AE168" s="96"/>
      <c r="AF168" s="96"/>
      <c r="AG168" s="96"/>
      <c r="AH168" s="96"/>
      <c r="AI168" s="96"/>
      <c r="AJ168" s="96"/>
      <c r="AK168" s="96"/>
      <c r="AL168" s="96"/>
      <c r="AM168" s="96"/>
      <c r="AN168" s="96"/>
      <c r="AO168" s="96"/>
      <c r="AP168" s="96"/>
      <c r="AQ168" s="96"/>
      <c r="AR168" s="96"/>
      <c r="AS168" s="96"/>
      <c r="AT168" s="96"/>
      <c r="AU168" s="96"/>
      <c r="AV168" s="96"/>
      <c r="AW168" s="96"/>
      <c r="AX168" s="96"/>
      <c r="AY168" s="96"/>
      <c r="AZ168" s="96"/>
      <c r="BA168" s="96"/>
      <c r="BB168" s="96"/>
      <c r="BC168" s="96"/>
      <c r="BD168" s="96"/>
      <c r="BE168" s="96"/>
      <c r="BF168" s="96"/>
      <c r="BG168" s="96"/>
      <c r="BH168" s="96"/>
      <c r="BI168" s="96"/>
      <c r="BJ168" s="96"/>
      <c r="BK168" s="96"/>
      <c r="BL168" s="96"/>
      <c r="BM168" s="96"/>
    </row>
    <row r="169" spans="1:65">
      <c r="A169" s="132">
        <v>45069</v>
      </c>
      <c r="B169" s="96"/>
      <c r="C169" s="96"/>
      <c r="D169" s="96"/>
      <c r="E169" s="96"/>
      <c r="F169" s="96"/>
      <c r="G169" s="96"/>
      <c r="H169" s="96"/>
      <c r="I169" s="96"/>
      <c r="J169" s="96"/>
      <c r="K169" s="96"/>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96"/>
      <c r="AL169" s="96"/>
      <c r="AM169" s="96"/>
      <c r="AN169" s="96"/>
      <c r="AO169" s="96"/>
      <c r="AP169" s="96"/>
      <c r="AQ169" s="96"/>
      <c r="AR169" s="96"/>
      <c r="AS169" s="96"/>
      <c r="AT169" s="96"/>
      <c r="AU169" s="96"/>
      <c r="AV169" s="96"/>
      <c r="AW169" s="96"/>
      <c r="AX169" s="96"/>
      <c r="AY169" s="96"/>
      <c r="AZ169" s="96"/>
      <c r="BA169" s="96"/>
      <c r="BB169" s="96"/>
      <c r="BC169" s="96"/>
      <c r="BD169" s="96"/>
      <c r="BE169" s="96"/>
      <c r="BF169" s="96"/>
      <c r="BG169" s="96"/>
      <c r="BH169" s="96"/>
      <c r="BI169" s="96"/>
      <c r="BJ169" s="96"/>
      <c r="BK169" s="96"/>
      <c r="BL169" s="96"/>
      <c r="BM169" s="96"/>
    </row>
    <row r="170" spans="1:65">
      <c r="A170" s="132">
        <v>45070</v>
      </c>
      <c r="B170" s="96"/>
      <c r="C170" s="96"/>
      <c r="D170" s="96"/>
      <c r="E170" s="96"/>
      <c r="F170" s="96"/>
      <c r="G170" s="96"/>
      <c r="H170" s="96"/>
      <c r="I170" s="96"/>
      <c r="J170" s="96"/>
      <c r="K170" s="96"/>
      <c r="L170" s="96"/>
      <c r="M170" s="96"/>
      <c r="N170" s="96"/>
      <c r="O170" s="96"/>
      <c r="P170" s="96"/>
      <c r="Q170" s="96"/>
      <c r="R170" s="96"/>
      <c r="S170" s="96"/>
      <c r="T170" s="96"/>
      <c r="U170" s="96"/>
      <c r="V170" s="96"/>
      <c r="W170" s="96"/>
      <c r="X170" s="96"/>
      <c r="Y170" s="96"/>
      <c r="Z170" s="96"/>
      <c r="AA170" s="96"/>
      <c r="AB170" s="96"/>
      <c r="AC170" s="96"/>
      <c r="AD170" s="96"/>
      <c r="AE170" s="96"/>
      <c r="AF170" s="96"/>
      <c r="AG170" s="96"/>
      <c r="AH170" s="96"/>
      <c r="AI170" s="96"/>
      <c r="AJ170" s="96"/>
      <c r="AK170" s="96"/>
      <c r="AL170" s="96"/>
      <c r="AM170" s="96"/>
      <c r="AN170" s="96"/>
      <c r="AO170" s="96"/>
      <c r="AP170" s="96"/>
      <c r="AQ170" s="96"/>
      <c r="AR170" s="96"/>
      <c r="AS170" s="96"/>
      <c r="AT170" s="96"/>
      <c r="AU170" s="96"/>
      <c r="AV170" s="96"/>
      <c r="AW170" s="96"/>
      <c r="AX170" s="96"/>
      <c r="AY170" s="96"/>
      <c r="AZ170" s="96"/>
      <c r="BA170" s="96"/>
      <c r="BB170" s="96"/>
      <c r="BC170" s="96"/>
      <c r="BD170" s="96"/>
      <c r="BE170" s="96"/>
      <c r="BF170" s="96"/>
      <c r="BG170" s="96"/>
      <c r="BH170" s="96"/>
      <c r="BI170" s="96"/>
      <c r="BJ170" s="96"/>
      <c r="BK170" s="96"/>
      <c r="BL170" s="96"/>
      <c r="BM170" s="96"/>
    </row>
    <row r="171" spans="1:65">
      <c r="A171" s="132">
        <v>45071</v>
      </c>
      <c r="B171" s="96"/>
      <c r="C171" s="96"/>
      <c r="D171" s="96"/>
      <c r="E171" s="96"/>
      <c r="F171" s="96"/>
      <c r="G171" s="96"/>
      <c r="H171" s="96"/>
      <c r="I171" s="96"/>
      <c r="J171" s="96"/>
      <c r="K171" s="96"/>
      <c r="L171" s="96"/>
      <c r="M171" s="96"/>
      <c r="N171" s="96"/>
      <c r="O171" s="96"/>
      <c r="P171" s="96"/>
      <c r="Q171" s="96"/>
      <c r="R171" s="96"/>
      <c r="S171" s="96"/>
      <c r="T171" s="96"/>
      <c r="U171" s="96"/>
      <c r="V171" s="96"/>
      <c r="W171" s="96"/>
      <c r="X171" s="96"/>
      <c r="Y171" s="96"/>
      <c r="Z171" s="96"/>
      <c r="AA171" s="96"/>
      <c r="AB171" s="96"/>
      <c r="AC171" s="96"/>
      <c r="AD171" s="96"/>
      <c r="AE171" s="96"/>
      <c r="AF171" s="96"/>
      <c r="AG171" s="96"/>
      <c r="AH171" s="96"/>
      <c r="AI171" s="96"/>
      <c r="AJ171" s="96"/>
      <c r="AK171" s="96"/>
      <c r="AL171" s="96"/>
      <c r="AM171" s="96"/>
      <c r="AN171" s="96"/>
      <c r="AO171" s="96"/>
      <c r="AP171" s="96"/>
      <c r="AQ171" s="96"/>
      <c r="AR171" s="96"/>
      <c r="AS171" s="96"/>
      <c r="AT171" s="96"/>
      <c r="AU171" s="96"/>
      <c r="AV171" s="96"/>
      <c r="AW171" s="96"/>
      <c r="AX171" s="96"/>
      <c r="AY171" s="96"/>
      <c r="AZ171" s="96"/>
      <c r="BA171" s="96"/>
      <c r="BB171" s="96"/>
      <c r="BC171" s="96"/>
      <c r="BD171" s="96"/>
      <c r="BE171" s="96"/>
      <c r="BF171" s="96"/>
      <c r="BG171" s="96"/>
      <c r="BH171" s="96"/>
      <c r="BI171" s="96"/>
      <c r="BJ171" s="96"/>
      <c r="BK171" s="96"/>
      <c r="BL171" s="96"/>
      <c r="BM171" s="96"/>
    </row>
    <row r="172" spans="1:65">
      <c r="A172" s="132">
        <v>45072</v>
      </c>
      <c r="B172" s="96"/>
      <c r="C172" s="96"/>
      <c r="D172" s="96"/>
      <c r="E172" s="96"/>
      <c r="F172" s="96"/>
      <c r="G172" s="96"/>
      <c r="H172" s="96"/>
      <c r="I172" s="96"/>
      <c r="J172" s="96"/>
      <c r="K172" s="96"/>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96"/>
      <c r="AL172" s="96"/>
      <c r="AM172" s="96"/>
      <c r="AN172" s="96"/>
      <c r="AO172" s="96"/>
      <c r="AP172" s="96"/>
      <c r="AQ172" s="96"/>
      <c r="AR172" s="96"/>
      <c r="AS172" s="96"/>
      <c r="AT172" s="96"/>
      <c r="AU172" s="96"/>
      <c r="AV172" s="96"/>
      <c r="AW172" s="96"/>
      <c r="AX172" s="96"/>
      <c r="AY172" s="96"/>
      <c r="AZ172" s="96"/>
      <c r="BA172" s="96"/>
      <c r="BB172" s="96"/>
      <c r="BC172" s="96"/>
      <c r="BD172" s="96"/>
      <c r="BE172" s="96"/>
      <c r="BF172" s="96"/>
      <c r="BG172" s="96"/>
      <c r="BH172" s="96"/>
      <c r="BI172" s="96"/>
      <c r="BJ172" s="96"/>
      <c r="BK172" s="96"/>
      <c r="BL172" s="96"/>
      <c r="BM172" s="96"/>
    </row>
    <row r="173" spans="1:65">
      <c r="A173" s="132">
        <v>45073</v>
      </c>
      <c r="B173" s="96"/>
      <c r="C173" s="96"/>
      <c r="D173" s="96"/>
      <c r="E173" s="96"/>
      <c r="F173" s="96"/>
      <c r="G173" s="96"/>
      <c r="H173" s="96"/>
      <c r="I173" s="96"/>
      <c r="J173" s="96"/>
      <c r="K173" s="96"/>
      <c r="L173" s="96"/>
      <c r="M173" s="96"/>
      <c r="N173" s="96"/>
      <c r="O173" s="96"/>
      <c r="P173" s="96"/>
      <c r="Q173" s="96"/>
      <c r="R173" s="96"/>
      <c r="S173" s="96"/>
      <c r="T173" s="96"/>
      <c r="U173" s="96"/>
      <c r="V173" s="96"/>
      <c r="W173" s="96"/>
      <c r="X173" s="96"/>
      <c r="Y173" s="96"/>
      <c r="Z173" s="96"/>
      <c r="AA173" s="96"/>
      <c r="AB173" s="96"/>
      <c r="AC173" s="96"/>
      <c r="AD173" s="96"/>
      <c r="AE173" s="96"/>
      <c r="AF173" s="96"/>
      <c r="AG173" s="96"/>
      <c r="AH173" s="96"/>
      <c r="AI173" s="96"/>
      <c r="AJ173" s="96"/>
      <c r="AK173" s="96"/>
      <c r="AL173" s="96"/>
      <c r="AM173" s="96"/>
      <c r="AN173" s="96"/>
      <c r="AO173" s="96"/>
      <c r="AP173" s="96"/>
      <c r="AQ173" s="96"/>
      <c r="AR173" s="96"/>
      <c r="AS173" s="96"/>
      <c r="AT173" s="96"/>
      <c r="AU173" s="96"/>
      <c r="AV173" s="96"/>
      <c r="AW173" s="96"/>
      <c r="AX173" s="96"/>
      <c r="AY173" s="96"/>
      <c r="AZ173" s="96"/>
      <c r="BA173" s="96"/>
      <c r="BB173" s="96"/>
      <c r="BC173" s="96"/>
      <c r="BD173" s="96"/>
      <c r="BE173" s="96"/>
      <c r="BF173" s="96"/>
      <c r="BG173" s="96"/>
      <c r="BH173" s="96"/>
      <c r="BI173" s="96"/>
      <c r="BJ173" s="96"/>
      <c r="BK173" s="96"/>
      <c r="BL173" s="96"/>
      <c r="BM173" s="96"/>
    </row>
    <row r="174" spans="1:65">
      <c r="A174" s="132">
        <v>45074</v>
      </c>
      <c r="B174" s="96"/>
      <c r="C174" s="96"/>
      <c r="D174" s="96"/>
      <c r="E174" s="96"/>
      <c r="F174" s="96"/>
      <c r="G174" s="96"/>
      <c r="H174" s="96"/>
      <c r="I174" s="96"/>
      <c r="J174" s="96"/>
      <c r="K174" s="96"/>
      <c r="L174" s="96"/>
      <c r="M174" s="96"/>
      <c r="N174" s="96"/>
      <c r="O174" s="96"/>
      <c r="P174" s="96"/>
      <c r="Q174" s="96"/>
      <c r="R174" s="96"/>
      <c r="S174" s="96"/>
      <c r="T174" s="96"/>
      <c r="U174" s="96"/>
      <c r="V174" s="96"/>
      <c r="W174" s="96"/>
      <c r="X174" s="96"/>
      <c r="Y174" s="96"/>
      <c r="Z174" s="96"/>
      <c r="AA174" s="96"/>
      <c r="AB174" s="96"/>
      <c r="AC174" s="96"/>
      <c r="AD174" s="96"/>
      <c r="AE174" s="96"/>
      <c r="AF174" s="96"/>
      <c r="AG174" s="96"/>
      <c r="AH174" s="96"/>
      <c r="AI174" s="96"/>
      <c r="AJ174" s="96"/>
      <c r="AK174" s="96"/>
      <c r="AL174" s="96"/>
      <c r="AM174" s="96"/>
      <c r="AN174" s="96"/>
      <c r="AO174" s="96"/>
      <c r="AP174" s="96"/>
      <c r="AQ174" s="96"/>
      <c r="AR174" s="96"/>
      <c r="AS174" s="96"/>
      <c r="AT174" s="96"/>
      <c r="AU174" s="96"/>
      <c r="AV174" s="96"/>
      <c r="AW174" s="96"/>
      <c r="AX174" s="96"/>
      <c r="AY174" s="96"/>
      <c r="AZ174" s="96"/>
      <c r="BA174" s="96"/>
      <c r="BB174" s="96"/>
      <c r="BC174" s="96"/>
      <c r="BD174" s="96"/>
      <c r="BE174" s="96"/>
      <c r="BF174" s="96"/>
      <c r="BG174" s="96"/>
      <c r="BH174" s="96"/>
      <c r="BI174" s="96"/>
      <c r="BJ174" s="96"/>
      <c r="BK174" s="96"/>
      <c r="BL174" s="96"/>
      <c r="BM174" s="96"/>
    </row>
    <row r="175" spans="1:65">
      <c r="A175" s="132">
        <v>45075</v>
      </c>
      <c r="B175" s="96"/>
      <c r="C175" s="96"/>
      <c r="D175" s="96"/>
      <c r="E175" s="96"/>
      <c r="F175" s="96"/>
      <c r="G175" s="96"/>
      <c r="H175" s="96"/>
      <c r="I175" s="96"/>
      <c r="J175" s="96"/>
      <c r="K175" s="96"/>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96"/>
      <c r="AL175" s="96"/>
      <c r="AM175" s="96"/>
      <c r="AN175" s="96"/>
      <c r="AO175" s="96"/>
      <c r="AP175" s="96"/>
      <c r="AQ175" s="96"/>
      <c r="AR175" s="96"/>
      <c r="AS175" s="96"/>
      <c r="AT175" s="96"/>
      <c r="AU175" s="96"/>
      <c r="AV175" s="96"/>
      <c r="AW175" s="96"/>
      <c r="AX175" s="96"/>
      <c r="AY175" s="96"/>
      <c r="AZ175" s="96"/>
      <c r="BA175" s="96"/>
      <c r="BB175" s="96"/>
      <c r="BC175" s="96"/>
      <c r="BD175" s="96"/>
      <c r="BE175" s="96"/>
      <c r="BF175" s="96"/>
      <c r="BG175" s="96"/>
      <c r="BH175" s="96"/>
      <c r="BI175" s="96"/>
      <c r="BJ175" s="96"/>
      <c r="BK175" s="96"/>
      <c r="BL175" s="96"/>
      <c r="BM175" s="96"/>
    </row>
    <row r="176" spans="1:65">
      <c r="A176" s="132">
        <v>45076</v>
      </c>
      <c r="B176" s="96"/>
      <c r="C176" s="96"/>
      <c r="D176" s="96"/>
      <c r="E176" s="96"/>
      <c r="F176" s="96"/>
      <c r="G176" s="96"/>
      <c r="H176" s="96"/>
      <c r="I176" s="96"/>
      <c r="J176" s="96"/>
      <c r="K176" s="96"/>
      <c r="L176" s="96"/>
      <c r="M176" s="96"/>
      <c r="N176" s="96"/>
      <c r="O176" s="96"/>
      <c r="P176" s="96"/>
      <c r="Q176" s="96"/>
      <c r="R176" s="96"/>
      <c r="S176" s="96"/>
      <c r="T176" s="96"/>
      <c r="U176" s="96"/>
      <c r="V176" s="96"/>
      <c r="W176" s="96"/>
      <c r="X176" s="96"/>
      <c r="Y176" s="96"/>
      <c r="Z176" s="96"/>
      <c r="AA176" s="96"/>
      <c r="AB176" s="96"/>
      <c r="AC176" s="96"/>
      <c r="AD176" s="96"/>
      <c r="AE176" s="96"/>
      <c r="AF176" s="96"/>
      <c r="AG176" s="96"/>
      <c r="AH176" s="96"/>
      <c r="AI176" s="96"/>
      <c r="AJ176" s="96"/>
      <c r="AK176" s="96"/>
      <c r="AL176" s="96"/>
      <c r="AM176" s="96"/>
      <c r="AN176" s="96"/>
      <c r="AO176" s="96"/>
      <c r="AP176" s="96"/>
      <c r="AQ176" s="96"/>
      <c r="AR176" s="96"/>
      <c r="AS176" s="96"/>
      <c r="AT176" s="96"/>
      <c r="AU176" s="96"/>
      <c r="AV176" s="96"/>
      <c r="AW176" s="96"/>
      <c r="AX176" s="96"/>
      <c r="AY176" s="96"/>
      <c r="AZ176" s="96"/>
      <c r="BA176" s="96"/>
      <c r="BB176" s="96"/>
      <c r="BC176" s="96"/>
      <c r="BD176" s="96"/>
      <c r="BE176" s="96"/>
      <c r="BF176" s="96"/>
      <c r="BG176" s="96"/>
      <c r="BH176" s="96"/>
      <c r="BI176" s="96"/>
      <c r="BJ176" s="96"/>
      <c r="BK176" s="96"/>
      <c r="BL176" s="96"/>
      <c r="BM176" s="96"/>
    </row>
    <row r="177" spans="1:65">
      <c r="A177" s="132">
        <v>45077</v>
      </c>
      <c r="B177" s="96"/>
      <c r="C177" s="96"/>
      <c r="D177" s="96"/>
      <c r="E177" s="96"/>
      <c r="F177" s="96"/>
      <c r="G177" s="96"/>
      <c r="H177" s="96"/>
      <c r="I177" s="96"/>
      <c r="J177" s="96"/>
      <c r="K177" s="96"/>
      <c r="L177" s="96"/>
      <c r="M177" s="96"/>
      <c r="N177" s="96"/>
      <c r="O177" s="96"/>
      <c r="P177" s="96"/>
      <c r="Q177" s="96"/>
      <c r="R177" s="96"/>
      <c r="S177" s="96"/>
      <c r="T177" s="96"/>
      <c r="U177" s="96"/>
      <c r="V177" s="96"/>
      <c r="W177" s="96"/>
      <c r="X177" s="96"/>
      <c r="Y177" s="96"/>
      <c r="Z177" s="96"/>
      <c r="AA177" s="96"/>
      <c r="AB177" s="96"/>
      <c r="AC177" s="96"/>
      <c r="AD177" s="96"/>
      <c r="AE177" s="96"/>
      <c r="AF177" s="96"/>
      <c r="AG177" s="96"/>
      <c r="AH177" s="96"/>
      <c r="AI177" s="96"/>
      <c r="AJ177" s="96"/>
      <c r="AK177" s="96"/>
      <c r="AL177" s="96"/>
      <c r="AM177" s="96"/>
      <c r="AN177" s="96"/>
      <c r="AO177" s="96"/>
      <c r="AP177" s="96"/>
      <c r="AQ177" s="96"/>
      <c r="AR177" s="96"/>
      <c r="AS177" s="96"/>
      <c r="AT177" s="96"/>
      <c r="AU177" s="96"/>
      <c r="AV177" s="96"/>
      <c r="AW177" s="96"/>
      <c r="AX177" s="96"/>
      <c r="AY177" s="96"/>
      <c r="AZ177" s="96"/>
      <c r="BA177" s="96"/>
      <c r="BB177" s="96"/>
      <c r="BC177" s="96"/>
      <c r="BD177" s="96"/>
      <c r="BE177" s="96"/>
      <c r="BF177" s="96"/>
      <c r="BG177" s="96"/>
      <c r="BH177" s="96"/>
      <c r="BI177" s="96"/>
      <c r="BJ177" s="96"/>
      <c r="BK177" s="96"/>
      <c r="BL177" s="96"/>
      <c r="BM177" s="96"/>
    </row>
    <row r="178" spans="1:65">
      <c r="A178" s="132">
        <v>45078</v>
      </c>
      <c r="B178" s="96"/>
      <c r="C178" s="96"/>
      <c r="D178" s="96"/>
      <c r="E178" s="96"/>
      <c r="F178" s="96"/>
      <c r="G178" s="96"/>
      <c r="H178" s="96"/>
      <c r="I178" s="96"/>
      <c r="J178" s="96"/>
      <c r="K178" s="96"/>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96"/>
      <c r="AL178" s="96"/>
      <c r="AM178" s="96"/>
      <c r="AN178" s="96"/>
      <c r="AO178" s="96"/>
      <c r="AP178" s="96"/>
      <c r="AQ178" s="96"/>
      <c r="AR178" s="96"/>
      <c r="AS178" s="96"/>
      <c r="AT178" s="96"/>
      <c r="AU178" s="96"/>
      <c r="AV178" s="96"/>
      <c r="AW178" s="96"/>
      <c r="AX178" s="96"/>
      <c r="AY178" s="96"/>
      <c r="AZ178" s="96"/>
      <c r="BA178" s="96"/>
      <c r="BB178" s="96"/>
      <c r="BC178" s="96"/>
      <c r="BD178" s="96"/>
      <c r="BE178" s="96"/>
      <c r="BF178" s="96"/>
      <c r="BG178" s="96"/>
      <c r="BH178" s="96"/>
      <c r="BI178" s="96"/>
      <c r="BJ178" s="96"/>
      <c r="BK178" s="96"/>
      <c r="BL178" s="96"/>
      <c r="BM178" s="96"/>
    </row>
    <row r="179" spans="1:65">
      <c r="A179" s="132">
        <v>45079</v>
      </c>
      <c r="B179" s="96"/>
      <c r="C179" s="96"/>
      <c r="D179" s="96"/>
      <c r="E179" s="96"/>
      <c r="F179" s="96"/>
      <c r="G179" s="96"/>
      <c r="H179" s="96"/>
      <c r="I179" s="96"/>
      <c r="J179" s="96"/>
      <c r="K179" s="96"/>
      <c r="L179" s="96"/>
      <c r="M179" s="96"/>
      <c r="N179" s="96"/>
      <c r="O179" s="96"/>
      <c r="P179" s="96"/>
      <c r="Q179" s="96"/>
      <c r="R179" s="96"/>
      <c r="S179" s="96"/>
      <c r="T179" s="96"/>
      <c r="U179" s="96"/>
      <c r="V179" s="96"/>
      <c r="W179" s="96"/>
      <c r="X179" s="96"/>
      <c r="Y179" s="96"/>
      <c r="Z179" s="96"/>
      <c r="AA179" s="96"/>
      <c r="AB179" s="96"/>
      <c r="AC179" s="96"/>
      <c r="AD179" s="96"/>
      <c r="AE179" s="96"/>
      <c r="AF179" s="96"/>
      <c r="AG179" s="96"/>
      <c r="AH179" s="96"/>
      <c r="AI179" s="96"/>
      <c r="AJ179" s="96"/>
      <c r="AK179" s="96"/>
      <c r="AL179" s="96"/>
      <c r="AM179" s="96"/>
      <c r="AN179" s="96"/>
      <c r="AO179" s="96"/>
      <c r="AP179" s="96"/>
      <c r="AQ179" s="96"/>
      <c r="AR179" s="96"/>
      <c r="AS179" s="96"/>
      <c r="AT179" s="96"/>
      <c r="AU179" s="96"/>
      <c r="AV179" s="96"/>
      <c r="AW179" s="96"/>
      <c r="AX179" s="96"/>
      <c r="AY179" s="96"/>
      <c r="AZ179" s="96"/>
      <c r="BA179" s="96"/>
      <c r="BB179" s="96"/>
      <c r="BC179" s="96"/>
      <c r="BD179" s="96"/>
      <c r="BE179" s="96"/>
      <c r="BF179" s="96"/>
      <c r="BG179" s="96"/>
      <c r="BH179" s="96"/>
      <c r="BI179" s="96"/>
      <c r="BJ179" s="96"/>
      <c r="BK179" s="96"/>
      <c r="BL179" s="96"/>
      <c r="BM179" s="96"/>
    </row>
    <row r="180" spans="1:65">
      <c r="A180" s="132">
        <v>45080</v>
      </c>
      <c r="B180" s="96"/>
      <c r="C180" s="96"/>
      <c r="D180" s="96"/>
      <c r="E180" s="96"/>
      <c r="F180" s="96"/>
      <c r="G180" s="96"/>
      <c r="H180" s="96"/>
      <c r="I180" s="96"/>
      <c r="J180" s="96"/>
      <c r="K180" s="96"/>
      <c r="L180" s="96"/>
      <c r="M180" s="96"/>
      <c r="N180" s="96"/>
      <c r="O180" s="96"/>
      <c r="P180" s="96"/>
      <c r="Q180" s="96"/>
      <c r="R180" s="96"/>
      <c r="S180" s="96"/>
      <c r="T180" s="96"/>
      <c r="U180" s="96"/>
      <c r="V180" s="96"/>
      <c r="W180" s="96"/>
      <c r="X180" s="96"/>
      <c r="Y180" s="96"/>
      <c r="Z180" s="96"/>
      <c r="AA180" s="96"/>
      <c r="AB180" s="96"/>
      <c r="AC180" s="96"/>
      <c r="AD180" s="96"/>
      <c r="AE180" s="96"/>
      <c r="AF180" s="96"/>
      <c r="AG180" s="96"/>
      <c r="AH180" s="96"/>
      <c r="AI180" s="96"/>
      <c r="AJ180" s="96"/>
      <c r="AK180" s="96"/>
      <c r="AL180" s="96"/>
      <c r="AM180" s="96"/>
      <c r="AN180" s="96"/>
      <c r="AO180" s="96"/>
      <c r="AP180" s="96"/>
      <c r="AQ180" s="96"/>
      <c r="AR180" s="96"/>
      <c r="AS180" s="96"/>
      <c r="AT180" s="96"/>
      <c r="AU180" s="96"/>
      <c r="AV180" s="96"/>
      <c r="AW180" s="96"/>
      <c r="AX180" s="96"/>
      <c r="AY180" s="96"/>
      <c r="AZ180" s="96"/>
      <c r="BA180" s="96"/>
      <c r="BB180" s="96"/>
      <c r="BC180" s="96"/>
      <c r="BD180" s="96"/>
      <c r="BE180" s="96"/>
      <c r="BF180" s="96"/>
      <c r="BG180" s="96"/>
      <c r="BH180" s="96"/>
      <c r="BI180" s="96"/>
      <c r="BJ180" s="96"/>
      <c r="BK180" s="96"/>
      <c r="BL180" s="96"/>
      <c r="BM180" s="96"/>
    </row>
    <row r="181" spans="1:65">
      <c r="A181" s="132">
        <v>45081</v>
      </c>
      <c r="B181" s="96"/>
      <c r="C181" s="96"/>
      <c r="D181" s="96"/>
      <c r="E181" s="96"/>
      <c r="F181" s="96"/>
      <c r="G181" s="96"/>
      <c r="H181" s="96"/>
      <c r="I181" s="96"/>
      <c r="J181" s="96"/>
      <c r="K181" s="96"/>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96"/>
      <c r="AL181" s="96"/>
      <c r="AM181" s="96"/>
      <c r="AN181" s="96"/>
      <c r="AO181" s="96"/>
      <c r="AP181" s="96"/>
      <c r="AQ181" s="96"/>
      <c r="AR181" s="96"/>
      <c r="AS181" s="96"/>
      <c r="AT181" s="96"/>
      <c r="AU181" s="96"/>
      <c r="AV181" s="96"/>
      <c r="AW181" s="96"/>
      <c r="AX181" s="96"/>
      <c r="AY181" s="96"/>
      <c r="AZ181" s="96"/>
      <c r="BA181" s="96"/>
      <c r="BB181" s="96"/>
      <c r="BC181" s="96"/>
      <c r="BD181" s="96"/>
      <c r="BE181" s="96"/>
      <c r="BF181" s="96"/>
      <c r="BG181" s="96"/>
      <c r="BH181" s="96"/>
      <c r="BI181" s="96"/>
      <c r="BJ181" s="96"/>
      <c r="BK181" s="96"/>
      <c r="BL181" s="96"/>
      <c r="BM181" s="96"/>
    </row>
    <row r="182" spans="1:65">
      <c r="A182" s="132">
        <v>45082</v>
      </c>
      <c r="B182" s="96"/>
      <c r="C182" s="96"/>
      <c r="D182" s="96"/>
      <c r="E182" s="96"/>
      <c r="F182" s="96"/>
      <c r="G182" s="96"/>
      <c r="H182" s="96"/>
      <c r="I182" s="96"/>
      <c r="J182" s="96"/>
      <c r="K182" s="96"/>
      <c r="L182" s="96"/>
      <c r="M182" s="96"/>
      <c r="N182" s="96"/>
      <c r="O182" s="96"/>
      <c r="P182" s="96"/>
      <c r="Q182" s="96"/>
      <c r="R182" s="96"/>
      <c r="S182" s="96"/>
      <c r="T182" s="96"/>
      <c r="U182" s="96"/>
      <c r="V182" s="96"/>
      <c r="W182" s="96"/>
      <c r="X182" s="96"/>
      <c r="Y182" s="96"/>
      <c r="Z182" s="96"/>
      <c r="AA182" s="96"/>
      <c r="AB182" s="96"/>
      <c r="AC182" s="96"/>
      <c r="AD182" s="96"/>
      <c r="AE182" s="96"/>
      <c r="AF182" s="96"/>
      <c r="AG182" s="96"/>
      <c r="AH182" s="96"/>
      <c r="AI182" s="96"/>
      <c r="AJ182" s="96"/>
      <c r="AK182" s="96"/>
      <c r="AL182" s="96"/>
      <c r="AM182" s="96"/>
      <c r="AN182" s="96"/>
      <c r="AO182" s="96"/>
      <c r="AP182" s="96"/>
      <c r="AQ182" s="96"/>
      <c r="AR182" s="96"/>
      <c r="AS182" s="96"/>
      <c r="AT182" s="96"/>
      <c r="AU182" s="96"/>
      <c r="AV182" s="96"/>
      <c r="AW182" s="96"/>
      <c r="AX182" s="96"/>
      <c r="AY182" s="96"/>
      <c r="AZ182" s="96"/>
      <c r="BA182" s="96"/>
      <c r="BB182" s="96"/>
      <c r="BC182" s="96"/>
      <c r="BD182" s="96"/>
      <c r="BE182" s="96"/>
      <c r="BF182" s="96"/>
      <c r="BG182" s="96"/>
      <c r="BH182" s="96"/>
      <c r="BI182" s="96"/>
      <c r="BJ182" s="96"/>
      <c r="BK182" s="96"/>
      <c r="BL182" s="96"/>
      <c r="BM182" s="96"/>
    </row>
    <row r="183" spans="1:65">
      <c r="A183" s="132">
        <v>45083</v>
      </c>
      <c r="B183" s="96"/>
      <c r="C183" s="96"/>
      <c r="D183" s="96"/>
      <c r="E183" s="96"/>
      <c r="F183" s="96"/>
      <c r="G183" s="96"/>
      <c r="H183" s="96"/>
      <c r="I183" s="96"/>
      <c r="J183" s="96"/>
      <c r="K183" s="96"/>
      <c r="L183" s="96"/>
      <c r="M183" s="96"/>
      <c r="N183" s="96"/>
      <c r="O183" s="96"/>
      <c r="P183" s="96"/>
      <c r="Q183" s="96"/>
      <c r="R183" s="96"/>
      <c r="S183" s="96"/>
      <c r="T183" s="96"/>
      <c r="U183" s="96"/>
      <c r="V183" s="96"/>
      <c r="W183" s="96"/>
      <c r="X183" s="96"/>
      <c r="Y183" s="96"/>
      <c r="Z183" s="96"/>
      <c r="AA183" s="96"/>
      <c r="AB183" s="96"/>
      <c r="AC183" s="96"/>
      <c r="AD183" s="96"/>
      <c r="AE183" s="96"/>
      <c r="AF183" s="96"/>
      <c r="AG183" s="96"/>
      <c r="AH183" s="96"/>
      <c r="AI183" s="96"/>
      <c r="AJ183" s="96"/>
      <c r="AK183" s="96"/>
      <c r="AL183" s="96"/>
      <c r="AM183" s="96"/>
      <c r="AN183" s="96"/>
      <c r="AO183" s="96"/>
      <c r="AP183" s="96"/>
      <c r="AQ183" s="96"/>
      <c r="AR183" s="96"/>
      <c r="AS183" s="96"/>
      <c r="AT183" s="96"/>
      <c r="AU183" s="96"/>
      <c r="AV183" s="96"/>
      <c r="AW183" s="96"/>
      <c r="AX183" s="96"/>
      <c r="AY183" s="96"/>
      <c r="AZ183" s="96"/>
      <c r="BA183" s="96"/>
      <c r="BB183" s="96"/>
      <c r="BC183" s="96"/>
      <c r="BD183" s="96"/>
      <c r="BE183" s="96"/>
      <c r="BF183" s="96"/>
      <c r="BG183" s="96"/>
      <c r="BH183" s="96"/>
      <c r="BI183" s="96"/>
      <c r="BJ183" s="96"/>
      <c r="BK183" s="96"/>
      <c r="BL183" s="96"/>
      <c r="BM183" s="96"/>
    </row>
    <row r="184" spans="1:65">
      <c r="A184" s="132">
        <v>45084</v>
      </c>
      <c r="B184" s="96"/>
      <c r="C184" s="96"/>
      <c r="D184" s="96"/>
      <c r="E184" s="96"/>
      <c r="F184" s="96"/>
      <c r="G184" s="96"/>
      <c r="H184" s="96"/>
      <c r="I184" s="96"/>
      <c r="J184" s="96"/>
      <c r="K184" s="96"/>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96"/>
      <c r="AL184" s="96"/>
      <c r="AM184" s="96"/>
      <c r="AN184" s="96"/>
      <c r="AO184" s="96"/>
      <c r="AP184" s="96"/>
      <c r="AQ184" s="96"/>
      <c r="AR184" s="96"/>
      <c r="AS184" s="96"/>
      <c r="AT184" s="96"/>
      <c r="AU184" s="96"/>
      <c r="AV184" s="96"/>
      <c r="AW184" s="96"/>
      <c r="AX184" s="96"/>
      <c r="AY184" s="96"/>
      <c r="AZ184" s="96"/>
      <c r="BA184" s="96"/>
      <c r="BB184" s="96"/>
      <c r="BC184" s="96"/>
      <c r="BD184" s="96"/>
      <c r="BE184" s="96"/>
      <c r="BF184" s="96"/>
      <c r="BG184" s="96"/>
      <c r="BH184" s="96"/>
      <c r="BI184" s="96"/>
      <c r="BJ184" s="96"/>
      <c r="BK184" s="96"/>
      <c r="BL184" s="96"/>
      <c r="BM184" s="96"/>
    </row>
    <row r="185" spans="1:65">
      <c r="A185" s="132">
        <v>45085</v>
      </c>
      <c r="B185" s="96"/>
      <c r="C185" s="96"/>
      <c r="D185" s="96"/>
      <c r="E185" s="96"/>
      <c r="F185" s="96"/>
      <c r="G185" s="96"/>
      <c r="H185" s="96"/>
      <c r="I185" s="96"/>
      <c r="J185" s="96"/>
      <c r="K185" s="96"/>
      <c r="L185" s="96"/>
      <c r="M185" s="96"/>
      <c r="N185" s="96"/>
      <c r="O185" s="96"/>
      <c r="P185" s="96"/>
      <c r="Q185" s="96"/>
      <c r="R185" s="96"/>
      <c r="S185" s="96"/>
      <c r="T185" s="96"/>
      <c r="U185" s="96"/>
      <c r="V185" s="96"/>
      <c r="W185" s="96"/>
      <c r="X185" s="96"/>
      <c r="Y185" s="96"/>
      <c r="Z185" s="96"/>
      <c r="AA185" s="96"/>
      <c r="AB185" s="96"/>
      <c r="AC185" s="96"/>
      <c r="AD185" s="96"/>
      <c r="AE185" s="96"/>
      <c r="AF185" s="96"/>
      <c r="AG185" s="96"/>
      <c r="AH185" s="96"/>
      <c r="AI185" s="96"/>
      <c r="AJ185" s="96"/>
      <c r="AK185" s="96"/>
      <c r="AL185" s="96"/>
      <c r="AM185" s="96"/>
      <c r="AN185" s="96"/>
      <c r="AO185" s="96"/>
      <c r="AP185" s="96"/>
      <c r="AQ185" s="96"/>
      <c r="AR185" s="96"/>
      <c r="AS185" s="96"/>
      <c r="AT185" s="96"/>
      <c r="AU185" s="96"/>
      <c r="AV185" s="96"/>
      <c r="AW185" s="96"/>
      <c r="AX185" s="96"/>
      <c r="AY185" s="96"/>
      <c r="AZ185" s="96"/>
      <c r="BA185" s="96"/>
      <c r="BB185" s="96"/>
      <c r="BC185" s="96"/>
      <c r="BD185" s="96"/>
      <c r="BE185" s="96"/>
      <c r="BF185" s="96"/>
      <c r="BG185" s="96"/>
      <c r="BH185" s="96"/>
      <c r="BI185" s="96"/>
      <c r="BJ185" s="96"/>
      <c r="BK185" s="96"/>
      <c r="BL185" s="96"/>
      <c r="BM185" s="96"/>
    </row>
    <row r="186" spans="1:65">
      <c r="A186" s="132">
        <v>45086</v>
      </c>
      <c r="B186" s="96"/>
      <c r="C186" s="96"/>
      <c r="D186" s="96"/>
      <c r="E186" s="96"/>
      <c r="F186" s="96"/>
      <c r="G186" s="96"/>
      <c r="H186" s="96"/>
      <c r="I186" s="96"/>
      <c r="J186" s="96"/>
      <c r="K186" s="96"/>
      <c r="L186" s="96"/>
      <c r="M186" s="96"/>
      <c r="N186" s="96"/>
      <c r="O186" s="96"/>
      <c r="P186" s="96"/>
      <c r="Q186" s="96"/>
      <c r="R186" s="96"/>
      <c r="S186" s="96"/>
      <c r="T186" s="96"/>
      <c r="U186" s="96"/>
      <c r="V186" s="96"/>
      <c r="W186" s="96"/>
      <c r="X186" s="96"/>
      <c r="Y186" s="96"/>
      <c r="Z186" s="96"/>
      <c r="AA186" s="96"/>
      <c r="AB186" s="96"/>
      <c r="AC186" s="96"/>
      <c r="AD186" s="96"/>
      <c r="AE186" s="96"/>
      <c r="AF186" s="96"/>
      <c r="AG186" s="96"/>
      <c r="AH186" s="96"/>
      <c r="AI186" s="96"/>
      <c r="AJ186" s="96"/>
      <c r="AK186" s="96"/>
      <c r="AL186" s="96"/>
      <c r="AM186" s="96"/>
      <c r="AN186" s="96"/>
      <c r="AO186" s="96"/>
      <c r="AP186" s="96"/>
      <c r="AQ186" s="96"/>
      <c r="AR186" s="96"/>
      <c r="AS186" s="96"/>
      <c r="AT186" s="96"/>
      <c r="AU186" s="96"/>
      <c r="AV186" s="96"/>
      <c r="AW186" s="96"/>
      <c r="AX186" s="96"/>
      <c r="AY186" s="96"/>
      <c r="AZ186" s="96"/>
      <c r="BA186" s="96"/>
      <c r="BB186" s="96"/>
      <c r="BC186" s="96"/>
      <c r="BD186" s="96"/>
      <c r="BE186" s="96"/>
      <c r="BF186" s="96"/>
      <c r="BG186" s="96"/>
      <c r="BH186" s="96"/>
      <c r="BI186" s="96"/>
      <c r="BJ186" s="96"/>
      <c r="BK186" s="96"/>
      <c r="BL186" s="96"/>
      <c r="BM186" s="96"/>
    </row>
    <row r="187" spans="1:65">
      <c r="A187" s="132">
        <v>45087</v>
      </c>
      <c r="B187" s="96"/>
      <c r="C187" s="96"/>
      <c r="D187" s="96"/>
      <c r="E187" s="96"/>
      <c r="F187" s="96"/>
      <c r="G187" s="96"/>
      <c r="H187" s="96"/>
      <c r="I187" s="96"/>
      <c r="J187" s="96"/>
      <c r="K187" s="96"/>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96"/>
      <c r="AL187" s="96"/>
      <c r="AM187" s="96"/>
      <c r="AN187" s="96"/>
      <c r="AO187" s="96"/>
      <c r="AP187" s="96"/>
      <c r="AQ187" s="96"/>
      <c r="AR187" s="96"/>
      <c r="AS187" s="96"/>
      <c r="AT187" s="96"/>
      <c r="AU187" s="96"/>
      <c r="AV187" s="96"/>
      <c r="AW187" s="96"/>
      <c r="AX187" s="96"/>
      <c r="AY187" s="96"/>
      <c r="AZ187" s="96"/>
      <c r="BA187" s="96"/>
      <c r="BB187" s="96"/>
      <c r="BC187" s="96"/>
      <c r="BD187" s="96"/>
      <c r="BE187" s="96"/>
      <c r="BF187" s="96"/>
      <c r="BG187" s="96"/>
      <c r="BH187" s="96"/>
      <c r="BI187" s="96"/>
      <c r="BJ187" s="96"/>
      <c r="BK187" s="96"/>
      <c r="BL187" s="96"/>
      <c r="BM187" s="96"/>
    </row>
    <row r="188" spans="1:65">
      <c r="A188" s="132">
        <v>45088</v>
      </c>
      <c r="B188" s="96"/>
      <c r="C188" s="96"/>
      <c r="D188" s="96"/>
      <c r="E188" s="96"/>
      <c r="F188" s="96"/>
      <c r="G188" s="96"/>
      <c r="H188" s="96"/>
      <c r="I188" s="96"/>
      <c r="J188" s="96"/>
      <c r="K188" s="96"/>
      <c r="L188" s="96"/>
      <c r="M188" s="96"/>
      <c r="N188" s="96"/>
      <c r="O188" s="96"/>
      <c r="P188" s="96"/>
      <c r="Q188" s="96"/>
      <c r="R188" s="96"/>
      <c r="S188" s="96"/>
      <c r="T188" s="96"/>
      <c r="U188" s="96"/>
      <c r="V188" s="96"/>
      <c r="W188" s="96"/>
      <c r="X188" s="96"/>
      <c r="Y188" s="96"/>
      <c r="Z188" s="96"/>
      <c r="AA188" s="96"/>
      <c r="AB188" s="96"/>
      <c r="AC188" s="96"/>
      <c r="AD188" s="96"/>
      <c r="AE188" s="96"/>
      <c r="AF188" s="96"/>
      <c r="AG188" s="96"/>
      <c r="AH188" s="96"/>
      <c r="AI188" s="96"/>
      <c r="AJ188" s="96"/>
      <c r="AK188" s="96"/>
      <c r="AL188" s="96"/>
      <c r="AM188" s="96"/>
      <c r="AN188" s="96"/>
      <c r="AO188" s="96"/>
      <c r="AP188" s="96"/>
      <c r="AQ188" s="96"/>
      <c r="AR188" s="96"/>
      <c r="AS188" s="96"/>
      <c r="AT188" s="96"/>
      <c r="AU188" s="96"/>
      <c r="AV188" s="96"/>
      <c r="AW188" s="96"/>
      <c r="AX188" s="96"/>
      <c r="AY188" s="96"/>
      <c r="AZ188" s="96"/>
      <c r="BA188" s="96"/>
      <c r="BB188" s="96"/>
      <c r="BC188" s="96"/>
      <c r="BD188" s="96"/>
      <c r="BE188" s="96"/>
      <c r="BF188" s="96"/>
      <c r="BG188" s="96"/>
      <c r="BH188" s="96"/>
      <c r="BI188" s="96"/>
      <c r="BJ188" s="96"/>
      <c r="BK188" s="96"/>
      <c r="BL188" s="96"/>
      <c r="BM188" s="96"/>
    </row>
    <row r="189" spans="1:65">
      <c r="A189" s="132">
        <v>45089</v>
      </c>
      <c r="B189" s="96"/>
      <c r="C189" s="96"/>
      <c r="D189" s="96"/>
      <c r="E189" s="96"/>
      <c r="F189" s="96"/>
      <c r="G189" s="96"/>
      <c r="H189" s="96"/>
      <c r="I189" s="96"/>
      <c r="J189" s="96"/>
      <c r="K189" s="96"/>
      <c r="L189" s="96"/>
      <c r="M189" s="96"/>
      <c r="N189" s="96"/>
      <c r="O189" s="96"/>
      <c r="P189" s="96"/>
      <c r="Q189" s="96"/>
      <c r="R189" s="96"/>
      <c r="S189" s="96"/>
      <c r="T189" s="96"/>
      <c r="U189" s="96"/>
      <c r="V189" s="96"/>
      <c r="W189" s="96"/>
      <c r="X189" s="96"/>
      <c r="Y189" s="96"/>
      <c r="Z189" s="96"/>
      <c r="AA189" s="96"/>
      <c r="AB189" s="96"/>
      <c r="AC189" s="96"/>
      <c r="AD189" s="96"/>
      <c r="AE189" s="96"/>
      <c r="AF189" s="96"/>
      <c r="AG189" s="96"/>
      <c r="AH189" s="96"/>
      <c r="AI189" s="96"/>
      <c r="AJ189" s="96"/>
      <c r="AK189" s="96"/>
      <c r="AL189" s="96"/>
      <c r="AM189" s="96"/>
      <c r="AN189" s="96"/>
      <c r="AO189" s="96"/>
      <c r="AP189" s="96"/>
      <c r="AQ189" s="96"/>
      <c r="AR189" s="96"/>
      <c r="AS189" s="96"/>
      <c r="AT189" s="96"/>
      <c r="AU189" s="96"/>
      <c r="AV189" s="96"/>
      <c r="AW189" s="96"/>
      <c r="AX189" s="96"/>
      <c r="AY189" s="96"/>
      <c r="AZ189" s="96"/>
      <c r="BA189" s="96"/>
      <c r="BB189" s="96"/>
      <c r="BC189" s="96"/>
      <c r="BD189" s="96"/>
      <c r="BE189" s="96"/>
      <c r="BF189" s="96"/>
      <c r="BG189" s="96"/>
      <c r="BH189" s="96"/>
      <c r="BI189" s="96"/>
      <c r="BJ189" s="96"/>
      <c r="BK189" s="96"/>
      <c r="BL189" s="96"/>
      <c r="BM189" s="96"/>
    </row>
    <row r="190" spans="1:65">
      <c r="A190" s="132">
        <v>45090</v>
      </c>
      <c r="B190" s="96"/>
      <c r="C190" s="96"/>
      <c r="D190" s="96"/>
      <c r="E190" s="96"/>
      <c r="F190" s="96"/>
      <c r="G190" s="96"/>
      <c r="H190" s="96"/>
      <c r="I190" s="96"/>
      <c r="J190" s="96"/>
      <c r="K190" s="96"/>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96"/>
      <c r="AL190" s="96"/>
      <c r="AM190" s="96"/>
      <c r="AN190" s="96"/>
      <c r="AO190" s="96"/>
      <c r="AP190" s="96"/>
      <c r="AQ190" s="96"/>
      <c r="AR190" s="96"/>
      <c r="AS190" s="96"/>
      <c r="AT190" s="96"/>
      <c r="AU190" s="96"/>
      <c r="AV190" s="96"/>
      <c r="AW190" s="96"/>
      <c r="AX190" s="96"/>
      <c r="AY190" s="96"/>
      <c r="AZ190" s="96"/>
      <c r="BA190" s="96"/>
      <c r="BB190" s="96"/>
      <c r="BC190" s="96"/>
      <c r="BD190" s="96"/>
      <c r="BE190" s="96"/>
      <c r="BF190" s="96"/>
      <c r="BG190" s="96"/>
      <c r="BH190" s="96"/>
      <c r="BI190" s="96"/>
      <c r="BJ190" s="96"/>
      <c r="BK190" s="96"/>
      <c r="BL190" s="96"/>
      <c r="BM190" s="96"/>
    </row>
    <row r="191" spans="1:65">
      <c r="A191" s="132">
        <v>45091</v>
      </c>
      <c r="B191" s="96"/>
      <c r="C191" s="96"/>
      <c r="D191" s="96"/>
      <c r="E191" s="96"/>
      <c r="F191" s="96"/>
      <c r="G191" s="96"/>
      <c r="H191" s="96"/>
      <c r="I191" s="96"/>
      <c r="J191" s="96"/>
      <c r="K191" s="96"/>
      <c r="L191" s="96"/>
      <c r="M191" s="96"/>
      <c r="N191" s="96"/>
      <c r="O191" s="96"/>
      <c r="P191" s="96"/>
      <c r="Q191" s="96"/>
      <c r="R191" s="96"/>
      <c r="S191" s="96"/>
      <c r="T191" s="96"/>
      <c r="U191" s="96"/>
      <c r="V191" s="96"/>
      <c r="W191" s="96"/>
      <c r="X191" s="96"/>
      <c r="Y191" s="96"/>
      <c r="Z191" s="96"/>
      <c r="AA191" s="96"/>
      <c r="AB191" s="96"/>
      <c r="AC191" s="96"/>
      <c r="AD191" s="96"/>
      <c r="AE191" s="96"/>
      <c r="AF191" s="96"/>
      <c r="AG191" s="96"/>
      <c r="AH191" s="96"/>
      <c r="AI191" s="96"/>
      <c r="AJ191" s="96"/>
      <c r="AK191" s="96"/>
      <c r="AL191" s="96"/>
      <c r="AM191" s="96"/>
      <c r="AN191" s="96"/>
      <c r="AO191" s="96"/>
      <c r="AP191" s="96"/>
      <c r="AQ191" s="96"/>
      <c r="AR191" s="96"/>
      <c r="AS191" s="96"/>
      <c r="AT191" s="96"/>
      <c r="AU191" s="96"/>
      <c r="AV191" s="96"/>
      <c r="AW191" s="96"/>
      <c r="AX191" s="96"/>
      <c r="AY191" s="96"/>
      <c r="AZ191" s="96"/>
      <c r="BA191" s="96"/>
      <c r="BB191" s="96"/>
      <c r="BC191" s="96"/>
      <c r="BD191" s="96"/>
      <c r="BE191" s="96"/>
      <c r="BF191" s="96"/>
      <c r="BG191" s="96"/>
      <c r="BH191" s="96"/>
      <c r="BI191" s="96"/>
      <c r="BJ191" s="96"/>
      <c r="BK191" s="96"/>
      <c r="BL191" s="96"/>
      <c r="BM191" s="96"/>
    </row>
    <row r="192" spans="1:65">
      <c r="A192" s="132">
        <v>45092</v>
      </c>
      <c r="B192" s="96"/>
      <c r="C192" s="96"/>
      <c r="D192" s="96"/>
      <c r="E192" s="96"/>
      <c r="F192" s="96"/>
      <c r="G192" s="96"/>
      <c r="H192" s="96"/>
      <c r="I192" s="96"/>
      <c r="J192" s="96"/>
      <c r="K192" s="96"/>
      <c r="L192" s="96"/>
      <c r="M192" s="96"/>
      <c r="N192" s="96"/>
      <c r="O192" s="96"/>
      <c r="P192" s="96"/>
      <c r="Q192" s="96"/>
      <c r="R192" s="96"/>
      <c r="S192" s="96"/>
      <c r="T192" s="96"/>
      <c r="U192" s="96"/>
      <c r="V192" s="96"/>
      <c r="W192" s="96"/>
      <c r="X192" s="96"/>
      <c r="Y192" s="96"/>
      <c r="Z192" s="96"/>
      <c r="AA192" s="96"/>
      <c r="AB192" s="96"/>
      <c r="AC192" s="96"/>
      <c r="AD192" s="96"/>
      <c r="AE192" s="96"/>
      <c r="AF192" s="96"/>
      <c r="AG192" s="96"/>
      <c r="AH192" s="96"/>
      <c r="AI192" s="96"/>
      <c r="AJ192" s="96"/>
      <c r="AK192" s="96"/>
      <c r="AL192" s="96"/>
      <c r="AM192" s="96"/>
      <c r="AN192" s="96"/>
      <c r="AO192" s="96"/>
      <c r="AP192" s="96"/>
      <c r="AQ192" s="96"/>
      <c r="AR192" s="96"/>
      <c r="AS192" s="96"/>
      <c r="AT192" s="96"/>
      <c r="AU192" s="96"/>
      <c r="AV192" s="96"/>
      <c r="AW192" s="96"/>
      <c r="AX192" s="96"/>
      <c r="AY192" s="96"/>
      <c r="AZ192" s="96"/>
      <c r="BA192" s="96"/>
      <c r="BB192" s="96"/>
      <c r="BC192" s="96"/>
      <c r="BD192" s="96"/>
      <c r="BE192" s="96"/>
      <c r="BF192" s="96"/>
      <c r="BG192" s="96"/>
      <c r="BH192" s="96"/>
      <c r="BI192" s="96"/>
      <c r="BJ192" s="96"/>
      <c r="BK192" s="96"/>
      <c r="BL192" s="96"/>
      <c r="BM192" s="96"/>
    </row>
    <row r="193" spans="1:65">
      <c r="A193" s="132">
        <v>45093</v>
      </c>
      <c r="B193" s="96"/>
      <c r="C193" s="96"/>
      <c r="D193" s="96"/>
      <c r="E193" s="96"/>
      <c r="F193" s="96"/>
      <c r="G193" s="96"/>
      <c r="H193" s="96"/>
      <c r="I193" s="96"/>
      <c r="J193" s="96"/>
      <c r="K193" s="96"/>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96"/>
      <c r="AL193" s="96"/>
      <c r="AM193" s="96"/>
      <c r="AN193" s="96"/>
      <c r="AO193" s="96"/>
      <c r="AP193" s="96"/>
      <c r="AQ193" s="96"/>
      <c r="AR193" s="96"/>
      <c r="AS193" s="96"/>
      <c r="AT193" s="96"/>
      <c r="AU193" s="96"/>
      <c r="AV193" s="96"/>
      <c r="AW193" s="96"/>
      <c r="AX193" s="96"/>
      <c r="AY193" s="96"/>
      <c r="AZ193" s="96"/>
      <c r="BA193" s="96"/>
      <c r="BB193" s="96"/>
      <c r="BC193" s="96"/>
      <c r="BD193" s="96"/>
      <c r="BE193" s="96"/>
      <c r="BF193" s="96"/>
      <c r="BG193" s="96"/>
      <c r="BH193" s="96"/>
      <c r="BI193" s="96"/>
      <c r="BJ193" s="96"/>
      <c r="BK193" s="96"/>
      <c r="BL193" s="96"/>
      <c r="BM193" s="96"/>
    </row>
    <row r="194" spans="1:65">
      <c r="A194" s="132">
        <v>45094</v>
      </c>
      <c r="B194" s="96"/>
      <c r="C194" s="96"/>
      <c r="D194" s="96"/>
      <c r="E194" s="96"/>
      <c r="F194" s="96"/>
      <c r="G194" s="96"/>
      <c r="H194" s="96"/>
      <c r="I194" s="96"/>
      <c r="J194" s="96"/>
      <c r="K194" s="96"/>
      <c r="L194" s="96"/>
      <c r="M194" s="96"/>
      <c r="N194" s="96"/>
      <c r="O194" s="96"/>
      <c r="P194" s="96"/>
      <c r="Q194" s="96"/>
      <c r="R194" s="96"/>
      <c r="S194" s="96"/>
      <c r="T194" s="96"/>
      <c r="U194" s="96"/>
      <c r="V194" s="96"/>
      <c r="W194" s="96"/>
      <c r="X194" s="96"/>
      <c r="Y194" s="96"/>
      <c r="Z194" s="96"/>
      <c r="AA194" s="96"/>
      <c r="AB194" s="96"/>
      <c r="AC194" s="96"/>
      <c r="AD194" s="96"/>
      <c r="AE194" s="96"/>
      <c r="AF194" s="96"/>
      <c r="AG194" s="96"/>
      <c r="AH194" s="96"/>
      <c r="AI194" s="96"/>
      <c r="AJ194" s="96"/>
      <c r="AK194" s="96"/>
      <c r="AL194" s="96"/>
      <c r="AM194" s="96"/>
      <c r="AN194" s="96"/>
      <c r="AO194" s="96"/>
      <c r="AP194" s="96"/>
      <c r="AQ194" s="96"/>
      <c r="AR194" s="96"/>
      <c r="AS194" s="96"/>
      <c r="AT194" s="96"/>
      <c r="AU194" s="96"/>
      <c r="AV194" s="96"/>
      <c r="AW194" s="96"/>
      <c r="AX194" s="96"/>
      <c r="AY194" s="96"/>
      <c r="AZ194" s="96"/>
      <c r="BA194" s="96"/>
      <c r="BB194" s="96"/>
      <c r="BC194" s="96"/>
      <c r="BD194" s="96"/>
      <c r="BE194" s="96"/>
      <c r="BF194" s="96"/>
      <c r="BG194" s="96"/>
      <c r="BH194" s="96"/>
      <c r="BI194" s="96"/>
      <c r="BJ194" s="96"/>
      <c r="BK194" s="96"/>
      <c r="BL194" s="96"/>
      <c r="BM194" s="96"/>
    </row>
    <row r="195" spans="1:65">
      <c r="A195" s="132">
        <v>45095</v>
      </c>
      <c r="B195" s="96"/>
      <c r="C195" s="96"/>
      <c r="D195" s="96"/>
      <c r="E195" s="96"/>
      <c r="F195" s="96"/>
      <c r="G195" s="96"/>
      <c r="H195" s="96"/>
      <c r="I195" s="96"/>
      <c r="J195" s="96"/>
      <c r="K195" s="96"/>
      <c r="L195" s="96"/>
      <c r="M195" s="96"/>
      <c r="N195" s="96"/>
      <c r="O195" s="96"/>
      <c r="P195" s="96"/>
      <c r="Q195" s="96"/>
      <c r="R195" s="96"/>
      <c r="S195" s="96"/>
      <c r="T195" s="96"/>
      <c r="U195" s="96"/>
      <c r="V195" s="96"/>
      <c r="W195" s="96"/>
      <c r="X195" s="96"/>
      <c r="Y195" s="96"/>
      <c r="Z195" s="96"/>
      <c r="AA195" s="96"/>
      <c r="AB195" s="96"/>
      <c r="AC195" s="96"/>
      <c r="AD195" s="96"/>
      <c r="AE195" s="96"/>
      <c r="AF195" s="96"/>
      <c r="AG195" s="96"/>
      <c r="AH195" s="96"/>
      <c r="AI195" s="96"/>
      <c r="AJ195" s="96"/>
      <c r="AK195" s="96"/>
      <c r="AL195" s="96"/>
      <c r="AM195" s="96"/>
      <c r="AN195" s="96"/>
      <c r="AO195" s="96"/>
      <c r="AP195" s="96"/>
      <c r="AQ195" s="96"/>
      <c r="AR195" s="96"/>
      <c r="AS195" s="96"/>
      <c r="AT195" s="96"/>
      <c r="AU195" s="96"/>
      <c r="AV195" s="96"/>
      <c r="AW195" s="96"/>
      <c r="AX195" s="96"/>
      <c r="AY195" s="96"/>
      <c r="AZ195" s="96"/>
      <c r="BA195" s="96"/>
      <c r="BB195" s="96"/>
      <c r="BC195" s="96"/>
      <c r="BD195" s="96"/>
      <c r="BE195" s="96"/>
      <c r="BF195" s="96"/>
      <c r="BG195" s="96"/>
      <c r="BH195" s="96"/>
      <c r="BI195" s="96"/>
      <c r="BJ195" s="96"/>
      <c r="BK195" s="96"/>
      <c r="BL195" s="96"/>
      <c r="BM195" s="96"/>
    </row>
    <row r="196" spans="1:65">
      <c r="A196" s="132">
        <v>45096</v>
      </c>
      <c r="B196" s="96"/>
      <c r="C196" s="96"/>
      <c r="D196" s="96"/>
      <c r="E196" s="96"/>
      <c r="F196" s="96"/>
      <c r="G196" s="96"/>
      <c r="H196" s="96"/>
      <c r="I196" s="96"/>
      <c r="J196" s="96"/>
      <c r="K196" s="96"/>
      <c r="L196" s="96"/>
      <c r="M196" s="96"/>
      <c r="N196" s="96"/>
      <c r="O196" s="96"/>
      <c r="P196" s="96"/>
      <c r="Q196" s="96"/>
      <c r="R196" s="96"/>
      <c r="S196" s="96"/>
      <c r="T196" s="96"/>
      <c r="U196" s="96"/>
      <c r="V196" s="96"/>
      <c r="W196" s="96"/>
      <c r="X196" s="96"/>
      <c r="Y196" s="96"/>
      <c r="Z196" s="96"/>
      <c r="AA196" s="96"/>
      <c r="AB196" s="96"/>
      <c r="AC196" s="96"/>
      <c r="AD196" s="96"/>
      <c r="AE196" s="96"/>
      <c r="AF196" s="96"/>
      <c r="AG196" s="96"/>
      <c r="AH196" s="96"/>
      <c r="AI196" s="96"/>
      <c r="AJ196" s="96"/>
      <c r="AK196" s="96"/>
      <c r="AL196" s="96"/>
      <c r="AM196" s="96"/>
      <c r="AN196" s="96"/>
      <c r="AO196" s="96"/>
      <c r="AP196" s="96"/>
      <c r="AQ196" s="96"/>
      <c r="AR196" s="96"/>
      <c r="AS196" s="96"/>
      <c r="AT196" s="96"/>
      <c r="AU196" s="96"/>
      <c r="AV196" s="96"/>
      <c r="AW196" s="96"/>
      <c r="AX196" s="96"/>
      <c r="AY196" s="96"/>
      <c r="AZ196" s="96"/>
      <c r="BA196" s="96"/>
      <c r="BB196" s="96"/>
      <c r="BC196" s="96"/>
      <c r="BD196" s="96"/>
      <c r="BE196" s="96"/>
      <c r="BF196" s="96"/>
      <c r="BG196" s="96"/>
      <c r="BH196" s="96"/>
      <c r="BI196" s="96"/>
      <c r="BJ196" s="96"/>
      <c r="BK196" s="96"/>
      <c r="BL196" s="96"/>
      <c r="BM196" s="96"/>
    </row>
    <row r="197" spans="1:65">
      <c r="A197" s="132">
        <v>45097</v>
      </c>
      <c r="B197" s="96"/>
      <c r="C197" s="96"/>
      <c r="D197" s="96"/>
      <c r="E197" s="96"/>
      <c r="F197" s="96"/>
      <c r="G197" s="96"/>
      <c r="H197" s="96"/>
      <c r="I197" s="96"/>
      <c r="J197" s="96"/>
      <c r="K197" s="96"/>
      <c r="L197" s="96"/>
      <c r="M197" s="96"/>
      <c r="N197" s="96"/>
      <c r="O197" s="96"/>
      <c r="P197" s="96"/>
      <c r="Q197" s="96"/>
      <c r="R197" s="96"/>
      <c r="S197" s="96"/>
      <c r="T197" s="96"/>
      <c r="U197" s="96"/>
      <c r="V197" s="96"/>
      <c r="W197" s="96"/>
      <c r="X197" s="96"/>
      <c r="Y197" s="96"/>
      <c r="Z197" s="96"/>
      <c r="AA197" s="96"/>
      <c r="AB197" s="96"/>
      <c r="AC197" s="96"/>
      <c r="AD197" s="96"/>
      <c r="AE197" s="96"/>
      <c r="AF197" s="96"/>
      <c r="AG197" s="96"/>
      <c r="AH197" s="96"/>
      <c r="AI197" s="96"/>
      <c r="AJ197" s="96"/>
      <c r="AK197" s="96"/>
      <c r="AL197" s="96"/>
      <c r="AM197" s="96"/>
      <c r="AN197" s="96"/>
      <c r="AO197" s="96"/>
      <c r="AP197" s="96"/>
      <c r="AQ197" s="96"/>
      <c r="AR197" s="96"/>
      <c r="AS197" s="96"/>
      <c r="AT197" s="96"/>
      <c r="AU197" s="96"/>
      <c r="AV197" s="96"/>
      <c r="AW197" s="96"/>
      <c r="AX197" s="96"/>
      <c r="AY197" s="96"/>
      <c r="AZ197" s="96"/>
      <c r="BA197" s="96"/>
      <c r="BB197" s="96"/>
      <c r="BC197" s="96"/>
      <c r="BD197" s="96"/>
      <c r="BE197" s="96"/>
      <c r="BF197" s="96"/>
      <c r="BG197" s="96"/>
      <c r="BH197" s="96"/>
      <c r="BI197" s="96"/>
      <c r="BJ197" s="96"/>
      <c r="BK197" s="96"/>
      <c r="BL197" s="96"/>
      <c r="BM197" s="96"/>
    </row>
    <row r="198" spans="1:65">
      <c r="A198" s="132">
        <v>45098</v>
      </c>
      <c r="B198" s="96"/>
      <c r="C198" s="96"/>
      <c r="D198" s="96"/>
      <c r="E198" s="96"/>
      <c r="F198" s="96"/>
      <c r="G198" s="96"/>
      <c r="H198" s="96"/>
      <c r="I198" s="96"/>
      <c r="J198" s="96"/>
      <c r="K198" s="96"/>
      <c r="L198" s="96"/>
      <c r="M198" s="96"/>
      <c r="N198" s="96"/>
      <c r="O198" s="96"/>
      <c r="P198" s="96"/>
      <c r="Q198" s="96"/>
      <c r="R198" s="96"/>
      <c r="S198" s="96"/>
      <c r="T198" s="96"/>
      <c r="U198" s="96"/>
      <c r="V198" s="96"/>
      <c r="W198" s="96"/>
      <c r="X198" s="96"/>
      <c r="Y198" s="96"/>
      <c r="Z198" s="96"/>
      <c r="AA198" s="96"/>
      <c r="AB198" s="96"/>
      <c r="AC198" s="96"/>
      <c r="AD198" s="96"/>
      <c r="AE198" s="96"/>
      <c r="AF198" s="96"/>
      <c r="AG198" s="96"/>
      <c r="AH198" s="96"/>
      <c r="AI198" s="96"/>
      <c r="AJ198" s="96"/>
      <c r="AK198" s="96"/>
      <c r="AL198" s="96"/>
      <c r="AM198" s="96"/>
      <c r="AN198" s="96"/>
      <c r="AO198" s="96"/>
      <c r="AP198" s="96"/>
      <c r="AQ198" s="96"/>
      <c r="AR198" s="96"/>
      <c r="AS198" s="96"/>
      <c r="AT198" s="96"/>
      <c r="AU198" s="96"/>
      <c r="AV198" s="96"/>
      <c r="AW198" s="96"/>
      <c r="AX198" s="96"/>
      <c r="AY198" s="96"/>
      <c r="AZ198" s="96"/>
      <c r="BA198" s="96"/>
      <c r="BB198" s="96"/>
      <c r="BC198" s="96"/>
      <c r="BD198" s="96"/>
      <c r="BE198" s="96"/>
      <c r="BF198" s="96"/>
      <c r="BG198" s="96"/>
      <c r="BH198" s="96"/>
      <c r="BI198" s="96"/>
      <c r="BJ198" s="96"/>
      <c r="BK198" s="96"/>
      <c r="BL198" s="96"/>
      <c r="BM198" s="96"/>
    </row>
    <row r="199" spans="1:65">
      <c r="A199" s="132">
        <v>45099</v>
      </c>
      <c r="B199" s="96"/>
      <c r="C199" s="96"/>
      <c r="D199" s="96"/>
      <c r="E199" s="96"/>
      <c r="F199" s="96"/>
      <c r="G199" s="96"/>
      <c r="H199" s="96"/>
      <c r="I199" s="96"/>
      <c r="J199" s="96"/>
      <c r="K199" s="96"/>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96"/>
      <c r="AL199" s="96"/>
      <c r="AM199" s="96"/>
      <c r="AN199" s="96"/>
      <c r="AO199" s="96"/>
      <c r="AP199" s="96"/>
      <c r="AQ199" s="96"/>
      <c r="AR199" s="96"/>
      <c r="AS199" s="96"/>
      <c r="AT199" s="96"/>
      <c r="AU199" s="96"/>
      <c r="AV199" s="96"/>
      <c r="AW199" s="96"/>
      <c r="AX199" s="96"/>
      <c r="AY199" s="96"/>
      <c r="AZ199" s="96"/>
      <c r="BA199" s="96"/>
      <c r="BB199" s="96"/>
      <c r="BC199" s="96"/>
      <c r="BD199" s="96"/>
      <c r="BE199" s="96"/>
      <c r="BF199" s="96"/>
      <c r="BG199" s="96"/>
      <c r="BH199" s="96"/>
      <c r="BI199" s="96"/>
      <c r="BJ199" s="96"/>
      <c r="BK199" s="96"/>
      <c r="BL199" s="96"/>
      <c r="BM199" s="96"/>
    </row>
    <row r="200" spans="1:65">
      <c r="A200" s="132">
        <v>45100</v>
      </c>
      <c r="B200" s="96"/>
      <c r="C200" s="96"/>
      <c r="D200" s="96"/>
      <c r="E200" s="96"/>
      <c r="F200" s="96"/>
      <c r="G200" s="96"/>
      <c r="H200" s="96"/>
      <c r="I200" s="96"/>
      <c r="J200" s="96"/>
      <c r="K200" s="96"/>
      <c r="L200" s="96"/>
      <c r="M200" s="96"/>
      <c r="N200" s="96"/>
      <c r="O200" s="96"/>
      <c r="P200" s="96"/>
      <c r="Q200" s="96"/>
      <c r="R200" s="96"/>
      <c r="S200" s="96"/>
      <c r="T200" s="96"/>
      <c r="U200" s="96"/>
      <c r="V200" s="96"/>
      <c r="W200" s="96"/>
      <c r="X200" s="96"/>
      <c r="Y200" s="96"/>
      <c r="Z200" s="96"/>
      <c r="AA200" s="96"/>
      <c r="AB200" s="96"/>
      <c r="AC200" s="96"/>
      <c r="AD200" s="96"/>
      <c r="AE200" s="96"/>
      <c r="AF200" s="96"/>
      <c r="AG200" s="96"/>
      <c r="AH200" s="96"/>
      <c r="AI200" s="96"/>
      <c r="AJ200" s="96"/>
      <c r="AK200" s="96"/>
      <c r="AL200" s="96"/>
      <c r="AM200" s="96"/>
      <c r="AN200" s="96"/>
      <c r="AO200" s="96"/>
      <c r="AP200" s="96"/>
      <c r="AQ200" s="96"/>
      <c r="AR200" s="96"/>
      <c r="AS200" s="96"/>
      <c r="AT200" s="96"/>
      <c r="AU200" s="96"/>
      <c r="AV200" s="96"/>
      <c r="AW200" s="96"/>
      <c r="AX200" s="96"/>
      <c r="AY200" s="96"/>
      <c r="AZ200" s="96"/>
      <c r="BA200" s="96"/>
      <c r="BB200" s="96"/>
      <c r="BC200" s="96"/>
      <c r="BD200" s="96"/>
      <c r="BE200" s="96"/>
      <c r="BF200" s="96"/>
      <c r="BG200" s="96"/>
      <c r="BH200" s="96"/>
      <c r="BI200" s="96"/>
      <c r="BJ200" s="96"/>
      <c r="BK200" s="96"/>
      <c r="BL200" s="96"/>
      <c r="BM200" s="96"/>
    </row>
    <row r="201" spans="1:65">
      <c r="A201" s="132">
        <v>45101</v>
      </c>
      <c r="B201" s="96"/>
      <c r="C201" s="96"/>
      <c r="D201" s="96"/>
      <c r="E201" s="96"/>
      <c r="F201" s="96"/>
      <c r="G201" s="96"/>
      <c r="H201" s="96"/>
      <c r="I201" s="96"/>
      <c r="J201" s="96"/>
      <c r="K201" s="96"/>
      <c r="L201" s="96"/>
      <c r="M201" s="96"/>
      <c r="N201" s="96"/>
      <c r="O201" s="96"/>
      <c r="P201" s="96"/>
      <c r="Q201" s="96"/>
      <c r="R201" s="96"/>
      <c r="S201" s="96"/>
      <c r="T201" s="96"/>
      <c r="U201" s="96"/>
      <c r="V201" s="96"/>
      <c r="W201" s="96"/>
      <c r="X201" s="96"/>
      <c r="Y201" s="96"/>
      <c r="Z201" s="96"/>
      <c r="AA201" s="96"/>
      <c r="AB201" s="96"/>
      <c r="AC201" s="96"/>
      <c r="AD201" s="96"/>
      <c r="AE201" s="96"/>
      <c r="AF201" s="96"/>
      <c r="AG201" s="96"/>
      <c r="AH201" s="96"/>
      <c r="AI201" s="96"/>
      <c r="AJ201" s="96"/>
      <c r="AK201" s="96"/>
      <c r="AL201" s="96"/>
      <c r="AM201" s="96"/>
      <c r="AN201" s="96"/>
      <c r="AO201" s="96"/>
      <c r="AP201" s="96"/>
      <c r="AQ201" s="96"/>
      <c r="AR201" s="96"/>
      <c r="AS201" s="96"/>
      <c r="AT201" s="96"/>
      <c r="AU201" s="96"/>
      <c r="AV201" s="96"/>
      <c r="AW201" s="96"/>
      <c r="AX201" s="96"/>
      <c r="AY201" s="96"/>
      <c r="AZ201" s="96"/>
      <c r="BA201" s="96"/>
      <c r="BB201" s="96"/>
      <c r="BC201" s="96"/>
      <c r="BD201" s="96"/>
      <c r="BE201" s="96"/>
      <c r="BF201" s="96"/>
      <c r="BG201" s="96"/>
      <c r="BH201" s="96"/>
      <c r="BI201" s="96"/>
      <c r="BJ201" s="96"/>
      <c r="BK201" s="96"/>
      <c r="BL201" s="96"/>
      <c r="BM201" s="96"/>
    </row>
    <row r="202" spans="1:65">
      <c r="A202" s="132">
        <v>45102</v>
      </c>
      <c r="B202" s="96"/>
      <c r="C202" s="96"/>
      <c r="D202" s="96"/>
      <c r="E202" s="96"/>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c r="BC202" s="96"/>
      <c r="BD202" s="96"/>
      <c r="BE202" s="96"/>
      <c r="BF202" s="96"/>
      <c r="BG202" s="96"/>
      <c r="BH202" s="96"/>
      <c r="BI202" s="96"/>
      <c r="BJ202" s="96"/>
      <c r="BK202" s="96"/>
      <c r="BL202" s="96"/>
      <c r="BM202" s="96"/>
    </row>
    <row r="203" spans="1:65">
      <c r="A203" s="132">
        <v>45103</v>
      </c>
      <c r="B203" s="96"/>
      <c r="C203" s="96"/>
      <c r="D203" s="96"/>
      <c r="E203" s="96"/>
      <c r="F203" s="96"/>
      <c r="G203" s="96"/>
      <c r="H203" s="96"/>
      <c r="I203" s="96"/>
      <c r="J203" s="96"/>
      <c r="K203" s="96"/>
      <c r="L203" s="96"/>
      <c r="M203" s="96"/>
      <c r="N203" s="96"/>
      <c r="O203" s="96"/>
      <c r="P203" s="96"/>
      <c r="Q203" s="96"/>
      <c r="R203" s="96"/>
      <c r="S203" s="96"/>
      <c r="T203" s="96"/>
      <c r="U203" s="96"/>
      <c r="V203" s="96"/>
      <c r="W203" s="96"/>
      <c r="X203" s="96"/>
      <c r="Y203" s="96"/>
      <c r="Z203" s="96"/>
      <c r="AA203" s="96"/>
      <c r="AB203" s="96"/>
      <c r="AC203" s="96"/>
      <c r="AD203" s="96"/>
      <c r="AE203" s="96"/>
      <c r="AF203" s="96"/>
      <c r="AG203" s="96"/>
      <c r="AH203" s="96"/>
      <c r="AI203" s="96"/>
      <c r="AJ203" s="96"/>
      <c r="AK203" s="96"/>
      <c r="AL203" s="96"/>
      <c r="AM203" s="96"/>
      <c r="AN203" s="96"/>
      <c r="AO203" s="96"/>
      <c r="AP203" s="96"/>
      <c r="AQ203" s="96"/>
      <c r="AR203" s="96"/>
      <c r="AS203" s="96"/>
      <c r="AT203" s="96"/>
      <c r="AU203" s="96"/>
      <c r="AV203" s="96"/>
      <c r="AW203" s="96"/>
      <c r="AX203" s="96"/>
      <c r="AY203" s="96"/>
      <c r="AZ203" s="96"/>
      <c r="BA203" s="96"/>
      <c r="BB203" s="96"/>
      <c r="BC203" s="96"/>
      <c r="BD203" s="96"/>
      <c r="BE203" s="96"/>
      <c r="BF203" s="96"/>
      <c r="BG203" s="96"/>
      <c r="BH203" s="96"/>
      <c r="BI203" s="96"/>
      <c r="BJ203" s="96"/>
      <c r="BK203" s="96"/>
      <c r="BL203" s="96"/>
      <c r="BM203" s="96"/>
    </row>
    <row r="204" spans="1:65">
      <c r="A204" s="132">
        <v>45104</v>
      </c>
      <c r="B204" s="96"/>
      <c r="C204" s="96"/>
      <c r="D204" s="96"/>
      <c r="E204" s="96"/>
      <c r="F204" s="96"/>
      <c r="G204" s="96"/>
      <c r="H204" s="96"/>
      <c r="I204" s="96"/>
      <c r="J204" s="96"/>
      <c r="K204" s="96"/>
      <c r="L204" s="96"/>
      <c r="M204" s="96"/>
      <c r="N204" s="96"/>
      <c r="O204" s="96"/>
      <c r="P204" s="96"/>
      <c r="Q204" s="96"/>
      <c r="R204" s="96"/>
      <c r="S204" s="96"/>
      <c r="T204" s="96"/>
      <c r="U204" s="96"/>
      <c r="V204" s="96"/>
      <c r="W204" s="96"/>
      <c r="X204" s="96"/>
      <c r="Y204" s="96"/>
      <c r="Z204" s="96"/>
      <c r="AA204" s="96"/>
      <c r="AB204" s="96"/>
      <c r="AC204" s="96"/>
      <c r="AD204" s="96"/>
      <c r="AE204" s="96"/>
      <c r="AF204" s="96"/>
      <c r="AG204" s="96"/>
      <c r="AH204" s="96"/>
      <c r="AI204" s="96"/>
      <c r="AJ204" s="96"/>
      <c r="AK204" s="96"/>
      <c r="AL204" s="96"/>
      <c r="AM204" s="96"/>
      <c r="AN204" s="96"/>
      <c r="AO204" s="96"/>
      <c r="AP204" s="96"/>
      <c r="AQ204" s="96"/>
      <c r="AR204" s="96"/>
      <c r="AS204" s="96"/>
      <c r="AT204" s="96"/>
      <c r="AU204" s="96"/>
      <c r="AV204" s="96"/>
      <c r="AW204" s="96"/>
      <c r="AX204" s="96"/>
      <c r="AY204" s="96"/>
      <c r="AZ204" s="96"/>
      <c r="BA204" s="96"/>
      <c r="BB204" s="96"/>
      <c r="BC204" s="96"/>
      <c r="BD204" s="96"/>
      <c r="BE204" s="96"/>
      <c r="BF204" s="96"/>
      <c r="BG204" s="96"/>
      <c r="BH204" s="96"/>
      <c r="BI204" s="96"/>
      <c r="BJ204" s="96"/>
      <c r="BK204" s="96"/>
      <c r="BL204" s="96"/>
      <c r="BM204" s="96"/>
    </row>
    <row r="205" spans="1:65">
      <c r="A205" s="132">
        <v>45105</v>
      </c>
      <c r="B205" s="96"/>
      <c r="C205" s="96"/>
      <c r="D205" s="96"/>
      <c r="E205" s="96"/>
      <c r="F205" s="96"/>
      <c r="G205" s="96"/>
      <c r="H205" s="96"/>
      <c r="I205" s="96"/>
      <c r="J205" s="96"/>
      <c r="K205" s="96"/>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96"/>
      <c r="AL205" s="96"/>
      <c r="AM205" s="96"/>
      <c r="AN205" s="96"/>
      <c r="AO205" s="96"/>
      <c r="AP205" s="96"/>
      <c r="AQ205" s="96"/>
      <c r="AR205" s="96"/>
      <c r="AS205" s="96"/>
      <c r="AT205" s="96"/>
      <c r="AU205" s="96"/>
      <c r="AV205" s="96"/>
      <c r="AW205" s="96"/>
      <c r="AX205" s="96"/>
      <c r="AY205" s="96"/>
      <c r="AZ205" s="96"/>
      <c r="BA205" s="96"/>
      <c r="BB205" s="96"/>
      <c r="BC205" s="96"/>
      <c r="BD205" s="96"/>
      <c r="BE205" s="96"/>
      <c r="BF205" s="96"/>
      <c r="BG205" s="96"/>
      <c r="BH205" s="96"/>
      <c r="BI205" s="96"/>
      <c r="BJ205" s="96"/>
      <c r="BK205" s="96"/>
      <c r="BL205" s="96"/>
      <c r="BM205" s="96"/>
    </row>
    <row r="206" spans="1:65">
      <c r="A206" s="132">
        <v>45106</v>
      </c>
      <c r="B206" s="96"/>
      <c r="C206" s="96"/>
      <c r="D206" s="96"/>
      <c r="E206" s="96"/>
      <c r="F206" s="96"/>
      <c r="G206" s="96"/>
      <c r="H206" s="96"/>
      <c r="I206" s="96"/>
      <c r="J206" s="96"/>
      <c r="K206" s="96"/>
      <c r="L206" s="96"/>
      <c r="M206" s="96"/>
      <c r="N206" s="96"/>
      <c r="O206" s="96"/>
      <c r="P206" s="96"/>
      <c r="Q206" s="96"/>
      <c r="R206" s="96"/>
      <c r="S206" s="96"/>
      <c r="T206" s="96"/>
      <c r="U206" s="96"/>
      <c r="V206" s="96"/>
      <c r="W206" s="96"/>
      <c r="X206" s="96"/>
      <c r="Y206" s="96"/>
      <c r="Z206" s="96"/>
      <c r="AA206" s="96"/>
      <c r="AB206" s="96"/>
      <c r="AC206" s="96"/>
      <c r="AD206" s="96"/>
      <c r="AE206" s="96"/>
      <c r="AF206" s="96"/>
      <c r="AG206" s="96"/>
      <c r="AH206" s="96"/>
      <c r="AI206" s="96"/>
      <c r="AJ206" s="96"/>
      <c r="AK206" s="96"/>
      <c r="AL206" s="96"/>
      <c r="AM206" s="96"/>
      <c r="AN206" s="96"/>
      <c r="AO206" s="96"/>
      <c r="AP206" s="96"/>
      <c r="AQ206" s="96"/>
      <c r="AR206" s="96"/>
      <c r="AS206" s="96"/>
      <c r="AT206" s="96"/>
      <c r="AU206" s="96"/>
      <c r="AV206" s="96"/>
      <c r="AW206" s="96"/>
      <c r="AX206" s="96"/>
      <c r="AY206" s="96"/>
      <c r="AZ206" s="96"/>
      <c r="BA206" s="96"/>
      <c r="BB206" s="96"/>
      <c r="BC206" s="96"/>
      <c r="BD206" s="96"/>
      <c r="BE206" s="96"/>
      <c r="BF206" s="96"/>
      <c r="BG206" s="96"/>
      <c r="BH206" s="96"/>
      <c r="BI206" s="96"/>
      <c r="BJ206" s="96"/>
      <c r="BK206" s="96"/>
      <c r="BL206" s="96"/>
      <c r="BM206" s="96"/>
    </row>
    <row r="207" spans="1:65">
      <c r="A207" s="132">
        <v>45107</v>
      </c>
      <c r="B207" s="96"/>
      <c r="C207" s="96"/>
      <c r="D207" s="96"/>
      <c r="E207" s="96"/>
      <c r="F207" s="96"/>
      <c r="G207" s="96"/>
      <c r="H207" s="96"/>
      <c r="I207" s="96"/>
      <c r="J207" s="96"/>
      <c r="K207" s="96"/>
      <c r="L207" s="96"/>
      <c r="M207" s="96"/>
      <c r="N207" s="96"/>
      <c r="O207" s="96"/>
      <c r="P207" s="96"/>
      <c r="Q207" s="96"/>
      <c r="R207" s="96"/>
      <c r="S207" s="96"/>
      <c r="T207" s="96"/>
      <c r="U207" s="96"/>
      <c r="V207" s="96"/>
      <c r="W207" s="96"/>
      <c r="X207" s="96"/>
      <c r="Y207" s="96"/>
      <c r="Z207" s="96"/>
      <c r="AA207" s="96"/>
      <c r="AB207" s="96"/>
      <c r="AC207" s="96"/>
      <c r="AD207" s="96"/>
      <c r="AE207" s="96"/>
      <c r="AF207" s="96"/>
      <c r="AG207" s="96"/>
      <c r="AH207" s="96"/>
      <c r="AI207" s="96"/>
      <c r="AJ207" s="96"/>
      <c r="AK207" s="96"/>
      <c r="AL207" s="96"/>
      <c r="AM207" s="96"/>
      <c r="AN207" s="96"/>
      <c r="AO207" s="96"/>
      <c r="AP207" s="96"/>
      <c r="AQ207" s="96"/>
      <c r="AR207" s="96"/>
      <c r="AS207" s="96"/>
      <c r="AT207" s="96"/>
      <c r="AU207" s="96"/>
      <c r="AV207" s="96"/>
      <c r="AW207" s="96"/>
      <c r="AX207" s="96"/>
      <c r="AY207" s="96"/>
      <c r="AZ207" s="96"/>
      <c r="BA207" s="96"/>
      <c r="BB207" s="96"/>
      <c r="BC207" s="96"/>
      <c r="BD207" s="96"/>
      <c r="BE207" s="96"/>
      <c r="BF207" s="96"/>
      <c r="BG207" s="96"/>
      <c r="BH207" s="96"/>
      <c r="BI207" s="96"/>
      <c r="BJ207" s="96"/>
      <c r="BK207" s="96"/>
      <c r="BL207" s="96"/>
      <c r="BM207" s="96"/>
    </row>
    <row r="208" spans="1:65">
      <c r="A208" s="132">
        <v>45108</v>
      </c>
      <c r="B208" s="96"/>
      <c r="C208" s="96"/>
      <c r="D208" s="96"/>
      <c r="E208" s="96"/>
      <c r="F208" s="96"/>
      <c r="G208" s="96"/>
      <c r="H208" s="96"/>
      <c r="I208" s="96"/>
      <c r="J208" s="96"/>
      <c r="K208" s="96"/>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96"/>
      <c r="AL208" s="96"/>
      <c r="AM208" s="96"/>
      <c r="AN208" s="96"/>
      <c r="AO208" s="96"/>
      <c r="AP208" s="96"/>
      <c r="AQ208" s="96"/>
      <c r="AR208" s="96"/>
      <c r="AS208" s="96"/>
      <c r="AT208" s="96"/>
      <c r="AU208" s="96"/>
      <c r="AV208" s="96"/>
      <c r="AW208" s="96"/>
      <c r="AX208" s="96"/>
      <c r="AY208" s="96"/>
      <c r="AZ208" s="96"/>
      <c r="BA208" s="96"/>
      <c r="BB208" s="96"/>
      <c r="BC208" s="96"/>
      <c r="BD208" s="96"/>
      <c r="BE208" s="96"/>
      <c r="BF208" s="96"/>
      <c r="BG208" s="96"/>
      <c r="BH208" s="96"/>
      <c r="BI208" s="96"/>
      <c r="BJ208" s="96"/>
      <c r="BK208" s="96"/>
      <c r="BL208" s="96"/>
      <c r="BM208" s="96"/>
    </row>
    <row r="209" spans="1:65">
      <c r="A209" s="132">
        <v>45109</v>
      </c>
      <c r="B209" s="96"/>
      <c r="C209" s="96"/>
      <c r="D209" s="96"/>
      <c r="E209" s="96"/>
      <c r="F209" s="96"/>
      <c r="G209" s="96"/>
      <c r="H209" s="96"/>
      <c r="I209" s="96"/>
      <c r="J209" s="96"/>
      <c r="K209" s="96"/>
      <c r="L209" s="96"/>
      <c r="M209" s="96"/>
      <c r="N209" s="96"/>
      <c r="O209" s="96"/>
      <c r="P209" s="96"/>
      <c r="Q209" s="96"/>
      <c r="R209" s="96"/>
      <c r="S209" s="96"/>
      <c r="T209" s="96"/>
      <c r="U209" s="96"/>
      <c r="V209" s="96"/>
      <c r="W209" s="96"/>
      <c r="X209" s="96"/>
      <c r="Y209" s="96"/>
      <c r="Z209" s="96"/>
      <c r="AA209" s="96"/>
      <c r="AB209" s="96"/>
      <c r="AC209" s="96"/>
      <c r="AD209" s="96"/>
      <c r="AE209" s="96"/>
      <c r="AF209" s="96"/>
      <c r="AG209" s="96"/>
      <c r="AH209" s="96"/>
      <c r="AI209" s="96"/>
      <c r="AJ209" s="96"/>
      <c r="AK209" s="96"/>
      <c r="AL209" s="96"/>
      <c r="AM209" s="96"/>
      <c r="AN209" s="96"/>
      <c r="AO209" s="96"/>
      <c r="AP209" s="96"/>
      <c r="AQ209" s="96"/>
      <c r="AR209" s="96"/>
      <c r="AS209" s="96"/>
      <c r="AT209" s="96"/>
      <c r="AU209" s="96"/>
      <c r="AV209" s="96"/>
      <c r="AW209" s="96"/>
      <c r="AX209" s="96"/>
      <c r="AY209" s="96"/>
      <c r="AZ209" s="96"/>
      <c r="BA209" s="96"/>
      <c r="BB209" s="96"/>
      <c r="BC209" s="96"/>
      <c r="BD209" s="96"/>
      <c r="BE209" s="96"/>
      <c r="BF209" s="96"/>
      <c r="BG209" s="96"/>
      <c r="BH209" s="96"/>
      <c r="BI209" s="96"/>
      <c r="BJ209" s="96"/>
      <c r="BK209" s="96"/>
      <c r="BL209" s="96"/>
      <c r="BM209" s="96"/>
    </row>
    <row r="210" spans="1:65">
      <c r="A210" s="132">
        <v>45110</v>
      </c>
      <c r="B210" s="96"/>
      <c r="C210" s="96"/>
      <c r="D210" s="96"/>
      <c r="E210" s="96"/>
      <c r="F210" s="96"/>
      <c r="G210" s="96"/>
      <c r="H210" s="96"/>
      <c r="I210" s="96"/>
      <c r="J210" s="96"/>
      <c r="K210" s="96"/>
      <c r="L210" s="96"/>
      <c r="M210" s="96"/>
      <c r="N210" s="96"/>
      <c r="O210" s="96"/>
      <c r="P210" s="96"/>
      <c r="Q210" s="96"/>
      <c r="R210" s="96"/>
      <c r="S210" s="96"/>
      <c r="T210" s="96"/>
      <c r="U210" s="96"/>
      <c r="V210" s="96"/>
      <c r="W210" s="96"/>
      <c r="X210" s="96"/>
      <c r="Y210" s="96"/>
      <c r="Z210" s="96"/>
      <c r="AA210" s="96"/>
      <c r="AB210" s="96"/>
      <c r="AC210" s="96"/>
      <c r="AD210" s="96"/>
      <c r="AE210" s="96"/>
      <c r="AF210" s="96"/>
      <c r="AG210" s="96"/>
      <c r="AH210" s="96"/>
      <c r="AI210" s="96"/>
      <c r="AJ210" s="96"/>
      <c r="AK210" s="96"/>
      <c r="AL210" s="96"/>
      <c r="AM210" s="96"/>
      <c r="AN210" s="96"/>
      <c r="AO210" s="96"/>
      <c r="AP210" s="96"/>
      <c r="AQ210" s="96"/>
      <c r="AR210" s="96"/>
      <c r="AS210" s="96"/>
      <c r="AT210" s="96"/>
      <c r="AU210" s="96"/>
      <c r="AV210" s="96"/>
      <c r="AW210" s="96"/>
      <c r="AX210" s="96"/>
      <c r="AY210" s="96"/>
      <c r="AZ210" s="96"/>
      <c r="BA210" s="96"/>
      <c r="BB210" s="96"/>
      <c r="BC210" s="96"/>
      <c r="BD210" s="96"/>
      <c r="BE210" s="96"/>
      <c r="BF210" s="96"/>
      <c r="BG210" s="96"/>
      <c r="BH210" s="96"/>
      <c r="BI210" s="96"/>
      <c r="BJ210" s="96"/>
      <c r="BK210" s="96"/>
      <c r="BL210" s="96"/>
      <c r="BM210" s="96"/>
    </row>
    <row r="211" spans="1:65">
      <c r="A211" s="132">
        <v>45111</v>
      </c>
      <c r="B211" s="96"/>
      <c r="C211" s="96"/>
      <c r="D211" s="96"/>
      <c r="E211" s="96"/>
      <c r="F211" s="96"/>
      <c r="G211" s="96"/>
      <c r="H211" s="96"/>
      <c r="I211" s="96"/>
      <c r="J211" s="96"/>
      <c r="K211" s="96"/>
      <c r="L211" s="96"/>
      <c r="M211" s="96"/>
      <c r="N211" s="96"/>
      <c r="O211" s="96"/>
      <c r="P211" s="96"/>
      <c r="Q211" s="96"/>
      <c r="R211" s="96"/>
      <c r="S211" s="96"/>
      <c r="T211" s="96"/>
      <c r="U211" s="96"/>
      <c r="V211" s="96"/>
      <c r="W211" s="96"/>
      <c r="X211" s="96"/>
      <c r="Y211" s="96"/>
      <c r="Z211" s="96"/>
      <c r="AA211" s="96"/>
      <c r="AB211" s="96"/>
      <c r="AC211" s="96"/>
      <c r="AD211" s="96"/>
      <c r="AE211" s="96"/>
      <c r="AF211" s="96"/>
      <c r="AG211" s="96"/>
      <c r="AH211" s="96"/>
      <c r="AI211" s="96"/>
      <c r="AJ211" s="96"/>
      <c r="AK211" s="96"/>
      <c r="AL211" s="96"/>
      <c r="AM211" s="96"/>
      <c r="AN211" s="96"/>
      <c r="AO211" s="96"/>
      <c r="AP211" s="96"/>
      <c r="AQ211" s="96"/>
      <c r="AR211" s="96"/>
      <c r="AS211" s="96"/>
      <c r="AT211" s="96"/>
      <c r="AU211" s="96"/>
      <c r="AV211" s="96"/>
      <c r="AW211" s="96"/>
      <c r="AX211" s="96"/>
      <c r="AY211" s="96"/>
      <c r="AZ211" s="96"/>
      <c r="BA211" s="96"/>
      <c r="BB211" s="96"/>
      <c r="BC211" s="96"/>
      <c r="BD211" s="96"/>
      <c r="BE211" s="96"/>
      <c r="BF211" s="96"/>
      <c r="BG211" s="96"/>
      <c r="BH211" s="96"/>
      <c r="BI211" s="96"/>
      <c r="BJ211" s="96"/>
      <c r="BK211" s="96"/>
      <c r="BL211" s="96"/>
      <c r="BM211" s="96"/>
    </row>
    <row r="212" spans="1:65">
      <c r="A212" s="132">
        <v>45112</v>
      </c>
      <c r="B212" s="96"/>
      <c r="C212" s="96"/>
      <c r="D212" s="96"/>
      <c r="E212" s="96"/>
      <c r="F212" s="96"/>
      <c r="G212" s="96"/>
      <c r="H212" s="96"/>
      <c r="I212" s="96"/>
      <c r="J212" s="96"/>
      <c r="K212" s="96"/>
      <c r="L212" s="96"/>
      <c r="M212" s="96"/>
      <c r="N212" s="96"/>
      <c r="O212" s="96"/>
      <c r="P212" s="96"/>
      <c r="Q212" s="96"/>
      <c r="R212" s="96"/>
      <c r="S212" s="96"/>
      <c r="T212" s="96"/>
      <c r="U212" s="96"/>
      <c r="V212" s="96"/>
      <c r="W212" s="96"/>
      <c r="X212" s="96"/>
      <c r="Y212" s="96"/>
      <c r="Z212" s="96"/>
      <c r="AA212" s="96"/>
      <c r="AB212" s="96"/>
      <c r="AC212" s="96"/>
      <c r="AD212" s="96"/>
      <c r="AE212" s="96"/>
      <c r="AF212" s="96"/>
      <c r="AG212" s="96"/>
      <c r="AH212" s="96"/>
      <c r="AI212" s="96"/>
      <c r="AJ212" s="96"/>
      <c r="AK212" s="96"/>
      <c r="AL212" s="96"/>
      <c r="AM212" s="96"/>
      <c r="AN212" s="96"/>
      <c r="AO212" s="96"/>
      <c r="AP212" s="96"/>
      <c r="AQ212" s="96"/>
      <c r="AR212" s="96"/>
      <c r="AS212" s="96"/>
      <c r="AT212" s="96"/>
      <c r="AU212" s="96"/>
      <c r="AV212" s="96"/>
      <c r="AW212" s="96"/>
      <c r="AX212" s="96"/>
      <c r="AY212" s="96"/>
      <c r="AZ212" s="96"/>
      <c r="BA212" s="96"/>
      <c r="BB212" s="96"/>
      <c r="BC212" s="96"/>
      <c r="BD212" s="96"/>
      <c r="BE212" s="96"/>
      <c r="BF212" s="96"/>
      <c r="BG212" s="96"/>
      <c r="BH212" s="96"/>
      <c r="BI212" s="96"/>
      <c r="BJ212" s="96"/>
      <c r="BK212" s="96"/>
      <c r="BL212" s="96"/>
      <c r="BM212" s="96"/>
    </row>
    <row r="213" spans="1:65">
      <c r="A213" s="132">
        <v>45113</v>
      </c>
      <c r="B213" s="96"/>
      <c r="C213" s="96"/>
      <c r="D213" s="96"/>
      <c r="E213" s="96"/>
      <c r="F213" s="96"/>
      <c r="G213" s="96"/>
      <c r="H213" s="96"/>
      <c r="I213" s="96"/>
      <c r="J213" s="96"/>
      <c r="K213" s="96"/>
      <c r="L213" s="96"/>
      <c r="M213" s="96"/>
      <c r="N213" s="96"/>
      <c r="O213" s="96"/>
      <c r="P213" s="96"/>
      <c r="Q213" s="96"/>
      <c r="R213" s="96"/>
      <c r="S213" s="96"/>
      <c r="T213" s="96"/>
      <c r="U213" s="96"/>
      <c r="V213" s="96"/>
      <c r="W213" s="96"/>
      <c r="X213" s="96"/>
      <c r="Y213" s="96"/>
      <c r="Z213" s="96"/>
      <c r="AA213" s="96"/>
      <c r="AB213" s="96"/>
      <c r="AC213" s="96"/>
      <c r="AD213" s="96"/>
      <c r="AE213" s="96"/>
      <c r="AF213" s="96"/>
      <c r="AG213" s="96"/>
      <c r="AH213" s="96"/>
      <c r="AI213" s="96"/>
      <c r="AJ213" s="96"/>
      <c r="AK213" s="96"/>
      <c r="AL213" s="96"/>
      <c r="AM213" s="96"/>
      <c r="AN213" s="96"/>
      <c r="AO213" s="96"/>
      <c r="AP213" s="96"/>
      <c r="AQ213" s="96"/>
      <c r="AR213" s="96"/>
      <c r="AS213" s="96"/>
      <c r="AT213" s="96"/>
      <c r="AU213" s="96"/>
      <c r="AV213" s="96"/>
      <c r="AW213" s="96"/>
      <c r="AX213" s="96"/>
      <c r="AY213" s="96"/>
      <c r="AZ213" s="96"/>
      <c r="BA213" s="96"/>
      <c r="BB213" s="96"/>
      <c r="BC213" s="96"/>
      <c r="BD213" s="96"/>
      <c r="BE213" s="96"/>
      <c r="BF213" s="96"/>
      <c r="BG213" s="96"/>
      <c r="BH213" s="96"/>
      <c r="BI213" s="96"/>
      <c r="BJ213" s="96"/>
      <c r="BK213" s="96"/>
      <c r="BL213" s="96"/>
      <c r="BM213" s="96"/>
    </row>
    <row r="214" spans="1:65">
      <c r="A214" s="132">
        <v>45114</v>
      </c>
      <c r="B214" s="96"/>
      <c r="C214" s="96"/>
      <c r="D214" s="96"/>
      <c r="E214" s="96"/>
      <c r="F214" s="96"/>
      <c r="G214" s="96"/>
      <c r="H214" s="96"/>
      <c r="I214" s="96"/>
      <c r="J214" s="96"/>
      <c r="K214" s="96"/>
      <c r="L214" s="96"/>
      <c r="M214" s="96"/>
      <c r="N214" s="96"/>
      <c r="O214" s="96"/>
      <c r="P214" s="96"/>
      <c r="Q214" s="96"/>
      <c r="R214" s="96"/>
      <c r="S214" s="96"/>
      <c r="T214" s="96"/>
      <c r="U214" s="96"/>
      <c r="V214" s="96"/>
      <c r="W214" s="96"/>
      <c r="X214" s="96"/>
      <c r="Y214" s="96"/>
      <c r="Z214" s="96"/>
      <c r="AA214" s="96"/>
      <c r="AB214" s="96"/>
      <c r="AC214" s="96"/>
      <c r="AD214" s="96"/>
      <c r="AE214" s="96"/>
      <c r="AF214" s="96"/>
      <c r="AG214" s="96"/>
      <c r="AH214" s="96"/>
      <c r="AI214" s="96"/>
      <c r="AJ214" s="96"/>
      <c r="AK214" s="96"/>
      <c r="AL214" s="96"/>
      <c r="AM214" s="96"/>
      <c r="AN214" s="96"/>
      <c r="AO214" s="96"/>
      <c r="AP214" s="96"/>
      <c r="AQ214" s="96"/>
      <c r="AR214" s="96"/>
      <c r="AS214" s="96"/>
      <c r="AT214" s="96"/>
      <c r="AU214" s="96"/>
      <c r="AV214" s="96"/>
      <c r="AW214" s="96"/>
      <c r="AX214" s="96"/>
      <c r="AY214" s="96"/>
      <c r="AZ214" s="96"/>
      <c r="BA214" s="96"/>
      <c r="BB214" s="96"/>
      <c r="BC214" s="96"/>
      <c r="BD214" s="96"/>
      <c r="BE214" s="96"/>
      <c r="BF214" s="96"/>
      <c r="BG214" s="96"/>
      <c r="BH214" s="96"/>
      <c r="BI214" s="96"/>
      <c r="BJ214" s="96"/>
      <c r="BK214" s="96"/>
      <c r="BL214" s="96"/>
      <c r="BM214" s="96"/>
    </row>
    <row r="215" spans="1:65">
      <c r="A215" s="132">
        <v>45115</v>
      </c>
      <c r="B215" s="96"/>
      <c r="C215" s="96"/>
      <c r="D215" s="96"/>
      <c r="E215" s="96"/>
      <c r="F215" s="96"/>
      <c r="G215" s="96"/>
      <c r="H215" s="96"/>
      <c r="I215" s="96"/>
      <c r="J215" s="96"/>
      <c r="K215" s="96"/>
      <c r="L215" s="96"/>
      <c r="M215" s="96"/>
      <c r="N215" s="96"/>
      <c r="O215" s="96"/>
      <c r="P215" s="96"/>
      <c r="Q215" s="96"/>
      <c r="R215" s="96"/>
      <c r="S215" s="96"/>
      <c r="T215" s="96"/>
      <c r="U215" s="96"/>
      <c r="V215" s="96"/>
      <c r="W215" s="96"/>
      <c r="X215" s="96"/>
      <c r="Y215" s="96"/>
      <c r="Z215" s="96"/>
      <c r="AA215" s="96"/>
      <c r="AB215" s="96"/>
      <c r="AC215" s="96"/>
      <c r="AD215" s="96"/>
      <c r="AE215" s="96"/>
      <c r="AF215" s="96"/>
      <c r="AG215" s="96"/>
      <c r="AH215" s="96"/>
      <c r="AI215" s="96"/>
      <c r="AJ215" s="96"/>
      <c r="AK215" s="96"/>
      <c r="AL215" s="96"/>
      <c r="AM215" s="96"/>
      <c r="AN215" s="96"/>
      <c r="AO215" s="96"/>
      <c r="AP215" s="96"/>
      <c r="AQ215" s="96"/>
      <c r="AR215" s="96"/>
      <c r="AS215" s="96"/>
      <c r="AT215" s="96"/>
      <c r="AU215" s="96"/>
      <c r="AV215" s="96"/>
      <c r="AW215" s="96"/>
      <c r="AX215" s="96"/>
      <c r="AY215" s="96"/>
      <c r="AZ215" s="96"/>
      <c r="BA215" s="96"/>
      <c r="BB215" s="96"/>
      <c r="BC215" s="96"/>
      <c r="BD215" s="96"/>
      <c r="BE215" s="96"/>
      <c r="BF215" s="96"/>
      <c r="BG215" s="96"/>
      <c r="BH215" s="96"/>
      <c r="BI215" s="96"/>
      <c r="BJ215" s="96"/>
      <c r="BK215" s="96"/>
      <c r="BL215" s="96"/>
      <c r="BM215" s="96"/>
    </row>
    <row r="216" spans="1:65">
      <c r="A216" s="132">
        <v>45116</v>
      </c>
      <c r="B216" s="96"/>
      <c r="C216" s="96"/>
      <c r="D216" s="96"/>
      <c r="E216" s="96"/>
      <c r="F216" s="96"/>
      <c r="G216" s="96"/>
      <c r="H216" s="96"/>
      <c r="I216" s="96"/>
      <c r="J216" s="96"/>
      <c r="K216" s="96"/>
      <c r="L216" s="96"/>
      <c r="M216" s="96"/>
      <c r="N216" s="96"/>
      <c r="O216" s="96"/>
      <c r="P216" s="96"/>
      <c r="Q216" s="96"/>
      <c r="R216" s="96"/>
      <c r="S216" s="96"/>
      <c r="T216" s="96"/>
      <c r="U216" s="96"/>
      <c r="V216" s="96"/>
      <c r="W216" s="96"/>
      <c r="X216" s="96"/>
      <c r="Y216" s="96"/>
      <c r="Z216" s="96"/>
      <c r="AA216" s="96"/>
      <c r="AB216" s="96"/>
      <c r="AC216" s="96"/>
      <c r="AD216" s="96"/>
      <c r="AE216" s="96"/>
      <c r="AF216" s="96"/>
      <c r="AG216" s="96"/>
      <c r="AH216" s="96"/>
      <c r="AI216" s="96"/>
      <c r="AJ216" s="96"/>
      <c r="AK216" s="96"/>
      <c r="AL216" s="96"/>
      <c r="AM216" s="96"/>
      <c r="AN216" s="96"/>
      <c r="AO216" s="96"/>
      <c r="AP216" s="96"/>
      <c r="AQ216" s="96"/>
      <c r="AR216" s="96"/>
      <c r="AS216" s="96"/>
      <c r="AT216" s="96"/>
      <c r="AU216" s="96"/>
      <c r="AV216" s="96"/>
      <c r="AW216" s="96"/>
      <c r="AX216" s="96"/>
      <c r="AY216" s="96"/>
      <c r="AZ216" s="96"/>
      <c r="BA216" s="96"/>
      <c r="BB216" s="96"/>
      <c r="BC216" s="96"/>
      <c r="BD216" s="96"/>
      <c r="BE216" s="96"/>
      <c r="BF216" s="96"/>
      <c r="BG216" s="96"/>
      <c r="BH216" s="96"/>
      <c r="BI216" s="96"/>
      <c r="BJ216" s="96"/>
      <c r="BK216" s="96"/>
      <c r="BL216" s="96"/>
      <c r="BM216" s="96"/>
    </row>
    <row r="217" spans="1:65">
      <c r="A217" s="132">
        <v>45117</v>
      </c>
      <c r="B217" s="96"/>
      <c r="C217" s="96"/>
      <c r="D217" s="96"/>
      <c r="E217" s="96"/>
      <c r="F217" s="96"/>
      <c r="G217" s="96"/>
      <c r="H217" s="96"/>
      <c r="I217" s="96"/>
      <c r="J217" s="96"/>
      <c r="K217" s="96"/>
      <c r="L217" s="96"/>
      <c r="M217" s="96"/>
      <c r="N217" s="96"/>
      <c r="O217" s="96"/>
      <c r="P217" s="96"/>
      <c r="Q217" s="96"/>
      <c r="R217" s="96"/>
      <c r="S217" s="96"/>
      <c r="T217" s="96"/>
      <c r="U217" s="96"/>
      <c r="V217" s="96"/>
      <c r="W217" s="96"/>
      <c r="X217" s="96"/>
      <c r="Y217" s="96"/>
      <c r="Z217" s="96"/>
      <c r="AA217" s="96"/>
      <c r="AB217" s="96"/>
      <c r="AC217" s="96"/>
      <c r="AD217" s="96"/>
      <c r="AE217" s="96"/>
      <c r="AF217" s="96"/>
      <c r="AG217" s="96"/>
      <c r="AH217" s="96"/>
      <c r="AI217" s="96"/>
      <c r="AJ217" s="96"/>
      <c r="AK217" s="96"/>
      <c r="AL217" s="96"/>
      <c r="AM217" s="96"/>
      <c r="AN217" s="96"/>
      <c r="AO217" s="96"/>
      <c r="AP217" s="96"/>
      <c r="AQ217" s="96"/>
      <c r="AR217" s="96"/>
      <c r="AS217" s="96"/>
      <c r="AT217" s="96"/>
      <c r="AU217" s="96"/>
      <c r="AV217" s="96"/>
      <c r="AW217" s="96"/>
      <c r="AX217" s="96"/>
      <c r="AY217" s="96"/>
      <c r="AZ217" s="96"/>
      <c r="BA217" s="96"/>
      <c r="BB217" s="96"/>
      <c r="BC217" s="96"/>
      <c r="BD217" s="96"/>
      <c r="BE217" s="96"/>
      <c r="BF217" s="96"/>
      <c r="BG217" s="96"/>
      <c r="BH217" s="96"/>
      <c r="BI217" s="96"/>
      <c r="BJ217" s="96"/>
      <c r="BK217" s="96"/>
      <c r="BL217" s="96"/>
      <c r="BM217" s="96"/>
    </row>
    <row r="218" spans="1:65">
      <c r="A218" s="132">
        <v>45118</v>
      </c>
      <c r="B218" s="96"/>
      <c r="C218" s="96"/>
      <c r="D218" s="96"/>
      <c r="E218" s="96"/>
      <c r="F218" s="96"/>
      <c r="G218" s="96"/>
      <c r="H218" s="96"/>
      <c r="I218" s="96"/>
      <c r="J218" s="96"/>
      <c r="K218" s="96"/>
      <c r="L218" s="96"/>
      <c r="M218" s="96"/>
      <c r="N218" s="96"/>
      <c r="O218" s="96"/>
      <c r="P218" s="96"/>
      <c r="Q218" s="96"/>
      <c r="R218" s="96"/>
      <c r="S218" s="96"/>
      <c r="T218" s="96"/>
      <c r="U218" s="96"/>
      <c r="V218" s="96"/>
      <c r="W218" s="96"/>
      <c r="X218" s="96"/>
      <c r="Y218" s="96"/>
      <c r="Z218" s="96"/>
      <c r="AA218" s="96"/>
      <c r="AB218" s="96"/>
      <c r="AC218" s="96"/>
      <c r="AD218" s="96"/>
      <c r="AE218" s="96"/>
      <c r="AF218" s="96"/>
      <c r="AG218" s="96"/>
      <c r="AH218" s="96"/>
      <c r="AI218" s="96"/>
      <c r="AJ218" s="96"/>
      <c r="AK218" s="96"/>
      <c r="AL218" s="96"/>
      <c r="AM218" s="96"/>
      <c r="AN218" s="96"/>
      <c r="AO218" s="96"/>
      <c r="AP218" s="96"/>
      <c r="AQ218" s="96"/>
      <c r="AR218" s="96"/>
      <c r="AS218" s="96"/>
      <c r="AT218" s="96"/>
      <c r="AU218" s="96"/>
      <c r="AV218" s="96"/>
      <c r="AW218" s="96"/>
      <c r="AX218" s="96"/>
      <c r="AY218" s="96"/>
      <c r="AZ218" s="96"/>
      <c r="BA218" s="96"/>
      <c r="BB218" s="96"/>
      <c r="BC218" s="96"/>
      <c r="BD218" s="96"/>
      <c r="BE218" s="96"/>
      <c r="BF218" s="96"/>
      <c r="BG218" s="96"/>
      <c r="BH218" s="96"/>
      <c r="BI218" s="96"/>
      <c r="BJ218" s="96"/>
      <c r="BK218" s="96"/>
      <c r="BL218" s="96"/>
      <c r="BM218" s="96"/>
    </row>
    <row r="219" spans="1:65">
      <c r="A219" s="132">
        <v>45119</v>
      </c>
      <c r="B219" s="96"/>
      <c r="C219" s="96"/>
      <c r="D219" s="96"/>
      <c r="E219" s="96"/>
      <c r="F219" s="96"/>
      <c r="G219" s="96"/>
      <c r="H219" s="96"/>
      <c r="I219" s="96"/>
      <c r="J219" s="96"/>
      <c r="K219" s="96"/>
      <c r="L219" s="96"/>
      <c r="M219" s="96"/>
      <c r="N219" s="96"/>
      <c r="O219" s="96"/>
      <c r="P219" s="96"/>
      <c r="Q219" s="96"/>
      <c r="R219" s="96"/>
      <c r="S219" s="96"/>
      <c r="T219" s="96"/>
      <c r="U219" s="96"/>
      <c r="V219" s="96"/>
      <c r="W219" s="96"/>
      <c r="X219" s="96"/>
      <c r="Y219" s="96"/>
      <c r="Z219" s="96"/>
      <c r="AA219" s="96"/>
      <c r="AB219" s="96"/>
      <c r="AC219" s="96"/>
      <c r="AD219" s="96"/>
      <c r="AE219" s="96"/>
      <c r="AF219" s="96"/>
      <c r="AG219" s="96"/>
      <c r="AH219" s="96"/>
      <c r="AI219" s="96"/>
      <c r="AJ219" s="96"/>
      <c r="AK219" s="96"/>
      <c r="AL219" s="96"/>
      <c r="AM219" s="96"/>
      <c r="AN219" s="96"/>
      <c r="AO219" s="96"/>
      <c r="AP219" s="96"/>
      <c r="AQ219" s="96"/>
      <c r="AR219" s="96"/>
      <c r="AS219" s="96"/>
      <c r="AT219" s="96"/>
      <c r="AU219" s="96"/>
      <c r="AV219" s="96"/>
      <c r="AW219" s="96"/>
      <c r="AX219" s="96"/>
      <c r="AY219" s="96"/>
      <c r="AZ219" s="96"/>
      <c r="BA219" s="96"/>
      <c r="BB219" s="96"/>
      <c r="BC219" s="96"/>
      <c r="BD219" s="96"/>
      <c r="BE219" s="96"/>
      <c r="BF219" s="96"/>
      <c r="BG219" s="96"/>
      <c r="BH219" s="96"/>
      <c r="BI219" s="96"/>
      <c r="BJ219" s="96"/>
      <c r="BK219" s="96"/>
      <c r="BL219" s="96"/>
      <c r="BM219" s="96"/>
    </row>
    <row r="220" spans="1:65">
      <c r="A220" s="132">
        <v>45120</v>
      </c>
      <c r="B220" s="96"/>
      <c r="C220" s="96"/>
      <c r="D220" s="96"/>
      <c r="E220" s="96"/>
      <c r="F220" s="96"/>
      <c r="G220" s="96"/>
      <c r="H220" s="96"/>
      <c r="I220" s="96"/>
      <c r="J220" s="96"/>
      <c r="K220" s="96"/>
      <c r="L220" s="96"/>
      <c r="M220" s="96"/>
      <c r="N220" s="96"/>
      <c r="O220" s="96"/>
      <c r="P220" s="96"/>
      <c r="Q220" s="96"/>
      <c r="R220" s="96"/>
      <c r="S220" s="96"/>
      <c r="T220" s="96"/>
      <c r="U220" s="96"/>
      <c r="V220" s="96"/>
      <c r="W220" s="96"/>
      <c r="X220" s="96"/>
      <c r="Y220" s="96"/>
      <c r="Z220" s="96"/>
      <c r="AA220" s="96"/>
      <c r="AB220" s="96"/>
      <c r="AC220" s="96"/>
      <c r="AD220" s="96"/>
      <c r="AE220" s="96"/>
      <c r="AF220" s="96"/>
      <c r="AG220" s="96"/>
      <c r="AH220" s="96"/>
      <c r="AI220" s="96"/>
      <c r="AJ220" s="96"/>
      <c r="AK220" s="96"/>
      <c r="AL220" s="96"/>
      <c r="AM220" s="96"/>
      <c r="AN220" s="96"/>
      <c r="AO220" s="96"/>
      <c r="AP220" s="96"/>
      <c r="AQ220" s="96"/>
      <c r="AR220" s="96"/>
      <c r="AS220" s="96"/>
      <c r="AT220" s="96"/>
      <c r="AU220" s="96"/>
      <c r="AV220" s="96"/>
      <c r="AW220" s="96"/>
      <c r="AX220" s="96"/>
      <c r="AY220" s="96"/>
      <c r="AZ220" s="96"/>
      <c r="BA220" s="96"/>
      <c r="BB220" s="96"/>
      <c r="BC220" s="96"/>
      <c r="BD220" s="96"/>
      <c r="BE220" s="96"/>
      <c r="BF220" s="96"/>
      <c r="BG220" s="96"/>
      <c r="BH220" s="96"/>
      <c r="BI220" s="96"/>
      <c r="BJ220" s="96"/>
      <c r="BK220" s="96"/>
      <c r="BL220" s="96"/>
      <c r="BM220" s="96"/>
    </row>
    <row r="221" spans="1:65">
      <c r="A221" s="132">
        <v>45121</v>
      </c>
      <c r="B221" s="96"/>
      <c r="C221" s="96"/>
      <c r="D221" s="96"/>
      <c r="E221" s="96"/>
      <c r="F221" s="96"/>
      <c r="G221" s="96"/>
      <c r="H221" s="96"/>
      <c r="I221" s="96"/>
      <c r="J221" s="96"/>
      <c r="K221" s="96"/>
      <c r="L221" s="96"/>
      <c r="M221" s="96"/>
      <c r="N221" s="96"/>
      <c r="O221" s="96"/>
      <c r="P221" s="96"/>
      <c r="Q221" s="96"/>
      <c r="R221" s="96"/>
      <c r="S221" s="96"/>
      <c r="T221" s="96"/>
      <c r="U221" s="96"/>
      <c r="V221" s="96"/>
      <c r="W221" s="96"/>
      <c r="X221" s="96"/>
      <c r="Y221" s="96"/>
      <c r="Z221" s="96"/>
      <c r="AA221" s="96"/>
      <c r="AB221" s="96"/>
      <c r="AC221" s="96"/>
      <c r="AD221" s="96"/>
      <c r="AE221" s="96"/>
      <c r="AF221" s="96"/>
      <c r="AG221" s="96"/>
      <c r="AH221" s="96"/>
      <c r="AI221" s="96"/>
      <c r="AJ221" s="96"/>
      <c r="AK221" s="96"/>
      <c r="AL221" s="96"/>
      <c r="AM221" s="96"/>
      <c r="AN221" s="96"/>
      <c r="AO221" s="96"/>
      <c r="AP221" s="96"/>
      <c r="AQ221" s="96"/>
      <c r="AR221" s="96"/>
      <c r="AS221" s="96"/>
      <c r="AT221" s="96"/>
      <c r="AU221" s="96"/>
      <c r="AV221" s="96"/>
      <c r="AW221" s="96"/>
      <c r="AX221" s="96"/>
      <c r="AY221" s="96"/>
      <c r="AZ221" s="96"/>
      <c r="BA221" s="96"/>
      <c r="BB221" s="96"/>
      <c r="BC221" s="96"/>
      <c r="BD221" s="96"/>
      <c r="BE221" s="96"/>
      <c r="BF221" s="96"/>
      <c r="BG221" s="96"/>
      <c r="BH221" s="96"/>
      <c r="BI221" s="96"/>
      <c r="BJ221" s="96"/>
      <c r="BK221" s="96"/>
      <c r="BL221" s="96"/>
      <c r="BM221" s="96"/>
    </row>
    <row r="222" spans="1:65">
      <c r="A222" s="132">
        <v>45122</v>
      </c>
      <c r="B222" s="96"/>
      <c r="C222" s="96"/>
      <c r="D222" s="96"/>
      <c r="E222" s="96"/>
      <c r="F222" s="96"/>
      <c r="G222" s="96"/>
      <c r="H222" s="96"/>
      <c r="I222" s="96"/>
      <c r="J222" s="96"/>
      <c r="K222" s="96"/>
      <c r="L222" s="96"/>
      <c r="M222" s="96"/>
      <c r="N222" s="96"/>
      <c r="O222" s="96"/>
      <c r="P222" s="96"/>
      <c r="Q222" s="96"/>
      <c r="R222" s="96"/>
      <c r="S222" s="96"/>
      <c r="T222" s="96"/>
      <c r="U222" s="96"/>
      <c r="V222" s="96"/>
      <c r="W222" s="96"/>
      <c r="X222" s="96"/>
      <c r="Y222" s="96"/>
      <c r="Z222" s="96"/>
      <c r="AA222" s="96"/>
      <c r="AB222" s="96"/>
      <c r="AC222" s="96"/>
      <c r="AD222" s="96"/>
      <c r="AE222" s="96"/>
      <c r="AF222" s="96"/>
      <c r="AG222" s="96"/>
      <c r="AH222" s="96"/>
      <c r="AI222" s="96"/>
      <c r="AJ222" s="96"/>
      <c r="AK222" s="96"/>
      <c r="AL222" s="96"/>
      <c r="AM222" s="96"/>
      <c r="AN222" s="96"/>
      <c r="AO222" s="96"/>
      <c r="AP222" s="96"/>
      <c r="AQ222" s="96"/>
      <c r="AR222" s="96"/>
      <c r="AS222" s="96"/>
      <c r="AT222" s="96"/>
      <c r="AU222" s="96"/>
      <c r="AV222" s="96"/>
      <c r="AW222" s="96"/>
      <c r="AX222" s="96"/>
      <c r="AY222" s="96"/>
      <c r="AZ222" s="96"/>
      <c r="BA222" s="96"/>
      <c r="BB222" s="96"/>
      <c r="BC222" s="96"/>
      <c r="BD222" s="96"/>
      <c r="BE222" s="96"/>
      <c r="BF222" s="96"/>
      <c r="BG222" s="96"/>
      <c r="BH222" s="96"/>
      <c r="BI222" s="96"/>
      <c r="BJ222" s="96"/>
      <c r="BK222" s="96"/>
      <c r="BL222" s="96"/>
      <c r="BM222" s="96"/>
    </row>
    <row r="223" spans="1:65">
      <c r="A223" s="132">
        <v>45123</v>
      </c>
      <c r="B223" s="96"/>
      <c r="C223" s="96"/>
      <c r="D223" s="96"/>
      <c r="E223" s="96"/>
      <c r="F223" s="96"/>
      <c r="G223" s="96"/>
      <c r="H223" s="96"/>
      <c r="I223" s="96"/>
      <c r="J223" s="96"/>
      <c r="K223" s="96"/>
      <c r="L223" s="96"/>
      <c r="M223" s="96"/>
      <c r="N223" s="96"/>
      <c r="O223" s="96"/>
      <c r="P223" s="96"/>
      <c r="Q223" s="96"/>
      <c r="R223" s="96"/>
      <c r="S223" s="96"/>
      <c r="T223" s="96"/>
      <c r="U223" s="96"/>
      <c r="V223" s="96"/>
      <c r="W223" s="96"/>
      <c r="X223" s="96"/>
      <c r="Y223" s="96"/>
      <c r="Z223" s="96"/>
      <c r="AA223" s="96"/>
      <c r="AB223" s="96"/>
      <c r="AC223" s="96"/>
      <c r="AD223" s="96"/>
      <c r="AE223" s="96"/>
      <c r="AF223" s="96"/>
      <c r="AG223" s="96"/>
      <c r="AH223" s="96"/>
      <c r="AI223" s="96"/>
      <c r="AJ223" s="96"/>
      <c r="AK223" s="96"/>
      <c r="AL223" s="96"/>
      <c r="AM223" s="96"/>
      <c r="AN223" s="96"/>
      <c r="AO223" s="96"/>
      <c r="AP223" s="96"/>
      <c r="AQ223" s="96"/>
      <c r="AR223" s="96"/>
      <c r="AS223" s="96"/>
      <c r="AT223" s="96"/>
      <c r="AU223" s="96"/>
      <c r="AV223" s="96"/>
      <c r="AW223" s="96"/>
      <c r="AX223" s="96"/>
      <c r="AY223" s="96"/>
      <c r="AZ223" s="96"/>
      <c r="BA223" s="96"/>
      <c r="BB223" s="96"/>
      <c r="BC223" s="96"/>
      <c r="BD223" s="96"/>
      <c r="BE223" s="96"/>
      <c r="BF223" s="96"/>
      <c r="BG223" s="96"/>
      <c r="BH223" s="96"/>
      <c r="BI223" s="96"/>
      <c r="BJ223" s="96"/>
      <c r="BK223" s="96"/>
      <c r="BL223" s="96"/>
      <c r="BM223" s="96"/>
    </row>
    <row r="224" spans="1:65">
      <c r="A224" s="132">
        <v>45124</v>
      </c>
      <c r="B224" s="96"/>
      <c r="C224" s="96"/>
      <c r="D224" s="96"/>
      <c r="E224" s="96"/>
      <c r="F224" s="96"/>
      <c r="G224" s="96"/>
      <c r="H224" s="96"/>
      <c r="I224" s="96"/>
      <c r="J224" s="96"/>
      <c r="K224" s="96"/>
      <c r="L224" s="96"/>
      <c r="M224" s="96"/>
      <c r="N224" s="96"/>
      <c r="O224" s="96"/>
      <c r="P224" s="96"/>
      <c r="Q224" s="96"/>
      <c r="R224" s="96"/>
      <c r="S224" s="96"/>
      <c r="T224" s="96"/>
      <c r="U224" s="96"/>
      <c r="V224" s="96"/>
      <c r="W224" s="96"/>
      <c r="X224" s="96"/>
      <c r="Y224" s="96"/>
      <c r="Z224" s="96"/>
      <c r="AA224" s="96"/>
      <c r="AB224" s="96"/>
      <c r="AC224" s="96"/>
      <c r="AD224" s="96"/>
      <c r="AE224" s="96"/>
      <c r="AF224" s="96"/>
      <c r="AG224" s="96"/>
      <c r="AH224" s="96"/>
      <c r="AI224" s="96"/>
      <c r="AJ224" s="96"/>
      <c r="AK224" s="96"/>
      <c r="AL224" s="96"/>
      <c r="AM224" s="96"/>
      <c r="AN224" s="96"/>
      <c r="AO224" s="96"/>
      <c r="AP224" s="96"/>
      <c r="AQ224" s="96"/>
      <c r="AR224" s="96"/>
      <c r="AS224" s="96"/>
      <c r="AT224" s="96"/>
      <c r="AU224" s="96"/>
      <c r="AV224" s="96"/>
      <c r="AW224" s="96"/>
      <c r="AX224" s="96"/>
      <c r="AY224" s="96"/>
      <c r="AZ224" s="96"/>
      <c r="BA224" s="96"/>
      <c r="BB224" s="96"/>
      <c r="BC224" s="96"/>
      <c r="BD224" s="96"/>
      <c r="BE224" s="96"/>
      <c r="BF224" s="96"/>
      <c r="BG224" s="96"/>
      <c r="BH224" s="96"/>
      <c r="BI224" s="96"/>
      <c r="BJ224" s="96"/>
      <c r="BK224" s="96"/>
      <c r="BL224" s="96"/>
      <c r="BM224" s="96"/>
    </row>
    <row r="225" spans="1:65">
      <c r="A225" s="132">
        <v>45125</v>
      </c>
      <c r="B225" s="96"/>
      <c r="C225" s="96"/>
      <c r="D225" s="96"/>
      <c r="E225" s="96"/>
      <c r="F225" s="96"/>
      <c r="G225" s="96"/>
      <c r="H225" s="96"/>
      <c r="I225" s="96"/>
      <c r="J225" s="96"/>
      <c r="K225" s="96"/>
      <c r="L225" s="96"/>
      <c r="M225" s="96"/>
      <c r="N225" s="96"/>
      <c r="O225" s="96"/>
      <c r="P225" s="96"/>
      <c r="Q225" s="96"/>
      <c r="R225" s="96"/>
      <c r="S225" s="96"/>
      <c r="T225" s="96"/>
      <c r="U225" s="96"/>
      <c r="V225" s="96"/>
      <c r="W225" s="96"/>
      <c r="X225" s="96"/>
      <c r="Y225" s="96"/>
      <c r="Z225" s="96"/>
      <c r="AA225" s="96"/>
      <c r="AB225" s="96"/>
      <c r="AC225" s="96"/>
      <c r="AD225" s="96"/>
      <c r="AE225" s="96"/>
      <c r="AF225" s="96"/>
      <c r="AG225" s="96"/>
      <c r="AH225" s="96"/>
      <c r="AI225" s="96"/>
      <c r="AJ225" s="96"/>
      <c r="AK225" s="96"/>
      <c r="AL225" s="96"/>
      <c r="AM225" s="96"/>
      <c r="AN225" s="96"/>
      <c r="AO225" s="96"/>
      <c r="AP225" s="96"/>
      <c r="AQ225" s="96"/>
      <c r="AR225" s="96"/>
      <c r="AS225" s="96"/>
      <c r="AT225" s="96"/>
      <c r="AU225" s="96"/>
      <c r="AV225" s="96"/>
      <c r="AW225" s="96"/>
      <c r="AX225" s="96"/>
      <c r="AY225" s="96"/>
      <c r="AZ225" s="96"/>
      <c r="BA225" s="96"/>
      <c r="BB225" s="96"/>
      <c r="BC225" s="96"/>
      <c r="BD225" s="96"/>
      <c r="BE225" s="96"/>
      <c r="BF225" s="96"/>
      <c r="BG225" s="96"/>
      <c r="BH225" s="96"/>
      <c r="BI225" s="96"/>
      <c r="BJ225" s="96"/>
      <c r="BK225" s="96"/>
      <c r="BL225" s="96"/>
      <c r="BM225" s="96"/>
    </row>
    <row r="226" spans="1:65">
      <c r="A226" s="132">
        <v>45126</v>
      </c>
      <c r="B226" s="96"/>
      <c r="C226" s="96"/>
      <c r="D226" s="96"/>
      <c r="E226" s="96"/>
      <c r="F226" s="96"/>
      <c r="G226" s="96"/>
      <c r="H226" s="96"/>
      <c r="I226" s="96"/>
      <c r="J226" s="96"/>
      <c r="K226" s="96"/>
      <c r="L226" s="96"/>
      <c r="M226" s="96"/>
      <c r="N226" s="96"/>
      <c r="O226" s="96"/>
      <c r="P226" s="96"/>
      <c r="Q226" s="96"/>
      <c r="R226" s="96"/>
      <c r="S226" s="96"/>
      <c r="T226" s="96"/>
      <c r="U226" s="96"/>
      <c r="V226" s="96"/>
      <c r="W226" s="96"/>
      <c r="X226" s="96"/>
      <c r="Y226" s="96"/>
      <c r="Z226" s="96"/>
      <c r="AA226" s="96"/>
      <c r="AB226" s="96"/>
      <c r="AC226" s="96"/>
      <c r="AD226" s="96"/>
      <c r="AE226" s="96"/>
      <c r="AF226" s="96"/>
      <c r="AG226" s="96"/>
      <c r="AH226" s="96"/>
      <c r="AI226" s="96"/>
      <c r="AJ226" s="96"/>
      <c r="AK226" s="96"/>
      <c r="AL226" s="96"/>
      <c r="AM226" s="96"/>
      <c r="AN226" s="96"/>
      <c r="AO226" s="96"/>
      <c r="AP226" s="96"/>
      <c r="AQ226" s="96"/>
      <c r="AR226" s="96"/>
      <c r="AS226" s="96"/>
      <c r="AT226" s="96"/>
      <c r="AU226" s="96"/>
      <c r="AV226" s="96"/>
      <c r="AW226" s="96"/>
      <c r="AX226" s="96"/>
      <c r="AY226" s="96"/>
      <c r="AZ226" s="96"/>
      <c r="BA226" s="96"/>
      <c r="BB226" s="96"/>
      <c r="BC226" s="96"/>
      <c r="BD226" s="96"/>
      <c r="BE226" s="96"/>
      <c r="BF226" s="96"/>
      <c r="BG226" s="96"/>
      <c r="BH226" s="96"/>
      <c r="BI226" s="96"/>
      <c r="BJ226" s="96"/>
      <c r="BK226" s="96"/>
      <c r="BL226" s="96"/>
      <c r="BM226" s="96"/>
    </row>
    <row r="227" spans="1:65">
      <c r="A227" s="132">
        <v>45127</v>
      </c>
      <c r="B227" s="96"/>
      <c r="C227" s="96"/>
      <c r="D227" s="96"/>
      <c r="E227" s="96"/>
      <c r="F227" s="96"/>
      <c r="G227" s="96"/>
      <c r="H227" s="96"/>
      <c r="I227" s="96"/>
      <c r="J227" s="96"/>
      <c r="K227" s="96"/>
      <c r="L227" s="96"/>
      <c r="M227" s="96"/>
      <c r="N227" s="96"/>
      <c r="O227" s="96"/>
      <c r="P227" s="96"/>
      <c r="Q227" s="96"/>
      <c r="R227" s="96"/>
      <c r="S227" s="96"/>
      <c r="T227" s="96"/>
      <c r="U227" s="96"/>
      <c r="V227" s="96"/>
      <c r="W227" s="96"/>
      <c r="X227" s="96"/>
      <c r="Y227" s="96"/>
      <c r="Z227" s="96"/>
      <c r="AA227" s="96"/>
      <c r="AB227" s="96"/>
      <c r="AC227" s="96"/>
      <c r="AD227" s="96"/>
      <c r="AE227" s="96"/>
      <c r="AF227" s="96"/>
      <c r="AG227" s="96"/>
      <c r="AH227" s="96"/>
      <c r="AI227" s="96"/>
      <c r="AJ227" s="96"/>
      <c r="AK227" s="96"/>
      <c r="AL227" s="96"/>
      <c r="AM227" s="96"/>
      <c r="AN227" s="96"/>
      <c r="AO227" s="96"/>
      <c r="AP227" s="96"/>
      <c r="AQ227" s="96"/>
      <c r="AR227" s="96"/>
      <c r="AS227" s="96"/>
      <c r="AT227" s="96"/>
      <c r="AU227" s="96"/>
      <c r="AV227" s="96"/>
      <c r="AW227" s="96"/>
      <c r="AX227" s="96"/>
      <c r="AY227" s="96"/>
      <c r="AZ227" s="96"/>
      <c r="BA227" s="96"/>
      <c r="BB227" s="96"/>
      <c r="BC227" s="96"/>
      <c r="BD227" s="96"/>
      <c r="BE227" s="96"/>
      <c r="BF227" s="96"/>
      <c r="BG227" s="96"/>
      <c r="BH227" s="96"/>
      <c r="BI227" s="96"/>
      <c r="BJ227" s="96"/>
      <c r="BK227" s="96"/>
      <c r="BL227" s="96"/>
      <c r="BM227" s="96"/>
    </row>
    <row r="228" spans="1:65">
      <c r="A228" s="132">
        <v>45128</v>
      </c>
      <c r="B228" s="96"/>
      <c r="C228" s="96"/>
      <c r="D228" s="96"/>
      <c r="E228" s="96"/>
      <c r="F228" s="96"/>
      <c r="G228" s="96"/>
      <c r="H228" s="96"/>
      <c r="I228" s="96"/>
      <c r="J228" s="96"/>
      <c r="K228" s="96"/>
      <c r="L228" s="96"/>
      <c r="M228" s="96"/>
      <c r="N228" s="96"/>
      <c r="O228" s="96"/>
      <c r="P228" s="96"/>
      <c r="Q228" s="96"/>
      <c r="R228" s="96"/>
      <c r="S228" s="96"/>
      <c r="T228" s="96"/>
      <c r="U228" s="96"/>
      <c r="V228" s="96"/>
      <c r="W228" s="96"/>
      <c r="X228" s="96"/>
      <c r="Y228" s="96"/>
      <c r="Z228" s="96"/>
      <c r="AA228" s="96"/>
      <c r="AB228" s="96"/>
      <c r="AC228" s="96"/>
      <c r="AD228" s="96"/>
      <c r="AE228" s="96"/>
      <c r="AF228" s="96"/>
      <c r="AG228" s="96"/>
      <c r="AH228" s="96"/>
      <c r="AI228" s="96"/>
      <c r="AJ228" s="96"/>
      <c r="AK228" s="96"/>
      <c r="AL228" s="96"/>
      <c r="AM228" s="96"/>
      <c r="AN228" s="96"/>
      <c r="AO228" s="96"/>
      <c r="AP228" s="96"/>
      <c r="AQ228" s="96"/>
      <c r="AR228" s="96"/>
      <c r="AS228" s="96"/>
      <c r="AT228" s="96"/>
      <c r="AU228" s="96"/>
      <c r="AV228" s="96"/>
      <c r="AW228" s="96"/>
      <c r="AX228" s="96"/>
      <c r="AY228" s="96"/>
      <c r="AZ228" s="96"/>
      <c r="BA228" s="96"/>
      <c r="BB228" s="96"/>
      <c r="BC228" s="96"/>
      <c r="BD228" s="96"/>
      <c r="BE228" s="96"/>
      <c r="BF228" s="96"/>
      <c r="BG228" s="96"/>
      <c r="BH228" s="96"/>
      <c r="BI228" s="96"/>
      <c r="BJ228" s="96"/>
      <c r="BK228" s="96"/>
      <c r="BL228" s="96"/>
      <c r="BM228" s="96"/>
    </row>
    <row r="229" spans="1:65">
      <c r="A229" s="132">
        <v>45129</v>
      </c>
      <c r="B229" s="96"/>
      <c r="C229" s="96"/>
      <c r="D229" s="96"/>
      <c r="E229" s="96"/>
      <c r="F229" s="96"/>
      <c r="G229" s="96"/>
      <c r="H229" s="96"/>
      <c r="I229" s="96"/>
      <c r="J229" s="96"/>
      <c r="K229" s="96"/>
      <c r="L229" s="96"/>
      <c r="M229" s="96"/>
      <c r="N229" s="96"/>
      <c r="O229" s="96"/>
      <c r="P229" s="96"/>
      <c r="Q229" s="96"/>
      <c r="R229" s="96"/>
      <c r="S229" s="96"/>
      <c r="T229" s="96"/>
      <c r="U229" s="96"/>
      <c r="V229" s="96"/>
      <c r="W229" s="96"/>
      <c r="X229" s="96"/>
      <c r="Y229" s="96"/>
      <c r="Z229" s="96"/>
      <c r="AA229" s="96"/>
      <c r="AB229" s="96"/>
      <c r="AC229" s="96"/>
      <c r="AD229" s="96"/>
      <c r="AE229" s="96"/>
      <c r="AF229" s="96"/>
      <c r="AG229" s="96"/>
      <c r="AH229" s="96"/>
      <c r="AI229" s="96"/>
      <c r="AJ229" s="96"/>
      <c r="AK229" s="96"/>
      <c r="AL229" s="96"/>
      <c r="AM229" s="96"/>
      <c r="AN229" s="96"/>
      <c r="AO229" s="96"/>
      <c r="AP229" s="96"/>
      <c r="AQ229" s="96"/>
      <c r="AR229" s="96"/>
      <c r="AS229" s="96"/>
      <c r="AT229" s="96"/>
      <c r="AU229" s="96"/>
      <c r="AV229" s="96"/>
      <c r="AW229" s="96"/>
      <c r="AX229" s="96"/>
      <c r="AY229" s="96"/>
      <c r="AZ229" s="96"/>
      <c r="BA229" s="96"/>
      <c r="BB229" s="96"/>
      <c r="BC229" s="96"/>
      <c r="BD229" s="96"/>
      <c r="BE229" s="96"/>
      <c r="BF229" s="96"/>
      <c r="BG229" s="96"/>
      <c r="BH229" s="96"/>
      <c r="BI229" s="96"/>
      <c r="BJ229" s="96"/>
      <c r="BK229" s="96"/>
      <c r="BL229" s="96"/>
      <c r="BM229" s="96"/>
    </row>
    <row r="230" spans="1:65">
      <c r="A230" s="132">
        <v>45130</v>
      </c>
      <c r="B230" s="96"/>
      <c r="C230" s="96"/>
      <c r="D230" s="96"/>
      <c r="E230" s="96"/>
      <c r="F230" s="96"/>
      <c r="G230" s="96"/>
      <c r="H230" s="96"/>
      <c r="I230" s="96"/>
      <c r="J230" s="96"/>
      <c r="K230" s="96"/>
      <c r="L230" s="96"/>
      <c r="M230" s="96"/>
      <c r="N230" s="96"/>
      <c r="O230" s="96"/>
      <c r="P230" s="96"/>
      <c r="Q230" s="96"/>
      <c r="R230" s="96"/>
      <c r="S230" s="96"/>
      <c r="T230" s="96"/>
      <c r="U230" s="96"/>
      <c r="V230" s="96"/>
      <c r="W230" s="96"/>
      <c r="X230" s="96"/>
      <c r="Y230" s="96"/>
      <c r="Z230" s="96"/>
      <c r="AA230" s="96"/>
      <c r="AB230" s="96"/>
      <c r="AC230" s="96"/>
      <c r="AD230" s="96"/>
      <c r="AE230" s="96"/>
      <c r="AF230" s="96"/>
      <c r="AG230" s="96"/>
      <c r="AH230" s="96"/>
      <c r="AI230" s="96"/>
      <c r="AJ230" s="96"/>
      <c r="AK230" s="96"/>
      <c r="AL230" s="96"/>
      <c r="AM230" s="96"/>
      <c r="AN230" s="96"/>
      <c r="AO230" s="96"/>
      <c r="AP230" s="96"/>
      <c r="AQ230" s="96"/>
      <c r="AR230" s="96"/>
      <c r="AS230" s="96"/>
      <c r="AT230" s="96"/>
      <c r="AU230" s="96"/>
      <c r="AV230" s="96"/>
      <c r="AW230" s="96"/>
      <c r="AX230" s="96"/>
      <c r="AY230" s="96"/>
      <c r="AZ230" s="96"/>
      <c r="BA230" s="96"/>
      <c r="BB230" s="96"/>
      <c r="BC230" s="96"/>
      <c r="BD230" s="96"/>
      <c r="BE230" s="96"/>
      <c r="BF230" s="96"/>
      <c r="BG230" s="96"/>
      <c r="BH230" s="96"/>
      <c r="BI230" s="96"/>
      <c r="BJ230" s="96"/>
      <c r="BK230" s="96"/>
      <c r="BL230" s="96"/>
      <c r="BM230" s="96"/>
    </row>
    <row r="231" spans="1:65">
      <c r="A231" s="132">
        <v>45131</v>
      </c>
      <c r="B231" s="96"/>
      <c r="C231" s="96"/>
      <c r="D231" s="96"/>
      <c r="E231" s="96"/>
      <c r="F231" s="96"/>
      <c r="G231" s="96"/>
      <c r="H231" s="96"/>
      <c r="I231" s="96"/>
      <c r="J231" s="96"/>
      <c r="K231" s="96"/>
      <c r="L231" s="96"/>
      <c r="M231" s="96"/>
      <c r="N231" s="96"/>
      <c r="O231" s="96"/>
      <c r="P231" s="96"/>
      <c r="Q231" s="96"/>
      <c r="R231" s="96"/>
      <c r="S231" s="96"/>
      <c r="T231" s="96"/>
      <c r="U231" s="96"/>
      <c r="V231" s="96"/>
      <c r="W231" s="96"/>
      <c r="X231" s="96"/>
      <c r="Y231" s="96"/>
      <c r="Z231" s="96"/>
      <c r="AA231" s="96"/>
      <c r="AB231" s="96"/>
      <c r="AC231" s="96"/>
      <c r="AD231" s="96"/>
      <c r="AE231" s="96"/>
      <c r="AF231" s="96"/>
      <c r="AG231" s="96"/>
      <c r="AH231" s="96"/>
      <c r="AI231" s="96"/>
      <c r="AJ231" s="96"/>
      <c r="AK231" s="96"/>
      <c r="AL231" s="96"/>
      <c r="AM231" s="96"/>
      <c r="AN231" s="96"/>
      <c r="AO231" s="96"/>
      <c r="AP231" s="96"/>
      <c r="AQ231" s="96"/>
      <c r="AR231" s="96"/>
      <c r="AS231" s="96"/>
      <c r="AT231" s="96"/>
      <c r="AU231" s="96"/>
      <c r="AV231" s="96"/>
      <c r="AW231" s="96"/>
      <c r="AX231" s="96"/>
      <c r="AY231" s="96"/>
      <c r="AZ231" s="96"/>
      <c r="BA231" s="96"/>
      <c r="BB231" s="96"/>
      <c r="BC231" s="96"/>
      <c r="BD231" s="96"/>
      <c r="BE231" s="96"/>
      <c r="BF231" s="96"/>
      <c r="BG231" s="96"/>
      <c r="BH231" s="96"/>
      <c r="BI231" s="96"/>
      <c r="BJ231" s="96"/>
      <c r="BK231" s="96"/>
      <c r="BL231" s="96"/>
      <c r="BM231" s="96"/>
    </row>
    <row r="232" spans="1:65">
      <c r="A232" s="132">
        <v>45132</v>
      </c>
      <c r="B232" s="96"/>
      <c r="C232" s="96"/>
      <c r="D232" s="96"/>
      <c r="E232" s="96"/>
      <c r="F232" s="96"/>
      <c r="G232" s="96"/>
      <c r="H232" s="96"/>
      <c r="I232" s="96"/>
      <c r="J232" s="96"/>
      <c r="K232" s="96"/>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96"/>
      <c r="AI232" s="96"/>
      <c r="AJ232" s="96"/>
      <c r="AK232" s="96"/>
      <c r="AL232" s="96"/>
      <c r="AM232" s="96"/>
      <c r="AN232" s="96"/>
      <c r="AO232" s="96"/>
      <c r="AP232" s="96"/>
      <c r="AQ232" s="96"/>
      <c r="AR232" s="96"/>
      <c r="AS232" s="96"/>
      <c r="AT232" s="96"/>
      <c r="AU232" s="96"/>
      <c r="AV232" s="96"/>
      <c r="AW232" s="96"/>
      <c r="AX232" s="96"/>
      <c r="AY232" s="96"/>
      <c r="AZ232" s="96"/>
      <c r="BA232" s="96"/>
      <c r="BB232" s="96"/>
      <c r="BC232" s="96"/>
      <c r="BD232" s="96"/>
      <c r="BE232" s="96"/>
      <c r="BF232" s="96"/>
      <c r="BG232" s="96"/>
      <c r="BH232" s="96"/>
      <c r="BI232" s="96"/>
      <c r="BJ232" s="96"/>
      <c r="BK232" s="96"/>
      <c r="BL232" s="96"/>
      <c r="BM232" s="96"/>
    </row>
    <row r="233" spans="1:65">
      <c r="A233" s="132">
        <v>45133</v>
      </c>
      <c r="B233" s="96"/>
      <c r="C233" s="96"/>
      <c r="D233" s="96"/>
      <c r="E233" s="96"/>
      <c r="F233" s="96"/>
      <c r="G233" s="96"/>
      <c r="H233" s="96"/>
      <c r="I233" s="96"/>
      <c r="J233" s="96"/>
      <c r="K233" s="96"/>
      <c r="L233" s="96"/>
      <c r="M233" s="96"/>
      <c r="N233" s="96"/>
      <c r="O233" s="96"/>
      <c r="P233" s="96"/>
      <c r="Q233" s="96"/>
      <c r="R233" s="96"/>
      <c r="S233" s="96"/>
      <c r="T233" s="96"/>
      <c r="U233" s="96"/>
      <c r="V233" s="96"/>
      <c r="W233" s="96"/>
      <c r="X233" s="96"/>
      <c r="Y233" s="96"/>
      <c r="Z233" s="96"/>
      <c r="AA233" s="96"/>
      <c r="AB233" s="96"/>
      <c r="AC233" s="96"/>
      <c r="AD233" s="96"/>
      <c r="AE233" s="96"/>
      <c r="AF233" s="96"/>
      <c r="AG233" s="96"/>
      <c r="AH233" s="96"/>
      <c r="AI233" s="96"/>
      <c r="AJ233" s="96"/>
      <c r="AK233" s="96"/>
      <c r="AL233" s="96"/>
      <c r="AM233" s="96"/>
      <c r="AN233" s="96"/>
      <c r="AO233" s="96"/>
      <c r="AP233" s="96"/>
      <c r="AQ233" s="96"/>
      <c r="AR233" s="96"/>
      <c r="AS233" s="96"/>
      <c r="AT233" s="96"/>
      <c r="AU233" s="96"/>
      <c r="AV233" s="96"/>
      <c r="AW233" s="96"/>
      <c r="AX233" s="96"/>
      <c r="AY233" s="96"/>
      <c r="AZ233" s="96"/>
      <c r="BA233" s="96"/>
      <c r="BB233" s="96"/>
      <c r="BC233" s="96"/>
      <c r="BD233" s="96"/>
      <c r="BE233" s="96"/>
      <c r="BF233" s="96"/>
      <c r="BG233" s="96"/>
      <c r="BH233" s="96"/>
      <c r="BI233" s="96"/>
      <c r="BJ233" s="96"/>
      <c r="BK233" s="96"/>
      <c r="BL233" s="96"/>
      <c r="BM233" s="96"/>
    </row>
    <row r="234" spans="1:65">
      <c r="A234" s="132">
        <v>45134</v>
      </c>
      <c r="B234" s="96"/>
      <c r="C234" s="96"/>
      <c r="D234" s="96"/>
      <c r="E234" s="96"/>
      <c r="F234" s="96"/>
      <c r="G234" s="96"/>
      <c r="H234" s="96"/>
      <c r="I234" s="96"/>
      <c r="J234" s="96"/>
      <c r="K234" s="96"/>
      <c r="L234" s="96"/>
      <c r="M234" s="96"/>
      <c r="N234" s="96"/>
      <c r="O234" s="96"/>
      <c r="P234" s="96"/>
      <c r="Q234" s="96"/>
      <c r="R234" s="96"/>
      <c r="S234" s="96"/>
      <c r="T234" s="96"/>
      <c r="U234" s="96"/>
      <c r="V234" s="96"/>
      <c r="W234" s="96"/>
      <c r="X234" s="96"/>
      <c r="Y234" s="96"/>
      <c r="Z234" s="96"/>
      <c r="AA234" s="96"/>
      <c r="AB234" s="96"/>
      <c r="AC234" s="96"/>
      <c r="AD234" s="96"/>
      <c r="AE234" s="96"/>
      <c r="AF234" s="96"/>
      <c r="AG234" s="96"/>
      <c r="AH234" s="96"/>
      <c r="AI234" s="96"/>
      <c r="AJ234" s="96"/>
      <c r="AK234" s="96"/>
      <c r="AL234" s="96"/>
      <c r="AM234" s="96"/>
      <c r="AN234" s="96"/>
      <c r="AO234" s="96"/>
      <c r="AP234" s="96"/>
      <c r="AQ234" s="96"/>
      <c r="AR234" s="96"/>
      <c r="AS234" s="96"/>
      <c r="AT234" s="96"/>
      <c r="AU234" s="96"/>
      <c r="AV234" s="96"/>
      <c r="AW234" s="96"/>
      <c r="AX234" s="96"/>
      <c r="AY234" s="96"/>
      <c r="AZ234" s="96"/>
      <c r="BA234" s="96"/>
      <c r="BB234" s="96"/>
      <c r="BC234" s="96"/>
      <c r="BD234" s="96"/>
      <c r="BE234" s="96"/>
      <c r="BF234" s="96"/>
      <c r="BG234" s="96"/>
      <c r="BH234" s="96"/>
      <c r="BI234" s="96"/>
      <c r="BJ234" s="96"/>
      <c r="BK234" s="96"/>
      <c r="BL234" s="96"/>
      <c r="BM234" s="96"/>
    </row>
    <row r="235" spans="1:65">
      <c r="A235" s="132">
        <v>45135</v>
      </c>
    </row>
    <row r="236" spans="1:65">
      <c r="A236" s="132">
        <v>45136</v>
      </c>
    </row>
    <row r="237" spans="1:65">
      <c r="A237" s="132">
        <v>45137</v>
      </c>
      <c r="B237" s="68">
        <v>478363</v>
      </c>
      <c r="C237" s="68" t="s">
        <v>1751</v>
      </c>
      <c r="D237" s="68" t="s">
        <v>1751</v>
      </c>
      <c r="E237" s="68">
        <v>100025</v>
      </c>
      <c r="F237" s="68">
        <v>77887.5</v>
      </c>
      <c r="G237" s="68">
        <v>102250</v>
      </c>
      <c r="H237" s="68">
        <v>21000</v>
      </c>
      <c r="I237" s="68">
        <v>125000</v>
      </c>
      <c r="J237" s="68" t="s">
        <v>1751</v>
      </c>
      <c r="K237" s="68">
        <v>19750</v>
      </c>
      <c r="L237" s="68">
        <v>565026</v>
      </c>
      <c r="M237" s="68" t="s">
        <v>1751</v>
      </c>
      <c r="N237" s="68" t="s">
        <v>1751</v>
      </c>
      <c r="O237" s="68">
        <v>40900</v>
      </c>
      <c r="P237" s="68" t="s">
        <v>1751</v>
      </c>
      <c r="Q237" s="68" t="s">
        <v>1751</v>
      </c>
      <c r="R237" s="68">
        <v>9996</v>
      </c>
      <c r="S237" s="68" t="s">
        <v>1751</v>
      </c>
      <c r="T237" s="68" t="s">
        <v>1751</v>
      </c>
      <c r="U237" s="68" t="s">
        <v>1751</v>
      </c>
      <c r="V237" s="68" t="s">
        <v>1751</v>
      </c>
      <c r="W237" s="68" t="s">
        <v>1751</v>
      </c>
      <c r="X237" s="68" t="s">
        <v>1751</v>
      </c>
      <c r="Y237" s="68" t="s">
        <v>1751</v>
      </c>
      <c r="Z237" s="68" t="s">
        <v>1751</v>
      </c>
      <c r="AA237" s="68" t="s">
        <v>1751</v>
      </c>
      <c r="AB237" s="68" t="s">
        <v>1751</v>
      </c>
      <c r="AC237" s="68" t="s">
        <v>1751</v>
      </c>
      <c r="AD237" s="68" t="s">
        <v>1751</v>
      </c>
      <c r="AE237" s="68" t="s">
        <v>1751</v>
      </c>
      <c r="AF237" s="68" t="s">
        <v>1751</v>
      </c>
      <c r="AG237" s="68" t="s">
        <v>1751</v>
      </c>
      <c r="AH237" s="68" t="s">
        <v>1751</v>
      </c>
      <c r="AI237" s="68" t="s">
        <v>1751</v>
      </c>
      <c r="AJ237" s="68" t="s">
        <v>1751</v>
      </c>
      <c r="AK237" s="68">
        <v>46650</v>
      </c>
      <c r="AL237" s="68" t="s">
        <v>1751</v>
      </c>
      <c r="AM237" s="68" t="s">
        <v>1751</v>
      </c>
      <c r="AN237" s="68" t="s">
        <v>1751</v>
      </c>
      <c r="AO237" s="68" t="s">
        <v>1751</v>
      </c>
      <c r="AP237" s="68" t="s">
        <v>1751</v>
      </c>
      <c r="AQ237" s="68" t="s">
        <v>1751</v>
      </c>
      <c r="AR237" s="68">
        <v>82000</v>
      </c>
      <c r="AS237" s="68" t="s">
        <v>1751</v>
      </c>
      <c r="AT237" s="68" t="s">
        <v>1751</v>
      </c>
      <c r="AU237" s="68" t="s">
        <v>1751</v>
      </c>
      <c r="AV237" s="68" t="s">
        <v>1751</v>
      </c>
      <c r="AW237" s="68" t="s">
        <v>1751</v>
      </c>
      <c r="AX237" s="68" t="s">
        <v>1751</v>
      </c>
      <c r="AY237" s="68">
        <v>40050</v>
      </c>
      <c r="AZ237" s="68">
        <v>20575</v>
      </c>
      <c r="BA237" s="68" t="s">
        <v>1751</v>
      </c>
      <c r="BB237" s="68" t="s">
        <v>1751</v>
      </c>
      <c r="BC237" s="68" t="s">
        <v>1751</v>
      </c>
      <c r="BD237" s="68" t="s">
        <v>1751</v>
      </c>
      <c r="BE237" s="68" t="s">
        <v>1751</v>
      </c>
      <c r="BF237" s="68" t="s">
        <v>1751</v>
      </c>
      <c r="BG237" s="68" t="s">
        <v>1751</v>
      </c>
      <c r="BH237" s="68" t="s">
        <v>1751</v>
      </c>
      <c r="BI237" s="68" t="s">
        <v>1751</v>
      </c>
      <c r="BM237" s="68" t="s">
        <v>1751</v>
      </c>
    </row>
    <row r="238" spans="1:65">
      <c r="A238" s="132">
        <v>45138</v>
      </c>
      <c r="B238" s="68">
        <v>10450</v>
      </c>
      <c r="C238" s="68" t="s">
        <v>1751</v>
      </c>
      <c r="D238" s="68" t="s">
        <v>1751</v>
      </c>
      <c r="E238" s="68">
        <v>20375</v>
      </c>
      <c r="F238" s="68">
        <v>31325</v>
      </c>
      <c r="G238" s="68">
        <v>81500</v>
      </c>
      <c r="H238" s="68" t="s">
        <v>1751</v>
      </c>
      <c r="I238" s="68" t="s">
        <v>1751</v>
      </c>
      <c r="J238" s="68">
        <v>132268</v>
      </c>
      <c r="K238" s="68" t="s">
        <v>1751</v>
      </c>
      <c r="L238" s="68">
        <v>147185</v>
      </c>
      <c r="M238" s="68" t="s">
        <v>1751</v>
      </c>
      <c r="N238" s="68" t="s">
        <v>1751</v>
      </c>
      <c r="O238" s="68" t="s">
        <v>1751</v>
      </c>
      <c r="P238" s="68" t="s">
        <v>1751</v>
      </c>
      <c r="Q238" s="68" t="s">
        <v>1751</v>
      </c>
      <c r="R238" s="68">
        <v>9800</v>
      </c>
      <c r="S238" s="68" t="s">
        <v>1751</v>
      </c>
      <c r="T238" s="68" t="s">
        <v>1751</v>
      </c>
      <c r="U238" s="68" t="s">
        <v>1751</v>
      </c>
      <c r="V238" s="68" t="s">
        <v>1751</v>
      </c>
      <c r="W238" s="68" t="s">
        <v>1751</v>
      </c>
      <c r="X238" s="68" t="s">
        <v>1751</v>
      </c>
      <c r="Y238" s="68" t="s">
        <v>1751</v>
      </c>
      <c r="Z238" s="68" t="s">
        <v>1751</v>
      </c>
      <c r="AA238" s="68" t="s">
        <v>1751</v>
      </c>
      <c r="AB238" s="68" t="s">
        <v>1751</v>
      </c>
      <c r="AC238" s="68" t="s">
        <v>1751</v>
      </c>
      <c r="AD238" s="68" t="s">
        <v>1751</v>
      </c>
      <c r="AE238" s="68" t="s">
        <v>1751</v>
      </c>
      <c r="AF238" s="68" t="s">
        <v>1751</v>
      </c>
      <c r="AG238" s="68" t="s">
        <v>1751</v>
      </c>
      <c r="AH238" s="68" t="s">
        <v>1751</v>
      </c>
      <c r="AI238" s="68" t="s">
        <v>1751</v>
      </c>
      <c r="AJ238" s="68" t="s">
        <v>1751</v>
      </c>
      <c r="AK238" s="68" t="s">
        <v>1751</v>
      </c>
      <c r="AL238" s="68" t="s">
        <v>1751</v>
      </c>
      <c r="AM238" s="68" t="s">
        <v>1751</v>
      </c>
      <c r="AN238" s="68" t="s">
        <v>1751</v>
      </c>
      <c r="AO238" s="68" t="s">
        <v>1751</v>
      </c>
      <c r="AP238" s="68" t="s">
        <v>1751</v>
      </c>
      <c r="AQ238" s="68">
        <v>110440</v>
      </c>
      <c r="AR238" s="68" t="s">
        <v>1751</v>
      </c>
      <c r="AS238" s="68" t="s">
        <v>1751</v>
      </c>
      <c r="AT238" s="68" t="s">
        <v>1751</v>
      </c>
      <c r="AU238" s="68" t="s">
        <v>1751</v>
      </c>
      <c r="AV238" s="68" t="s">
        <v>1751</v>
      </c>
      <c r="AW238" s="68" t="s">
        <v>1751</v>
      </c>
      <c r="AX238" s="68" t="s">
        <v>1751</v>
      </c>
      <c r="AY238" s="68" t="s">
        <v>1751</v>
      </c>
      <c r="AZ238" s="68" t="s">
        <v>1751</v>
      </c>
      <c r="BA238" s="68" t="s">
        <v>1751</v>
      </c>
      <c r="BB238" s="68">
        <v>150000</v>
      </c>
      <c r="BC238" s="68" t="s">
        <v>1751</v>
      </c>
      <c r="BD238" s="68" t="s">
        <v>1751</v>
      </c>
      <c r="BE238" s="68" t="s">
        <v>1751</v>
      </c>
      <c r="BF238" s="68" t="s">
        <v>1751</v>
      </c>
      <c r="BG238" s="68" t="s">
        <v>1751</v>
      </c>
      <c r="BH238" s="68" t="s">
        <v>1751</v>
      </c>
      <c r="BI238" s="68" t="s">
        <v>1751</v>
      </c>
      <c r="BM238" s="68" t="s">
        <v>1751</v>
      </c>
    </row>
    <row r="239" spans="1:65">
      <c r="A239" s="132">
        <v>45139</v>
      </c>
      <c r="B239" s="68">
        <v>46492.5</v>
      </c>
      <c r="C239" s="68" t="s">
        <v>1751</v>
      </c>
      <c r="D239" s="68" t="s">
        <v>1751</v>
      </c>
      <c r="E239" s="68">
        <v>8000</v>
      </c>
      <c r="F239" s="68">
        <v>58875</v>
      </c>
      <c r="G239" s="68">
        <v>20750</v>
      </c>
      <c r="H239" s="68" t="s">
        <v>1751</v>
      </c>
      <c r="I239" s="68" t="s">
        <v>1751</v>
      </c>
      <c r="J239" s="68">
        <v>104480</v>
      </c>
      <c r="K239" s="68" t="s">
        <v>1751</v>
      </c>
      <c r="L239" s="68" t="s">
        <v>1751</v>
      </c>
      <c r="M239" s="68" t="s">
        <v>1751</v>
      </c>
      <c r="N239" s="68" t="s">
        <v>1751</v>
      </c>
      <c r="O239" s="68">
        <v>189062.5</v>
      </c>
      <c r="P239" s="68" t="s">
        <v>1751</v>
      </c>
      <c r="Q239" s="68" t="s">
        <v>1751</v>
      </c>
      <c r="R239" s="68">
        <v>72827.5</v>
      </c>
      <c r="S239" s="68" t="s">
        <v>1751</v>
      </c>
      <c r="T239" s="68" t="s">
        <v>1751</v>
      </c>
      <c r="U239" s="68">
        <v>166372.4</v>
      </c>
      <c r="V239" s="68" t="s">
        <v>1751</v>
      </c>
      <c r="W239" s="68" t="s">
        <v>1751</v>
      </c>
      <c r="X239" s="68" t="s">
        <v>1751</v>
      </c>
      <c r="Y239" s="68" t="s">
        <v>1751</v>
      </c>
      <c r="Z239" s="68" t="s">
        <v>1751</v>
      </c>
      <c r="AA239" s="68" t="s">
        <v>1751</v>
      </c>
      <c r="AB239" s="68" t="s">
        <v>1751</v>
      </c>
      <c r="AC239" s="68" t="s">
        <v>1751</v>
      </c>
      <c r="AD239" s="68" t="s">
        <v>1751</v>
      </c>
      <c r="AE239" s="68" t="s">
        <v>1751</v>
      </c>
      <c r="AF239" s="68" t="s">
        <v>1751</v>
      </c>
      <c r="AG239" s="68" t="s">
        <v>1751</v>
      </c>
      <c r="AH239" s="68" t="s">
        <v>1751</v>
      </c>
      <c r="AI239" s="68" t="s">
        <v>1751</v>
      </c>
      <c r="AJ239" s="68" t="s">
        <v>1751</v>
      </c>
      <c r="AK239" s="68">
        <v>163302.5</v>
      </c>
      <c r="AL239" s="68" t="s">
        <v>1751</v>
      </c>
      <c r="AM239" s="68" t="s">
        <v>1751</v>
      </c>
      <c r="AN239" s="68" t="s">
        <v>1751</v>
      </c>
      <c r="AO239" s="68" t="s">
        <v>1751</v>
      </c>
      <c r="AP239" s="68" t="s">
        <v>1751</v>
      </c>
      <c r="AQ239" s="68" t="s">
        <v>1751</v>
      </c>
      <c r="AR239" s="68" t="s">
        <v>1751</v>
      </c>
      <c r="AS239" s="68" t="s">
        <v>1751</v>
      </c>
      <c r="AT239" s="68" t="s">
        <v>1751</v>
      </c>
      <c r="AU239" s="68" t="s">
        <v>1751</v>
      </c>
      <c r="AV239" s="68" t="s">
        <v>1751</v>
      </c>
      <c r="AW239" s="68" t="s">
        <v>1751</v>
      </c>
      <c r="AX239" s="68" t="s">
        <v>1751</v>
      </c>
      <c r="AY239" s="68">
        <v>79200</v>
      </c>
      <c r="AZ239" s="68" t="s">
        <v>1751</v>
      </c>
      <c r="BA239" s="68" t="s">
        <v>1751</v>
      </c>
      <c r="BB239" s="68" t="s">
        <v>1751</v>
      </c>
      <c r="BC239" s="68" t="s">
        <v>1751</v>
      </c>
      <c r="BD239" s="68" t="s">
        <v>1751</v>
      </c>
      <c r="BE239" s="68" t="s">
        <v>1751</v>
      </c>
      <c r="BF239" s="68" t="s">
        <v>1751</v>
      </c>
      <c r="BG239" s="68" t="s">
        <v>1751</v>
      </c>
      <c r="BH239" s="68" t="s">
        <v>1751</v>
      </c>
      <c r="BI239" s="68" t="s">
        <v>1751</v>
      </c>
      <c r="BM239" s="68" t="s">
        <v>1751</v>
      </c>
    </row>
    <row r="240" spans="1:65">
      <c r="A240" s="132">
        <v>45140</v>
      </c>
      <c r="B240" s="68" t="s">
        <v>1751</v>
      </c>
      <c r="C240" s="68" t="s">
        <v>1751</v>
      </c>
      <c r="D240" s="68" t="s">
        <v>1751</v>
      </c>
      <c r="E240" s="68">
        <v>19600</v>
      </c>
      <c r="F240" s="68">
        <v>19500</v>
      </c>
      <c r="G240" s="68" t="s">
        <v>1751</v>
      </c>
      <c r="H240" s="68" t="s">
        <v>1751</v>
      </c>
      <c r="I240" s="68" t="s">
        <v>1751</v>
      </c>
      <c r="J240" s="68">
        <v>19625</v>
      </c>
      <c r="K240" s="68" t="s">
        <v>1751</v>
      </c>
      <c r="L240" s="68">
        <v>44975</v>
      </c>
      <c r="M240" s="68" t="s">
        <v>1751</v>
      </c>
      <c r="N240" s="68" t="s">
        <v>1751</v>
      </c>
      <c r="O240" s="68">
        <v>41750</v>
      </c>
      <c r="P240" s="68" t="s">
        <v>1751</v>
      </c>
      <c r="Q240" s="68" t="s">
        <v>1751</v>
      </c>
      <c r="R240" s="68">
        <v>254106.4</v>
      </c>
      <c r="S240" s="68" t="s">
        <v>1751</v>
      </c>
      <c r="T240" s="68" t="s">
        <v>1751</v>
      </c>
      <c r="U240" s="68">
        <v>45225</v>
      </c>
      <c r="V240" s="68" t="s">
        <v>1751</v>
      </c>
      <c r="W240" s="68" t="s">
        <v>1751</v>
      </c>
      <c r="X240" s="68" t="s">
        <v>1751</v>
      </c>
      <c r="Y240" s="68" t="s">
        <v>1751</v>
      </c>
      <c r="Z240" s="68" t="s">
        <v>1751</v>
      </c>
      <c r="AA240" s="68" t="s">
        <v>1751</v>
      </c>
      <c r="AB240" s="68" t="s">
        <v>1751</v>
      </c>
      <c r="AC240" s="68" t="s">
        <v>1751</v>
      </c>
      <c r="AD240" s="68" t="s">
        <v>1751</v>
      </c>
      <c r="AE240" s="68" t="s">
        <v>1751</v>
      </c>
      <c r="AF240" s="68" t="s">
        <v>1751</v>
      </c>
      <c r="AG240" s="68" t="s">
        <v>1751</v>
      </c>
      <c r="AH240" s="68" t="s">
        <v>1751</v>
      </c>
      <c r="AI240" s="68" t="s">
        <v>1751</v>
      </c>
      <c r="AJ240" s="68" t="s">
        <v>1751</v>
      </c>
      <c r="AK240" s="68">
        <v>93650</v>
      </c>
      <c r="AL240" s="68" t="s">
        <v>1751</v>
      </c>
      <c r="AM240" s="68" t="s">
        <v>1751</v>
      </c>
      <c r="AN240" s="68" t="s">
        <v>1751</v>
      </c>
      <c r="AO240" s="68" t="s">
        <v>1751</v>
      </c>
      <c r="AP240" s="68" t="s">
        <v>1751</v>
      </c>
      <c r="AQ240" s="68" t="s">
        <v>1751</v>
      </c>
      <c r="AR240" s="68" t="s">
        <v>1751</v>
      </c>
      <c r="AS240" s="68" t="s">
        <v>1751</v>
      </c>
      <c r="AT240" s="68" t="s">
        <v>1751</v>
      </c>
      <c r="AU240" s="68" t="s">
        <v>1751</v>
      </c>
      <c r="AV240" s="68" t="s">
        <v>1751</v>
      </c>
      <c r="AW240" s="68" t="s">
        <v>1751</v>
      </c>
      <c r="AX240" s="68" t="s">
        <v>1751</v>
      </c>
      <c r="AY240" s="68" t="s">
        <v>1751</v>
      </c>
      <c r="AZ240" s="68" t="s">
        <v>1751</v>
      </c>
      <c r="BA240" s="68" t="s">
        <v>1751</v>
      </c>
      <c r="BB240" s="68" t="s">
        <v>1751</v>
      </c>
      <c r="BC240" s="68" t="s">
        <v>1751</v>
      </c>
      <c r="BD240" s="68" t="s">
        <v>1751</v>
      </c>
      <c r="BE240" s="68" t="s">
        <v>1751</v>
      </c>
      <c r="BF240" s="68" t="s">
        <v>1751</v>
      </c>
      <c r="BG240" s="68" t="s">
        <v>1751</v>
      </c>
      <c r="BH240" s="68" t="s">
        <v>1751</v>
      </c>
      <c r="BI240" s="68" t="s">
        <v>1751</v>
      </c>
      <c r="BM240" s="68" t="s">
        <v>1751</v>
      </c>
    </row>
    <row r="241" spans="1:65">
      <c r="A241" s="132">
        <v>45141</v>
      </c>
      <c r="B241" s="68" t="s">
        <v>1751</v>
      </c>
      <c r="C241" s="68" t="s">
        <v>1751</v>
      </c>
      <c r="D241" s="68" t="s">
        <v>1751</v>
      </c>
      <c r="E241" s="68" t="s">
        <v>1751</v>
      </c>
      <c r="F241" s="68" t="s">
        <v>1751</v>
      </c>
      <c r="G241" s="68" t="s">
        <v>1751</v>
      </c>
      <c r="H241" s="68" t="s">
        <v>1751</v>
      </c>
      <c r="I241" s="68">
        <v>124500</v>
      </c>
      <c r="J241" s="68">
        <v>23550</v>
      </c>
      <c r="K241" s="68">
        <v>19750</v>
      </c>
      <c r="L241" s="68">
        <v>156575</v>
      </c>
      <c r="M241" s="68" t="s">
        <v>1751</v>
      </c>
      <c r="N241" s="68" t="s">
        <v>1751</v>
      </c>
      <c r="O241" s="68" t="s">
        <v>1751</v>
      </c>
      <c r="P241" s="68" t="s">
        <v>1751</v>
      </c>
      <c r="Q241" s="68">
        <v>20044</v>
      </c>
      <c r="R241" s="68" t="s">
        <v>1751</v>
      </c>
      <c r="S241" s="68" t="s">
        <v>1751</v>
      </c>
      <c r="T241" s="68" t="s">
        <v>1751</v>
      </c>
      <c r="U241" s="68" t="s">
        <v>1751</v>
      </c>
      <c r="V241" s="68" t="s">
        <v>1751</v>
      </c>
      <c r="W241" s="68" t="s">
        <v>1751</v>
      </c>
      <c r="X241" s="68" t="s">
        <v>1751</v>
      </c>
      <c r="Y241" s="68" t="s">
        <v>1751</v>
      </c>
      <c r="Z241" s="68" t="s">
        <v>1751</v>
      </c>
      <c r="AA241" s="68" t="s">
        <v>1751</v>
      </c>
      <c r="AB241" s="68" t="s">
        <v>1751</v>
      </c>
      <c r="AC241" s="68" t="s">
        <v>1751</v>
      </c>
      <c r="AD241" s="68" t="s">
        <v>1751</v>
      </c>
      <c r="AE241" s="68" t="s">
        <v>1751</v>
      </c>
      <c r="AF241" s="68" t="s">
        <v>1751</v>
      </c>
      <c r="AG241" s="68" t="s">
        <v>1751</v>
      </c>
      <c r="AH241" s="68" t="s">
        <v>1751</v>
      </c>
      <c r="AI241" s="68" t="s">
        <v>1751</v>
      </c>
      <c r="AJ241" s="68" t="s">
        <v>1751</v>
      </c>
      <c r="AK241" s="68">
        <v>70175</v>
      </c>
      <c r="AL241" s="68" t="s">
        <v>1751</v>
      </c>
      <c r="AM241" s="68" t="s">
        <v>1751</v>
      </c>
      <c r="AN241" s="68" t="s">
        <v>1751</v>
      </c>
      <c r="AO241" s="68" t="s">
        <v>1751</v>
      </c>
      <c r="AP241" s="68" t="s">
        <v>1751</v>
      </c>
      <c r="AQ241" s="68" t="s">
        <v>1751</v>
      </c>
      <c r="AR241" s="68" t="s">
        <v>1751</v>
      </c>
      <c r="AS241" s="68" t="s">
        <v>1751</v>
      </c>
      <c r="AT241" s="68" t="s">
        <v>1751</v>
      </c>
      <c r="AU241" s="68" t="s">
        <v>1751</v>
      </c>
      <c r="AV241" s="68" t="s">
        <v>1751</v>
      </c>
      <c r="AW241" s="68" t="s">
        <v>1751</v>
      </c>
      <c r="AX241" s="68" t="s">
        <v>1751</v>
      </c>
      <c r="AY241" s="68" t="s">
        <v>1751</v>
      </c>
      <c r="AZ241" s="68" t="s">
        <v>1751</v>
      </c>
      <c r="BA241" s="68" t="s">
        <v>1751</v>
      </c>
      <c r="BB241" s="68" t="s">
        <v>1751</v>
      </c>
      <c r="BC241" s="68" t="s">
        <v>1751</v>
      </c>
      <c r="BD241" s="68" t="s">
        <v>1751</v>
      </c>
      <c r="BE241" s="68" t="s">
        <v>1751</v>
      </c>
      <c r="BF241" s="68" t="s">
        <v>1751</v>
      </c>
      <c r="BG241" s="68" t="s">
        <v>1751</v>
      </c>
      <c r="BH241" s="68" t="s">
        <v>1751</v>
      </c>
      <c r="BI241" s="68" t="s">
        <v>1751</v>
      </c>
      <c r="BM241" s="68" t="s">
        <v>1751</v>
      </c>
    </row>
    <row r="242" spans="1:65">
      <c r="A242" s="132">
        <v>45142</v>
      </c>
      <c r="B242" s="68" t="s">
        <v>1751</v>
      </c>
      <c r="C242" s="68" t="s">
        <v>1751</v>
      </c>
      <c r="D242" s="68" t="s">
        <v>1751</v>
      </c>
      <c r="E242" s="68" t="s">
        <v>1751</v>
      </c>
      <c r="F242" s="68" t="s">
        <v>1751</v>
      </c>
      <c r="G242" s="68" t="s">
        <v>1751</v>
      </c>
      <c r="H242" s="68" t="s">
        <v>1751</v>
      </c>
      <c r="I242" s="68" t="s">
        <v>1751</v>
      </c>
      <c r="J242" s="68" t="s">
        <v>1751</v>
      </c>
      <c r="K242" s="68" t="s">
        <v>1751</v>
      </c>
      <c r="L242" s="68" t="s">
        <v>1751</v>
      </c>
      <c r="M242" s="68" t="s">
        <v>1751</v>
      </c>
      <c r="N242" s="68" t="s">
        <v>1751</v>
      </c>
      <c r="O242" s="68" t="s">
        <v>1751</v>
      </c>
      <c r="P242" s="68" t="s">
        <v>1751</v>
      </c>
      <c r="Q242" s="68" t="s">
        <v>1751</v>
      </c>
      <c r="R242" s="68" t="s">
        <v>1751</v>
      </c>
      <c r="S242" s="68" t="s">
        <v>1751</v>
      </c>
      <c r="T242" s="68" t="s">
        <v>1751</v>
      </c>
      <c r="U242" s="68" t="s">
        <v>1751</v>
      </c>
      <c r="V242" s="68" t="s">
        <v>1751</v>
      </c>
      <c r="W242" s="68" t="s">
        <v>1751</v>
      </c>
      <c r="X242" s="68" t="s">
        <v>1751</v>
      </c>
      <c r="Y242" s="68" t="s">
        <v>1751</v>
      </c>
      <c r="Z242" s="68" t="s">
        <v>1751</v>
      </c>
      <c r="AA242" s="68" t="s">
        <v>1751</v>
      </c>
      <c r="AB242" s="68" t="s">
        <v>1751</v>
      </c>
      <c r="AC242" s="68" t="s">
        <v>1751</v>
      </c>
      <c r="AD242" s="68" t="s">
        <v>1751</v>
      </c>
      <c r="AE242" s="68" t="s">
        <v>1751</v>
      </c>
      <c r="AF242" s="68" t="s">
        <v>1751</v>
      </c>
      <c r="AG242" s="68" t="s">
        <v>1751</v>
      </c>
      <c r="AH242" s="68" t="s">
        <v>1751</v>
      </c>
      <c r="AI242" s="68" t="s">
        <v>1751</v>
      </c>
      <c r="AJ242" s="68" t="s">
        <v>1751</v>
      </c>
      <c r="AK242" s="68" t="s">
        <v>1751</v>
      </c>
      <c r="AL242" s="68" t="s">
        <v>1751</v>
      </c>
      <c r="AM242" s="68" t="s">
        <v>1751</v>
      </c>
      <c r="AN242" s="68" t="s">
        <v>1751</v>
      </c>
      <c r="AO242" s="68" t="s">
        <v>1751</v>
      </c>
      <c r="AP242" s="68" t="s">
        <v>1751</v>
      </c>
      <c r="AQ242" s="68" t="s">
        <v>1751</v>
      </c>
      <c r="AR242" s="68" t="s">
        <v>1751</v>
      </c>
      <c r="AS242" s="68" t="s">
        <v>1751</v>
      </c>
      <c r="AT242" s="68" t="s">
        <v>1751</v>
      </c>
      <c r="AU242" s="68" t="s">
        <v>1751</v>
      </c>
      <c r="AV242" s="68" t="s">
        <v>1751</v>
      </c>
      <c r="AW242" s="68" t="s">
        <v>1751</v>
      </c>
      <c r="AX242" s="68" t="s">
        <v>1751</v>
      </c>
      <c r="AY242" s="68" t="s">
        <v>1751</v>
      </c>
      <c r="AZ242" s="68" t="s">
        <v>1751</v>
      </c>
      <c r="BA242" s="68" t="s">
        <v>1751</v>
      </c>
      <c r="BB242" s="68" t="s">
        <v>1751</v>
      </c>
      <c r="BC242" s="68" t="s">
        <v>1751</v>
      </c>
      <c r="BD242" s="68" t="s">
        <v>1751</v>
      </c>
      <c r="BE242" s="68" t="s">
        <v>1751</v>
      </c>
      <c r="BF242" s="68" t="s">
        <v>1751</v>
      </c>
      <c r="BG242" s="68" t="s">
        <v>1751</v>
      </c>
      <c r="BH242" s="68" t="s">
        <v>1751</v>
      </c>
      <c r="BI242" s="68" t="s">
        <v>1751</v>
      </c>
      <c r="BM242" s="68" t="s">
        <v>1751</v>
      </c>
    </row>
    <row r="243" spans="1:65">
      <c r="A243" s="132">
        <v>45143</v>
      </c>
      <c r="B243" s="68" t="s">
        <v>1751</v>
      </c>
      <c r="C243" s="68" t="s">
        <v>1751</v>
      </c>
      <c r="D243" s="68" t="s">
        <v>1751</v>
      </c>
      <c r="E243" s="68" t="s">
        <v>1751</v>
      </c>
      <c r="F243" s="68" t="s">
        <v>1751</v>
      </c>
      <c r="G243" s="68" t="s">
        <v>1751</v>
      </c>
      <c r="H243" s="68" t="s">
        <v>1751</v>
      </c>
      <c r="I243" s="68" t="s">
        <v>1751</v>
      </c>
      <c r="J243" s="68" t="s">
        <v>1751</v>
      </c>
      <c r="K243" s="68" t="s">
        <v>1751</v>
      </c>
      <c r="L243" s="68" t="s">
        <v>1751</v>
      </c>
      <c r="M243" s="68" t="s">
        <v>1751</v>
      </c>
      <c r="N243" s="68" t="s">
        <v>1751</v>
      </c>
      <c r="O243" s="68" t="s">
        <v>1751</v>
      </c>
      <c r="P243" s="68" t="s">
        <v>1751</v>
      </c>
      <c r="Q243" s="68" t="s">
        <v>1751</v>
      </c>
      <c r="R243" s="68" t="s">
        <v>1751</v>
      </c>
      <c r="S243" s="68" t="s">
        <v>1751</v>
      </c>
      <c r="T243" s="68" t="s">
        <v>1751</v>
      </c>
      <c r="U243" s="68" t="s">
        <v>1751</v>
      </c>
      <c r="V243" s="68" t="s">
        <v>1751</v>
      </c>
      <c r="W243" s="68" t="s">
        <v>1751</v>
      </c>
      <c r="X243" s="68" t="s">
        <v>1751</v>
      </c>
      <c r="Y243" s="68" t="s">
        <v>1751</v>
      </c>
      <c r="Z243" s="68" t="s">
        <v>1751</v>
      </c>
      <c r="AA243" s="68" t="s">
        <v>1751</v>
      </c>
      <c r="AB243" s="68" t="s">
        <v>1751</v>
      </c>
      <c r="AC243" s="68" t="s">
        <v>1751</v>
      </c>
      <c r="AD243" s="68" t="s">
        <v>1751</v>
      </c>
      <c r="AE243" s="68" t="s">
        <v>1751</v>
      </c>
      <c r="AF243" s="68" t="s">
        <v>1751</v>
      </c>
      <c r="AG243" s="68" t="s">
        <v>1751</v>
      </c>
      <c r="AH243" s="68" t="s">
        <v>1751</v>
      </c>
      <c r="AI243" s="68" t="s">
        <v>1751</v>
      </c>
      <c r="AJ243" s="68" t="s">
        <v>1751</v>
      </c>
      <c r="AK243" s="68" t="s">
        <v>1751</v>
      </c>
      <c r="AL243" s="68" t="s">
        <v>1751</v>
      </c>
      <c r="AM243" s="68" t="s">
        <v>1751</v>
      </c>
      <c r="AN243" s="68" t="s">
        <v>1751</v>
      </c>
      <c r="AO243" s="68" t="s">
        <v>1751</v>
      </c>
      <c r="AP243" s="68" t="s">
        <v>1751</v>
      </c>
      <c r="AQ243" s="68" t="s">
        <v>1751</v>
      </c>
      <c r="AR243" s="68" t="s">
        <v>1751</v>
      </c>
      <c r="AS243" s="68" t="s">
        <v>1751</v>
      </c>
      <c r="AT243" s="68" t="s">
        <v>1751</v>
      </c>
      <c r="AU243" s="68" t="s">
        <v>1751</v>
      </c>
      <c r="AV243" s="68" t="s">
        <v>1751</v>
      </c>
      <c r="AW243" s="68" t="s">
        <v>1751</v>
      </c>
      <c r="AX243" s="68" t="s">
        <v>1751</v>
      </c>
      <c r="AY243" s="68" t="s">
        <v>1751</v>
      </c>
      <c r="AZ243" s="68" t="s">
        <v>1751</v>
      </c>
      <c r="BA243" s="68" t="s">
        <v>1751</v>
      </c>
      <c r="BB243" s="68" t="s">
        <v>1751</v>
      </c>
      <c r="BC243" s="68" t="s">
        <v>1751</v>
      </c>
      <c r="BD243" s="68" t="s">
        <v>1751</v>
      </c>
      <c r="BE243" s="68" t="s">
        <v>1751</v>
      </c>
      <c r="BF243" s="68" t="s">
        <v>1751</v>
      </c>
      <c r="BG243" s="68" t="s">
        <v>1751</v>
      </c>
      <c r="BH243" s="68" t="s">
        <v>1751</v>
      </c>
      <c r="BI243" s="68" t="s">
        <v>1751</v>
      </c>
      <c r="BM243" s="68" t="s">
        <v>1751</v>
      </c>
    </row>
    <row r="244" spans="1:65">
      <c r="A244" s="132">
        <v>45144</v>
      </c>
      <c r="B244" s="68" t="s">
        <v>1751</v>
      </c>
      <c r="C244" s="68" t="s">
        <v>1751</v>
      </c>
      <c r="D244" s="68" t="s">
        <v>1751</v>
      </c>
      <c r="E244" s="68" t="s">
        <v>1751</v>
      </c>
      <c r="F244" s="68" t="s">
        <v>1751</v>
      </c>
      <c r="G244" s="68" t="s">
        <v>1751</v>
      </c>
      <c r="H244" s="68" t="s">
        <v>1751</v>
      </c>
      <c r="I244" s="68" t="s">
        <v>1751</v>
      </c>
      <c r="J244" s="68">
        <v>38630</v>
      </c>
      <c r="K244" s="68">
        <v>55450</v>
      </c>
      <c r="L244" s="68">
        <v>404707.6</v>
      </c>
      <c r="M244" s="68" t="s">
        <v>1751</v>
      </c>
      <c r="N244" s="68" t="s">
        <v>1751</v>
      </c>
      <c r="O244" s="68">
        <v>33687.5</v>
      </c>
      <c r="P244" s="68" t="s">
        <v>1751</v>
      </c>
      <c r="Q244" s="68">
        <v>233929.5</v>
      </c>
      <c r="R244" s="68" t="s">
        <v>1751</v>
      </c>
      <c r="S244" s="68" t="s">
        <v>1751</v>
      </c>
      <c r="T244" s="68" t="s">
        <v>1751</v>
      </c>
      <c r="U244" s="68">
        <v>113575</v>
      </c>
      <c r="V244" s="68" t="s">
        <v>1751</v>
      </c>
      <c r="W244" s="68" t="s">
        <v>1751</v>
      </c>
      <c r="X244" s="68" t="s">
        <v>1751</v>
      </c>
      <c r="Y244" s="68" t="s">
        <v>1751</v>
      </c>
      <c r="Z244" s="68" t="s">
        <v>1751</v>
      </c>
      <c r="AA244" s="68" t="s">
        <v>1751</v>
      </c>
      <c r="AB244" s="68" t="s">
        <v>1751</v>
      </c>
      <c r="AC244" s="68" t="s">
        <v>1751</v>
      </c>
      <c r="AD244" s="68">
        <v>44275.5</v>
      </c>
      <c r="AE244" s="68" t="s">
        <v>1751</v>
      </c>
      <c r="AF244" s="68" t="s">
        <v>1751</v>
      </c>
      <c r="AG244" s="68" t="s">
        <v>1751</v>
      </c>
      <c r="AH244" s="68" t="s">
        <v>1751</v>
      </c>
      <c r="AI244" s="68" t="s">
        <v>1751</v>
      </c>
      <c r="AJ244" s="68" t="s">
        <v>1751</v>
      </c>
      <c r="AK244" s="68">
        <v>317930</v>
      </c>
      <c r="AL244" s="68" t="s">
        <v>1751</v>
      </c>
      <c r="AM244" s="68" t="s">
        <v>1751</v>
      </c>
      <c r="AN244" s="68" t="s">
        <v>1751</v>
      </c>
      <c r="AO244" s="68" t="s">
        <v>1751</v>
      </c>
      <c r="AP244" s="68" t="s">
        <v>1751</v>
      </c>
      <c r="AQ244" s="68">
        <v>43230</v>
      </c>
      <c r="AR244" s="68">
        <v>20125</v>
      </c>
      <c r="AS244" s="68" t="s">
        <v>1751</v>
      </c>
      <c r="AT244" s="68" t="s">
        <v>1751</v>
      </c>
      <c r="AU244" s="68" t="s">
        <v>1751</v>
      </c>
      <c r="AV244" s="68" t="s">
        <v>1751</v>
      </c>
      <c r="AW244" s="68" t="s">
        <v>1751</v>
      </c>
      <c r="AX244" s="68" t="s">
        <v>1751</v>
      </c>
      <c r="AY244" s="68">
        <v>62800</v>
      </c>
      <c r="AZ244" s="68" t="s">
        <v>1751</v>
      </c>
      <c r="BA244" s="68" t="s">
        <v>1751</v>
      </c>
      <c r="BB244" s="68" t="s">
        <v>1751</v>
      </c>
      <c r="BC244" s="68" t="s">
        <v>1751</v>
      </c>
      <c r="BD244" s="68" t="s">
        <v>1751</v>
      </c>
      <c r="BE244" s="68" t="s">
        <v>1751</v>
      </c>
      <c r="BF244" s="68" t="s">
        <v>1751</v>
      </c>
      <c r="BG244" s="68" t="s">
        <v>1751</v>
      </c>
      <c r="BH244" s="68" t="s">
        <v>1751</v>
      </c>
      <c r="BI244" s="68" t="s">
        <v>1751</v>
      </c>
      <c r="BM244" s="68" t="s">
        <v>1751</v>
      </c>
    </row>
    <row r="245" spans="1:65">
      <c r="A245" s="132">
        <v>45145</v>
      </c>
      <c r="B245" s="68" t="s">
        <v>1751</v>
      </c>
      <c r="C245" s="68" t="s">
        <v>1751</v>
      </c>
      <c r="D245" s="68" t="s">
        <v>1751</v>
      </c>
      <c r="E245" s="68" t="s">
        <v>1751</v>
      </c>
      <c r="F245" s="68" t="s">
        <v>1751</v>
      </c>
      <c r="G245" s="68" t="s">
        <v>1751</v>
      </c>
      <c r="H245" s="68" t="s">
        <v>1751</v>
      </c>
      <c r="I245" s="68">
        <v>309590</v>
      </c>
      <c r="J245" s="68" t="s">
        <v>1751</v>
      </c>
      <c r="K245" s="68" t="s">
        <v>1751</v>
      </c>
      <c r="L245" s="68">
        <v>48167.5</v>
      </c>
      <c r="M245" s="68" t="s">
        <v>1751</v>
      </c>
      <c r="N245" s="68" t="s">
        <v>1751</v>
      </c>
      <c r="O245" s="68">
        <v>20900</v>
      </c>
      <c r="P245" s="68" t="s">
        <v>1751</v>
      </c>
      <c r="Q245" s="68" t="s">
        <v>1751</v>
      </c>
      <c r="R245" s="68">
        <v>24132.5</v>
      </c>
      <c r="S245" s="68" t="s">
        <v>1751</v>
      </c>
      <c r="T245" s="68" t="s">
        <v>1751</v>
      </c>
      <c r="U245" s="68" t="s">
        <v>1751</v>
      </c>
      <c r="V245" s="68" t="s">
        <v>1751</v>
      </c>
      <c r="W245" s="68" t="s">
        <v>1751</v>
      </c>
      <c r="X245" s="68" t="s">
        <v>1751</v>
      </c>
      <c r="Y245" s="68" t="s">
        <v>1751</v>
      </c>
      <c r="Z245" s="68" t="s">
        <v>1751</v>
      </c>
      <c r="AA245" s="68" t="s">
        <v>1751</v>
      </c>
      <c r="AB245" s="68" t="s">
        <v>1751</v>
      </c>
      <c r="AC245" s="68" t="s">
        <v>1751</v>
      </c>
      <c r="AD245" s="68" t="s">
        <v>1751</v>
      </c>
      <c r="AE245" s="68" t="s">
        <v>1751</v>
      </c>
      <c r="AF245" s="68" t="s">
        <v>1751</v>
      </c>
      <c r="AG245" s="68" t="s">
        <v>1751</v>
      </c>
      <c r="AH245" s="68" t="s">
        <v>1751</v>
      </c>
      <c r="AI245" s="68" t="s">
        <v>1751</v>
      </c>
      <c r="AJ245" s="68" t="s">
        <v>1751</v>
      </c>
      <c r="AK245" s="68" t="s">
        <v>1751</v>
      </c>
      <c r="AL245" s="68" t="s">
        <v>1751</v>
      </c>
      <c r="AM245" s="68" t="s">
        <v>1751</v>
      </c>
      <c r="AN245" s="68" t="s">
        <v>1751</v>
      </c>
      <c r="AO245" s="68" t="s">
        <v>1751</v>
      </c>
      <c r="AP245" s="68" t="s">
        <v>1751</v>
      </c>
      <c r="AQ245" s="68" t="s">
        <v>1751</v>
      </c>
      <c r="AR245" s="68" t="s">
        <v>1751</v>
      </c>
      <c r="AS245" s="68" t="s">
        <v>1751</v>
      </c>
      <c r="AT245" s="68" t="s">
        <v>1751</v>
      </c>
      <c r="AU245" s="68" t="s">
        <v>1751</v>
      </c>
      <c r="AV245" s="68" t="s">
        <v>1751</v>
      </c>
      <c r="AW245" s="68" t="s">
        <v>1751</v>
      </c>
      <c r="AX245" s="68" t="s">
        <v>1751</v>
      </c>
      <c r="AY245" s="68" t="s">
        <v>1751</v>
      </c>
      <c r="AZ245" s="68" t="s">
        <v>1751</v>
      </c>
      <c r="BA245" s="68" t="s">
        <v>1751</v>
      </c>
      <c r="BB245" s="68" t="s">
        <v>1751</v>
      </c>
      <c r="BC245" s="68" t="s">
        <v>1751</v>
      </c>
      <c r="BD245" s="68" t="s">
        <v>1751</v>
      </c>
      <c r="BE245" s="68" t="s">
        <v>1751</v>
      </c>
      <c r="BF245" s="68" t="s">
        <v>1751</v>
      </c>
      <c r="BG245" s="68" t="s">
        <v>1751</v>
      </c>
      <c r="BH245" s="68" t="s">
        <v>1751</v>
      </c>
      <c r="BI245" s="68" t="s">
        <v>1751</v>
      </c>
      <c r="BM245" s="68" t="s">
        <v>1751</v>
      </c>
    </row>
    <row r="246" spans="1:65">
      <c r="A246" s="132">
        <v>45146</v>
      </c>
      <c r="B246" s="68" t="s">
        <v>1751</v>
      </c>
      <c r="C246" s="68" t="s">
        <v>1751</v>
      </c>
      <c r="D246" s="68" t="s">
        <v>1751</v>
      </c>
      <c r="E246" s="68" t="s">
        <v>1751</v>
      </c>
      <c r="F246" s="68">
        <v>58320</v>
      </c>
      <c r="G246" s="68">
        <v>20625</v>
      </c>
      <c r="H246" s="68">
        <v>20625</v>
      </c>
      <c r="I246" s="68" t="s">
        <v>1751</v>
      </c>
      <c r="J246" s="68">
        <v>46256</v>
      </c>
      <c r="K246" s="68" t="s">
        <v>1751</v>
      </c>
      <c r="L246" s="68">
        <v>154200</v>
      </c>
      <c r="M246" s="68" t="s">
        <v>1751</v>
      </c>
      <c r="N246" s="68" t="s">
        <v>1751</v>
      </c>
      <c r="O246" s="68">
        <v>21000</v>
      </c>
      <c r="P246" s="68" t="s">
        <v>1751</v>
      </c>
      <c r="Q246" s="68">
        <v>24275</v>
      </c>
      <c r="R246" s="68" t="s">
        <v>1751</v>
      </c>
      <c r="S246" s="68" t="s">
        <v>1751</v>
      </c>
      <c r="T246" s="68" t="s">
        <v>1751</v>
      </c>
      <c r="U246" s="68" t="s">
        <v>1751</v>
      </c>
      <c r="V246" s="68">
        <v>679247.8</v>
      </c>
      <c r="W246" s="68" t="s">
        <v>1751</v>
      </c>
      <c r="X246" s="68" t="s">
        <v>1751</v>
      </c>
      <c r="Y246" s="68" t="s">
        <v>1751</v>
      </c>
      <c r="Z246" s="68" t="s">
        <v>1751</v>
      </c>
      <c r="AA246" s="68" t="s">
        <v>1751</v>
      </c>
      <c r="AB246" s="68" t="s">
        <v>1751</v>
      </c>
      <c r="AC246" s="68" t="s">
        <v>1751</v>
      </c>
      <c r="AD246" s="68" t="s">
        <v>1751</v>
      </c>
      <c r="AE246" s="68" t="s">
        <v>1751</v>
      </c>
      <c r="AF246" s="68" t="s">
        <v>1751</v>
      </c>
      <c r="AG246" s="68" t="s">
        <v>1751</v>
      </c>
      <c r="AH246" s="68" t="s">
        <v>1751</v>
      </c>
      <c r="AI246" s="68" t="s">
        <v>1751</v>
      </c>
      <c r="AJ246" s="68" t="s">
        <v>1751</v>
      </c>
      <c r="AK246" s="68" t="s">
        <v>1751</v>
      </c>
      <c r="AL246" s="68" t="s">
        <v>1751</v>
      </c>
      <c r="AM246" s="68" t="s">
        <v>1751</v>
      </c>
      <c r="AN246" s="68" t="s">
        <v>1751</v>
      </c>
      <c r="AO246" s="68" t="s">
        <v>1751</v>
      </c>
      <c r="AP246" s="68" t="s">
        <v>1751</v>
      </c>
      <c r="AQ246" s="68" t="s">
        <v>1751</v>
      </c>
      <c r="AR246" s="68" t="s">
        <v>1751</v>
      </c>
      <c r="AS246" s="68" t="s">
        <v>1751</v>
      </c>
      <c r="AT246" s="68" t="s">
        <v>1751</v>
      </c>
      <c r="AU246" s="68" t="s">
        <v>1751</v>
      </c>
      <c r="AV246" s="68" t="s">
        <v>1751</v>
      </c>
      <c r="AW246" s="68" t="s">
        <v>1751</v>
      </c>
      <c r="AX246" s="68" t="s">
        <v>1751</v>
      </c>
      <c r="AY246" s="68" t="s">
        <v>1751</v>
      </c>
      <c r="AZ246" s="68" t="s">
        <v>1751</v>
      </c>
      <c r="BA246" s="68" t="s">
        <v>1751</v>
      </c>
      <c r="BB246" s="68" t="s">
        <v>1751</v>
      </c>
      <c r="BC246" s="68" t="s">
        <v>1751</v>
      </c>
      <c r="BD246" s="68" t="s">
        <v>1751</v>
      </c>
      <c r="BE246" s="68" t="s">
        <v>1751</v>
      </c>
      <c r="BF246" s="68" t="s">
        <v>1751</v>
      </c>
      <c r="BG246" s="68" t="s">
        <v>1751</v>
      </c>
      <c r="BH246" s="68" t="s">
        <v>1751</v>
      </c>
      <c r="BI246" s="68" t="s">
        <v>1751</v>
      </c>
      <c r="BM246" s="68" t="s">
        <v>1751</v>
      </c>
    </row>
    <row r="247" spans="1:65">
      <c r="A247" s="132">
        <v>45147</v>
      </c>
      <c r="B247" s="68" t="s">
        <v>1751</v>
      </c>
      <c r="C247" s="68" t="s">
        <v>1751</v>
      </c>
      <c r="D247" s="68">
        <v>12928.5</v>
      </c>
      <c r="E247" s="68" t="s">
        <v>1751</v>
      </c>
      <c r="F247" s="68" t="s">
        <v>1751</v>
      </c>
      <c r="G247" s="68" t="s">
        <v>1751</v>
      </c>
      <c r="H247" s="68" t="s">
        <v>1751</v>
      </c>
      <c r="I247" s="68" t="s">
        <v>1751</v>
      </c>
      <c r="J247" s="68" t="s">
        <v>1751</v>
      </c>
      <c r="K247" s="68" t="s">
        <v>1751</v>
      </c>
      <c r="L247" s="68">
        <v>109762.5</v>
      </c>
      <c r="M247" s="68" t="s">
        <v>1751</v>
      </c>
      <c r="N247" s="68" t="s">
        <v>1751</v>
      </c>
      <c r="O247" s="68">
        <v>20825</v>
      </c>
      <c r="P247" s="68" t="s">
        <v>1751</v>
      </c>
      <c r="Q247" s="68" t="s">
        <v>1751</v>
      </c>
      <c r="R247" s="68" t="s">
        <v>1751</v>
      </c>
      <c r="S247" s="68" t="s">
        <v>1751</v>
      </c>
      <c r="T247" s="68" t="s">
        <v>1751</v>
      </c>
      <c r="U247" s="68">
        <v>45250</v>
      </c>
      <c r="V247" s="68">
        <v>137900</v>
      </c>
      <c r="W247" s="68" t="s">
        <v>1751</v>
      </c>
      <c r="X247" s="68" t="s">
        <v>1751</v>
      </c>
      <c r="Y247" s="68" t="s">
        <v>1751</v>
      </c>
      <c r="Z247" s="68" t="s">
        <v>1751</v>
      </c>
      <c r="AA247" s="68" t="s">
        <v>1751</v>
      </c>
      <c r="AB247" s="68" t="s">
        <v>1751</v>
      </c>
      <c r="AC247" s="68" t="s">
        <v>1751</v>
      </c>
      <c r="AD247" s="68" t="s">
        <v>1751</v>
      </c>
      <c r="AE247" s="68" t="s">
        <v>1751</v>
      </c>
      <c r="AF247" s="68" t="s">
        <v>1751</v>
      </c>
      <c r="AG247" s="68">
        <v>158923</v>
      </c>
      <c r="AH247" s="68" t="s">
        <v>1751</v>
      </c>
      <c r="AI247" s="68" t="s">
        <v>1751</v>
      </c>
      <c r="AJ247" s="68" t="s">
        <v>1751</v>
      </c>
      <c r="AK247" s="68" t="s">
        <v>1751</v>
      </c>
      <c r="AL247" s="68" t="s">
        <v>1751</v>
      </c>
      <c r="AM247" s="68" t="s">
        <v>1751</v>
      </c>
      <c r="AN247" s="68" t="s">
        <v>1751</v>
      </c>
      <c r="AO247" s="68" t="s">
        <v>1751</v>
      </c>
      <c r="AP247" s="68" t="s">
        <v>1751</v>
      </c>
      <c r="AQ247" s="68" t="s">
        <v>1751</v>
      </c>
      <c r="AR247" s="68">
        <v>125645</v>
      </c>
      <c r="AS247" s="68" t="s">
        <v>1751</v>
      </c>
      <c r="AT247" s="68" t="s">
        <v>1751</v>
      </c>
      <c r="AU247" s="68" t="s">
        <v>1751</v>
      </c>
      <c r="AV247" s="68" t="s">
        <v>1751</v>
      </c>
      <c r="AW247" s="68" t="s">
        <v>1751</v>
      </c>
      <c r="AX247" s="68" t="s">
        <v>1751</v>
      </c>
      <c r="AY247" s="68" t="s">
        <v>1751</v>
      </c>
      <c r="AZ247" s="68" t="s">
        <v>1751</v>
      </c>
      <c r="BA247" s="68" t="s">
        <v>1751</v>
      </c>
      <c r="BB247" s="68" t="s">
        <v>1751</v>
      </c>
      <c r="BC247" s="68" t="s">
        <v>1751</v>
      </c>
      <c r="BD247" s="68" t="s">
        <v>1751</v>
      </c>
      <c r="BE247" s="68" t="s">
        <v>1751</v>
      </c>
      <c r="BF247" s="68" t="s">
        <v>1751</v>
      </c>
      <c r="BG247" s="68" t="s">
        <v>1751</v>
      </c>
      <c r="BH247" s="68" t="s">
        <v>1751</v>
      </c>
      <c r="BI247" s="68" t="s">
        <v>1751</v>
      </c>
      <c r="BM247" s="68" t="s">
        <v>1751</v>
      </c>
    </row>
    <row r="248" spans="1:65">
      <c r="A248" s="132">
        <v>45148</v>
      </c>
      <c r="B248" s="68" t="s">
        <v>1751</v>
      </c>
      <c r="C248" s="68" t="s">
        <v>1751</v>
      </c>
      <c r="D248" s="68" t="s">
        <v>1751</v>
      </c>
      <c r="E248" s="68" t="s">
        <v>1751</v>
      </c>
      <c r="F248" s="68">
        <v>39150</v>
      </c>
      <c r="G248" s="68" t="s">
        <v>1751</v>
      </c>
      <c r="H248" s="68" t="s">
        <v>1751</v>
      </c>
      <c r="I248" s="68">
        <v>41105</v>
      </c>
      <c r="J248" s="68" t="s">
        <v>1751</v>
      </c>
      <c r="K248" s="68" t="s">
        <v>1751</v>
      </c>
      <c r="L248" s="68">
        <v>250785</v>
      </c>
      <c r="M248" s="68" t="s">
        <v>1751</v>
      </c>
      <c r="N248" s="68" t="s">
        <v>1751</v>
      </c>
      <c r="O248" s="68">
        <v>41500</v>
      </c>
      <c r="P248" s="68" t="s">
        <v>1751</v>
      </c>
      <c r="Q248" s="68" t="s">
        <v>1751</v>
      </c>
      <c r="R248" s="68" t="s">
        <v>1751</v>
      </c>
      <c r="S248" s="68" t="s">
        <v>1751</v>
      </c>
      <c r="T248" s="68" t="s">
        <v>1751</v>
      </c>
      <c r="U248" s="68">
        <v>90507.5</v>
      </c>
      <c r="V248" s="68" t="s">
        <v>1751</v>
      </c>
      <c r="W248" s="68" t="s">
        <v>1751</v>
      </c>
      <c r="X248" s="68" t="s">
        <v>1751</v>
      </c>
      <c r="Y248" s="68" t="s">
        <v>1751</v>
      </c>
      <c r="Z248" s="68" t="s">
        <v>1751</v>
      </c>
      <c r="AA248" s="68" t="s">
        <v>1751</v>
      </c>
      <c r="AB248" s="68" t="s">
        <v>1751</v>
      </c>
      <c r="AC248" s="68" t="s">
        <v>1751</v>
      </c>
      <c r="AD248" s="68" t="s">
        <v>1751</v>
      </c>
      <c r="AE248" s="68" t="s">
        <v>1751</v>
      </c>
      <c r="AF248" s="68" t="s">
        <v>1751</v>
      </c>
      <c r="AG248" s="68">
        <v>90705</v>
      </c>
      <c r="AH248" s="68" t="s">
        <v>1751</v>
      </c>
      <c r="AI248" s="68" t="s">
        <v>1751</v>
      </c>
      <c r="AJ248" s="68" t="s">
        <v>1751</v>
      </c>
      <c r="AK248" s="68" t="s">
        <v>1751</v>
      </c>
      <c r="AL248" s="68" t="s">
        <v>1751</v>
      </c>
      <c r="AM248" s="68" t="s">
        <v>1751</v>
      </c>
      <c r="AN248" s="68" t="s">
        <v>1751</v>
      </c>
      <c r="AO248" s="68" t="s">
        <v>1751</v>
      </c>
      <c r="AP248" s="68" t="s">
        <v>1751</v>
      </c>
      <c r="AQ248" s="68" t="s">
        <v>1751</v>
      </c>
      <c r="AR248" s="68">
        <v>147182.5</v>
      </c>
      <c r="AS248" s="68" t="s">
        <v>1751</v>
      </c>
      <c r="AT248" s="68" t="s">
        <v>1751</v>
      </c>
      <c r="AU248" s="68" t="s">
        <v>1751</v>
      </c>
      <c r="AV248" s="68" t="s">
        <v>1751</v>
      </c>
      <c r="AW248" s="68" t="s">
        <v>1751</v>
      </c>
      <c r="AX248" s="68" t="s">
        <v>1751</v>
      </c>
      <c r="AY248" s="68" t="s">
        <v>1751</v>
      </c>
      <c r="AZ248" s="68" t="s">
        <v>1751</v>
      </c>
      <c r="BA248" s="68" t="s">
        <v>1751</v>
      </c>
      <c r="BB248" s="68" t="s">
        <v>1751</v>
      </c>
      <c r="BC248" s="68" t="s">
        <v>1751</v>
      </c>
      <c r="BD248" s="68" t="s">
        <v>1751</v>
      </c>
      <c r="BE248" s="68" t="s">
        <v>1751</v>
      </c>
      <c r="BF248" s="68" t="s">
        <v>1751</v>
      </c>
      <c r="BG248" s="68" t="s">
        <v>1751</v>
      </c>
      <c r="BH248" s="68" t="s">
        <v>1751</v>
      </c>
      <c r="BI248" s="68" t="s">
        <v>1751</v>
      </c>
      <c r="BM248" s="68" t="s">
        <v>1751</v>
      </c>
    </row>
    <row r="249" spans="1:65">
      <c r="A249" s="132">
        <v>45149</v>
      </c>
      <c r="B249" s="68" t="s">
        <v>1751</v>
      </c>
      <c r="C249" s="68" t="s">
        <v>1751</v>
      </c>
      <c r="D249" s="68" t="s">
        <v>1751</v>
      </c>
      <c r="E249" s="68" t="s">
        <v>1751</v>
      </c>
      <c r="F249" s="68" t="s">
        <v>1751</v>
      </c>
      <c r="G249" s="68" t="s">
        <v>1751</v>
      </c>
      <c r="H249" s="68" t="s">
        <v>1751</v>
      </c>
      <c r="I249" s="68" t="s">
        <v>1751</v>
      </c>
      <c r="J249" s="68" t="s">
        <v>1751</v>
      </c>
      <c r="K249" s="68" t="s">
        <v>1751</v>
      </c>
      <c r="L249" s="68" t="s">
        <v>1751</v>
      </c>
      <c r="M249" s="68" t="s">
        <v>1751</v>
      </c>
      <c r="N249" s="68" t="s">
        <v>1751</v>
      </c>
      <c r="O249" s="68" t="s">
        <v>1751</v>
      </c>
      <c r="P249" s="68" t="s">
        <v>1751</v>
      </c>
      <c r="Q249" s="68" t="s">
        <v>1751</v>
      </c>
      <c r="R249" s="68" t="s">
        <v>1751</v>
      </c>
      <c r="S249" s="68" t="s">
        <v>1751</v>
      </c>
      <c r="T249" s="68" t="s">
        <v>1751</v>
      </c>
      <c r="U249" s="68" t="s">
        <v>1751</v>
      </c>
      <c r="V249" s="68" t="s">
        <v>1751</v>
      </c>
      <c r="W249" s="68" t="s">
        <v>1751</v>
      </c>
      <c r="X249" s="68" t="s">
        <v>1751</v>
      </c>
      <c r="Y249" s="68" t="s">
        <v>1751</v>
      </c>
      <c r="Z249" s="68" t="s">
        <v>1751</v>
      </c>
      <c r="AA249" s="68" t="s">
        <v>1751</v>
      </c>
      <c r="AB249" s="68" t="s">
        <v>1751</v>
      </c>
      <c r="AC249" s="68" t="s">
        <v>1751</v>
      </c>
      <c r="AD249" s="68" t="s">
        <v>1751</v>
      </c>
      <c r="AE249" s="68" t="s">
        <v>1751</v>
      </c>
      <c r="AF249" s="68" t="s">
        <v>1751</v>
      </c>
      <c r="AG249" s="68" t="s">
        <v>1751</v>
      </c>
      <c r="AH249" s="68" t="s">
        <v>1751</v>
      </c>
      <c r="AI249" s="68" t="s">
        <v>1751</v>
      </c>
      <c r="AJ249" s="68" t="s">
        <v>1751</v>
      </c>
      <c r="AK249" s="68" t="s">
        <v>1751</v>
      </c>
      <c r="AL249" s="68" t="s">
        <v>1751</v>
      </c>
      <c r="AM249" s="68" t="s">
        <v>1751</v>
      </c>
      <c r="AN249" s="68" t="s">
        <v>1751</v>
      </c>
      <c r="AO249" s="68" t="s">
        <v>1751</v>
      </c>
      <c r="AP249" s="68" t="s">
        <v>1751</v>
      </c>
      <c r="AQ249" s="68" t="s">
        <v>1751</v>
      </c>
      <c r="AR249" s="68" t="s">
        <v>1751</v>
      </c>
      <c r="AS249" s="68" t="s">
        <v>1751</v>
      </c>
      <c r="AT249" s="68" t="s">
        <v>1751</v>
      </c>
      <c r="AU249" s="68" t="s">
        <v>1751</v>
      </c>
      <c r="AV249" s="68" t="s">
        <v>1751</v>
      </c>
      <c r="AW249" s="68" t="s">
        <v>1751</v>
      </c>
      <c r="AX249" s="68" t="s">
        <v>1751</v>
      </c>
      <c r="AY249" s="68" t="s">
        <v>1751</v>
      </c>
      <c r="AZ249" s="68" t="s">
        <v>1751</v>
      </c>
      <c r="BA249" s="68" t="s">
        <v>1751</v>
      </c>
      <c r="BB249" s="68" t="s">
        <v>1751</v>
      </c>
      <c r="BC249" s="68" t="s">
        <v>1751</v>
      </c>
      <c r="BD249" s="68" t="s">
        <v>1751</v>
      </c>
      <c r="BE249" s="68" t="s">
        <v>1751</v>
      </c>
      <c r="BF249" s="68" t="s">
        <v>1751</v>
      </c>
      <c r="BG249" s="68" t="s">
        <v>1751</v>
      </c>
      <c r="BH249" s="68" t="s">
        <v>1751</v>
      </c>
      <c r="BI249" s="68" t="s">
        <v>1751</v>
      </c>
      <c r="BM249" s="68" t="s">
        <v>1751</v>
      </c>
    </row>
    <row r="250" spans="1:65">
      <c r="A250" s="132">
        <v>45150</v>
      </c>
      <c r="B250" s="68" t="s">
        <v>1751</v>
      </c>
      <c r="C250" s="68" t="s">
        <v>1751</v>
      </c>
      <c r="D250" s="68" t="s">
        <v>1751</v>
      </c>
      <c r="E250" s="68" t="s">
        <v>1751</v>
      </c>
      <c r="F250" s="68" t="s">
        <v>1751</v>
      </c>
      <c r="G250" s="68" t="s">
        <v>1751</v>
      </c>
      <c r="H250" s="68" t="s">
        <v>1751</v>
      </c>
      <c r="I250" s="68" t="s">
        <v>1751</v>
      </c>
      <c r="J250" s="68" t="s">
        <v>1751</v>
      </c>
      <c r="K250" s="68" t="s">
        <v>1751</v>
      </c>
      <c r="L250" s="68" t="s">
        <v>1751</v>
      </c>
      <c r="M250" s="68" t="s">
        <v>1751</v>
      </c>
      <c r="N250" s="68" t="s">
        <v>1751</v>
      </c>
      <c r="O250" s="68" t="s">
        <v>1751</v>
      </c>
      <c r="P250" s="68" t="s">
        <v>1751</v>
      </c>
      <c r="Q250" s="68" t="s">
        <v>1751</v>
      </c>
      <c r="R250" s="68" t="s">
        <v>1751</v>
      </c>
      <c r="S250" s="68" t="s">
        <v>1751</v>
      </c>
      <c r="T250" s="68" t="s">
        <v>1751</v>
      </c>
      <c r="U250" s="68" t="s">
        <v>1751</v>
      </c>
      <c r="V250" s="68" t="s">
        <v>1751</v>
      </c>
      <c r="W250" s="68" t="s">
        <v>1751</v>
      </c>
      <c r="X250" s="68" t="s">
        <v>1751</v>
      </c>
      <c r="Y250" s="68" t="s">
        <v>1751</v>
      </c>
      <c r="Z250" s="68" t="s">
        <v>1751</v>
      </c>
      <c r="AA250" s="68" t="s">
        <v>1751</v>
      </c>
      <c r="AB250" s="68" t="s">
        <v>1751</v>
      </c>
      <c r="AC250" s="68" t="s">
        <v>1751</v>
      </c>
      <c r="AD250" s="68" t="s">
        <v>1751</v>
      </c>
      <c r="AE250" s="68" t="s">
        <v>1751</v>
      </c>
      <c r="AF250" s="68" t="s">
        <v>1751</v>
      </c>
      <c r="AG250" s="68" t="s">
        <v>1751</v>
      </c>
      <c r="AH250" s="68" t="s">
        <v>1751</v>
      </c>
      <c r="AI250" s="68" t="s">
        <v>1751</v>
      </c>
      <c r="AJ250" s="68" t="s">
        <v>1751</v>
      </c>
      <c r="AK250" s="68" t="s">
        <v>1751</v>
      </c>
      <c r="AL250" s="68" t="s">
        <v>1751</v>
      </c>
      <c r="AM250" s="68" t="s">
        <v>1751</v>
      </c>
      <c r="AN250" s="68" t="s">
        <v>1751</v>
      </c>
      <c r="AO250" s="68" t="s">
        <v>1751</v>
      </c>
      <c r="AP250" s="68" t="s">
        <v>1751</v>
      </c>
      <c r="AQ250" s="68" t="s">
        <v>1751</v>
      </c>
      <c r="AR250" s="68" t="s">
        <v>1751</v>
      </c>
      <c r="AS250" s="68" t="s">
        <v>1751</v>
      </c>
      <c r="AT250" s="68" t="s">
        <v>1751</v>
      </c>
      <c r="AU250" s="68" t="s">
        <v>1751</v>
      </c>
      <c r="AV250" s="68" t="s">
        <v>1751</v>
      </c>
      <c r="AW250" s="68" t="s">
        <v>1751</v>
      </c>
      <c r="AX250" s="68" t="s">
        <v>1751</v>
      </c>
      <c r="AY250" s="68" t="s">
        <v>1751</v>
      </c>
      <c r="AZ250" s="68" t="s">
        <v>1751</v>
      </c>
      <c r="BA250" s="68" t="s">
        <v>1751</v>
      </c>
      <c r="BB250" s="68" t="s">
        <v>1751</v>
      </c>
      <c r="BC250" s="68" t="s">
        <v>1751</v>
      </c>
      <c r="BD250" s="68" t="s">
        <v>1751</v>
      </c>
      <c r="BE250" s="68" t="s">
        <v>1751</v>
      </c>
      <c r="BF250" s="68" t="s">
        <v>1751</v>
      </c>
      <c r="BG250" s="68" t="s">
        <v>1751</v>
      </c>
      <c r="BH250" s="68" t="s">
        <v>1751</v>
      </c>
      <c r="BI250" s="68" t="s">
        <v>1751</v>
      </c>
      <c r="BM250" s="68" t="s">
        <v>1751</v>
      </c>
    </row>
    <row r="251" spans="1:65">
      <c r="A251" s="132">
        <v>45151</v>
      </c>
      <c r="B251" s="68" t="s">
        <v>1751</v>
      </c>
      <c r="C251" s="68" t="s">
        <v>1751</v>
      </c>
      <c r="D251" s="68" t="s">
        <v>1751</v>
      </c>
      <c r="E251" s="68" t="s">
        <v>1751</v>
      </c>
      <c r="F251" s="68">
        <v>137875</v>
      </c>
      <c r="G251" s="68" t="s">
        <v>1751</v>
      </c>
      <c r="H251" s="68" t="s">
        <v>1751</v>
      </c>
      <c r="I251" s="68">
        <v>40750</v>
      </c>
      <c r="J251" s="68" t="s">
        <v>1751</v>
      </c>
      <c r="K251" s="68" t="s">
        <v>1751</v>
      </c>
      <c r="L251" s="68">
        <v>109637.5</v>
      </c>
      <c r="M251" s="68" t="s">
        <v>1751</v>
      </c>
      <c r="N251" s="68" t="s">
        <v>1751</v>
      </c>
      <c r="O251" s="68" t="s">
        <v>1751</v>
      </c>
      <c r="P251" s="68" t="s">
        <v>1751</v>
      </c>
      <c r="Q251" s="68">
        <v>95344.3</v>
      </c>
      <c r="R251" s="68" t="s">
        <v>1751</v>
      </c>
      <c r="S251" s="68">
        <v>71485</v>
      </c>
      <c r="T251" s="68" t="s">
        <v>1751</v>
      </c>
      <c r="U251" s="68" t="s">
        <v>1751</v>
      </c>
      <c r="V251" s="68" t="s">
        <v>1751</v>
      </c>
      <c r="W251" s="68" t="s">
        <v>1751</v>
      </c>
      <c r="X251" s="68" t="s">
        <v>1751</v>
      </c>
      <c r="Y251" s="68" t="s">
        <v>1751</v>
      </c>
      <c r="Z251" s="68" t="s">
        <v>1751</v>
      </c>
      <c r="AA251" s="68" t="s">
        <v>1751</v>
      </c>
      <c r="AB251" s="68" t="s">
        <v>1751</v>
      </c>
      <c r="AC251" s="68" t="s">
        <v>1751</v>
      </c>
      <c r="AD251" s="68" t="s">
        <v>1751</v>
      </c>
      <c r="AE251" s="68" t="s">
        <v>1751</v>
      </c>
      <c r="AF251" s="68" t="s">
        <v>1751</v>
      </c>
      <c r="AG251" s="68" t="s">
        <v>1751</v>
      </c>
      <c r="AH251" s="68" t="s">
        <v>1751</v>
      </c>
      <c r="AI251" s="68" t="s">
        <v>1751</v>
      </c>
      <c r="AJ251" s="68" t="s">
        <v>1751</v>
      </c>
      <c r="AK251" s="68">
        <v>159045</v>
      </c>
      <c r="AL251" s="68" t="s">
        <v>1751</v>
      </c>
      <c r="AM251" s="68" t="s">
        <v>1751</v>
      </c>
      <c r="AN251" s="68" t="s">
        <v>1751</v>
      </c>
      <c r="AO251" s="68" t="s">
        <v>1751</v>
      </c>
      <c r="AP251" s="68" t="s">
        <v>1751</v>
      </c>
      <c r="AQ251" s="68" t="s">
        <v>1751</v>
      </c>
      <c r="AR251" s="68">
        <v>32401.5</v>
      </c>
      <c r="AS251" s="68" t="s">
        <v>1751</v>
      </c>
      <c r="AT251" s="68" t="s">
        <v>1751</v>
      </c>
      <c r="AU251" s="68" t="s">
        <v>1751</v>
      </c>
      <c r="AV251" s="68" t="s">
        <v>1751</v>
      </c>
      <c r="AW251" s="68" t="s">
        <v>1751</v>
      </c>
      <c r="AX251" s="68" t="s">
        <v>1751</v>
      </c>
      <c r="AY251" s="68" t="s">
        <v>1751</v>
      </c>
      <c r="AZ251" s="68" t="s">
        <v>1751</v>
      </c>
      <c r="BA251" s="68" t="s">
        <v>1751</v>
      </c>
      <c r="BB251" s="68" t="s">
        <v>1751</v>
      </c>
      <c r="BC251" s="68" t="s">
        <v>1751</v>
      </c>
      <c r="BD251" s="68" t="s">
        <v>1751</v>
      </c>
      <c r="BE251" s="68" t="s">
        <v>1751</v>
      </c>
      <c r="BF251" s="68" t="s">
        <v>1751</v>
      </c>
      <c r="BG251" s="68" t="s">
        <v>1751</v>
      </c>
      <c r="BH251" s="68" t="s">
        <v>1751</v>
      </c>
      <c r="BI251" s="68" t="s">
        <v>1751</v>
      </c>
      <c r="BM251" s="68" t="s">
        <v>1751</v>
      </c>
    </row>
    <row r="252" spans="1:65">
      <c r="A252" s="132">
        <v>45152</v>
      </c>
      <c r="B252" s="68">
        <v>1711400</v>
      </c>
      <c r="C252" s="68" t="s">
        <v>1751</v>
      </c>
      <c r="D252" s="68" t="s">
        <v>1751</v>
      </c>
      <c r="E252" s="68" t="s">
        <v>1751</v>
      </c>
      <c r="F252" s="68">
        <v>57885</v>
      </c>
      <c r="G252" s="68" t="s">
        <v>1751</v>
      </c>
      <c r="H252" s="68" t="s">
        <v>1751</v>
      </c>
      <c r="I252" s="68" t="s">
        <v>1751</v>
      </c>
      <c r="J252" s="68" t="s">
        <v>1751</v>
      </c>
      <c r="K252" s="68">
        <v>27750</v>
      </c>
      <c r="L252" s="68">
        <v>44000</v>
      </c>
      <c r="M252" s="68">
        <v>24035</v>
      </c>
      <c r="N252" s="68" t="s">
        <v>1751</v>
      </c>
      <c r="O252" s="68" t="s">
        <v>1751</v>
      </c>
      <c r="P252" s="68" t="s">
        <v>1751</v>
      </c>
      <c r="Q252" s="68">
        <v>9715</v>
      </c>
      <c r="R252" s="68">
        <v>24132.5</v>
      </c>
      <c r="S252" s="68">
        <v>47550</v>
      </c>
      <c r="T252" s="68" t="s">
        <v>1751</v>
      </c>
      <c r="U252" s="68">
        <v>22500</v>
      </c>
      <c r="V252" s="68" t="s">
        <v>1751</v>
      </c>
      <c r="W252" s="68" t="s">
        <v>1751</v>
      </c>
      <c r="X252" s="68" t="s">
        <v>1751</v>
      </c>
      <c r="Y252" s="68" t="s">
        <v>1751</v>
      </c>
      <c r="Z252" s="68" t="s">
        <v>1751</v>
      </c>
      <c r="AA252" s="68" t="s">
        <v>1751</v>
      </c>
      <c r="AB252" s="68" t="s">
        <v>1751</v>
      </c>
      <c r="AC252" s="68" t="s">
        <v>1751</v>
      </c>
      <c r="AD252" s="68" t="s">
        <v>1751</v>
      </c>
      <c r="AE252" s="68" t="s">
        <v>1751</v>
      </c>
      <c r="AF252" s="68" t="s">
        <v>1751</v>
      </c>
      <c r="AG252" s="68">
        <v>44400</v>
      </c>
      <c r="AH252" s="68" t="s">
        <v>1751</v>
      </c>
      <c r="AI252" s="68">
        <v>486024</v>
      </c>
      <c r="AJ252" s="68">
        <v>2100671.1</v>
      </c>
      <c r="AK252" s="68">
        <v>61790</v>
      </c>
      <c r="AL252" s="68" t="s">
        <v>1751</v>
      </c>
      <c r="AM252" s="68" t="s">
        <v>1751</v>
      </c>
      <c r="AN252" s="68" t="s">
        <v>1751</v>
      </c>
      <c r="AO252" s="68" t="s">
        <v>1751</v>
      </c>
      <c r="AP252" s="68" t="s">
        <v>1751</v>
      </c>
      <c r="AQ252" s="68" t="s">
        <v>1751</v>
      </c>
      <c r="AR252" s="68">
        <v>40250</v>
      </c>
      <c r="AS252" s="68" t="s">
        <v>1751</v>
      </c>
      <c r="AT252" s="68" t="s">
        <v>1751</v>
      </c>
      <c r="AU252" s="68" t="s">
        <v>1751</v>
      </c>
      <c r="AV252" s="68" t="s">
        <v>1751</v>
      </c>
      <c r="AW252" s="68" t="s">
        <v>1751</v>
      </c>
      <c r="AX252" s="68" t="s">
        <v>1751</v>
      </c>
      <c r="AY252" s="68" t="s">
        <v>1751</v>
      </c>
      <c r="AZ252" s="68" t="s">
        <v>1751</v>
      </c>
      <c r="BA252" s="68" t="s">
        <v>1751</v>
      </c>
      <c r="BB252" s="68" t="s">
        <v>1751</v>
      </c>
      <c r="BC252" s="68" t="s">
        <v>1751</v>
      </c>
      <c r="BD252" s="68" t="s">
        <v>1751</v>
      </c>
      <c r="BE252" s="68" t="s">
        <v>1751</v>
      </c>
      <c r="BF252" s="68" t="s">
        <v>1751</v>
      </c>
      <c r="BG252" s="68" t="s">
        <v>1751</v>
      </c>
      <c r="BH252" s="68" t="s">
        <v>1751</v>
      </c>
      <c r="BI252" s="68" t="s">
        <v>1751</v>
      </c>
      <c r="BM252" s="68" t="s">
        <v>1751</v>
      </c>
    </row>
    <row r="253" spans="1:65">
      <c r="A253" s="132">
        <v>45153</v>
      </c>
      <c r="B253" s="68" t="s">
        <v>1751</v>
      </c>
      <c r="C253" s="68" t="s">
        <v>1751</v>
      </c>
      <c r="D253" s="68" t="s">
        <v>1751</v>
      </c>
      <c r="E253" s="68">
        <v>23520</v>
      </c>
      <c r="F253" s="68">
        <v>138125</v>
      </c>
      <c r="G253" s="68" t="s">
        <v>1751</v>
      </c>
      <c r="H253" s="68" t="s">
        <v>1751</v>
      </c>
      <c r="I253" s="68" t="s">
        <v>1751</v>
      </c>
      <c r="J253" s="68" t="s">
        <v>1751</v>
      </c>
      <c r="K253" s="68">
        <v>19775</v>
      </c>
      <c r="L253" s="68" t="s">
        <v>1751</v>
      </c>
      <c r="M253" s="68" t="s">
        <v>1751</v>
      </c>
      <c r="N253" s="68" t="s">
        <v>1751</v>
      </c>
      <c r="O253" s="68" t="s">
        <v>1751</v>
      </c>
      <c r="P253" s="68" t="s">
        <v>1751</v>
      </c>
      <c r="Q253" s="68">
        <v>9525</v>
      </c>
      <c r="R253" s="68" t="s">
        <v>1751</v>
      </c>
      <c r="S253" s="68" t="s">
        <v>1751</v>
      </c>
      <c r="T253" s="68" t="s">
        <v>1751</v>
      </c>
      <c r="U253" s="68" t="s">
        <v>1751</v>
      </c>
      <c r="V253" s="68" t="s">
        <v>1751</v>
      </c>
      <c r="W253" s="68">
        <v>10120350</v>
      </c>
      <c r="X253" s="68">
        <v>11657750</v>
      </c>
      <c r="Y253" s="68" t="s">
        <v>1751</v>
      </c>
      <c r="Z253" s="68" t="s">
        <v>1751</v>
      </c>
      <c r="AA253" s="68" t="s">
        <v>1751</v>
      </c>
      <c r="AB253" s="68" t="s">
        <v>1751</v>
      </c>
      <c r="AC253" s="68" t="s">
        <v>1751</v>
      </c>
      <c r="AD253" s="68" t="s">
        <v>1751</v>
      </c>
      <c r="AE253" s="68">
        <v>4013220</v>
      </c>
      <c r="AF253" s="68">
        <v>165075</v>
      </c>
      <c r="AG253" s="68">
        <v>53976</v>
      </c>
      <c r="AH253" s="68" t="s">
        <v>1751</v>
      </c>
      <c r="AI253" s="68">
        <v>487076</v>
      </c>
      <c r="AJ253" s="68" t="s">
        <v>1751</v>
      </c>
      <c r="AK253" s="68">
        <v>28500</v>
      </c>
      <c r="AL253" s="68" t="s">
        <v>1751</v>
      </c>
      <c r="AM253" s="68" t="s">
        <v>1751</v>
      </c>
      <c r="AN253" s="68" t="s">
        <v>1751</v>
      </c>
      <c r="AO253" s="68" t="s">
        <v>1751</v>
      </c>
      <c r="AP253" s="68">
        <v>5880340</v>
      </c>
      <c r="AQ253" s="68" t="s">
        <v>1751</v>
      </c>
      <c r="AR253" s="68">
        <v>92650</v>
      </c>
      <c r="AS253" s="68">
        <v>353260</v>
      </c>
      <c r="AT253" s="68" t="s">
        <v>1751</v>
      </c>
      <c r="AU253" s="68" t="s">
        <v>1751</v>
      </c>
      <c r="AV253" s="68" t="s">
        <v>1751</v>
      </c>
      <c r="AW253" s="68" t="s">
        <v>1751</v>
      </c>
      <c r="AX253" s="68" t="s">
        <v>1751</v>
      </c>
      <c r="AY253" s="68">
        <v>39250</v>
      </c>
      <c r="AZ253" s="68" t="s">
        <v>1751</v>
      </c>
      <c r="BA253" s="68" t="s">
        <v>1751</v>
      </c>
      <c r="BB253" s="68" t="s">
        <v>1751</v>
      </c>
      <c r="BC253" s="68" t="s">
        <v>1751</v>
      </c>
      <c r="BD253" s="68" t="s">
        <v>1751</v>
      </c>
      <c r="BE253" s="68" t="s">
        <v>1751</v>
      </c>
      <c r="BF253" s="68" t="s">
        <v>1751</v>
      </c>
      <c r="BG253" s="68" t="s">
        <v>1751</v>
      </c>
      <c r="BH253" s="68" t="s">
        <v>1751</v>
      </c>
      <c r="BI253" s="68" t="s">
        <v>1751</v>
      </c>
      <c r="BM253" s="68" t="s">
        <v>1751</v>
      </c>
    </row>
    <row r="254" spans="1:65">
      <c r="A254" s="132">
        <v>45154</v>
      </c>
      <c r="B254" s="68" t="s">
        <v>1751</v>
      </c>
      <c r="C254" s="68" t="s">
        <v>1751</v>
      </c>
      <c r="D254" s="68" t="s">
        <v>1751</v>
      </c>
      <c r="E254" s="68" t="s">
        <v>1751</v>
      </c>
      <c r="F254" s="68">
        <v>79000</v>
      </c>
      <c r="G254" s="68" t="s">
        <v>1751</v>
      </c>
      <c r="H254" s="68" t="s">
        <v>1751</v>
      </c>
      <c r="I254" s="68" t="s">
        <v>1751</v>
      </c>
      <c r="J254" s="68" t="s">
        <v>1751</v>
      </c>
      <c r="K254" s="68" t="s">
        <v>1751</v>
      </c>
      <c r="L254" s="68">
        <v>444465</v>
      </c>
      <c r="M254" s="68" t="s">
        <v>1751</v>
      </c>
      <c r="N254" s="68" t="s">
        <v>1751</v>
      </c>
      <c r="O254" s="68">
        <v>20350</v>
      </c>
      <c r="P254" s="68" t="s">
        <v>1751</v>
      </c>
      <c r="Q254" s="68" t="s">
        <v>1751</v>
      </c>
      <c r="R254" s="68" t="s">
        <v>1751</v>
      </c>
      <c r="S254" s="68" t="s">
        <v>1751</v>
      </c>
      <c r="T254" s="68" t="s">
        <v>1751</v>
      </c>
      <c r="U254" s="68">
        <v>44600</v>
      </c>
      <c r="V254" s="68" t="s">
        <v>1751</v>
      </c>
      <c r="W254" s="68" t="s">
        <v>1751</v>
      </c>
      <c r="X254" s="68" t="s">
        <v>1751</v>
      </c>
      <c r="Y254" s="68" t="s">
        <v>1751</v>
      </c>
      <c r="Z254" s="68" t="s">
        <v>1751</v>
      </c>
      <c r="AA254" s="68" t="s">
        <v>1751</v>
      </c>
      <c r="AB254" s="68" t="s">
        <v>1751</v>
      </c>
      <c r="AC254" s="68" t="s">
        <v>1751</v>
      </c>
      <c r="AD254" s="68" t="s">
        <v>1751</v>
      </c>
      <c r="AE254" s="68" t="s">
        <v>1751</v>
      </c>
      <c r="AF254" s="68" t="s">
        <v>1751</v>
      </c>
      <c r="AG254" s="68">
        <v>45592.800000000003</v>
      </c>
      <c r="AH254" s="68" t="s">
        <v>1751</v>
      </c>
      <c r="AI254" s="68" t="s">
        <v>1751</v>
      </c>
      <c r="AJ254" s="68" t="s">
        <v>1751</v>
      </c>
      <c r="AK254" s="68">
        <v>9318</v>
      </c>
      <c r="AL254" s="68" t="s">
        <v>1751</v>
      </c>
      <c r="AM254" s="68" t="s">
        <v>1751</v>
      </c>
      <c r="AN254" s="68" t="s">
        <v>1751</v>
      </c>
      <c r="AO254" s="68" t="s">
        <v>1751</v>
      </c>
      <c r="AP254" s="68" t="s">
        <v>1751</v>
      </c>
      <c r="AQ254" s="68" t="s">
        <v>1751</v>
      </c>
      <c r="AR254" s="68" t="s">
        <v>1751</v>
      </c>
      <c r="AS254" s="68" t="s">
        <v>1751</v>
      </c>
      <c r="AT254" s="68" t="s">
        <v>1751</v>
      </c>
      <c r="AU254" s="68" t="s">
        <v>1751</v>
      </c>
      <c r="AV254" s="68" t="s">
        <v>1751</v>
      </c>
      <c r="AW254" s="68" t="s">
        <v>1751</v>
      </c>
      <c r="AX254" s="68" t="s">
        <v>1751</v>
      </c>
      <c r="AY254" s="68">
        <v>58250</v>
      </c>
      <c r="AZ254" s="68" t="s">
        <v>1751</v>
      </c>
      <c r="BA254" s="68" t="s">
        <v>1751</v>
      </c>
      <c r="BB254" s="68" t="s">
        <v>1751</v>
      </c>
      <c r="BC254" s="68" t="s">
        <v>1751</v>
      </c>
      <c r="BD254" s="68" t="s">
        <v>1751</v>
      </c>
      <c r="BE254" s="68" t="s">
        <v>1751</v>
      </c>
      <c r="BF254" s="68" t="s">
        <v>1751</v>
      </c>
      <c r="BG254" s="68" t="s">
        <v>1751</v>
      </c>
      <c r="BH254" s="68" t="s">
        <v>1751</v>
      </c>
      <c r="BI254" s="68" t="s">
        <v>1751</v>
      </c>
      <c r="BM254" s="68" t="s">
        <v>1751</v>
      </c>
    </row>
    <row r="255" spans="1:65">
      <c r="A255" s="132">
        <v>45155</v>
      </c>
      <c r="B255" s="68" t="s">
        <v>1751</v>
      </c>
      <c r="C255" s="68" t="s">
        <v>1751</v>
      </c>
      <c r="D255" s="68" t="s">
        <v>1751</v>
      </c>
      <c r="E255" s="68" t="s">
        <v>1751</v>
      </c>
      <c r="F255" s="68" t="s">
        <v>1751</v>
      </c>
      <c r="G255" s="68" t="s">
        <v>1751</v>
      </c>
      <c r="H255" s="68" t="s">
        <v>1751</v>
      </c>
      <c r="I255" s="68" t="s">
        <v>1751</v>
      </c>
      <c r="J255" s="68" t="s">
        <v>1751</v>
      </c>
      <c r="K255" s="68">
        <v>19750</v>
      </c>
      <c r="L255" s="68">
        <v>67282.5</v>
      </c>
      <c r="M255" s="68" t="s">
        <v>1751</v>
      </c>
      <c r="N255" s="68" t="s">
        <v>1751</v>
      </c>
      <c r="O255" s="68" t="s">
        <v>1751</v>
      </c>
      <c r="P255" s="68" t="s">
        <v>1751</v>
      </c>
      <c r="Q255" s="68">
        <v>494493.5</v>
      </c>
      <c r="R255" s="68" t="s">
        <v>1751</v>
      </c>
      <c r="S255" s="68">
        <v>93200</v>
      </c>
      <c r="T255" s="68" t="s">
        <v>1751</v>
      </c>
      <c r="U255" s="68">
        <v>22500</v>
      </c>
      <c r="V255" s="68" t="s">
        <v>1751</v>
      </c>
      <c r="W255" s="68" t="s">
        <v>1751</v>
      </c>
      <c r="X255" s="68" t="s">
        <v>1751</v>
      </c>
      <c r="Y255" s="68" t="s">
        <v>1751</v>
      </c>
      <c r="Z255" s="68" t="s">
        <v>1751</v>
      </c>
      <c r="AA255" s="68" t="s">
        <v>1751</v>
      </c>
      <c r="AB255" s="68" t="s">
        <v>1751</v>
      </c>
      <c r="AC255" s="68" t="s">
        <v>1751</v>
      </c>
      <c r="AD255" s="68" t="s">
        <v>1751</v>
      </c>
      <c r="AE255" s="68" t="s">
        <v>1751</v>
      </c>
      <c r="AF255" s="68" t="s">
        <v>1751</v>
      </c>
      <c r="AG255" s="68">
        <v>22380</v>
      </c>
      <c r="AH255" s="68" t="s">
        <v>1751</v>
      </c>
      <c r="AI255" s="68" t="s">
        <v>1751</v>
      </c>
      <c r="AJ255" s="68" t="s">
        <v>1751</v>
      </c>
      <c r="AK255" s="68">
        <v>19014</v>
      </c>
      <c r="AL255" s="68" t="s">
        <v>1751</v>
      </c>
      <c r="AM255" s="68" t="s">
        <v>1751</v>
      </c>
      <c r="AN255" s="68" t="s">
        <v>1751</v>
      </c>
      <c r="AO255" s="68" t="s">
        <v>1751</v>
      </c>
      <c r="AP255" s="68" t="s">
        <v>1751</v>
      </c>
      <c r="AQ255" s="68" t="s">
        <v>1751</v>
      </c>
      <c r="AR255" s="68">
        <v>19875</v>
      </c>
      <c r="AS255" s="68" t="s">
        <v>1751</v>
      </c>
      <c r="AT255" s="68" t="s">
        <v>1751</v>
      </c>
      <c r="AU255" s="68" t="s">
        <v>1751</v>
      </c>
      <c r="AV255" s="68" t="s">
        <v>1751</v>
      </c>
      <c r="AW255" s="68" t="s">
        <v>1751</v>
      </c>
      <c r="AX255" s="68" t="s">
        <v>1751</v>
      </c>
      <c r="AY255" s="68">
        <v>38400</v>
      </c>
      <c r="AZ255" s="68" t="s">
        <v>1751</v>
      </c>
      <c r="BA255" s="68" t="s">
        <v>1751</v>
      </c>
      <c r="BB255" s="68" t="s">
        <v>1751</v>
      </c>
      <c r="BC255" s="68" t="s">
        <v>1751</v>
      </c>
      <c r="BD255" s="68" t="s">
        <v>1751</v>
      </c>
      <c r="BE255" s="68" t="s">
        <v>1751</v>
      </c>
      <c r="BF255" s="68" t="s">
        <v>1751</v>
      </c>
      <c r="BG255" s="68" t="s">
        <v>1751</v>
      </c>
      <c r="BH255" s="68" t="s">
        <v>1751</v>
      </c>
      <c r="BI255" s="68" t="s">
        <v>1751</v>
      </c>
      <c r="BM255" s="68" t="s">
        <v>1751</v>
      </c>
    </row>
    <row r="256" spans="1:65">
      <c r="A256" s="132">
        <v>45156</v>
      </c>
      <c r="B256" s="68" t="s">
        <v>1751</v>
      </c>
      <c r="C256" s="68" t="s">
        <v>1751</v>
      </c>
      <c r="D256" s="68" t="s">
        <v>1751</v>
      </c>
      <c r="E256" s="68" t="s">
        <v>1751</v>
      </c>
      <c r="F256" s="68" t="s">
        <v>1751</v>
      </c>
      <c r="G256" s="68" t="s">
        <v>1751</v>
      </c>
      <c r="H256" s="68" t="s">
        <v>1751</v>
      </c>
      <c r="I256" s="68" t="s">
        <v>1751</v>
      </c>
      <c r="J256" s="68" t="s">
        <v>1751</v>
      </c>
      <c r="K256" s="68" t="s">
        <v>1751</v>
      </c>
      <c r="L256" s="68" t="s">
        <v>1751</v>
      </c>
      <c r="M256" s="68" t="s">
        <v>1751</v>
      </c>
      <c r="N256" s="68" t="s">
        <v>1751</v>
      </c>
      <c r="O256" s="68" t="s">
        <v>1751</v>
      </c>
      <c r="P256" s="68" t="s">
        <v>1751</v>
      </c>
      <c r="Q256" s="68" t="s">
        <v>1751</v>
      </c>
      <c r="R256" s="68" t="s">
        <v>1751</v>
      </c>
      <c r="S256" s="68" t="s">
        <v>1751</v>
      </c>
      <c r="T256" s="68" t="s">
        <v>1751</v>
      </c>
      <c r="U256" s="68" t="s">
        <v>1751</v>
      </c>
      <c r="V256" s="68" t="s">
        <v>1751</v>
      </c>
      <c r="W256" s="68" t="s">
        <v>1751</v>
      </c>
      <c r="X256" s="68" t="s">
        <v>1751</v>
      </c>
      <c r="Y256" s="68" t="s">
        <v>1751</v>
      </c>
      <c r="Z256" s="68" t="s">
        <v>1751</v>
      </c>
      <c r="AA256" s="68" t="s">
        <v>1751</v>
      </c>
      <c r="AB256" s="68" t="s">
        <v>1751</v>
      </c>
      <c r="AC256" s="68" t="s">
        <v>1751</v>
      </c>
      <c r="AD256" s="68" t="s">
        <v>1751</v>
      </c>
      <c r="AE256" s="68" t="s">
        <v>1751</v>
      </c>
      <c r="AF256" s="68" t="s">
        <v>1751</v>
      </c>
      <c r="AG256" s="68" t="s">
        <v>1751</v>
      </c>
      <c r="AH256" s="68" t="s">
        <v>1751</v>
      </c>
      <c r="AI256" s="68" t="s">
        <v>1751</v>
      </c>
      <c r="AJ256" s="68" t="s">
        <v>1751</v>
      </c>
      <c r="AK256" s="68" t="s">
        <v>1751</v>
      </c>
      <c r="AL256" s="68" t="s">
        <v>1751</v>
      </c>
      <c r="AM256" s="68" t="s">
        <v>1751</v>
      </c>
      <c r="AN256" s="68" t="s">
        <v>1751</v>
      </c>
      <c r="AO256" s="68" t="s">
        <v>1751</v>
      </c>
      <c r="AP256" s="68" t="s">
        <v>1751</v>
      </c>
      <c r="AQ256" s="68" t="s">
        <v>1751</v>
      </c>
      <c r="AR256" s="68" t="s">
        <v>1751</v>
      </c>
      <c r="AS256" s="68" t="s">
        <v>1751</v>
      </c>
      <c r="AT256" s="68" t="s">
        <v>1751</v>
      </c>
      <c r="AU256" s="68" t="s">
        <v>1751</v>
      </c>
      <c r="AV256" s="68" t="s">
        <v>1751</v>
      </c>
      <c r="AW256" s="68" t="s">
        <v>1751</v>
      </c>
      <c r="AX256" s="68" t="s">
        <v>1751</v>
      </c>
      <c r="AY256" s="68" t="s">
        <v>1751</v>
      </c>
      <c r="AZ256" s="68" t="s">
        <v>1751</v>
      </c>
      <c r="BA256" s="68" t="s">
        <v>1751</v>
      </c>
      <c r="BB256" s="68" t="s">
        <v>1751</v>
      </c>
      <c r="BC256" s="68" t="s">
        <v>1751</v>
      </c>
      <c r="BD256" s="68" t="s">
        <v>1751</v>
      </c>
      <c r="BE256" s="68" t="s">
        <v>1751</v>
      </c>
      <c r="BF256" s="68" t="s">
        <v>1751</v>
      </c>
      <c r="BG256" s="68" t="s">
        <v>1751</v>
      </c>
      <c r="BH256" s="68" t="s">
        <v>1751</v>
      </c>
      <c r="BI256" s="68" t="s">
        <v>1751</v>
      </c>
      <c r="BM256" s="68" t="s">
        <v>1751</v>
      </c>
    </row>
    <row r="257" spans="1:65">
      <c r="A257" s="132">
        <v>45157</v>
      </c>
      <c r="B257" s="68" t="s">
        <v>1751</v>
      </c>
      <c r="C257" s="68" t="s">
        <v>1751</v>
      </c>
      <c r="D257" s="68" t="s">
        <v>1751</v>
      </c>
      <c r="E257" s="68" t="s">
        <v>1751</v>
      </c>
      <c r="F257" s="68" t="s">
        <v>1751</v>
      </c>
      <c r="G257" s="68" t="s">
        <v>1751</v>
      </c>
      <c r="H257" s="68" t="s">
        <v>1751</v>
      </c>
      <c r="I257" s="68" t="s">
        <v>1751</v>
      </c>
      <c r="J257" s="68" t="s">
        <v>1751</v>
      </c>
      <c r="K257" s="68" t="s">
        <v>1751</v>
      </c>
      <c r="L257" s="68" t="s">
        <v>1751</v>
      </c>
      <c r="M257" s="68" t="s">
        <v>1751</v>
      </c>
      <c r="N257" s="68" t="s">
        <v>1751</v>
      </c>
      <c r="O257" s="68" t="s">
        <v>1751</v>
      </c>
      <c r="P257" s="68" t="s">
        <v>1751</v>
      </c>
      <c r="Q257" s="68" t="s">
        <v>1751</v>
      </c>
      <c r="R257" s="68" t="s">
        <v>1751</v>
      </c>
      <c r="S257" s="68" t="s">
        <v>1751</v>
      </c>
      <c r="T257" s="68" t="s">
        <v>1751</v>
      </c>
      <c r="U257" s="68" t="s">
        <v>1751</v>
      </c>
      <c r="V257" s="68" t="s">
        <v>1751</v>
      </c>
      <c r="W257" s="68" t="s">
        <v>1751</v>
      </c>
      <c r="X257" s="68" t="s">
        <v>1751</v>
      </c>
      <c r="Y257" s="68" t="s">
        <v>1751</v>
      </c>
      <c r="Z257" s="68" t="s">
        <v>1751</v>
      </c>
      <c r="AA257" s="68" t="s">
        <v>1751</v>
      </c>
      <c r="AB257" s="68" t="s">
        <v>1751</v>
      </c>
      <c r="AC257" s="68" t="s">
        <v>1751</v>
      </c>
      <c r="AD257" s="68" t="s">
        <v>1751</v>
      </c>
      <c r="AE257" s="68" t="s">
        <v>1751</v>
      </c>
      <c r="AF257" s="68" t="s">
        <v>1751</v>
      </c>
      <c r="AG257" s="68" t="s">
        <v>1751</v>
      </c>
      <c r="AH257" s="68" t="s">
        <v>1751</v>
      </c>
      <c r="AI257" s="68" t="s">
        <v>1751</v>
      </c>
      <c r="AJ257" s="68" t="s">
        <v>1751</v>
      </c>
      <c r="AK257" s="68" t="s">
        <v>1751</v>
      </c>
      <c r="AL257" s="68" t="s">
        <v>1751</v>
      </c>
      <c r="AM257" s="68" t="s">
        <v>1751</v>
      </c>
      <c r="AN257" s="68" t="s">
        <v>1751</v>
      </c>
      <c r="AO257" s="68" t="s">
        <v>1751</v>
      </c>
      <c r="AP257" s="68" t="s">
        <v>1751</v>
      </c>
      <c r="AQ257" s="68" t="s">
        <v>1751</v>
      </c>
      <c r="AR257" s="68" t="s">
        <v>1751</v>
      </c>
      <c r="AS257" s="68" t="s">
        <v>1751</v>
      </c>
      <c r="AT257" s="68" t="s">
        <v>1751</v>
      </c>
      <c r="AU257" s="68" t="s">
        <v>1751</v>
      </c>
      <c r="AV257" s="68" t="s">
        <v>1751</v>
      </c>
      <c r="AW257" s="68" t="s">
        <v>1751</v>
      </c>
      <c r="AX257" s="68" t="s">
        <v>1751</v>
      </c>
      <c r="AY257" s="68" t="s">
        <v>1751</v>
      </c>
      <c r="AZ257" s="68" t="s">
        <v>1751</v>
      </c>
      <c r="BA257" s="68" t="s">
        <v>1751</v>
      </c>
      <c r="BB257" s="68" t="s">
        <v>1751</v>
      </c>
      <c r="BC257" s="68" t="s">
        <v>1751</v>
      </c>
      <c r="BD257" s="68" t="s">
        <v>1751</v>
      </c>
      <c r="BE257" s="68" t="s">
        <v>1751</v>
      </c>
      <c r="BF257" s="68" t="s">
        <v>1751</v>
      </c>
      <c r="BG257" s="68" t="s">
        <v>1751</v>
      </c>
      <c r="BH257" s="68" t="s">
        <v>1751</v>
      </c>
      <c r="BI257" s="68" t="s">
        <v>1751</v>
      </c>
      <c r="BM257" s="68" t="s">
        <v>1751</v>
      </c>
    </row>
    <row r="258" spans="1:65">
      <c r="A258" s="132">
        <v>45158</v>
      </c>
      <c r="B258" s="68" t="s">
        <v>1751</v>
      </c>
      <c r="C258" s="68" t="s">
        <v>1751</v>
      </c>
      <c r="D258" s="68" t="s">
        <v>1751</v>
      </c>
      <c r="E258" s="68" t="s">
        <v>1751</v>
      </c>
      <c r="F258" s="68" t="s">
        <v>1751</v>
      </c>
      <c r="G258" s="68" t="s">
        <v>1751</v>
      </c>
      <c r="H258" s="68" t="s">
        <v>1751</v>
      </c>
      <c r="I258" s="68" t="s">
        <v>1751</v>
      </c>
      <c r="J258" s="68" t="s">
        <v>1751</v>
      </c>
      <c r="K258" s="68" t="s">
        <v>1751</v>
      </c>
      <c r="L258" s="68">
        <v>183867</v>
      </c>
      <c r="M258" s="68" t="s">
        <v>1751</v>
      </c>
      <c r="N258" s="68" t="s">
        <v>1751</v>
      </c>
      <c r="O258" s="68">
        <v>218700</v>
      </c>
      <c r="P258" s="68" t="s">
        <v>1751</v>
      </c>
      <c r="Q258" s="68" t="s">
        <v>1751</v>
      </c>
      <c r="R258" s="68" t="s">
        <v>1751</v>
      </c>
      <c r="S258" s="68" t="s">
        <v>1751</v>
      </c>
      <c r="T258" s="68" t="s">
        <v>1751</v>
      </c>
      <c r="U258" s="68">
        <v>44635</v>
      </c>
      <c r="V258" s="68" t="s">
        <v>1751</v>
      </c>
      <c r="W258" s="68" t="s">
        <v>1751</v>
      </c>
      <c r="X258" s="68" t="s">
        <v>1751</v>
      </c>
      <c r="Y258" s="68" t="s">
        <v>1751</v>
      </c>
      <c r="Z258" s="68" t="s">
        <v>1751</v>
      </c>
      <c r="AA258" s="68" t="s">
        <v>1751</v>
      </c>
      <c r="AB258" s="68" t="s">
        <v>1751</v>
      </c>
      <c r="AC258" s="68" t="s">
        <v>1751</v>
      </c>
      <c r="AD258" s="68" t="s">
        <v>1751</v>
      </c>
      <c r="AE258" s="68">
        <v>146975.79999999999</v>
      </c>
      <c r="AF258" s="68" t="s">
        <v>1751</v>
      </c>
      <c r="AG258" s="68">
        <v>10043</v>
      </c>
      <c r="AH258" s="68" t="s">
        <v>1751</v>
      </c>
      <c r="AI258" s="68" t="s">
        <v>1751</v>
      </c>
      <c r="AJ258" s="68" t="s">
        <v>1751</v>
      </c>
      <c r="AK258" s="68" t="s">
        <v>1751</v>
      </c>
      <c r="AL258" s="68" t="s">
        <v>1751</v>
      </c>
      <c r="AM258" s="68" t="s">
        <v>1751</v>
      </c>
      <c r="AN258" s="68" t="s">
        <v>1751</v>
      </c>
      <c r="AO258" s="68" t="s">
        <v>1751</v>
      </c>
      <c r="AP258" s="68" t="s">
        <v>1751</v>
      </c>
      <c r="AQ258" s="68" t="s">
        <v>1751</v>
      </c>
      <c r="AR258" s="68">
        <v>19625</v>
      </c>
      <c r="AS258" s="68" t="s">
        <v>1751</v>
      </c>
      <c r="AT258" s="68" t="s">
        <v>1751</v>
      </c>
      <c r="AU258" s="68" t="s">
        <v>1751</v>
      </c>
      <c r="AV258" s="68" t="s">
        <v>1751</v>
      </c>
      <c r="AW258" s="68" t="s">
        <v>1751</v>
      </c>
      <c r="AX258" s="68" t="s">
        <v>1751</v>
      </c>
      <c r="AY258" s="68" t="s">
        <v>1751</v>
      </c>
      <c r="AZ258" s="68" t="s">
        <v>1751</v>
      </c>
      <c r="BA258" s="68" t="s">
        <v>1751</v>
      </c>
      <c r="BB258" s="68" t="s">
        <v>1751</v>
      </c>
      <c r="BC258" s="68" t="s">
        <v>1751</v>
      </c>
      <c r="BD258" s="68" t="s">
        <v>1751</v>
      </c>
      <c r="BE258" s="68" t="s">
        <v>1751</v>
      </c>
      <c r="BF258" s="68" t="s">
        <v>1751</v>
      </c>
      <c r="BG258" s="68" t="s">
        <v>1751</v>
      </c>
      <c r="BH258" s="68" t="s">
        <v>1751</v>
      </c>
      <c r="BI258" s="68" t="s">
        <v>1751</v>
      </c>
      <c r="BM258" s="68" t="s">
        <v>1751</v>
      </c>
    </row>
    <row r="259" spans="1:65">
      <c r="A259" s="132">
        <v>45159</v>
      </c>
      <c r="B259" s="68">
        <v>154300</v>
      </c>
      <c r="C259" s="68">
        <v>110525</v>
      </c>
      <c r="D259" s="68" t="s">
        <v>1751</v>
      </c>
      <c r="E259" s="68">
        <v>46594</v>
      </c>
      <c r="F259" s="68" t="s">
        <v>1751</v>
      </c>
      <c r="G259" s="68" t="s">
        <v>1751</v>
      </c>
      <c r="H259" s="68" t="s">
        <v>1751</v>
      </c>
      <c r="I259" s="68" t="s">
        <v>1751</v>
      </c>
      <c r="J259" s="68" t="s">
        <v>1751</v>
      </c>
      <c r="K259" s="68">
        <v>8058</v>
      </c>
      <c r="L259" s="68">
        <v>250867.5</v>
      </c>
      <c r="M259" s="68" t="s">
        <v>1751</v>
      </c>
      <c r="N259" s="68" t="s">
        <v>1751</v>
      </c>
      <c r="O259" s="68" t="s">
        <v>1751</v>
      </c>
      <c r="P259" s="68" t="s">
        <v>1751</v>
      </c>
      <c r="Q259" s="68" t="s">
        <v>1751</v>
      </c>
      <c r="R259" s="68" t="s">
        <v>1751</v>
      </c>
      <c r="S259" s="68" t="s">
        <v>1751</v>
      </c>
      <c r="T259" s="68" t="s">
        <v>1751</v>
      </c>
      <c r="U259" s="68" t="s">
        <v>1751</v>
      </c>
      <c r="V259" s="68">
        <v>24340</v>
      </c>
      <c r="W259" s="68" t="s">
        <v>1751</v>
      </c>
      <c r="X259" s="68" t="s">
        <v>1751</v>
      </c>
      <c r="Y259" s="68" t="s">
        <v>1751</v>
      </c>
      <c r="Z259" s="68" t="s">
        <v>1751</v>
      </c>
      <c r="AA259" s="68" t="s">
        <v>1751</v>
      </c>
      <c r="AB259" s="68" t="s">
        <v>1751</v>
      </c>
      <c r="AC259" s="68" t="s">
        <v>1751</v>
      </c>
      <c r="AD259" s="68" t="s">
        <v>1751</v>
      </c>
      <c r="AE259" s="68">
        <v>220730</v>
      </c>
      <c r="AF259" s="68" t="s">
        <v>1751</v>
      </c>
      <c r="AG259" s="68">
        <v>89513.3</v>
      </c>
      <c r="AH259" s="68">
        <v>24500</v>
      </c>
      <c r="AI259" s="68" t="s">
        <v>1751</v>
      </c>
      <c r="AJ259" s="68" t="s">
        <v>1751</v>
      </c>
      <c r="AK259" s="68" t="s">
        <v>1751</v>
      </c>
      <c r="AL259" s="68" t="s">
        <v>1751</v>
      </c>
      <c r="AM259" s="68" t="s">
        <v>1751</v>
      </c>
      <c r="AN259" s="68" t="s">
        <v>1751</v>
      </c>
      <c r="AO259" s="68" t="s">
        <v>1751</v>
      </c>
      <c r="AP259" s="68" t="s">
        <v>1751</v>
      </c>
      <c r="AQ259" s="68" t="s">
        <v>1751</v>
      </c>
      <c r="AR259" s="68" t="s">
        <v>1751</v>
      </c>
      <c r="AS259" s="68" t="s">
        <v>1751</v>
      </c>
      <c r="AT259" s="68" t="s">
        <v>1751</v>
      </c>
      <c r="AU259" s="68" t="s">
        <v>1751</v>
      </c>
      <c r="AV259" s="68" t="s">
        <v>1751</v>
      </c>
      <c r="AW259" s="68" t="s">
        <v>1751</v>
      </c>
      <c r="AX259" s="68" t="s">
        <v>1751</v>
      </c>
      <c r="AY259" s="68" t="s">
        <v>1751</v>
      </c>
      <c r="AZ259" s="68" t="s">
        <v>1751</v>
      </c>
      <c r="BA259" s="68" t="s">
        <v>1751</v>
      </c>
      <c r="BB259" s="68" t="s">
        <v>1751</v>
      </c>
      <c r="BC259" s="68" t="s">
        <v>1751</v>
      </c>
      <c r="BD259" s="68" t="s">
        <v>1751</v>
      </c>
      <c r="BE259" s="68" t="s">
        <v>1751</v>
      </c>
      <c r="BF259" s="68" t="s">
        <v>1751</v>
      </c>
      <c r="BG259" s="68" t="s">
        <v>1751</v>
      </c>
      <c r="BH259" s="68" t="s">
        <v>1751</v>
      </c>
      <c r="BI259" s="68" t="s">
        <v>1751</v>
      </c>
      <c r="BM259" s="68" t="s">
        <v>1751</v>
      </c>
    </row>
    <row r="260" spans="1:65">
      <c r="A260" s="132">
        <v>45160</v>
      </c>
      <c r="B260" s="68">
        <v>171790</v>
      </c>
      <c r="C260" s="68">
        <v>197832.9</v>
      </c>
      <c r="D260" s="68">
        <v>65700</v>
      </c>
      <c r="E260" s="68">
        <v>40000</v>
      </c>
      <c r="F260" s="68">
        <v>19502.5</v>
      </c>
      <c r="G260" s="68" t="s">
        <v>1751</v>
      </c>
      <c r="H260" s="68" t="s">
        <v>1751</v>
      </c>
      <c r="I260" s="68" t="s">
        <v>1751</v>
      </c>
      <c r="J260" s="68" t="s">
        <v>1751</v>
      </c>
      <c r="K260" s="68">
        <v>16599</v>
      </c>
      <c r="L260" s="68">
        <v>59395</v>
      </c>
      <c r="M260" s="68" t="s">
        <v>1751</v>
      </c>
      <c r="N260" s="68" t="s">
        <v>1751</v>
      </c>
      <c r="O260" s="68">
        <v>60005</v>
      </c>
      <c r="P260" s="68" t="s">
        <v>1751</v>
      </c>
      <c r="Q260" s="68">
        <v>208665.2</v>
      </c>
      <c r="R260" s="68" t="s">
        <v>1751</v>
      </c>
      <c r="S260" s="68" t="s">
        <v>1751</v>
      </c>
      <c r="T260" s="68" t="s">
        <v>1751</v>
      </c>
      <c r="U260" s="68">
        <v>22252.5</v>
      </c>
      <c r="V260" s="68" t="s">
        <v>1751</v>
      </c>
      <c r="W260" s="68" t="s">
        <v>1751</v>
      </c>
      <c r="X260" s="68" t="s">
        <v>1751</v>
      </c>
      <c r="Y260" s="68" t="s">
        <v>1751</v>
      </c>
      <c r="Z260" s="68" t="s">
        <v>1751</v>
      </c>
      <c r="AA260" s="68" t="s">
        <v>1751</v>
      </c>
      <c r="AB260" s="68" t="s">
        <v>1751</v>
      </c>
      <c r="AC260" s="68" t="s">
        <v>1751</v>
      </c>
      <c r="AD260" s="68" t="s">
        <v>1751</v>
      </c>
      <c r="AE260" s="68">
        <v>674230</v>
      </c>
      <c r="AF260" s="68" t="s">
        <v>1751</v>
      </c>
      <c r="AG260" s="68">
        <v>22270</v>
      </c>
      <c r="AH260" s="68" t="s">
        <v>1751</v>
      </c>
      <c r="AI260" s="68" t="s">
        <v>1751</v>
      </c>
      <c r="AJ260" s="68" t="s">
        <v>1751</v>
      </c>
      <c r="AK260" s="68" t="s">
        <v>1751</v>
      </c>
      <c r="AL260" s="68" t="s">
        <v>1751</v>
      </c>
      <c r="AM260" s="68" t="s">
        <v>1751</v>
      </c>
      <c r="AN260" s="68" t="s">
        <v>1751</v>
      </c>
      <c r="AO260" s="68" t="s">
        <v>1751</v>
      </c>
      <c r="AP260" s="68" t="s">
        <v>1751</v>
      </c>
      <c r="AQ260" s="68" t="s">
        <v>1751</v>
      </c>
      <c r="AR260" s="68" t="s">
        <v>1751</v>
      </c>
      <c r="AS260" s="68" t="s">
        <v>1751</v>
      </c>
      <c r="AT260" s="68" t="s">
        <v>1751</v>
      </c>
      <c r="AU260" s="68" t="s">
        <v>1751</v>
      </c>
      <c r="AV260" s="68" t="s">
        <v>1751</v>
      </c>
      <c r="AW260" s="68" t="s">
        <v>1751</v>
      </c>
      <c r="AX260" s="68" t="s">
        <v>1751</v>
      </c>
      <c r="AY260" s="68" t="s">
        <v>1751</v>
      </c>
      <c r="AZ260" s="68" t="s">
        <v>1751</v>
      </c>
      <c r="BA260" s="68" t="s">
        <v>1751</v>
      </c>
      <c r="BB260" s="68" t="s">
        <v>1751</v>
      </c>
      <c r="BC260" s="68" t="s">
        <v>1751</v>
      </c>
      <c r="BD260" s="68" t="s">
        <v>1751</v>
      </c>
      <c r="BE260" s="68" t="s">
        <v>1751</v>
      </c>
      <c r="BF260" s="68" t="s">
        <v>1751</v>
      </c>
      <c r="BG260" s="68" t="s">
        <v>1751</v>
      </c>
      <c r="BH260" s="68" t="s">
        <v>1751</v>
      </c>
      <c r="BI260" s="68" t="s">
        <v>1751</v>
      </c>
      <c r="BM260" s="68" t="s">
        <v>1751</v>
      </c>
    </row>
    <row r="261" spans="1:65">
      <c r="A261" s="132">
        <v>45161</v>
      </c>
      <c r="B261" s="68" t="s">
        <v>1751</v>
      </c>
      <c r="C261" s="68">
        <v>128900</v>
      </c>
      <c r="D261" s="68" t="s">
        <v>1751</v>
      </c>
      <c r="E261" s="68">
        <v>31360</v>
      </c>
      <c r="F261" s="68" t="s">
        <v>1751</v>
      </c>
      <c r="G261" s="68">
        <v>20250</v>
      </c>
      <c r="H261" s="68">
        <v>40337.5</v>
      </c>
      <c r="I261" s="68" t="s">
        <v>1751</v>
      </c>
      <c r="J261" s="68" t="s">
        <v>1751</v>
      </c>
      <c r="K261" s="68" t="s">
        <v>1751</v>
      </c>
      <c r="L261" s="68">
        <v>188900</v>
      </c>
      <c r="M261" s="68" t="s">
        <v>1751</v>
      </c>
      <c r="N261" s="68" t="s">
        <v>1751</v>
      </c>
      <c r="O261" s="68">
        <v>116975</v>
      </c>
      <c r="P261" s="68" t="s">
        <v>1751</v>
      </c>
      <c r="Q261" s="68" t="s">
        <v>1751</v>
      </c>
      <c r="R261" s="68" t="s">
        <v>1751</v>
      </c>
      <c r="S261" s="68" t="s">
        <v>1751</v>
      </c>
      <c r="T261" s="68" t="s">
        <v>1751</v>
      </c>
      <c r="U261" s="68">
        <v>22697.5</v>
      </c>
      <c r="V261" s="68" t="s">
        <v>1751</v>
      </c>
      <c r="W261" s="68" t="s">
        <v>1751</v>
      </c>
      <c r="X261" s="68" t="s">
        <v>1751</v>
      </c>
      <c r="Y261" s="68" t="s">
        <v>1751</v>
      </c>
      <c r="Z261" s="68" t="s">
        <v>1751</v>
      </c>
      <c r="AA261" s="68" t="s">
        <v>1751</v>
      </c>
      <c r="AB261" s="68" t="s">
        <v>1751</v>
      </c>
      <c r="AC261" s="68" t="s">
        <v>1751</v>
      </c>
      <c r="AD261" s="68">
        <v>28548</v>
      </c>
      <c r="AE261" s="68">
        <v>57615</v>
      </c>
      <c r="AF261" s="68" t="s">
        <v>1751</v>
      </c>
      <c r="AG261" s="68" t="s">
        <v>1751</v>
      </c>
      <c r="AH261" s="68" t="s">
        <v>1751</v>
      </c>
      <c r="AI261" s="68" t="s">
        <v>1751</v>
      </c>
      <c r="AJ261" s="68" t="s">
        <v>1751</v>
      </c>
      <c r="AK261" s="68" t="s">
        <v>1751</v>
      </c>
      <c r="AL261" s="68" t="s">
        <v>1751</v>
      </c>
      <c r="AM261" s="68" t="s">
        <v>1751</v>
      </c>
      <c r="AN261" s="68" t="s">
        <v>1751</v>
      </c>
      <c r="AO261" s="68" t="s">
        <v>1751</v>
      </c>
      <c r="AP261" s="68" t="s">
        <v>1751</v>
      </c>
      <c r="AQ261" s="68" t="s">
        <v>1751</v>
      </c>
      <c r="AR261" s="68" t="s">
        <v>1751</v>
      </c>
      <c r="AS261" s="68" t="s">
        <v>1751</v>
      </c>
      <c r="AT261" s="68" t="s">
        <v>1751</v>
      </c>
      <c r="AU261" s="68" t="s">
        <v>1751</v>
      </c>
      <c r="AV261" s="68" t="s">
        <v>1751</v>
      </c>
      <c r="AW261" s="68" t="s">
        <v>1751</v>
      </c>
      <c r="AX261" s="68" t="s">
        <v>1751</v>
      </c>
      <c r="AY261" s="68" t="s">
        <v>1751</v>
      </c>
      <c r="AZ261" s="68">
        <v>71658.5</v>
      </c>
      <c r="BA261" s="68" t="s">
        <v>1751</v>
      </c>
      <c r="BB261" s="68" t="s">
        <v>1751</v>
      </c>
      <c r="BC261" s="68" t="s">
        <v>1751</v>
      </c>
      <c r="BD261" s="68" t="s">
        <v>1751</v>
      </c>
      <c r="BE261" s="68" t="s">
        <v>1751</v>
      </c>
      <c r="BF261" s="68" t="s">
        <v>1751</v>
      </c>
      <c r="BG261" s="68" t="s">
        <v>1751</v>
      </c>
      <c r="BH261" s="68" t="s">
        <v>1751</v>
      </c>
      <c r="BI261" s="68" t="s">
        <v>1751</v>
      </c>
      <c r="BM261" s="68" t="s">
        <v>1751</v>
      </c>
    </row>
    <row r="262" spans="1:65">
      <c r="A262" s="132">
        <v>45162</v>
      </c>
      <c r="B262" s="68" t="s">
        <v>1751</v>
      </c>
      <c r="C262" s="68" t="s">
        <v>1751</v>
      </c>
      <c r="D262" s="68" t="s">
        <v>1751</v>
      </c>
      <c r="E262" s="68">
        <v>19625</v>
      </c>
      <c r="F262" s="68">
        <v>58225</v>
      </c>
      <c r="G262" s="68" t="s">
        <v>1751</v>
      </c>
      <c r="H262" s="68" t="s">
        <v>1751</v>
      </c>
      <c r="I262" s="68" t="s">
        <v>1751</v>
      </c>
      <c r="J262" s="68">
        <v>11805</v>
      </c>
      <c r="K262" s="68" t="s">
        <v>1751</v>
      </c>
      <c r="L262" s="68">
        <v>22175</v>
      </c>
      <c r="M262" s="68" t="s">
        <v>1751</v>
      </c>
      <c r="N262" s="68" t="s">
        <v>1751</v>
      </c>
      <c r="O262" s="68" t="s">
        <v>1751</v>
      </c>
      <c r="P262" s="68" t="s">
        <v>1751</v>
      </c>
      <c r="Q262" s="68" t="s">
        <v>1751</v>
      </c>
      <c r="R262" s="68" t="s">
        <v>1751</v>
      </c>
      <c r="S262" s="68" t="s">
        <v>1751</v>
      </c>
      <c r="T262" s="68" t="s">
        <v>1751</v>
      </c>
      <c r="U262" s="68">
        <v>23150</v>
      </c>
      <c r="V262" s="68">
        <v>11880</v>
      </c>
      <c r="W262" s="68" t="s">
        <v>1751</v>
      </c>
      <c r="X262" s="68" t="s">
        <v>1751</v>
      </c>
      <c r="Y262" s="68" t="s">
        <v>1751</v>
      </c>
      <c r="Z262" s="68" t="s">
        <v>1751</v>
      </c>
      <c r="AA262" s="68" t="s">
        <v>1751</v>
      </c>
      <c r="AB262" s="68" t="s">
        <v>1751</v>
      </c>
      <c r="AC262" s="68" t="s">
        <v>1751</v>
      </c>
      <c r="AD262" s="68" t="s">
        <v>1751</v>
      </c>
      <c r="AE262" s="68">
        <v>572960</v>
      </c>
      <c r="AF262" s="68" t="s">
        <v>1751</v>
      </c>
      <c r="AG262" s="68" t="s">
        <v>1751</v>
      </c>
      <c r="AH262" s="68" t="s">
        <v>1751</v>
      </c>
      <c r="AI262" s="68" t="s">
        <v>1751</v>
      </c>
      <c r="AJ262" s="68" t="s">
        <v>1751</v>
      </c>
      <c r="AK262" s="68">
        <v>23500</v>
      </c>
      <c r="AL262" s="68" t="s">
        <v>1751</v>
      </c>
      <c r="AM262" s="68" t="s">
        <v>1751</v>
      </c>
      <c r="AN262" s="68" t="s">
        <v>1751</v>
      </c>
      <c r="AO262" s="68" t="s">
        <v>1751</v>
      </c>
      <c r="AP262" s="68" t="s">
        <v>1751</v>
      </c>
      <c r="AQ262" s="68" t="s">
        <v>1751</v>
      </c>
      <c r="AR262" s="68">
        <v>19750</v>
      </c>
      <c r="AS262" s="68" t="s">
        <v>1751</v>
      </c>
      <c r="AT262" s="68" t="s">
        <v>1751</v>
      </c>
      <c r="AU262" s="68" t="s">
        <v>1751</v>
      </c>
      <c r="AV262" s="68" t="s">
        <v>1751</v>
      </c>
      <c r="AW262" s="68" t="s">
        <v>1751</v>
      </c>
      <c r="AX262" s="68" t="s">
        <v>1751</v>
      </c>
      <c r="AY262" s="68" t="s">
        <v>1751</v>
      </c>
      <c r="AZ262" s="68">
        <v>7750</v>
      </c>
      <c r="BA262" s="68" t="s">
        <v>1751</v>
      </c>
      <c r="BB262" s="68" t="s">
        <v>1751</v>
      </c>
      <c r="BC262" s="68" t="s">
        <v>1751</v>
      </c>
      <c r="BD262" s="68" t="s">
        <v>1751</v>
      </c>
      <c r="BE262" s="68" t="s">
        <v>1751</v>
      </c>
      <c r="BF262" s="68" t="s">
        <v>1751</v>
      </c>
      <c r="BG262" s="68" t="s">
        <v>1751</v>
      </c>
      <c r="BH262" s="68" t="s">
        <v>1751</v>
      </c>
      <c r="BI262" s="68" t="s">
        <v>1751</v>
      </c>
      <c r="BM262" s="68" t="s">
        <v>1751</v>
      </c>
    </row>
    <row r="263" spans="1:65">
      <c r="A263" s="132">
        <v>45163</v>
      </c>
      <c r="B263" s="68" t="s">
        <v>1751</v>
      </c>
      <c r="C263" s="68" t="s">
        <v>1751</v>
      </c>
      <c r="D263" s="68" t="s">
        <v>1751</v>
      </c>
      <c r="E263" s="68" t="s">
        <v>1751</v>
      </c>
      <c r="F263" s="68" t="s">
        <v>1751</v>
      </c>
      <c r="G263" s="68" t="s">
        <v>1751</v>
      </c>
      <c r="H263" s="68" t="s">
        <v>1751</v>
      </c>
      <c r="I263" s="68" t="s">
        <v>1751</v>
      </c>
      <c r="J263" s="68" t="s">
        <v>1751</v>
      </c>
      <c r="K263" s="68" t="s">
        <v>1751</v>
      </c>
      <c r="L263" s="68" t="s">
        <v>1751</v>
      </c>
      <c r="M263" s="68" t="s">
        <v>1751</v>
      </c>
      <c r="N263" s="68" t="s">
        <v>1751</v>
      </c>
      <c r="O263" s="68" t="s">
        <v>1751</v>
      </c>
      <c r="P263" s="68" t="s">
        <v>1751</v>
      </c>
      <c r="Q263" s="68" t="s">
        <v>1751</v>
      </c>
      <c r="R263" s="68" t="s">
        <v>1751</v>
      </c>
      <c r="S263" s="68" t="s">
        <v>1751</v>
      </c>
      <c r="T263" s="68" t="s">
        <v>1751</v>
      </c>
      <c r="U263" s="68" t="s">
        <v>1751</v>
      </c>
      <c r="V263" s="68" t="s">
        <v>1751</v>
      </c>
      <c r="W263" s="68" t="s">
        <v>1751</v>
      </c>
      <c r="X263" s="68" t="s">
        <v>1751</v>
      </c>
      <c r="Y263" s="68" t="s">
        <v>1751</v>
      </c>
      <c r="Z263" s="68" t="s">
        <v>1751</v>
      </c>
      <c r="AA263" s="68" t="s">
        <v>1751</v>
      </c>
      <c r="AB263" s="68" t="s">
        <v>1751</v>
      </c>
      <c r="AC263" s="68" t="s">
        <v>1751</v>
      </c>
      <c r="AD263" s="68" t="s">
        <v>1751</v>
      </c>
      <c r="AE263" s="68" t="s">
        <v>1751</v>
      </c>
      <c r="AF263" s="68" t="s">
        <v>1751</v>
      </c>
      <c r="AG263" s="68" t="s">
        <v>1751</v>
      </c>
      <c r="AH263" s="68" t="s">
        <v>1751</v>
      </c>
      <c r="AI263" s="68" t="s">
        <v>1751</v>
      </c>
      <c r="AJ263" s="68" t="s">
        <v>1751</v>
      </c>
      <c r="AK263" s="68" t="s">
        <v>1751</v>
      </c>
      <c r="AL263" s="68" t="s">
        <v>1751</v>
      </c>
      <c r="AM263" s="68" t="s">
        <v>1751</v>
      </c>
      <c r="AN263" s="68" t="s">
        <v>1751</v>
      </c>
      <c r="AO263" s="68" t="s">
        <v>1751</v>
      </c>
      <c r="AP263" s="68" t="s">
        <v>1751</v>
      </c>
      <c r="AQ263" s="68" t="s">
        <v>1751</v>
      </c>
      <c r="AR263" s="68" t="s">
        <v>1751</v>
      </c>
      <c r="AS263" s="68" t="s">
        <v>1751</v>
      </c>
      <c r="AT263" s="68" t="s">
        <v>1751</v>
      </c>
      <c r="AU263" s="68" t="s">
        <v>1751</v>
      </c>
      <c r="AV263" s="68" t="s">
        <v>1751</v>
      </c>
      <c r="AW263" s="68" t="s">
        <v>1751</v>
      </c>
      <c r="AX263" s="68" t="s">
        <v>1751</v>
      </c>
      <c r="AY263" s="68" t="s">
        <v>1751</v>
      </c>
      <c r="AZ263" s="68" t="s">
        <v>1751</v>
      </c>
      <c r="BA263" s="68" t="s">
        <v>1751</v>
      </c>
      <c r="BB263" s="68" t="s">
        <v>1751</v>
      </c>
      <c r="BC263" s="68" t="s">
        <v>1751</v>
      </c>
      <c r="BD263" s="68" t="s">
        <v>1751</v>
      </c>
      <c r="BE263" s="68" t="s">
        <v>1751</v>
      </c>
      <c r="BF263" s="68" t="s">
        <v>1751</v>
      </c>
      <c r="BG263" s="68" t="s">
        <v>1751</v>
      </c>
      <c r="BH263" s="68" t="s">
        <v>1751</v>
      </c>
      <c r="BI263" s="68" t="s">
        <v>1751</v>
      </c>
      <c r="BM263" s="68" t="s">
        <v>1751</v>
      </c>
    </row>
    <row r="264" spans="1:65">
      <c r="A264" s="132">
        <v>45164</v>
      </c>
      <c r="B264" s="68" t="s">
        <v>1751</v>
      </c>
      <c r="C264" s="68" t="s">
        <v>1751</v>
      </c>
      <c r="D264" s="68" t="s">
        <v>1751</v>
      </c>
      <c r="E264" s="68" t="s">
        <v>1751</v>
      </c>
      <c r="F264" s="68" t="s">
        <v>1751</v>
      </c>
      <c r="G264" s="68" t="s">
        <v>1751</v>
      </c>
      <c r="H264" s="68" t="s">
        <v>1751</v>
      </c>
      <c r="I264" s="68" t="s">
        <v>1751</v>
      </c>
      <c r="J264" s="68" t="s">
        <v>1751</v>
      </c>
      <c r="K264" s="68" t="s">
        <v>1751</v>
      </c>
      <c r="L264" s="68" t="s">
        <v>1751</v>
      </c>
      <c r="M264" s="68" t="s">
        <v>1751</v>
      </c>
      <c r="N264" s="68" t="s">
        <v>1751</v>
      </c>
      <c r="O264" s="68" t="s">
        <v>1751</v>
      </c>
      <c r="P264" s="68" t="s">
        <v>1751</v>
      </c>
      <c r="Q264" s="68" t="s">
        <v>1751</v>
      </c>
      <c r="R264" s="68" t="s">
        <v>1751</v>
      </c>
      <c r="S264" s="68" t="s">
        <v>1751</v>
      </c>
      <c r="T264" s="68" t="s">
        <v>1751</v>
      </c>
      <c r="U264" s="68" t="s">
        <v>1751</v>
      </c>
      <c r="V264" s="68" t="s">
        <v>1751</v>
      </c>
      <c r="W264" s="68" t="s">
        <v>1751</v>
      </c>
      <c r="X264" s="68" t="s">
        <v>1751</v>
      </c>
      <c r="Y264" s="68" t="s">
        <v>1751</v>
      </c>
      <c r="Z264" s="68" t="s">
        <v>1751</v>
      </c>
      <c r="AA264" s="68" t="s">
        <v>1751</v>
      </c>
      <c r="AB264" s="68" t="s">
        <v>1751</v>
      </c>
      <c r="AC264" s="68" t="s">
        <v>1751</v>
      </c>
      <c r="AD264" s="68" t="s">
        <v>1751</v>
      </c>
      <c r="AE264" s="68" t="s">
        <v>1751</v>
      </c>
      <c r="AF264" s="68" t="s">
        <v>1751</v>
      </c>
      <c r="AG264" s="68" t="s">
        <v>1751</v>
      </c>
      <c r="AH264" s="68" t="s">
        <v>1751</v>
      </c>
      <c r="AI264" s="68" t="s">
        <v>1751</v>
      </c>
      <c r="AJ264" s="68" t="s">
        <v>1751</v>
      </c>
      <c r="AK264" s="68" t="s">
        <v>1751</v>
      </c>
      <c r="AL264" s="68" t="s">
        <v>1751</v>
      </c>
      <c r="AM264" s="68" t="s">
        <v>1751</v>
      </c>
      <c r="AN264" s="68" t="s">
        <v>1751</v>
      </c>
      <c r="AO264" s="68" t="s">
        <v>1751</v>
      </c>
      <c r="AP264" s="68" t="s">
        <v>1751</v>
      </c>
      <c r="AQ264" s="68" t="s">
        <v>1751</v>
      </c>
      <c r="AR264" s="68" t="s">
        <v>1751</v>
      </c>
      <c r="AS264" s="68" t="s">
        <v>1751</v>
      </c>
      <c r="AT264" s="68" t="s">
        <v>1751</v>
      </c>
      <c r="AU264" s="68" t="s">
        <v>1751</v>
      </c>
      <c r="AV264" s="68" t="s">
        <v>1751</v>
      </c>
      <c r="AW264" s="68" t="s">
        <v>1751</v>
      </c>
      <c r="AX264" s="68" t="s">
        <v>1751</v>
      </c>
      <c r="AY264" s="68" t="s">
        <v>1751</v>
      </c>
      <c r="AZ264" s="68" t="s">
        <v>1751</v>
      </c>
      <c r="BA264" s="68" t="s">
        <v>1751</v>
      </c>
      <c r="BB264" s="68" t="s">
        <v>1751</v>
      </c>
      <c r="BC264" s="68" t="s">
        <v>1751</v>
      </c>
      <c r="BD264" s="68" t="s">
        <v>1751</v>
      </c>
      <c r="BE264" s="68" t="s">
        <v>1751</v>
      </c>
      <c r="BF264" s="68" t="s">
        <v>1751</v>
      </c>
      <c r="BG264" s="68" t="s">
        <v>1751</v>
      </c>
      <c r="BH264" s="68" t="s">
        <v>1751</v>
      </c>
      <c r="BI264" s="68" t="s">
        <v>1751</v>
      </c>
      <c r="BM264" s="68" t="s">
        <v>1751</v>
      </c>
    </row>
    <row r="265" spans="1:65">
      <c r="A265" s="132">
        <v>45165</v>
      </c>
      <c r="B265" s="68" t="s">
        <v>1751</v>
      </c>
      <c r="C265" s="68">
        <v>94050</v>
      </c>
      <c r="D265" s="68" t="s">
        <v>1751</v>
      </c>
      <c r="E265" s="68">
        <v>78500</v>
      </c>
      <c r="F265" s="68">
        <v>15686</v>
      </c>
      <c r="G265" s="68" t="s">
        <v>1751</v>
      </c>
      <c r="H265" s="68" t="s">
        <v>1751</v>
      </c>
      <c r="I265" s="68">
        <v>102875</v>
      </c>
      <c r="J265" s="68" t="s">
        <v>1751</v>
      </c>
      <c r="K265" s="68" t="s">
        <v>1751</v>
      </c>
      <c r="L265" s="68">
        <v>111175</v>
      </c>
      <c r="M265" s="68">
        <v>47909.4</v>
      </c>
      <c r="N265" s="68" t="s">
        <v>1751</v>
      </c>
      <c r="O265" s="68">
        <v>20655</v>
      </c>
      <c r="P265" s="68" t="s">
        <v>1751</v>
      </c>
      <c r="Q265" s="68">
        <v>138110.5</v>
      </c>
      <c r="R265" s="68" t="s">
        <v>1751</v>
      </c>
      <c r="S265" s="68" t="s">
        <v>1751</v>
      </c>
      <c r="T265" s="68" t="s">
        <v>1751</v>
      </c>
      <c r="U265" s="68">
        <v>22687.5</v>
      </c>
      <c r="V265" s="68">
        <v>12935</v>
      </c>
      <c r="W265" s="68" t="s">
        <v>1751</v>
      </c>
      <c r="X265" s="68" t="s">
        <v>1751</v>
      </c>
      <c r="Y265" s="68" t="s">
        <v>1751</v>
      </c>
      <c r="Z265" s="68" t="s">
        <v>1751</v>
      </c>
      <c r="AA265" s="68" t="s">
        <v>1751</v>
      </c>
      <c r="AB265" s="68" t="s">
        <v>1751</v>
      </c>
      <c r="AC265" s="68" t="s">
        <v>1751</v>
      </c>
      <c r="AD265" s="68">
        <v>46315</v>
      </c>
      <c r="AE265" s="68" t="s">
        <v>1751</v>
      </c>
      <c r="AF265" s="68" t="s">
        <v>1751</v>
      </c>
      <c r="AG265" s="68" t="s">
        <v>1751</v>
      </c>
      <c r="AH265" s="68">
        <v>345744</v>
      </c>
      <c r="AI265" s="68" t="s">
        <v>1751</v>
      </c>
      <c r="AJ265" s="68" t="s">
        <v>1751</v>
      </c>
      <c r="AK265" s="68">
        <v>69675</v>
      </c>
      <c r="AL265" s="68" t="s">
        <v>1751</v>
      </c>
      <c r="AM265" s="68" t="s">
        <v>1751</v>
      </c>
      <c r="AN265" s="68" t="s">
        <v>1751</v>
      </c>
      <c r="AO265" s="68" t="s">
        <v>1751</v>
      </c>
      <c r="AP265" s="68" t="s">
        <v>1751</v>
      </c>
      <c r="AQ265" s="68">
        <v>19257.5</v>
      </c>
      <c r="AR265" s="68" t="s">
        <v>1751</v>
      </c>
      <c r="AS265" s="68" t="s">
        <v>1751</v>
      </c>
      <c r="AT265" s="68" t="s">
        <v>1751</v>
      </c>
      <c r="AU265" s="68" t="s">
        <v>1751</v>
      </c>
      <c r="AV265" s="68" t="s">
        <v>1751</v>
      </c>
      <c r="AW265" s="68" t="s">
        <v>1751</v>
      </c>
      <c r="AX265" s="68" t="s">
        <v>1751</v>
      </c>
      <c r="AY265" s="68" t="s">
        <v>1751</v>
      </c>
      <c r="AZ265" s="68">
        <v>11400</v>
      </c>
      <c r="BA265" s="68" t="s">
        <v>1751</v>
      </c>
      <c r="BB265" s="68" t="s">
        <v>1751</v>
      </c>
      <c r="BC265" s="68" t="s">
        <v>1751</v>
      </c>
      <c r="BD265" s="68" t="s">
        <v>1751</v>
      </c>
      <c r="BE265" s="68" t="s">
        <v>1751</v>
      </c>
      <c r="BF265" s="68" t="s">
        <v>1751</v>
      </c>
      <c r="BG265" s="68" t="s">
        <v>1751</v>
      </c>
      <c r="BH265" s="68" t="s">
        <v>1751</v>
      </c>
      <c r="BI265" s="68" t="s">
        <v>1751</v>
      </c>
      <c r="BM265" s="68" t="s">
        <v>1751</v>
      </c>
    </row>
    <row r="266" spans="1:65">
      <c r="A266" s="132">
        <v>45166</v>
      </c>
      <c r="B266" s="68" t="s">
        <v>1751</v>
      </c>
      <c r="C266" s="68" t="s">
        <v>1751</v>
      </c>
      <c r="D266" s="68" t="s">
        <v>1751</v>
      </c>
      <c r="E266" s="68" t="s">
        <v>1751</v>
      </c>
      <c r="F266" s="68" t="s">
        <v>1751</v>
      </c>
      <c r="G266" s="68">
        <v>53690</v>
      </c>
      <c r="H266" s="68" t="s">
        <v>1751</v>
      </c>
      <c r="I266" s="68">
        <v>83800</v>
      </c>
      <c r="J266" s="68" t="s">
        <v>1751</v>
      </c>
      <c r="K266" s="68" t="s">
        <v>1751</v>
      </c>
      <c r="L266" s="68">
        <v>478607.5</v>
      </c>
      <c r="M266" s="68" t="s">
        <v>1751</v>
      </c>
      <c r="N266" s="68" t="s">
        <v>1751</v>
      </c>
      <c r="O266" s="68">
        <v>21050</v>
      </c>
      <c r="P266" s="68" t="s">
        <v>1751</v>
      </c>
      <c r="Q266" s="68">
        <v>46530</v>
      </c>
      <c r="R266" s="68" t="s">
        <v>1751</v>
      </c>
      <c r="S266" s="68">
        <v>29295</v>
      </c>
      <c r="T266" s="68" t="s">
        <v>1751</v>
      </c>
      <c r="U266" s="68">
        <v>22505</v>
      </c>
      <c r="V266" s="68">
        <v>24975</v>
      </c>
      <c r="W266" s="68" t="s">
        <v>1751</v>
      </c>
      <c r="X266" s="68" t="s">
        <v>1751</v>
      </c>
      <c r="Y266" s="68" t="s">
        <v>1751</v>
      </c>
      <c r="Z266" s="68" t="s">
        <v>1751</v>
      </c>
      <c r="AA266" s="68" t="s">
        <v>1751</v>
      </c>
      <c r="AB266" s="68" t="s">
        <v>1751</v>
      </c>
      <c r="AC266" s="68" t="s">
        <v>1751</v>
      </c>
      <c r="AD266" s="68">
        <v>92500</v>
      </c>
      <c r="AE266" s="68">
        <v>77350</v>
      </c>
      <c r="AF266" s="68" t="s">
        <v>1751</v>
      </c>
      <c r="AG266" s="68" t="s">
        <v>1751</v>
      </c>
      <c r="AH266" s="68" t="s">
        <v>1751</v>
      </c>
      <c r="AI266" s="68" t="s">
        <v>1751</v>
      </c>
      <c r="AJ266" s="68" t="s">
        <v>1751</v>
      </c>
      <c r="AK266" s="68">
        <v>264604</v>
      </c>
      <c r="AL266" s="68" t="s">
        <v>1751</v>
      </c>
      <c r="AM266" s="68" t="s">
        <v>1751</v>
      </c>
      <c r="AN266" s="68" t="s">
        <v>1751</v>
      </c>
      <c r="AO266" s="68" t="s">
        <v>1751</v>
      </c>
      <c r="AP266" s="68" t="s">
        <v>1751</v>
      </c>
      <c r="AQ266" s="68" t="s">
        <v>1751</v>
      </c>
      <c r="AR266" s="68" t="s">
        <v>1751</v>
      </c>
      <c r="AS266" s="68" t="s">
        <v>1751</v>
      </c>
      <c r="AT266" s="68" t="s">
        <v>1751</v>
      </c>
      <c r="AU266" s="68" t="s">
        <v>1751</v>
      </c>
      <c r="AV266" s="68" t="s">
        <v>1751</v>
      </c>
      <c r="AW266" s="68" t="s">
        <v>1751</v>
      </c>
      <c r="AX266" s="68" t="s">
        <v>1751</v>
      </c>
      <c r="AY266" s="68" t="s">
        <v>1751</v>
      </c>
      <c r="AZ266" s="68">
        <v>38445</v>
      </c>
      <c r="BA266" s="68" t="s">
        <v>1751</v>
      </c>
      <c r="BB266" s="68" t="s">
        <v>1751</v>
      </c>
      <c r="BC266" s="68" t="s">
        <v>1751</v>
      </c>
      <c r="BD266" s="68" t="s">
        <v>1751</v>
      </c>
      <c r="BE266" s="68" t="s">
        <v>1751</v>
      </c>
      <c r="BF266" s="68" t="s">
        <v>1751</v>
      </c>
      <c r="BG266" s="68" t="s">
        <v>1751</v>
      </c>
      <c r="BH266" s="68" t="s">
        <v>1751</v>
      </c>
      <c r="BI266" s="68" t="s">
        <v>1751</v>
      </c>
      <c r="BM266" s="68" t="s">
        <v>1751</v>
      </c>
    </row>
    <row r="267" spans="1:65">
      <c r="A267" s="132">
        <v>45167</v>
      </c>
      <c r="B267" s="68">
        <v>36260</v>
      </c>
      <c r="C267" s="68">
        <v>125597</v>
      </c>
      <c r="D267" s="68" t="s">
        <v>1751</v>
      </c>
      <c r="E267" s="68" t="s">
        <v>1751</v>
      </c>
      <c r="F267" s="68">
        <v>14398.2</v>
      </c>
      <c r="G267" s="68" t="s">
        <v>1751</v>
      </c>
      <c r="H267" s="68" t="s">
        <v>1751</v>
      </c>
      <c r="I267" s="68" t="s">
        <v>1751</v>
      </c>
      <c r="J267" s="68" t="s">
        <v>1751</v>
      </c>
      <c r="K267" s="68" t="s">
        <v>1751</v>
      </c>
      <c r="L267" s="68">
        <v>270278</v>
      </c>
      <c r="M267" s="68" t="s">
        <v>1751</v>
      </c>
      <c r="N267" s="68" t="s">
        <v>1751</v>
      </c>
      <c r="O267" s="68">
        <v>41750</v>
      </c>
      <c r="P267" s="68" t="s">
        <v>1751</v>
      </c>
      <c r="Q267" s="68" t="s">
        <v>1751</v>
      </c>
      <c r="R267" s="68" t="s">
        <v>1751</v>
      </c>
      <c r="S267" s="68" t="s">
        <v>1751</v>
      </c>
      <c r="T267" s="68" t="s">
        <v>1751</v>
      </c>
      <c r="U267" s="68">
        <v>44702.5</v>
      </c>
      <c r="V267" s="68" t="s">
        <v>1751</v>
      </c>
      <c r="W267" s="68" t="s">
        <v>1751</v>
      </c>
      <c r="X267" s="68" t="s">
        <v>1751</v>
      </c>
      <c r="Y267" s="68" t="s">
        <v>1751</v>
      </c>
      <c r="Z267" s="68" t="s">
        <v>1751</v>
      </c>
      <c r="AA267" s="68">
        <v>19500</v>
      </c>
      <c r="AB267" s="68" t="s">
        <v>1751</v>
      </c>
      <c r="AC267" s="68" t="s">
        <v>1751</v>
      </c>
      <c r="AD267" s="68">
        <v>91000</v>
      </c>
      <c r="AE267" s="68">
        <v>395520</v>
      </c>
      <c r="AF267" s="68" t="s">
        <v>1751</v>
      </c>
      <c r="AG267" s="68" t="s">
        <v>1751</v>
      </c>
      <c r="AH267" s="68" t="s">
        <v>1751</v>
      </c>
      <c r="AI267" s="68" t="s">
        <v>1751</v>
      </c>
      <c r="AJ267" s="68">
        <v>28665</v>
      </c>
      <c r="AK267" s="68" t="s">
        <v>1751</v>
      </c>
      <c r="AL267" s="68" t="s">
        <v>1751</v>
      </c>
      <c r="AM267" s="68" t="s">
        <v>1751</v>
      </c>
      <c r="AN267" s="68" t="s">
        <v>1751</v>
      </c>
      <c r="AO267" s="68" t="s">
        <v>1751</v>
      </c>
      <c r="AP267" s="68" t="s">
        <v>1751</v>
      </c>
      <c r="AQ267" s="68" t="s">
        <v>1751</v>
      </c>
      <c r="AR267" s="68">
        <v>19750</v>
      </c>
      <c r="AS267" s="68" t="s">
        <v>1751</v>
      </c>
      <c r="AT267" s="68" t="s">
        <v>1751</v>
      </c>
      <c r="AU267" s="68" t="s">
        <v>1751</v>
      </c>
      <c r="AV267" s="68" t="s">
        <v>1751</v>
      </c>
      <c r="AW267" s="68" t="s">
        <v>1751</v>
      </c>
      <c r="AX267" s="68" t="s">
        <v>1751</v>
      </c>
      <c r="AY267" s="68" t="s">
        <v>1751</v>
      </c>
      <c r="AZ267" s="68" t="s">
        <v>1751</v>
      </c>
      <c r="BA267" s="68" t="s">
        <v>1751</v>
      </c>
      <c r="BB267" s="68" t="s">
        <v>1751</v>
      </c>
      <c r="BC267" s="68" t="s">
        <v>1751</v>
      </c>
      <c r="BD267" s="68" t="s">
        <v>1751</v>
      </c>
      <c r="BE267" s="68" t="s">
        <v>1751</v>
      </c>
      <c r="BF267" s="68" t="s">
        <v>1751</v>
      </c>
      <c r="BG267" s="68" t="s">
        <v>1751</v>
      </c>
      <c r="BH267" s="68" t="s">
        <v>1751</v>
      </c>
      <c r="BI267" s="68" t="s">
        <v>1751</v>
      </c>
      <c r="BM267" s="68" t="s">
        <v>1751</v>
      </c>
    </row>
    <row r="268" spans="1:65">
      <c r="A268" s="132">
        <v>45168</v>
      </c>
      <c r="B268" s="68" t="s">
        <v>1751</v>
      </c>
      <c r="C268" s="68" t="s">
        <v>1751</v>
      </c>
      <c r="D268" s="68" t="s">
        <v>1751</v>
      </c>
      <c r="E268" s="68">
        <v>24459</v>
      </c>
      <c r="F268" s="68" t="s">
        <v>1751</v>
      </c>
      <c r="G268" s="68" t="s">
        <v>1751</v>
      </c>
      <c r="H268" s="68" t="s">
        <v>1751</v>
      </c>
      <c r="I268" s="68" t="s">
        <v>1751</v>
      </c>
      <c r="J268" s="68">
        <v>78000</v>
      </c>
      <c r="K268" s="68" t="s">
        <v>1751</v>
      </c>
      <c r="L268" s="68">
        <v>44077.5</v>
      </c>
      <c r="M268" s="68" t="s">
        <v>1751</v>
      </c>
      <c r="N268" s="68" t="s">
        <v>1751</v>
      </c>
      <c r="O268" s="68" t="s">
        <v>1751</v>
      </c>
      <c r="P268" s="68" t="s">
        <v>1751</v>
      </c>
      <c r="Q268" s="68" t="s">
        <v>1751</v>
      </c>
      <c r="R268" s="68" t="s">
        <v>1751</v>
      </c>
      <c r="S268" s="68" t="s">
        <v>1751</v>
      </c>
      <c r="T268" s="68" t="s">
        <v>1751</v>
      </c>
      <c r="U268" s="68">
        <v>22365</v>
      </c>
      <c r="V268" s="68">
        <v>10149</v>
      </c>
      <c r="W268" s="68" t="s">
        <v>1751</v>
      </c>
      <c r="X268" s="68" t="s">
        <v>1751</v>
      </c>
      <c r="Y268" s="68" t="s">
        <v>1751</v>
      </c>
      <c r="Z268" s="68" t="s">
        <v>1751</v>
      </c>
      <c r="AA268" s="68" t="s">
        <v>1751</v>
      </c>
      <c r="AB268" s="68" t="s">
        <v>1751</v>
      </c>
      <c r="AC268" s="68" t="s">
        <v>1751</v>
      </c>
      <c r="AD268" s="68" t="s">
        <v>1751</v>
      </c>
      <c r="AE268" s="68">
        <v>137490</v>
      </c>
      <c r="AF268" s="68" t="s">
        <v>1751</v>
      </c>
      <c r="AG268" s="68">
        <v>44580</v>
      </c>
      <c r="AH268" s="68" t="s">
        <v>1751</v>
      </c>
      <c r="AI268" s="68" t="s">
        <v>1751</v>
      </c>
      <c r="AJ268" s="68" t="s">
        <v>1751</v>
      </c>
      <c r="AK268" s="68">
        <v>23111</v>
      </c>
      <c r="AL268" s="68" t="s">
        <v>1751</v>
      </c>
      <c r="AM268" s="68" t="s">
        <v>1751</v>
      </c>
      <c r="AN268" s="68" t="s">
        <v>1751</v>
      </c>
      <c r="AO268" s="68" t="s">
        <v>1751</v>
      </c>
      <c r="AP268" s="68" t="s">
        <v>1751</v>
      </c>
      <c r="AQ268" s="68" t="s">
        <v>1751</v>
      </c>
      <c r="AR268" s="68">
        <v>82950</v>
      </c>
      <c r="AS268" s="68" t="s">
        <v>1751</v>
      </c>
      <c r="AT268" s="68" t="s">
        <v>1751</v>
      </c>
      <c r="AU268" s="68" t="s">
        <v>1751</v>
      </c>
      <c r="AV268" s="68" t="s">
        <v>1751</v>
      </c>
      <c r="AW268" s="68" t="s">
        <v>1751</v>
      </c>
      <c r="AX268" s="68" t="s">
        <v>1751</v>
      </c>
      <c r="AY268" s="68" t="s">
        <v>1751</v>
      </c>
      <c r="AZ268" s="68" t="s">
        <v>1751</v>
      </c>
      <c r="BA268" s="68" t="s">
        <v>1751</v>
      </c>
      <c r="BB268" s="68" t="s">
        <v>1751</v>
      </c>
      <c r="BC268" s="68" t="s">
        <v>1751</v>
      </c>
      <c r="BD268" s="68" t="s">
        <v>1751</v>
      </c>
      <c r="BE268" s="68" t="s">
        <v>1751</v>
      </c>
      <c r="BF268" s="68" t="s">
        <v>1751</v>
      </c>
      <c r="BG268" s="68" t="s">
        <v>1751</v>
      </c>
      <c r="BH268" s="68" t="s">
        <v>1751</v>
      </c>
      <c r="BI268" s="68" t="s">
        <v>1751</v>
      </c>
      <c r="BM268" s="68" t="s">
        <v>1751</v>
      </c>
    </row>
    <row r="269" spans="1:65">
      <c r="A269" s="132">
        <v>45169</v>
      </c>
      <c r="B269" s="68" t="s">
        <v>1751</v>
      </c>
      <c r="C269" s="68" t="s">
        <v>1751</v>
      </c>
      <c r="D269" s="68" t="s">
        <v>1751</v>
      </c>
      <c r="E269" s="68" t="s">
        <v>1751</v>
      </c>
      <c r="F269" s="68" t="s">
        <v>1751</v>
      </c>
      <c r="G269" s="68" t="s">
        <v>1751</v>
      </c>
      <c r="H269" s="68" t="s">
        <v>1751</v>
      </c>
      <c r="I269" s="68" t="s">
        <v>1751</v>
      </c>
      <c r="J269" s="68" t="s">
        <v>1751</v>
      </c>
      <c r="K269" s="68" t="s">
        <v>1751</v>
      </c>
      <c r="L269" s="68" t="s">
        <v>1751</v>
      </c>
      <c r="M269" s="68" t="s">
        <v>1751</v>
      </c>
      <c r="N269" s="68" t="s">
        <v>1751</v>
      </c>
      <c r="O269" s="68" t="s">
        <v>1751</v>
      </c>
      <c r="P269" s="68" t="s">
        <v>1751</v>
      </c>
      <c r="Q269" s="68" t="s">
        <v>1751</v>
      </c>
      <c r="R269" s="68" t="s">
        <v>1751</v>
      </c>
      <c r="S269" s="68" t="s">
        <v>1751</v>
      </c>
      <c r="T269" s="68" t="s">
        <v>1751</v>
      </c>
      <c r="U269" s="68" t="s">
        <v>1751</v>
      </c>
      <c r="V269" s="68" t="s">
        <v>1751</v>
      </c>
      <c r="W269" s="68" t="s">
        <v>1751</v>
      </c>
      <c r="X269" s="68" t="s">
        <v>1751</v>
      </c>
      <c r="Y269" s="68" t="s">
        <v>1751</v>
      </c>
      <c r="Z269" s="68" t="s">
        <v>1751</v>
      </c>
      <c r="AA269" s="68" t="s">
        <v>1751</v>
      </c>
      <c r="AB269" s="68" t="s">
        <v>1751</v>
      </c>
      <c r="AC269" s="68" t="s">
        <v>1751</v>
      </c>
      <c r="AD269" s="68" t="s">
        <v>1751</v>
      </c>
      <c r="AE269" s="68" t="s">
        <v>1751</v>
      </c>
      <c r="AF269" s="68" t="s">
        <v>1751</v>
      </c>
      <c r="AG269" s="68" t="s">
        <v>1751</v>
      </c>
      <c r="AH269" s="68" t="s">
        <v>1751</v>
      </c>
      <c r="AI269" s="68" t="s">
        <v>1751</v>
      </c>
      <c r="AJ269" s="68" t="s">
        <v>1751</v>
      </c>
      <c r="AK269" s="68" t="s">
        <v>1751</v>
      </c>
      <c r="AL269" s="68" t="s">
        <v>1751</v>
      </c>
      <c r="AM269" s="68" t="s">
        <v>1751</v>
      </c>
      <c r="AN269" s="68" t="s">
        <v>1751</v>
      </c>
      <c r="AO269" s="68" t="s">
        <v>1751</v>
      </c>
      <c r="AP269" s="68" t="s">
        <v>1751</v>
      </c>
      <c r="AQ269" s="68" t="s">
        <v>1751</v>
      </c>
      <c r="AR269" s="68" t="s">
        <v>1751</v>
      </c>
      <c r="AS269" s="68" t="s">
        <v>1751</v>
      </c>
      <c r="AT269" s="68" t="s">
        <v>1751</v>
      </c>
      <c r="AU269" s="68" t="s">
        <v>1751</v>
      </c>
      <c r="AV269" s="68" t="s">
        <v>1751</v>
      </c>
      <c r="AW269" s="68" t="s">
        <v>1751</v>
      </c>
      <c r="AX269" s="68" t="s">
        <v>1751</v>
      </c>
      <c r="AY269" s="68" t="s">
        <v>1751</v>
      </c>
      <c r="AZ269" s="68" t="s">
        <v>1751</v>
      </c>
      <c r="BA269" s="68" t="s">
        <v>1751</v>
      </c>
      <c r="BB269" s="68" t="s">
        <v>1751</v>
      </c>
      <c r="BC269" s="68" t="s">
        <v>1751</v>
      </c>
      <c r="BD269" s="68" t="s">
        <v>1751</v>
      </c>
      <c r="BE269" s="68" t="s">
        <v>1751</v>
      </c>
      <c r="BF269" s="68" t="s">
        <v>1751</v>
      </c>
      <c r="BG269" s="68" t="s">
        <v>1751</v>
      </c>
      <c r="BH269" s="68" t="s">
        <v>1751</v>
      </c>
      <c r="BI269" s="68" t="s">
        <v>1751</v>
      </c>
      <c r="BM269" s="68" t="s">
        <v>1751</v>
      </c>
    </row>
    <row r="270" spans="1:65">
      <c r="A270" s="132">
        <v>45170</v>
      </c>
      <c r="B270" s="68" t="s">
        <v>1751</v>
      </c>
      <c r="C270" s="68" t="s">
        <v>1751</v>
      </c>
      <c r="D270" s="68" t="s">
        <v>1751</v>
      </c>
      <c r="E270" s="68" t="s">
        <v>1751</v>
      </c>
      <c r="F270" s="68" t="s">
        <v>1751</v>
      </c>
      <c r="G270" s="68" t="s">
        <v>1751</v>
      </c>
      <c r="H270" s="68" t="s">
        <v>1751</v>
      </c>
      <c r="I270" s="68" t="s">
        <v>1751</v>
      </c>
      <c r="J270" s="68" t="s">
        <v>1751</v>
      </c>
      <c r="K270" s="68" t="s">
        <v>1751</v>
      </c>
      <c r="L270" s="68" t="s">
        <v>1751</v>
      </c>
      <c r="M270" s="68" t="s">
        <v>1751</v>
      </c>
      <c r="N270" s="68" t="s">
        <v>1751</v>
      </c>
      <c r="O270" s="68" t="s">
        <v>1751</v>
      </c>
      <c r="P270" s="68" t="s">
        <v>1751</v>
      </c>
      <c r="Q270" s="68" t="s">
        <v>1751</v>
      </c>
      <c r="R270" s="68" t="s">
        <v>1751</v>
      </c>
      <c r="S270" s="68" t="s">
        <v>1751</v>
      </c>
      <c r="T270" s="68" t="s">
        <v>1751</v>
      </c>
      <c r="U270" s="68" t="s">
        <v>1751</v>
      </c>
      <c r="V270" s="68" t="s">
        <v>1751</v>
      </c>
      <c r="W270" s="68" t="s">
        <v>1751</v>
      </c>
      <c r="X270" s="68" t="s">
        <v>1751</v>
      </c>
      <c r="Y270" s="68" t="s">
        <v>1751</v>
      </c>
      <c r="Z270" s="68" t="s">
        <v>1751</v>
      </c>
      <c r="AA270" s="68" t="s">
        <v>1751</v>
      </c>
      <c r="AB270" s="68" t="s">
        <v>1751</v>
      </c>
      <c r="AC270" s="68" t="s">
        <v>1751</v>
      </c>
      <c r="AD270" s="68" t="s">
        <v>1751</v>
      </c>
      <c r="AE270" s="68" t="s">
        <v>1751</v>
      </c>
      <c r="AF270" s="68" t="s">
        <v>1751</v>
      </c>
      <c r="AG270" s="68" t="s">
        <v>1751</v>
      </c>
      <c r="AH270" s="68" t="s">
        <v>1751</v>
      </c>
      <c r="AI270" s="68" t="s">
        <v>1751</v>
      </c>
      <c r="AJ270" s="68" t="s">
        <v>1751</v>
      </c>
      <c r="AK270" s="68" t="s">
        <v>1751</v>
      </c>
      <c r="AL270" s="68" t="s">
        <v>1751</v>
      </c>
      <c r="AM270" s="68" t="s">
        <v>1751</v>
      </c>
      <c r="AN270" s="68" t="s">
        <v>1751</v>
      </c>
      <c r="AO270" s="68" t="s">
        <v>1751</v>
      </c>
      <c r="AP270" s="68" t="s">
        <v>1751</v>
      </c>
      <c r="AQ270" s="68" t="s">
        <v>1751</v>
      </c>
      <c r="AR270" s="68" t="s">
        <v>1751</v>
      </c>
      <c r="AS270" s="68" t="s">
        <v>1751</v>
      </c>
      <c r="AT270" s="68" t="s">
        <v>1751</v>
      </c>
      <c r="AU270" s="68" t="s">
        <v>1751</v>
      </c>
      <c r="AV270" s="68" t="s">
        <v>1751</v>
      </c>
      <c r="AW270" s="68" t="s">
        <v>1751</v>
      </c>
      <c r="AX270" s="68" t="s">
        <v>1751</v>
      </c>
      <c r="AY270" s="68" t="s">
        <v>1751</v>
      </c>
      <c r="AZ270" s="68" t="s">
        <v>1751</v>
      </c>
      <c r="BA270" s="68" t="s">
        <v>1751</v>
      </c>
      <c r="BB270" s="68" t="s">
        <v>1751</v>
      </c>
      <c r="BC270" s="68" t="s">
        <v>1751</v>
      </c>
      <c r="BD270" s="68" t="s">
        <v>1751</v>
      </c>
      <c r="BE270" s="68" t="s">
        <v>1751</v>
      </c>
      <c r="BF270" s="68" t="s">
        <v>1751</v>
      </c>
      <c r="BG270" s="68" t="s">
        <v>1751</v>
      </c>
      <c r="BH270" s="68" t="s">
        <v>1751</v>
      </c>
      <c r="BI270" s="68" t="s">
        <v>1751</v>
      </c>
      <c r="BM270" s="68" t="s">
        <v>1751</v>
      </c>
    </row>
    <row r="271" spans="1:65">
      <c r="A271" s="132">
        <v>45171</v>
      </c>
      <c r="B271" s="68" t="s">
        <v>1751</v>
      </c>
      <c r="C271" s="68" t="s">
        <v>1751</v>
      </c>
      <c r="D271" s="68" t="s">
        <v>1751</v>
      </c>
      <c r="E271" s="68" t="s">
        <v>1751</v>
      </c>
      <c r="F271" s="68" t="s">
        <v>1751</v>
      </c>
      <c r="G271" s="68" t="s">
        <v>1751</v>
      </c>
      <c r="H271" s="68" t="s">
        <v>1751</v>
      </c>
      <c r="I271" s="68" t="s">
        <v>1751</v>
      </c>
      <c r="J271" s="68" t="s">
        <v>1751</v>
      </c>
      <c r="K271" s="68" t="s">
        <v>1751</v>
      </c>
      <c r="L271" s="68" t="s">
        <v>1751</v>
      </c>
      <c r="M271" s="68" t="s">
        <v>1751</v>
      </c>
      <c r="N271" s="68" t="s">
        <v>1751</v>
      </c>
      <c r="O271" s="68" t="s">
        <v>1751</v>
      </c>
      <c r="P271" s="68" t="s">
        <v>1751</v>
      </c>
      <c r="Q271" s="68" t="s">
        <v>1751</v>
      </c>
      <c r="R271" s="68" t="s">
        <v>1751</v>
      </c>
      <c r="S271" s="68" t="s">
        <v>1751</v>
      </c>
      <c r="T271" s="68" t="s">
        <v>1751</v>
      </c>
      <c r="U271" s="68" t="s">
        <v>1751</v>
      </c>
      <c r="V271" s="68" t="s">
        <v>1751</v>
      </c>
      <c r="W271" s="68" t="s">
        <v>1751</v>
      </c>
      <c r="X271" s="68" t="s">
        <v>1751</v>
      </c>
      <c r="Y271" s="68" t="s">
        <v>1751</v>
      </c>
      <c r="Z271" s="68" t="s">
        <v>1751</v>
      </c>
      <c r="AA271" s="68" t="s">
        <v>1751</v>
      </c>
      <c r="AB271" s="68" t="s">
        <v>1751</v>
      </c>
      <c r="AC271" s="68" t="s">
        <v>1751</v>
      </c>
      <c r="AD271" s="68" t="s">
        <v>1751</v>
      </c>
      <c r="AE271" s="68" t="s">
        <v>1751</v>
      </c>
      <c r="AF271" s="68" t="s">
        <v>1751</v>
      </c>
      <c r="AG271" s="68" t="s">
        <v>1751</v>
      </c>
      <c r="AH271" s="68" t="s">
        <v>1751</v>
      </c>
      <c r="AI271" s="68" t="s">
        <v>1751</v>
      </c>
      <c r="AJ271" s="68" t="s">
        <v>1751</v>
      </c>
      <c r="AK271" s="68" t="s">
        <v>1751</v>
      </c>
      <c r="AL271" s="68" t="s">
        <v>1751</v>
      </c>
      <c r="AM271" s="68" t="s">
        <v>1751</v>
      </c>
      <c r="AN271" s="68" t="s">
        <v>1751</v>
      </c>
      <c r="AO271" s="68" t="s">
        <v>1751</v>
      </c>
      <c r="AP271" s="68" t="s">
        <v>1751</v>
      </c>
      <c r="AQ271" s="68" t="s">
        <v>1751</v>
      </c>
      <c r="AR271" s="68" t="s">
        <v>1751</v>
      </c>
      <c r="AS271" s="68" t="s">
        <v>1751</v>
      </c>
      <c r="AT271" s="68" t="s">
        <v>1751</v>
      </c>
      <c r="AU271" s="68" t="s">
        <v>1751</v>
      </c>
      <c r="AV271" s="68" t="s">
        <v>1751</v>
      </c>
      <c r="AW271" s="68" t="s">
        <v>1751</v>
      </c>
      <c r="AX271" s="68" t="s">
        <v>1751</v>
      </c>
      <c r="AY271" s="68" t="s">
        <v>1751</v>
      </c>
      <c r="AZ271" s="68" t="s">
        <v>1751</v>
      </c>
      <c r="BA271" s="68" t="s">
        <v>1751</v>
      </c>
      <c r="BB271" s="68" t="s">
        <v>1751</v>
      </c>
      <c r="BC271" s="68" t="s">
        <v>1751</v>
      </c>
      <c r="BD271" s="68" t="s">
        <v>1751</v>
      </c>
      <c r="BE271" s="68" t="s">
        <v>1751</v>
      </c>
      <c r="BF271" s="68" t="s">
        <v>1751</v>
      </c>
      <c r="BG271" s="68" t="s">
        <v>1751</v>
      </c>
      <c r="BH271" s="68" t="s">
        <v>1751</v>
      </c>
      <c r="BI271" s="68" t="s">
        <v>1751</v>
      </c>
      <c r="BM271" s="68" t="s">
        <v>1751</v>
      </c>
    </row>
    <row r="272" spans="1:65">
      <c r="A272" s="132">
        <v>45172</v>
      </c>
      <c r="B272" s="68" t="s">
        <v>1751</v>
      </c>
      <c r="C272" s="68" t="s">
        <v>1751</v>
      </c>
      <c r="D272" s="68">
        <v>66442.5</v>
      </c>
      <c r="E272" s="68" t="s">
        <v>1751</v>
      </c>
      <c r="F272" s="68" t="s">
        <v>1751</v>
      </c>
      <c r="G272" s="68" t="s">
        <v>1751</v>
      </c>
      <c r="H272" s="68" t="s">
        <v>1751</v>
      </c>
      <c r="I272" s="68" t="s">
        <v>1751</v>
      </c>
      <c r="J272" s="68" t="s">
        <v>1751</v>
      </c>
      <c r="K272" s="68">
        <v>83800</v>
      </c>
      <c r="L272" s="68">
        <v>217280</v>
      </c>
      <c r="M272" s="68" t="s">
        <v>1751</v>
      </c>
      <c r="N272" s="68" t="s">
        <v>1751</v>
      </c>
      <c r="O272" s="68">
        <v>41900</v>
      </c>
      <c r="P272" s="68" t="s">
        <v>1751</v>
      </c>
      <c r="Q272" s="68" t="s">
        <v>1751</v>
      </c>
      <c r="R272" s="68" t="s">
        <v>1751</v>
      </c>
      <c r="S272" s="68" t="s">
        <v>1751</v>
      </c>
      <c r="T272" s="68" t="s">
        <v>1751</v>
      </c>
      <c r="U272" s="68">
        <v>22500</v>
      </c>
      <c r="V272" s="68" t="s">
        <v>1751</v>
      </c>
      <c r="W272" s="68" t="s">
        <v>1751</v>
      </c>
      <c r="X272" s="68" t="s">
        <v>1751</v>
      </c>
      <c r="Y272" s="68" t="s">
        <v>1751</v>
      </c>
      <c r="Z272" s="68" t="s">
        <v>1751</v>
      </c>
      <c r="AA272" s="68" t="s">
        <v>1751</v>
      </c>
      <c r="AB272" s="68" t="s">
        <v>1751</v>
      </c>
      <c r="AC272" s="68" t="s">
        <v>1751</v>
      </c>
      <c r="AD272" s="68" t="s">
        <v>1751</v>
      </c>
      <c r="AE272" s="68">
        <v>126100</v>
      </c>
      <c r="AF272" s="68" t="s">
        <v>1751</v>
      </c>
      <c r="AG272" s="68" t="s">
        <v>1751</v>
      </c>
      <c r="AH272" s="68" t="s">
        <v>1751</v>
      </c>
      <c r="AI272" s="68" t="s">
        <v>1751</v>
      </c>
      <c r="AJ272" s="68" t="s">
        <v>1751</v>
      </c>
      <c r="AK272" s="68">
        <v>23250</v>
      </c>
      <c r="AL272" s="68" t="s">
        <v>1751</v>
      </c>
      <c r="AM272" s="68" t="s">
        <v>1751</v>
      </c>
      <c r="AN272" s="68" t="s">
        <v>1751</v>
      </c>
      <c r="AO272" s="68" t="s">
        <v>1751</v>
      </c>
      <c r="AP272" s="68" t="s">
        <v>1751</v>
      </c>
      <c r="AQ272" s="68" t="s">
        <v>1751</v>
      </c>
      <c r="AR272" s="68">
        <v>19675</v>
      </c>
      <c r="AS272" s="68" t="s">
        <v>1751</v>
      </c>
      <c r="AT272" s="68" t="s">
        <v>1751</v>
      </c>
      <c r="AU272" s="68" t="s">
        <v>1751</v>
      </c>
      <c r="AV272" s="68" t="s">
        <v>1751</v>
      </c>
      <c r="AW272" s="68" t="s">
        <v>1751</v>
      </c>
      <c r="AX272" s="68" t="s">
        <v>1751</v>
      </c>
      <c r="AY272" s="68" t="s">
        <v>1751</v>
      </c>
      <c r="AZ272" s="68">
        <v>77395</v>
      </c>
      <c r="BA272" s="68" t="s">
        <v>1751</v>
      </c>
      <c r="BB272" s="68" t="s">
        <v>1751</v>
      </c>
      <c r="BC272" s="68" t="s">
        <v>1751</v>
      </c>
      <c r="BD272" s="68" t="s">
        <v>1751</v>
      </c>
      <c r="BE272" s="68" t="s">
        <v>1751</v>
      </c>
      <c r="BF272" s="68" t="s">
        <v>1751</v>
      </c>
      <c r="BG272" s="68" t="s">
        <v>1751</v>
      </c>
      <c r="BH272" s="68" t="s">
        <v>1751</v>
      </c>
      <c r="BI272" s="68" t="s">
        <v>1751</v>
      </c>
      <c r="BM272" s="68" t="s">
        <v>1751</v>
      </c>
    </row>
    <row r="273" spans="1:65">
      <c r="A273" s="132">
        <v>45173</v>
      </c>
      <c r="B273" s="68" t="s">
        <v>1751</v>
      </c>
      <c r="C273" s="68" t="s">
        <v>1751</v>
      </c>
      <c r="D273" s="68" t="s">
        <v>1751</v>
      </c>
      <c r="E273" s="68" t="s">
        <v>1751</v>
      </c>
      <c r="F273" s="68" t="s">
        <v>1751</v>
      </c>
      <c r="G273" s="68" t="s">
        <v>1751</v>
      </c>
      <c r="H273" s="68" t="s">
        <v>1751</v>
      </c>
      <c r="I273" s="68" t="s">
        <v>1751</v>
      </c>
      <c r="J273" s="68" t="s">
        <v>1751</v>
      </c>
      <c r="K273" s="68" t="s">
        <v>1751</v>
      </c>
      <c r="L273" s="68">
        <v>113082.5</v>
      </c>
      <c r="M273" s="68" t="s">
        <v>1751</v>
      </c>
      <c r="N273" s="68" t="s">
        <v>1751</v>
      </c>
      <c r="O273" s="68">
        <v>16760</v>
      </c>
      <c r="P273" s="68" t="s">
        <v>1751</v>
      </c>
      <c r="Q273" s="68" t="s">
        <v>1751</v>
      </c>
      <c r="R273" s="68" t="s">
        <v>1751</v>
      </c>
      <c r="S273" s="68" t="s">
        <v>1751</v>
      </c>
      <c r="T273" s="68" t="s">
        <v>1751</v>
      </c>
      <c r="U273" s="68" t="s">
        <v>1751</v>
      </c>
      <c r="V273" s="68" t="s">
        <v>1751</v>
      </c>
      <c r="W273" s="68" t="s">
        <v>1751</v>
      </c>
      <c r="X273" s="68" t="s">
        <v>1751</v>
      </c>
      <c r="Y273" s="68" t="s">
        <v>1751</v>
      </c>
      <c r="Z273" s="68" t="s">
        <v>1751</v>
      </c>
      <c r="AA273" s="68" t="s">
        <v>1751</v>
      </c>
      <c r="AB273" s="68" t="s">
        <v>1751</v>
      </c>
      <c r="AC273" s="68" t="s">
        <v>1751</v>
      </c>
      <c r="AD273" s="68" t="s">
        <v>1751</v>
      </c>
      <c r="AE273" s="68" t="s">
        <v>1751</v>
      </c>
      <c r="AF273" s="68" t="s">
        <v>1751</v>
      </c>
      <c r="AG273" s="68" t="s">
        <v>1751</v>
      </c>
      <c r="AH273" s="68" t="s">
        <v>1751</v>
      </c>
      <c r="AI273" s="68" t="s">
        <v>1751</v>
      </c>
      <c r="AJ273" s="68" t="s">
        <v>1751</v>
      </c>
      <c r="AK273" s="68" t="s">
        <v>1751</v>
      </c>
      <c r="AL273" s="68" t="s">
        <v>1751</v>
      </c>
      <c r="AM273" s="68" t="s">
        <v>1751</v>
      </c>
      <c r="AN273" s="68" t="s">
        <v>1751</v>
      </c>
      <c r="AO273" s="68" t="s">
        <v>1751</v>
      </c>
      <c r="AP273" s="68" t="s">
        <v>1751</v>
      </c>
      <c r="AQ273" s="68" t="s">
        <v>1751</v>
      </c>
      <c r="AR273" s="68" t="s">
        <v>1751</v>
      </c>
      <c r="AS273" s="68" t="s">
        <v>1751</v>
      </c>
      <c r="AT273" s="68" t="s">
        <v>1751</v>
      </c>
      <c r="AU273" s="68" t="s">
        <v>1751</v>
      </c>
      <c r="AV273" s="68" t="s">
        <v>1751</v>
      </c>
      <c r="AW273" s="68" t="s">
        <v>1751</v>
      </c>
      <c r="AX273" s="68" t="s">
        <v>1751</v>
      </c>
      <c r="AY273" s="68">
        <v>34294.5</v>
      </c>
      <c r="AZ273" s="68" t="s">
        <v>1751</v>
      </c>
      <c r="BA273" s="68" t="s">
        <v>1751</v>
      </c>
      <c r="BB273" s="68" t="s">
        <v>1751</v>
      </c>
      <c r="BC273" s="68" t="s">
        <v>1751</v>
      </c>
      <c r="BD273" s="68" t="s">
        <v>1751</v>
      </c>
      <c r="BE273" s="68" t="s">
        <v>1751</v>
      </c>
      <c r="BF273" s="68" t="s">
        <v>1751</v>
      </c>
      <c r="BG273" s="68" t="s">
        <v>1751</v>
      </c>
      <c r="BH273" s="68" t="s">
        <v>1751</v>
      </c>
      <c r="BI273" s="68" t="s">
        <v>1751</v>
      </c>
      <c r="BM273" s="68" t="s">
        <v>1751</v>
      </c>
    </row>
    <row r="274" spans="1:65">
      <c r="A274" s="132">
        <v>45174</v>
      </c>
      <c r="B274" s="68" t="s">
        <v>1751</v>
      </c>
      <c r="C274" s="68" t="s">
        <v>1751</v>
      </c>
      <c r="D274" s="68" t="s">
        <v>1751</v>
      </c>
      <c r="E274" s="68" t="s">
        <v>1751</v>
      </c>
      <c r="F274" s="68" t="s">
        <v>1751</v>
      </c>
      <c r="G274" s="68">
        <v>48270</v>
      </c>
      <c r="H274" s="68">
        <v>19875</v>
      </c>
      <c r="I274" s="68">
        <v>82500</v>
      </c>
      <c r="J274" s="68">
        <v>92324</v>
      </c>
      <c r="K274" s="68">
        <v>20825</v>
      </c>
      <c r="L274" s="68">
        <v>22775</v>
      </c>
      <c r="M274" s="68" t="s">
        <v>1751</v>
      </c>
      <c r="N274" s="68" t="s">
        <v>1751</v>
      </c>
      <c r="O274" s="68">
        <v>53950</v>
      </c>
      <c r="P274" s="68" t="s">
        <v>1751</v>
      </c>
      <c r="Q274" s="68" t="s">
        <v>1751</v>
      </c>
      <c r="R274" s="68" t="s">
        <v>1751</v>
      </c>
      <c r="S274" s="68" t="s">
        <v>1751</v>
      </c>
      <c r="T274" s="68" t="s">
        <v>1751</v>
      </c>
      <c r="U274" s="68" t="s">
        <v>1751</v>
      </c>
      <c r="V274" s="68" t="s">
        <v>1751</v>
      </c>
      <c r="W274" s="68">
        <v>39580</v>
      </c>
      <c r="X274" s="68" t="s">
        <v>1751</v>
      </c>
      <c r="Y274" s="68" t="s">
        <v>1751</v>
      </c>
      <c r="Z274" s="68" t="s">
        <v>1751</v>
      </c>
      <c r="AA274" s="68" t="s">
        <v>1751</v>
      </c>
      <c r="AB274" s="68" t="s">
        <v>1751</v>
      </c>
      <c r="AC274" s="68" t="s">
        <v>1751</v>
      </c>
      <c r="AD274" s="68" t="s">
        <v>1751</v>
      </c>
      <c r="AE274" s="68" t="s">
        <v>1751</v>
      </c>
      <c r="AF274" s="68" t="s">
        <v>1751</v>
      </c>
      <c r="AG274" s="68" t="s">
        <v>1751</v>
      </c>
      <c r="AH274" s="68" t="s">
        <v>1751</v>
      </c>
      <c r="AI274" s="68" t="s">
        <v>1751</v>
      </c>
      <c r="AJ274" s="68" t="s">
        <v>1751</v>
      </c>
      <c r="AK274" s="68">
        <v>23715</v>
      </c>
      <c r="AL274" s="68" t="s">
        <v>1751</v>
      </c>
      <c r="AM274" s="68" t="s">
        <v>1751</v>
      </c>
      <c r="AN274" s="68" t="s">
        <v>1751</v>
      </c>
      <c r="AO274" s="68" t="s">
        <v>1751</v>
      </c>
      <c r="AP274" s="68" t="s">
        <v>1751</v>
      </c>
      <c r="AQ274" s="68" t="s">
        <v>1751</v>
      </c>
      <c r="AR274" s="68">
        <v>19650</v>
      </c>
      <c r="AS274" s="68" t="s">
        <v>1751</v>
      </c>
      <c r="AT274" s="68" t="s">
        <v>1751</v>
      </c>
      <c r="AU274" s="68" t="s">
        <v>1751</v>
      </c>
      <c r="AV274" s="68" t="s">
        <v>1751</v>
      </c>
      <c r="AW274" s="68" t="s">
        <v>1751</v>
      </c>
      <c r="AX274" s="68" t="s">
        <v>1751</v>
      </c>
      <c r="AY274" s="68" t="s">
        <v>1751</v>
      </c>
      <c r="AZ274" s="68" t="s">
        <v>1751</v>
      </c>
      <c r="BA274" s="68" t="s">
        <v>1751</v>
      </c>
      <c r="BB274" s="68" t="s">
        <v>1751</v>
      </c>
      <c r="BC274" s="68" t="s">
        <v>1751</v>
      </c>
      <c r="BD274" s="68" t="s">
        <v>1751</v>
      </c>
      <c r="BE274" s="68" t="s">
        <v>1751</v>
      </c>
      <c r="BF274" s="68" t="s">
        <v>1751</v>
      </c>
      <c r="BG274" s="68" t="s">
        <v>1751</v>
      </c>
      <c r="BH274" s="68" t="s">
        <v>1751</v>
      </c>
      <c r="BI274" s="68" t="s">
        <v>1751</v>
      </c>
      <c r="BJ274" s="68" t="s">
        <v>1751</v>
      </c>
      <c r="BK274" s="68" t="s">
        <v>1751</v>
      </c>
      <c r="BM274" s="68" t="s">
        <v>1751</v>
      </c>
    </row>
    <row r="275" spans="1:65">
      <c r="A275" s="132">
        <v>45175</v>
      </c>
      <c r="B275" s="68" t="s">
        <v>1751</v>
      </c>
      <c r="C275" s="68" t="s">
        <v>1751</v>
      </c>
      <c r="D275" s="68" t="s">
        <v>1751</v>
      </c>
      <c r="E275" s="68" t="s">
        <v>1751</v>
      </c>
      <c r="F275" s="68" t="s">
        <v>1751</v>
      </c>
      <c r="G275" s="68" t="s">
        <v>1751</v>
      </c>
      <c r="H275" s="68" t="s">
        <v>1751</v>
      </c>
      <c r="I275" s="68" t="s">
        <v>1751</v>
      </c>
      <c r="J275" s="68" t="s">
        <v>1751</v>
      </c>
      <c r="K275" s="68" t="s">
        <v>1751</v>
      </c>
      <c r="L275" s="68" t="s">
        <v>1751</v>
      </c>
      <c r="M275" s="68" t="s">
        <v>1751</v>
      </c>
      <c r="N275" s="68" t="s">
        <v>1751</v>
      </c>
      <c r="O275" s="68" t="s">
        <v>1751</v>
      </c>
      <c r="P275" s="68" t="s">
        <v>1751</v>
      </c>
      <c r="Q275" s="68" t="s">
        <v>1751</v>
      </c>
      <c r="R275" s="68" t="s">
        <v>1751</v>
      </c>
      <c r="S275" s="68" t="s">
        <v>1751</v>
      </c>
      <c r="T275" s="68" t="s">
        <v>1751</v>
      </c>
      <c r="U275" s="68" t="s">
        <v>1751</v>
      </c>
      <c r="V275" s="68" t="s">
        <v>1751</v>
      </c>
      <c r="W275" s="68" t="s">
        <v>1751</v>
      </c>
      <c r="X275" s="68" t="s">
        <v>1751</v>
      </c>
      <c r="Y275" s="68" t="s">
        <v>1751</v>
      </c>
      <c r="Z275" s="68" t="s">
        <v>1751</v>
      </c>
      <c r="AA275" s="68" t="s">
        <v>1751</v>
      </c>
      <c r="AB275" s="68" t="s">
        <v>1751</v>
      </c>
      <c r="AC275" s="68" t="s">
        <v>1751</v>
      </c>
      <c r="AD275" s="68" t="s">
        <v>1751</v>
      </c>
      <c r="AE275" s="68" t="s">
        <v>1751</v>
      </c>
      <c r="AF275" s="68" t="s">
        <v>1751</v>
      </c>
      <c r="AG275" s="68" t="s">
        <v>1751</v>
      </c>
      <c r="AH275" s="68" t="s">
        <v>1751</v>
      </c>
      <c r="AI275" s="68" t="s">
        <v>1751</v>
      </c>
      <c r="AJ275" s="68" t="s">
        <v>1751</v>
      </c>
      <c r="AK275" s="68" t="s">
        <v>1751</v>
      </c>
      <c r="AL275" s="68" t="s">
        <v>1751</v>
      </c>
      <c r="AM275" s="68" t="s">
        <v>1751</v>
      </c>
      <c r="AN275" s="68" t="s">
        <v>1751</v>
      </c>
      <c r="AO275" s="68" t="s">
        <v>1751</v>
      </c>
      <c r="AP275" s="68" t="s">
        <v>1751</v>
      </c>
      <c r="AQ275" s="68" t="s">
        <v>1751</v>
      </c>
      <c r="AR275" s="68" t="s">
        <v>1751</v>
      </c>
      <c r="AS275" s="68" t="s">
        <v>1751</v>
      </c>
      <c r="AT275" s="68" t="s">
        <v>1751</v>
      </c>
      <c r="AU275" s="68" t="s">
        <v>1751</v>
      </c>
      <c r="AV275" s="68" t="s">
        <v>1751</v>
      </c>
      <c r="AW275" s="68" t="s">
        <v>1751</v>
      </c>
      <c r="AX275" s="68" t="s">
        <v>1751</v>
      </c>
      <c r="AY275" s="68" t="s">
        <v>1751</v>
      </c>
      <c r="AZ275" s="68" t="s">
        <v>1751</v>
      </c>
      <c r="BA275" s="68" t="s">
        <v>1751</v>
      </c>
      <c r="BB275" s="68" t="s">
        <v>1751</v>
      </c>
      <c r="BC275" s="68" t="s">
        <v>1751</v>
      </c>
      <c r="BD275" s="68" t="s">
        <v>1751</v>
      </c>
      <c r="BE275" s="68" t="s">
        <v>1751</v>
      </c>
      <c r="BF275" s="68" t="s">
        <v>1751</v>
      </c>
      <c r="BG275" s="68" t="s">
        <v>1751</v>
      </c>
      <c r="BH275" s="68" t="s">
        <v>1751</v>
      </c>
      <c r="BI275" s="68" t="s">
        <v>1751</v>
      </c>
      <c r="BJ275" s="68" t="s">
        <v>1751</v>
      </c>
      <c r="BK275" s="68" t="s">
        <v>1751</v>
      </c>
      <c r="BM275" s="68" t="s">
        <v>1751</v>
      </c>
    </row>
    <row r="276" spans="1:65">
      <c r="A276" s="132">
        <v>45176</v>
      </c>
      <c r="B276" s="68" t="s">
        <v>1751</v>
      </c>
      <c r="C276" s="68">
        <v>31110</v>
      </c>
      <c r="D276" s="68" t="s">
        <v>1751</v>
      </c>
      <c r="E276" s="68" t="s">
        <v>1751</v>
      </c>
      <c r="F276" s="68">
        <v>40745</v>
      </c>
      <c r="G276" s="68" t="s">
        <v>1751</v>
      </c>
      <c r="H276" s="68">
        <v>19900</v>
      </c>
      <c r="I276" s="68" t="s">
        <v>1751</v>
      </c>
      <c r="J276" s="68">
        <v>19252.5</v>
      </c>
      <c r="K276" s="68" t="s">
        <v>1751</v>
      </c>
      <c r="L276" s="68" t="s">
        <v>1751</v>
      </c>
      <c r="M276" s="68" t="s">
        <v>1751</v>
      </c>
      <c r="N276" s="68" t="s">
        <v>1751</v>
      </c>
      <c r="O276" s="68" t="s">
        <v>1751</v>
      </c>
      <c r="P276" s="68">
        <v>189947.5</v>
      </c>
      <c r="Q276" s="68" t="s">
        <v>1751</v>
      </c>
      <c r="R276" s="68" t="s">
        <v>1751</v>
      </c>
      <c r="S276" s="68">
        <v>92610</v>
      </c>
      <c r="T276" s="68" t="s">
        <v>1751</v>
      </c>
      <c r="U276" s="68">
        <v>23199.8</v>
      </c>
      <c r="V276" s="68">
        <v>152192.5</v>
      </c>
      <c r="W276" s="68" t="s">
        <v>1751</v>
      </c>
      <c r="X276" s="68" t="s">
        <v>1751</v>
      </c>
      <c r="Y276" s="68" t="s">
        <v>1751</v>
      </c>
      <c r="Z276" s="68" t="s">
        <v>1751</v>
      </c>
      <c r="AA276" s="68">
        <v>24862.5</v>
      </c>
      <c r="AB276" s="68" t="s">
        <v>1751</v>
      </c>
      <c r="AC276" s="68" t="s">
        <v>1751</v>
      </c>
      <c r="AD276" s="68" t="s">
        <v>1751</v>
      </c>
      <c r="AE276" s="68">
        <v>96000</v>
      </c>
      <c r="AF276" s="68" t="s">
        <v>1751</v>
      </c>
      <c r="AG276" s="68">
        <v>22285</v>
      </c>
      <c r="AH276" s="68" t="s">
        <v>1751</v>
      </c>
      <c r="AI276" s="68" t="s">
        <v>1751</v>
      </c>
      <c r="AJ276" s="68" t="s">
        <v>1751</v>
      </c>
      <c r="AK276" s="68" t="s">
        <v>1751</v>
      </c>
      <c r="AL276" s="68" t="s">
        <v>1751</v>
      </c>
      <c r="AM276" s="68" t="s">
        <v>1751</v>
      </c>
      <c r="AN276" s="68" t="s">
        <v>1751</v>
      </c>
      <c r="AO276" s="68" t="s">
        <v>1751</v>
      </c>
      <c r="AP276" s="68" t="s">
        <v>1751</v>
      </c>
      <c r="AQ276" s="68" t="s">
        <v>1751</v>
      </c>
      <c r="AR276" s="68">
        <v>19500</v>
      </c>
      <c r="AS276" s="68" t="s">
        <v>1751</v>
      </c>
      <c r="AT276" s="68" t="s">
        <v>1751</v>
      </c>
      <c r="AU276" s="68" t="s">
        <v>1751</v>
      </c>
      <c r="AV276" s="68" t="s">
        <v>1751</v>
      </c>
      <c r="AW276" s="68" t="s">
        <v>1751</v>
      </c>
      <c r="AX276" s="68" t="s">
        <v>1751</v>
      </c>
      <c r="AY276" s="68" t="s">
        <v>1751</v>
      </c>
      <c r="AZ276" s="68" t="s">
        <v>1751</v>
      </c>
      <c r="BA276" s="68" t="s">
        <v>1751</v>
      </c>
      <c r="BB276" s="68" t="s">
        <v>1751</v>
      </c>
      <c r="BC276" s="68" t="s">
        <v>1751</v>
      </c>
      <c r="BD276" s="68" t="s">
        <v>1751</v>
      </c>
      <c r="BE276" s="68" t="s">
        <v>1751</v>
      </c>
      <c r="BF276" s="68" t="s">
        <v>1751</v>
      </c>
      <c r="BG276" s="68" t="s">
        <v>1751</v>
      </c>
      <c r="BH276" s="68" t="s">
        <v>1751</v>
      </c>
      <c r="BI276" s="68" t="s">
        <v>1751</v>
      </c>
      <c r="BJ276" s="68" t="s">
        <v>1751</v>
      </c>
      <c r="BK276" s="68" t="s">
        <v>1751</v>
      </c>
      <c r="BM276" s="68" t="s">
        <v>1751</v>
      </c>
    </row>
    <row r="277" spans="1:65">
      <c r="A277" s="132">
        <v>45177</v>
      </c>
      <c r="B277" s="68" t="s">
        <v>1751</v>
      </c>
      <c r="C277" s="68" t="s">
        <v>1751</v>
      </c>
      <c r="D277" s="68" t="s">
        <v>1751</v>
      </c>
      <c r="E277" s="68" t="s">
        <v>1751</v>
      </c>
      <c r="F277" s="68" t="s">
        <v>1751</v>
      </c>
      <c r="G277" s="68" t="s">
        <v>1751</v>
      </c>
      <c r="H277" s="68" t="s">
        <v>1751</v>
      </c>
      <c r="I277" s="68" t="s">
        <v>1751</v>
      </c>
      <c r="J277" s="68" t="s">
        <v>1751</v>
      </c>
      <c r="K277" s="68" t="s">
        <v>1751</v>
      </c>
      <c r="L277" s="68" t="s">
        <v>1751</v>
      </c>
      <c r="M277" s="68" t="s">
        <v>1751</v>
      </c>
      <c r="N277" s="68" t="s">
        <v>1751</v>
      </c>
      <c r="O277" s="68" t="s">
        <v>1751</v>
      </c>
      <c r="P277" s="68" t="s">
        <v>1751</v>
      </c>
      <c r="Q277" s="68" t="s">
        <v>1751</v>
      </c>
      <c r="R277" s="68" t="s">
        <v>1751</v>
      </c>
      <c r="S277" s="68" t="s">
        <v>1751</v>
      </c>
      <c r="T277" s="68" t="s">
        <v>1751</v>
      </c>
      <c r="U277" s="68" t="s">
        <v>1751</v>
      </c>
      <c r="V277" s="68" t="s">
        <v>1751</v>
      </c>
      <c r="W277" s="68" t="s">
        <v>1751</v>
      </c>
      <c r="X277" s="68" t="s">
        <v>1751</v>
      </c>
      <c r="Y277" s="68" t="s">
        <v>1751</v>
      </c>
      <c r="Z277" s="68" t="s">
        <v>1751</v>
      </c>
      <c r="AA277" s="68" t="s">
        <v>1751</v>
      </c>
      <c r="AB277" s="68" t="s">
        <v>1751</v>
      </c>
      <c r="AC277" s="68" t="s">
        <v>1751</v>
      </c>
      <c r="AD277" s="68" t="s">
        <v>1751</v>
      </c>
      <c r="AE277" s="68" t="s">
        <v>1751</v>
      </c>
      <c r="AF277" s="68" t="s">
        <v>1751</v>
      </c>
      <c r="AG277" s="68" t="s">
        <v>1751</v>
      </c>
      <c r="AH277" s="68" t="s">
        <v>1751</v>
      </c>
      <c r="AI277" s="68" t="s">
        <v>1751</v>
      </c>
      <c r="AJ277" s="68" t="s">
        <v>1751</v>
      </c>
      <c r="AK277" s="68" t="s">
        <v>1751</v>
      </c>
      <c r="AL277" s="68" t="s">
        <v>1751</v>
      </c>
      <c r="AM277" s="68" t="s">
        <v>1751</v>
      </c>
      <c r="AN277" s="68" t="s">
        <v>1751</v>
      </c>
      <c r="AO277" s="68" t="s">
        <v>1751</v>
      </c>
      <c r="AP277" s="68" t="s">
        <v>1751</v>
      </c>
      <c r="AQ277" s="68" t="s">
        <v>1751</v>
      </c>
      <c r="AR277" s="68" t="s">
        <v>1751</v>
      </c>
      <c r="AS277" s="68" t="s">
        <v>1751</v>
      </c>
      <c r="AT277" s="68" t="s">
        <v>1751</v>
      </c>
      <c r="AU277" s="68" t="s">
        <v>1751</v>
      </c>
      <c r="AV277" s="68" t="s">
        <v>1751</v>
      </c>
      <c r="AW277" s="68" t="s">
        <v>1751</v>
      </c>
      <c r="AX277" s="68" t="s">
        <v>1751</v>
      </c>
      <c r="AY277" s="68" t="s">
        <v>1751</v>
      </c>
      <c r="AZ277" s="68" t="s">
        <v>1751</v>
      </c>
      <c r="BA277" s="68" t="s">
        <v>1751</v>
      </c>
      <c r="BB277" s="68" t="s">
        <v>1751</v>
      </c>
      <c r="BC277" s="68" t="s">
        <v>1751</v>
      </c>
      <c r="BD277" s="68" t="s">
        <v>1751</v>
      </c>
      <c r="BE277" s="68" t="s">
        <v>1751</v>
      </c>
      <c r="BF277" s="68" t="s">
        <v>1751</v>
      </c>
      <c r="BG277" s="68" t="s">
        <v>1751</v>
      </c>
      <c r="BH277" s="68" t="s">
        <v>1751</v>
      </c>
      <c r="BI277" s="68" t="s">
        <v>1751</v>
      </c>
      <c r="BJ277" s="68" t="s">
        <v>1751</v>
      </c>
      <c r="BK277" s="68" t="s">
        <v>1751</v>
      </c>
      <c r="BM277" s="68" t="s">
        <v>1751</v>
      </c>
    </row>
    <row r="278" spans="1:65">
      <c r="A278" s="132">
        <v>45178</v>
      </c>
      <c r="B278" s="68" t="s">
        <v>1751</v>
      </c>
      <c r="C278" s="68" t="s">
        <v>1751</v>
      </c>
      <c r="D278" s="68" t="s">
        <v>1751</v>
      </c>
      <c r="E278" s="68" t="s">
        <v>1751</v>
      </c>
      <c r="F278" s="68" t="s">
        <v>1751</v>
      </c>
      <c r="G278" s="68" t="s">
        <v>1751</v>
      </c>
      <c r="H278" s="68" t="s">
        <v>1751</v>
      </c>
      <c r="I278" s="68" t="s">
        <v>1751</v>
      </c>
      <c r="J278" s="68" t="s">
        <v>1751</v>
      </c>
      <c r="K278" s="68" t="s">
        <v>1751</v>
      </c>
      <c r="L278" s="68" t="s">
        <v>1751</v>
      </c>
      <c r="M278" s="68" t="s">
        <v>1751</v>
      </c>
      <c r="N278" s="68" t="s">
        <v>1751</v>
      </c>
      <c r="O278" s="68" t="s">
        <v>1751</v>
      </c>
      <c r="P278" s="68" t="s">
        <v>1751</v>
      </c>
      <c r="Q278" s="68" t="s">
        <v>1751</v>
      </c>
      <c r="R278" s="68" t="s">
        <v>1751</v>
      </c>
      <c r="S278" s="68" t="s">
        <v>1751</v>
      </c>
      <c r="T278" s="68" t="s">
        <v>1751</v>
      </c>
      <c r="U278" s="68" t="s">
        <v>1751</v>
      </c>
      <c r="V278" s="68" t="s">
        <v>1751</v>
      </c>
      <c r="W278" s="68" t="s">
        <v>1751</v>
      </c>
      <c r="X278" s="68" t="s">
        <v>1751</v>
      </c>
      <c r="Y278" s="68" t="s">
        <v>1751</v>
      </c>
      <c r="Z278" s="68" t="s">
        <v>1751</v>
      </c>
      <c r="AA278" s="68" t="s">
        <v>1751</v>
      </c>
      <c r="AB278" s="68" t="s">
        <v>1751</v>
      </c>
      <c r="AC278" s="68" t="s">
        <v>1751</v>
      </c>
      <c r="AD278" s="68" t="s">
        <v>1751</v>
      </c>
      <c r="AE278" s="68" t="s">
        <v>1751</v>
      </c>
      <c r="AF278" s="68" t="s">
        <v>1751</v>
      </c>
      <c r="AG278" s="68" t="s">
        <v>1751</v>
      </c>
      <c r="AH278" s="68" t="s">
        <v>1751</v>
      </c>
      <c r="AI278" s="68" t="s">
        <v>1751</v>
      </c>
      <c r="AJ278" s="68" t="s">
        <v>1751</v>
      </c>
      <c r="AK278" s="68" t="s">
        <v>1751</v>
      </c>
      <c r="AL278" s="68" t="s">
        <v>1751</v>
      </c>
      <c r="AM278" s="68" t="s">
        <v>1751</v>
      </c>
      <c r="AN278" s="68" t="s">
        <v>1751</v>
      </c>
      <c r="AO278" s="68" t="s">
        <v>1751</v>
      </c>
      <c r="AP278" s="68" t="s">
        <v>1751</v>
      </c>
      <c r="AQ278" s="68" t="s">
        <v>1751</v>
      </c>
      <c r="AR278" s="68" t="s">
        <v>1751</v>
      </c>
      <c r="AS278" s="68" t="s">
        <v>1751</v>
      </c>
      <c r="AT278" s="68" t="s">
        <v>1751</v>
      </c>
      <c r="AU278" s="68" t="s">
        <v>1751</v>
      </c>
      <c r="AV278" s="68" t="s">
        <v>1751</v>
      </c>
      <c r="AW278" s="68" t="s">
        <v>1751</v>
      </c>
      <c r="AX278" s="68" t="s">
        <v>1751</v>
      </c>
      <c r="AY278" s="68" t="s">
        <v>1751</v>
      </c>
      <c r="AZ278" s="68" t="s">
        <v>1751</v>
      </c>
      <c r="BA278" s="68" t="s">
        <v>1751</v>
      </c>
      <c r="BB278" s="68" t="s">
        <v>1751</v>
      </c>
      <c r="BC278" s="68" t="s">
        <v>1751</v>
      </c>
      <c r="BD278" s="68" t="s">
        <v>1751</v>
      </c>
      <c r="BE278" s="68" t="s">
        <v>1751</v>
      </c>
      <c r="BF278" s="68" t="s">
        <v>1751</v>
      </c>
      <c r="BG278" s="68" t="s">
        <v>1751</v>
      </c>
      <c r="BH278" s="68" t="s">
        <v>1751</v>
      </c>
      <c r="BI278" s="68" t="s">
        <v>1751</v>
      </c>
      <c r="BJ278" s="68" t="s">
        <v>1751</v>
      </c>
      <c r="BK278" s="68" t="s">
        <v>1751</v>
      </c>
      <c r="BM278" s="68" t="s">
        <v>1751</v>
      </c>
    </row>
    <row r="279" spans="1:65">
      <c r="A279" s="132">
        <v>45179</v>
      </c>
      <c r="B279" s="68" t="s">
        <v>1751</v>
      </c>
      <c r="C279" s="68" t="s">
        <v>1751</v>
      </c>
      <c r="D279" s="68" t="s">
        <v>1751</v>
      </c>
      <c r="E279" s="68" t="s">
        <v>1751</v>
      </c>
      <c r="F279" s="68" t="s">
        <v>1751</v>
      </c>
      <c r="G279" s="68" t="s">
        <v>1751</v>
      </c>
      <c r="H279" s="68" t="s">
        <v>1751</v>
      </c>
      <c r="I279" s="68">
        <v>82000</v>
      </c>
      <c r="J279" s="68" t="s">
        <v>1751</v>
      </c>
      <c r="K279" s="68" t="s">
        <v>1751</v>
      </c>
      <c r="L279" s="68">
        <v>135595</v>
      </c>
      <c r="M279" s="68" t="s">
        <v>1751</v>
      </c>
      <c r="N279" s="68" t="s">
        <v>1751</v>
      </c>
      <c r="O279" s="68">
        <v>42000</v>
      </c>
      <c r="P279" s="68">
        <v>91250</v>
      </c>
      <c r="Q279" s="68" t="s">
        <v>1751</v>
      </c>
      <c r="R279" s="68" t="s">
        <v>1751</v>
      </c>
      <c r="S279" s="68" t="s">
        <v>1751</v>
      </c>
      <c r="T279" s="68" t="s">
        <v>1751</v>
      </c>
      <c r="U279" s="68">
        <v>44630</v>
      </c>
      <c r="V279" s="68" t="s">
        <v>1751</v>
      </c>
      <c r="W279" s="68" t="s">
        <v>1751</v>
      </c>
      <c r="X279" s="68" t="s">
        <v>1751</v>
      </c>
      <c r="Y279" s="68" t="s">
        <v>1751</v>
      </c>
      <c r="Z279" s="68" t="s">
        <v>1751</v>
      </c>
      <c r="AA279" s="68" t="s">
        <v>1751</v>
      </c>
      <c r="AB279" s="68" t="s">
        <v>1751</v>
      </c>
      <c r="AC279" s="68" t="s">
        <v>1751</v>
      </c>
      <c r="AD279" s="68" t="s">
        <v>1751</v>
      </c>
      <c r="AE279" s="68">
        <v>288000</v>
      </c>
      <c r="AF279" s="68" t="s">
        <v>1751</v>
      </c>
      <c r="AG279" s="68">
        <v>44807.5</v>
      </c>
      <c r="AH279" s="68" t="s">
        <v>1751</v>
      </c>
      <c r="AI279" s="68" t="s">
        <v>1751</v>
      </c>
      <c r="AJ279" s="68" t="s">
        <v>1751</v>
      </c>
      <c r="AK279" s="68">
        <v>9486</v>
      </c>
      <c r="AL279" s="68" t="s">
        <v>1751</v>
      </c>
      <c r="AM279" s="68" t="s">
        <v>1751</v>
      </c>
      <c r="AN279" s="68" t="s">
        <v>1751</v>
      </c>
      <c r="AO279" s="68" t="s">
        <v>1751</v>
      </c>
      <c r="AP279" s="68" t="s">
        <v>1751</v>
      </c>
      <c r="AQ279" s="68">
        <v>19260</v>
      </c>
      <c r="AR279" s="68">
        <v>39150</v>
      </c>
      <c r="AS279" s="68" t="s">
        <v>1751</v>
      </c>
      <c r="AT279" s="68" t="s">
        <v>1751</v>
      </c>
      <c r="AU279" s="68" t="s">
        <v>1751</v>
      </c>
      <c r="AV279" s="68" t="s">
        <v>1751</v>
      </c>
      <c r="AW279" s="68" t="s">
        <v>1751</v>
      </c>
      <c r="AX279" s="68" t="s">
        <v>1751</v>
      </c>
      <c r="AY279" s="68" t="s">
        <v>1751</v>
      </c>
      <c r="AZ279" s="68">
        <v>38085</v>
      </c>
      <c r="BA279" s="68" t="s">
        <v>1751</v>
      </c>
      <c r="BB279" s="68" t="s">
        <v>1751</v>
      </c>
      <c r="BC279" s="68" t="s">
        <v>1751</v>
      </c>
      <c r="BD279" s="68" t="s">
        <v>1751</v>
      </c>
      <c r="BE279" s="68" t="s">
        <v>1751</v>
      </c>
      <c r="BF279" s="68" t="s">
        <v>1751</v>
      </c>
      <c r="BG279" s="68" t="s">
        <v>1751</v>
      </c>
      <c r="BH279" s="68" t="s">
        <v>1751</v>
      </c>
      <c r="BI279" s="68" t="s">
        <v>1751</v>
      </c>
      <c r="BJ279" s="68" t="s">
        <v>1751</v>
      </c>
      <c r="BK279" s="68" t="s">
        <v>1751</v>
      </c>
      <c r="BM279" s="68" t="s">
        <v>1751</v>
      </c>
    </row>
    <row r="280" spans="1:65">
      <c r="A280" s="132">
        <v>45180</v>
      </c>
      <c r="B280" s="68" t="s">
        <v>1751</v>
      </c>
      <c r="C280" s="68" t="s">
        <v>1751</v>
      </c>
      <c r="D280" s="68" t="s">
        <v>1751</v>
      </c>
      <c r="E280" s="68" t="s">
        <v>1751</v>
      </c>
      <c r="F280" s="68">
        <v>99625</v>
      </c>
      <c r="G280" s="68" t="s">
        <v>1751</v>
      </c>
      <c r="H280" s="68">
        <v>19652.5</v>
      </c>
      <c r="I280" s="68" t="s">
        <v>1751</v>
      </c>
      <c r="J280" s="68">
        <v>19375</v>
      </c>
      <c r="K280" s="68" t="s">
        <v>1751</v>
      </c>
      <c r="L280" s="68">
        <v>680893.5</v>
      </c>
      <c r="M280" s="68" t="s">
        <v>1751</v>
      </c>
      <c r="N280" s="68" t="s">
        <v>1751</v>
      </c>
      <c r="O280" s="68">
        <v>41500</v>
      </c>
      <c r="P280" s="68" t="s">
        <v>1751</v>
      </c>
      <c r="Q280" s="68" t="s">
        <v>1751</v>
      </c>
      <c r="R280" s="68" t="s">
        <v>1751</v>
      </c>
      <c r="S280" s="68">
        <v>45080</v>
      </c>
      <c r="T280" s="68" t="s">
        <v>1751</v>
      </c>
      <c r="U280" s="68" t="s">
        <v>1751</v>
      </c>
      <c r="V280" s="68" t="s">
        <v>1751</v>
      </c>
      <c r="W280" s="68" t="s">
        <v>1751</v>
      </c>
      <c r="X280" s="68" t="s">
        <v>1751</v>
      </c>
      <c r="Y280" s="68" t="s">
        <v>1751</v>
      </c>
      <c r="Z280" s="68" t="s">
        <v>1751</v>
      </c>
      <c r="AA280" s="68" t="s">
        <v>1751</v>
      </c>
      <c r="AB280" s="68" t="s">
        <v>1751</v>
      </c>
      <c r="AC280" s="68" t="s">
        <v>1751</v>
      </c>
      <c r="AD280" s="68" t="s">
        <v>1751</v>
      </c>
      <c r="AE280" s="68">
        <v>569566.5</v>
      </c>
      <c r="AF280" s="68" t="s">
        <v>1751</v>
      </c>
      <c r="AG280" s="68">
        <v>89570</v>
      </c>
      <c r="AH280" s="68" t="s">
        <v>1751</v>
      </c>
      <c r="AI280" s="68" t="s">
        <v>1751</v>
      </c>
      <c r="AJ280" s="68" t="s">
        <v>1751</v>
      </c>
      <c r="AK280" s="68" t="s">
        <v>1751</v>
      </c>
      <c r="AL280" s="68" t="s">
        <v>1751</v>
      </c>
      <c r="AM280" s="68" t="s">
        <v>1751</v>
      </c>
      <c r="AN280" s="68" t="s">
        <v>1751</v>
      </c>
      <c r="AO280" s="68" t="s">
        <v>1751</v>
      </c>
      <c r="AP280" s="68" t="s">
        <v>1751</v>
      </c>
      <c r="AQ280" s="68" t="s">
        <v>1751</v>
      </c>
      <c r="AR280" s="68">
        <v>39177.5</v>
      </c>
      <c r="AS280" s="68" t="s">
        <v>1751</v>
      </c>
      <c r="AT280" s="68" t="s">
        <v>1751</v>
      </c>
      <c r="AU280" s="68" t="s">
        <v>1751</v>
      </c>
      <c r="AV280" s="68" t="s">
        <v>1751</v>
      </c>
      <c r="AW280" s="68" t="s">
        <v>1751</v>
      </c>
      <c r="AX280" s="68" t="s">
        <v>1751</v>
      </c>
      <c r="AY280" s="68">
        <v>19217.5</v>
      </c>
      <c r="AZ280" s="68">
        <v>50195</v>
      </c>
      <c r="BA280" s="68" t="s">
        <v>1751</v>
      </c>
      <c r="BB280" s="68" t="s">
        <v>1751</v>
      </c>
      <c r="BC280" s="68" t="s">
        <v>1751</v>
      </c>
      <c r="BD280" s="68" t="s">
        <v>1751</v>
      </c>
      <c r="BE280" s="68" t="s">
        <v>1751</v>
      </c>
      <c r="BF280" s="68" t="s">
        <v>1751</v>
      </c>
      <c r="BG280" s="68" t="s">
        <v>1751</v>
      </c>
      <c r="BH280" s="68" t="s">
        <v>1751</v>
      </c>
      <c r="BI280" s="68" t="s">
        <v>1751</v>
      </c>
      <c r="BJ280" s="68" t="s">
        <v>1751</v>
      </c>
      <c r="BK280" s="68" t="s">
        <v>1751</v>
      </c>
      <c r="BM280" s="68" t="s">
        <v>1751</v>
      </c>
    </row>
    <row r="281" spans="1:65">
      <c r="A281" s="132">
        <v>45181</v>
      </c>
      <c r="B281" s="68" t="s">
        <v>1751</v>
      </c>
      <c r="C281" s="68" t="s">
        <v>1751</v>
      </c>
      <c r="D281" s="68" t="s">
        <v>1751</v>
      </c>
      <c r="E281" s="68" t="s">
        <v>1751</v>
      </c>
      <c r="F281" s="68">
        <v>27180</v>
      </c>
      <c r="G281" s="68">
        <v>19650</v>
      </c>
      <c r="H281" s="68" t="s">
        <v>1751</v>
      </c>
      <c r="I281" s="68" t="s">
        <v>1751</v>
      </c>
      <c r="J281" s="68">
        <v>19375</v>
      </c>
      <c r="K281" s="68" t="s">
        <v>1751</v>
      </c>
      <c r="L281" s="68">
        <v>44787.5</v>
      </c>
      <c r="M281" s="68" t="s">
        <v>1751</v>
      </c>
      <c r="N281" s="68" t="s">
        <v>1751</v>
      </c>
      <c r="O281" s="68" t="s">
        <v>1751</v>
      </c>
      <c r="P281" s="68">
        <v>22065</v>
      </c>
      <c r="Q281" s="68" t="s">
        <v>1751</v>
      </c>
      <c r="R281" s="68" t="s">
        <v>1751</v>
      </c>
      <c r="S281" s="68" t="s">
        <v>1751</v>
      </c>
      <c r="T281" s="68" t="s">
        <v>1751</v>
      </c>
      <c r="U281" s="68">
        <v>45007.5</v>
      </c>
      <c r="V281" s="68" t="s">
        <v>1751</v>
      </c>
      <c r="W281" s="68" t="s">
        <v>1751</v>
      </c>
      <c r="X281" s="68" t="s">
        <v>1751</v>
      </c>
      <c r="Y281" s="68" t="s">
        <v>1751</v>
      </c>
      <c r="Z281" s="68" t="s">
        <v>1751</v>
      </c>
      <c r="AA281" s="68" t="s">
        <v>1751</v>
      </c>
      <c r="AB281" s="68" t="s">
        <v>1751</v>
      </c>
      <c r="AC281" s="68" t="s">
        <v>1751</v>
      </c>
      <c r="AD281" s="68" t="s">
        <v>1751</v>
      </c>
      <c r="AE281" s="68">
        <v>142500</v>
      </c>
      <c r="AF281" s="68" t="s">
        <v>1751</v>
      </c>
      <c r="AG281" s="68">
        <v>22500</v>
      </c>
      <c r="AH281" s="68" t="s">
        <v>1751</v>
      </c>
      <c r="AI281" s="68" t="s">
        <v>1751</v>
      </c>
      <c r="AJ281" s="68" t="s">
        <v>1751</v>
      </c>
      <c r="AK281" s="68">
        <v>69752.5</v>
      </c>
      <c r="AL281" s="68" t="s">
        <v>1751</v>
      </c>
      <c r="AM281" s="68" t="s">
        <v>1751</v>
      </c>
      <c r="AN281" s="68" t="s">
        <v>1751</v>
      </c>
      <c r="AO281" s="68" t="s">
        <v>1751</v>
      </c>
      <c r="AP281" s="68" t="s">
        <v>1751</v>
      </c>
      <c r="AQ281" s="68" t="s">
        <v>1751</v>
      </c>
      <c r="AR281" s="68" t="s">
        <v>1751</v>
      </c>
      <c r="AS281" s="68" t="s">
        <v>1751</v>
      </c>
      <c r="AT281" s="68" t="s">
        <v>1751</v>
      </c>
      <c r="AU281" s="68" t="s">
        <v>1751</v>
      </c>
      <c r="AV281" s="68" t="s">
        <v>1751</v>
      </c>
      <c r="AW281" s="68" t="s">
        <v>1751</v>
      </c>
      <c r="AX281" s="68" t="s">
        <v>1751</v>
      </c>
      <c r="AY281" s="68" t="s">
        <v>1751</v>
      </c>
      <c r="AZ281" s="68">
        <v>7834</v>
      </c>
      <c r="BA281" s="68" t="s">
        <v>1751</v>
      </c>
      <c r="BB281" s="68" t="s">
        <v>1751</v>
      </c>
      <c r="BC281" s="68" t="s">
        <v>1751</v>
      </c>
      <c r="BD281" s="68" t="s">
        <v>1751</v>
      </c>
      <c r="BE281" s="68" t="s">
        <v>1751</v>
      </c>
      <c r="BF281" s="68" t="s">
        <v>1751</v>
      </c>
      <c r="BG281" s="68" t="s">
        <v>1751</v>
      </c>
      <c r="BH281" s="68" t="s">
        <v>1751</v>
      </c>
      <c r="BI281" s="68" t="s">
        <v>1751</v>
      </c>
      <c r="BJ281" s="68" t="s">
        <v>1751</v>
      </c>
      <c r="BK281" s="68" t="s">
        <v>1751</v>
      </c>
      <c r="BM281" s="68" t="s">
        <v>1751</v>
      </c>
    </row>
    <row r="282" spans="1:65">
      <c r="A282" s="132">
        <v>45182</v>
      </c>
      <c r="B282" s="68" t="s">
        <v>1751</v>
      </c>
      <c r="C282" s="68" t="s">
        <v>1751</v>
      </c>
      <c r="D282" s="68" t="s">
        <v>1751</v>
      </c>
      <c r="E282" s="68" t="s">
        <v>1751</v>
      </c>
      <c r="F282" s="68">
        <v>27180</v>
      </c>
      <c r="G282" s="68" t="s">
        <v>1751</v>
      </c>
      <c r="H282" s="68" t="s">
        <v>1751</v>
      </c>
      <c r="I282" s="68" t="s">
        <v>1751</v>
      </c>
      <c r="J282" s="68" t="s">
        <v>1751</v>
      </c>
      <c r="K282" s="68">
        <v>20825</v>
      </c>
      <c r="L282" s="68" t="s">
        <v>1751</v>
      </c>
      <c r="M282" s="68" t="s">
        <v>1751</v>
      </c>
      <c r="N282" s="68" t="s">
        <v>1751</v>
      </c>
      <c r="O282" s="68" t="s">
        <v>1751</v>
      </c>
      <c r="P282" s="68" t="s">
        <v>1751</v>
      </c>
      <c r="Q282" s="68" t="s">
        <v>1751</v>
      </c>
      <c r="R282" s="68" t="s">
        <v>1751</v>
      </c>
      <c r="S282" s="68" t="s">
        <v>1751</v>
      </c>
      <c r="T282" s="68" t="s">
        <v>1751</v>
      </c>
      <c r="U282" s="68" t="s">
        <v>1751</v>
      </c>
      <c r="V282" s="68" t="s">
        <v>1751</v>
      </c>
      <c r="W282" s="68" t="s">
        <v>1751</v>
      </c>
      <c r="X282" s="68" t="s">
        <v>1751</v>
      </c>
      <c r="Y282" s="68" t="s">
        <v>1751</v>
      </c>
      <c r="Z282" s="68" t="s">
        <v>1751</v>
      </c>
      <c r="AA282" s="68" t="s">
        <v>1751</v>
      </c>
      <c r="AB282" s="68" t="s">
        <v>1751</v>
      </c>
      <c r="AC282" s="68" t="s">
        <v>1751</v>
      </c>
      <c r="AD282" s="68" t="s">
        <v>1751</v>
      </c>
      <c r="AE282" s="68" t="s">
        <v>1751</v>
      </c>
      <c r="AF282" s="68" t="s">
        <v>1751</v>
      </c>
      <c r="AG282" s="68">
        <v>22500</v>
      </c>
      <c r="AH282" s="68" t="s">
        <v>1751</v>
      </c>
      <c r="AI282" s="68" t="s">
        <v>1751</v>
      </c>
      <c r="AJ282" s="68" t="s">
        <v>1751</v>
      </c>
      <c r="AK282" s="68">
        <v>69752.5</v>
      </c>
      <c r="AL282" s="68" t="s">
        <v>1751</v>
      </c>
      <c r="AM282" s="68" t="s">
        <v>1751</v>
      </c>
      <c r="AN282" s="68" t="s">
        <v>1751</v>
      </c>
      <c r="AO282" s="68" t="s">
        <v>1751</v>
      </c>
      <c r="AP282" s="68" t="s">
        <v>1751</v>
      </c>
      <c r="AQ282" s="68" t="s">
        <v>1751</v>
      </c>
      <c r="AR282" s="68">
        <v>39177.5</v>
      </c>
      <c r="AS282" s="68" t="s">
        <v>1751</v>
      </c>
      <c r="AT282" s="68" t="s">
        <v>1751</v>
      </c>
      <c r="AU282" s="68" t="s">
        <v>1751</v>
      </c>
      <c r="AV282" s="68" t="s">
        <v>1751</v>
      </c>
      <c r="AW282" s="68" t="s">
        <v>1751</v>
      </c>
      <c r="AX282" s="68" t="s">
        <v>1751</v>
      </c>
      <c r="AY282" s="68">
        <v>19217.5</v>
      </c>
      <c r="AZ282" s="68" t="s">
        <v>1751</v>
      </c>
      <c r="BA282" s="68" t="s">
        <v>1751</v>
      </c>
      <c r="BB282" s="68" t="s">
        <v>1751</v>
      </c>
      <c r="BC282" s="68" t="s">
        <v>1751</v>
      </c>
      <c r="BD282" s="68" t="s">
        <v>1751</v>
      </c>
      <c r="BE282" s="68" t="s">
        <v>1751</v>
      </c>
      <c r="BF282" s="68" t="s">
        <v>1751</v>
      </c>
      <c r="BG282" s="68" t="s">
        <v>1751</v>
      </c>
      <c r="BH282" s="68" t="s">
        <v>1751</v>
      </c>
      <c r="BI282" s="68" t="s">
        <v>1751</v>
      </c>
      <c r="BJ282" s="68" t="s">
        <v>1751</v>
      </c>
      <c r="BK282" s="68" t="s">
        <v>1751</v>
      </c>
      <c r="BM282" s="68" t="s">
        <v>1751</v>
      </c>
    </row>
    <row r="283" spans="1:65">
      <c r="A283" s="132">
        <v>45183</v>
      </c>
      <c r="B283" s="68" t="s">
        <v>1751</v>
      </c>
      <c r="C283" s="68" t="s">
        <v>1751</v>
      </c>
      <c r="D283" s="68" t="s">
        <v>1751</v>
      </c>
      <c r="E283" s="68" t="s">
        <v>1751</v>
      </c>
      <c r="F283" s="68" t="s">
        <v>1751</v>
      </c>
      <c r="G283" s="68" t="s">
        <v>1751</v>
      </c>
      <c r="H283" s="68" t="s">
        <v>1751</v>
      </c>
      <c r="I283" s="68" t="s">
        <v>1751</v>
      </c>
      <c r="J283" s="68" t="s">
        <v>1751</v>
      </c>
      <c r="K283" s="68" t="s">
        <v>1751</v>
      </c>
      <c r="L283" s="68" t="s">
        <v>1751</v>
      </c>
      <c r="M283" s="68" t="s">
        <v>1751</v>
      </c>
      <c r="N283" s="68" t="s">
        <v>1751</v>
      </c>
      <c r="O283" s="68" t="s">
        <v>1751</v>
      </c>
      <c r="P283" s="68" t="s">
        <v>1751</v>
      </c>
      <c r="Q283" s="68" t="s">
        <v>1751</v>
      </c>
      <c r="R283" s="68" t="s">
        <v>1751</v>
      </c>
      <c r="S283" s="68" t="s">
        <v>1751</v>
      </c>
      <c r="T283" s="68" t="s">
        <v>1751</v>
      </c>
      <c r="U283" s="68" t="s">
        <v>1751</v>
      </c>
      <c r="V283" s="68" t="s">
        <v>1751</v>
      </c>
      <c r="W283" s="68" t="s">
        <v>1751</v>
      </c>
      <c r="X283" s="68" t="s">
        <v>1751</v>
      </c>
      <c r="Y283" s="68" t="s">
        <v>1751</v>
      </c>
      <c r="Z283" s="68" t="s">
        <v>1751</v>
      </c>
      <c r="AA283" s="68" t="s">
        <v>1751</v>
      </c>
      <c r="AB283" s="68" t="s">
        <v>1751</v>
      </c>
      <c r="AC283" s="68" t="s">
        <v>1751</v>
      </c>
      <c r="AD283" s="68" t="s">
        <v>1751</v>
      </c>
      <c r="AE283" s="68" t="s">
        <v>1751</v>
      </c>
      <c r="AF283" s="68" t="s">
        <v>1751</v>
      </c>
      <c r="AG283" s="68" t="s">
        <v>1751</v>
      </c>
      <c r="AH283" s="68" t="s">
        <v>1751</v>
      </c>
      <c r="AI283" s="68" t="s">
        <v>1751</v>
      </c>
      <c r="AJ283" s="68" t="s">
        <v>1751</v>
      </c>
      <c r="AK283" s="68" t="s">
        <v>1751</v>
      </c>
      <c r="AL283" s="68" t="s">
        <v>1751</v>
      </c>
      <c r="AM283" s="68" t="s">
        <v>1751</v>
      </c>
      <c r="AN283" s="68" t="s">
        <v>1751</v>
      </c>
      <c r="AO283" s="68" t="s">
        <v>1751</v>
      </c>
      <c r="AP283" s="68" t="s">
        <v>1751</v>
      </c>
      <c r="AQ283" s="68" t="s">
        <v>1751</v>
      </c>
      <c r="AR283" s="68" t="s">
        <v>1751</v>
      </c>
      <c r="AS283" s="68" t="s">
        <v>1751</v>
      </c>
      <c r="AT283" s="68" t="s">
        <v>1751</v>
      </c>
      <c r="AU283" s="68" t="s">
        <v>1751</v>
      </c>
      <c r="AV283" s="68" t="s">
        <v>1751</v>
      </c>
      <c r="AW283" s="68" t="s">
        <v>1751</v>
      </c>
      <c r="AX283" s="68" t="s">
        <v>1751</v>
      </c>
      <c r="AY283" s="68" t="s">
        <v>1751</v>
      </c>
      <c r="AZ283" s="68" t="s">
        <v>1751</v>
      </c>
      <c r="BA283" s="68" t="s">
        <v>1751</v>
      </c>
      <c r="BB283" s="68" t="s">
        <v>1751</v>
      </c>
      <c r="BC283" s="68" t="s">
        <v>1751</v>
      </c>
      <c r="BD283" s="68" t="s">
        <v>1751</v>
      </c>
      <c r="BE283" s="68" t="s">
        <v>1751</v>
      </c>
      <c r="BF283" s="68" t="s">
        <v>1751</v>
      </c>
      <c r="BG283" s="68" t="s">
        <v>1751</v>
      </c>
      <c r="BH283" s="68" t="s">
        <v>1751</v>
      </c>
      <c r="BI283" s="68" t="s">
        <v>1751</v>
      </c>
      <c r="BJ283" s="68" t="s">
        <v>1751</v>
      </c>
      <c r="BK283" s="68" t="s">
        <v>1751</v>
      </c>
      <c r="BM283" s="68" t="s">
        <v>1751</v>
      </c>
    </row>
    <row r="284" spans="1:65">
      <c r="A284" s="132">
        <v>45183</v>
      </c>
      <c r="B284" s="68" t="s">
        <v>1751</v>
      </c>
      <c r="C284" s="68" t="s">
        <v>1751</v>
      </c>
      <c r="D284" s="68" t="s">
        <v>1751</v>
      </c>
      <c r="E284" s="68" t="s">
        <v>1751</v>
      </c>
      <c r="F284" s="68" t="s">
        <v>1751</v>
      </c>
      <c r="G284" s="68" t="s">
        <v>1751</v>
      </c>
      <c r="H284" s="68" t="s">
        <v>1751</v>
      </c>
      <c r="I284" s="68" t="s">
        <v>1751</v>
      </c>
      <c r="J284" s="68" t="s">
        <v>1751</v>
      </c>
      <c r="K284" s="68" t="s">
        <v>1751</v>
      </c>
      <c r="L284" s="68" t="s">
        <v>1751</v>
      </c>
      <c r="M284" s="68" t="s">
        <v>1751</v>
      </c>
      <c r="N284" s="68" t="s">
        <v>1751</v>
      </c>
      <c r="O284" s="68" t="s">
        <v>1751</v>
      </c>
      <c r="P284" s="68" t="s">
        <v>1751</v>
      </c>
      <c r="Q284" s="68" t="s">
        <v>1751</v>
      </c>
      <c r="R284" s="68" t="s">
        <v>1751</v>
      </c>
      <c r="S284" s="68" t="s">
        <v>1751</v>
      </c>
      <c r="T284" s="68" t="s">
        <v>1751</v>
      </c>
      <c r="U284" s="68" t="s">
        <v>1751</v>
      </c>
      <c r="V284" s="68" t="s">
        <v>1751</v>
      </c>
      <c r="W284" s="68" t="s">
        <v>1751</v>
      </c>
      <c r="X284" s="68" t="s">
        <v>1751</v>
      </c>
      <c r="Y284" s="68" t="s">
        <v>1751</v>
      </c>
      <c r="Z284" s="68" t="s">
        <v>1751</v>
      </c>
      <c r="AA284" s="68" t="s">
        <v>1751</v>
      </c>
      <c r="AB284" s="68" t="s">
        <v>1751</v>
      </c>
      <c r="AC284" s="68" t="s">
        <v>1751</v>
      </c>
      <c r="AD284" s="68" t="s">
        <v>1751</v>
      </c>
      <c r="AE284" s="68" t="s">
        <v>1751</v>
      </c>
      <c r="AF284" s="68" t="s">
        <v>1751</v>
      </c>
      <c r="AG284" s="68" t="s">
        <v>1751</v>
      </c>
      <c r="AH284" s="68" t="s">
        <v>1751</v>
      </c>
      <c r="AI284" s="68" t="s">
        <v>1751</v>
      </c>
      <c r="AJ284" s="68" t="s">
        <v>1751</v>
      </c>
      <c r="AK284" s="68" t="s">
        <v>1751</v>
      </c>
      <c r="AL284" s="68" t="s">
        <v>1751</v>
      </c>
      <c r="AM284" s="68" t="s">
        <v>1751</v>
      </c>
      <c r="AN284" s="68" t="s">
        <v>1751</v>
      </c>
      <c r="AO284" s="68" t="s">
        <v>1751</v>
      </c>
      <c r="AP284" s="68" t="s">
        <v>1751</v>
      </c>
      <c r="AQ284" s="68" t="s">
        <v>1751</v>
      </c>
      <c r="AR284" s="68" t="s">
        <v>1751</v>
      </c>
      <c r="AS284" s="68" t="s">
        <v>1751</v>
      </c>
      <c r="AT284" s="68" t="s">
        <v>1751</v>
      </c>
      <c r="AU284" s="68" t="s">
        <v>1751</v>
      </c>
      <c r="AV284" s="68" t="s">
        <v>1751</v>
      </c>
      <c r="AW284" s="68" t="s">
        <v>1751</v>
      </c>
      <c r="AX284" s="68" t="s">
        <v>1751</v>
      </c>
      <c r="AY284" s="68" t="s">
        <v>1751</v>
      </c>
      <c r="AZ284" s="68" t="s">
        <v>1751</v>
      </c>
      <c r="BA284" s="68" t="s">
        <v>1751</v>
      </c>
      <c r="BB284" s="68" t="s">
        <v>1751</v>
      </c>
      <c r="BC284" s="68" t="s">
        <v>1751</v>
      </c>
      <c r="BD284" s="68" t="s">
        <v>1751</v>
      </c>
      <c r="BE284" s="68" t="s">
        <v>1751</v>
      </c>
      <c r="BF284" s="68" t="s">
        <v>1751</v>
      </c>
      <c r="BG284" s="68" t="s">
        <v>1751</v>
      </c>
      <c r="BH284" s="68" t="s">
        <v>1751</v>
      </c>
      <c r="BI284" s="68" t="s">
        <v>1751</v>
      </c>
      <c r="BJ284" s="68" t="s">
        <v>1751</v>
      </c>
      <c r="BK284" s="68" t="s">
        <v>1751</v>
      </c>
      <c r="BM284" s="68" t="s">
        <v>1751</v>
      </c>
    </row>
    <row r="285" spans="1:65">
      <c r="A285" s="132">
        <v>45184</v>
      </c>
      <c r="B285" s="68" t="s">
        <v>1751</v>
      </c>
      <c r="C285" s="68" t="s">
        <v>1751</v>
      </c>
      <c r="D285" s="68" t="s">
        <v>1751</v>
      </c>
      <c r="E285" s="68" t="s">
        <v>1751</v>
      </c>
      <c r="F285" s="68" t="s">
        <v>1751</v>
      </c>
      <c r="G285" s="68" t="s">
        <v>1751</v>
      </c>
      <c r="H285" s="68" t="s">
        <v>1751</v>
      </c>
      <c r="I285" s="68" t="s">
        <v>1751</v>
      </c>
      <c r="J285" s="68" t="s">
        <v>1751</v>
      </c>
      <c r="K285" s="68" t="s">
        <v>1751</v>
      </c>
      <c r="L285" s="68" t="s">
        <v>1751</v>
      </c>
      <c r="M285" s="68" t="s">
        <v>1751</v>
      </c>
      <c r="N285" s="68" t="s">
        <v>1751</v>
      </c>
      <c r="O285" s="68" t="s">
        <v>1751</v>
      </c>
      <c r="P285" s="68" t="s">
        <v>1751</v>
      </c>
      <c r="Q285" s="68" t="s">
        <v>1751</v>
      </c>
      <c r="R285" s="68" t="s">
        <v>1751</v>
      </c>
      <c r="S285" s="68" t="s">
        <v>1751</v>
      </c>
      <c r="T285" s="68" t="s">
        <v>1751</v>
      </c>
      <c r="U285" s="68" t="s">
        <v>1751</v>
      </c>
      <c r="V285" s="68" t="s">
        <v>1751</v>
      </c>
      <c r="W285" s="68" t="s">
        <v>1751</v>
      </c>
      <c r="X285" s="68" t="s">
        <v>1751</v>
      </c>
      <c r="Y285" s="68" t="s">
        <v>1751</v>
      </c>
      <c r="Z285" s="68" t="s">
        <v>1751</v>
      </c>
      <c r="AA285" s="68" t="s">
        <v>1751</v>
      </c>
      <c r="AB285" s="68" t="s">
        <v>1751</v>
      </c>
      <c r="AC285" s="68" t="s">
        <v>1751</v>
      </c>
      <c r="AD285" s="68" t="s">
        <v>1751</v>
      </c>
      <c r="AE285" s="68" t="s">
        <v>1751</v>
      </c>
      <c r="AF285" s="68" t="s">
        <v>1751</v>
      </c>
      <c r="AG285" s="68" t="s">
        <v>1751</v>
      </c>
      <c r="AH285" s="68" t="s">
        <v>1751</v>
      </c>
      <c r="AI285" s="68" t="s">
        <v>1751</v>
      </c>
      <c r="AJ285" s="68" t="s">
        <v>1751</v>
      </c>
      <c r="AK285" s="68" t="s">
        <v>1751</v>
      </c>
      <c r="AL285" s="68" t="s">
        <v>1751</v>
      </c>
      <c r="AM285" s="68" t="s">
        <v>1751</v>
      </c>
      <c r="AN285" s="68" t="s">
        <v>1751</v>
      </c>
      <c r="AO285" s="68" t="s">
        <v>1751</v>
      </c>
      <c r="AP285" s="68" t="s">
        <v>1751</v>
      </c>
      <c r="AQ285" s="68" t="s">
        <v>1751</v>
      </c>
      <c r="AR285" s="68" t="s">
        <v>1751</v>
      </c>
      <c r="AS285" s="68" t="s">
        <v>1751</v>
      </c>
      <c r="AT285" s="68" t="s">
        <v>1751</v>
      </c>
      <c r="AU285" s="68" t="s">
        <v>1751</v>
      </c>
      <c r="AV285" s="68" t="s">
        <v>1751</v>
      </c>
      <c r="AW285" s="68" t="s">
        <v>1751</v>
      </c>
      <c r="AX285" s="68" t="s">
        <v>1751</v>
      </c>
      <c r="AY285" s="68" t="s">
        <v>1751</v>
      </c>
      <c r="AZ285" s="68" t="s">
        <v>1751</v>
      </c>
      <c r="BA285" s="68" t="s">
        <v>1751</v>
      </c>
      <c r="BB285" s="68" t="s">
        <v>1751</v>
      </c>
      <c r="BC285" s="68" t="s">
        <v>1751</v>
      </c>
      <c r="BD285" s="68" t="s">
        <v>1751</v>
      </c>
      <c r="BE285" s="68" t="s">
        <v>1751</v>
      </c>
      <c r="BF285" s="68" t="s">
        <v>1751</v>
      </c>
      <c r="BG285" s="68" t="s">
        <v>1751</v>
      </c>
      <c r="BH285" s="68" t="s">
        <v>1751</v>
      </c>
      <c r="BI285" s="68" t="s">
        <v>1751</v>
      </c>
      <c r="BJ285" s="68" t="s">
        <v>1751</v>
      </c>
      <c r="BK285" s="68" t="s">
        <v>1751</v>
      </c>
      <c r="BM285" s="68" t="s">
        <v>1751</v>
      </c>
    </row>
    <row r="286" spans="1:65">
      <c r="A286" s="132">
        <v>45185</v>
      </c>
      <c r="B286" s="68" t="s">
        <v>1751</v>
      </c>
      <c r="C286" s="68" t="s">
        <v>1751</v>
      </c>
      <c r="D286" s="68" t="s">
        <v>1751</v>
      </c>
      <c r="E286" s="68" t="s">
        <v>1751</v>
      </c>
      <c r="F286" s="68" t="s">
        <v>1751</v>
      </c>
      <c r="G286" s="68" t="s">
        <v>1751</v>
      </c>
      <c r="H286" s="68" t="s">
        <v>1751</v>
      </c>
      <c r="I286" s="68" t="s">
        <v>1751</v>
      </c>
      <c r="J286" s="68" t="s">
        <v>1751</v>
      </c>
      <c r="K286" s="68" t="s">
        <v>1751</v>
      </c>
      <c r="L286" s="68" t="s">
        <v>1751</v>
      </c>
      <c r="M286" s="68" t="s">
        <v>1751</v>
      </c>
      <c r="N286" s="68" t="s">
        <v>1751</v>
      </c>
      <c r="O286" s="68" t="s">
        <v>1751</v>
      </c>
      <c r="P286" s="68" t="s">
        <v>1751</v>
      </c>
      <c r="Q286" s="68" t="s">
        <v>1751</v>
      </c>
      <c r="R286" s="68" t="s">
        <v>1751</v>
      </c>
      <c r="S286" s="68" t="s">
        <v>1751</v>
      </c>
      <c r="T286" s="68" t="s">
        <v>1751</v>
      </c>
      <c r="U286" s="68" t="s">
        <v>1751</v>
      </c>
      <c r="V286" s="68" t="s">
        <v>1751</v>
      </c>
      <c r="W286" s="68" t="s">
        <v>1751</v>
      </c>
      <c r="X286" s="68" t="s">
        <v>1751</v>
      </c>
      <c r="Y286" s="68" t="s">
        <v>1751</v>
      </c>
      <c r="Z286" s="68" t="s">
        <v>1751</v>
      </c>
      <c r="AA286" s="68" t="s">
        <v>1751</v>
      </c>
      <c r="AB286" s="68" t="s">
        <v>1751</v>
      </c>
      <c r="AC286" s="68" t="s">
        <v>1751</v>
      </c>
      <c r="AD286" s="68" t="s">
        <v>1751</v>
      </c>
      <c r="AE286" s="68" t="s">
        <v>1751</v>
      </c>
      <c r="AF286" s="68" t="s">
        <v>1751</v>
      </c>
      <c r="AG286" s="68" t="s">
        <v>1751</v>
      </c>
      <c r="AH286" s="68" t="s">
        <v>1751</v>
      </c>
      <c r="AI286" s="68" t="s">
        <v>1751</v>
      </c>
      <c r="AJ286" s="68" t="s">
        <v>1751</v>
      </c>
      <c r="AK286" s="68" t="s">
        <v>1751</v>
      </c>
      <c r="AL286" s="68" t="s">
        <v>1751</v>
      </c>
      <c r="AM286" s="68" t="s">
        <v>1751</v>
      </c>
      <c r="AN286" s="68" t="s">
        <v>1751</v>
      </c>
      <c r="AO286" s="68" t="s">
        <v>1751</v>
      </c>
      <c r="AP286" s="68" t="s">
        <v>1751</v>
      </c>
      <c r="AQ286" s="68" t="s">
        <v>1751</v>
      </c>
      <c r="AR286" s="68" t="s">
        <v>1751</v>
      </c>
      <c r="AS286" s="68" t="s">
        <v>1751</v>
      </c>
      <c r="AT286" s="68" t="s">
        <v>1751</v>
      </c>
      <c r="AU286" s="68" t="s">
        <v>1751</v>
      </c>
      <c r="AV286" s="68" t="s">
        <v>1751</v>
      </c>
      <c r="AW286" s="68" t="s">
        <v>1751</v>
      </c>
      <c r="AX286" s="68" t="s">
        <v>1751</v>
      </c>
      <c r="AY286" s="68" t="s">
        <v>1751</v>
      </c>
      <c r="AZ286" s="68" t="s">
        <v>1751</v>
      </c>
      <c r="BA286" s="68" t="s">
        <v>1751</v>
      </c>
      <c r="BB286" s="68" t="s">
        <v>1751</v>
      </c>
      <c r="BC286" s="68" t="s">
        <v>1751</v>
      </c>
      <c r="BD286" s="68" t="s">
        <v>1751</v>
      </c>
      <c r="BE286" s="68" t="s">
        <v>1751</v>
      </c>
      <c r="BF286" s="68" t="s">
        <v>1751</v>
      </c>
      <c r="BG286" s="68" t="s">
        <v>1751</v>
      </c>
      <c r="BH286" s="68" t="s">
        <v>1751</v>
      </c>
      <c r="BI286" s="68" t="s">
        <v>1751</v>
      </c>
      <c r="BJ286" s="68" t="s">
        <v>1751</v>
      </c>
      <c r="BK286" s="68" t="s">
        <v>1751</v>
      </c>
      <c r="BM286" s="68" t="s">
        <v>1751</v>
      </c>
    </row>
    <row r="287" spans="1:65">
      <c r="A287" s="132">
        <v>45186</v>
      </c>
      <c r="B287" s="68" t="s">
        <v>1751</v>
      </c>
      <c r="C287" s="68">
        <v>112082.5</v>
      </c>
      <c r="D287" s="68" t="s">
        <v>1751</v>
      </c>
      <c r="E287" s="68" t="s">
        <v>1751</v>
      </c>
      <c r="F287" s="68">
        <v>123565</v>
      </c>
      <c r="G287" s="68">
        <v>19500</v>
      </c>
      <c r="H287" s="68" t="s">
        <v>1751</v>
      </c>
      <c r="I287" s="68">
        <v>161000</v>
      </c>
      <c r="J287" s="68" t="s">
        <v>1751</v>
      </c>
      <c r="K287" s="68" t="s">
        <v>1751</v>
      </c>
      <c r="L287" s="68">
        <v>46102.5</v>
      </c>
      <c r="M287" s="68" t="s">
        <v>1751</v>
      </c>
      <c r="N287" s="68" t="s">
        <v>1751</v>
      </c>
      <c r="O287" s="68">
        <v>49838.5</v>
      </c>
      <c r="P287" s="68">
        <v>34764</v>
      </c>
      <c r="Q287" s="68" t="s">
        <v>1751</v>
      </c>
      <c r="R287" s="68" t="s">
        <v>1751</v>
      </c>
      <c r="S287" s="68" t="s">
        <v>1751</v>
      </c>
      <c r="T287" s="68" t="s">
        <v>1751</v>
      </c>
      <c r="U287" s="68">
        <v>163710</v>
      </c>
      <c r="V287" s="68" t="s">
        <v>1751</v>
      </c>
      <c r="W287" s="68" t="s">
        <v>1751</v>
      </c>
      <c r="X287" s="68" t="s">
        <v>1751</v>
      </c>
      <c r="Y287" s="68" t="s">
        <v>1751</v>
      </c>
      <c r="Z287" s="68" t="s">
        <v>1751</v>
      </c>
      <c r="AA287" s="68" t="s">
        <v>1751</v>
      </c>
      <c r="AB287" s="68" t="s">
        <v>1751</v>
      </c>
      <c r="AC287" s="68" t="s">
        <v>1751</v>
      </c>
      <c r="AD287" s="68" t="s">
        <v>1751</v>
      </c>
      <c r="AE287" s="68" t="s">
        <v>1751</v>
      </c>
      <c r="AF287" s="68" t="s">
        <v>1751</v>
      </c>
      <c r="AG287" s="68">
        <v>22285</v>
      </c>
      <c r="AH287" s="68" t="s">
        <v>1751</v>
      </c>
      <c r="AI287" s="68" t="s">
        <v>1751</v>
      </c>
      <c r="AJ287" s="68" t="s">
        <v>1751</v>
      </c>
      <c r="AK287" s="68" t="s">
        <v>1751</v>
      </c>
      <c r="AL287" s="68" t="s">
        <v>1751</v>
      </c>
      <c r="AM287" s="68" t="s">
        <v>1751</v>
      </c>
      <c r="AN287" s="68" t="s">
        <v>1751</v>
      </c>
      <c r="AO287" s="68" t="s">
        <v>1751</v>
      </c>
      <c r="AP287" s="68" t="s">
        <v>1751</v>
      </c>
      <c r="AQ287" s="68" t="s">
        <v>1751</v>
      </c>
      <c r="AR287" s="68">
        <v>107864.5</v>
      </c>
      <c r="AS287" s="68" t="s">
        <v>1751</v>
      </c>
      <c r="AT287" s="68" t="s">
        <v>1751</v>
      </c>
      <c r="AU287" s="68" t="s">
        <v>1751</v>
      </c>
      <c r="AV287" s="68" t="s">
        <v>1751</v>
      </c>
      <c r="AW287" s="68" t="s">
        <v>1751</v>
      </c>
      <c r="AX287" s="68" t="s">
        <v>1751</v>
      </c>
      <c r="AY287" s="68">
        <v>97935.6</v>
      </c>
      <c r="AZ287" s="68" t="s">
        <v>1751</v>
      </c>
      <c r="BA287" s="68" t="s">
        <v>1751</v>
      </c>
      <c r="BB287" s="68" t="s">
        <v>1751</v>
      </c>
      <c r="BC287" s="68" t="s">
        <v>1751</v>
      </c>
      <c r="BD287" s="68" t="s">
        <v>1751</v>
      </c>
      <c r="BE287" s="68" t="s">
        <v>1751</v>
      </c>
      <c r="BF287" s="68" t="s">
        <v>1751</v>
      </c>
      <c r="BG287" s="68" t="s">
        <v>1751</v>
      </c>
      <c r="BH287" s="68" t="s">
        <v>1751</v>
      </c>
      <c r="BI287" s="68" t="s">
        <v>1751</v>
      </c>
      <c r="BJ287" s="68" t="s">
        <v>1751</v>
      </c>
      <c r="BK287" s="68" t="s">
        <v>1751</v>
      </c>
      <c r="BM287" s="68" t="s">
        <v>1751</v>
      </c>
    </row>
    <row r="288" spans="1:65">
      <c r="A288" s="132">
        <v>45187</v>
      </c>
      <c r="B288" s="68" t="s">
        <v>1751</v>
      </c>
      <c r="C288" s="68" t="s">
        <v>1751</v>
      </c>
      <c r="D288" s="68" t="s">
        <v>1751</v>
      </c>
      <c r="E288" s="68" t="s">
        <v>1751</v>
      </c>
      <c r="F288" s="68" t="s">
        <v>1751</v>
      </c>
      <c r="G288" s="68">
        <v>19500</v>
      </c>
      <c r="H288" s="68">
        <v>20000</v>
      </c>
      <c r="I288" s="68" t="s">
        <v>1751</v>
      </c>
      <c r="J288" s="68" t="s">
        <v>1751</v>
      </c>
      <c r="K288" s="68" t="s">
        <v>1751</v>
      </c>
      <c r="L288" s="68">
        <v>22605</v>
      </c>
      <c r="M288" s="68" t="s">
        <v>1751</v>
      </c>
      <c r="N288" s="68" t="s">
        <v>1751</v>
      </c>
      <c r="O288" s="68" t="s">
        <v>1751</v>
      </c>
      <c r="P288" s="68" t="s">
        <v>1751</v>
      </c>
      <c r="Q288" s="68" t="s">
        <v>1751</v>
      </c>
      <c r="R288" s="68" t="s">
        <v>1751</v>
      </c>
      <c r="S288" s="68" t="s">
        <v>1751</v>
      </c>
      <c r="T288" s="68" t="s">
        <v>1751</v>
      </c>
      <c r="U288" s="68">
        <v>55200</v>
      </c>
      <c r="V288" s="68">
        <v>99500</v>
      </c>
      <c r="W288" s="68" t="s">
        <v>1751</v>
      </c>
      <c r="X288" s="68" t="s">
        <v>1751</v>
      </c>
      <c r="Y288" s="68" t="s">
        <v>1751</v>
      </c>
      <c r="Z288" s="68" t="s">
        <v>1751</v>
      </c>
      <c r="AA288" s="68" t="s">
        <v>1751</v>
      </c>
      <c r="AB288" s="68" t="s">
        <v>1751</v>
      </c>
      <c r="AC288" s="68" t="s">
        <v>1751</v>
      </c>
      <c r="AD288" s="68" t="s">
        <v>1751</v>
      </c>
      <c r="AE288" s="68" t="s">
        <v>1751</v>
      </c>
      <c r="AF288" s="68" t="s">
        <v>1751</v>
      </c>
      <c r="AG288" s="68">
        <v>89215.3</v>
      </c>
      <c r="AH288" s="68" t="s">
        <v>1751</v>
      </c>
      <c r="AI288" s="68" t="s">
        <v>1751</v>
      </c>
      <c r="AJ288" s="68" t="s">
        <v>1751</v>
      </c>
      <c r="AK288" s="68" t="s">
        <v>1751</v>
      </c>
      <c r="AL288" s="68" t="s">
        <v>1751</v>
      </c>
      <c r="AM288" s="68" t="s">
        <v>1751</v>
      </c>
      <c r="AN288" s="68" t="s">
        <v>1751</v>
      </c>
      <c r="AO288" s="68" t="s">
        <v>1751</v>
      </c>
      <c r="AP288" s="68" t="s">
        <v>1751</v>
      </c>
      <c r="AQ288" s="68">
        <v>19252.5</v>
      </c>
      <c r="AR288" s="68" t="s">
        <v>1751</v>
      </c>
      <c r="AS288" s="68" t="s">
        <v>1751</v>
      </c>
      <c r="AT288" s="68" t="s">
        <v>1751</v>
      </c>
      <c r="AU288" s="68" t="s">
        <v>1751</v>
      </c>
      <c r="AV288" s="68" t="s">
        <v>1751</v>
      </c>
      <c r="AW288" s="68" t="s">
        <v>1751</v>
      </c>
      <c r="AX288" s="68" t="s">
        <v>1751</v>
      </c>
      <c r="AY288" s="68" t="s">
        <v>1751</v>
      </c>
      <c r="AZ288" s="68">
        <v>19585</v>
      </c>
      <c r="BA288" s="68" t="s">
        <v>1751</v>
      </c>
      <c r="BB288" s="68" t="s">
        <v>1751</v>
      </c>
      <c r="BC288" s="68" t="s">
        <v>1751</v>
      </c>
      <c r="BD288" s="68" t="s">
        <v>1751</v>
      </c>
      <c r="BE288" s="68" t="s">
        <v>1751</v>
      </c>
      <c r="BF288" s="68" t="s">
        <v>1751</v>
      </c>
      <c r="BG288" s="68" t="s">
        <v>1751</v>
      </c>
      <c r="BH288" s="68" t="s">
        <v>1751</v>
      </c>
      <c r="BI288" s="68" t="s">
        <v>1751</v>
      </c>
      <c r="BJ288" s="68" t="s">
        <v>1751</v>
      </c>
      <c r="BK288" s="68" t="s">
        <v>1751</v>
      </c>
      <c r="BM288" s="68" t="s">
        <v>1751</v>
      </c>
    </row>
    <row r="289" spans="1:65">
      <c r="A289" s="132">
        <v>45188</v>
      </c>
      <c r="B289" s="68" t="s">
        <v>1751</v>
      </c>
      <c r="C289" s="68" t="s">
        <v>1751</v>
      </c>
      <c r="D289" s="68" t="s">
        <v>1751</v>
      </c>
      <c r="E289" s="68" t="s">
        <v>1751</v>
      </c>
      <c r="F289" s="68">
        <v>96277.5</v>
      </c>
      <c r="G289" s="68" t="s">
        <v>1751</v>
      </c>
      <c r="H289" s="68" t="s">
        <v>1751</v>
      </c>
      <c r="I289" s="68" t="s">
        <v>1751</v>
      </c>
      <c r="J289" s="68">
        <v>57750</v>
      </c>
      <c r="K289" s="68">
        <v>8494</v>
      </c>
      <c r="L289" s="68" t="s">
        <v>1751</v>
      </c>
      <c r="M289" s="68" t="s">
        <v>1751</v>
      </c>
      <c r="N289" s="68" t="s">
        <v>1751</v>
      </c>
      <c r="O289" s="68" t="s">
        <v>1751</v>
      </c>
      <c r="P289" s="68" t="s">
        <v>1751</v>
      </c>
      <c r="Q289" s="68" t="s">
        <v>1751</v>
      </c>
      <c r="R289" s="68" t="s">
        <v>1751</v>
      </c>
      <c r="S289" s="68" t="s">
        <v>1751</v>
      </c>
      <c r="T289" s="68" t="s">
        <v>1751</v>
      </c>
      <c r="U289" s="68" t="s">
        <v>1751</v>
      </c>
      <c r="V289" s="68" t="s">
        <v>1751</v>
      </c>
      <c r="W289" s="68" t="s">
        <v>1751</v>
      </c>
      <c r="X289" s="68" t="s">
        <v>1751</v>
      </c>
      <c r="Y289" s="68" t="s">
        <v>1751</v>
      </c>
      <c r="Z289" s="68" t="s">
        <v>1751</v>
      </c>
      <c r="AA289" s="68" t="s">
        <v>1751</v>
      </c>
      <c r="AB289" s="68" t="s">
        <v>1751</v>
      </c>
      <c r="AC289" s="68" t="s">
        <v>1751</v>
      </c>
      <c r="AD289" s="68" t="s">
        <v>1751</v>
      </c>
      <c r="AE289" s="68" t="s">
        <v>1751</v>
      </c>
      <c r="AF289" s="68" t="s">
        <v>1751</v>
      </c>
      <c r="AG289" s="68">
        <v>41450</v>
      </c>
      <c r="AH289" s="68" t="s">
        <v>1751</v>
      </c>
      <c r="AI289" s="68" t="s">
        <v>1751</v>
      </c>
      <c r="AJ289" s="68" t="s">
        <v>1751</v>
      </c>
      <c r="AK289" s="68" t="s">
        <v>1751</v>
      </c>
      <c r="AL289" s="68" t="s">
        <v>1751</v>
      </c>
      <c r="AM289" s="68" t="s">
        <v>1751</v>
      </c>
      <c r="AN289" s="68" t="s">
        <v>1751</v>
      </c>
      <c r="AO289" s="68" t="s">
        <v>1751</v>
      </c>
      <c r="AP289" s="68" t="s">
        <v>1751</v>
      </c>
      <c r="AQ289" s="68" t="s">
        <v>1751</v>
      </c>
      <c r="AR289" s="68">
        <v>40750</v>
      </c>
      <c r="AS289" s="68" t="s">
        <v>1751</v>
      </c>
      <c r="AT289" s="68" t="s">
        <v>1751</v>
      </c>
      <c r="AU289" s="68" t="s">
        <v>1751</v>
      </c>
      <c r="AV289" s="68" t="s">
        <v>1751</v>
      </c>
      <c r="AW289" s="68" t="s">
        <v>1751</v>
      </c>
      <c r="AX289" s="68" t="s">
        <v>1751</v>
      </c>
      <c r="AY289" s="68" t="s">
        <v>1751</v>
      </c>
      <c r="AZ289" s="68" t="s">
        <v>1751</v>
      </c>
      <c r="BA289" s="68" t="s">
        <v>1751</v>
      </c>
      <c r="BB289" s="68" t="s">
        <v>1751</v>
      </c>
      <c r="BC289" s="68" t="s">
        <v>1751</v>
      </c>
      <c r="BD289" s="68" t="s">
        <v>1751</v>
      </c>
      <c r="BE289" s="68" t="s">
        <v>1751</v>
      </c>
      <c r="BF289" s="68" t="s">
        <v>1751</v>
      </c>
      <c r="BG289" s="68" t="s">
        <v>1751</v>
      </c>
      <c r="BH289" s="68" t="s">
        <v>1751</v>
      </c>
      <c r="BI289" s="68" t="s">
        <v>1751</v>
      </c>
      <c r="BJ289" s="68" t="s">
        <v>1751</v>
      </c>
      <c r="BK289" s="68" t="s">
        <v>1751</v>
      </c>
      <c r="BM289" s="68" t="s">
        <v>1751</v>
      </c>
    </row>
    <row r="290" spans="1:65">
      <c r="A290" s="132">
        <v>45189</v>
      </c>
      <c r="B290" s="68" t="s">
        <v>1751</v>
      </c>
      <c r="C290" s="68" t="s">
        <v>1751</v>
      </c>
      <c r="D290" s="68" t="s">
        <v>1751</v>
      </c>
      <c r="E290" s="68" t="s">
        <v>1751</v>
      </c>
      <c r="F290" s="68" t="s">
        <v>1751</v>
      </c>
      <c r="G290" s="68" t="s">
        <v>1751</v>
      </c>
      <c r="H290" s="68" t="s">
        <v>1751</v>
      </c>
      <c r="I290" s="68" t="s">
        <v>1751</v>
      </c>
      <c r="J290" s="68" t="s">
        <v>1751</v>
      </c>
      <c r="K290" s="68" t="s">
        <v>1751</v>
      </c>
      <c r="L290" s="68" t="s">
        <v>1751</v>
      </c>
      <c r="M290" s="68" t="s">
        <v>1751</v>
      </c>
      <c r="N290" s="68" t="s">
        <v>1751</v>
      </c>
      <c r="O290" s="68" t="s">
        <v>1751</v>
      </c>
      <c r="P290" s="68" t="s">
        <v>1751</v>
      </c>
      <c r="Q290" s="68" t="s">
        <v>1751</v>
      </c>
      <c r="R290" s="68" t="s">
        <v>1751</v>
      </c>
      <c r="S290" s="68" t="s">
        <v>1751</v>
      </c>
      <c r="T290" s="68" t="s">
        <v>1751</v>
      </c>
      <c r="U290" s="68" t="s">
        <v>1751</v>
      </c>
      <c r="V290" s="68" t="s">
        <v>1751</v>
      </c>
      <c r="W290" s="68" t="s">
        <v>1751</v>
      </c>
      <c r="X290" s="68" t="s">
        <v>1751</v>
      </c>
      <c r="Y290" s="68" t="s">
        <v>1751</v>
      </c>
      <c r="Z290" s="68" t="s">
        <v>1751</v>
      </c>
      <c r="AA290" s="68" t="s">
        <v>1751</v>
      </c>
      <c r="AB290" s="68" t="s">
        <v>1751</v>
      </c>
      <c r="AC290" s="68" t="s">
        <v>1751</v>
      </c>
      <c r="AD290" s="68" t="s">
        <v>1751</v>
      </c>
      <c r="AE290" s="68" t="s">
        <v>1751</v>
      </c>
      <c r="AF290" s="68" t="s">
        <v>1751</v>
      </c>
      <c r="AG290" s="68" t="s">
        <v>1751</v>
      </c>
      <c r="AH290" s="68" t="s">
        <v>1751</v>
      </c>
      <c r="AI290" s="68" t="s">
        <v>1751</v>
      </c>
      <c r="AJ290" s="68" t="s">
        <v>1751</v>
      </c>
      <c r="AK290" s="68" t="s">
        <v>1751</v>
      </c>
      <c r="AL290" s="68" t="s">
        <v>1751</v>
      </c>
      <c r="AM290" s="68" t="s">
        <v>1751</v>
      </c>
      <c r="AN290" s="68" t="s">
        <v>1751</v>
      </c>
      <c r="AO290" s="68" t="s">
        <v>1751</v>
      </c>
      <c r="AP290" s="68" t="s">
        <v>1751</v>
      </c>
      <c r="AQ290" s="68" t="s">
        <v>1751</v>
      </c>
      <c r="AR290" s="68" t="s">
        <v>1751</v>
      </c>
      <c r="AS290" s="68" t="s">
        <v>1751</v>
      </c>
      <c r="AT290" s="68" t="s">
        <v>1751</v>
      </c>
      <c r="AU290" s="68" t="s">
        <v>1751</v>
      </c>
      <c r="AV290" s="68" t="s">
        <v>1751</v>
      </c>
      <c r="AW290" s="68" t="s">
        <v>1751</v>
      </c>
      <c r="AX290" s="68" t="s">
        <v>1751</v>
      </c>
      <c r="AY290" s="68" t="s">
        <v>1751</v>
      </c>
      <c r="AZ290" s="68" t="s">
        <v>1751</v>
      </c>
      <c r="BA290" s="68" t="s">
        <v>1751</v>
      </c>
      <c r="BB290" s="68" t="s">
        <v>1751</v>
      </c>
      <c r="BC290" s="68" t="s">
        <v>1751</v>
      </c>
      <c r="BD290" s="68" t="s">
        <v>1751</v>
      </c>
      <c r="BE290" s="68" t="s">
        <v>1751</v>
      </c>
      <c r="BF290" s="68" t="s">
        <v>1751</v>
      </c>
      <c r="BG290" s="68" t="s">
        <v>1751</v>
      </c>
      <c r="BH290" s="68" t="s">
        <v>1751</v>
      </c>
      <c r="BI290" s="68" t="s">
        <v>1751</v>
      </c>
      <c r="BJ290" s="68" t="s">
        <v>1751</v>
      </c>
      <c r="BK290" s="68" t="s">
        <v>1751</v>
      </c>
      <c r="BM290" s="68" t="s">
        <v>1751</v>
      </c>
    </row>
    <row r="291" spans="1:65">
      <c r="A291" s="132">
        <v>45190</v>
      </c>
      <c r="B291" s="68" t="s">
        <v>1751</v>
      </c>
      <c r="C291" s="68" t="s">
        <v>1751</v>
      </c>
      <c r="D291" s="68" t="s">
        <v>1751</v>
      </c>
      <c r="E291" s="68" t="s">
        <v>1751</v>
      </c>
      <c r="F291" s="68" t="s">
        <v>1751</v>
      </c>
      <c r="G291" s="68" t="s">
        <v>1751</v>
      </c>
      <c r="H291" s="68" t="s">
        <v>1751</v>
      </c>
      <c r="I291" s="68" t="s">
        <v>1751</v>
      </c>
      <c r="J291" s="68" t="s">
        <v>1751</v>
      </c>
      <c r="K291" s="68" t="s">
        <v>1751</v>
      </c>
      <c r="L291" s="68">
        <v>45050</v>
      </c>
      <c r="M291" s="68" t="s">
        <v>1751</v>
      </c>
      <c r="N291" s="68" t="s">
        <v>1751</v>
      </c>
      <c r="O291" s="68">
        <v>66400</v>
      </c>
      <c r="P291" s="68">
        <v>21750</v>
      </c>
      <c r="Q291" s="68" t="s">
        <v>1751</v>
      </c>
      <c r="R291" s="68" t="s">
        <v>1751</v>
      </c>
      <c r="S291" s="68" t="s">
        <v>1751</v>
      </c>
      <c r="T291" s="68" t="s">
        <v>1751</v>
      </c>
      <c r="U291" s="68">
        <v>82290</v>
      </c>
      <c r="V291" s="68" t="s">
        <v>1751</v>
      </c>
      <c r="W291" s="68" t="s">
        <v>1751</v>
      </c>
      <c r="X291" s="68" t="s">
        <v>1751</v>
      </c>
      <c r="Y291" s="68" t="s">
        <v>1751</v>
      </c>
      <c r="Z291" s="68" t="s">
        <v>1751</v>
      </c>
      <c r="AA291" s="68" t="s">
        <v>1751</v>
      </c>
      <c r="AB291" s="68" t="s">
        <v>1751</v>
      </c>
      <c r="AC291" s="68" t="s">
        <v>1751</v>
      </c>
      <c r="AD291" s="68">
        <v>40142.699999999997</v>
      </c>
      <c r="AE291" s="68">
        <v>19200</v>
      </c>
      <c r="AF291" s="68" t="s">
        <v>1751</v>
      </c>
      <c r="AG291" s="68" t="s">
        <v>1751</v>
      </c>
      <c r="AH291" s="68" t="s">
        <v>1751</v>
      </c>
      <c r="AI291" s="68" t="s">
        <v>1751</v>
      </c>
      <c r="AJ291" s="68" t="s">
        <v>1751</v>
      </c>
      <c r="AK291" s="68">
        <v>2070653</v>
      </c>
      <c r="AL291" s="68" t="s">
        <v>1751</v>
      </c>
      <c r="AM291" s="68" t="s">
        <v>1751</v>
      </c>
      <c r="AN291" s="68" t="s">
        <v>1751</v>
      </c>
      <c r="AO291" s="68" t="s">
        <v>1751</v>
      </c>
      <c r="AP291" s="68" t="s">
        <v>1751</v>
      </c>
      <c r="AQ291" s="68" t="s">
        <v>1751</v>
      </c>
      <c r="AR291" s="68">
        <v>60850</v>
      </c>
      <c r="AS291" s="68" t="s">
        <v>1751</v>
      </c>
      <c r="AT291" s="68" t="s">
        <v>1751</v>
      </c>
      <c r="AU291" s="68" t="s">
        <v>1751</v>
      </c>
      <c r="AV291" s="68" t="s">
        <v>1751</v>
      </c>
      <c r="AW291" s="68" t="s">
        <v>1751</v>
      </c>
      <c r="AX291" s="68" t="s">
        <v>1751</v>
      </c>
      <c r="AY291" s="68" t="s">
        <v>1751</v>
      </c>
      <c r="AZ291" s="68" t="s">
        <v>1751</v>
      </c>
      <c r="BA291" s="68" t="s">
        <v>1751</v>
      </c>
      <c r="BB291" s="68" t="s">
        <v>1751</v>
      </c>
      <c r="BC291" s="68" t="s">
        <v>1751</v>
      </c>
      <c r="BD291" s="68" t="s">
        <v>1751</v>
      </c>
      <c r="BE291" s="68" t="s">
        <v>1751</v>
      </c>
      <c r="BF291" s="68" t="s">
        <v>1751</v>
      </c>
      <c r="BG291" s="68" t="s">
        <v>1751</v>
      </c>
      <c r="BH291" s="68" t="s">
        <v>1751</v>
      </c>
      <c r="BI291" s="68" t="s">
        <v>1751</v>
      </c>
      <c r="BJ291" s="68" t="s">
        <v>1751</v>
      </c>
      <c r="BK291" s="68" t="s">
        <v>1751</v>
      </c>
      <c r="BM291" s="68" t="s">
        <v>1751</v>
      </c>
    </row>
    <row r="292" spans="1:65">
      <c r="A292" s="132">
        <v>45191</v>
      </c>
      <c r="B292" s="68" t="s">
        <v>1751</v>
      </c>
      <c r="C292" s="68" t="s">
        <v>1751</v>
      </c>
      <c r="D292" s="68" t="s">
        <v>1751</v>
      </c>
      <c r="E292" s="68" t="s">
        <v>1751</v>
      </c>
      <c r="F292" s="68" t="s">
        <v>1751</v>
      </c>
      <c r="G292" s="68" t="s">
        <v>1751</v>
      </c>
      <c r="H292" s="68" t="s">
        <v>1751</v>
      </c>
      <c r="I292" s="68" t="s">
        <v>1751</v>
      </c>
      <c r="J292" s="68" t="s">
        <v>1751</v>
      </c>
      <c r="K292" s="68" t="s">
        <v>1751</v>
      </c>
      <c r="L292" s="68" t="s">
        <v>1751</v>
      </c>
      <c r="M292" s="68" t="s">
        <v>1751</v>
      </c>
      <c r="N292" s="68" t="s">
        <v>1751</v>
      </c>
      <c r="O292" s="68" t="s">
        <v>1751</v>
      </c>
      <c r="P292" s="68" t="s">
        <v>1751</v>
      </c>
      <c r="Q292" s="68" t="s">
        <v>1751</v>
      </c>
      <c r="R292" s="68" t="s">
        <v>1751</v>
      </c>
      <c r="S292" s="68" t="s">
        <v>1751</v>
      </c>
      <c r="T292" s="68" t="s">
        <v>1751</v>
      </c>
      <c r="U292" s="68" t="s">
        <v>1751</v>
      </c>
      <c r="V292" s="68" t="s">
        <v>1751</v>
      </c>
      <c r="W292" s="68" t="s">
        <v>1751</v>
      </c>
      <c r="X292" s="68" t="s">
        <v>1751</v>
      </c>
      <c r="Y292" s="68" t="s">
        <v>1751</v>
      </c>
      <c r="Z292" s="68" t="s">
        <v>1751</v>
      </c>
      <c r="AA292" s="68" t="s">
        <v>1751</v>
      </c>
      <c r="AB292" s="68" t="s">
        <v>1751</v>
      </c>
      <c r="AC292" s="68" t="s">
        <v>1751</v>
      </c>
      <c r="AD292" s="68" t="s">
        <v>1751</v>
      </c>
      <c r="AE292" s="68" t="s">
        <v>1751</v>
      </c>
      <c r="AF292" s="68" t="s">
        <v>1751</v>
      </c>
      <c r="AG292" s="68" t="s">
        <v>1751</v>
      </c>
      <c r="AH292" s="68" t="s">
        <v>1751</v>
      </c>
      <c r="AI292" s="68" t="s">
        <v>1751</v>
      </c>
      <c r="AJ292" s="68" t="s">
        <v>1751</v>
      </c>
      <c r="AK292" s="68" t="s">
        <v>1751</v>
      </c>
      <c r="AL292" s="68" t="s">
        <v>1751</v>
      </c>
      <c r="AM292" s="68" t="s">
        <v>1751</v>
      </c>
      <c r="AN292" s="68" t="s">
        <v>1751</v>
      </c>
      <c r="AO292" s="68" t="s">
        <v>1751</v>
      </c>
      <c r="AP292" s="68" t="s">
        <v>1751</v>
      </c>
      <c r="AQ292" s="68" t="s">
        <v>1751</v>
      </c>
      <c r="AR292" s="68" t="s">
        <v>1751</v>
      </c>
      <c r="AS292" s="68" t="s">
        <v>1751</v>
      </c>
      <c r="AT292" s="68" t="s">
        <v>1751</v>
      </c>
      <c r="AU292" s="68" t="s">
        <v>1751</v>
      </c>
      <c r="AV292" s="68" t="s">
        <v>1751</v>
      </c>
      <c r="AW292" s="68" t="s">
        <v>1751</v>
      </c>
      <c r="AX292" s="68" t="s">
        <v>1751</v>
      </c>
      <c r="AY292" s="68" t="s">
        <v>1751</v>
      </c>
      <c r="AZ292" s="68" t="s">
        <v>1751</v>
      </c>
      <c r="BA292" s="68" t="s">
        <v>1751</v>
      </c>
      <c r="BB292" s="68" t="s">
        <v>1751</v>
      </c>
      <c r="BC292" s="68" t="s">
        <v>1751</v>
      </c>
      <c r="BD292" s="68" t="s">
        <v>1751</v>
      </c>
      <c r="BE292" s="68" t="s">
        <v>1751</v>
      </c>
      <c r="BF292" s="68" t="s">
        <v>1751</v>
      </c>
      <c r="BG292" s="68" t="s">
        <v>1751</v>
      </c>
      <c r="BH292" s="68" t="s">
        <v>1751</v>
      </c>
      <c r="BI292" s="68" t="s">
        <v>1751</v>
      </c>
      <c r="BJ292" s="68" t="s">
        <v>1751</v>
      </c>
      <c r="BK292" s="68" t="s">
        <v>1751</v>
      </c>
      <c r="BM292" s="68" t="s">
        <v>1751</v>
      </c>
    </row>
    <row r="293" spans="1:65">
      <c r="A293" s="132">
        <v>45192</v>
      </c>
      <c r="B293" s="68" t="s">
        <v>1751</v>
      </c>
      <c r="C293" s="68" t="s">
        <v>1751</v>
      </c>
      <c r="D293" s="68" t="s">
        <v>1751</v>
      </c>
      <c r="E293" s="68" t="s">
        <v>1751</v>
      </c>
      <c r="F293" s="68" t="s">
        <v>1751</v>
      </c>
      <c r="G293" s="68" t="s">
        <v>1751</v>
      </c>
      <c r="H293" s="68" t="s">
        <v>1751</v>
      </c>
      <c r="I293" s="68" t="s">
        <v>1751</v>
      </c>
      <c r="J293" s="68" t="s">
        <v>1751</v>
      </c>
      <c r="K293" s="68" t="s">
        <v>1751</v>
      </c>
      <c r="L293" s="68" t="s">
        <v>1751</v>
      </c>
      <c r="M293" s="68" t="s">
        <v>1751</v>
      </c>
      <c r="N293" s="68" t="s">
        <v>1751</v>
      </c>
      <c r="O293" s="68" t="s">
        <v>1751</v>
      </c>
      <c r="P293" s="68" t="s">
        <v>1751</v>
      </c>
      <c r="Q293" s="68" t="s">
        <v>1751</v>
      </c>
      <c r="R293" s="68" t="s">
        <v>1751</v>
      </c>
      <c r="S293" s="68" t="s">
        <v>1751</v>
      </c>
      <c r="T293" s="68" t="s">
        <v>1751</v>
      </c>
      <c r="U293" s="68" t="s">
        <v>1751</v>
      </c>
      <c r="V293" s="68" t="s">
        <v>1751</v>
      </c>
      <c r="W293" s="68" t="s">
        <v>1751</v>
      </c>
      <c r="X293" s="68" t="s">
        <v>1751</v>
      </c>
      <c r="Y293" s="68" t="s">
        <v>1751</v>
      </c>
      <c r="Z293" s="68" t="s">
        <v>1751</v>
      </c>
      <c r="AA293" s="68" t="s">
        <v>1751</v>
      </c>
      <c r="AB293" s="68" t="s">
        <v>1751</v>
      </c>
      <c r="AC293" s="68" t="s">
        <v>1751</v>
      </c>
      <c r="AD293" s="68" t="s">
        <v>1751</v>
      </c>
      <c r="AE293" s="68" t="s">
        <v>1751</v>
      </c>
      <c r="AF293" s="68" t="s">
        <v>1751</v>
      </c>
      <c r="AG293" s="68" t="s">
        <v>1751</v>
      </c>
      <c r="AH293" s="68" t="s">
        <v>1751</v>
      </c>
      <c r="AI293" s="68" t="s">
        <v>1751</v>
      </c>
      <c r="AJ293" s="68" t="s">
        <v>1751</v>
      </c>
      <c r="AK293" s="68" t="s">
        <v>1751</v>
      </c>
      <c r="AL293" s="68" t="s">
        <v>1751</v>
      </c>
      <c r="AM293" s="68" t="s">
        <v>1751</v>
      </c>
      <c r="AN293" s="68" t="s">
        <v>1751</v>
      </c>
      <c r="AO293" s="68" t="s">
        <v>1751</v>
      </c>
      <c r="AP293" s="68" t="s">
        <v>1751</v>
      </c>
      <c r="AQ293" s="68" t="s">
        <v>1751</v>
      </c>
      <c r="AR293" s="68" t="s">
        <v>1751</v>
      </c>
      <c r="AS293" s="68" t="s">
        <v>1751</v>
      </c>
      <c r="AT293" s="68" t="s">
        <v>1751</v>
      </c>
      <c r="AU293" s="68" t="s">
        <v>1751</v>
      </c>
      <c r="AV293" s="68" t="s">
        <v>1751</v>
      </c>
      <c r="AW293" s="68" t="s">
        <v>1751</v>
      </c>
      <c r="AX293" s="68" t="s">
        <v>1751</v>
      </c>
      <c r="AY293" s="68" t="s">
        <v>1751</v>
      </c>
      <c r="AZ293" s="68" t="s">
        <v>1751</v>
      </c>
      <c r="BA293" s="68" t="s">
        <v>1751</v>
      </c>
      <c r="BB293" s="68" t="s">
        <v>1751</v>
      </c>
      <c r="BC293" s="68" t="s">
        <v>1751</v>
      </c>
      <c r="BD293" s="68" t="s">
        <v>1751</v>
      </c>
      <c r="BE293" s="68" t="s">
        <v>1751</v>
      </c>
      <c r="BF293" s="68" t="s">
        <v>1751</v>
      </c>
      <c r="BG293" s="68" t="s">
        <v>1751</v>
      </c>
      <c r="BH293" s="68" t="s">
        <v>1751</v>
      </c>
      <c r="BI293" s="68" t="s">
        <v>1751</v>
      </c>
      <c r="BJ293" s="68" t="s">
        <v>1751</v>
      </c>
      <c r="BK293" s="68" t="s">
        <v>1751</v>
      </c>
      <c r="BM293" s="68" t="s">
        <v>1751</v>
      </c>
    </row>
    <row r="294" spans="1:65">
      <c r="A294" s="132">
        <v>45193</v>
      </c>
      <c r="B294" s="68" t="s">
        <v>1751</v>
      </c>
      <c r="C294" s="68" t="s">
        <v>1751</v>
      </c>
      <c r="D294" s="68">
        <v>22375</v>
      </c>
      <c r="E294" s="68">
        <v>48804</v>
      </c>
      <c r="F294" s="68">
        <v>108300</v>
      </c>
      <c r="G294" s="68">
        <v>19750</v>
      </c>
      <c r="H294" s="68" t="s">
        <v>1751</v>
      </c>
      <c r="I294" s="68" t="s">
        <v>1751</v>
      </c>
      <c r="J294" s="68" t="s">
        <v>1751</v>
      </c>
      <c r="K294" s="68">
        <v>57320</v>
      </c>
      <c r="L294" s="68" t="s">
        <v>1751</v>
      </c>
      <c r="M294" s="68" t="s">
        <v>1751</v>
      </c>
      <c r="N294" s="68" t="s">
        <v>1751</v>
      </c>
      <c r="O294" s="68">
        <v>20625</v>
      </c>
      <c r="P294" s="68">
        <v>22508.2</v>
      </c>
      <c r="Q294" s="68">
        <v>25480</v>
      </c>
      <c r="R294" s="68" t="s">
        <v>1751</v>
      </c>
      <c r="S294" s="68" t="s">
        <v>1751</v>
      </c>
      <c r="T294" s="68" t="s">
        <v>1751</v>
      </c>
      <c r="U294" s="68">
        <v>22750</v>
      </c>
      <c r="V294" s="68" t="s">
        <v>1751</v>
      </c>
      <c r="W294" s="68" t="s">
        <v>1751</v>
      </c>
      <c r="X294" s="68" t="s">
        <v>1751</v>
      </c>
      <c r="Y294" s="68" t="s">
        <v>1751</v>
      </c>
      <c r="Z294" s="68" t="s">
        <v>1751</v>
      </c>
      <c r="AA294" s="68" t="s">
        <v>1751</v>
      </c>
      <c r="AB294" s="68" t="s">
        <v>1751</v>
      </c>
      <c r="AC294" s="68" t="s">
        <v>1751</v>
      </c>
      <c r="AD294" s="68" t="s">
        <v>1751</v>
      </c>
      <c r="AE294" s="68">
        <v>43240</v>
      </c>
      <c r="AF294" s="68" t="s">
        <v>1751</v>
      </c>
      <c r="AG294" s="68">
        <v>22162.5</v>
      </c>
      <c r="AH294" s="68" t="s">
        <v>1751</v>
      </c>
      <c r="AI294" s="68" t="s">
        <v>1751</v>
      </c>
      <c r="AJ294" s="68" t="s">
        <v>1751</v>
      </c>
      <c r="AK294" s="68">
        <v>93000</v>
      </c>
      <c r="AL294" s="68" t="s">
        <v>1751</v>
      </c>
      <c r="AM294" s="68" t="s">
        <v>1751</v>
      </c>
      <c r="AN294" s="68" t="s">
        <v>1751</v>
      </c>
      <c r="AO294" s="68" t="s">
        <v>1751</v>
      </c>
      <c r="AP294" s="68" t="s">
        <v>1751</v>
      </c>
      <c r="AQ294" s="68" t="s">
        <v>1751</v>
      </c>
      <c r="AR294" s="68">
        <v>79250</v>
      </c>
      <c r="AS294" s="68" t="s">
        <v>1751</v>
      </c>
      <c r="AT294" s="68" t="s">
        <v>1751</v>
      </c>
      <c r="AU294" s="68" t="s">
        <v>1751</v>
      </c>
      <c r="AV294" s="68" t="s">
        <v>1751</v>
      </c>
      <c r="AW294" s="68" t="s">
        <v>1751</v>
      </c>
      <c r="AX294" s="68" t="s">
        <v>1751</v>
      </c>
      <c r="AY294" s="68">
        <v>84622</v>
      </c>
      <c r="AZ294" s="68" t="s">
        <v>1751</v>
      </c>
      <c r="BA294" s="68" t="s">
        <v>1751</v>
      </c>
      <c r="BB294" s="68" t="s">
        <v>1751</v>
      </c>
      <c r="BC294" s="68" t="s">
        <v>1751</v>
      </c>
      <c r="BD294" s="68" t="s">
        <v>1751</v>
      </c>
      <c r="BE294" s="68" t="s">
        <v>1751</v>
      </c>
      <c r="BF294" s="68" t="s">
        <v>1751</v>
      </c>
      <c r="BG294" s="68" t="s">
        <v>1751</v>
      </c>
      <c r="BH294" s="68" t="s">
        <v>1751</v>
      </c>
      <c r="BI294" s="68" t="s">
        <v>1751</v>
      </c>
      <c r="BJ294" s="68" t="s">
        <v>1751</v>
      </c>
      <c r="BK294" s="68" t="s">
        <v>1751</v>
      </c>
      <c r="BM294" s="68" t="s">
        <v>1751</v>
      </c>
    </row>
    <row r="295" spans="1:65">
      <c r="A295" s="132">
        <v>45194</v>
      </c>
      <c r="B295" s="68" t="s">
        <v>1751</v>
      </c>
      <c r="C295" s="68">
        <v>295800</v>
      </c>
      <c r="D295" s="68" t="s">
        <v>1751</v>
      </c>
      <c r="E295" s="68" t="s">
        <v>1751</v>
      </c>
      <c r="F295" s="68">
        <v>19625</v>
      </c>
      <c r="G295" s="68" t="s">
        <v>1751</v>
      </c>
      <c r="H295" s="68" t="s">
        <v>1751</v>
      </c>
      <c r="I295" s="68">
        <v>241500</v>
      </c>
      <c r="J295" s="68">
        <v>29525.200000000001</v>
      </c>
      <c r="K295" s="68" t="s">
        <v>1751</v>
      </c>
      <c r="L295" s="68">
        <v>44650</v>
      </c>
      <c r="M295" s="68" t="s">
        <v>1751</v>
      </c>
      <c r="N295" s="68" t="s">
        <v>1751</v>
      </c>
      <c r="O295" s="68">
        <v>82505</v>
      </c>
      <c r="P295" s="68" t="s">
        <v>1751</v>
      </c>
      <c r="Q295" s="68" t="s">
        <v>1751</v>
      </c>
      <c r="R295" s="68" t="s">
        <v>1751</v>
      </c>
      <c r="S295" s="68" t="s">
        <v>1751</v>
      </c>
      <c r="T295" s="68" t="s">
        <v>1751</v>
      </c>
      <c r="U295" s="68">
        <v>45325</v>
      </c>
      <c r="V295" s="68" t="s">
        <v>1751</v>
      </c>
      <c r="W295" s="68">
        <v>24250</v>
      </c>
      <c r="X295" s="68" t="s">
        <v>1751</v>
      </c>
      <c r="Y295" s="68" t="s">
        <v>1751</v>
      </c>
      <c r="Z295" s="68" t="s">
        <v>1751</v>
      </c>
      <c r="AA295" s="68" t="s">
        <v>1751</v>
      </c>
      <c r="AB295" s="68" t="s">
        <v>1751</v>
      </c>
      <c r="AC295" s="68" t="s">
        <v>1751</v>
      </c>
      <c r="AD295" s="68" t="s">
        <v>1751</v>
      </c>
      <c r="AE295" s="68">
        <v>48200</v>
      </c>
      <c r="AF295" s="68" t="s">
        <v>1751</v>
      </c>
      <c r="AG295" s="68" t="s">
        <v>1751</v>
      </c>
      <c r="AH295" s="68" t="s">
        <v>1751</v>
      </c>
      <c r="AI295" s="68" t="s">
        <v>1751</v>
      </c>
      <c r="AJ295" s="68" t="s">
        <v>1751</v>
      </c>
      <c r="AK295" s="68">
        <v>427890</v>
      </c>
      <c r="AL295" s="68" t="s">
        <v>1751</v>
      </c>
      <c r="AM295" s="68" t="s">
        <v>1751</v>
      </c>
      <c r="AN295" s="68" t="s">
        <v>1751</v>
      </c>
      <c r="AO295" s="68" t="s">
        <v>1751</v>
      </c>
      <c r="AP295" s="68" t="s">
        <v>1751</v>
      </c>
      <c r="AQ295" s="68" t="s">
        <v>1751</v>
      </c>
      <c r="AR295" s="68" t="s">
        <v>1751</v>
      </c>
      <c r="AS295" s="68" t="s">
        <v>1751</v>
      </c>
      <c r="AT295" s="68" t="s">
        <v>1751</v>
      </c>
      <c r="AU295" s="68" t="s">
        <v>1751</v>
      </c>
      <c r="AV295" s="68" t="s">
        <v>1751</v>
      </c>
      <c r="AW295" s="68" t="s">
        <v>1751</v>
      </c>
      <c r="AX295" s="68" t="s">
        <v>1751</v>
      </c>
      <c r="AY295" s="68">
        <v>36422.1</v>
      </c>
      <c r="AZ295" s="68" t="s">
        <v>1751</v>
      </c>
      <c r="BA295" s="68" t="s">
        <v>1751</v>
      </c>
      <c r="BB295" s="68" t="s">
        <v>1751</v>
      </c>
      <c r="BC295" s="68" t="s">
        <v>1751</v>
      </c>
      <c r="BD295" s="68" t="s">
        <v>1751</v>
      </c>
      <c r="BE295" s="68" t="s">
        <v>1751</v>
      </c>
      <c r="BF295" s="68" t="s">
        <v>1751</v>
      </c>
      <c r="BG295" s="68" t="s">
        <v>1751</v>
      </c>
      <c r="BH295" s="68" t="s">
        <v>1751</v>
      </c>
      <c r="BI295" s="68" t="s">
        <v>1751</v>
      </c>
      <c r="BJ295" s="68" t="s">
        <v>1751</v>
      </c>
      <c r="BK295" s="68" t="s">
        <v>1751</v>
      </c>
      <c r="BM295" s="68" t="s">
        <v>1751</v>
      </c>
    </row>
    <row r="296" spans="1:65">
      <c r="A296" s="132">
        <v>45195</v>
      </c>
      <c r="B296" s="68" t="s">
        <v>1751</v>
      </c>
      <c r="C296" s="68" t="s">
        <v>1751</v>
      </c>
      <c r="D296" s="68" t="s">
        <v>1751</v>
      </c>
      <c r="E296" s="68" t="s">
        <v>1751</v>
      </c>
      <c r="F296" s="68">
        <v>53904.5</v>
      </c>
      <c r="G296" s="68">
        <v>19525</v>
      </c>
      <c r="H296" s="68" t="s">
        <v>1751</v>
      </c>
      <c r="I296" s="68">
        <v>68850</v>
      </c>
      <c r="J296" s="68" t="s">
        <v>1751</v>
      </c>
      <c r="K296" s="68" t="s">
        <v>1751</v>
      </c>
      <c r="L296" s="68">
        <v>89000</v>
      </c>
      <c r="M296" s="68" t="s">
        <v>1751</v>
      </c>
      <c r="N296" s="68" t="s">
        <v>1751</v>
      </c>
      <c r="O296" s="68">
        <v>82900</v>
      </c>
      <c r="P296" s="68">
        <v>86937.9</v>
      </c>
      <c r="Q296" s="68" t="s">
        <v>1751</v>
      </c>
      <c r="R296" s="68" t="s">
        <v>1751</v>
      </c>
      <c r="S296" s="68" t="s">
        <v>1751</v>
      </c>
      <c r="T296" s="68" t="s">
        <v>1751</v>
      </c>
      <c r="U296" s="68">
        <v>76730</v>
      </c>
      <c r="V296" s="68" t="s">
        <v>1751</v>
      </c>
      <c r="W296" s="68">
        <v>29520</v>
      </c>
      <c r="X296" s="68" t="s">
        <v>1751</v>
      </c>
      <c r="Y296" s="68" t="s">
        <v>1751</v>
      </c>
      <c r="Z296" s="68" t="s">
        <v>1751</v>
      </c>
      <c r="AA296" s="68" t="s">
        <v>1751</v>
      </c>
      <c r="AB296" s="68" t="s">
        <v>1751</v>
      </c>
      <c r="AC296" s="68" t="s">
        <v>1751</v>
      </c>
      <c r="AD296" s="68" t="s">
        <v>1751</v>
      </c>
      <c r="AE296" s="68">
        <v>159550</v>
      </c>
      <c r="AF296" s="68" t="s">
        <v>1751</v>
      </c>
      <c r="AG296" s="68">
        <v>90000</v>
      </c>
      <c r="AH296" s="68" t="s">
        <v>1751</v>
      </c>
      <c r="AI296" s="68" t="s">
        <v>1751</v>
      </c>
      <c r="AJ296" s="68" t="s">
        <v>1751</v>
      </c>
      <c r="AK296" s="68">
        <v>32215</v>
      </c>
      <c r="AL296" s="68" t="s">
        <v>1751</v>
      </c>
      <c r="AM296" s="68" t="s">
        <v>1751</v>
      </c>
      <c r="AN296" s="68" t="s">
        <v>1751</v>
      </c>
      <c r="AO296" s="68" t="s">
        <v>1751</v>
      </c>
      <c r="AP296" s="68" t="s">
        <v>1751</v>
      </c>
      <c r="AQ296" s="68">
        <v>19637.5</v>
      </c>
      <c r="AR296" s="68">
        <v>80187.5</v>
      </c>
      <c r="AS296" s="68" t="s">
        <v>1751</v>
      </c>
      <c r="AT296" s="68" t="s">
        <v>1751</v>
      </c>
      <c r="AU296" s="68" t="s">
        <v>1751</v>
      </c>
      <c r="AV296" s="68" t="s">
        <v>1751</v>
      </c>
      <c r="AW296" s="68" t="s">
        <v>1751</v>
      </c>
      <c r="AX296" s="68" t="s">
        <v>1751</v>
      </c>
      <c r="AY296" s="68" t="s">
        <v>1751</v>
      </c>
      <c r="AZ296" s="68" t="s">
        <v>1751</v>
      </c>
      <c r="BA296" s="68" t="s">
        <v>1751</v>
      </c>
      <c r="BB296" s="68" t="s">
        <v>1751</v>
      </c>
      <c r="BC296" s="68" t="s">
        <v>1751</v>
      </c>
      <c r="BD296" s="68" t="s">
        <v>1751</v>
      </c>
      <c r="BE296" s="68" t="s">
        <v>1751</v>
      </c>
      <c r="BF296" s="68" t="s">
        <v>1751</v>
      </c>
      <c r="BG296" s="68" t="s">
        <v>1751</v>
      </c>
      <c r="BH296" s="68" t="s">
        <v>1751</v>
      </c>
      <c r="BI296" s="68" t="s">
        <v>1751</v>
      </c>
      <c r="BJ296" s="68" t="s">
        <v>1751</v>
      </c>
      <c r="BK296" s="68" t="s">
        <v>1751</v>
      </c>
      <c r="BM296" s="68" t="s">
        <v>1751</v>
      </c>
    </row>
    <row r="297" spans="1:65">
      <c r="A297" s="132">
        <v>45196</v>
      </c>
      <c r="B297" s="68" t="s">
        <v>1751</v>
      </c>
      <c r="C297" s="68">
        <v>112900</v>
      </c>
      <c r="D297" s="68" t="s">
        <v>1751</v>
      </c>
      <c r="E297" s="68" t="s">
        <v>1751</v>
      </c>
      <c r="F297" s="68">
        <v>7703</v>
      </c>
      <c r="G297" s="68" t="s">
        <v>1751</v>
      </c>
      <c r="H297" s="68" t="s">
        <v>1751</v>
      </c>
      <c r="I297" s="68">
        <v>76725</v>
      </c>
      <c r="J297" s="68" t="s">
        <v>1751</v>
      </c>
      <c r="K297" s="68" t="s">
        <v>1751</v>
      </c>
      <c r="L297" s="68">
        <v>66627.5</v>
      </c>
      <c r="M297" s="68" t="s">
        <v>1751</v>
      </c>
      <c r="N297" s="68" t="s">
        <v>1751</v>
      </c>
      <c r="O297" s="68">
        <v>20750</v>
      </c>
      <c r="P297" s="68" t="s">
        <v>1751</v>
      </c>
      <c r="Q297" s="68" t="s">
        <v>1751</v>
      </c>
      <c r="R297" s="68" t="s">
        <v>1751</v>
      </c>
      <c r="S297" s="68" t="s">
        <v>1751</v>
      </c>
      <c r="T297" s="68" t="s">
        <v>1751</v>
      </c>
      <c r="U297" s="68" t="s">
        <v>1751</v>
      </c>
      <c r="V297" s="68" t="s">
        <v>1751</v>
      </c>
      <c r="W297" s="68" t="s">
        <v>1751</v>
      </c>
      <c r="X297" s="68" t="s">
        <v>1751</v>
      </c>
      <c r="Y297" s="68" t="s">
        <v>1751</v>
      </c>
      <c r="Z297" s="68" t="s">
        <v>1751</v>
      </c>
      <c r="AA297" s="68" t="s">
        <v>1751</v>
      </c>
      <c r="AB297" s="68" t="s">
        <v>1751</v>
      </c>
      <c r="AC297" s="68" t="s">
        <v>1751</v>
      </c>
      <c r="AD297" s="68" t="s">
        <v>1751</v>
      </c>
      <c r="AE297" s="68">
        <v>385990</v>
      </c>
      <c r="AF297" s="68" t="s">
        <v>1751</v>
      </c>
      <c r="AG297" s="68">
        <v>22500</v>
      </c>
      <c r="AH297" s="68" t="s">
        <v>1751</v>
      </c>
      <c r="AI297" s="68" t="s">
        <v>1751</v>
      </c>
      <c r="AJ297" s="68" t="s">
        <v>1751</v>
      </c>
      <c r="AK297" s="68">
        <v>278560</v>
      </c>
      <c r="AL297" s="68" t="s">
        <v>1751</v>
      </c>
      <c r="AM297" s="68" t="s">
        <v>1751</v>
      </c>
      <c r="AN297" s="68" t="s">
        <v>1751</v>
      </c>
      <c r="AO297" s="68" t="s">
        <v>1751</v>
      </c>
      <c r="AP297" s="68" t="s">
        <v>1751</v>
      </c>
      <c r="AQ297" s="68">
        <v>19302.5</v>
      </c>
      <c r="AR297" s="68">
        <v>100240</v>
      </c>
      <c r="AS297" s="68" t="s">
        <v>1751</v>
      </c>
      <c r="AT297" s="68" t="s">
        <v>1751</v>
      </c>
      <c r="AU297" s="68" t="s">
        <v>1751</v>
      </c>
      <c r="AV297" s="68" t="s">
        <v>1751</v>
      </c>
      <c r="AW297" s="68" t="s">
        <v>1751</v>
      </c>
      <c r="AX297" s="68" t="s">
        <v>1751</v>
      </c>
      <c r="AY297" s="68" t="s">
        <v>1751</v>
      </c>
      <c r="AZ297" s="68">
        <v>31960</v>
      </c>
      <c r="BA297" s="68" t="s">
        <v>1751</v>
      </c>
      <c r="BB297" s="68" t="s">
        <v>1751</v>
      </c>
      <c r="BC297" s="68" t="s">
        <v>1751</v>
      </c>
      <c r="BD297" s="68" t="s">
        <v>1751</v>
      </c>
      <c r="BE297" s="68" t="s">
        <v>1751</v>
      </c>
      <c r="BF297" s="68" t="s">
        <v>1751</v>
      </c>
      <c r="BG297" s="68" t="s">
        <v>1751</v>
      </c>
      <c r="BH297" s="68" t="s">
        <v>1751</v>
      </c>
      <c r="BI297" s="68" t="s">
        <v>1751</v>
      </c>
      <c r="BJ297" s="68" t="s">
        <v>1751</v>
      </c>
      <c r="BK297" s="68" t="s">
        <v>1751</v>
      </c>
      <c r="BM297" s="68" t="s">
        <v>1751</v>
      </c>
    </row>
    <row r="298" spans="1:65">
      <c r="A298" s="132">
        <v>45197</v>
      </c>
      <c r="B298" s="68" t="s">
        <v>1751</v>
      </c>
      <c r="C298" s="68" t="s">
        <v>1751</v>
      </c>
      <c r="D298" s="68" t="s">
        <v>1751</v>
      </c>
      <c r="E298" s="68" t="s">
        <v>1751</v>
      </c>
      <c r="F298" s="68" t="s">
        <v>1751</v>
      </c>
      <c r="G298" s="68" t="s">
        <v>1751</v>
      </c>
      <c r="H298" s="68" t="s">
        <v>1751</v>
      </c>
      <c r="I298" s="68" t="s">
        <v>1751</v>
      </c>
      <c r="J298" s="68" t="s">
        <v>1751</v>
      </c>
      <c r="K298" s="68" t="s">
        <v>1751</v>
      </c>
      <c r="L298" s="68" t="s">
        <v>1751</v>
      </c>
      <c r="M298" s="68" t="s">
        <v>1751</v>
      </c>
      <c r="N298" s="68" t="s">
        <v>1751</v>
      </c>
      <c r="O298" s="68" t="s">
        <v>1751</v>
      </c>
      <c r="P298" s="68" t="s">
        <v>1751</v>
      </c>
      <c r="Q298" s="68" t="s">
        <v>1751</v>
      </c>
      <c r="R298" s="68" t="s">
        <v>1751</v>
      </c>
      <c r="S298" s="68" t="s">
        <v>1751</v>
      </c>
      <c r="T298" s="68" t="s">
        <v>1751</v>
      </c>
      <c r="U298" s="68" t="s">
        <v>1751</v>
      </c>
      <c r="V298" s="68" t="s">
        <v>1751</v>
      </c>
      <c r="W298" s="68" t="s">
        <v>1751</v>
      </c>
      <c r="X298" s="68" t="s">
        <v>1751</v>
      </c>
      <c r="Y298" s="68" t="s">
        <v>1751</v>
      </c>
      <c r="Z298" s="68" t="s">
        <v>1751</v>
      </c>
      <c r="AA298" s="68" t="s">
        <v>1751</v>
      </c>
      <c r="AB298" s="68" t="s">
        <v>1751</v>
      </c>
      <c r="AC298" s="68" t="s">
        <v>1751</v>
      </c>
      <c r="AD298" s="68" t="s">
        <v>1751</v>
      </c>
      <c r="AE298" s="68" t="s">
        <v>1751</v>
      </c>
      <c r="AF298" s="68" t="s">
        <v>1751</v>
      </c>
      <c r="AG298" s="68" t="s">
        <v>1751</v>
      </c>
      <c r="AH298" s="68" t="s">
        <v>1751</v>
      </c>
      <c r="AI298" s="68" t="s">
        <v>1751</v>
      </c>
      <c r="AJ298" s="68" t="s">
        <v>1751</v>
      </c>
      <c r="AK298" s="68" t="s">
        <v>1751</v>
      </c>
      <c r="AL298" s="68" t="s">
        <v>1751</v>
      </c>
      <c r="AM298" s="68" t="s">
        <v>1751</v>
      </c>
      <c r="AN298" s="68" t="s">
        <v>1751</v>
      </c>
      <c r="AO298" s="68" t="s">
        <v>1751</v>
      </c>
      <c r="AP298" s="68" t="s">
        <v>1751</v>
      </c>
      <c r="AQ298" s="68" t="s">
        <v>1751</v>
      </c>
      <c r="AR298" s="68" t="s">
        <v>1751</v>
      </c>
      <c r="AS298" s="68" t="s">
        <v>1751</v>
      </c>
      <c r="AT298" s="68" t="s">
        <v>1751</v>
      </c>
      <c r="AU298" s="68" t="s">
        <v>1751</v>
      </c>
      <c r="AV298" s="68" t="s">
        <v>1751</v>
      </c>
      <c r="AW298" s="68" t="s">
        <v>1751</v>
      </c>
      <c r="AX298" s="68" t="s">
        <v>1751</v>
      </c>
      <c r="AY298" s="68" t="s">
        <v>1751</v>
      </c>
      <c r="AZ298" s="68" t="s">
        <v>1751</v>
      </c>
      <c r="BA298" s="68" t="s">
        <v>1751</v>
      </c>
      <c r="BB298" s="68" t="s">
        <v>1751</v>
      </c>
      <c r="BC298" s="68" t="s">
        <v>1751</v>
      </c>
      <c r="BD298" s="68" t="s">
        <v>1751</v>
      </c>
      <c r="BE298" s="68" t="s">
        <v>1751</v>
      </c>
      <c r="BF298" s="68" t="s">
        <v>1751</v>
      </c>
      <c r="BG298" s="68" t="s">
        <v>1751</v>
      </c>
      <c r="BH298" s="68" t="s">
        <v>1751</v>
      </c>
      <c r="BI298" s="68" t="s">
        <v>1751</v>
      </c>
      <c r="BJ298" s="68" t="s">
        <v>1751</v>
      </c>
      <c r="BK298" s="68" t="s">
        <v>1751</v>
      </c>
      <c r="BM298" s="68" t="s">
        <v>1751</v>
      </c>
    </row>
    <row r="299" spans="1:65">
      <c r="A299" s="132">
        <v>45198</v>
      </c>
      <c r="B299" s="68" t="s">
        <v>1751</v>
      </c>
      <c r="C299" s="68" t="s">
        <v>1751</v>
      </c>
      <c r="D299" s="68" t="s">
        <v>1751</v>
      </c>
      <c r="E299" s="68" t="s">
        <v>1751</v>
      </c>
      <c r="F299" s="68" t="s">
        <v>1751</v>
      </c>
      <c r="G299" s="68" t="s">
        <v>1751</v>
      </c>
      <c r="H299" s="68" t="s">
        <v>1751</v>
      </c>
      <c r="I299" s="68" t="s">
        <v>1751</v>
      </c>
      <c r="J299" s="68" t="s">
        <v>1751</v>
      </c>
      <c r="K299" s="68" t="s">
        <v>1751</v>
      </c>
      <c r="L299" s="68" t="s">
        <v>1751</v>
      </c>
      <c r="M299" s="68" t="s">
        <v>1751</v>
      </c>
      <c r="N299" s="68" t="s">
        <v>1751</v>
      </c>
      <c r="O299" s="68" t="s">
        <v>1751</v>
      </c>
      <c r="P299" s="68" t="s">
        <v>1751</v>
      </c>
      <c r="Q299" s="68" t="s">
        <v>1751</v>
      </c>
      <c r="R299" s="68" t="s">
        <v>1751</v>
      </c>
      <c r="S299" s="68" t="s">
        <v>1751</v>
      </c>
      <c r="T299" s="68" t="s">
        <v>1751</v>
      </c>
      <c r="U299" s="68" t="s">
        <v>1751</v>
      </c>
      <c r="V299" s="68" t="s">
        <v>1751</v>
      </c>
      <c r="W299" s="68" t="s">
        <v>1751</v>
      </c>
      <c r="X299" s="68" t="s">
        <v>1751</v>
      </c>
      <c r="Y299" s="68" t="s">
        <v>1751</v>
      </c>
      <c r="Z299" s="68" t="s">
        <v>1751</v>
      </c>
      <c r="AA299" s="68" t="s">
        <v>1751</v>
      </c>
      <c r="AB299" s="68" t="s">
        <v>1751</v>
      </c>
      <c r="AC299" s="68" t="s">
        <v>1751</v>
      </c>
      <c r="AD299" s="68" t="s">
        <v>1751</v>
      </c>
      <c r="AE299" s="68" t="s">
        <v>1751</v>
      </c>
      <c r="AF299" s="68" t="s">
        <v>1751</v>
      </c>
      <c r="AG299" s="68" t="s">
        <v>1751</v>
      </c>
      <c r="AH299" s="68" t="s">
        <v>1751</v>
      </c>
      <c r="AI299" s="68" t="s">
        <v>1751</v>
      </c>
      <c r="AJ299" s="68" t="s">
        <v>1751</v>
      </c>
      <c r="AK299" s="68" t="s">
        <v>1751</v>
      </c>
      <c r="AL299" s="68" t="s">
        <v>1751</v>
      </c>
      <c r="AM299" s="68" t="s">
        <v>1751</v>
      </c>
      <c r="AN299" s="68" t="s">
        <v>1751</v>
      </c>
      <c r="AO299" s="68" t="s">
        <v>1751</v>
      </c>
      <c r="AP299" s="68" t="s">
        <v>1751</v>
      </c>
      <c r="AQ299" s="68" t="s">
        <v>1751</v>
      </c>
      <c r="AR299" s="68" t="s">
        <v>1751</v>
      </c>
      <c r="AS299" s="68" t="s">
        <v>1751</v>
      </c>
      <c r="AT299" s="68" t="s">
        <v>1751</v>
      </c>
      <c r="AU299" s="68" t="s">
        <v>1751</v>
      </c>
      <c r="AV299" s="68" t="s">
        <v>1751</v>
      </c>
      <c r="AW299" s="68" t="s">
        <v>1751</v>
      </c>
      <c r="AX299" s="68" t="s">
        <v>1751</v>
      </c>
      <c r="AY299" s="68" t="s">
        <v>1751</v>
      </c>
      <c r="AZ299" s="68" t="s">
        <v>1751</v>
      </c>
      <c r="BA299" s="68" t="s">
        <v>1751</v>
      </c>
      <c r="BB299" s="68" t="s">
        <v>1751</v>
      </c>
      <c r="BC299" s="68" t="s">
        <v>1751</v>
      </c>
      <c r="BD299" s="68" t="s">
        <v>1751</v>
      </c>
      <c r="BE299" s="68" t="s">
        <v>1751</v>
      </c>
      <c r="BF299" s="68" t="s">
        <v>1751</v>
      </c>
      <c r="BG299" s="68" t="s">
        <v>1751</v>
      </c>
      <c r="BH299" s="68" t="s">
        <v>1751</v>
      </c>
      <c r="BI299" s="68" t="s">
        <v>1751</v>
      </c>
      <c r="BJ299" s="68" t="s">
        <v>1751</v>
      </c>
      <c r="BK299" s="68" t="s">
        <v>1751</v>
      </c>
      <c r="BM299" s="68" t="s">
        <v>1751</v>
      </c>
    </row>
    <row r="300" spans="1:65">
      <c r="A300" s="132">
        <v>45199</v>
      </c>
      <c r="B300" s="68" t="s">
        <v>1751</v>
      </c>
      <c r="C300" s="68" t="s">
        <v>1751</v>
      </c>
      <c r="D300" s="68" t="s">
        <v>1751</v>
      </c>
      <c r="E300" s="68" t="s">
        <v>1751</v>
      </c>
      <c r="F300" s="68" t="s">
        <v>1751</v>
      </c>
      <c r="G300" s="68" t="s">
        <v>1751</v>
      </c>
      <c r="H300" s="68" t="s">
        <v>1751</v>
      </c>
      <c r="I300" s="68" t="s">
        <v>1751</v>
      </c>
      <c r="J300" s="68" t="s">
        <v>1751</v>
      </c>
      <c r="K300" s="68" t="s">
        <v>1751</v>
      </c>
      <c r="L300" s="68" t="s">
        <v>1751</v>
      </c>
      <c r="M300" s="68" t="s">
        <v>1751</v>
      </c>
      <c r="N300" s="68" t="s">
        <v>1751</v>
      </c>
      <c r="O300" s="68" t="s">
        <v>1751</v>
      </c>
      <c r="P300" s="68" t="s">
        <v>1751</v>
      </c>
      <c r="Q300" s="68" t="s">
        <v>1751</v>
      </c>
      <c r="R300" s="68" t="s">
        <v>1751</v>
      </c>
      <c r="S300" s="68" t="s">
        <v>1751</v>
      </c>
      <c r="T300" s="68" t="s">
        <v>1751</v>
      </c>
      <c r="U300" s="68" t="s">
        <v>1751</v>
      </c>
      <c r="V300" s="68" t="s">
        <v>1751</v>
      </c>
      <c r="W300" s="68" t="s">
        <v>1751</v>
      </c>
      <c r="X300" s="68" t="s">
        <v>1751</v>
      </c>
      <c r="Y300" s="68" t="s">
        <v>1751</v>
      </c>
      <c r="Z300" s="68" t="s">
        <v>1751</v>
      </c>
      <c r="AA300" s="68" t="s">
        <v>1751</v>
      </c>
      <c r="AB300" s="68" t="s">
        <v>1751</v>
      </c>
      <c r="AC300" s="68" t="s">
        <v>1751</v>
      </c>
      <c r="AD300" s="68" t="s">
        <v>1751</v>
      </c>
      <c r="AE300" s="68" t="s">
        <v>1751</v>
      </c>
      <c r="AF300" s="68" t="s">
        <v>1751</v>
      </c>
      <c r="AG300" s="68" t="s">
        <v>1751</v>
      </c>
      <c r="AH300" s="68" t="s">
        <v>1751</v>
      </c>
      <c r="AI300" s="68" t="s">
        <v>1751</v>
      </c>
      <c r="AJ300" s="68" t="s">
        <v>1751</v>
      </c>
      <c r="AK300" s="68" t="s">
        <v>1751</v>
      </c>
      <c r="AL300" s="68" t="s">
        <v>1751</v>
      </c>
      <c r="AM300" s="68" t="s">
        <v>1751</v>
      </c>
      <c r="AN300" s="68" t="s">
        <v>1751</v>
      </c>
      <c r="AO300" s="68" t="s">
        <v>1751</v>
      </c>
      <c r="AP300" s="68" t="s">
        <v>1751</v>
      </c>
      <c r="AQ300" s="68" t="s">
        <v>1751</v>
      </c>
      <c r="AR300" s="68" t="s">
        <v>1751</v>
      </c>
      <c r="AS300" s="68" t="s">
        <v>1751</v>
      </c>
      <c r="AT300" s="68" t="s">
        <v>1751</v>
      </c>
      <c r="AU300" s="68" t="s">
        <v>1751</v>
      </c>
      <c r="AV300" s="68" t="s">
        <v>1751</v>
      </c>
      <c r="AW300" s="68" t="s">
        <v>1751</v>
      </c>
      <c r="AX300" s="68" t="s">
        <v>1751</v>
      </c>
      <c r="AY300" s="68" t="s">
        <v>1751</v>
      </c>
      <c r="AZ300" s="68" t="s">
        <v>1751</v>
      </c>
      <c r="BA300" s="68" t="s">
        <v>1751</v>
      </c>
      <c r="BB300" s="68" t="s">
        <v>1751</v>
      </c>
      <c r="BC300" s="68" t="s">
        <v>1751</v>
      </c>
      <c r="BD300" s="68" t="s">
        <v>1751</v>
      </c>
      <c r="BE300" s="68" t="s">
        <v>1751</v>
      </c>
      <c r="BF300" s="68" t="s">
        <v>1751</v>
      </c>
      <c r="BG300" s="68" t="s">
        <v>1751</v>
      </c>
      <c r="BH300" s="68" t="s">
        <v>1751</v>
      </c>
      <c r="BI300" s="68" t="s">
        <v>1751</v>
      </c>
      <c r="BJ300" s="68" t="s">
        <v>1751</v>
      </c>
      <c r="BK300" s="68" t="s">
        <v>1751</v>
      </c>
      <c r="BM300" s="68" t="s">
        <v>1751</v>
      </c>
    </row>
    <row r="301" spans="1:65">
      <c r="A301" s="132">
        <v>45200</v>
      </c>
      <c r="B301" s="68" t="s">
        <v>1751</v>
      </c>
      <c r="C301" s="68">
        <v>102100</v>
      </c>
      <c r="D301" s="68" t="s">
        <v>1751</v>
      </c>
      <c r="E301" s="68" t="s">
        <v>1751</v>
      </c>
      <c r="F301" s="68" t="s">
        <v>1751</v>
      </c>
      <c r="G301" s="68" t="s">
        <v>1751</v>
      </c>
      <c r="H301" s="68" t="s">
        <v>1751</v>
      </c>
      <c r="I301" s="68" t="s">
        <v>1751</v>
      </c>
      <c r="J301" s="68">
        <v>15700</v>
      </c>
      <c r="K301" s="68" t="s">
        <v>1751</v>
      </c>
      <c r="L301" s="68">
        <v>62254</v>
      </c>
      <c r="M301" s="68" t="s">
        <v>1751</v>
      </c>
      <c r="N301" s="68" t="s">
        <v>1751</v>
      </c>
      <c r="O301" s="68">
        <v>20625</v>
      </c>
      <c r="P301" s="68">
        <v>21662.5</v>
      </c>
      <c r="Q301" s="68" t="s">
        <v>1751</v>
      </c>
      <c r="R301" s="68" t="s">
        <v>1751</v>
      </c>
      <c r="S301" s="68" t="s">
        <v>1751</v>
      </c>
      <c r="T301" s="68" t="s">
        <v>1751</v>
      </c>
      <c r="U301" s="68">
        <v>90282.5</v>
      </c>
      <c r="V301" s="68" t="s">
        <v>1751</v>
      </c>
      <c r="W301" s="68" t="s">
        <v>1751</v>
      </c>
      <c r="X301" s="68" t="s">
        <v>1751</v>
      </c>
      <c r="Y301" s="68" t="s">
        <v>1751</v>
      </c>
      <c r="Z301" s="68" t="s">
        <v>1751</v>
      </c>
      <c r="AA301" s="68" t="s">
        <v>1751</v>
      </c>
      <c r="AB301" s="68" t="s">
        <v>1751</v>
      </c>
      <c r="AC301" s="68" t="s">
        <v>1751</v>
      </c>
      <c r="AD301" s="68" t="s">
        <v>1751</v>
      </c>
      <c r="AE301" s="68" t="s">
        <v>1751</v>
      </c>
      <c r="AF301" s="68" t="s">
        <v>1751</v>
      </c>
      <c r="AG301" s="68" t="s">
        <v>1751</v>
      </c>
      <c r="AH301" s="68" t="s">
        <v>1751</v>
      </c>
      <c r="AI301" s="68" t="s">
        <v>1751</v>
      </c>
      <c r="AJ301" s="68" t="s">
        <v>1751</v>
      </c>
      <c r="AK301" s="68">
        <v>32650</v>
      </c>
      <c r="AL301" s="68" t="s">
        <v>1751</v>
      </c>
      <c r="AM301" s="68" t="s">
        <v>1751</v>
      </c>
      <c r="AN301" s="68" t="s">
        <v>1751</v>
      </c>
      <c r="AO301" s="68" t="s">
        <v>1751</v>
      </c>
      <c r="AP301" s="68" t="s">
        <v>1751</v>
      </c>
      <c r="AQ301" s="68">
        <v>19305</v>
      </c>
      <c r="AR301" s="68" t="s">
        <v>1751</v>
      </c>
      <c r="AS301" s="68" t="s">
        <v>1751</v>
      </c>
      <c r="AT301" s="68" t="s">
        <v>1751</v>
      </c>
      <c r="AU301" s="68" t="s">
        <v>1751</v>
      </c>
      <c r="AV301" s="68" t="s">
        <v>1751</v>
      </c>
      <c r="AW301" s="68" t="s">
        <v>1751</v>
      </c>
      <c r="AX301" s="68" t="s">
        <v>1751</v>
      </c>
      <c r="AY301" s="68" t="s">
        <v>1751</v>
      </c>
      <c r="AZ301" s="68" t="s">
        <v>1751</v>
      </c>
      <c r="BA301" s="68" t="s">
        <v>1751</v>
      </c>
      <c r="BB301" s="68" t="s">
        <v>1751</v>
      </c>
      <c r="BC301" s="68" t="s">
        <v>1751</v>
      </c>
      <c r="BD301" s="68" t="s">
        <v>1751</v>
      </c>
      <c r="BE301" s="68" t="s">
        <v>1751</v>
      </c>
      <c r="BF301" s="68" t="s">
        <v>1751</v>
      </c>
      <c r="BG301" s="68" t="s">
        <v>1751</v>
      </c>
      <c r="BH301" s="68" t="s">
        <v>1751</v>
      </c>
      <c r="BI301" s="68" t="s">
        <v>1751</v>
      </c>
      <c r="BJ301" s="68" t="s">
        <v>1751</v>
      </c>
      <c r="BK301" s="68" t="s">
        <v>1751</v>
      </c>
      <c r="BM301" s="68" t="s">
        <v>1751</v>
      </c>
    </row>
    <row r="302" spans="1:65">
      <c r="A302" s="132">
        <v>45201</v>
      </c>
      <c r="B302" s="68" t="s">
        <v>1751</v>
      </c>
      <c r="C302" s="68">
        <v>25502.5</v>
      </c>
      <c r="D302" s="68" t="s">
        <v>1751</v>
      </c>
      <c r="E302" s="68">
        <v>24000</v>
      </c>
      <c r="F302" s="68">
        <v>15600</v>
      </c>
      <c r="G302" s="68" t="s">
        <v>1751</v>
      </c>
      <c r="H302" s="68" t="s">
        <v>1751</v>
      </c>
      <c r="I302" s="68" t="s">
        <v>1751</v>
      </c>
      <c r="J302" s="68">
        <v>7990</v>
      </c>
      <c r="K302" s="68" t="s">
        <v>1751</v>
      </c>
      <c r="L302" s="68">
        <v>111870</v>
      </c>
      <c r="M302" s="68" t="s">
        <v>1751</v>
      </c>
      <c r="N302" s="68" t="s">
        <v>1751</v>
      </c>
      <c r="O302" s="68">
        <v>20627.5</v>
      </c>
      <c r="P302" s="68">
        <v>21662.5</v>
      </c>
      <c r="Q302" s="68" t="s">
        <v>1751</v>
      </c>
      <c r="R302" s="68" t="s">
        <v>1751</v>
      </c>
      <c r="S302" s="68" t="s">
        <v>1751</v>
      </c>
      <c r="T302" s="68" t="s">
        <v>1751</v>
      </c>
      <c r="U302" s="68">
        <v>114207.5</v>
      </c>
      <c r="V302" s="68">
        <v>40000</v>
      </c>
      <c r="W302" s="68" t="s">
        <v>1751</v>
      </c>
      <c r="X302" s="68" t="s">
        <v>1751</v>
      </c>
      <c r="Y302" s="68" t="s">
        <v>1751</v>
      </c>
      <c r="Z302" s="68" t="s">
        <v>1751</v>
      </c>
      <c r="AA302" s="68" t="s">
        <v>1751</v>
      </c>
      <c r="AB302" s="68" t="s">
        <v>1751</v>
      </c>
      <c r="AC302" s="68" t="s">
        <v>1751</v>
      </c>
      <c r="AD302" s="68" t="s">
        <v>1751</v>
      </c>
      <c r="AE302" s="68">
        <v>62725</v>
      </c>
      <c r="AF302" s="68" t="s">
        <v>1751</v>
      </c>
      <c r="AG302" s="68">
        <v>22162.5</v>
      </c>
      <c r="AH302" s="68" t="s">
        <v>1751</v>
      </c>
      <c r="AI302" s="68" t="s">
        <v>1751</v>
      </c>
      <c r="AJ302" s="68" t="s">
        <v>1751</v>
      </c>
      <c r="AK302" s="68">
        <v>433580.4</v>
      </c>
      <c r="AL302" s="68" t="s">
        <v>1751</v>
      </c>
      <c r="AM302" s="68" t="s">
        <v>1751</v>
      </c>
      <c r="AN302" s="68" t="s">
        <v>1751</v>
      </c>
      <c r="AO302" s="68" t="s">
        <v>1751</v>
      </c>
      <c r="AP302" s="68" t="s">
        <v>1751</v>
      </c>
      <c r="AQ302" s="68" t="s">
        <v>1751</v>
      </c>
      <c r="AR302" s="68" t="s">
        <v>1751</v>
      </c>
      <c r="AS302" s="68" t="s">
        <v>1751</v>
      </c>
      <c r="AT302" s="68" t="s">
        <v>1751</v>
      </c>
      <c r="AU302" s="68" t="s">
        <v>1751</v>
      </c>
      <c r="AV302" s="68" t="s">
        <v>1751</v>
      </c>
      <c r="AW302" s="68" t="s">
        <v>1751</v>
      </c>
      <c r="AX302" s="68" t="s">
        <v>1751</v>
      </c>
      <c r="AY302" s="68" t="s">
        <v>1751</v>
      </c>
      <c r="AZ302" s="68" t="s">
        <v>1751</v>
      </c>
      <c r="BA302" s="68" t="s">
        <v>1751</v>
      </c>
      <c r="BB302" s="68" t="s">
        <v>1751</v>
      </c>
      <c r="BC302" s="68" t="s">
        <v>1751</v>
      </c>
      <c r="BD302" s="68" t="s">
        <v>1751</v>
      </c>
      <c r="BE302" s="68" t="s">
        <v>1751</v>
      </c>
      <c r="BF302" s="68" t="s">
        <v>1751</v>
      </c>
      <c r="BG302" s="68" t="s">
        <v>1751</v>
      </c>
      <c r="BH302" s="68" t="s">
        <v>1751</v>
      </c>
      <c r="BI302" s="68" t="s">
        <v>1751</v>
      </c>
      <c r="BJ302" s="68" t="s">
        <v>1751</v>
      </c>
      <c r="BK302" s="68" t="s">
        <v>1751</v>
      </c>
      <c r="BM302" s="68" t="s">
        <v>1751</v>
      </c>
    </row>
    <row r="303" spans="1:65">
      <c r="A303" s="132">
        <v>45202</v>
      </c>
      <c r="B303" s="68" t="s">
        <v>1751</v>
      </c>
      <c r="C303" s="68" t="s">
        <v>1751</v>
      </c>
      <c r="D303" s="68" t="s">
        <v>1751</v>
      </c>
      <c r="E303" s="68">
        <v>39300</v>
      </c>
      <c r="F303" s="68" t="s">
        <v>1751</v>
      </c>
      <c r="G303" s="68" t="s">
        <v>1751</v>
      </c>
      <c r="H303" s="68" t="s">
        <v>1751</v>
      </c>
      <c r="I303" s="68">
        <v>56700</v>
      </c>
      <c r="J303" s="68" t="s">
        <v>1751</v>
      </c>
      <c r="K303" s="68" t="s">
        <v>1751</v>
      </c>
      <c r="L303" s="68">
        <v>112000</v>
      </c>
      <c r="M303" s="68" t="s">
        <v>1751</v>
      </c>
      <c r="N303" s="68" t="s">
        <v>1751</v>
      </c>
      <c r="O303" s="68" t="s">
        <v>1751</v>
      </c>
      <c r="P303" s="68" t="s">
        <v>1751</v>
      </c>
      <c r="Q303" s="68" t="s">
        <v>1751</v>
      </c>
      <c r="R303" s="68" t="s">
        <v>1751</v>
      </c>
      <c r="S303" s="68" t="s">
        <v>1751</v>
      </c>
      <c r="T303" s="68" t="s">
        <v>1751</v>
      </c>
      <c r="U303" s="68" t="s">
        <v>1751</v>
      </c>
      <c r="V303" s="68" t="s">
        <v>1751</v>
      </c>
      <c r="W303" s="68">
        <v>28950</v>
      </c>
      <c r="X303" s="68" t="s">
        <v>1751</v>
      </c>
      <c r="Y303" s="68" t="s">
        <v>1751</v>
      </c>
      <c r="Z303" s="68" t="s">
        <v>1751</v>
      </c>
      <c r="AA303" s="68" t="s">
        <v>1751</v>
      </c>
      <c r="AB303" s="68" t="s">
        <v>1751</v>
      </c>
      <c r="AC303" s="68" t="s">
        <v>1751</v>
      </c>
      <c r="AD303" s="68" t="s">
        <v>1751</v>
      </c>
      <c r="AE303" s="68" t="s">
        <v>1751</v>
      </c>
      <c r="AF303" s="68" t="s">
        <v>1751</v>
      </c>
      <c r="AG303" s="68" t="s">
        <v>1751</v>
      </c>
      <c r="AH303" s="68" t="s">
        <v>1751</v>
      </c>
      <c r="AI303" s="68" t="s">
        <v>1751</v>
      </c>
      <c r="AJ303" s="68" t="s">
        <v>1751</v>
      </c>
      <c r="AK303" s="68">
        <v>141795</v>
      </c>
      <c r="AL303" s="68" t="s">
        <v>1751</v>
      </c>
      <c r="AM303" s="68" t="s">
        <v>1751</v>
      </c>
      <c r="AN303" s="68" t="s">
        <v>1751</v>
      </c>
      <c r="AO303" s="68" t="s">
        <v>1751</v>
      </c>
      <c r="AP303" s="68" t="s">
        <v>1751</v>
      </c>
      <c r="AQ303" s="68" t="s">
        <v>1751</v>
      </c>
      <c r="AR303" s="68" t="s">
        <v>1751</v>
      </c>
      <c r="AS303" s="68" t="s">
        <v>1751</v>
      </c>
      <c r="AT303" s="68" t="s">
        <v>1751</v>
      </c>
      <c r="AU303" s="68" t="s">
        <v>1751</v>
      </c>
      <c r="AV303" s="68" t="s">
        <v>1751</v>
      </c>
      <c r="AW303" s="68" t="s">
        <v>1751</v>
      </c>
      <c r="AX303" s="68" t="s">
        <v>1751</v>
      </c>
      <c r="AY303" s="68" t="s">
        <v>1751</v>
      </c>
      <c r="AZ303" s="68">
        <v>19650</v>
      </c>
      <c r="BA303" s="68" t="s">
        <v>1751</v>
      </c>
      <c r="BB303" s="68" t="s">
        <v>1751</v>
      </c>
      <c r="BC303" s="68" t="s">
        <v>1751</v>
      </c>
      <c r="BD303" s="68" t="s">
        <v>1751</v>
      </c>
      <c r="BE303" s="68" t="s">
        <v>1751</v>
      </c>
      <c r="BF303" s="68" t="s">
        <v>1751</v>
      </c>
      <c r="BG303" s="68" t="s">
        <v>1751</v>
      </c>
      <c r="BH303" s="68" t="s">
        <v>1751</v>
      </c>
      <c r="BI303" s="68" t="s">
        <v>1751</v>
      </c>
      <c r="BJ303" s="68" t="s">
        <v>1751</v>
      </c>
      <c r="BK303" s="68" t="s">
        <v>1751</v>
      </c>
      <c r="BL303" s="68" t="s">
        <v>1751</v>
      </c>
      <c r="BM303" s="68" t="s">
        <v>1751</v>
      </c>
    </row>
    <row r="304" spans="1:65">
      <c r="A304" s="132">
        <v>45203</v>
      </c>
      <c r="B304" s="68" t="s">
        <v>1751</v>
      </c>
      <c r="C304" s="68">
        <v>223480</v>
      </c>
      <c r="D304" s="68" t="s">
        <v>1751</v>
      </c>
      <c r="E304" s="68" t="s">
        <v>1751</v>
      </c>
      <c r="F304" s="68">
        <v>21624</v>
      </c>
      <c r="G304" s="68">
        <v>19550</v>
      </c>
      <c r="H304" s="68" t="s">
        <v>1751</v>
      </c>
      <c r="I304" s="68" t="s">
        <v>1751</v>
      </c>
      <c r="J304" s="68">
        <v>60405</v>
      </c>
      <c r="K304" s="68">
        <v>40050</v>
      </c>
      <c r="L304" s="68">
        <v>68400</v>
      </c>
      <c r="M304" s="68" t="s">
        <v>1751</v>
      </c>
      <c r="N304" s="68" t="s">
        <v>1751</v>
      </c>
      <c r="O304" s="68" t="s">
        <v>1751</v>
      </c>
      <c r="P304" s="68" t="s">
        <v>1751</v>
      </c>
      <c r="Q304" s="68" t="s">
        <v>1751</v>
      </c>
      <c r="R304" s="68">
        <v>9846</v>
      </c>
      <c r="S304" s="68" t="s">
        <v>1751</v>
      </c>
      <c r="T304" s="68" t="s">
        <v>1751</v>
      </c>
      <c r="U304" s="68">
        <v>22700</v>
      </c>
      <c r="V304" s="68" t="s">
        <v>1751</v>
      </c>
      <c r="W304" s="68">
        <v>23750</v>
      </c>
      <c r="X304" s="68" t="s">
        <v>1751</v>
      </c>
      <c r="Y304" s="68" t="s">
        <v>1751</v>
      </c>
      <c r="Z304" s="68" t="s">
        <v>1751</v>
      </c>
      <c r="AA304" s="68" t="s">
        <v>1751</v>
      </c>
      <c r="AB304" s="68" t="s">
        <v>1751</v>
      </c>
      <c r="AC304" s="68" t="s">
        <v>1751</v>
      </c>
      <c r="AD304" s="68" t="s">
        <v>1751</v>
      </c>
      <c r="AE304" s="68">
        <v>120500</v>
      </c>
      <c r="AF304" s="68" t="s">
        <v>1751</v>
      </c>
      <c r="AG304" s="68">
        <v>88820</v>
      </c>
      <c r="AH304" s="68" t="s">
        <v>1751</v>
      </c>
      <c r="AI304" s="68" t="s">
        <v>1751</v>
      </c>
      <c r="AJ304" s="68" t="s">
        <v>1751</v>
      </c>
      <c r="AK304" s="68">
        <v>95077.5</v>
      </c>
      <c r="AL304" s="68" t="s">
        <v>1751</v>
      </c>
      <c r="AM304" s="68" t="s">
        <v>1751</v>
      </c>
      <c r="AN304" s="68" t="s">
        <v>1751</v>
      </c>
      <c r="AO304" s="68" t="s">
        <v>1751</v>
      </c>
      <c r="AP304" s="68" t="s">
        <v>1751</v>
      </c>
      <c r="AQ304" s="68" t="s">
        <v>1751</v>
      </c>
      <c r="AR304" s="68" t="s">
        <v>1751</v>
      </c>
      <c r="AS304" s="68" t="s">
        <v>1751</v>
      </c>
      <c r="AT304" s="68" t="s">
        <v>1751</v>
      </c>
      <c r="AU304" s="68" t="s">
        <v>1751</v>
      </c>
      <c r="AV304" s="68" t="s">
        <v>1751</v>
      </c>
      <c r="AW304" s="68" t="s">
        <v>1751</v>
      </c>
      <c r="AX304" s="68" t="s">
        <v>1751</v>
      </c>
      <c r="AY304" s="68">
        <v>19300</v>
      </c>
      <c r="AZ304" s="68" t="s">
        <v>1751</v>
      </c>
      <c r="BA304" s="68" t="s">
        <v>1751</v>
      </c>
      <c r="BB304" s="68" t="s">
        <v>1751</v>
      </c>
      <c r="BC304" s="68" t="s">
        <v>1751</v>
      </c>
      <c r="BD304" s="68" t="s">
        <v>1751</v>
      </c>
      <c r="BE304" s="68" t="s">
        <v>1751</v>
      </c>
      <c r="BF304" s="68" t="s">
        <v>1751</v>
      </c>
      <c r="BG304" s="68" t="s">
        <v>1751</v>
      </c>
      <c r="BH304" s="68" t="s">
        <v>1751</v>
      </c>
      <c r="BI304" s="68" t="s">
        <v>1751</v>
      </c>
      <c r="BJ304" s="68" t="s">
        <v>1751</v>
      </c>
      <c r="BK304" s="68" t="s">
        <v>1751</v>
      </c>
      <c r="BL304" s="68" t="s">
        <v>1751</v>
      </c>
      <c r="BM304" s="68" t="s">
        <v>1751</v>
      </c>
    </row>
    <row r="305" spans="1:65">
      <c r="A305" s="132">
        <v>45204</v>
      </c>
      <c r="B305" s="68" t="s">
        <v>1751</v>
      </c>
      <c r="C305" s="68" t="s">
        <v>1751</v>
      </c>
      <c r="D305" s="68" t="s">
        <v>1751</v>
      </c>
      <c r="E305" s="68">
        <v>43960.800000000003</v>
      </c>
      <c r="F305" s="68" t="s">
        <v>1751</v>
      </c>
      <c r="G305" s="68" t="s">
        <v>1751</v>
      </c>
      <c r="H305" s="68" t="s">
        <v>1751</v>
      </c>
      <c r="I305" s="68">
        <v>99252.5</v>
      </c>
      <c r="J305" s="68" t="s">
        <v>1751</v>
      </c>
      <c r="K305" s="68">
        <v>19900</v>
      </c>
      <c r="L305" s="68">
        <v>44750</v>
      </c>
      <c r="M305" s="68" t="s">
        <v>1751</v>
      </c>
      <c r="N305" s="68" t="s">
        <v>1751</v>
      </c>
      <c r="O305" s="68" t="s">
        <v>1751</v>
      </c>
      <c r="P305" s="68" t="s">
        <v>1751</v>
      </c>
      <c r="Q305" s="68" t="s">
        <v>1751</v>
      </c>
      <c r="R305" s="68">
        <v>531954</v>
      </c>
      <c r="S305" s="68" t="s">
        <v>1751</v>
      </c>
      <c r="T305" s="68" t="s">
        <v>1751</v>
      </c>
      <c r="U305" s="68" t="s">
        <v>1751</v>
      </c>
      <c r="V305" s="68">
        <v>29700</v>
      </c>
      <c r="W305" s="68" t="s">
        <v>1751</v>
      </c>
      <c r="X305" s="68" t="s">
        <v>1751</v>
      </c>
      <c r="Y305" s="68" t="s">
        <v>1751</v>
      </c>
      <c r="Z305" s="68" t="s">
        <v>1751</v>
      </c>
      <c r="AA305" s="68" t="s">
        <v>1751</v>
      </c>
      <c r="AB305" s="68" t="s">
        <v>1751</v>
      </c>
      <c r="AC305" s="68" t="s">
        <v>1751</v>
      </c>
      <c r="AD305" s="68" t="s">
        <v>1751</v>
      </c>
      <c r="AE305" s="68" t="s">
        <v>1751</v>
      </c>
      <c r="AF305" s="68" t="s">
        <v>1751</v>
      </c>
      <c r="AG305" s="68">
        <v>22255</v>
      </c>
      <c r="AH305" s="68" t="s">
        <v>1751</v>
      </c>
      <c r="AI305" s="68" t="s">
        <v>1751</v>
      </c>
      <c r="AJ305" s="68" t="s">
        <v>1751</v>
      </c>
      <c r="AK305" s="68">
        <v>95000</v>
      </c>
      <c r="AL305" s="68" t="s">
        <v>1751</v>
      </c>
      <c r="AM305" s="68" t="s">
        <v>1751</v>
      </c>
      <c r="AN305" s="68" t="s">
        <v>1751</v>
      </c>
      <c r="AO305" s="68" t="s">
        <v>1751</v>
      </c>
      <c r="AP305" s="68" t="s">
        <v>1751</v>
      </c>
      <c r="AQ305" s="68" t="s">
        <v>1751</v>
      </c>
      <c r="AR305" s="68" t="s">
        <v>1751</v>
      </c>
      <c r="AS305" s="68" t="s">
        <v>1751</v>
      </c>
      <c r="AT305" s="68" t="s">
        <v>1751</v>
      </c>
      <c r="AU305" s="68" t="s">
        <v>1751</v>
      </c>
      <c r="AV305" s="68" t="s">
        <v>1751</v>
      </c>
      <c r="AW305" s="68" t="s">
        <v>1751</v>
      </c>
      <c r="AX305" s="68" t="s">
        <v>1751</v>
      </c>
      <c r="AY305" s="68" t="s">
        <v>1751</v>
      </c>
      <c r="AZ305" s="68" t="s">
        <v>1751</v>
      </c>
      <c r="BA305" s="68" t="s">
        <v>1751</v>
      </c>
      <c r="BB305" s="68" t="s">
        <v>1751</v>
      </c>
      <c r="BC305" s="68" t="s">
        <v>1751</v>
      </c>
      <c r="BD305" s="68" t="s">
        <v>1751</v>
      </c>
      <c r="BE305" s="68" t="s">
        <v>1751</v>
      </c>
      <c r="BF305" s="68" t="s">
        <v>1751</v>
      </c>
      <c r="BG305" s="68" t="s">
        <v>1751</v>
      </c>
      <c r="BH305" s="68" t="s">
        <v>1751</v>
      </c>
      <c r="BI305" s="68" t="s">
        <v>1751</v>
      </c>
      <c r="BJ305" s="68" t="s">
        <v>1751</v>
      </c>
      <c r="BK305" s="68" t="s">
        <v>1751</v>
      </c>
      <c r="BL305" s="68" t="s">
        <v>1751</v>
      </c>
      <c r="BM305" s="68" t="s">
        <v>1751</v>
      </c>
    </row>
    <row r="306" spans="1:65">
      <c r="A306" s="132">
        <v>45205</v>
      </c>
      <c r="B306" s="68" t="s">
        <v>1751</v>
      </c>
      <c r="C306" s="68" t="s">
        <v>1751</v>
      </c>
      <c r="D306" s="68" t="s">
        <v>1751</v>
      </c>
      <c r="E306" s="68" t="s">
        <v>1751</v>
      </c>
      <c r="F306" s="68" t="s">
        <v>1751</v>
      </c>
      <c r="G306" s="68" t="s">
        <v>1751</v>
      </c>
      <c r="H306" s="68" t="s">
        <v>1751</v>
      </c>
      <c r="I306" s="68" t="s">
        <v>1751</v>
      </c>
      <c r="J306" s="68" t="s">
        <v>1751</v>
      </c>
      <c r="K306" s="68" t="s">
        <v>1751</v>
      </c>
      <c r="L306" s="68" t="s">
        <v>1751</v>
      </c>
      <c r="M306" s="68" t="s">
        <v>1751</v>
      </c>
      <c r="N306" s="68" t="s">
        <v>1751</v>
      </c>
      <c r="O306" s="68" t="s">
        <v>1751</v>
      </c>
      <c r="P306" s="68" t="s">
        <v>1751</v>
      </c>
      <c r="Q306" s="68" t="s">
        <v>1751</v>
      </c>
      <c r="R306" s="68" t="s">
        <v>1751</v>
      </c>
      <c r="S306" s="68" t="s">
        <v>1751</v>
      </c>
      <c r="T306" s="68" t="s">
        <v>1751</v>
      </c>
      <c r="U306" s="68" t="s">
        <v>1751</v>
      </c>
      <c r="V306" s="68" t="s">
        <v>1751</v>
      </c>
      <c r="W306" s="68" t="s">
        <v>1751</v>
      </c>
      <c r="X306" s="68" t="s">
        <v>1751</v>
      </c>
      <c r="Y306" s="68" t="s">
        <v>1751</v>
      </c>
      <c r="Z306" s="68" t="s">
        <v>1751</v>
      </c>
      <c r="AA306" s="68" t="s">
        <v>1751</v>
      </c>
      <c r="AB306" s="68" t="s">
        <v>1751</v>
      </c>
      <c r="AC306" s="68" t="s">
        <v>1751</v>
      </c>
      <c r="AD306" s="68" t="s">
        <v>1751</v>
      </c>
      <c r="AE306" s="68" t="s">
        <v>1751</v>
      </c>
      <c r="AF306" s="68" t="s">
        <v>1751</v>
      </c>
      <c r="AG306" s="68" t="s">
        <v>1751</v>
      </c>
      <c r="AH306" s="68" t="s">
        <v>1751</v>
      </c>
      <c r="AI306" s="68" t="s">
        <v>1751</v>
      </c>
      <c r="AJ306" s="68" t="s">
        <v>1751</v>
      </c>
      <c r="AK306" s="68" t="s">
        <v>1751</v>
      </c>
      <c r="AL306" s="68" t="s">
        <v>1751</v>
      </c>
      <c r="AM306" s="68" t="s">
        <v>1751</v>
      </c>
      <c r="AN306" s="68" t="s">
        <v>1751</v>
      </c>
      <c r="AO306" s="68" t="s">
        <v>1751</v>
      </c>
      <c r="AP306" s="68" t="s">
        <v>1751</v>
      </c>
      <c r="AQ306" s="68" t="s">
        <v>1751</v>
      </c>
      <c r="AR306" s="68" t="s">
        <v>1751</v>
      </c>
      <c r="AS306" s="68" t="s">
        <v>1751</v>
      </c>
      <c r="AT306" s="68" t="s">
        <v>1751</v>
      </c>
      <c r="AU306" s="68" t="s">
        <v>1751</v>
      </c>
      <c r="AV306" s="68" t="s">
        <v>1751</v>
      </c>
      <c r="AW306" s="68" t="s">
        <v>1751</v>
      </c>
      <c r="AX306" s="68" t="s">
        <v>1751</v>
      </c>
      <c r="AY306" s="68" t="s">
        <v>1751</v>
      </c>
      <c r="AZ306" s="68" t="s">
        <v>1751</v>
      </c>
      <c r="BA306" s="68" t="s">
        <v>1751</v>
      </c>
      <c r="BB306" s="68" t="s">
        <v>1751</v>
      </c>
      <c r="BC306" s="68" t="s">
        <v>1751</v>
      </c>
      <c r="BD306" s="68" t="s">
        <v>1751</v>
      </c>
      <c r="BE306" s="68" t="s">
        <v>1751</v>
      </c>
      <c r="BF306" s="68" t="s">
        <v>1751</v>
      </c>
      <c r="BG306" s="68" t="s">
        <v>1751</v>
      </c>
      <c r="BH306" s="68" t="s">
        <v>1751</v>
      </c>
      <c r="BI306" s="68" t="s">
        <v>1751</v>
      </c>
      <c r="BJ306" s="68" t="s">
        <v>1751</v>
      </c>
      <c r="BK306" s="68" t="s">
        <v>1751</v>
      </c>
      <c r="BL306" s="68" t="s">
        <v>1751</v>
      </c>
      <c r="BM306" s="68" t="s">
        <v>1751</v>
      </c>
    </row>
    <row r="307" spans="1:65">
      <c r="A307" s="132">
        <v>45206</v>
      </c>
      <c r="B307" s="68" t="s">
        <v>1751</v>
      </c>
      <c r="C307" s="68" t="s">
        <v>1751</v>
      </c>
      <c r="D307" s="68" t="s">
        <v>1751</v>
      </c>
      <c r="E307" s="68" t="s">
        <v>1751</v>
      </c>
      <c r="F307" s="68" t="s">
        <v>1751</v>
      </c>
      <c r="G307" s="68" t="s">
        <v>1751</v>
      </c>
      <c r="H307" s="68" t="s">
        <v>1751</v>
      </c>
      <c r="I307" s="68" t="s">
        <v>1751</v>
      </c>
      <c r="J307" s="68" t="s">
        <v>1751</v>
      </c>
      <c r="K307" s="68" t="s">
        <v>1751</v>
      </c>
      <c r="L307" s="68" t="s">
        <v>1751</v>
      </c>
      <c r="M307" s="68" t="s">
        <v>1751</v>
      </c>
      <c r="N307" s="68" t="s">
        <v>1751</v>
      </c>
      <c r="O307" s="68" t="s">
        <v>1751</v>
      </c>
      <c r="P307" s="68" t="s">
        <v>1751</v>
      </c>
      <c r="Q307" s="68" t="s">
        <v>1751</v>
      </c>
      <c r="R307" s="68" t="s">
        <v>1751</v>
      </c>
      <c r="S307" s="68" t="s">
        <v>1751</v>
      </c>
      <c r="T307" s="68" t="s">
        <v>1751</v>
      </c>
      <c r="U307" s="68" t="s">
        <v>1751</v>
      </c>
      <c r="V307" s="68" t="s">
        <v>1751</v>
      </c>
      <c r="W307" s="68" t="s">
        <v>1751</v>
      </c>
      <c r="X307" s="68" t="s">
        <v>1751</v>
      </c>
      <c r="Y307" s="68" t="s">
        <v>1751</v>
      </c>
      <c r="Z307" s="68" t="s">
        <v>1751</v>
      </c>
      <c r="AA307" s="68" t="s">
        <v>1751</v>
      </c>
      <c r="AB307" s="68" t="s">
        <v>1751</v>
      </c>
      <c r="AC307" s="68" t="s">
        <v>1751</v>
      </c>
      <c r="AD307" s="68" t="s">
        <v>1751</v>
      </c>
      <c r="AE307" s="68" t="s">
        <v>1751</v>
      </c>
      <c r="AF307" s="68" t="s">
        <v>1751</v>
      </c>
      <c r="AG307" s="68" t="s">
        <v>1751</v>
      </c>
      <c r="AH307" s="68" t="s">
        <v>1751</v>
      </c>
      <c r="AI307" s="68" t="s">
        <v>1751</v>
      </c>
      <c r="AJ307" s="68" t="s">
        <v>1751</v>
      </c>
      <c r="AK307" s="68" t="s">
        <v>1751</v>
      </c>
      <c r="AL307" s="68" t="s">
        <v>1751</v>
      </c>
      <c r="AM307" s="68" t="s">
        <v>1751</v>
      </c>
      <c r="AN307" s="68" t="s">
        <v>1751</v>
      </c>
      <c r="AO307" s="68" t="s">
        <v>1751</v>
      </c>
      <c r="AP307" s="68" t="s">
        <v>1751</v>
      </c>
      <c r="AQ307" s="68" t="s">
        <v>1751</v>
      </c>
      <c r="AR307" s="68" t="s">
        <v>1751</v>
      </c>
      <c r="AS307" s="68" t="s">
        <v>1751</v>
      </c>
      <c r="AT307" s="68" t="s">
        <v>1751</v>
      </c>
      <c r="AU307" s="68" t="s">
        <v>1751</v>
      </c>
      <c r="AV307" s="68" t="s">
        <v>1751</v>
      </c>
      <c r="AW307" s="68" t="s">
        <v>1751</v>
      </c>
      <c r="AX307" s="68" t="s">
        <v>1751</v>
      </c>
      <c r="AY307" s="68" t="s">
        <v>1751</v>
      </c>
      <c r="AZ307" s="68" t="s">
        <v>1751</v>
      </c>
      <c r="BA307" s="68" t="s">
        <v>1751</v>
      </c>
      <c r="BB307" s="68" t="s">
        <v>1751</v>
      </c>
      <c r="BC307" s="68" t="s">
        <v>1751</v>
      </c>
      <c r="BD307" s="68" t="s">
        <v>1751</v>
      </c>
      <c r="BE307" s="68" t="s">
        <v>1751</v>
      </c>
      <c r="BF307" s="68" t="s">
        <v>1751</v>
      </c>
      <c r="BG307" s="68" t="s">
        <v>1751</v>
      </c>
      <c r="BH307" s="68" t="s">
        <v>1751</v>
      </c>
      <c r="BI307" s="68" t="s">
        <v>1751</v>
      </c>
      <c r="BJ307" s="68" t="s">
        <v>1751</v>
      </c>
      <c r="BK307" s="68" t="s">
        <v>1751</v>
      </c>
      <c r="BL307" s="68" t="s">
        <v>1751</v>
      </c>
      <c r="BM307" s="68" t="s">
        <v>1751</v>
      </c>
    </row>
    <row r="308" spans="1:65">
      <c r="A308" s="132">
        <v>45207</v>
      </c>
      <c r="B308" s="68">
        <v>152800</v>
      </c>
      <c r="C308" s="68">
        <v>306550</v>
      </c>
      <c r="D308" s="68">
        <v>87800</v>
      </c>
      <c r="E308" s="68">
        <v>11580</v>
      </c>
      <c r="F308" s="68">
        <v>39400</v>
      </c>
      <c r="G308" s="68">
        <v>39625</v>
      </c>
      <c r="H308" s="68">
        <v>40800</v>
      </c>
      <c r="I308" s="68">
        <v>19457.5</v>
      </c>
      <c r="J308" s="68">
        <v>23670</v>
      </c>
      <c r="K308" s="68">
        <v>20000</v>
      </c>
      <c r="L308" s="68">
        <v>58425</v>
      </c>
      <c r="M308" s="68" t="s">
        <v>1751</v>
      </c>
      <c r="N308" s="68" t="s">
        <v>1751</v>
      </c>
      <c r="O308" s="68">
        <v>95005</v>
      </c>
      <c r="P308" s="68" t="s">
        <v>1751</v>
      </c>
      <c r="Q308" s="68" t="s">
        <v>1751</v>
      </c>
      <c r="R308" s="68" t="s">
        <v>1751</v>
      </c>
      <c r="S308" s="68" t="s">
        <v>1751</v>
      </c>
      <c r="T308" s="68" t="s">
        <v>1751</v>
      </c>
      <c r="U308" s="68" t="s">
        <v>1751</v>
      </c>
      <c r="V308" s="68" t="s">
        <v>1751</v>
      </c>
      <c r="W308" s="68" t="s">
        <v>1751</v>
      </c>
      <c r="X308" s="68" t="s">
        <v>1751</v>
      </c>
      <c r="Y308" s="68" t="s">
        <v>1751</v>
      </c>
      <c r="Z308" s="68" t="s">
        <v>1751</v>
      </c>
      <c r="AA308" s="68" t="s">
        <v>1751</v>
      </c>
      <c r="AB308" s="68" t="s">
        <v>1751</v>
      </c>
      <c r="AC308" s="68" t="s">
        <v>1751</v>
      </c>
      <c r="AD308" s="68" t="s">
        <v>1751</v>
      </c>
      <c r="AE308" s="68">
        <v>300593</v>
      </c>
      <c r="AF308" s="68" t="s">
        <v>1751</v>
      </c>
      <c r="AG308" s="68">
        <v>22037.5</v>
      </c>
      <c r="AH308" s="68">
        <v>154133.4</v>
      </c>
      <c r="AI308" s="68" t="s">
        <v>1751</v>
      </c>
      <c r="AJ308" s="68" t="s">
        <v>1751</v>
      </c>
      <c r="AK308" s="68" t="s">
        <v>1751</v>
      </c>
      <c r="AL308" s="68" t="s">
        <v>1751</v>
      </c>
      <c r="AM308" s="68" t="s">
        <v>1751</v>
      </c>
      <c r="AN308" s="68" t="s">
        <v>1751</v>
      </c>
      <c r="AO308" s="68" t="s">
        <v>1751</v>
      </c>
      <c r="AP308" s="68" t="s">
        <v>1751</v>
      </c>
      <c r="AQ308" s="68" t="s">
        <v>1751</v>
      </c>
      <c r="AR308" s="68">
        <v>199235</v>
      </c>
      <c r="AS308" s="68" t="s">
        <v>1751</v>
      </c>
      <c r="AT308" s="68" t="s">
        <v>1751</v>
      </c>
      <c r="AU308" s="68" t="s">
        <v>1751</v>
      </c>
      <c r="AV308" s="68" t="s">
        <v>1751</v>
      </c>
      <c r="AW308" s="68" t="s">
        <v>1751</v>
      </c>
      <c r="AX308" s="68" t="s">
        <v>1751</v>
      </c>
      <c r="AY308" s="68" t="s">
        <v>1751</v>
      </c>
      <c r="AZ308" s="68" t="s">
        <v>1751</v>
      </c>
      <c r="BA308" s="68" t="s">
        <v>1751</v>
      </c>
      <c r="BB308" s="68" t="s">
        <v>1751</v>
      </c>
      <c r="BC308" s="68" t="s">
        <v>1751</v>
      </c>
      <c r="BD308" s="68" t="s">
        <v>1751</v>
      </c>
      <c r="BE308" s="68" t="s">
        <v>1751</v>
      </c>
      <c r="BF308" s="68" t="s">
        <v>1751</v>
      </c>
      <c r="BG308" s="68" t="s">
        <v>1751</v>
      </c>
      <c r="BH308" s="68" t="s">
        <v>1751</v>
      </c>
      <c r="BI308" s="68" t="s">
        <v>1751</v>
      </c>
      <c r="BJ308" s="68" t="s">
        <v>1751</v>
      </c>
      <c r="BK308" s="68" t="s">
        <v>1751</v>
      </c>
      <c r="BL308" s="68" t="s">
        <v>1751</v>
      </c>
      <c r="BM308" s="68" t="s">
        <v>1751</v>
      </c>
    </row>
    <row r="309" spans="1:65">
      <c r="A309" s="132">
        <v>45208</v>
      </c>
      <c r="B309" s="68">
        <v>102500</v>
      </c>
      <c r="C309" s="68">
        <v>77250</v>
      </c>
      <c r="D309" s="68" t="s">
        <v>1751</v>
      </c>
      <c r="E309" s="68">
        <v>7770</v>
      </c>
      <c r="F309" s="68" t="s">
        <v>1751</v>
      </c>
      <c r="G309" s="68" t="s">
        <v>1751</v>
      </c>
      <c r="H309" s="68" t="s">
        <v>1751</v>
      </c>
      <c r="I309" s="68" t="s">
        <v>1751</v>
      </c>
      <c r="J309" s="68">
        <v>124000</v>
      </c>
      <c r="K309" s="68">
        <v>8160</v>
      </c>
      <c r="L309" s="68">
        <v>89900</v>
      </c>
      <c r="M309" s="68" t="s">
        <v>1751</v>
      </c>
      <c r="N309" s="68" t="s">
        <v>1751</v>
      </c>
      <c r="O309" s="68">
        <v>41252.5</v>
      </c>
      <c r="P309" s="68" t="s">
        <v>1751</v>
      </c>
      <c r="Q309" s="68">
        <v>124950</v>
      </c>
      <c r="R309" s="68" t="s">
        <v>1751</v>
      </c>
      <c r="S309" s="68" t="s">
        <v>1751</v>
      </c>
      <c r="T309" s="68" t="s">
        <v>1751</v>
      </c>
      <c r="U309" s="68" t="s">
        <v>1751</v>
      </c>
      <c r="V309" s="68">
        <v>25225</v>
      </c>
      <c r="W309" s="68" t="s">
        <v>1751</v>
      </c>
      <c r="X309" s="68" t="s">
        <v>1751</v>
      </c>
      <c r="Y309" s="68" t="s">
        <v>1751</v>
      </c>
      <c r="Z309" s="68" t="s">
        <v>1751</v>
      </c>
      <c r="AA309" s="68" t="s">
        <v>1751</v>
      </c>
      <c r="AB309" s="68" t="s">
        <v>1751</v>
      </c>
      <c r="AC309" s="68" t="s">
        <v>1751</v>
      </c>
      <c r="AD309" s="68" t="s">
        <v>1751</v>
      </c>
      <c r="AE309" s="68" t="s">
        <v>1751</v>
      </c>
      <c r="AF309" s="68" t="s">
        <v>1751</v>
      </c>
      <c r="AG309" s="68">
        <v>22267.5</v>
      </c>
      <c r="AH309" s="68" t="s">
        <v>1751</v>
      </c>
      <c r="AI309" s="68" t="s">
        <v>1751</v>
      </c>
      <c r="AJ309" s="68">
        <v>112368</v>
      </c>
      <c r="AK309" s="68" t="s">
        <v>1751</v>
      </c>
      <c r="AL309" s="68" t="s">
        <v>1751</v>
      </c>
      <c r="AM309" s="68" t="s">
        <v>1751</v>
      </c>
      <c r="AN309" s="68" t="s">
        <v>1751</v>
      </c>
      <c r="AO309" s="68" t="s">
        <v>1751</v>
      </c>
      <c r="AP309" s="68" t="s">
        <v>1751</v>
      </c>
      <c r="AQ309" s="68" t="s">
        <v>1751</v>
      </c>
      <c r="AR309" s="68">
        <v>147915</v>
      </c>
      <c r="AS309" s="68" t="s">
        <v>1751</v>
      </c>
      <c r="AT309" s="68" t="s">
        <v>1751</v>
      </c>
      <c r="AU309" s="68" t="s">
        <v>1751</v>
      </c>
      <c r="AV309" s="68" t="s">
        <v>1751</v>
      </c>
      <c r="AW309" s="68" t="s">
        <v>1751</v>
      </c>
      <c r="AX309" s="68" t="s">
        <v>1751</v>
      </c>
      <c r="AY309" s="68" t="s">
        <v>1751</v>
      </c>
      <c r="AZ309" s="68" t="s">
        <v>1751</v>
      </c>
      <c r="BA309" s="68" t="s">
        <v>1751</v>
      </c>
      <c r="BB309" s="68" t="s">
        <v>1751</v>
      </c>
      <c r="BC309" s="68" t="s">
        <v>1751</v>
      </c>
      <c r="BD309" s="68" t="s">
        <v>1751</v>
      </c>
      <c r="BE309" s="68" t="s">
        <v>1751</v>
      </c>
      <c r="BF309" s="68" t="s">
        <v>1751</v>
      </c>
      <c r="BG309" s="68" t="s">
        <v>1751</v>
      </c>
      <c r="BH309" s="68" t="s">
        <v>1751</v>
      </c>
      <c r="BI309" s="68" t="s">
        <v>1751</v>
      </c>
      <c r="BJ309" s="68" t="s">
        <v>1751</v>
      </c>
      <c r="BK309" s="68" t="s">
        <v>1751</v>
      </c>
      <c r="BL309" s="68" t="s">
        <v>1751</v>
      </c>
      <c r="BM309" s="68" t="s">
        <v>1751</v>
      </c>
    </row>
    <row r="310" spans="1:65">
      <c r="A310" s="132">
        <v>45209</v>
      </c>
      <c r="B310" s="68">
        <v>51500</v>
      </c>
      <c r="C310" s="68">
        <v>30630</v>
      </c>
      <c r="D310" s="68" t="s">
        <v>1751</v>
      </c>
      <c r="E310" s="68">
        <v>46770</v>
      </c>
      <c r="F310" s="68">
        <v>331170</v>
      </c>
      <c r="G310" s="68" t="s">
        <v>1751</v>
      </c>
      <c r="H310" s="68">
        <v>20250</v>
      </c>
      <c r="I310" s="68" t="s">
        <v>1751</v>
      </c>
      <c r="J310" s="68" t="s">
        <v>1751</v>
      </c>
      <c r="K310" s="68" t="s">
        <v>1751</v>
      </c>
      <c r="L310" s="68">
        <v>317750</v>
      </c>
      <c r="M310" s="68" t="s">
        <v>1751</v>
      </c>
      <c r="N310" s="68" t="s">
        <v>1751</v>
      </c>
      <c r="O310" s="68" t="s">
        <v>1751</v>
      </c>
      <c r="P310" s="68" t="s">
        <v>1751</v>
      </c>
      <c r="Q310" s="68" t="s">
        <v>1751</v>
      </c>
      <c r="R310" s="68" t="s">
        <v>1751</v>
      </c>
      <c r="S310" s="68" t="s">
        <v>1751</v>
      </c>
      <c r="T310" s="68" t="s">
        <v>1751</v>
      </c>
      <c r="U310" s="68" t="s">
        <v>1751</v>
      </c>
      <c r="V310" s="68">
        <v>24770</v>
      </c>
      <c r="W310" s="68" t="s">
        <v>1751</v>
      </c>
      <c r="X310" s="68" t="s">
        <v>1751</v>
      </c>
      <c r="Y310" s="68" t="s">
        <v>1751</v>
      </c>
      <c r="Z310" s="68" t="s">
        <v>1751</v>
      </c>
      <c r="AA310" s="68" t="s">
        <v>1751</v>
      </c>
      <c r="AB310" s="68" t="s">
        <v>1751</v>
      </c>
      <c r="AC310" s="68" t="s">
        <v>1751</v>
      </c>
      <c r="AD310" s="68" t="s">
        <v>1751</v>
      </c>
      <c r="AE310" s="68" t="s">
        <v>1751</v>
      </c>
      <c r="AF310" s="68" t="s">
        <v>1751</v>
      </c>
      <c r="AG310" s="68">
        <v>43650</v>
      </c>
      <c r="AH310" s="68">
        <v>306843.5</v>
      </c>
      <c r="AI310" s="68" t="s">
        <v>1751</v>
      </c>
      <c r="AJ310" s="68" t="s">
        <v>1751</v>
      </c>
      <c r="AK310" s="68" t="s">
        <v>1751</v>
      </c>
      <c r="AL310" s="68" t="s">
        <v>1751</v>
      </c>
      <c r="AM310" s="68" t="s">
        <v>1751</v>
      </c>
      <c r="AN310" s="68" t="s">
        <v>1751</v>
      </c>
      <c r="AO310" s="68" t="s">
        <v>1751</v>
      </c>
      <c r="AP310" s="68" t="s">
        <v>1751</v>
      </c>
      <c r="AQ310" s="68" t="s">
        <v>1751</v>
      </c>
      <c r="AR310" s="68" t="s">
        <v>1751</v>
      </c>
      <c r="AS310" s="68" t="s">
        <v>1751</v>
      </c>
      <c r="AT310" s="68" t="s">
        <v>1751</v>
      </c>
      <c r="AU310" s="68" t="s">
        <v>1751</v>
      </c>
      <c r="AV310" s="68" t="s">
        <v>1751</v>
      </c>
      <c r="AW310" s="68" t="s">
        <v>1751</v>
      </c>
      <c r="AX310" s="68" t="s">
        <v>1751</v>
      </c>
      <c r="AY310" s="68">
        <v>55944</v>
      </c>
      <c r="AZ310" s="68" t="s">
        <v>1751</v>
      </c>
      <c r="BA310" s="68" t="s">
        <v>1751</v>
      </c>
      <c r="BB310" s="68" t="s">
        <v>1751</v>
      </c>
      <c r="BC310" s="68" t="s">
        <v>1751</v>
      </c>
      <c r="BD310" s="68" t="s">
        <v>1751</v>
      </c>
      <c r="BE310" s="68" t="s">
        <v>1751</v>
      </c>
      <c r="BF310" s="68" t="s">
        <v>1751</v>
      </c>
      <c r="BG310" s="68" t="s">
        <v>1751</v>
      </c>
      <c r="BH310" s="68" t="s">
        <v>1751</v>
      </c>
      <c r="BI310" s="68" t="s">
        <v>1751</v>
      </c>
      <c r="BJ310" s="68" t="s">
        <v>1751</v>
      </c>
      <c r="BK310" s="68" t="s">
        <v>1751</v>
      </c>
      <c r="BL310" s="68" t="s">
        <v>1751</v>
      </c>
      <c r="BM310" s="68" t="s">
        <v>1751</v>
      </c>
    </row>
    <row r="311" spans="1:65">
      <c r="A311" s="132">
        <v>45210</v>
      </c>
      <c r="B311" s="68" t="s">
        <v>1751</v>
      </c>
      <c r="C311" s="68" t="s">
        <v>1751</v>
      </c>
      <c r="D311" s="68" t="s">
        <v>1751</v>
      </c>
      <c r="E311" s="68" t="s">
        <v>1751</v>
      </c>
      <c r="F311" s="68" t="s">
        <v>1751</v>
      </c>
      <c r="G311" s="68">
        <v>59750</v>
      </c>
      <c r="H311" s="68" t="s">
        <v>1751</v>
      </c>
      <c r="I311" s="68" t="s">
        <v>1751</v>
      </c>
      <c r="J311" s="68" t="s">
        <v>1751</v>
      </c>
      <c r="K311" s="68" t="s">
        <v>1751</v>
      </c>
      <c r="L311" s="68">
        <v>44590</v>
      </c>
      <c r="M311" s="68" t="s">
        <v>1751</v>
      </c>
      <c r="N311" s="68" t="s">
        <v>1751</v>
      </c>
      <c r="O311" s="68">
        <v>41250</v>
      </c>
      <c r="P311" s="68" t="s">
        <v>1751</v>
      </c>
      <c r="Q311" s="68" t="s">
        <v>1751</v>
      </c>
      <c r="R311" s="68" t="s">
        <v>1751</v>
      </c>
      <c r="S311" s="68" t="s">
        <v>1751</v>
      </c>
      <c r="T311" s="68" t="s">
        <v>1751</v>
      </c>
      <c r="U311" s="68">
        <v>22275</v>
      </c>
      <c r="V311" s="68">
        <v>9906</v>
      </c>
      <c r="W311" s="68" t="s">
        <v>1751</v>
      </c>
      <c r="X311" s="68" t="s">
        <v>1751</v>
      </c>
      <c r="Y311" s="68" t="s">
        <v>1751</v>
      </c>
      <c r="Z311" s="68" t="s">
        <v>1751</v>
      </c>
      <c r="AA311" s="68" t="s">
        <v>1751</v>
      </c>
      <c r="AB311" s="68" t="s">
        <v>1751</v>
      </c>
      <c r="AC311" s="68" t="s">
        <v>1751</v>
      </c>
      <c r="AD311" s="68">
        <v>90000</v>
      </c>
      <c r="AE311" s="68" t="s">
        <v>1751</v>
      </c>
      <c r="AF311" s="68" t="s">
        <v>1751</v>
      </c>
      <c r="AG311" s="68">
        <v>26276</v>
      </c>
      <c r="AH311" s="68">
        <v>141635</v>
      </c>
      <c r="AI311" s="68" t="s">
        <v>1751</v>
      </c>
      <c r="AJ311" s="68" t="s">
        <v>1751</v>
      </c>
      <c r="AK311" s="68" t="s">
        <v>1751</v>
      </c>
      <c r="AL311" s="68" t="s">
        <v>1751</v>
      </c>
      <c r="AM311" s="68" t="s">
        <v>1751</v>
      </c>
      <c r="AN311" s="68" t="s">
        <v>1751</v>
      </c>
      <c r="AO311" s="68" t="s">
        <v>1751</v>
      </c>
      <c r="AP311" s="68" t="s">
        <v>1751</v>
      </c>
      <c r="AQ311" s="68" t="s">
        <v>1751</v>
      </c>
      <c r="AR311" s="68" t="s">
        <v>1751</v>
      </c>
      <c r="AS311" s="68" t="s">
        <v>1751</v>
      </c>
      <c r="AT311" s="68" t="s">
        <v>1751</v>
      </c>
      <c r="AU311" s="68" t="s">
        <v>1751</v>
      </c>
      <c r="AV311" s="68" t="s">
        <v>1751</v>
      </c>
      <c r="AW311" s="68" t="s">
        <v>1751</v>
      </c>
      <c r="AX311" s="68" t="s">
        <v>1751</v>
      </c>
      <c r="AY311" s="68" t="s">
        <v>1751</v>
      </c>
      <c r="AZ311" s="68" t="s">
        <v>1751</v>
      </c>
      <c r="BA311" s="68" t="s">
        <v>1751</v>
      </c>
      <c r="BB311" s="68" t="s">
        <v>1751</v>
      </c>
      <c r="BC311" s="68" t="s">
        <v>1751</v>
      </c>
      <c r="BD311" s="68" t="s">
        <v>1751</v>
      </c>
      <c r="BE311" s="68" t="s">
        <v>1751</v>
      </c>
      <c r="BF311" s="68" t="s">
        <v>1751</v>
      </c>
      <c r="BG311" s="68" t="s">
        <v>1751</v>
      </c>
      <c r="BH311" s="68" t="s">
        <v>1751</v>
      </c>
      <c r="BI311" s="68" t="s">
        <v>1751</v>
      </c>
      <c r="BJ311" s="68" t="s">
        <v>1751</v>
      </c>
      <c r="BK311" s="68" t="s">
        <v>1751</v>
      </c>
      <c r="BL311" s="68" t="s">
        <v>1751</v>
      </c>
      <c r="BM311" s="68" t="s">
        <v>1751</v>
      </c>
    </row>
    <row r="312" spans="1:65">
      <c r="A312" s="132">
        <v>45211</v>
      </c>
      <c r="B312" s="68" t="s">
        <v>1751</v>
      </c>
      <c r="C312" s="68" t="s">
        <v>1751</v>
      </c>
      <c r="D312" s="68" t="s">
        <v>1751</v>
      </c>
      <c r="E312" s="68" t="s">
        <v>1751</v>
      </c>
      <c r="F312" s="68" t="s">
        <v>1751</v>
      </c>
      <c r="G312" s="68">
        <v>39277.5</v>
      </c>
      <c r="H312" s="68">
        <v>8200</v>
      </c>
      <c r="I312" s="68" t="s">
        <v>1751</v>
      </c>
      <c r="J312" s="68" t="s">
        <v>1751</v>
      </c>
      <c r="K312" s="68" t="s">
        <v>1751</v>
      </c>
      <c r="L312" s="68">
        <v>23012.6</v>
      </c>
      <c r="M312" s="68" t="s">
        <v>1751</v>
      </c>
      <c r="N312" s="68" t="s">
        <v>1751</v>
      </c>
      <c r="O312" s="68" t="s">
        <v>1751</v>
      </c>
      <c r="P312" s="68">
        <v>64404</v>
      </c>
      <c r="Q312" s="68">
        <v>99000</v>
      </c>
      <c r="R312" s="68" t="s">
        <v>1751</v>
      </c>
      <c r="S312" s="68" t="s">
        <v>1751</v>
      </c>
      <c r="T312" s="68" t="s">
        <v>1751</v>
      </c>
      <c r="U312" s="68" t="s">
        <v>1751</v>
      </c>
      <c r="V312" s="68">
        <v>136801</v>
      </c>
      <c r="W312" s="68" t="s">
        <v>1751</v>
      </c>
      <c r="X312" s="68" t="s">
        <v>1751</v>
      </c>
      <c r="Y312" s="68" t="s">
        <v>1751</v>
      </c>
      <c r="Z312" s="68" t="s">
        <v>1751</v>
      </c>
      <c r="AA312" s="68" t="s">
        <v>1751</v>
      </c>
      <c r="AB312" s="68" t="s">
        <v>1751</v>
      </c>
      <c r="AC312" s="68" t="s">
        <v>1751</v>
      </c>
      <c r="AD312" s="68">
        <v>31500</v>
      </c>
      <c r="AE312" s="68">
        <v>29025</v>
      </c>
      <c r="AF312" s="68" t="s">
        <v>1751</v>
      </c>
      <c r="AG312" s="68">
        <v>44385</v>
      </c>
      <c r="AH312" s="68">
        <v>163302.5</v>
      </c>
      <c r="AI312" s="68" t="s">
        <v>1751</v>
      </c>
      <c r="AJ312" s="68">
        <v>42751</v>
      </c>
      <c r="AK312" s="68">
        <v>141500</v>
      </c>
      <c r="AL312" s="68" t="s">
        <v>1751</v>
      </c>
      <c r="AM312" s="68" t="s">
        <v>1751</v>
      </c>
      <c r="AN312" s="68" t="s">
        <v>1751</v>
      </c>
      <c r="AO312" s="68" t="s">
        <v>1751</v>
      </c>
      <c r="AP312" s="68" t="s">
        <v>1751</v>
      </c>
      <c r="AQ312" s="68" t="s">
        <v>1751</v>
      </c>
      <c r="AR312" s="68" t="s">
        <v>1751</v>
      </c>
      <c r="AS312" s="68" t="s">
        <v>1751</v>
      </c>
      <c r="AT312" s="68" t="s">
        <v>1751</v>
      </c>
      <c r="AU312" s="68" t="s">
        <v>1751</v>
      </c>
      <c r="AV312" s="68" t="s">
        <v>1751</v>
      </c>
      <c r="AW312" s="68" t="s">
        <v>1751</v>
      </c>
      <c r="AX312" s="68" t="s">
        <v>1751</v>
      </c>
      <c r="AY312" s="68" t="s">
        <v>1751</v>
      </c>
      <c r="AZ312" s="68" t="s">
        <v>1751</v>
      </c>
      <c r="BA312" s="68" t="s">
        <v>1751</v>
      </c>
      <c r="BB312" s="68" t="s">
        <v>1751</v>
      </c>
      <c r="BC312" s="68" t="s">
        <v>1751</v>
      </c>
      <c r="BD312" s="68" t="s">
        <v>1751</v>
      </c>
      <c r="BE312" s="68" t="s">
        <v>1751</v>
      </c>
      <c r="BF312" s="68" t="s">
        <v>1751</v>
      </c>
      <c r="BG312" s="68" t="s">
        <v>1751</v>
      </c>
      <c r="BH312" s="68" t="s">
        <v>1751</v>
      </c>
      <c r="BI312" s="68" t="s">
        <v>1751</v>
      </c>
      <c r="BJ312" s="68" t="s">
        <v>1751</v>
      </c>
      <c r="BK312" s="68" t="s">
        <v>1751</v>
      </c>
      <c r="BL312" s="68" t="s">
        <v>1751</v>
      </c>
      <c r="BM312" s="68" t="s">
        <v>1751</v>
      </c>
    </row>
    <row r="313" spans="1:65">
      <c r="A313" s="132">
        <v>45212</v>
      </c>
      <c r="B313" s="68" t="s">
        <v>1751</v>
      </c>
      <c r="C313" s="68" t="s">
        <v>1751</v>
      </c>
      <c r="D313" s="68" t="s">
        <v>1751</v>
      </c>
      <c r="E313" s="68" t="s">
        <v>1751</v>
      </c>
      <c r="F313" s="68" t="s">
        <v>1751</v>
      </c>
      <c r="G313" s="68" t="s">
        <v>1751</v>
      </c>
      <c r="H313" s="68" t="s">
        <v>1751</v>
      </c>
      <c r="I313" s="68" t="s">
        <v>1751</v>
      </c>
      <c r="J313" s="68" t="s">
        <v>1751</v>
      </c>
      <c r="K313" s="68" t="s">
        <v>1751</v>
      </c>
      <c r="L313" s="68" t="s">
        <v>1751</v>
      </c>
      <c r="M313" s="68" t="s">
        <v>1751</v>
      </c>
      <c r="N313" s="68" t="s">
        <v>1751</v>
      </c>
      <c r="O313" s="68" t="s">
        <v>1751</v>
      </c>
      <c r="P313" s="68" t="s">
        <v>1751</v>
      </c>
      <c r="Q313" s="68" t="s">
        <v>1751</v>
      </c>
      <c r="R313" s="68" t="s">
        <v>1751</v>
      </c>
      <c r="S313" s="68" t="s">
        <v>1751</v>
      </c>
      <c r="T313" s="68" t="s">
        <v>1751</v>
      </c>
      <c r="U313" s="68" t="s">
        <v>1751</v>
      </c>
      <c r="V313" s="68" t="s">
        <v>1751</v>
      </c>
      <c r="W313" s="68" t="s">
        <v>1751</v>
      </c>
      <c r="X313" s="68" t="s">
        <v>1751</v>
      </c>
      <c r="Y313" s="68" t="s">
        <v>1751</v>
      </c>
      <c r="Z313" s="68" t="s">
        <v>1751</v>
      </c>
      <c r="AA313" s="68" t="s">
        <v>1751</v>
      </c>
      <c r="AB313" s="68" t="s">
        <v>1751</v>
      </c>
      <c r="AC313" s="68" t="s">
        <v>1751</v>
      </c>
      <c r="AD313" s="68" t="s">
        <v>1751</v>
      </c>
      <c r="AE313" s="68" t="s">
        <v>1751</v>
      </c>
      <c r="AF313" s="68" t="s">
        <v>1751</v>
      </c>
      <c r="AG313" s="68" t="s">
        <v>1751</v>
      </c>
      <c r="AH313" s="68" t="s">
        <v>1751</v>
      </c>
      <c r="AI313" s="68" t="s">
        <v>1751</v>
      </c>
      <c r="AJ313" s="68" t="s">
        <v>1751</v>
      </c>
      <c r="AK313" s="68" t="s">
        <v>1751</v>
      </c>
      <c r="AL313" s="68" t="s">
        <v>1751</v>
      </c>
      <c r="AM313" s="68" t="s">
        <v>1751</v>
      </c>
      <c r="AN313" s="68" t="s">
        <v>1751</v>
      </c>
      <c r="AO313" s="68" t="s">
        <v>1751</v>
      </c>
      <c r="AP313" s="68" t="s">
        <v>1751</v>
      </c>
      <c r="AQ313" s="68" t="s">
        <v>1751</v>
      </c>
      <c r="AR313" s="68" t="s">
        <v>1751</v>
      </c>
      <c r="AS313" s="68" t="s">
        <v>1751</v>
      </c>
      <c r="AT313" s="68" t="s">
        <v>1751</v>
      </c>
      <c r="AU313" s="68" t="s">
        <v>1751</v>
      </c>
      <c r="AV313" s="68" t="s">
        <v>1751</v>
      </c>
      <c r="AW313" s="68" t="s">
        <v>1751</v>
      </c>
      <c r="AX313" s="68" t="s">
        <v>1751</v>
      </c>
      <c r="AY313" s="68" t="s">
        <v>1751</v>
      </c>
      <c r="AZ313" s="68" t="s">
        <v>1751</v>
      </c>
      <c r="BA313" s="68" t="s">
        <v>1751</v>
      </c>
      <c r="BB313" s="68" t="s">
        <v>1751</v>
      </c>
      <c r="BC313" s="68" t="s">
        <v>1751</v>
      </c>
      <c r="BD313" s="68" t="s">
        <v>1751</v>
      </c>
      <c r="BE313" s="68" t="s">
        <v>1751</v>
      </c>
      <c r="BF313" s="68" t="s">
        <v>1751</v>
      </c>
      <c r="BG313" s="68" t="s">
        <v>1751</v>
      </c>
      <c r="BH313" s="68" t="s">
        <v>1751</v>
      </c>
      <c r="BI313" s="68" t="s">
        <v>1751</v>
      </c>
      <c r="BJ313" s="68" t="s">
        <v>1751</v>
      </c>
      <c r="BK313" s="68" t="s">
        <v>1751</v>
      </c>
      <c r="BL313" s="68" t="s">
        <v>1751</v>
      </c>
      <c r="BM313" s="68" t="s">
        <v>1751</v>
      </c>
    </row>
    <row r="314" spans="1:65">
      <c r="A314" s="132">
        <v>45213</v>
      </c>
      <c r="B314" s="68" t="s">
        <v>1751</v>
      </c>
      <c r="C314" s="68" t="s">
        <v>1751</v>
      </c>
      <c r="D314" s="68" t="s">
        <v>1751</v>
      </c>
      <c r="E314" s="68" t="s">
        <v>1751</v>
      </c>
      <c r="F314" s="68" t="s">
        <v>1751</v>
      </c>
      <c r="G314" s="68" t="s">
        <v>1751</v>
      </c>
      <c r="H314" s="68" t="s">
        <v>1751</v>
      </c>
      <c r="I314" s="68" t="s">
        <v>1751</v>
      </c>
      <c r="J314" s="68" t="s">
        <v>1751</v>
      </c>
      <c r="K314" s="68" t="s">
        <v>1751</v>
      </c>
      <c r="L314" s="68" t="s">
        <v>1751</v>
      </c>
      <c r="M314" s="68" t="s">
        <v>1751</v>
      </c>
      <c r="N314" s="68" t="s">
        <v>1751</v>
      </c>
      <c r="O314" s="68" t="s">
        <v>1751</v>
      </c>
      <c r="P314" s="68" t="s">
        <v>1751</v>
      </c>
      <c r="Q314" s="68" t="s">
        <v>1751</v>
      </c>
      <c r="R314" s="68" t="s">
        <v>1751</v>
      </c>
      <c r="S314" s="68" t="s">
        <v>1751</v>
      </c>
      <c r="T314" s="68" t="s">
        <v>1751</v>
      </c>
      <c r="U314" s="68" t="s">
        <v>1751</v>
      </c>
      <c r="V314" s="68" t="s">
        <v>1751</v>
      </c>
      <c r="W314" s="68" t="s">
        <v>1751</v>
      </c>
      <c r="X314" s="68" t="s">
        <v>1751</v>
      </c>
      <c r="Y314" s="68" t="s">
        <v>1751</v>
      </c>
      <c r="Z314" s="68" t="s">
        <v>1751</v>
      </c>
      <c r="AA314" s="68" t="s">
        <v>1751</v>
      </c>
      <c r="AB314" s="68" t="s">
        <v>1751</v>
      </c>
      <c r="AC314" s="68" t="s">
        <v>1751</v>
      </c>
      <c r="AD314" s="68" t="s">
        <v>1751</v>
      </c>
      <c r="AE314" s="68" t="s">
        <v>1751</v>
      </c>
      <c r="AF314" s="68" t="s">
        <v>1751</v>
      </c>
      <c r="AG314" s="68" t="s">
        <v>1751</v>
      </c>
      <c r="AH314" s="68" t="s">
        <v>1751</v>
      </c>
      <c r="AI314" s="68" t="s">
        <v>1751</v>
      </c>
      <c r="AJ314" s="68" t="s">
        <v>1751</v>
      </c>
      <c r="AK314" s="68" t="s">
        <v>1751</v>
      </c>
      <c r="AL314" s="68" t="s">
        <v>1751</v>
      </c>
      <c r="AM314" s="68" t="s">
        <v>1751</v>
      </c>
      <c r="AN314" s="68" t="s">
        <v>1751</v>
      </c>
      <c r="AO314" s="68" t="s">
        <v>1751</v>
      </c>
      <c r="AP314" s="68" t="s">
        <v>1751</v>
      </c>
      <c r="AQ314" s="68" t="s">
        <v>1751</v>
      </c>
      <c r="AR314" s="68" t="s">
        <v>1751</v>
      </c>
      <c r="AS314" s="68" t="s">
        <v>1751</v>
      </c>
      <c r="AT314" s="68" t="s">
        <v>1751</v>
      </c>
      <c r="AU314" s="68" t="s">
        <v>1751</v>
      </c>
      <c r="AV314" s="68" t="s">
        <v>1751</v>
      </c>
      <c r="AW314" s="68" t="s">
        <v>1751</v>
      </c>
      <c r="AX314" s="68" t="s">
        <v>1751</v>
      </c>
      <c r="AY314" s="68" t="s">
        <v>1751</v>
      </c>
      <c r="AZ314" s="68" t="s">
        <v>1751</v>
      </c>
      <c r="BA314" s="68" t="s">
        <v>1751</v>
      </c>
      <c r="BB314" s="68" t="s">
        <v>1751</v>
      </c>
      <c r="BC314" s="68" t="s">
        <v>1751</v>
      </c>
      <c r="BD314" s="68" t="s">
        <v>1751</v>
      </c>
      <c r="BE314" s="68" t="s">
        <v>1751</v>
      </c>
      <c r="BF314" s="68" t="s">
        <v>1751</v>
      </c>
      <c r="BG314" s="68" t="s">
        <v>1751</v>
      </c>
      <c r="BH314" s="68" t="s">
        <v>1751</v>
      </c>
      <c r="BI314" s="68" t="s">
        <v>1751</v>
      </c>
      <c r="BJ314" s="68" t="s">
        <v>1751</v>
      </c>
      <c r="BK314" s="68" t="s">
        <v>1751</v>
      </c>
      <c r="BL314" s="68" t="s">
        <v>1751</v>
      </c>
      <c r="BM314" s="68" t="s">
        <v>1751</v>
      </c>
    </row>
    <row r="315" spans="1:65">
      <c r="A315" s="132">
        <v>45214</v>
      </c>
      <c r="B315" s="68" t="s">
        <v>1751</v>
      </c>
      <c r="C315" s="68" t="s">
        <v>1751</v>
      </c>
      <c r="D315" s="68" t="s">
        <v>1751</v>
      </c>
      <c r="E315" s="68" t="s">
        <v>1751</v>
      </c>
      <c r="F315" s="68" t="s">
        <v>1751</v>
      </c>
      <c r="G315" s="68" t="s">
        <v>1751</v>
      </c>
      <c r="H315" s="68" t="s">
        <v>1751</v>
      </c>
      <c r="I315" s="68" t="s">
        <v>1751</v>
      </c>
      <c r="J315" s="68" t="s">
        <v>1751</v>
      </c>
      <c r="K315" s="68" t="s">
        <v>1751</v>
      </c>
      <c r="L315" s="68" t="s">
        <v>1751</v>
      </c>
      <c r="M315" s="68" t="s">
        <v>1751</v>
      </c>
      <c r="N315" s="68" t="s">
        <v>1751</v>
      </c>
      <c r="O315" s="68" t="s">
        <v>1751</v>
      </c>
      <c r="P315" s="68" t="s">
        <v>1751</v>
      </c>
      <c r="Q315" s="68" t="s">
        <v>1751</v>
      </c>
      <c r="R315" s="68" t="s">
        <v>1751</v>
      </c>
      <c r="S315" s="68" t="s">
        <v>1751</v>
      </c>
      <c r="T315" s="68" t="s">
        <v>1751</v>
      </c>
      <c r="U315" s="68" t="s">
        <v>1751</v>
      </c>
      <c r="V315" s="68" t="s">
        <v>1751</v>
      </c>
      <c r="W315" s="68" t="s">
        <v>1751</v>
      </c>
      <c r="X315" s="68" t="s">
        <v>1751</v>
      </c>
      <c r="Y315" s="68" t="s">
        <v>1751</v>
      </c>
      <c r="Z315" s="68" t="s">
        <v>1751</v>
      </c>
      <c r="AA315" s="68" t="s">
        <v>1751</v>
      </c>
      <c r="AB315" s="68" t="s">
        <v>1751</v>
      </c>
      <c r="AC315" s="68" t="s">
        <v>1751</v>
      </c>
      <c r="AD315" s="68" t="s">
        <v>1751</v>
      </c>
      <c r="AE315" s="68" t="s">
        <v>1751</v>
      </c>
      <c r="AF315" s="68" t="s">
        <v>1751</v>
      </c>
      <c r="AG315" s="68" t="s">
        <v>1751</v>
      </c>
      <c r="AH315" s="68" t="s">
        <v>1751</v>
      </c>
      <c r="AI315" s="68" t="s">
        <v>1751</v>
      </c>
      <c r="AJ315" s="68" t="s">
        <v>1751</v>
      </c>
      <c r="AK315" s="68" t="s">
        <v>1751</v>
      </c>
      <c r="AL315" s="68" t="s">
        <v>1751</v>
      </c>
      <c r="AM315" s="68" t="s">
        <v>1751</v>
      </c>
      <c r="AN315" s="68" t="s">
        <v>1751</v>
      </c>
      <c r="AO315" s="68" t="s">
        <v>1751</v>
      </c>
      <c r="AP315" s="68" t="s">
        <v>1751</v>
      </c>
      <c r="AQ315" s="68" t="s">
        <v>1751</v>
      </c>
      <c r="AR315" s="68" t="s">
        <v>1751</v>
      </c>
      <c r="AS315" s="68" t="s">
        <v>1751</v>
      </c>
      <c r="AT315" s="68" t="s">
        <v>1751</v>
      </c>
      <c r="AU315" s="68" t="s">
        <v>1751</v>
      </c>
      <c r="AV315" s="68" t="s">
        <v>1751</v>
      </c>
      <c r="AW315" s="68" t="s">
        <v>1751</v>
      </c>
      <c r="AX315" s="68" t="s">
        <v>1751</v>
      </c>
      <c r="AY315" s="68" t="s">
        <v>1751</v>
      </c>
      <c r="AZ315" s="68" t="s">
        <v>1751</v>
      </c>
      <c r="BA315" s="68" t="s">
        <v>1751</v>
      </c>
      <c r="BB315" s="68" t="s">
        <v>1751</v>
      </c>
      <c r="BC315" s="68" t="s">
        <v>1751</v>
      </c>
      <c r="BD315" s="68" t="s">
        <v>1751</v>
      </c>
      <c r="BE315" s="68" t="s">
        <v>1751</v>
      </c>
      <c r="BF315" s="68" t="s">
        <v>1751</v>
      </c>
      <c r="BG315" s="68" t="s">
        <v>1751</v>
      </c>
      <c r="BH315" s="68" t="s">
        <v>1751</v>
      </c>
      <c r="BI315" s="68" t="s">
        <v>1751</v>
      </c>
      <c r="BJ315" s="68" t="s">
        <v>1751</v>
      </c>
      <c r="BK315" s="68" t="s">
        <v>1751</v>
      </c>
      <c r="BL315" s="68" t="s">
        <v>1751</v>
      </c>
      <c r="BM315" s="68" t="s">
        <v>1751</v>
      </c>
    </row>
    <row r="316" spans="1:65">
      <c r="A316" s="132">
        <v>45215</v>
      </c>
      <c r="B316" s="68" t="s">
        <v>1751</v>
      </c>
      <c r="C316" s="68" t="s">
        <v>1751</v>
      </c>
      <c r="D316" s="68" t="s">
        <v>1751</v>
      </c>
      <c r="E316" s="68" t="s">
        <v>1751</v>
      </c>
      <c r="F316" s="68">
        <v>56221</v>
      </c>
      <c r="G316" s="68">
        <v>38800</v>
      </c>
      <c r="H316" s="68" t="s">
        <v>1751</v>
      </c>
      <c r="I316" s="68" t="s">
        <v>1751</v>
      </c>
      <c r="J316" s="68" t="s">
        <v>1751</v>
      </c>
      <c r="K316" s="68" t="s">
        <v>1751</v>
      </c>
      <c r="L316" s="68">
        <v>66750</v>
      </c>
      <c r="M316" s="68" t="s">
        <v>1751</v>
      </c>
      <c r="N316" s="68" t="s">
        <v>1751</v>
      </c>
      <c r="O316" s="68" t="s">
        <v>1751</v>
      </c>
      <c r="P316" s="68" t="s">
        <v>1751</v>
      </c>
      <c r="Q316" s="68" t="s">
        <v>1751</v>
      </c>
      <c r="R316" s="68" t="s">
        <v>1751</v>
      </c>
      <c r="S316" s="68" t="s">
        <v>1751</v>
      </c>
      <c r="T316" s="68" t="s">
        <v>1751</v>
      </c>
      <c r="U316" s="68">
        <v>22720</v>
      </c>
      <c r="V316" s="68" t="s">
        <v>1751</v>
      </c>
      <c r="W316" s="68" t="s">
        <v>1751</v>
      </c>
      <c r="X316" s="68" t="s">
        <v>1751</v>
      </c>
      <c r="Y316" s="68" t="s">
        <v>1751</v>
      </c>
      <c r="Z316" s="68" t="s">
        <v>1751</v>
      </c>
      <c r="AA316" s="68" t="s">
        <v>1751</v>
      </c>
      <c r="AB316" s="68" t="s">
        <v>1751</v>
      </c>
      <c r="AC316" s="68" t="s">
        <v>1751</v>
      </c>
      <c r="AD316" s="68" t="s">
        <v>1751</v>
      </c>
      <c r="AE316" s="68" t="s">
        <v>1751</v>
      </c>
      <c r="AF316" s="68" t="s">
        <v>1751</v>
      </c>
      <c r="AG316" s="68">
        <v>26858</v>
      </c>
      <c r="AH316" s="68">
        <v>106404</v>
      </c>
      <c r="AI316" s="68" t="s">
        <v>1751</v>
      </c>
      <c r="AJ316" s="68" t="s">
        <v>1751</v>
      </c>
      <c r="AK316" s="68">
        <v>92525</v>
      </c>
      <c r="AL316" s="68" t="s">
        <v>1751</v>
      </c>
      <c r="AM316" s="68" t="s">
        <v>1751</v>
      </c>
      <c r="AN316" s="68" t="s">
        <v>1751</v>
      </c>
      <c r="AO316" s="68" t="s">
        <v>1751</v>
      </c>
      <c r="AP316" s="68" t="s">
        <v>1751</v>
      </c>
      <c r="AQ316" s="68" t="s">
        <v>1751</v>
      </c>
      <c r="AR316" s="68" t="s">
        <v>1751</v>
      </c>
      <c r="AS316" s="68" t="s">
        <v>1751</v>
      </c>
      <c r="AT316" s="68" t="s">
        <v>1751</v>
      </c>
      <c r="AU316" s="68" t="s">
        <v>1751</v>
      </c>
      <c r="AV316" s="68" t="s">
        <v>1751</v>
      </c>
      <c r="AW316" s="68" t="s">
        <v>1751</v>
      </c>
      <c r="AX316" s="68" t="s">
        <v>1751</v>
      </c>
      <c r="AY316" s="68" t="s">
        <v>1751</v>
      </c>
      <c r="AZ316" s="68">
        <v>19262.5</v>
      </c>
      <c r="BA316" s="68" t="s">
        <v>1751</v>
      </c>
      <c r="BB316" s="68" t="s">
        <v>1751</v>
      </c>
      <c r="BC316" s="68" t="s">
        <v>1751</v>
      </c>
      <c r="BD316" s="68" t="s">
        <v>1751</v>
      </c>
      <c r="BE316" s="68" t="s">
        <v>1751</v>
      </c>
      <c r="BF316" s="68" t="s">
        <v>1751</v>
      </c>
      <c r="BG316" s="68" t="s">
        <v>1751</v>
      </c>
      <c r="BH316" s="68" t="s">
        <v>1751</v>
      </c>
      <c r="BI316" s="68" t="s">
        <v>1751</v>
      </c>
      <c r="BJ316" s="68" t="s">
        <v>1751</v>
      </c>
      <c r="BK316" s="68" t="s">
        <v>1751</v>
      </c>
      <c r="BL316" s="68" t="s">
        <v>1751</v>
      </c>
      <c r="BM316" s="68" t="s">
        <v>1751</v>
      </c>
    </row>
    <row r="317" spans="1:65">
      <c r="A317" s="132">
        <v>45216</v>
      </c>
      <c r="B317" s="68" t="s">
        <v>1751</v>
      </c>
      <c r="C317" s="68" t="s">
        <v>1751</v>
      </c>
      <c r="D317" s="68" t="s">
        <v>1751</v>
      </c>
      <c r="E317" s="68" t="s">
        <v>1751</v>
      </c>
      <c r="F317" s="68">
        <v>80000</v>
      </c>
      <c r="G317" s="68">
        <v>19575</v>
      </c>
      <c r="H317" s="68">
        <v>31944.5</v>
      </c>
      <c r="I317" s="68" t="s">
        <v>1751</v>
      </c>
      <c r="J317" s="68" t="s">
        <v>1751</v>
      </c>
      <c r="K317" s="68" t="s">
        <v>1751</v>
      </c>
      <c r="L317" s="68">
        <v>97612.5</v>
      </c>
      <c r="M317" s="68" t="s">
        <v>1751</v>
      </c>
      <c r="N317" s="68" t="s">
        <v>1751</v>
      </c>
      <c r="O317" s="68">
        <v>20267.5</v>
      </c>
      <c r="P317" s="68" t="s">
        <v>1751</v>
      </c>
      <c r="Q317" s="68" t="s">
        <v>1751</v>
      </c>
      <c r="R317" s="68" t="s">
        <v>1751</v>
      </c>
      <c r="S317" s="68" t="s">
        <v>1751</v>
      </c>
      <c r="T317" s="68" t="s">
        <v>1751</v>
      </c>
      <c r="U317" s="68">
        <v>45750</v>
      </c>
      <c r="V317" s="68" t="s">
        <v>1751</v>
      </c>
      <c r="W317" s="68">
        <v>9312</v>
      </c>
      <c r="X317" s="68" t="s">
        <v>1751</v>
      </c>
      <c r="Y317" s="68" t="s">
        <v>1751</v>
      </c>
      <c r="Z317" s="68" t="s">
        <v>1751</v>
      </c>
      <c r="AA317" s="68" t="s">
        <v>1751</v>
      </c>
      <c r="AB317" s="68" t="s">
        <v>1751</v>
      </c>
      <c r="AC317" s="68">
        <v>31435</v>
      </c>
      <c r="AD317" s="68" t="s">
        <v>1751</v>
      </c>
      <c r="AE317" s="68" t="s">
        <v>1751</v>
      </c>
      <c r="AF317" s="68" t="s">
        <v>1751</v>
      </c>
      <c r="AG317" s="68" t="s">
        <v>1751</v>
      </c>
      <c r="AH317" s="68">
        <v>101025</v>
      </c>
      <c r="AI317" s="68" t="s">
        <v>1751</v>
      </c>
      <c r="AJ317" s="68" t="s">
        <v>1751</v>
      </c>
      <c r="AK317" s="68">
        <v>81115</v>
      </c>
      <c r="AL317" s="68" t="s">
        <v>1751</v>
      </c>
      <c r="AM317" s="68" t="s">
        <v>1751</v>
      </c>
      <c r="AN317" s="68" t="s">
        <v>1751</v>
      </c>
      <c r="AO317" s="68" t="s">
        <v>1751</v>
      </c>
      <c r="AP317" s="68" t="s">
        <v>1751</v>
      </c>
      <c r="AQ317" s="68" t="s">
        <v>1751</v>
      </c>
      <c r="AR317" s="68">
        <v>20000</v>
      </c>
      <c r="AS317" s="68" t="s">
        <v>1751</v>
      </c>
      <c r="AT317" s="68" t="s">
        <v>1751</v>
      </c>
      <c r="AU317" s="68" t="s">
        <v>1751</v>
      </c>
      <c r="AV317" s="68" t="s">
        <v>1751</v>
      </c>
      <c r="AW317" s="68" t="s">
        <v>1751</v>
      </c>
      <c r="AX317" s="68" t="s">
        <v>1751</v>
      </c>
      <c r="AY317" s="68" t="s">
        <v>1751</v>
      </c>
      <c r="AZ317" s="68">
        <v>19303</v>
      </c>
      <c r="BA317" s="68" t="s">
        <v>1751</v>
      </c>
      <c r="BB317" s="68" t="s">
        <v>1751</v>
      </c>
      <c r="BC317" s="68" t="s">
        <v>1751</v>
      </c>
      <c r="BD317" s="68" t="s">
        <v>1751</v>
      </c>
      <c r="BE317" s="68" t="s">
        <v>1751</v>
      </c>
      <c r="BF317" s="68" t="s">
        <v>1751</v>
      </c>
      <c r="BG317" s="68" t="s">
        <v>1751</v>
      </c>
      <c r="BH317" s="68" t="s">
        <v>1751</v>
      </c>
      <c r="BI317" s="68" t="s">
        <v>1751</v>
      </c>
      <c r="BJ317" s="68" t="s">
        <v>1751</v>
      </c>
      <c r="BK317" s="68" t="s">
        <v>1751</v>
      </c>
      <c r="BL317" s="68" t="s">
        <v>1751</v>
      </c>
      <c r="BM317" s="68" t="s">
        <v>1751</v>
      </c>
    </row>
    <row r="318" spans="1:65">
      <c r="A318" s="132">
        <v>45217</v>
      </c>
      <c r="B318" s="68" t="s">
        <v>1751</v>
      </c>
      <c r="C318" s="68" t="s">
        <v>1751</v>
      </c>
      <c r="D318" s="68" t="s">
        <v>1751</v>
      </c>
      <c r="E318" s="68" t="s">
        <v>1751</v>
      </c>
      <c r="F318" s="68">
        <v>23550</v>
      </c>
      <c r="G318" s="68" t="s">
        <v>1751</v>
      </c>
      <c r="H318" s="68" t="s">
        <v>1751</v>
      </c>
      <c r="I318" s="68">
        <v>19845</v>
      </c>
      <c r="J318" s="68" t="s">
        <v>1751</v>
      </c>
      <c r="K318" s="68" t="s">
        <v>1751</v>
      </c>
      <c r="L318" s="68" t="s">
        <v>1751</v>
      </c>
      <c r="M318" s="68" t="s">
        <v>1751</v>
      </c>
      <c r="N318" s="68" t="s">
        <v>1751</v>
      </c>
      <c r="O318" s="68" t="s">
        <v>1751</v>
      </c>
      <c r="P318" s="68" t="s">
        <v>1751</v>
      </c>
      <c r="Q318" s="68" t="s">
        <v>1751</v>
      </c>
      <c r="R318" s="68" t="s">
        <v>1751</v>
      </c>
      <c r="S318" s="68" t="s">
        <v>1751</v>
      </c>
      <c r="T318" s="68" t="s">
        <v>1751</v>
      </c>
      <c r="U318" s="68">
        <v>115625</v>
      </c>
      <c r="V318" s="68" t="s">
        <v>1751</v>
      </c>
      <c r="W318" s="68" t="s">
        <v>1751</v>
      </c>
      <c r="X318" s="68" t="s">
        <v>1751</v>
      </c>
      <c r="Y318" s="68" t="s">
        <v>1751</v>
      </c>
      <c r="Z318" s="68" t="s">
        <v>1751</v>
      </c>
      <c r="AA318" s="68" t="s">
        <v>1751</v>
      </c>
      <c r="AB318" s="68" t="s">
        <v>1751</v>
      </c>
      <c r="AC318" s="68">
        <v>35047.5</v>
      </c>
      <c r="AD318" s="68" t="s">
        <v>1751</v>
      </c>
      <c r="AE318" s="68" t="s">
        <v>1751</v>
      </c>
      <c r="AF318" s="68" t="s">
        <v>1751</v>
      </c>
      <c r="AG318" s="68" t="s">
        <v>1751</v>
      </c>
      <c r="AH318" s="68">
        <v>68816</v>
      </c>
      <c r="AI318" s="68" t="s">
        <v>1751</v>
      </c>
      <c r="AJ318" s="68">
        <v>20320</v>
      </c>
      <c r="AK318" s="68" t="s">
        <v>1751</v>
      </c>
      <c r="AL318" s="68" t="s">
        <v>1751</v>
      </c>
      <c r="AM318" s="68" t="s">
        <v>1751</v>
      </c>
      <c r="AN318" s="68" t="s">
        <v>1751</v>
      </c>
      <c r="AO318" s="68" t="s">
        <v>1751</v>
      </c>
      <c r="AP318" s="68" t="s">
        <v>1751</v>
      </c>
      <c r="AQ318" s="68" t="s">
        <v>1751</v>
      </c>
      <c r="AR318" s="68">
        <v>19750</v>
      </c>
      <c r="AS318" s="68" t="s">
        <v>1751</v>
      </c>
      <c r="AT318" s="68" t="s">
        <v>1751</v>
      </c>
      <c r="AU318" s="68" t="s">
        <v>1751</v>
      </c>
      <c r="AV318" s="68" t="s">
        <v>1751</v>
      </c>
      <c r="AW318" s="68" t="s">
        <v>1751</v>
      </c>
      <c r="AX318" s="68" t="s">
        <v>1751</v>
      </c>
      <c r="AY318" s="68">
        <v>39300</v>
      </c>
      <c r="AZ318" s="68" t="s">
        <v>1751</v>
      </c>
      <c r="BA318" s="68" t="s">
        <v>1751</v>
      </c>
      <c r="BB318" s="68" t="s">
        <v>1751</v>
      </c>
      <c r="BC318" s="68" t="s">
        <v>1751</v>
      </c>
      <c r="BD318" s="68" t="s">
        <v>1751</v>
      </c>
      <c r="BE318" s="68" t="s">
        <v>1751</v>
      </c>
      <c r="BF318" s="68" t="s">
        <v>1751</v>
      </c>
      <c r="BG318" s="68" t="s">
        <v>1751</v>
      </c>
      <c r="BH318" s="68" t="s">
        <v>1751</v>
      </c>
      <c r="BI318" s="68" t="s">
        <v>1751</v>
      </c>
      <c r="BJ318" s="68" t="s">
        <v>1751</v>
      </c>
      <c r="BK318" s="68" t="s">
        <v>1751</v>
      </c>
      <c r="BL318" s="68" t="s">
        <v>1751</v>
      </c>
      <c r="BM318" s="68" t="s">
        <v>1751</v>
      </c>
    </row>
    <row r="319" spans="1:65">
      <c r="A319" s="132">
        <v>45218</v>
      </c>
      <c r="B319" s="68" t="s">
        <v>1751</v>
      </c>
      <c r="C319" s="68" t="s">
        <v>1751</v>
      </c>
      <c r="D319" s="68">
        <v>66487.5</v>
      </c>
      <c r="E319" s="68" t="s">
        <v>1751</v>
      </c>
      <c r="F319" s="68">
        <v>39975</v>
      </c>
      <c r="G319" s="68">
        <v>19500</v>
      </c>
      <c r="H319" s="68" t="s">
        <v>1751</v>
      </c>
      <c r="I319" s="68" t="s">
        <v>1751</v>
      </c>
      <c r="J319" s="68" t="s">
        <v>1751</v>
      </c>
      <c r="K319" s="68" t="s">
        <v>1751</v>
      </c>
      <c r="L319" s="68" t="s">
        <v>1751</v>
      </c>
      <c r="M319" s="68" t="s">
        <v>1751</v>
      </c>
      <c r="N319" s="68" t="s">
        <v>1751</v>
      </c>
      <c r="O319" s="68" t="s">
        <v>1751</v>
      </c>
      <c r="P319" s="68" t="s">
        <v>1751</v>
      </c>
      <c r="Q319" s="68" t="s">
        <v>1751</v>
      </c>
      <c r="R319" s="68" t="s">
        <v>1751</v>
      </c>
      <c r="S319" s="68" t="s">
        <v>1751</v>
      </c>
      <c r="T319" s="68" t="s">
        <v>1751</v>
      </c>
      <c r="U319" s="68">
        <v>174097</v>
      </c>
      <c r="V319" s="68" t="s">
        <v>1751</v>
      </c>
      <c r="W319" s="68">
        <v>9498</v>
      </c>
      <c r="X319" s="68" t="s">
        <v>1751</v>
      </c>
      <c r="Y319" s="68" t="s">
        <v>1751</v>
      </c>
      <c r="Z319" s="68" t="s">
        <v>1751</v>
      </c>
      <c r="AA319" s="68" t="s">
        <v>1751</v>
      </c>
      <c r="AB319" s="68" t="s">
        <v>1751</v>
      </c>
      <c r="AC319" s="68">
        <v>14550</v>
      </c>
      <c r="AD319" s="68" t="s">
        <v>1751</v>
      </c>
      <c r="AE319" s="68" t="s">
        <v>1751</v>
      </c>
      <c r="AF319" s="68" t="s">
        <v>1751</v>
      </c>
      <c r="AG319" s="68">
        <v>18440</v>
      </c>
      <c r="AH319" s="68">
        <v>132632.5</v>
      </c>
      <c r="AI319" s="68" t="s">
        <v>1751</v>
      </c>
      <c r="AJ319" s="68" t="s">
        <v>1751</v>
      </c>
      <c r="AK319" s="68" t="s">
        <v>1751</v>
      </c>
      <c r="AL319" s="68" t="s">
        <v>1751</v>
      </c>
      <c r="AM319" s="68" t="s">
        <v>1751</v>
      </c>
      <c r="AN319" s="68" t="s">
        <v>1751</v>
      </c>
      <c r="AO319" s="68" t="s">
        <v>1751</v>
      </c>
      <c r="AP319" s="68" t="s">
        <v>1751</v>
      </c>
      <c r="AQ319" s="68" t="s">
        <v>1751</v>
      </c>
      <c r="AR319" s="68" t="s">
        <v>1751</v>
      </c>
      <c r="AS319" s="68" t="s">
        <v>1751</v>
      </c>
      <c r="AT319" s="68" t="s">
        <v>1751</v>
      </c>
      <c r="AU319" s="68" t="s">
        <v>1751</v>
      </c>
      <c r="AV319" s="68" t="s">
        <v>1751</v>
      </c>
      <c r="AW319" s="68" t="s">
        <v>1751</v>
      </c>
      <c r="AX319" s="68" t="s">
        <v>1751</v>
      </c>
      <c r="AY319" s="68" t="s">
        <v>1751</v>
      </c>
      <c r="AZ319" s="68" t="s">
        <v>1751</v>
      </c>
      <c r="BA319" s="68" t="s">
        <v>1751</v>
      </c>
      <c r="BB319" s="68" t="s">
        <v>1751</v>
      </c>
      <c r="BC319" s="68" t="s">
        <v>1751</v>
      </c>
      <c r="BD319" s="68" t="s">
        <v>1751</v>
      </c>
      <c r="BE319" s="68" t="s">
        <v>1751</v>
      </c>
      <c r="BF319" s="68" t="s">
        <v>1751</v>
      </c>
      <c r="BG319" s="68" t="s">
        <v>1751</v>
      </c>
      <c r="BH319" s="68" t="s">
        <v>1751</v>
      </c>
      <c r="BI319" s="68" t="s">
        <v>1751</v>
      </c>
      <c r="BJ319" s="68" t="s">
        <v>1751</v>
      </c>
      <c r="BK319" s="68" t="s">
        <v>1751</v>
      </c>
      <c r="BL319" s="68" t="s">
        <v>1751</v>
      </c>
      <c r="BM319" s="68" t="s">
        <v>1751</v>
      </c>
    </row>
    <row r="320" spans="1:65">
      <c r="A320" s="132">
        <v>45219</v>
      </c>
      <c r="B320" s="68" t="s">
        <v>1751</v>
      </c>
      <c r="C320" s="68" t="s">
        <v>1751</v>
      </c>
      <c r="D320" s="68" t="s">
        <v>1751</v>
      </c>
      <c r="E320" s="68" t="s">
        <v>1751</v>
      </c>
      <c r="F320" s="68" t="s">
        <v>1751</v>
      </c>
      <c r="G320" s="68" t="s">
        <v>1751</v>
      </c>
      <c r="H320" s="68" t="s">
        <v>1751</v>
      </c>
      <c r="I320" s="68" t="s">
        <v>1751</v>
      </c>
      <c r="J320" s="68" t="s">
        <v>1751</v>
      </c>
      <c r="K320" s="68" t="s">
        <v>1751</v>
      </c>
      <c r="L320" s="68" t="s">
        <v>1751</v>
      </c>
      <c r="M320" s="68" t="s">
        <v>1751</v>
      </c>
      <c r="N320" s="68" t="s">
        <v>1751</v>
      </c>
      <c r="O320" s="68" t="s">
        <v>1751</v>
      </c>
      <c r="P320" s="68" t="s">
        <v>1751</v>
      </c>
      <c r="Q320" s="68" t="s">
        <v>1751</v>
      </c>
      <c r="R320" s="68" t="s">
        <v>1751</v>
      </c>
      <c r="S320" s="68" t="s">
        <v>1751</v>
      </c>
      <c r="T320" s="68" t="s">
        <v>1751</v>
      </c>
      <c r="U320" s="68" t="s">
        <v>1751</v>
      </c>
      <c r="V320" s="68" t="s">
        <v>1751</v>
      </c>
      <c r="W320" s="68" t="s">
        <v>1751</v>
      </c>
      <c r="X320" s="68" t="s">
        <v>1751</v>
      </c>
      <c r="Y320" s="68" t="s">
        <v>1751</v>
      </c>
      <c r="Z320" s="68" t="s">
        <v>1751</v>
      </c>
      <c r="AA320" s="68" t="s">
        <v>1751</v>
      </c>
      <c r="AB320" s="68" t="s">
        <v>1751</v>
      </c>
      <c r="AC320" s="68" t="s">
        <v>1751</v>
      </c>
      <c r="AD320" s="68" t="s">
        <v>1751</v>
      </c>
      <c r="AE320" s="68" t="s">
        <v>1751</v>
      </c>
      <c r="AF320" s="68" t="s">
        <v>1751</v>
      </c>
      <c r="AG320" s="68" t="s">
        <v>1751</v>
      </c>
      <c r="AH320" s="68" t="s">
        <v>1751</v>
      </c>
      <c r="AI320" s="68" t="s">
        <v>1751</v>
      </c>
      <c r="AJ320" s="68" t="s">
        <v>1751</v>
      </c>
      <c r="AK320" s="68" t="s">
        <v>1751</v>
      </c>
      <c r="AL320" s="68" t="s">
        <v>1751</v>
      </c>
      <c r="AM320" s="68" t="s">
        <v>1751</v>
      </c>
      <c r="AN320" s="68" t="s">
        <v>1751</v>
      </c>
      <c r="AO320" s="68" t="s">
        <v>1751</v>
      </c>
      <c r="AP320" s="68" t="s">
        <v>1751</v>
      </c>
      <c r="AQ320" s="68" t="s">
        <v>1751</v>
      </c>
      <c r="AR320" s="68" t="s">
        <v>1751</v>
      </c>
      <c r="AS320" s="68" t="s">
        <v>1751</v>
      </c>
      <c r="AT320" s="68" t="s">
        <v>1751</v>
      </c>
      <c r="AU320" s="68" t="s">
        <v>1751</v>
      </c>
      <c r="AV320" s="68" t="s">
        <v>1751</v>
      </c>
      <c r="AW320" s="68" t="s">
        <v>1751</v>
      </c>
      <c r="AX320" s="68" t="s">
        <v>1751</v>
      </c>
      <c r="AY320" s="68" t="s">
        <v>1751</v>
      </c>
      <c r="AZ320" s="68" t="s">
        <v>1751</v>
      </c>
      <c r="BA320" s="68" t="s">
        <v>1751</v>
      </c>
      <c r="BB320" s="68" t="s">
        <v>1751</v>
      </c>
      <c r="BC320" s="68" t="s">
        <v>1751</v>
      </c>
      <c r="BD320" s="68" t="s">
        <v>1751</v>
      </c>
      <c r="BE320" s="68" t="s">
        <v>1751</v>
      </c>
      <c r="BF320" s="68" t="s">
        <v>1751</v>
      </c>
      <c r="BG320" s="68" t="s">
        <v>1751</v>
      </c>
      <c r="BH320" s="68" t="s">
        <v>1751</v>
      </c>
      <c r="BI320" s="68" t="s">
        <v>1751</v>
      </c>
      <c r="BJ320" s="68" t="s">
        <v>1751</v>
      </c>
      <c r="BK320" s="68" t="s">
        <v>1751</v>
      </c>
      <c r="BL320" s="68" t="s">
        <v>1751</v>
      </c>
      <c r="BM320" s="68" t="s">
        <v>1751</v>
      </c>
    </row>
    <row r="321" spans="1:65">
      <c r="A321" s="132">
        <v>45220</v>
      </c>
      <c r="B321" s="68" t="s">
        <v>1751</v>
      </c>
      <c r="C321" s="68" t="s">
        <v>1751</v>
      </c>
      <c r="D321" s="68" t="s">
        <v>1751</v>
      </c>
      <c r="E321" s="68" t="s">
        <v>1751</v>
      </c>
      <c r="F321" s="68" t="s">
        <v>1751</v>
      </c>
      <c r="G321" s="68" t="s">
        <v>1751</v>
      </c>
      <c r="H321" s="68" t="s">
        <v>1751</v>
      </c>
      <c r="I321" s="68" t="s">
        <v>1751</v>
      </c>
      <c r="J321" s="68" t="s">
        <v>1751</v>
      </c>
      <c r="K321" s="68" t="s">
        <v>1751</v>
      </c>
      <c r="L321" s="68" t="s">
        <v>1751</v>
      </c>
      <c r="M321" s="68" t="s">
        <v>1751</v>
      </c>
      <c r="N321" s="68" t="s">
        <v>1751</v>
      </c>
      <c r="O321" s="68" t="s">
        <v>1751</v>
      </c>
      <c r="P321" s="68" t="s">
        <v>1751</v>
      </c>
      <c r="Q321" s="68" t="s">
        <v>1751</v>
      </c>
      <c r="R321" s="68" t="s">
        <v>1751</v>
      </c>
      <c r="S321" s="68" t="s">
        <v>1751</v>
      </c>
      <c r="T321" s="68" t="s">
        <v>1751</v>
      </c>
      <c r="U321" s="68" t="s">
        <v>1751</v>
      </c>
      <c r="V321" s="68" t="s">
        <v>1751</v>
      </c>
      <c r="W321" s="68" t="s">
        <v>1751</v>
      </c>
      <c r="X321" s="68" t="s">
        <v>1751</v>
      </c>
      <c r="Y321" s="68" t="s">
        <v>1751</v>
      </c>
      <c r="Z321" s="68" t="s">
        <v>1751</v>
      </c>
      <c r="AA321" s="68" t="s">
        <v>1751</v>
      </c>
      <c r="AB321" s="68" t="s">
        <v>1751</v>
      </c>
      <c r="AC321" s="68" t="s">
        <v>1751</v>
      </c>
      <c r="AD321" s="68" t="s">
        <v>1751</v>
      </c>
      <c r="AE321" s="68" t="s">
        <v>1751</v>
      </c>
      <c r="AF321" s="68" t="s">
        <v>1751</v>
      </c>
      <c r="AG321" s="68" t="s">
        <v>1751</v>
      </c>
      <c r="AH321" s="68" t="s">
        <v>1751</v>
      </c>
      <c r="AI321" s="68" t="s">
        <v>1751</v>
      </c>
      <c r="AJ321" s="68" t="s">
        <v>1751</v>
      </c>
      <c r="AK321" s="68" t="s">
        <v>1751</v>
      </c>
      <c r="AL321" s="68" t="s">
        <v>1751</v>
      </c>
      <c r="AM321" s="68" t="s">
        <v>1751</v>
      </c>
      <c r="AN321" s="68" t="s">
        <v>1751</v>
      </c>
      <c r="AO321" s="68" t="s">
        <v>1751</v>
      </c>
      <c r="AP321" s="68" t="s">
        <v>1751</v>
      </c>
      <c r="AQ321" s="68" t="s">
        <v>1751</v>
      </c>
      <c r="AR321" s="68" t="s">
        <v>1751</v>
      </c>
      <c r="AS321" s="68" t="s">
        <v>1751</v>
      </c>
      <c r="AT321" s="68" t="s">
        <v>1751</v>
      </c>
      <c r="AU321" s="68" t="s">
        <v>1751</v>
      </c>
      <c r="AV321" s="68" t="s">
        <v>1751</v>
      </c>
      <c r="AW321" s="68" t="s">
        <v>1751</v>
      </c>
      <c r="AX321" s="68" t="s">
        <v>1751</v>
      </c>
      <c r="AY321" s="68" t="s">
        <v>1751</v>
      </c>
      <c r="AZ321" s="68" t="s">
        <v>1751</v>
      </c>
      <c r="BA321" s="68" t="s">
        <v>1751</v>
      </c>
      <c r="BB321" s="68" t="s">
        <v>1751</v>
      </c>
      <c r="BC321" s="68" t="s">
        <v>1751</v>
      </c>
      <c r="BD321" s="68" t="s">
        <v>1751</v>
      </c>
      <c r="BE321" s="68" t="s">
        <v>1751</v>
      </c>
      <c r="BF321" s="68" t="s">
        <v>1751</v>
      </c>
      <c r="BG321" s="68" t="s">
        <v>1751</v>
      </c>
      <c r="BH321" s="68" t="s">
        <v>1751</v>
      </c>
      <c r="BI321" s="68" t="s">
        <v>1751</v>
      </c>
      <c r="BJ321" s="68" t="s">
        <v>1751</v>
      </c>
      <c r="BK321" s="68" t="s">
        <v>1751</v>
      </c>
      <c r="BL321" s="68" t="s">
        <v>1751</v>
      </c>
      <c r="BM321" s="68" t="s">
        <v>1751</v>
      </c>
    </row>
    <row r="322" spans="1:65">
      <c r="A322" s="132">
        <v>45221</v>
      </c>
      <c r="B322" s="68" t="s">
        <v>1751</v>
      </c>
      <c r="C322" s="68" t="s">
        <v>1751</v>
      </c>
      <c r="D322" s="68" t="s">
        <v>1751</v>
      </c>
      <c r="E322" s="68" t="s">
        <v>1751</v>
      </c>
      <c r="F322" s="68" t="s">
        <v>1751</v>
      </c>
      <c r="G322" s="68" t="s">
        <v>1751</v>
      </c>
      <c r="H322" s="68" t="s">
        <v>1751</v>
      </c>
      <c r="I322" s="68" t="s">
        <v>1751</v>
      </c>
      <c r="J322" s="68" t="s">
        <v>1751</v>
      </c>
      <c r="K322" s="68" t="s">
        <v>1751</v>
      </c>
      <c r="L322" s="68" t="s">
        <v>1751</v>
      </c>
      <c r="M322" s="68" t="s">
        <v>1751</v>
      </c>
      <c r="N322" s="68" t="s">
        <v>1751</v>
      </c>
      <c r="O322" s="68" t="s">
        <v>1751</v>
      </c>
      <c r="P322" s="68" t="s">
        <v>1751</v>
      </c>
      <c r="Q322" s="68" t="s">
        <v>1751</v>
      </c>
      <c r="R322" s="68" t="s">
        <v>1751</v>
      </c>
      <c r="S322" s="68" t="s">
        <v>1751</v>
      </c>
      <c r="T322" s="68" t="s">
        <v>1751</v>
      </c>
      <c r="U322" s="68" t="s">
        <v>1751</v>
      </c>
      <c r="V322" s="68" t="s">
        <v>1751</v>
      </c>
      <c r="W322" s="68" t="s">
        <v>1751</v>
      </c>
      <c r="X322" s="68" t="s">
        <v>1751</v>
      </c>
      <c r="Y322" s="68" t="s">
        <v>1751</v>
      </c>
      <c r="Z322" s="68" t="s">
        <v>1751</v>
      </c>
      <c r="AA322" s="68" t="s">
        <v>1751</v>
      </c>
      <c r="AB322" s="68" t="s">
        <v>1751</v>
      </c>
      <c r="AC322" s="68" t="s">
        <v>1751</v>
      </c>
      <c r="AD322" s="68" t="s">
        <v>1751</v>
      </c>
      <c r="AE322" s="68" t="s">
        <v>1751</v>
      </c>
      <c r="AF322" s="68" t="s">
        <v>1751</v>
      </c>
      <c r="AG322" s="68" t="s">
        <v>1751</v>
      </c>
      <c r="AH322" s="68" t="s">
        <v>1751</v>
      </c>
      <c r="AI322" s="68" t="s">
        <v>1751</v>
      </c>
      <c r="AJ322" s="68" t="s">
        <v>1751</v>
      </c>
      <c r="AK322" s="68" t="s">
        <v>1751</v>
      </c>
      <c r="AL322" s="68" t="s">
        <v>1751</v>
      </c>
      <c r="AM322" s="68" t="s">
        <v>1751</v>
      </c>
      <c r="AN322" s="68" t="s">
        <v>1751</v>
      </c>
      <c r="AO322" s="68" t="s">
        <v>1751</v>
      </c>
      <c r="AP322" s="68" t="s">
        <v>1751</v>
      </c>
      <c r="AQ322" s="68" t="s">
        <v>1751</v>
      </c>
      <c r="AR322" s="68" t="s">
        <v>1751</v>
      </c>
      <c r="AS322" s="68" t="s">
        <v>1751</v>
      </c>
      <c r="AT322" s="68" t="s">
        <v>1751</v>
      </c>
      <c r="AU322" s="68" t="s">
        <v>1751</v>
      </c>
      <c r="AV322" s="68" t="s">
        <v>1751</v>
      </c>
      <c r="AW322" s="68" t="s">
        <v>1751</v>
      </c>
      <c r="AX322" s="68" t="s">
        <v>1751</v>
      </c>
      <c r="AY322" s="68" t="s">
        <v>1751</v>
      </c>
      <c r="AZ322" s="68" t="s">
        <v>1751</v>
      </c>
      <c r="BA322" s="68" t="s">
        <v>1751</v>
      </c>
      <c r="BB322" s="68" t="s">
        <v>1751</v>
      </c>
      <c r="BC322" s="68" t="s">
        <v>1751</v>
      </c>
      <c r="BD322" s="68" t="s">
        <v>1751</v>
      </c>
      <c r="BE322" s="68" t="s">
        <v>1751</v>
      </c>
      <c r="BF322" s="68" t="s">
        <v>1751</v>
      </c>
      <c r="BG322" s="68" t="s">
        <v>1751</v>
      </c>
      <c r="BH322" s="68" t="s">
        <v>1751</v>
      </c>
      <c r="BI322" s="68" t="s">
        <v>1751</v>
      </c>
      <c r="BJ322" s="68" t="s">
        <v>1751</v>
      </c>
      <c r="BK322" s="68" t="s">
        <v>1751</v>
      </c>
      <c r="BL322" s="68" t="s">
        <v>1751</v>
      </c>
      <c r="BM322" s="68" t="s">
        <v>1751</v>
      </c>
    </row>
    <row r="323" spans="1:65">
      <c r="A323" s="132">
        <v>45222</v>
      </c>
      <c r="B323" s="68" t="s">
        <v>1751</v>
      </c>
      <c r="C323" s="68" t="s">
        <v>1751</v>
      </c>
      <c r="D323" s="68" t="s">
        <v>1751</v>
      </c>
      <c r="E323" s="68" t="s">
        <v>1751</v>
      </c>
      <c r="F323" s="68" t="s">
        <v>1751</v>
      </c>
      <c r="G323" s="68" t="s">
        <v>1751</v>
      </c>
      <c r="H323" s="68" t="s">
        <v>1751</v>
      </c>
      <c r="I323" s="68" t="s">
        <v>1751</v>
      </c>
      <c r="J323" s="68" t="s">
        <v>1751</v>
      </c>
      <c r="K323" s="68" t="s">
        <v>1751</v>
      </c>
      <c r="L323" s="68" t="s">
        <v>1751</v>
      </c>
      <c r="M323" s="68" t="s">
        <v>1751</v>
      </c>
      <c r="N323" s="68" t="s">
        <v>1751</v>
      </c>
      <c r="O323" s="68" t="s">
        <v>1751</v>
      </c>
      <c r="P323" s="68" t="s">
        <v>1751</v>
      </c>
      <c r="Q323" s="68" t="s">
        <v>1751</v>
      </c>
      <c r="R323" s="68" t="s">
        <v>1751</v>
      </c>
      <c r="S323" s="68" t="s">
        <v>1751</v>
      </c>
      <c r="T323" s="68" t="s">
        <v>1751</v>
      </c>
      <c r="U323" s="68" t="s">
        <v>1751</v>
      </c>
      <c r="V323" s="68" t="s">
        <v>1751</v>
      </c>
      <c r="W323" s="68" t="s">
        <v>1751</v>
      </c>
      <c r="X323" s="68" t="s">
        <v>1751</v>
      </c>
      <c r="Y323" s="68" t="s">
        <v>1751</v>
      </c>
      <c r="Z323" s="68" t="s">
        <v>1751</v>
      </c>
      <c r="AA323" s="68" t="s">
        <v>1751</v>
      </c>
      <c r="AB323" s="68" t="s">
        <v>1751</v>
      </c>
      <c r="AC323" s="68" t="s">
        <v>1751</v>
      </c>
      <c r="AD323" s="68" t="s">
        <v>1751</v>
      </c>
      <c r="AE323" s="68" t="s">
        <v>1751</v>
      </c>
      <c r="AF323" s="68" t="s">
        <v>1751</v>
      </c>
      <c r="AG323" s="68" t="s">
        <v>1751</v>
      </c>
      <c r="AH323" s="68" t="s">
        <v>1751</v>
      </c>
      <c r="AI323" s="68" t="s">
        <v>1751</v>
      </c>
      <c r="AJ323" s="68" t="s">
        <v>1751</v>
      </c>
      <c r="AK323" s="68" t="s">
        <v>1751</v>
      </c>
      <c r="AL323" s="68" t="s">
        <v>1751</v>
      </c>
      <c r="AM323" s="68" t="s">
        <v>1751</v>
      </c>
      <c r="AN323" s="68" t="s">
        <v>1751</v>
      </c>
      <c r="AO323" s="68" t="s">
        <v>1751</v>
      </c>
      <c r="AP323" s="68" t="s">
        <v>1751</v>
      </c>
      <c r="AQ323" s="68" t="s">
        <v>1751</v>
      </c>
      <c r="AR323" s="68" t="s">
        <v>1751</v>
      </c>
      <c r="AS323" s="68" t="s">
        <v>1751</v>
      </c>
      <c r="AT323" s="68" t="s">
        <v>1751</v>
      </c>
      <c r="AU323" s="68" t="s">
        <v>1751</v>
      </c>
      <c r="AV323" s="68" t="s">
        <v>1751</v>
      </c>
      <c r="AW323" s="68" t="s">
        <v>1751</v>
      </c>
      <c r="AX323" s="68" t="s">
        <v>1751</v>
      </c>
      <c r="AY323" s="68" t="s">
        <v>1751</v>
      </c>
      <c r="AZ323" s="68" t="s">
        <v>1751</v>
      </c>
      <c r="BA323" s="68" t="s">
        <v>1751</v>
      </c>
      <c r="BB323" s="68" t="s">
        <v>1751</v>
      </c>
      <c r="BC323" s="68" t="s">
        <v>1751</v>
      </c>
      <c r="BD323" s="68" t="s">
        <v>1751</v>
      </c>
      <c r="BE323" s="68" t="s">
        <v>1751</v>
      </c>
      <c r="BF323" s="68" t="s">
        <v>1751</v>
      </c>
      <c r="BG323" s="68" t="s">
        <v>1751</v>
      </c>
      <c r="BH323" s="68" t="s">
        <v>1751</v>
      </c>
      <c r="BI323" s="68" t="s">
        <v>1751</v>
      </c>
      <c r="BJ323" s="68" t="s">
        <v>1751</v>
      </c>
      <c r="BK323" s="68" t="s">
        <v>1751</v>
      </c>
      <c r="BL323" s="68" t="s">
        <v>1751</v>
      </c>
      <c r="BM323" s="68" t="s">
        <v>1751</v>
      </c>
    </row>
    <row r="324" spans="1:65">
      <c r="A324" s="132">
        <v>45223</v>
      </c>
      <c r="B324" s="68" t="s">
        <v>1751</v>
      </c>
      <c r="C324" s="68" t="s">
        <v>1751</v>
      </c>
      <c r="D324" s="68" t="s">
        <v>1751</v>
      </c>
      <c r="E324" s="68" t="s">
        <v>1751</v>
      </c>
      <c r="F324" s="68" t="s">
        <v>1751</v>
      </c>
      <c r="G324" s="68" t="s">
        <v>1751</v>
      </c>
      <c r="H324" s="68" t="s">
        <v>1751</v>
      </c>
      <c r="I324" s="68" t="s">
        <v>1751</v>
      </c>
      <c r="J324" s="68" t="s">
        <v>1751</v>
      </c>
      <c r="K324" s="68" t="s">
        <v>1751</v>
      </c>
      <c r="L324" s="68" t="s">
        <v>1751</v>
      </c>
      <c r="M324" s="68" t="s">
        <v>1751</v>
      </c>
      <c r="N324" s="68" t="s">
        <v>1751</v>
      </c>
      <c r="O324" s="68" t="s">
        <v>1751</v>
      </c>
      <c r="P324" s="68" t="s">
        <v>1751</v>
      </c>
      <c r="Q324" s="68" t="s">
        <v>1751</v>
      </c>
      <c r="R324" s="68" t="s">
        <v>1751</v>
      </c>
      <c r="S324" s="68" t="s">
        <v>1751</v>
      </c>
      <c r="T324" s="68" t="s">
        <v>1751</v>
      </c>
      <c r="U324" s="68" t="s">
        <v>1751</v>
      </c>
      <c r="V324" s="68" t="s">
        <v>1751</v>
      </c>
      <c r="W324" s="68" t="s">
        <v>1751</v>
      </c>
      <c r="X324" s="68" t="s">
        <v>1751</v>
      </c>
      <c r="Y324" s="68" t="s">
        <v>1751</v>
      </c>
      <c r="Z324" s="68" t="s">
        <v>1751</v>
      </c>
      <c r="AA324" s="68" t="s">
        <v>1751</v>
      </c>
      <c r="AB324" s="68" t="s">
        <v>1751</v>
      </c>
      <c r="AC324" s="68" t="s">
        <v>1751</v>
      </c>
      <c r="AD324" s="68" t="s">
        <v>1751</v>
      </c>
      <c r="AE324" s="68" t="s">
        <v>1751</v>
      </c>
      <c r="AF324" s="68" t="s">
        <v>1751</v>
      </c>
      <c r="AG324" s="68" t="s">
        <v>1751</v>
      </c>
      <c r="AH324" s="68" t="s">
        <v>1751</v>
      </c>
      <c r="AI324" s="68" t="s">
        <v>1751</v>
      </c>
      <c r="AJ324" s="68" t="s">
        <v>1751</v>
      </c>
      <c r="AK324" s="68" t="s">
        <v>1751</v>
      </c>
      <c r="AL324" s="68" t="s">
        <v>1751</v>
      </c>
      <c r="AM324" s="68" t="s">
        <v>1751</v>
      </c>
      <c r="AN324" s="68" t="s">
        <v>1751</v>
      </c>
      <c r="AO324" s="68" t="s">
        <v>1751</v>
      </c>
      <c r="AP324" s="68" t="s">
        <v>1751</v>
      </c>
      <c r="AQ324" s="68" t="s">
        <v>1751</v>
      </c>
      <c r="AR324" s="68" t="s">
        <v>1751</v>
      </c>
      <c r="AS324" s="68" t="s">
        <v>1751</v>
      </c>
      <c r="AT324" s="68" t="s">
        <v>1751</v>
      </c>
      <c r="AU324" s="68" t="s">
        <v>1751</v>
      </c>
      <c r="AV324" s="68" t="s">
        <v>1751</v>
      </c>
      <c r="AW324" s="68" t="s">
        <v>1751</v>
      </c>
      <c r="AX324" s="68" t="s">
        <v>1751</v>
      </c>
      <c r="AY324" s="68" t="s">
        <v>1751</v>
      </c>
      <c r="AZ324" s="68" t="s">
        <v>1751</v>
      </c>
      <c r="BA324" s="68" t="s">
        <v>1751</v>
      </c>
      <c r="BB324" s="68" t="s">
        <v>1751</v>
      </c>
      <c r="BC324" s="68" t="s">
        <v>1751</v>
      </c>
      <c r="BD324" s="68" t="s">
        <v>1751</v>
      </c>
      <c r="BE324" s="68" t="s">
        <v>1751</v>
      </c>
      <c r="BF324" s="68" t="s">
        <v>1751</v>
      </c>
      <c r="BG324" s="68" t="s">
        <v>1751</v>
      </c>
      <c r="BH324" s="68" t="s">
        <v>1751</v>
      </c>
      <c r="BI324" s="68" t="s">
        <v>1751</v>
      </c>
      <c r="BJ324" s="68" t="s">
        <v>1751</v>
      </c>
      <c r="BK324" s="68" t="s">
        <v>1751</v>
      </c>
      <c r="BL324" s="68" t="s">
        <v>1751</v>
      </c>
      <c r="BM324" s="68" t="s">
        <v>1751</v>
      </c>
    </row>
    <row r="325" spans="1:65">
      <c r="A325" s="132">
        <v>45224</v>
      </c>
      <c r="B325" s="68" t="s">
        <v>1751</v>
      </c>
      <c r="C325" s="68" t="s">
        <v>1751</v>
      </c>
      <c r="D325" s="68" t="s">
        <v>1751</v>
      </c>
      <c r="E325" s="68" t="s">
        <v>1751</v>
      </c>
      <c r="F325" s="68" t="s">
        <v>1751</v>
      </c>
      <c r="G325" s="68" t="s">
        <v>1751</v>
      </c>
      <c r="H325" s="68" t="s">
        <v>1751</v>
      </c>
      <c r="I325" s="68" t="s">
        <v>1751</v>
      </c>
      <c r="J325" s="68" t="s">
        <v>1751</v>
      </c>
      <c r="K325" s="68" t="s">
        <v>1751</v>
      </c>
      <c r="L325" s="68" t="s">
        <v>1751</v>
      </c>
      <c r="M325" s="68" t="s">
        <v>1751</v>
      </c>
      <c r="N325" s="68" t="s">
        <v>1751</v>
      </c>
      <c r="O325" s="68" t="s">
        <v>1751</v>
      </c>
      <c r="P325" s="68" t="s">
        <v>1751</v>
      </c>
      <c r="Q325" s="68" t="s">
        <v>1751</v>
      </c>
      <c r="R325" s="68" t="s">
        <v>1751</v>
      </c>
      <c r="S325" s="68" t="s">
        <v>1751</v>
      </c>
      <c r="T325" s="68" t="s">
        <v>1751</v>
      </c>
      <c r="U325" s="68" t="s">
        <v>1751</v>
      </c>
      <c r="V325" s="68" t="s">
        <v>1751</v>
      </c>
      <c r="W325" s="68" t="s">
        <v>1751</v>
      </c>
      <c r="X325" s="68" t="s">
        <v>1751</v>
      </c>
      <c r="Y325" s="68" t="s">
        <v>1751</v>
      </c>
      <c r="Z325" s="68" t="s">
        <v>1751</v>
      </c>
      <c r="AA325" s="68" t="s">
        <v>1751</v>
      </c>
      <c r="AB325" s="68" t="s">
        <v>1751</v>
      </c>
      <c r="AC325" s="68" t="s">
        <v>1751</v>
      </c>
      <c r="AD325" s="68" t="s">
        <v>1751</v>
      </c>
      <c r="AE325" s="68" t="s">
        <v>1751</v>
      </c>
      <c r="AF325" s="68" t="s">
        <v>1751</v>
      </c>
      <c r="AG325" s="68" t="s">
        <v>1751</v>
      </c>
      <c r="AH325" s="68" t="s">
        <v>1751</v>
      </c>
      <c r="AI325" s="68" t="s">
        <v>1751</v>
      </c>
      <c r="AJ325" s="68" t="s">
        <v>1751</v>
      </c>
      <c r="AK325" s="68" t="s">
        <v>1751</v>
      </c>
      <c r="AL325" s="68" t="s">
        <v>1751</v>
      </c>
      <c r="AM325" s="68" t="s">
        <v>1751</v>
      </c>
      <c r="AN325" s="68" t="s">
        <v>1751</v>
      </c>
      <c r="AO325" s="68" t="s">
        <v>1751</v>
      </c>
      <c r="AP325" s="68" t="s">
        <v>1751</v>
      </c>
      <c r="AQ325" s="68" t="s">
        <v>1751</v>
      </c>
      <c r="AR325" s="68" t="s">
        <v>1751</v>
      </c>
      <c r="AS325" s="68" t="s">
        <v>1751</v>
      </c>
      <c r="AT325" s="68" t="s">
        <v>1751</v>
      </c>
      <c r="AU325" s="68" t="s">
        <v>1751</v>
      </c>
      <c r="AV325" s="68" t="s">
        <v>1751</v>
      </c>
      <c r="AW325" s="68" t="s">
        <v>1751</v>
      </c>
      <c r="AX325" s="68" t="s">
        <v>1751</v>
      </c>
      <c r="AY325" s="68" t="s">
        <v>1751</v>
      </c>
      <c r="AZ325" s="68" t="s">
        <v>1751</v>
      </c>
      <c r="BA325" s="68" t="s">
        <v>1751</v>
      </c>
      <c r="BB325" s="68" t="s">
        <v>1751</v>
      </c>
      <c r="BC325" s="68" t="s">
        <v>1751</v>
      </c>
      <c r="BD325" s="68" t="s">
        <v>1751</v>
      </c>
      <c r="BE325" s="68" t="s">
        <v>1751</v>
      </c>
      <c r="BF325" s="68" t="s">
        <v>1751</v>
      </c>
      <c r="BG325" s="68" t="s">
        <v>1751</v>
      </c>
      <c r="BH325" s="68" t="s">
        <v>1751</v>
      </c>
      <c r="BI325" s="68" t="s">
        <v>1751</v>
      </c>
      <c r="BJ325" s="68" t="s">
        <v>1751</v>
      </c>
      <c r="BK325" s="68" t="s">
        <v>1751</v>
      </c>
      <c r="BL325" s="68" t="s">
        <v>1751</v>
      </c>
      <c r="BM325" s="68" t="s">
        <v>1751</v>
      </c>
    </row>
    <row r="326" spans="1:65">
      <c r="A326" s="132">
        <v>45225</v>
      </c>
      <c r="B326" s="68" t="s">
        <v>1751</v>
      </c>
      <c r="C326" s="68" t="s">
        <v>1751</v>
      </c>
      <c r="D326" s="68" t="s">
        <v>1751</v>
      </c>
      <c r="E326" s="68" t="s">
        <v>1751</v>
      </c>
      <c r="F326" s="68" t="s">
        <v>1751</v>
      </c>
      <c r="G326" s="68" t="s">
        <v>1751</v>
      </c>
      <c r="H326" s="68" t="s">
        <v>1751</v>
      </c>
      <c r="I326" s="68" t="s">
        <v>1751</v>
      </c>
      <c r="J326" s="68" t="s">
        <v>1751</v>
      </c>
      <c r="K326" s="68" t="s">
        <v>1751</v>
      </c>
      <c r="L326" s="68" t="s">
        <v>1751</v>
      </c>
      <c r="M326" s="68" t="s">
        <v>1751</v>
      </c>
      <c r="N326" s="68" t="s">
        <v>1751</v>
      </c>
      <c r="O326" s="68" t="s">
        <v>1751</v>
      </c>
      <c r="P326" s="68" t="s">
        <v>1751</v>
      </c>
      <c r="Q326" s="68" t="s">
        <v>1751</v>
      </c>
      <c r="R326" s="68" t="s">
        <v>1751</v>
      </c>
      <c r="S326" s="68" t="s">
        <v>1751</v>
      </c>
      <c r="T326" s="68" t="s">
        <v>1751</v>
      </c>
      <c r="U326" s="68" t="s">
        <v>1751</v>
      </c>
      <c r="V326" s="68" t="s">
        <v>1751</v>
      </c>
      <c r="W326" s="68" t="s">
        <v>1751</v>
      </c>
      <c r="X326" s="68" t="s">
        <v>1751</v>
      </c>
      <c r="Y326" s="68" t="s">
        <v>1751</v>
      </c>
      <c r="Z326" s="68" t="s">
        <v>1751</v>
      </c>
      <c r="AA326" s="68" t="s">
        <v>1751</v>
      </c>
      <c r="AB326" s="68" t="s">
        <v>1751</v>
      </c>
      <c r="AC326" s="68" t="s">
        <v>1751</v>
      </c>
      <c r="AD326" s="68" t="s">
        <v>1751</v>
      </c>
      <c r="AE326" s="68" t="s">
        <v>1751</v>
      </c>
      <c r="AF326" s="68" t="s">
        <v>1751</v>
      </c>
      <c r="AG326" s="68" t="s">
        <v>1751</v>
      </c>
      <c r="AH326" s="68" t="s">
        <v>1751</v>
      </c>
      <c r="AI326" s="68" t="s">
        <v>1751</v>
      </c>
      <c r="AJ326" s="68" t="s">
        <v>1751</v>
      </c>
      <c r="AK326" s="68" t="s">
        <v>1751</v>
      </c>
      <c r="AL326" s="68" t="s">
        <v>1751</v>
      </c>
      <c r="AM326" s="68" t="s">
        <v>1751</v>
      </c>
      <c r="AN326" s="68" t="s">
        <v>1751</v>
      </c>
      <c r="AO326" s="68" t="s">
        <v>1751</v>
      </c>
      <c r="AP326" s="68" t="s">
        <v>1751</v>
      </c>
      <c r="AQ326" s="68" t="s">
        <v>1751</v>
      </c>
      <c r="AR326" s="68" t="s">
        <v>1751</v>
      </c>
      <c r="AS326" s="68" t="s">
        <v>1751</v>
      </c>
      <c r="AT326" s="68" t="s">
        <v>1751</v>
      </c>
      <c r="AU326" s="68" t="s">
        <v>1751</v>
      </c>
      <c r="AV326" s="68" t="s">
        <v>1751</v>
      </c>
      <c r="AW326" s="68" t="s">
        <v>1751</v>
      </c>
      <c r="AX326" s="68" t="s">
        <v>1751</v>
      </c>
      <c r="AY326" s="68" t="s">
        <v>1751</v>
      </c>
      <c r="AZ326" s="68" t="s">
        <v>1751</v>
      </c>
      <c r="BA326" s="68" t="s">
        <v>1751</v>
      </c>
      <c r="BB326" s="68" t="s">
        <v>1751</v>
      </c>
      <c r="BC326" s="68" t="s">
        <v>1751</v>
      </c>
      <c r="BD326" s="68" t="s">
        <v>1751</v>
      </c>
      <c r="BE326" s="68" t="s">
        <v>1751</v>
      </c>
      <c r="BF326" s="68" t="s">
        <v>1751</v>
      </c>
      <c r="BG326" s="68" t="s">
        <v>1751</v>
      </c>
      <c r="BH326" s="68" t="s">
        <v>1751</v>
      </c>
      <c r="BI326" s="68" t="s">
        <v>1751</v>
      </c>
      <c r="BJ326" s="68" t="s">
        <v>1751</v>
      </c>
      <c r="BK326" s="68" t="s">
        <v>1751</v>
      </c>
      <c r="BL326" s="68" t="s">
        <v>1751</v>
      </c>
      <c r="BM326" s="68" t="s">
        <v>1751</v>
      </c>
    </row>
    <row r="327" spans="1:65">
      <c r="A327" s="132">
        <v>45226</v>
      </c>
      <c r="B327" s="68" t="s">
        <v>1751</v>
      </c>
      <c r="C327" s="68" t="s">
        <v>1751</v>
      </c>
      <c r="D327" s="68" t="s">
        <v>1751</v>
      </c>
      <c r="E327" s="68" t="s">
        <v>1751</v>
      </c>
      <c r="F327" s="68" t="s">
        <v>1751</v>
      </c>
      <c r="G327" s="68" t="s">
        <v>1751</v>
      </c>
      <c r="H327" s="68" t="s">
        <v>1751</v>
      </c>
      <c r="I327" s="68" t="s">
        <v>1751</v>
      </c>
      <c r="J327" s="68" t="s">
        <v>1751</v>
      </c>
      <c r="K327" s="68" t="s">
        <v>1751</v>
      </c>
      <c r="L327" s="68" t="s">
        <v>1751</v>
      </c>
      <c r="M327" s="68" t="s">
        <v>1751</v>
      </c>
      <c r="N327" s="68" t="s">
        <v>1751</v>
      </c>
      <c r="O327" s="68" t="s">
        <v>1751</v>
      </c>
      <c r="P327" s="68" t="s">
        <v>1751</v>
      </c>
      <c r="Q327" s="68" t="s">
        <v>1751</v>
      </c>
      <c r="R327" s="68" t="s">
        <v>1751</v>
      </c>
      <c r="S327" s="68" t="s">
        <v>1751</v>
      </c>
      <c r="T327" s="68" t="s">
        <v>1751</v>
      </c>
      <c r="U327" s="68" t="s">
        <v>1751</v>
      </c>
      <c r="V327" s="68" t="s">
        <v>1751</v>
      </c>
      <c r="W327" s="68" t="s">
        <v>1751</v>
      </c>
      <c r="X327" s="68" t="s">
        <v>1751</v>
      </c>
      <c r="Y327" s="68" t="s">
        <v>1751</v>
      </c>
      <c r="Z327" s="68" t="s">
        <v>1751</v>
      </c>
      <c r="AA327" s="68" t="s">
        <v>1751</v>
      </c>
      <c r="AB327" s="68" t="s">
        <v>1751</v>
      </c>
      <c r="AC327" s="68" t="s">
        <v>1751</v>
      </c>
      <c r="AD327" s="68" t="s">
        <v>1751</v>
      </c>
      <c r="AE327" s="68" t="s">
        <v>1751</v>
      </c>
      <c r="AF327" s="68" t="s">
        <v>1751</v>
      </c>
      <c r="AG327" s="68" t="s">
        <v>1751</v>
      </c>
      <c r="AH327" s="68" t="s">
        <v>1751</v>
      </c>
      <c r="AI327" s="68" t="s">
        <v>1751</v>
      </c>
      <c r="AJ327" s="68" t="s">
        <v>1751</v>
      </c>
      <c r="AK327" s="68" t="s">
        <v>1751</v>
      </c>
      <c r="AL327" s="68" t="s">
        <v>1751</v>
      </c>
      <c r="AM327" s="68" t="s">
        <v>1751</v>
      </c>
      <c r="AN327" s="68" t="s">
        <v>1751</v>
      </c>
      <c r="AO327" s="68" t="s">
        <v>1751</v>
      </c>
      <c r="AP327" s="68" t="s">
        <v>1751</v>
      </c>
      <c r="AQ327" s="68" t="s">
        <v>1751</v>
      </c>
      <c r="AR327" s="68" t="s">
        <v>1751</v>
      </c>
      <c r="AS327" s="68" t="s">
        <v>1751</v>
      </c>
      <c r="AT327" s="68" t="s">
        <v>1751</v>
      </c>
      <c r="AU327" s="68" t="s">
        <v>1751</v>
      </c>
      <c r="AV327" s="68" t="s">
        <v>1751</v>
      </c>
      <c r="AW327" s="68" t="s">
        <v>1751</v>
      </c>
      <c r="AX327" s="68" t="s">
        <v>1751</v>
      </c>
      <c r="AY327" s="68" t="s">
        <v>1751</v>
      </c>
      <c r="AZ327" s="68" t="s">
        <v>1751</v>
      </c>
      <c r="BA327" s="68" t="s">
        <v>1751</v>
      </c>
      <c r="BB327" s="68" t="s">
        <v>1751</v>
      </c>
      <c r="BC327" s="68" t="s">
        <v>1751</v>
      </c>
      <c r="BD327" s="68" t="s">
        <v>1751</v>
      </c>
      <c r="BE327" s="68" t="s">
        <v>1751</v>
      </c>
      <c r="BF327" s="68" t="s">
        <v>1751</v>
      </c>
      <c r="BG327" s="68" t="s">
        <v>1751</v>
      </c>
      <c r="BH327" s="68" t="s">
        <v>1751</v>
      </c>
      <c r="BI327" s="68" t="s">
        <v>1751</v>
      </c>
      <c r="BJ327" s="68" t="s">
        <v>1751</v>
      </c>
      <c r="BK327" s="68" t="s">
        <v>1751</v>
      </c>
      <c r="BL327" s="68" t="s">
        <v>1751</v>
      </c>
      <c r="BM327" s="68" t="s">
        <v>1751</v>
      </c>
    </row>
    <row r="328" spans="1:65">
      <c r="A328" s="132">
        <v>45227</v>
      </c>
      <c r="B328" s="68" t="s">
        <v>1751</v>
      </c>
      <c r="C328" s="68" t="s">
        <v>1751</v>
      </c>
      <c r="D328" s="68" t="s">
        <v>1751</v>
      </c>
      <c r="E328" s="68" t="s">
        <v>1751</v>
      </c>
      <c r="F328" s="68" t="s">
        <v>1751</v>
      </c>
      <c r="G328" s="68" t="s">
        <v>1751</v>
      </c>
      <c r="H328" s="68" t="s">
        <v>1751</v>
      </c>
      <c r="I328" s="68" t="s">
        <v>1751</v>
      </c>
      <c r="J328" s="68" t="s">
        <v>1751</v>
      </c>
      <c r="K328" s="68" t="s">
        <v>1751</v>
      </c>
      <c r="L328" s="68" t="s">
        <v>1751</v>
      </c>
      <c r="M328" s="68" t="s">
        <v>1751</v>
      </c>
      <c r="N328" s="68" t="s">
        <v>1751</v>
      </c>
      <c r="O328" s="68" t="s">
        <v>1751</v>
      </c>
      <c r="P328" s="68" t="s">
        <v>1751</v>
      </c>
      <c r="Q328" s="68" t="s">
        <v>1751</v>
      </c>
      <c r="R328" s="68" t="s">
        <v>1751</v>
      </c>
      <c r="S328" s="68" t="s">
        <v>1751</v>
      </c>
      <c r="T328" s="68" t="s">
        <v>1751</v>
      </c>
      <c r="U328" s="68" t="s">
        <v>1751</v>
      </c>
      <c r="V328" s="68" t="s">
        <v>1751</v>
      </c>
      <c r="W328" s="68" t="s">
        <v>1751</v>
      </c>
      <c r="X328" s="68" t="s">
        <v>1751</v>
      </c>
      <c r="Y328" s="68" t="s">
        <v>1751</v>
      </c>
      <c r="Z328" s="68" t="s">
        <v>1751</v>
      </c>
      <c r="AA328" s="68" t="s">
        <v>1751</v>
      </c>
      <c r="AB328" s="68" t="s">
        <v>1751</v>
      </c>
      <c r="AC328" s="68" t="s">
        <v>1751</v>
      </c>
      <c r="AD328" s="68" t="s">
        <v>1751</v>
      </c>
      <c r="AE328" s="68" t="s">
        <v>1751</v>
      </c>
      <c r="AF328" s="68" t="s">
        <v>1751</v>
      </c>
      <c r="AG328" s="68" t="s">
        <v>1751</v>
      </c>
      <c r="AH328" s="68" t="s">
        <v>1751</v>
      </c>
      <c r="AI328" s="68" t="s">
        <v>1751</v>
      </c>
      <c r="AJ328" s="68" t="s">
        <v>1751</v>
      </c>
      <c r="AK328" s="68" t="s">
        <v>1751</v>
      </c>
      <c r="AL328" s="68" t="s">
        <v>1751</v>
      </c>
      <c r="AM328" s="68" t="s">
        <v>1751</v>
      </c>
      <c r="AN328" s="68" t="s">
        <v>1751</v>
      </c>
      <c r="AO328" s="68" t="s">
        <v>1751</v>
      </c>
      <c r="AP328" s="68" t="s">
        <v>1751</v>
      </c>
      <c r="AQ328" s="68" t="s">
        <v>1751</v>
      </c>
      <c r="AR328" s="68" t="s">
        <v>1751</v>
      </c>
      <c r="AS328" s="68" t="s">
        <v>1751</v>
      </c>
      <c r="AT328" s="68" t="s">
        <v>1751</v>
      </c>
      <c r="AU328" s="68" t="s">
        <v>1751</v>
      </c>
      <c r="AV328" s="68" t="s">
        <v>1751</v>
      </c>
      <c r="AW328" s="68" t="s">
        <v>1751</v>
      </c>
      <c r="AX328" s="68" t="s">
        <v>1751</v>
      </c>
      <c r="AY328" s="68" t="s">
        <v>1751</v>
      </c>
      <c r="AZ328" s="68" t="s">
        <v>1751</v>
      </c>
      <c r="BA328" s="68" t="s">
        <v>1751</v>
      </c>
      <c r="BB328" s="68" t="s">
        <v>1751</v>
      </c>
      <c r="BC328" s="68" t="s">
        <v>1751</v>
      </c>
      <c r="BD328" s="68" t="s">
        <v>1751</v>
      </c>
      <c r="BE328" s="68" t="s">
        <v>1751</v>
      </c>
      <c r="BF328" s="68" t="s">
        <v>1751</v>
      </c>
      <c r="BG328" s="68" t="s">
        <v>1751</v>
      </c>
      <c r="BH328" s="68" t="s">
        <v>1751</v>
      </c>
      <c r="BI328" s="68" t="s">
        <v>1751</v>
      </c>
      <c r="BJ328" s="68" t="s">
        <v>1751</v>
      </c>
      <c r="BK328" s="68" t="s">
        <v>1751</v>
      </c>
      <c r="BL328" s="68" t="s">
        <v>1751</v>
      </c>
      <c r="BM328" s="68" t="s">
        <v>1751</v>
      </c>
    </row>
    <row r="329" spans="1:65">
      <c r="A329" s="132">
        <v>45228</v>
      </c>
      <c r="B329" s="68">
        <v>102000</v>
      </c>
      <c r="C329" s="68" t="s">
        <v>1751</v>
      </c>
      <c r="D329" s="68" t="s">
        <v>1751</v>
      </c>
      <c r="E329" s="68">
        <v>7925</v>
      </c>
      <c r="F329" s="68" t="s">
        <v>1751</v>
      </c>
      <c r="G329" s="68">
        <v>19875</v>
      </c>
      <c r="H329" s="68" t="s">
        <v>1751</v>
      </c>
      <c r="I329" s="68" t="s">
        <v>1751</v>
      </c>
      <c r="J329" s="68" t="s">
        <v>1751</v>
      </c>
      <c r="K329" s="68" t="s">
        <v>1751</v>
      </c>
      <c r="L329" s="68">
        <v>44035</v>
      </c>
      <c r="M329" s="68" t="s">
        <v>1751</v>
      </c>
      <c r="N329" s="68" t="s">
        <v>1751</v>
      </c>
      <c r="O329" s="68">
        <v>20375</v>
      </c>
      <c r="P329" s="68" t="s">
        <v>1751</v>
      </c>
      <c r="Q329" s="68" t="s">
        <v>1751</v>
      </c>
      <c r="R329" s="68" t="s">
        <v>1751</v>
      </c>
      <c r="S329" s="68" t="s">
        <v>1751</v>
      </c>
      <c r="T329" s="68" t="s">
        <v>1751</v>
      </c>
      <c r="U329" s="68">
        <v>22750</v>
      </c>
      <c r="V329" s="68" t="s">
        <v>1751</v>
      </c>
      <c r="W329" s="68" t="s">
        <v>1751</v>
      </c>
      <c r="X329" s="68" t="s">
        <v>1751</v>
      </c>
      <c r="Y329" s="68" t="s">
        <v>1751</v>
      </c>
      <c r="Z329" s="68" t="s">
        <v>1751</v>
      </c>
      <c r="AA329" s="68" t="s">
        <v>1751</v>
      </c>
      <c r="AB329" s="68" t="s">
        <v>1751</v>
      </c>
      <c r="AC329" s="68" t="s">
        <v>1751</v>
      </c>
      <c r="AD329" s="68" t="s">
        <v>1751</v>
      </c>
      <c r="AE329" s="68" t="s">
        <v>1751</v>
      </c>
      <c r="AF329" s="68" t="s">
        <v>1751</v>
      </c>
      <c r="AG329" s="68" t="s">
        <v>1751</v>
      </c>
      <c r="AH329" s="68">
        <v>138650</v>
      </c>
      <c r="AI329" s="68" t="s">
        <v>1751</v>
      </c>
      <c r="AJ329" s="68">
        <v>25007.5</v>
      </c>
      <c r="AK329" s="68" t="s">
        <v>1751</v>
      </c>
      <c r="AL329" s="68" t="s">
        <v>1751</v>
      </c>
      <c r="AM329" s="68" t="s">
        <v>1751</v>
      </c>
      <c r="AN329" s="68" t="s">
        <v>1751</v>
      </c>
      <c r="AO329" s="68" t="s">
        <v>1751</v>
      </c>
      <c r="AP329" s="68" t="s">
        <v>1751</v>
      </c>
      <c r="AQ329" s="68" t="s">
        <v>1751</v>
      </c>
      <c r="AR329" s="68">
        <v>40341</v>
      </c>
      <c r="AS329" s="68" t="s">
        <v>1751</v>
      </c>
      <c r="AT329" s="68" t="s">
        <v>1751</v>
      </c>
      <c r="AU329" s="68" t="s">
        <v>1751</v>
      </c>
      <c r="AV329" s="68" t="s">
        <v>1751</v>
      </c>
      <c r="AW329" s="68" t="s">
        <v>1751</v>
      </c>
      <c r="AX329" s="68" t="s">
        <v>1751</v>
      </c>
      <c r="AY329" s="68">
        <v>19650</v>
      </c>
      <c r="AZ329" s="68" t="s">
        <v>1751</v>
      </c>
      <c r="BA329" s="68" t="s">
        <v>1751</v>
      </c>
      <c r="BB329" s="68" t="s">
        <v>1751</v>
      </c>
      <c r="BC329" s="68" t="s">
        <v>1751</v>
      </c>
      <c r="BD329" s="68" t="s">
        <v>1751</v>
      </c>
      <c r="BE329" s="68" t="s">
        <v>1751</v>
      </c>
      <c r="BF329" s="68" t="s">
        <v>1751</v>
      </c>
      <c r="BG329" s="68" t="s">
        <v>1751</v>
      </c>
      <c r="BH329" s="68" t="s">
        <v>1751</v>
      </c>
      <c r="BI329" s="68" t="s">
        <v>1751</v>
      </c>
      <c r="BJ329" s="68" t="s">
        <v>1751</v>
      </c>
      <c r="BK329" s="68" t="s">
        <v>1751</v>
      </c>
      <c r="BL329" s="68" t="s">
        <v>1751</v>
      </c>
      <c r="BM329" s="68" t="s">
        <v>1751</v>
      </c>
    </row>
    <row r="330" spans="1:65">
      <c r="A330" s="132">
        <v>45229</v>
      </c>
      <c r="B330" s="68" t="s">
        <v>1751</v>
      </c>
      <c r="C330" s="68" t="s">
        <v>1751</v>
      </c>
      <c r="D330" s="68" t="s">
        <v>1751</v>
      </c>
      <c r="E330" s="68" t="s">
        <v>1751</v>
      </c>
      <c r="F330" s="68">
        <v>39650</v>
      </c>
      <c r="G330" s="68" t="s">
        <v>1751</v>
      </c>
      <c r="H330" s="68" t="s">
        <v>1751</v>
      </c>
      <c r="I330" s="68" t="s">
        <v>1751</v>
      </c>
      <c r="J330" s="68" t="s">
        <v>1751</v>
      </c>
      <c r="K330" s="68" t="s">
        <v>1751</v>
      </c>
      <c r="L330" s="68">
        <v>22245</v>
      </c>
      <c r="M330" s="68" t="s">
        <v>1751</v>
      </c>
      <c r="N330" s="68" t="s">
        <v>1751</v>
      </c>
      <c r="O330" s="68" t="s">
        <v>1751</v>
      </c>
      <c r="P330" s="68" t="s">
        <v>1751</v>
      </c>
      <c r="Q330" s="68" t="s">
        <v>1751</v>
      </c>
      <c r="R330" s="68" t="s">
        <v>1751</v>
      </c>
      <c r="S330" s="68" t="s">
        <v>1751</v>
      </c>
      <c r="T330" s="68" t="s">
        <v>1751</v>
      </c>
      <c r="U330" s="68">
        <v>44750</v>
      </c>
      <c r="V330" s="68" t="s">
        <v>1751</v>
      </c>
      <c r="W330" s="68" t="s">
        <v>1751</v>
      </c>
      <c r="X330" s="68" t="s">
        <v>1751</v>
      </c>
      <c r="Y330" s="68" t="s">
        <v>1751</v>
      </c>
      <c r="Z330" s="68" t="s">
        <v>1751</v>
      </c>
      <c r="AA330" s="68" t="s">
        <v>1751</v>
      </c>
      <c r="AB330" s="68" t="s">
        <v>1751</v>
      </c>
      <c r="AC330" s="68" t="s">
        <v>1751</v>
      </c>
      <c r="AD330" s="68" t="s">
        <v>1751</v>
      </c>
      <c r="AE330" s="68" t="s">
        <v>1751</v>
      </c>
      <c r="AF330" s="68" t="s">
        <v>1751</v>
      </c>
      <c r="AG330" s="68">
        <v>94000</v>
      </c>
      <c r="AH330" s="68">
        <v>126375</v>
      </c>
      <c r="AI330" s="68" t="s">
        <v>1751</v>
      </c>
      <c r="AJ330" s="68">
        <v>25400</v>
      </c>
      <c r="AK330" s="68" t="s">
        <v>1751</v>
      </c>
      <c r="AL330" s="68" t="s">
        <v>1751</v>
      </c>
      <c r="AM330" s="68" t="s">
        <v>1751</v>
      </c>
      <c r="AN330" s="68" t="s">
        <v>1751</v>
      </c>
      <c r="AO330" s="68" t="s">
        <v>1751</v>
      </c>
      <c r="AP330" s="68" t="s">
        <v>1751</v>
      </c>
      <c r="AQ330" s="68" t="s">
        <v>1751</v>
      </c>
      <c r="AR330" s="68">
        <v>39760</v>
      </c>
      <c r="AS330" s="68" t="s">
        <v>1751</v>
      </c>
      <c r="AT330" s="68" t="s">
        <v>1751</v>
      </c>
      <c r="AU330" s="68" t="s">
        <v>1751</v>
      </c>
      <c r="AV330" s="68" t="s">
        <v>1751</v>
      </c>
      <c r="AW330" s="68" t="s">
        <v>1751</v>
      </c>
      <c r="AX330" s="68" t="s">
        <v>1751</v>
      </c>
      <c r="AY330" s="68">
        <v>19750</v>
      </c>
      <c r="AZ330" s="68">
        <v>19500</v>
      </c>
      <c r="BA330" s="68" t="s">
        <v>1751</v>
      </c>
      <c r="BB330" s="68" t="s">
        <v>1751</v>
      </c>
      <c r="BC330" s="68" t="s">
        <v>1751</v>
      </c>
      <c r="BD330" s="68" t="s">
        <v>1751</v>
      </c>
      <c r="BE330" s="68" t="s">
        <v>1751</v>
      </c>
      <c r="BF330" s="68" t="s">
        <v>1751</v>
      </c>
      <c r="BG330" s="68" t="s">
        <v>1751</v>
      </c>
      <c r="BH330" s="68" t="s">
        <v>1751</v>
      </c>
      <c r="BI330" s="68" t="s">
        <v>1751</v>
      </c>
      <c r="BJ330" s="68" t="s">
        <v>1751</v>
      </c>
      <c r="BK330" s="68" t="s">
        <v>1751</v>
      </c>
      <c r="BL330" s="68" t="s">
        <v>1751</v>
      </c>
      <c r="BM330" s="68" t="s">
        <v>1751</v>
      </c>
    </row>
    <row r="331" spans="1:65">
      <c r="A331" s="132">
        <v>45230</v>
      </c>
      <c r="B331" s="68" t="s">
        <v>1751</v>
      </c>
      <c r="C331" s="68" t="s">
        <v>1751</v>
      </c>
      <c r="D331" s="68" t="s">
        <v>1751</v>
      </c>
      <c r="E331" s="68" t="s">
        <v>1751</v>
      </c>
      <c r="F331" s="68" t="s">
        <v>1751</v>
      </c>
      <c r="G331" s="68" t="s">
        <v>1751</v>
      </c>
      <c r="H331" s="68" t="s">
        <v>1751</v>
      </c>
      <c r="I331" s="68" t="s">
        <v>1751</v>
      </c>
      <c r="J331" s="68">
        <v>44480</v>
      </c>
      <c r="K331" s="68">
        <v>20375</v>
      </c>
      <c r="L331" s="68" t="s">
        <v>1751</v>
      </c>
      <c r="M331" s="68" t="s">
        <v>1751</v>
      </c>
      <c r="N331" s="68" t="s">
        <v>1751</v>
      </c>
      <c r="O331" s="68" t="s">
        <v>1751</v>
      </c>
      <c r="P331" s="68" t="s">
        <v>1751</v>
      </c>
      <c r="Q331" s="68" t="s">
        <v>1751</v>
      </c>
      <c r="R331" s="68" t="s">
        <v>1751</v>
      </c>
      <c r="S331" s="68" t="s">
        <v>1751</v>
      </c>
      <c r="T331" s="68" t="s">
        <v>1751</v>
      </c>
      <c r="U331" s="68">
        <v>9129</v>
      </c>
      <c r="V331" s="68">
        <v>60000</v>
      </c>
      <c r="W331" s="68" t="s">
        <v>1751</v>
      </c>
      <c r="X331" s="68" t="s">
        <v>1751</v>
      </c>
      <c r="Y331" s="68" t="s">
        <v>1751</v>
      </c>
      <c r="Z331" s="68" t="s">
        <v>1751</v>
      </c>
      <c r="AA331" s="68" t="s">
        <v>1751</v>
      </c>
      <c r="AB331" s="68" t="s">
        <v>1751</v>
      </c>
      <c r="AC331" s="68" t="s">
        <v>1751</v>
      </c>
      <c r="AD331" s="68" t="s">
        <v>1751</v>
      </c>
      <c r="AE331" s="68" t="s">
        <v>1751</v>
      </c>
      <c r="AF331" s="68" t="s">
        <v>1751</v>
      </c>
      <c r="AG331" s="68">
        <v>32550</v>
      </c>
      <c r="AH331" s="68">
        <v>84000</v>
      </c>
      <c r="AI331" s="68" t="s">
        <v>1751</v>
      </c>
      <c r="AJ331" s="68" t="s">
        <v>1751</v>
      </c>
      <c r="AK331" s="68" t="s">
        <v>1751</v>
      </c>
      <c r="AL331" s="68" t="s">
        <v>1751</v>
      </c>
      <c r="AM331" s="68" t="s">
        <v>1751</v>
      </c>
      <c r="AN331" s="68" t="s">
        <v>1751</v>
      </c>
      <c r="AO331" s="68" t="s">
        <v>1751</v>
      </c>
      <c r="AP331" s="68" t="s">
        <v>1751</v>
      </c>
      <c r="AQ331" s="68">
        <v>19250</v>
      </c>
      <c r="AR331" s="68">
        <v>16360</v>
      </c>
      <c r="AS331" s="68" t="s">
        <v>1751</v>
      </c>
      <c r="AT331" s="68" t="s">
        <v>1751</v>
      </c>
      <c r="AU331" s="68" t="s">
        <v>1751</v>
      </c>
      <c r="AV331" s="68" t="s">
        <v>1751</v>
      </c>
      <c r="AW331" s="68" t="s">
        <v>1751</v>
      </c>
      <c r="AX331" s="68" t="s">
        <v>1751</v>
      </c>
      <c r="AY331" s="68">
        <v>47400</v>
      </c>
      <c r="AZ331" s="68" t="s">
        <v>1751</v>
      </c>
      <c r="BA331" s="68" t="s">
        <v>1751</v>
      </c>
      <c r="BB331" s="68" t="s">
        <v>1751</v>
      </c>
      <c r="BC331" s="68" t="s">
        <v>1751</v>
      </c>
      <c r="BD331" s="68" t="s">
        <v>1751</v>
      </c>
      <c r="BE331" s="68" t="s">
        <v>1751</v>
      </c>
      <c r="BF331" s="68" t="s">
        <v>1751</v>
      </c>
      <c r="BG331" s="68" t="s">
        <v>1751</v>
      </c>
      <c r="BH331" s="68" t="s">
        <v>1751</v>
      </c>
      <c r="BI331" s="68" t="s">
        <v>1751</v>
      </c>
      <c r="BJ331" s="68" t="s">
        <v>1751</v>
      </c>
      <c r="BK331" s="68" t="s">
        <v>1751</v>
      </c>
      <c r="BL331" s="68" t="s">
        <v>1751</v>
      </c>
      <c r="BM331" s="68" t="s">
        <v>1751</v>
      </c>
    </row>
    <row r="332" spans="1:65">
      <c r="A332" s="132">
        <v>45231</v>
      </c>
      <c r="B332" s="68" t="s">
        <v>1751</v>
      </c>
      <c r="C332" s="68" t="s">
        <v>1751</v>
      </c>
      <c r="D332" s="68">
        <v>8760</v>
      </c>
      <c r="E332" s="68" t="s">
        <v>1751</v>
      </c>
      <c r="F332" s="68" t="s">
        <v>1751</v>
      </c>
      <c r="G332" s="68">
        <v>20025</v>
      </c>
      <c r="H332" s="68">
        <v>40305</v>
      </c>
      <c r="I332" s="68" t="s">
        <v>1751</v>
      </c>
      <c r="J332" s="68">
        <v>40005</v>
      </c>
      <c r="K332" s="68">
        <v>8310</v>
      </c>
      <c r="L332" s="68">
        <v>136375</v>
      </c>
      <c r="M332" s="68" t="s">
        <v>1751</v>
      </c>
      <c r="N332" s="68" t="s">
        <v>1751</v>
      </c>
      <c r="O332" s="68">
        <v>8310</v>
      </c>
      <c r="P332" s="68">
        <v>116785</v>
      </c>
      <c r="Q332" s="68" t="s">
        <v>1751</v>
      </c>
      <c r="R332" s="68" t="s">
        <v>1751</v>
      </c>
      <c r="S332" s="68" t="s">
        <v>1751</v>
      </c>
      <c r="T332" s="68" t="s">
        <v>1751</v>
      </c>
      <c r="U332" s="68" t="s">
        <v>1751</v>
      </c>
      <c r="V332" s="68">
        <v>49753</v>
      </c>
      <c r="W332" s="68">
        <v>38080</v>
      </c>
      <c r="X332" s="68" t="s">
        <v>1751</v>
      </c>
      <c r="Y332" s="68" t="s">
        <v>1751</v>
      </c>
      <c r="Z332" s="68" t="s">
        <v>1751</v>
      </c>
      <c r="AA332" s="68" t="s">
        <v>1751</v>
      </c>
      <c r="AB332" s="68" t="s">
        <v>1751</v>
      </c>
      <c r="AC332" s="68">
        <v>14265</v>
      </c>
      <c r="AD332" s="68">
        <v>225000</v>
      </c>
      <c r="AE332" s="68" t="s">
        <v>1751</v>
      </c>
      <c r="AF332" s="68" t="s">
        <v>1751</v>
      </c>
      <c r="AG332" s="68">
        <v>51708</v>
      </c>
      <c r="AH332" s="68">
        <v>100802.5</v>
      </c>
      <c r="AI332" s="68" t="s">
        <v>1751</v>
      </c>
      <c r="AJ332" s="68">
        <v>11110</v>
      </c>
      <c r="AK332" s="68" t="s">
        <v>1751</v>
      </c>
      <c r="AL332" s="68" t="s">
        <v>1751</v>
      </c>
      <c r="AM332" s="68" t="s">
        <v>1751</v>
      </c>
      <c r="AN332" s="68" t="s">
        <v>1751</v>
      </c>
      <c r="AO332" s="68" t="s">
        <v>1751</v>
      </c>
      <c r="AP332" s="68" t="s">
        <v>1751</v>
      </c>
      <c r="AQ332" s="68" t="s">
        <v>1751</v>
      </c>
      <c r="AR332" s="68">
        <v>60800</v>
      </c>
      <c r="AS332" s="68" t="s">
        <v>1751</v>
      </c>
      <c r="AT332" s="68" t="s">
        <v>1751</v>
      </c>
      <c r="AU332" s="68" t="s">
        <v>1751</v>
      </c>
      <c r="AV332" s="68" t="s">
        <v>1751</v>
      </c>
      <c r="AW332" s="68" t="s">
        <v>1751</v>
      </c>
      <c r="AX332" s="68" t="s">
        <v>1751</v>
      </c>
      <c r="AY332" s="68" t="s">
        <v>1751</v>
      </c>
      <c r="AZ332" s="68">
        <v>39780</v>
      </c>
      <c r="BA332" s="68" t="s">
        <v>1751</v>
      </c>
      <c r="BB332" s="68" t="s">
        <v>1751</v>
      </c>
      <c r="BC332" s="68" t="s">
        <v>1751</v>
      </c>
      <c r="BD332" s="68" t="s">
        <v>1751</v>
      </c>
      <c r="BE332" s="68" t="s">
        <v>1751</v>
      </c>
      <c r="BF332" s="68" t="s">
        <v>1751</v>
      </c>
      <c r="BG332" s="68" t="s">
        <v>1751</v>
      </c>
      <c r="BH332" s="68" t="s">
        <v>1751</v>
      </c>
      <c r="BI332" s="68" t="s">
        <v>1751</v>
      </c>
      <c r="BJ332" s="68" t="s">
        <v>1751</v>
      </c>
      <c r="BK332" s="68" t="s">
        <v>1751</v>
      </c>
      <c r="BL332" s="68" t="s">
        <v>1751</v>
      </c>
      <c r="BM332" s="68" t="s">
        <v>1751</v>
      </c>
    </row>
    <row r="333" spans="1:65">
      <c r="A333" s="132">
        <v>45232</v>
      </c>
      <c r="B333" s="68" t="s">
        <v>1751</v>
      </c>
      <c r="C333" s="68" t="s">
        <v>1751</v>
      </c>
      <c r="D333" s="68" t="s">
        <v>1751</v>
      </c>
      <c r="E333" s="68" t="s">
        <v>1751</v>
      </c>
      <c r="F333" s="68" t="s">
        <v>1751</v>
      </c>
      <c r="G333" s="68">
        <v>40500</v>
      </c>
      <c r="H333" s="68" t="s">
        <v>1751</v>
      </c>
      <c r="I333" s="68" t="s">
        <v>1751</v>
      </c>
      <c r="J333" s="68" t="s">
        <v>1751</v>
      </c>
      <c r="K333" s="68" t="s">
        <v>1751</v>
      </c>
      <c r="L333" s="68">
        <v>45500</v>
      </c>
      <c r="M333" s="68" t="s">
        <v>1751</v>
      </c>
      <c r="N333" s="68" t="s">
        <v>1751</v>
      </c>
      <c r="O333" s="68" t="s">
        <v>1751</v>
      </c>
      <c r="P333" s="68">
        <v>37844.300000000003</v>
      </c>
      <c r="Q333" s="68" t="s">
        <v>1751</v>
      </c>
      <c r="R333" s="68" t="s">
        <v>1751</v>
      </c>
      <c r="S333" s="68" t="s">
        <v>1751</v>
      </c>
      <c r="T333" s="68" t="s">
        <v>1751</v>
      </c>
      <c r="U333" s="68">
        <v>22822.5</v>
      </c>
      <c r="V333" s="68" t="s">
        <v>1751</v>
      </c>
      <c r="W333" s="68" t="s">
        <v>1751</v>
      </c>
      <c r="X333" s="68" t="s">
        <v>1751</v>
      </c>
      <c r="Y333" s="68" t="s">
        <v>1751</v>
      </c>
      <c r="Z333" s="68" t="s">
        <v>1751</v>
      </c>
      <c r="AA333" s="68" t="s">
        <v>1751</v>
      </c>
      <c r="AB333" s="68" t="s">
        <v>1751</v>
      </c>
      <c r="AC333" s="68" t="s">
        <v>1751</v>
      </c>
      <c r="AD333" s="68" t="s">
        <v>1751</v>
      </c>
      <c r="AE333" s="68" t="s">
        <v>1751</v>
      </c>
      <c r="AF333" s="68" t="s">
        <v>1751</v>
      </c>
      <c r="AG333" s="68" t="s">
        <v>1751</v>
      </c>
      <c r="AH333" s="68">
        <v>190000</v>
      </c>
      <c r="AI333" s="68" t="s">
        <v>1751</v>
      </c>
      <c r="AJ333" s="68">
        <v>34918</v>
      </c>
      <c r="AK333" s="68">
        <v>279720</v>
      </c>
      <c r="AL333" s="68" t="s">
        <v>1751</v>
      </c>
      <c r="AM333" s="68" t="s">
        <v>1751</v>
      </c>
      <c r="AN333" s="68" t="s">
        <v>1751</v>
      </c>
      <c r="AO333" s="68" t="s">
        <v>1751</v>
      </c>
      <c r="AP333" s="68" t="s">
        <v>1751</v>
      </c>
      <c r="AQ333" s="68" t="s">
        <v>1751</v>
      </c>
      <c r="AR333" s="68">
        <v>40525</v>
      </c>
      <c r="AS333" s="68" t="s">
        <v>1751</v>
      </c>
      <c r="AT333" s="68" t="s">
        <v>1751</v>
      </c>
      <c r="AU333" s="68" t="s">
        <v>1751</v>
      </c>
      <c r="AV333" s="68" t="s">
        <v>1751</v>
      </c>
      <c r="AW333" s="68" t="s">
        <v>1751</v>
      </c>
      <c r="AX333" s="68" t="s">
        <v>1751</v>
      </c>
      <c r="AY333" s="68" t="s">
        <v>1751</v>
      </c>
      <c r="AZ333" s="68" t="s">
        <v>1751</v>
      </c>
      <c r="BA333" s="68" t="s">
        <v>1751</v>
      </c>
      <c r="BB333" s="68" t="s">
        <v>1751</v>
      </c>
      <c r="BC333" s="68" t="s">
        <v>1751</v>
      </c>
      <c r="BD333" s="68" t="s">
        <v>1751</v>
      </c>
      <c r="BE333" s="68" t="s">
        <v>1751</v>
      </c>
      <c r="BF333" s="68" t="s">
        <v>1751</v>
      </c>
      <c r="BG333" s="68" t="s">
        <v>1751</v>
      </c>
      <c r="BH333" s="68" t="s">
        <v>1751</v>
      </c>
      <c r="BI333" s="68" t="s">
        <v>1751</v>
      </c>
      <c r="BJ333" s="68" t="s">
        <v>1751</v>
      </c>
      <c r="BK333" s="68" t="s">
        <v>1751</v>
      </c>
      <c r="BL333" s="68" t="s">
        <v>1751</v>
      </c>
      <c r="BM333" s="68" t="s">
        <v>1751</v>
      </c>
    </row>
    <row r="334" spans="1:65">
      <c r="A334" s="132">
        <v>45233</v>
      </c>
      <c r="B334" s="68" t="s">
        <v>1751</v>
      </c>
      <c r="C334" s="68" t="s">
        <v>1751</v>
      </c>
      <c r="D334" s="68" t="s">
        <v>1751</v>
      </c>
      <c r="E334" s="68" t="s">
        <v>1751</v>
      </c>
      <c r="F334" s="68" t="s">
        <v>1751</v>
      </c>
      <c r="G334" s="68" t="s">
        <v>1751</v>
      </c>
      <c r="H334" s="68" t="s">
        <v>1751</v>
      </c>
      <c r="I334" s="68" t="s">
        <v>1751</v>
      </c>
      <c r="J334" s="68" t="s">
        <v>1751</v>
      </c>
      <c r="K334" s="68" t="s">
        <v>1751</v>
      </c>
      <c r="L334" s="68" t="s">
        <v>1751</v>
      </c>
      <c r="M334" s="68" t="s">
        <v>1751</v>
      </c>
      <c r="N334" s="68" t="s">
        <v>1751</v>
      </c>
      <c r="O334" s="68" t="s">
        <v>1751</v>
      </c>
      <c r="P334" s="68" t="s">
        <v>1751</v>
      </c>
      <c r="Q334" s="68" t="s">
        <v>1751</v>
      </c>
      <c r="R334" s="68" t="s">
        <v>1751</v>
      </c>
      <c r="S334" s="68" t="s">
        <v>1751</v>
      </c>
      <c r="T334" s="68" t="s">
        <v>1751</v>
      </c>
      <c r="U334" s="68" t="s">
        <v>1751</v>
      </c>
      <c r="V334" s="68" t="s">
        <v>1751</v>
      </c>
      <c r="W334" s="68" t="s">
        <v>1751</v>
      </c>
      <c r="X334" s="68" t="s">
        <v>1751</v>
      </c>
      <c r="Y334" s="68" t="s">
        <v>1751</v>
      </c>
      <c r="Z334" s="68" t="s">
        <v>1751</v>
      </c>
      <c r="AA334" s="68" t="s">
        <v>1751</v>
      </c>
      <c r="AB334" s="68" t="s">
        <v>1751</v>
      </c>
      <c r="AC334" s="68" t="s">
        <v>1751</v>
      </c>
      <c r="AD334" s="68" t="s">
        <v>1751</v>
      </c>
      <c r="AE334" s="68" t="s">
        <v>1751</v>
      </c>
      <c r="AF334" s="68" t="s">
        <v>1751</v>
      </c>
      <c r="AG334" s="68" t="s">
        <v>1751</v>
      </c>
      <c r="AH334" s="68" t="s">
        <v>1751</v>
      </c>
      <c r="AI334" s="68" t="s">
        <v>1751</v>
      </c>
      <c r="AJ334" s="68" t="s">
        <v>1751</v>
      </c>
      <c r="AK334" s="68" t="s">
        <v>1751</v>
      </c>
      <c r="AL334" s="68" t="s">
        <v>1751</v>
      </c>
      <c r="AM334" s="68" t="s">
        <v>1751</v>
      </c>
      <c r="AN334" s="68" t="s">
        <v>1751</v>
      </c>
      <c r="AO334" s="68" t="s">
        <v>1751</v>
      </c>
      <c r="AP334" s="68" t="s">
        <v>1751</v>
      </c>
      <c r="AQ334" s="68" t="s">
        <v>1751</v>
      </c>
      <c r="AR334" s="68" t="s">
        <v>1751</v>
      </c>
      <c r="AS334" s="68" t="s">
        <v>1751</v>
      </c>
      <c r="AT334" s="68" t="s">
        <v>1751</v>
      </c>
      <c r="AU334" s="68" t="s">
        <v>1751</v>
      </c>
      <c r="AV334" s="68" t="s">
        <v>1751</v>
      </c>
      <c r="AW334" s="68" t="s">
        <v>1751</v>
      </c>
      <c r="AX334" s="68" t="s">
        <v>1751</v>
      </c>
      <c r="AY334" s="68" t="s">
        <v>1751</v>
      </c>
      <c r="AZ334" s="68" t="s">
        <v>1751</v>
      </c>
      <c r="BA334" s="68" t="s">
        <v>1751</v>
      </c>
      <c r="BB334" s="68" t="s">
        <v>1751</v>
      </c>
      <c r="BC334" s="68" t="s">
        <v>1751</v>
      </c>
      <c r="BD334" s="68" t="s">
        <v>1751</v>
      </c>
      <c r="BE334" s="68" t="s">
        <v>1751</v>
      </c>
      <c r="BF334" s="68" t="s">
        <v>1751</v>
      </c>
      <c r="BG334" s="68" t="s">
        <v>1751</v>
      </c>
      <c r="BH334" s="68" t="s">
        <v>1751</v>
      </c>
      <c r="BI334" s="68" t="s">
        <v>1751</v>
      </c>
      <c r="BJ334" s="68" t="s">
        <v>1751</v>
      </c>
      <c r="BK334" s="68" t="s">
        <v>1751</v>
      </c>
      <c r="BL334" s="68" t="s">
        <v>1751</v>
      </c>
      <c r="BM334" s="68" t="s">
        <v>1751</v>
      </c>
    </row>
    <row r="335" spans="1:65">
      <c r="A335" s="132">
        <v>45233</v>
      </c>
      <c r="B335" s="68" t="s">
        <v>1751</v>
      </c>
      <c r="C335" s="68" t="s">
        <v>1751</v>
      </c>
      <c r="D335" s="68" t="s">
        <v>1751</v>
      </c>
      <c r="E335" s="68" t="s">
        <v>1751</v>
      </c>
      <c r="F335" s="68" t="s">
        <v>1751</v>
      </c>
      <c r="G335" s="68" t="s">
        <v>1751</v>
      </c>
      <c r="H335" s="68" t="s">
        <v>1751</v>
      </c>
      <c r="I335" s="68" t="s">
        <v>1751</v>
      </c>
      <c r="J335" s="68" t="s">
        <v>1751</v>
      </c>
      <c r="K335" s="68" t="s">
        <v>1751</v>
      </c>
      <c r="L335" s="68" t="s">
        <v>1751</v>
      </c>
      <c r="M335" s="68" t="s">
        <v>1751</v>
      </c>
      <c r="N335" s="68" t="s">
        <v>1751</v>
      </c>
      <c r="O335" s="68" t="s">
        <v>1751</v>
      </c>
      <c r="P335" s="68" t="s">
        <v>1751</v>
      </c>
      <c r="Q335" s="68" t="s">
        <v>1751</v>
      </c>
      <c r="R335" s="68" t="s">
        <v>1751</v>
      </c>
      <c r="S335" s="68" t="s">
        <v>1751</v>
      </c>
      <c r="T335" s="68" t="s">
        <v>1751</v>
      </c>
      <c r="U335" s="68" t="s">
        <v>1751</v>
      </c>
      <c r="V335" s="68" t="s">
        <v>1751</v>
      </c>
      <c r="W335" s="68" t="s">
        <v>1751</v>
      </c>
      <c r="X335" s="68" t="s">
        <v>1751</v>
      </c>
      <c r="Y335" s="68" t="s">
        <v>1751</v>
      </c>
      <c r="Z335" s="68" t="s">
        <v>1751</v>
      </c>
      <c r="AA335" s="68" t="s">
        <v>1751</v>
      </c>
      <c r="AB335" s="68" t="s">
        <v>1751</v>
      </c>
      <c r="AC335" s="68" t="s">
        <v>1751</v>
      </c>
      <c r="AD335" s="68" t="s">
        <v>1751</v>
      </c>
      <c r="AE335" s="68" t="s">
        <v>1751</v>
      </c>
      <c r="AF335" s="68" t="s">
        <v>1751</v>
      </c>
      <c r="AG335" s="68" t="s">
        <v>1751</v>
      </c>
      <c r="AH335" s="68" t="s">
        <v>1751</v>
      </c>
      <c r="AI335" s="68" t="s">
        <v>1751</v>
      </c>
      <c r="AJ335" s="68" t="s">
        <v>1751</v>
      </c>
      <c r="AK335" s="68" t="s">
        <v>1751</v>
      </c>
      <c r="AL335" s="68" t="s">
        <v>1751</v>
      </c>
      <c r="AM335" s="68" t="s">
        <v>1751</v>
      </c>
      <c r="AN335" s="68" t="s">
        <v>1751</v>
      </c>
      <c r="AO335" s="68" t="s">
        <v>1751</v>
      </c>
      <c r="AP335" s="68" t="s">
        <v>1751</v>
      </c>
      <c r="AQ335" s="68" t="s">
        <v>1751</v>
      </c>
      <c r="AR335" s="68" t="s">
        <v>1751</v>
      </c>
      <c r="AS335" s="68" t="s">
        <v>1751</v>
      </c>
      <c r="AT335" s="68" t="s">
        <v>1751</v>
      </c>
      <c r="AU335" s="68" t="s">
        <v>1751</v>
      </c>
      <c r="AV335" s="68" t="s">
        <v>1751</v>
      </c>
      <c r="AW335" s="68" t="s">
        <v>1751</v>
      </c>
      <c r="AX335" s="68" t="s">
        <v>1751</v>
      </c>
      <c r="AY335" s="68" t="s">
        <v>1751</v>
      </c>
      <c r="AZ335" s="68" t="s">
        <v>1751</v>
      </c>
      <c r="BA335" s="68" t="s">
        <v>1751</v>
      </c>
      <c r="BB335" s="68" t="s">
        <v>1751</v>
      </c>
      <c r="BC335" s="68" t="s">
        <v>1751</v>
      </c>
      <c r="BD335" s="68" t="s">
        <v>1751</v>
      </c>
      <c r="BE335" s="68" t="s">
        <v>1751</v>
      </c>
      <c r="BF335" s="68" t="s">
        <v>1751</v>
      </c>
      <c r="BG335" s="68" t="s">
        <v>1751</v>
      </c>
      <c r="BH335" s="68" t="s">
        <v>1751</v>
      </c>
      <c r="BI335" s="68" t="s">
        <v>1751</v>
      </c>
      <c r="BJ335" s="68" t="s">
        <v>1751</v>
      </c>
      <c r="BK335" s="68" t="s">
        <v>1751</v>
      </c>
      <c r="BL335" s="68" t="s">
        <v>1751</v>
      </c>
      <c r="BM335" s="68" t="s">
        <v>1751</v>
      </c>
    </row>
    <row r="336" spans="1:65">
      <c r="A336" s="132">
        <v>45234</v>
      </c>
      <c r="B336" s="68" t="s">
        <v>1751</v>
      </c>
      <c r="C336" s="68" t="s">
        <v>1751</v>
      </c>
      <c r="D336" s="68" t="s">
        <v>1751</v>
      </c>
      <c r="E336" s="68" t="s">
        <v>1751</v>
      </c>
      <c r="F336" s="68" t="s">
        <v>1751</v>
      </c>
      <c r="G336" s="68" t="s">
        <v>1751</v>
      </c>
      <c r="H336" s="68" t="s">
        <v>1751</v>
      </c>
      <c r="I336" s="68" t="s">
        <v>1751</v>
      </c>
      <c r="J336" s="68" t="s">
        <v>1751</v>
      </c>
      <c r="K336" s="68" t="s">
        <v>1751</v>
      </c>
      <c r="L336" s="68" t="s">
        <v>1751</v>
      </c>
      <c r="M336" s="68" t="s">
        <v>1751</v>
      </c>
      <c r="N336" s="68" t="s">
        <v>1751</v>
      </c>
      <c r="O336" s="68" t="s">
        <v>1751</v>
      </c>
      <c r="P336" s="68" t="s">
        <v>1751</v>
      </c>
      <c r="Q336" s="68" t="s">
        <v>1751</v>
      </c>
      <c r="R336" s="68" t="s">
        <v>1751</v>
      </c>
      <c r="S336" s="68" t="s">
        <v>1751</v>
      </c>
      <c r="T336" s="68" t="s">
        <v>1751</v>
      </c>
      <c r="U336" s="68" t="s">
        <v>1751</v>
      </c>
      <c r="V336" s="68" t="s">
        <v>1751</v>
      </c>
      <c r="W336" s="68" t="s">
        <v>1751</v>
      </c>
      <c r="X336" s="68" t="s">
        <v>1751</v>
      </c>
      <c r="Y336" s="68" t="s">
        <v>1751</v>
      </c>
      <c r="Z336" s="68" t="s">
        <v>1751</v>
      </c>
      <c r="AA336" s="68" t="s">
        <v>1751</v>
      </c>
      <c r="AB336" s="68" t="s">
        <v>1751</v>
      </c>
      <c r="AC336" s="68" t="s">
        <v>1751</v>
      </c>
      <c r="AD336" s="68" t="s">
        <v>1751</v>
      </c>
      <c r="AE336" s="68" t="s">
        <v>1751</v>
      </c>
      <c r="AF336" s="68" t="s">
        <v>1751</v>
      </c>
      <c r="AG336" s="68" t="s">
        <v>1751</v>
      </c>
      <c r="AH336" s="68" t="s">
        <v>1751</v>
      </c>
      <c r="AI336" s="68" t="s">
        <v>1751</v>
      </c>
      <c r="AJ336" s="68" t="s">
        <v>1751</v>
      </c>
      <c r="AK336" s="68" t="s">
        <v>1751</v>
      </c>
      <c r="AL336" s="68" t="s">
        <v>1751</v>
      </c>
      <c r="AM336" s="68" t="s">
        <v>1751</v>
      </c>
      <c r="AN336" s="68" t="s">
        <v>1751</v>
      </c>
      <c r="AO336" s="68" t="s">
        <v>1751</v>
      </c>
      <c r="AP336" s="68" t="s">
        <v>1751</v>
      </c>
      <c r="AQ336" s="68" t="s">
        <v>1751</v>
      </c>
      <c r="AR336" s="68" t="s">
        <v>1751</v>
      </c>
      <c r="AS336" s="68" t="s">
        <v>1751</v>
      </c>
      <c r="AT336" s="68" t="s">
        <v>1751</v>
      </c>
      <c r="AU336" s="68" t="s">
        <v>1751</v>
      </c>
      <c r="AV336" s="68" t="s">
        <v>1751</v>
      </c>
      <c r="AW336" s="68" t="s">
        <v>1751</v>
      </c>
      <c r="AX336" s="68" t="s">
        <v>1751</v>
      </c>
      <c r="AY336" s="68" t="s">
        <v>1751</v>
      </c>
      <c r="AZ336" s="68" t="s">
        <v>1751</v>
      </c>
      <c r="BA336" s="68" t="s">
        <v>1751</v>
      </c>
      <c r="BB336" s="68" t="s">
        <v>1751</v>
      </c>
      <c r="BC336" s="68" t="s">
        <v>1751</v>
      </c>
      <c r="BD336" s="68" t="s">
        <v>1751</v>
      </c>
      <c r="BE336" s="68" t="s">
        <v>1751</v>
      </c>
      <c r="BF336" s="68" t="s">
        <v>1751</v>
      </c>
      <c r="BG336" s="68" t="s">
        <v>1751</v>
      </c>
      <c r="BH336" s="68" t="s">
        <v>1751</v>
      </c>
      <c r="BI336" s="68" t="s">
        <v>1751</v>
      </c>
      <c r="BJ336" s="68" t="s">
        <v>1751</v>
      </c>
      <c r="BK336" s="68" t="s">
        <v>1751</v>
      </c>
      <c r="BL336" s="68" t="s">
        <v>1751</v>
      </c>
      <c r="BM336" s="68" t="s">
        <v>1751</v>
      </c>
    </row>
    <row r="337" spans="1:65">
      <c r="A337" s="132">
        <v>45235</v>
      </c>
      <c r="B337" s="68">
        <v>51525</v>
      </c>
      <c r="C337" s="68" t="s">
        <v>1751</v>
      </c>
      <c r="D337" s="68">
        <v>25800</v>
      </c>
      <c r="E337" s="68">
        <v>19650</v>
      </c>
      <c r="F337" s="68">
        <v>35750</v>
      </c>
      <c r="G337" s="68" t="s">
        <v>1751</v>
      </c>
      <c r="H337" s="68" t="s">
        <v>1751</v>
      </c>
      <c r="I337" s="68" t="s">
        <v>1751</v>
      </c>
      <c r="J337" s="68" t="s">
        <v>1751</v>
      </c>
      <c r="K337" s="68" t="s">
        <v>1751</v>
      </c>
      <c r="L337" s="68">
        <v>751625</v>
      </c>
      <c r="M337" s="68">
        <v>9610</v>
      </c>
      <c r="N337" s="68" t="s">
        <v>1751</v>
      </c>
      <c r="O337" s="68">
        <v>208227.5</v>
      </c>
      <c r="P337" s="68" t="s">
        <v>1751</v>
      </c>
      <c r="Q337" s="68" t="s">
        <v>1751</v>
      </c>
      <c r="R337" s="68" t="s">
        <v>1751</v>
      </c>
      <c r="S337" s="68" t="s">
        <v>1751</v>
      </c>
      <c r="T337" s="68" t="s">
        <v>1751</v>
      </c>
      <c r="U337" s="68">
        <v>73390</v>
      </c>
      <c r="V337" s="68">
        <v>24750</v>
      </c>
      <c r="W337" s="68">
        <v>61880</v>
      </c>
      <c r="X337" s="68" t="s">
        <v>1751</v>
      </c>
      <c r="Y337" s="68" t="s">
        <v>1751</v>
      </c>
      <c r="Z337" s="68" t="s">
        <v>1751</v>
      </c>
      <c r="AA337" s="68" t="s">
        <v>1751</v>
      </c>
      <c r="AB337" s="68" t="s">
        <v>1751</v>
      </c>
      <c r="AC337" s="68" t="s">
        <v>1751</v>
      </c>
      <c r="AD337" s="68" t="s">
        <v>1751</v>
      </c>
      <c r="AE337" s="68" t="s">
        <v>1751</v>
      </c>
      <c r="AF337" s="68" t="s">
        <v>1751</v>
      </c>
      <c r="AG337" s="68">
        <v>69770</v>
      </c>
      <c r="AH337" s="68">
        <v>84000</v>
      </c>
      <c r="AI337" s="68" t="s">
        <v>1751</v>
      </c>
      <c r="AJ337" s="68">
        <v>145061.5</v>
      </c>
      <c r="AK337" s="68" t="s">
        <v>1751</v>
      </c>
      <c r="AL337" s="68" t="s">
        <v>1751</v>
      </c>
      <c r="AM337" s="68" t="s">
        <v>1751</v>
      </c>
      <c r="AN337" s="68" t="s">
        <v>1751</v>
      </c>
      <c r="AO337" s="68" t="s">
        <v>1751</v>
      </c>
      <c r="AP337" s="68" t="s">
        <v>1751</v>
      </c>
      <c r="AQ337" s="68" t="s">
        <v>1751</v>
      </c>
      <c r="AR337" s="68">
        <v>81475</v>
      </c>
      <c r="AS337" s="68" t="s">
        <v>1751</v>
      </c>
      <c r="AT337" s="68" t="s">
        <v>1751</v>
      </c>
      <c r="AU337" s="68" t="s">
        <v>1751</v>
      </c>
      <c r="AV337" s="68" t="s">
        <v>1751</v>
      </c>
      <c r="AW337" s="68" t="s">
        <v>1751</v>
      </c>
      <c r="AX337" s="68" t="s">
        <v>1751</v>
      </c>
      <c r="AY337" s="68">
        <v>98755</v>
      </c>
      <c r="AZ337" s="68" t="s">
        <v>1751</v>
      </c>
      <c r="BA337" s="68" t="s">
        <v>1751</v>
      </c>
      <c r="BB337" s="68" t="s">
        <v>1751</v>
      </c>
      <c r="BC337" s="68" t="s">
        <v>1751</v>
      </c>
      <c r="BD337" s="68" t="s">
        <v>1751</v>
      </c>
      <c r="BE337" s="68" t="s">
        <v>1751</v>
      </c>
      <c r="BF337" s="68" t="s">
        <v>1751</v>
      </c>
      <c r="BG337" s="68" t="s">
        <v>1751</v>
      </c>
      <c r="BH337" s="68" t="s">
        <v>1751</v>
      </c>
      <c r="BI337" s="68" t="s">
        <v>1751</v>
      </c>
      <c r="BJ337" s="68" t="s">
        <v>1751</v>
      </c>
      <c r="BK337" s="68" t="s">
        <v>1751</v>
      </c>
      <c r="BL337" s="68" t="s">
        <v>1751</v>
      </c>
      <c r="BM337" s="68" t="s">
        <v>1751</v>
      </c>
    </row>
    <row r="338" spans="1:65">
      <c r="A338" s="132">
        <v>45236</v>
      </c>
      <c r="B338" s="68">
        <v>73122.5</v>
      </c>
      <c r="C338" s="68">
        <v>77034</v>
      </c>
      <c r="D338" s="68" t="s">
        <v>1751</v>
      </c>
      <c r="E338" s="68" t="s">
        <v>1751</v>
      </c>
      <c r="F338" s="68" t="s">
        <v>1751</v>
      </c>
      <c r="G338" s="68" t="s">
        <v>1751</v>
      </c>
      <c r="H338" s="68">
        <v>8222</v>
      </c>
      <c r="I338" s="68">
        <v>20000</v>
      </c>
      <c r="J338" s="68">
        <v>20000</v>
      </c>
      <c r="K338" s="68">
        <v>20450</v>
      </c>
      <c r="L338" s="68" t="s">
        <v>1751</v>
      </c>
      <c r="M338" s="68" t="s">
        <v>1751</v>
      </c>
      <c r="N338" s="68" t="s">
        <v>1751</v>
      </c>
      <c r="O338" s="68">
        <v>20875</v>
      </c>
      <c r="P338" s="68" t="s">
        <v>1751</v>
      </c>
      <c r="Q338" s="68" t="s">
        <v>1751</v>
      </c>
      <c r="R338" s="68" t="s">
        <v>1751</v>
      </c>
      <c r="S338" s="68" t="s">
        <v>1751</v>
      </c>
      <c r="T338" s="68" t="s">
        <v>1751</v>
      </c>
      <c r="U338" s="68" t="s">
        <v>1751</v>
      </c>
      <c r="V338" s="68" t="s">
        <v>1751</v>
      </c>
      <c r="W338" s="68" t="s">
        <v>1751</v>
      </c>
      <c r="X338" s="68" t="s">
        <v>1751</v>
      </c>
      <c r="Y338" s="68" t="s">
        <v>1751</v>
      </c>
      <c r="Z338" s="68" t="s">
        <v>1751</v>
      </c>
      <c r="AA338" s="68" t="s">
        <v>1751</v>
      </c>
      <c r="AB338" s="68" t="s">
        <v>1751</v>
      </c>
      <c r="AC338" s="68" t="s">
        <v>1751</v>
      </c>
      <c r="AD338" s="68" t="s">
        <v>1751</v>
      </c>
      <c r="AE338" s="68" t="s">
        <v>1751</v>
      </c>
      <c r="AF338" s="68" t="s">
        <v>1751</v>
      </c>
      <c r="AG338" s="68">
        <v>22652.5</v>
      </c>
      <c r="AH338" s="68" t="s">
        <v>1751</v>
      </c>
      <c r="AI338" s="68" t="s">
        <v>1751</v>
      </c>
      <c r="AJ338" s="68" t="s">
        <v>1751</v>
      </c>
      <c r="AK338" s="68">
        <v>46100</v>
      </c>
      <c r="AL338" s="68" t="s">
        <v>1751</v>
      </c>
      <c r="AM338" s="68" t="s">
        <v>1751</v>
      </c>
      <c r="AN338" s="68" t="s">
        <v>1751</v>
      </c>
      <c r="AO338" s="68" t="s">
        <v>1751</v>
      </c>
      <c r="AP338" s="68" t="s">
        <v>1751</v>
      </c>
      <c r="AQ338" s="68" t="s">
        <v>1751</v>
      </c>
      <c r="AR338" s="68" t="s">
        <v>1751</v>
      </c>
      <c r="AS338" s="68" t="s">
        <v>1751</v>
      </c>
      <c r="AT338" s="68" t="s">
        <v>1751</v>
      </c>
      <c r="AU338" s="68" t="s">
        <v>1751</v>
      </c>
      <c r="AV338" s="68" t="s">
        <v>1751</v>
      </c>
      <c r="AW338" s="68" t="s">
        <v>1751</v>
      </c>
      <c r="AX338" s="68" t="s">
        <v>1751</v>
      </c>
      <c r="AY338" s="68" t="s">
        <v>1751</v>
      </c>
      <c r="AZ338" s="68" t="s">
        <v>1751</v>
      </c>
      <c r="BA338" s="68" t="s">
        <v>1751</v>
      </c>
      <c r="BB338" s="68" t="s">
        <v>1751</v>
      </c>
      <c r="BC338" s="68" t="s">
        <v>1751</v>
      </c>
      <c r="BD338" s="68" t="s">
        <v>1751</v>
      </c>
      <c r="BE338" s="68" t="s">
        <v>1751</v>
      </c>
      <c r="BF338" s="68" t="s">
        <v>1751</v>
      </c>
      <c r="BG338" s="68" t="s">
        <v>1751</v>
      </c>
      <c r="BH338" s="68" t="s">
        <v>1751</v>
      </c>
      <c r="BI338" s="68" t="s">
        <v>1751</v>
      </c>
      <c r="BJ338" s="68" t="s">
        <v>1751</v>
      </c>
      <c r="BK338" s="68" t="s">
        <v>1751</v>
      </c>
      <c r="BL338" s="68" t="s">
        <v>1751</v>
      </c>
      <c r="BM338" s="68" t="s">
        <v>1751</v>
      </c>
    </row>
    <row r="339" spans="1:65">
      <c r="A339" s="132">
        <v>45237</v>
      </c>
      <c r="B339" s="68">
        <v>228200</v>
      </c>
      <c r="C339" s="68">
        <v>104000</v>
      </c>
      <c r="D339" s="68" t="s">
        <v>1751</v>
      </c>
      <c r="E339" s="68" t="s">
        <v>1751</v>
      </c>
      <c r="F339" s="68" t="s">
        <v>1751</v>
      </c>
      <c r="G339" s="68">
        <v>40000</v>
      </c>
      <c r="H339" s="68" t="s">
        <v>1751</v>
      </c>
      <c r="I339" s="68" t="s">
        <v>1751</v>
      </c>
      <c r="J339" s="68">
        <v>48935</v>
      </c>
      <c r="K339" s="68">
        <v>28750</v>
      </c>
      <c r="L339" s="68">
        <v>542795</v>
      </c>
      <c r="M339" s="68" t="s">
        <v>1751</v>
      </c>
      <c r="N339" s="68" t="s">
        <v>1751</v>
      </c>
      <c r="O339" s="68" t="s">
        <v>1751</v>
      </c>
      <c r="P339" s="68" t="s">
        <v>1751</v>
      </c>
      <c r="Q339" s="68" t="s">
        <v>1751</v>
      </c>
      <c r="R339" s="68">
        <v>24625</v>
      </c>
      <c r="S339" s="68" t="s">
        <v>1751</v>
      </c>
      <c r="T339" s="68" t="s">
        <v>1751</v>
      </c>
      <c r="U339" s="68">
        <v>22650</v>
      </c>
      <c r="V339" s="68">
        <v>19800</v>
      </c>
      <c r="W339" s="68" t="s">
        <v>1751</v>
      </c>
      <c r="X339" s="68" t="s">
        <v>1751</v>
      </c>
      <c r="Y339" s="68" t="s">
        <v>1751</v>
      </c>
      <c r="Z339" s="68" t="s">
        <v>1751</v>
      </c>
      <c r="AA339" s="68" t="s">
        <v>1751</v>
      </c>
      <c r="AB339" s="68" t="s">
        <v>1751</v>
      </c>
      <c r="AC339" s="68">
        <v>23300</v>
      </c>
      <c r="AD339" s="68" t="s">
        <v>1751</v>
      </c>
      <c r="AE339" s="68" t="s">
        <v>1751</v>
      </c>
      <c r="AF339" s="68" t="s">
        <v>1751</v>
      </c>
      <c r="AG339" s="68">
        <v>23105</v>
      </c>
      <c r="AH339" s="68" t="s">
        <v>1751</v>
      </c>
      <c r="AI339" s="68" t="s">
        <v>1751</v>
      </c>
      <c r="AJ339" s="68" t="s">
        <v>1751</v>
      </c>
      <c r="AK339" s="68" t="s">
        <v>1751</v>
      </c>
      <c r="AL339" s="68" t="s">
        <v>1751</v>
      </c>
      <c r="AM339" s="68" t="s">
        <v>1751</v>
      </c>
      <c r="AN339" s="68" t="s">
        <v>1751</v>
      </c>
      <c r="AO339" s="68" t="s">
        <v>1751</v>
      </c>
      <c r="AP339" s="68" t="s">
        <v>1751</v>
      </c>
      <c r="AQ339" s="68" t="s">
        <v>1751</v>
      </c>
      <c r="AR339" s="68" t="s">
        <v>1751</v>
      </c>
      <c r="AS339" s="68" t="s">
        <v>1751</v>
      </c>
      <c r="AT339" s="68" t="s">
        <v>1751</v>
      </c>
      <c r="AU339" s="68" t="s">
        <v>1751</v>
      </c>
      <c r="AV339" s="68" t="s">
        <v>1751</v>
      </c>
      <c r="AW339" s="68" t="s">
        <v>1751</v>
      </c>
      <c r="AX339" s="68" t="s">
        <v>1751</v>
      </c>
      <c r="AY339" s="68" t="s">
        <v>1751</v>
      </c>
      <c r="AZ339" s="68" t="s">
        <v>1751</v>
      </c>
      <c r="BA339" s="68" t="s">
        <v>1751</v>
      </c>
      <c r="BB339" s="68" t="s">
        <v>1751</v>
      </c>
      <c r="BC339" s="68" t="s">
        <v>1751</v>
      </c>
      <c r="BD339" s="68" t="s">
        <v>1751</v>
      </c>
      <c r="BE339" s="68" t="s">
        <v>1751</v>
      </c>
      <c r="BF339" s="68" t="s">
        <v>1751</v>
      </c>
      <c r="BG339" s="68" t="s">
        <v>1751</v>
      </c>
      <c r="BH339" s="68" t="s">
        <v>1751</v>
      </c>
      <c r="BI339" s="68" t="s">
        <v>1751</v>
      </c>
      <c r="BJ339" s="68" t="s">
        <v>1751</v>
      </c>
      <c r="BK339" s="68" t="s">
        <v>1751</v>
      </c>
      <c r="BL339" s="68" t="s">
        <v>1751</v>
      </c>
      <c r="BM339" s="68" t="s">
        <v>1751</v>
      </c>
    </row>
    <row r="340" spans="1:65">
      <c r="A340" s="132">
        <v>45238</v>
      </c>
      <c r="B340" s="68" t="s">
        <v>1751</v>
      </c>
      <c r="C340" s="68" t="s">
        <v>1751</v>
      </c>
      <c r="D340" s="68">
        <v>33712</v>
      </c>
      <c r="E340" s="68" t="s">
        <v>1751</v>
      </c>
      <c r="F340" s="68" t="s">
        <v>1751</v>
      </c>
      <c r="G340" s="68">
        <v>20000</v>
      </c>
      <c r="H340" s="68">
        <v>8386</v>
      </c>
      <c r="I340" s="68">
        <v>20400</v>
      </c>
      <c r="J340" s="68">
        <v>8001</v>
      </c>
      <c r="K340" s="68" t="s">
        <v>1751</v>
      </c>
      <c r="L340" s="68">
        <v>322790</v>
      </c>
      <c r="M340" s="68" t="s">
        <v>1751</v>
      </c>
      <c r="N340" s="68" t="s">
        <v>1751</v>
      </c>
      <c r="O340" s="68" t="s">
        <v>1751</v>
      </c>
      <c r="P340" s="68">
        <v>8977</v>
      </c>
      <c r="Q340" s="68" t="s">
        <v>1751</v>
      </c>
      <c r="R340" s="68" t="s">
        <v>1751</v>
      </c>
      <c r="S340" s="68" t="s">
        <v>1751</v>
      </c>
      <c r="T340" s="68" t="s">
        <v>1751</v>
      </c>
      <c r="U340" s="68" t="s">
        <v>1751</v>
      </c>
      <c r="V340" s="68">
        <v>11988</v>
      </c>
      <c r="W340" s="68" t="s">
        <v>1751</v>
      </c>
      <c r="X340" s="68" t="s">
        <v>1751</v>
      </c>
      <c r="Y340" s="68" t="s">
        <v>1751</v>
      </c>
      <c r="Z340" s="68" t="s">
        <v>1751</v>
      </c>
      <c r="AA340" s="68" t="s">
        <v>1751</v>
      </c>
      <c r="AB340" s="68" t="s">
        <v>1751</v>
      </c>
      <c r="AC340" s="68" t="s">
        <v>1751</v>
      </c>
      <c r="AD340" s="68">
        <v>22087.5</v>
      </c>
      <c r="AE340" s="68" t="s">
        <v>1751</v>
      </c>
      <c r="AF340" s="68" t="s">
        <v>1751</v>
      </c>
      <c r="AG340" s="68" t="s">
        <v>1751</v>
      </c>
      <c r="AH340" s="68">
        <v>20720</v>
      </c>
      <c r="AI340" s="68" t="s">
        <v>1751</v>
      </c>
      <c r="AJ340" s="68" t="s">
        <v>1751</v>
      </c>
      <c r="AK340" s="68" t="s">
        <v>1751</v>
      </c>
      <c r="AL340" s="68" t="s">
        <v>1751</v>
      </c>
      <c r="AM340" s="68" t="s">
        <v>1751</v>
      </c>
      <c r="AN340" s="68" t="s">
        <v>1751</v>
      </c>
      <c r="AO340" s="68" t="s">
        <v>1751</v>
      </c>
      <c r="AP340" s="68" t="s">
        <v>1751</v>
      </c>
      <c r="AQ340" s="68" t="s">
        <v>1751</v>
      </c>
      <c r="AR340" s="68">
        <v>39965</v>
      </c>
      <c r="AS340" s="68" t="s">
        <v>1751</v>
      </c>
      <c r="AT340" s="68" t="s">
        <v>1751</v>
      </c>
      <c r="AU340" s="68">
        <v>10000</v>
      </c>
      <c r="AV340" s="68" t="s">
        <v>1751</v>
      </c>
      <c r="AW340" s="68" t="s">
        <v>1751</v>
      </c>
      <c r="AX340" s="68" t="s">
        <v>1751</v>
      </c>
      <c r="AY340" s="68" t="s">
        <v>1751</v>
      </c>
      <c r="AZ340" s="68" t="s">
        <v>1751</v>
      </c>
      <c r="BA340" s="68" t="s">
        <v>1751</v>
      </c>
      <c r="BB340" s="68" t="s">
        <v>1751</v>
      </c>
      <c r="BC340" s="68" t="s">
        <v>1751</v>
      </c>
      <c r="BD340" s="68" t="s">
        <v>1751</v>
      </c>
      <c r="BE340" s="68" t="s">
        <v>1751</v>
      </c>
      <c r="BF340" s="68" t="s">
        <v>1751</v>
      </c>
      <c r="BG340" s="68" t="s">
        <v>1751</v>
      </c>
      <c r="BH340" s="68" t="s">
        <v>1751</v>
      </c>
      <c r="BI340" s="68" t="s">
        <v>1751</v>
      </c>
      <c r="BJ340" s="68" t="s">
        <v>1751</v>
      </c>
      <c r="BK340" s="68" t="s">
        <v>1751</v>
      </c>
      <c r="BL340" s="68" t="s">
        <v>1751</v>
      </c>
      <c r="BM340" s="68" t="s">
        <v>1751</v>
      </c>
    </row>
    <row r="341" spans="1:65">
      <c r="A341" s="132">
        <v>45239</v>
      </c>
      <c r="B341" s="68">
        <v>10520</v>
      </c>
      <c r="C341" s="68" t="s">
        <v>1751</v>
      </c>
      <c r="D341" s="68">
        <v>13232</v>
      </c>
      <c r="E341" s="68" t="s">
        <v>1751</v>
      </c>
      <c r="F341" s="68">
        <v>59750</v>
      </c>
      <c r="G341" s="68" t="s">
        <v>1751</v>
      </c>
      <c r="H341" s="68" t="s">
        <v>1751</v>
      </c>
      <c r="I341" s="68">
        <v>20055</v>
      </c>
      <c r="J341" s="68" t="s">
        <v>1751</v>
      </c>
      <c r="K341" s="68" t="s">
        <v>1751</v>
      </c>
      <c r="L341" s="68">
        <v>246925</v>
      </c>
      <c r="M341" s="68" t="s">
        <v>1751</v>
      </c>
      <c r="N341" s="68" t="s">
        <v>1751</v>
      </c>
      <c r="O341" s="68" t="s">
        <v>1751</v>
      </c>
      <c r="P341" s="68">
        <v>45715</v>
      </c>
      <c r="Q341" s="68" t="s">
        <v>1751</v>
      </c>
      <c r="R341" s="68" t="s">
        <v>1751</v>
      </c>
      <c r="S341" s="68" t="s">
        <v>1751</v>
      </c>
      <c r="T341" s="68" t="s">
        <v>1751</v>
      </c>
      <c r="U341" s="68">
        <v>92302.5</v>
      </c>
      <c r="V341" s="68" t="s">
        <v>1751</v>
      </c>
      <c r="W341" s="68" t="s">
        <v>1751</v>
      </c>
      <c r="X341" s="68" t="s">
        <v>1751</v>
      </c>
      <c r="Y341" s="68" t="s">
        <v>1751</v>
      </c>
      <c r="Z341" s="68" t="s">
        <v>1751</v>
      </c>
      <c r="AA341" s="68" t="s">
        <v>1751</v>
      </c>
      <c r="AB341" s="68" t="s">
        <v>1751</v>
      </c>
      <c r="AC341" s="68">
        <v>190000</v>
      </c>
      <c r="AD341" s="68" t="s">
        <v>1751</v>
      </c>
      <c r="AE341" s="68" t="s">
        <v>1751</v>
      </c>
      <c r="AF341" s="68" t="s">
        <v>1751</v>
      </c>
      <c r="AG341" s="68">
        <v>23105</v>
      </c>
      <c r="AH341" s="68">
        <v>20330</v>
      </c>
      <c r="AI341" s="68" t="s">
        <v>1751</v>
      </c>
      <c r="AJ341" s="68" t="s">
        <v>1751</v>
      </c>
      <c r="AK341" s="68" t="s">
        <v>1751</v>
      </c>
      <c r="AL341" s="68" t="s">
        <v>1751</v>
      </c>
      <c r="AM341" s="68" t="s">
        <v>1751</v>
      </c>
      <c r="AN341" s="68" t="s">
        <v>1751</v>
      </c>
      <c r="AO341" s="68" t="s">
        <v>1751</v>
      </c>
      <c r="AP341" s="68" t="s">
        <v>1751</v>
      </c>
      <c r="AQ341" s="68" t="s">
        <v>1751</v>
      </c>
      <c r="AR341" s="68" t="s">
        <v>1751</v>
      </c>
      <c r="AS341" s="68" t="s">
        <v>1751</v>
      </c>
      <c r="AT341" s="68" t="s">
        <v>1751</v>
      </c>
      <c r="AU341" s="68" t="s">
        <v>1751</v>
      </c>
      <c r="AV341" s="68" t="s">
        <v>1751</v>
      </c>
      <c r="AW341" s="68" t="s">
        <v>1751</v>
      </c>
      <c r="AX341" s="68" t="s">
        <v>1751</v>
      </c>
      <c r="AY341" s="68">
        <v>27818</v>
      </c>
      <c r="AZ341" s="68" t="s">
        <v>1751</v>
      </c>
      <c r="BA341" s="68" t="s">
        <v>1751</v>
      </c>
      <c r="BB341" s="68" t="s">
        <v>1751</v>
      </c>
      <c r="BC341" s="68" t="s">
        <v>1751</v>
      </c>
      <c r="BD341" s="68" t="s">
        <v>1751</v>
      </c>
      <c r="BE341" s="68" t="s">
        <v>1751</v>
      </c>
      <c r="BF341" s="68" t="s">
        <v>1751</v>
      </c>
      <c r="BG341" s="68" t="s">
        <v>1751</v>
      </c>
      <c r="BH341" s="68" t="s">
        <v>1751</v>
      </c>
      <c r="BI341" s="68" t="s">
        <v>1751</v>
      </c>
      <c r="BJ341" s="68" t="s">
        <v>1751</v>
      </c>
      <c r="BK341" s="68" t="s">
        <v>1751</v>
      </c>
      <c r="BL341" s="68" t="s">
        <v>1751</v>
      </c>
      <c r="BM341" s="68" t="s">
        <v>1751</v>
      </c>
    </row>
    <row r="342" spans="1:65">
      <c r="A342" s="132">
        <v>45240</v>
      </c>
      <c r="B342" s="68" t="s">
        <v>1751</v>
      </c>
      <c r="C342" s="68" t="s">
        <v>1751</v>
      </c>
      <c r="D342" s="68" t="s">
        <v>1751</v>
      </c>
      <c r="E342" s="68" t="s">
        <v>1751</v>
      </c>
      <c r="F342" s="68" t="s">
        <v>1751</v>
      </c>
      <c r="G342" s="68" t="s">
        <v>1751</v>
      </c>
      <c r="H342" s="68" t="s">
        <v>1751</v>
      </c>
      <c r="I342" s="68" t="s">
        <v>1751</v>
      </c>
      <c r="J342" s="68" t="s">
        <v>1751</v>
      </c>
      <c r="K342" s="68" t="s">
        <v>1751</v>
      </c>
      <c r="L342" s="68" t="s">
        <v>1751</v>
      </c>
      <c r="M342" s="68" t="s">
        <v>1751</v>
      </c>
      <c r="N342" s="68" t="s">
        <v>1751</v>
      </c>
      <c r="O342" s="68" t="s">
        <v>1751</v>
      </c>
      <c r="P342" s="68" t="s">
        <v>1751</v>
      </c>
      <c r="Q342" s="68" t="s">
        <v>1751</v>
      </c>
      <c r="R342" s="68" t="s">
        <v>1751</v>
      </c>
      <c r="S342" s="68" t="s">
        <v>1751</v>
      </c>
      <c r="T342" s="68" t="s">
        <v>1751</v>
      </c>
      <c r="U342" s="68" t="s">
        <v>1751</v>
      </c>
      <c r="V342" s="68" t="s">
        <v>1751</v>
      </c>
      <c r="W342" s="68" t="s">
        <v>1751</v>
      </c>
      <c r="X342" s="68" t="s">
        <v>1751</v>
      </c>
      <c r="Y342" s="68" t="s">
        <v>1751</v>
      </c>
      <c r="Z342" s="68" t="s">
        <v>1751</v>
      </c>
      <c r="AA342" s="68" t="s">
        <v>1751</v>
      </c>
      <c r="AB342" s="68" t="s">
        <v>1751</v>
      </c>
      <c r="AC342" s="68" t="s">
        <v>1751</v>
      </c>
      <c r="AD342" s="68" t="s">
        <v>1751</v>
      </c>
      <c r="AE342" s="68" t="s">
        <v>1751</v>
      </c>
      <c r="AF342" s="68" t="s">
        <v>1751</v>
      </c>
      <c r="AG342" s="68" t="s">
        <v>1751</v>
      </c>
      <c r="AH342" s="68" t="s">
        <v>1751</v>
      </c>
      <c r="AI342" s="68" t="s">
        <v>1751</v>
      </c>
      <c r="AJ342" s="68" t="s">
        <v>1751</v>
      </c>
      <c r="AK342" s="68" t="s">
        <v>1751</v>
      </c>
      <c r="AL342" s="68" t="s">
        <v>1751</v>
      </c>
      <c r="AM342" s="68" t="s">
        <v>1751</v>
      </c>
      <c r="AN342" s="68" t="s">
        <v>1751</v>
      </c>
      <c r="AO342" s="68" t="s">
        <v>1751</v>
      </c>
      <c r="AP342" s="68" t="s">
        <v>1751</v>
      </c>
      <c r="AQ342" s="68" t="s">
        <v>1751</v>
      </c>
      <c r="AR342" s="68" t="s">
        <v>1751</v>
      </c>
      <c r="AS342" s="68" t="s">
        <v>1751</v>
      </c>
      <c r="AT342" s="68" t="s">
        <v>1751</v>
      </c>
      <c r="AU342" s="68" t="s">
        <v>1751</v>
      </c>
      <c r="AV342" s="68" t="s">
        <v>1751</v>
      </c>
      <c r="AW342" s="68" t="s">
        <v>1751</v>
      </c>
      <c r="AX342" s="68" t="s">
        <v>1751</v>
      </c>
      <c r="AY342" s="68" t="s">
        <v>1751</v>
      </c>
      <c r="AZ342" s="68" t="s">
        <v>1751</v>
      </c>
      <c r="BA342" s="68" t="s">
        <v>1751</v>
      </c>
      <c r="BB342" s="68" t="s">
        <v>1751</v>
      </c>
      <c r="BC342" s="68" t="s">
        <v>1751</v>
      </c>
      <c r="BD342" s="68" t="s">
        <v>1751</v>
      </c>
      <c r="BE342" s="68" t="s">
        <v>1751</v>
      </c>
      <c r="BF342" s="68" t="s">
        <v>1751</v>
      </c>
      <c r="BG342" s="68" t="s">
        <v>1751</v>
      </c>
      <c r="BH342" s="68" t="s">
        <v>1751</v>
      </c>
      <c r="BI342" s="68" t="s">
        <v>1751</v>
      </c>
      <c r="BJ342" s="68" t="s">
        <v>1751</v>
      </c>
      <c r="BK342" s="68" t="s">
        <v>1751</v>
      </c>
      <c r="BL342" s="68" t="s">
        <v>1751</v>
      </c>
      <c r="BM342" s="68" t="s">
        <v>1751</v>
      </c>
    </row>
    <row r="343" spans="1:65">
      <c r="A343" s="132">
        <v>45241</v>
      </c>
      <c r="B343" s="68" t="s">
        <v>1751</v>
      </c>
      <c r="C343" s="68" t="s">
        <v>1751</v>
      </c>
      <c r="D343" s="68" t="s">
        <v>1751</v>
      </c>
      <c r="E343" s="68" t="s">
        <v>1751</v>
      </c>
      <c r="F343" s="68" t="s">
        <v>1751</v>
      </c>
      <c r="G343" s="68" t="s">
        <v>1751</v>
      </c>
      <c r="H343" s="68" t="s">
        <v>1751</v>
      </c>
      <c r="I343" s="68" t="s">
        <v>1751</v>
      </c>
      <c r="J343" s="68" t="s">
        <v>1751</v>
      </c>
      <c r="K343" s="68" t="s">
        <v>1751</v>
      </c>
      <c r="L343" s="68" t="s">
        <v>1751</v>
      </c>
      <c r="M343" s="68" t="s">
        <v>1751</v>
      </c>
      <c r="N343" s="68" t="s">
        <v>1751</v>
      </c>
      <c r="O343" s="68" t="s">
        <v>1751</v>
      </c>
      <c r="P343" s="68" t="s">
        <v>1751</v>
      </c>
      <c r="Q343" s="68" t="s">
        <v>1751</v>
      </c>
      <c r="R343" s="68" t="s">
        <v>1751</v>
      </c>
      <c r="S343" s="68" t="s">
        <v>1751</v>
      </c>
      <c r="T343" s="68" t="s">
        <v>1751</v>
      </c>
      <c r="U343" s="68" t="s">
        <v>1751</v>
      </c>
      <c r="V343" s="68" t="s">
        <v>1751</v>
      </c>
      <c r="W343" s="68" t="s">
        <v>1751</v>
      </c>
      <c r="X343" s="68" t="s">
        <v>1751</v>
      </c>
      <c r="Y343" s="68" t="s">
        <v>1751</v>
      </c>
      <c r="Z343" s="68" t="s">
        <v>1751</v>
      </c>
      <c r="AA343" s="68" t="s">
        <v>1751</v>
      </c>
      <c r="AB343" s="68" t="s">
        <v>1751</v>
      </c>
      <c r="AC343" s="68" t="s">
        <v>1751</v>
      </c>
      <c r="AD343" s="68" t="s">
        <v>1751</v>
      </c>
      <c r="AE343" s="68" t="s">
        <v>1751</v>
      </c>
      <c r="AF343" s="68" t="s">
        <v>1751</v>
      </c>
      <c r="AG343" s="68" t="s">
        <v>1751</v>
      </c>
      <c r="AH343" s="68" t="s">
        <v>1751</v>
      </c>
      <c r="AI343" s="68" t="s">
        <v>1751</v>
      </c>
      <c r="AJ343" s="68" t="s">
        <v>1751</v>
      </c>
      <c r="AK343" s="68" t="s">
        <v>1751</v>
      </c>
      <c r="AL343" s="68" t="s">
        <v>1751</v>
      </c>
      <c r="AM343" s="68" t="s">
        <v>1751</v>
      </c>
      <c r="AN343" s="68" t="s">
        <v>1751</v>
      </c>
      <c r="AO343" s="68" t="s">
        <v>1751</v>
      </c>
      <c r="AP343" s="68" t="s">
        <v>1751</v>
      </c>
      <c r="AQ343" s="68" t="s">
        <v>1751</v>
      </c>
      <c r="AR343" s="68" t="s">
        <v>1751</v>
      </c>
      <c r="AS343" s="68" t="s">
        <v>1751</v>
      </c>
      <c r="AT343" s="68" t="s">
        <v>1751</v>
      </c>
      <c r="AU343" s="68" t="s">
        <v>1751</v>
      </c>
      <c r="AV343" s="68" t="s">
        <v>1751</v>
      </c>
      <c r="AW343" s="68" t="s">
        <v>1751</v>
      </c>
      <c r="AX343" s="68" t="s">
        <v>1751</v>
      </c>
      <c r="AY343" s="68" t="s">
        <v>1751</v>
      </c>
      <c r="AZ343" s="68" t="s">
        <v>1751</v>
      </c>
      <c r="BA343" s="68" t="s">
        <v>1751</v>
      </c>
      <c r="BB343" s="68" t="s">
        <v>1751</v>
      </c>
      <c r="BC343" s="68" t="s">
        <v>1751</v>
      </c>
      <c r="BD343" s="68" t="s">
        <v>1751</v>
      </c>
      <c r="BE343" s="68" t="s">
        <v>1751</v>
      </c>
      <c r="BF343" s="68" t="s">
        <v>1751</v>
      </c>
      <c r="BG343" s="68" t="s">
        <v>1751</v>
      </c>
      <c r="BH343" s="68" t="s">
        <v>1751</v>
      </c>
      <c r="BI343" s="68" t="s">
        <v>1751</v>
      </c>
      <c r="BJ343" s="68" t="s">
        <v>1751</v>
      </c>
      <c r="BK343" s="68" t="s">
        <v>1751</v>
      </c>
      <c r="BL343" s="68" t="s">
        <v>1751</v>
      </c>
      <c r="BM343" s="68" t="s">
        <v>1751</v>
      </c>
    </row>
    <row r="344" spans="1:65">
      <c r="A344" s="132">
        <v>45242</v>
      </c>
      <c r="B344" s="68" t="s">
        <v>1751</v>
      </c>
      <c r="C344" s="68" t="s">
        <v>1751</v>
      </c>
      <c r="D344" s="68" t="s">
        <v>1751</v>
      </c>
      <c r="E344" s="68" t="s">
        <v>1751</v>
      </c>
      <c r="F344" s="68" t="s">
        <v>1751</v>
      </c>
      <c r="G344" s="68" t="s">
        <v>1751</v>
      </c>
      <c r="H344" s="68" t="s">
        <v>1751</v>
      </c>
      <c r="I344" s="68" t="s">
        <v>1751</v>
      </c>
      <c r="J344" s="68" t="s">
        <v>1751</v>
      </c>
      <c r="K344" s="68" t="s">
        <v>1751</v>
      </c>
      <c r="L344" s="68" t="s">
        <v>1751</v>
      </c>
      <c r="M344" s="68" t="s">
        <v>1751</v>
      </c>
      <c r="N344" s="68" t="s">
        <v>1751</v>
      </c>
      <c r="O344" s="68" t="s">
        <v>1751</v>
      </c>
      <c r="P344" s="68" t="s">
        <v>1751</v>
      </c>
      <c r="Q344" s="68" t="s">
        <v>1751</v>
      </c>
      <c r="R344" s="68" t="s">
        <v>1751</v>
      </c>
      <c r="S344" s="68" t="s">
        <v>1751</v>
      </c>
      <c r="T344" s="68" t="s">
        <v>1751</v>
      </c>
      <c r="U344" s="68" t="s">
        <v>1751</v>
      </c>
      <c r="V344" s="68" t="s">
        <v>1751</v>
      </c>
      <c r="W344" s="68" t="s">
        <v>1751</v>
      </c>
      <c r="X344" s="68" t="s">
        <v>1751</v>
      </c>
      <c r="Y344" s="68" t="s">
        <v>1751</v>
      </c>
      <c r="Z344" s="68" t="s">
        <v>1751</v>
      </c>
      <c r="AA344" s="68" t="s">
        <v>1751</v>
      </c>
      <c r="AB344" s="68" t="s">
        <v>1751</v>
      </c>
      <c r="AC344" s="68" t="s">
        <v>1751</v>
      </c>
      <c r="AD344" s="68" t="s">
        <v>1751</v>
      </c>
      <c r="AE344" s="68" t="s">
        <v>1751</v>
      </c>
      <c r="AF344" s="68" t="s">
        <v>1751</v>
      </c>
      <c r="AG344" s="68" t="s">
        <v>1751</v>
      </c>
      <c r="AH344" s="68" t="s">
        <v>1751</v>
      </c>
      <c r="AI344" s="68" t="s">
        <v>1751</v>
      </c>
      <c r="AJ344" s="68" t="s">
        <v>1751</v>
      </c>
      <c r="AK344" s="68" t="s">
        <v>1751</v>
      </c>
      <c r="AL344" s="68" t="s">
        <v>1751</v>
      </c>
      <c r="AM344" s="68" t="s">
        <v>1751</v>
      </c>
      <c r="AN344" s="68" t="s">
        <v>1751</v>
      </c>
      <c r="AO344" s="68" t="s">
        <v>1751</v>
      </c>
      <c r="AP344" s="68" t="s">
        <v>1751</v>
      </c>
      <c r="AQ344" s="68" t="s">
        <v>1751</v>
      </c>
      <c r="AR344" s="68" t="s">
        <v>1751</v>
      </c>
      <c r="AS344" s="68" t="s">
        <v>1751</v>
      </c>
      <c r="AT344" s="68" t="s">
        <v>1751</v>
      </c>
      <c r="AU344" s="68" t="s">
        <v>1751</v>
      </c>
      <c r="AV344" s="68" t="s">
        <v>1751</v>
      </c>
      <c r="AW344" s="68" t="s">
        <v>1751</v>
      </c>
      <c r="AX344" s="68" t="s">
        <v>1751</v>
      </c>
      <c r="AY344" s="68" t="s">
        <v>1751</v>
      </c>
      <c r="AZ344" s="68" t="s">
        <v>1751</v>
      </c>
      <c r="BA344" s="68" t="s">
        <v>1751</v>
      </c>
      <c r="BB344" s="68" t="s">
        <v>1751</v>
      </c>
      <c r="BC344" s="68" t="s">
        <v>1751</v>
      </c>
      <c r="BD344" s="68" t="s">
        <v>1751</v>
      </c>
      <c r="BE344" s="68" t="s">
        <v>1751</v>
      </c>
      <c r="BF344" s="68" t="s">
        <v>1751</v>
      </c>
      <c r="BG344" s="68" t="s">
        <v>1751</v>
      </c>
      <c r="BH344" s="68" t="s">
        <v>1751</v>
      </c>
      <c r="BI344" s="68" t="s">
        <v>1751</v>
      </c>
      <c r="BJ344" s="68" t="s">
        <v>1751</v>
      </c>
      <c r="BK344" s="68" t="s">
        <v>1751</v>
      </c>
      <c r="BL344" s="68" t="s">
        <v>1751</v>
      </c>
      <c r="BM344" s="68" t="s">
        <v>1751</v>
      </c>
    </row>
    <row r="345" spans="1:65">
      <c r="A345" s="132">
        <v>45243</v>
      </c>
      <c r="B345" s="68" t="s">
        <v>1751</v>
      </c>
      <c r="C345" s="68" t="s">
        <v>1751</v>
      </c>
      <c r="D345" s="68" t="s">
        <v>1751</v>
      </c>
      <c r="E345" s="68" t="s">
        <v>1751</v>
      </c>
      <c r="F345" s="68" t="s">
        <v>1751</v>
      </c>
      <c r="G345" s="68" t="s">
        <v>1751</v>
      </c>
      <c r="H345" s="68" t="s">
        <v>1751</v>
      </c>
      <c r="I345" s="68" t="s">
        <v>1751</v>
      </c>
      <c r="J345" s="68" t="s">
        <v>1751</v>
      </c>
      <c r="K345" s="68" t="s">
        <v>1751</v>
      </c>
      <c r="L345" s="68" t="s">
        <v>1751</v>
      </c>
      <c r="M345" s="68" t="s">
        <v>1751</v>
      </c>
      <c r="N345" s="68" t="s">
        <v>1751</v>
      </c>
      <c r="O345" s="68" t="s">
        <v>1751</v>
      </c>
      <c r="P345" s="68" t="s">
        <v>1751</v>
      </c>
      <c r="Q345" s="68" t="s">
        <v>1751</v>
      </c>
      <c r="R345" s="68" t="s">
        <v>1751</v>
      </c>
      <c r="S345" s="68" t="s">
        <v>1751</v>
      </c>
      <c r="T345" s="68" t="s">
        <v>1751</v>
      </c>
      <c r="U345" s="68" t="s">
        <v>1751</v>
      </c>
      <c r="V345" s="68" t="s">
        <v>1751</v>
      </c>
      <c r="W345" s="68" t="s">
        <v>1751</v>
      </c>
      <c r="X345" s="68" t="s">
        <v>1751</v>
      </c>
      <c r="Y345" s="68" t="s">
        <v>1751</v>
      </c>
      <c r="Z345" s="68" t="s">
        <v>1751</v>
      </c>
      <c r="AA345" s="68" t="s">
        <v>1751</v>
      </c>
      <c r="AB345" s="68" t="s">
        <v>1751</v>
      </c>
      <c r="AC345" s="68" t="s">
        <v>1751</v>
      </c>
      <c r="AD345" s="68" t="s">
        <v>1751</v>
      </c>
      <c r="AE345" s="68" t="s">
        <v>1751</v>
      </c>
      <c r="AF345" s="68" t="s">
        <v>1751</v>
      </c>
      <c r="AG345" s="68" t="s">
        <v>1751</v>
      </c>
      <c r="AH345" s="68" t="s">
        <v>1751</v>
      </c>
      <c r="AI345" s="68" t="s">
        <v>1751</v>
      </c>
      <c r="AJ345" s="68" t="s">
        <v>1751</v>
      </c>
      <c r="AK345" s="68" t="s">
        <v>1751</v>
      </c>
      <c r="AL345" s="68" t="s">
        <v>1751</v>
      </c>
      <c r="AM345" s="68" t="s">
        <v>1751</v>
      </c>
      <c r="AN345" s="68" t="s">
        <v>1751</v>
      </c>
      <c r="AO345" s="68" t="s">
        <v>1751</v>
      </c>
      <c r="AP345" s="68" t="s">
        <v>1751</v>
      </c>
      <c r="AQ345" s="68" t="s">
        <v>1751</v>
      </c>
      <c r="AR345" s="68" t="s">
        <v>1751</v>
      </c>
      <c r="AS345" s="68" t="s">
        <v>1751</v>
      </c>
      <c r="AT345" s="68" t="s">
        <v>1751</v>
      </c>
      <c r="AU345" s="68" t="s">
        <v>1751</v>
      </c>
      <c r="AV345" s="68" t="s">
        <v>1751</v>
      </c>
      <c r="AW345" s="68" t="s">
        <v>1751</v>
      </c>
      <c r="AX345" s="68" t="s">
        <v>1751</v>
      </c>
      <c r="AY345" s="68" t="s">
        <v>1751</v>
      </c>
      <c r="AZ345" s="68" t="s">
        <v>1751</v>
      </c>
      <c r="BA345" s="68" t="s">
        <v>1751</v>
      </c>
      <c r="BB345" s="68" t="s">
        <v>1751</v>
      </c>
      <c r="BC345" s="68" t="s">
        <v>1751</v>
      </c>
      <c r="BD345" s="68" t="s">
        <v>1751</v>
      </c>
      <c r="BE345" s="68" t="s">
        <v>1751</v>
      </c>
      <c r="BF345" s="68" t="s">
        <v>1751</v>
      </c>
      <c r="BG345" s="68" t="s">
        <v>1751</v>
      </c>
      <c r="BH345" s="68" t="s">
        <v>1751</v>
      </c>
      <c r="BI345" s="68" t="s">
        <v>1751</v>
      </c>
      <c r="BJ345" s="68" t="s">
        <v>1751</v>
      </c>
      <c r="BK345" s="68" t="s">
        <v>1751</v>
      </c>
      <c r="BL345" s="68" t="s">
        <v>1751</v>
      </c>
      <c r="BM345" s="68" t="s">
        <v>1751</v>
      </c>
    </row>
    <row r="346" spans="1:65">
      <c r="A346" s="132">
        <v>45244</v>
      </c>
      <c r="B346" s="68" t="s">
        <v>1751</v>
      </c>
      <c r="C346" s="68" t="s">
        <v>1751</v>
      </c>
      <c r="D346" s="68" t="s">
        <v>1751</v>
      </c>
      <c r="E346" s="68" t="s">
        <v>1751</v>
      </c>
      <c r="F346" s="68" t="s">
        <v>1751</v>
      </c>
      <c r="G346" s="68" t="s">
        <v>1751</v>
      </c>
      <c r="H346" s="68" t="s">
        <v>1751</v>
      </c>
      <c r="I346" s="68" t="s">
        <v>1751</v>
      </c>
      <c r="J346" s="68" t="s">
        <v>1751</v>
      </c>
      <c r="K346" s="68" t="s">
        <v>1751</v>
      </c>
      <c r="L346" s="68" t="s">
        <v>1751</v>
      </c>
      <c r="M346" s="68" t="s">
        <v>1751</v>
      </c>
      <c r="N346" s="68" t="s">
        <v>1751</v>
      </c>
      <c r="O346" s="68" t="s">
        <v>1751</v>
      </c>
      <c r="P346" s="68" t="s">
        <v>1751</v>
      </c>
      <c r="Q346" s="68" t="s">
        <v>1751</v>
      </c>
      <c r="R346" s="68" t="s">
        <v>1751</v>
      </c>
      <c r="S346" s="68" t="s">
        <v>1751</v>
      </c>
      <c r="T346" s="68" t="s">
        <v>1751</v>
      </c>
      <c r="U346" s="68" t="s">
        <v>1751</v>
      </c>
      <c r="V346" s="68" t="s">
        <v>1751</v>
      </c>
      <c r="W346" s="68" t="s">
        <v>1751</v>
      </c>
      <c r="X346" s="68" t="s">
        <v>1751</v>
      </c>
      <c r="Y346" s="68" t="s">
        <v>1751</v>
      </c>
      <c r="Z346" s="68" t="s">
        <v>1751</v>
      </c>
      <c r="AA346" s="68" t="s">
        <v>1751</v>
      </c>
      <c r="AB346" s="68" t="s">
        <v>1751</v>
      </c>
      <c r="AC346" s="68" t="s">
        <v>1751</v>
      </c>
      <c r="AD346" s="68" t="s">
        <v>1751</v>
      </c>
      <c r="AE346" s="68" t="s">
        <v>1751</v>
      </c>
      <c r="AF346" s="68" t="s">
        <v>1751</v>
      </c>
      <c r="AG346" s="68" t="s">
        <v>1751</v>
      </c>
      <c r="AH346" s="68" t="s">
        <v>1751</v>
      </c>
      <c r="AI346" s="68" t="s">
        <v>1751</v>
      </c>
      <c r="AJ346" s="68" t="s">
        <v>1751</v>
      </c>
      <c r="AK346" s="68" t="s">
        <v>1751</v>
      </c>
      <c r="AL346" s="68" t="s">
        <v>1751</v>
      </c>
      <c r="AM346" s="68" t="s">
        <v>1751</v>
      </c>
      <c r="AN346" s="68" t="s">
        <v>1751</v>
      </c>
      <c r="AO346" s="68" t="s">
        <v>1751</v>
      </c>
      <c r="AP346" s="68" t="s">
        <v>1751</v>
      </c>
      <c r="AQ346" s="68" t="s">
        <v>1751</v>
      </c>
      <c r="AR346" s="68" t="s">
        <v>1751</v>
      </c>
      <c r="AS346" s="68" t="s">
        <v>1751</v>
      </c>
      <c r="AT346" s="68" t="s">
        <v>1751</v>
      </c>
      <c r="AU346" s="68" t="s">
        <v>1751</v>
      </c>
      <c r="AV346" s="68" t="s">
        <v>1751</v>
      </c>
      <c r="AW346" s="68" t="s">
        <v>1751</v>
      </c>
      <c r="AX346" s="68" t="s">
        <v>1751</v>
      </c>
      <c r="AY346" s="68" t="s">
        <v>1751</v>
      </c>
      <c r="AZ346" s="68" t="s">
        <v>1751</v>
      </c>
      <c r="BA346" s="68" t="s">
        <v>1751</v>
      </c>
      <c r="BB346" s="68" t="s">
        <v>1751</v>
      </c>
      <c r="BC346" s="68" t="s">
        <v>1751</v>
      </c>
      <c r="BD346" s="68" t="s">
        <v>1751</v>
      </c>
      <c r="BE346" s="68" t="s">
        <v>1751</v>
      </c>
      <c r="BF346" s="68" t="s">
        <v>1751</v>
      </c>
      <c r="BG346" s="68" t="s">
        <v>1751</v>
      </c>
      <c r="BH346" s="68" t="s">
        <v>1751</v>
      </c>
      <c r="BI346" s="68" t="s">
        <v>1751</v>
      </c>
      <c r="BJ346" s="68" t="s">
        <v>1751</v>
      </c>
      <c r="BK346" s="68" t="s">
        <v>1751</v>
      </c>
      <c r="BL346" s="68" t="s">
        <v>1751</v>
      </c>
      <c r="BM346" s="68" t="s">
        <v>1751</v>
      </c>
    </row>
    <row r="347" spans="1:65">
      <c r="A347" s="132">
        <v>45245</v>
      </c>
      <c r="B347" s="68" t="s">
        <v>1751</v>
      </c>
      <c r="C347" s="68" t="s">
        <v>1751</v>
      </c>
      <c r="D347" s="68" t="s">
        <v>1751</v>
      </c>
      <c r="E347" s="68" t="s">
        <v>1751</v>
      </c>
      <c r="F347" s="68" t="s">
        <v>1751</v>
      </c>
      <c r="G347" s="68" t="s">
        <v>1751</v>
      </c>
      <c r="H347" s="68" t="s">
        <v>1751</v>
      </c>
      <c r="I347" s="68" t="s">
        <v>1751</v>
      </c>
      <c r="J347" s="68" t="s">
        <v>1751</v>
      </c>
      <c r="K347" s="68" t="s">
        <v>1751</v>
      </c>
      <c r="L347" s="68" t="s">
        <v>1751</v>
      </c>
      <c r="M347" s="68" t="s">
        <v>1751</v>
      </c>
      <c r="N347" s="68" t="s">
        <v>1751</v>
      </c>
      <c r="O347" s="68" t="s">
        <v>1751</v>
      </c>
      <c r="P347" s="68" t="s">
        <v>1751</v>
      </c>
      <c r="Q347" s="68" t="s">
        <v>1751</v>
      </c>
      <c r="R347" s="68" t="s">
        <v>1751</v>
      </c>
      <c r="S347" s="68" t="s">
        <v>1751</v>
      </c>
      <c r="T347" s="68" t="s">
        <v>1751</v>
      </c>
      <c r="U347" s="68" t="s">
        <v>1751</v>
      </c>
      <c r="V347" s="68" t="s">
        <v>1751</v>
      </c>
      <c r="W347" s="68" t="s">
        <v>1751</v>
      </c>
      <c r="X347" s="68" t="s">
        <v>1751</v>
      </c>
      <c r="Y347" s="68" t="s">
        <v>1751</v>
      </c>
      <c r="Z347" s="68" t="s">
        <v>1751</v>
      </c>
      <c r="AA347" s="68" t="s">
        <v>1751</v>
      </c>
      <c r="AB347" s="68" t="s">
        <v>1751</v>
      </c>
      <c r="AC347" s="68" t="s">
        <v>1751</v>
      </c>
      <c r="AD347" s="68" t="s">
        <v>1751</v>
      </c>
      <c r="AE347" s="68" t="s">
        <v>1751</v>
      </c>
      <c r="AF347" s="68" t="s">
        <v>1751</v>
      </c>
      <c r="AG347" s="68" t="s">
        <v>1751</v>
      </c>
      <c r="AH347" s="68" t="s">
        <v>1751</v>
      </c>
      <c r="AI347" s="68" t="s">
        <v>1751</v>
      </c>
      <c r="AJ347" s="68" t="s">
        <v>1751</v>
      </c>
      <c r="AK347" s="68" t="s">
        <v>1751</v>
      </c>
      <c r="AL347" s="68" t="s">
        <v>1751</v>
      </c>
      <c r="AM347" s="68" t="s">
        <v>1751</v>
      </c>
      <c r="AN347" s="68" t="s">
        <v>1751</v>
      </c>
      <c r="AO347" s="68" t="s">
        <v>1751</v>
      </c>
      <c r="AP347" s="68" t="s">
        <v>1751</v>
      </c>
      <c r="AQ347" s="68" t="s">
        <v>1751</v>
      </c>
      <c r="AR347" s="68" t="s">
        <v>1751</v>
      </c>
      <c r="AS347" s="68" t="s">
        <v>1751</v>
      </c>
      <c r="AT347" s="68" t="s">
        <v>1751</v>
      </c>
      <c r="AU347" s="68" t="s">
        <v>1751</v>
      </c>
      <c r="AV347" s="68" t="s">
        <v>1751</v>
      </c>
      <c r="AW347" s="68" t="s">
        <v>1751</v>
      </c>
      <c r="AX347" s="68" t="s">
        <v>1751</v>
      </c>
      <c r="AY347" s="68" t="s">
        <v>1751</v>
      </c>
      <c r="AZ347" s="68" t="s">
        <v>1751</v>
      </c>
      <c r="BA347" s="68" t="s">
        <v>1751</v>
      </c>
      <c r="BB347" s="68" t="s">
        <v>1751</v>
      </c>
      <c r="BC347" s="68" t="s">
        <v>1751</v>
      </c>
      <c r="BD347" s="68" t="s">
        <v>1751</v>
      </c>
      <c r="BE347" s="68" t="s">
        <v>1751</v>
      </c>
      <c r="BF347" s="68" t="s">
        <v>1751</v>
      </c>
      <c r="BG347" s="68" t="s">
        <v>1751</v>
      </c>
      <c r="BH347" s="68" t="s">
        <v>1751</v>
      </c>
      <c r="BI347" s="68" t="s">
        <v>1751</v>
      </c>
      <c r="BJ347" s="68" t="s">
        <v>1751</v>
      </c>
      <c r="BK347" s="68" t="s">
        <v>1751</v>
      </c>
      <c r="BL347" s="68" t="s">
        <v>1751</v>
      </c>
      <c r="BM347" s="68" t="s">
        <v>1751</v>
      </c>
    </row>
    <row r="348" spans="1:65">
      <c r="A348" s="132">
        <v>45246</v>
      </c>
      <c r="B348" s="68" t="s">
        <v>1751</v>
      </c>
      <c r="C348" s="68" t="s">
        <v>1751</v>
      </c>
      <c r="D348" s="68" t="s">
        <v>1751</v>
      </c>
      <c r="E348" s="68" t="s">
        <v>1751</v>
      </c>
      <c r="F348" s="68" t="s">
        <v>1751</v>
      </c>
      <c r="G348" s="68" t="s">
        <v>1751</v>
      </c>
      <c r="H348" s="68" t="s">
        <v>1751</v>
      </c>
      <c r="I348" s="68" t="s">
        <v>1751</v>
      </c>
      <c r="J348" s="68" t="s">
        <v>1751</v>
      </c>
      <c r="K348" s="68" t="s">
        <v>1751</v>
      </c>
      <c r="L348" s="68" t="s">
        <v>1751</v>
      </c>
      <c r="M348" s="68" t="s">
        <v>1751</v>
      </c>
      <c r="N348" s="68" t="s">
        <v>1751</v>
      </c>
      <c r="O348" s="68" t="s">
        <v>1751</v>
      </c>
      <c r="P348" s="68" t="s">
        <v>1751</v>
      </c>
      <c r="Q348" s="68" t="s">
        <v>1751</v>
      </c>
      <c r="R348" s="68" t="s">
        <v>1751</v>
      </c>
      <c r="S348" s="68" t="s">
        <v>1751</v>
      </c>
      <c r="T348" s="68" t="s">
        <v>1751</v>
      </c>
      <c r="U348" s="68" t="s">
        <v>1751</v>
      </c>
      <c r="V348" s="68" t="s">
        <v>1751</v>
      </c>
      <c r="W348" s="68" t="s">
        <v>1751</v>
      </c>
      <c r="X348" s="68" t="s">
        <v>1751</v>
      </c>
      <c r="Y348" s="68" t="s">
        <v>1751</v>
      </c>
      <c r="Z348" s="68" t="s">
        <v>1751</v>
      </c>
      <c r="AA348" s="68" t="s">
        <v>1751</v>
      </c>
      <c r="AB348" s="68" t="s">
        <v>1751</v>
      </c>
      <c r="AC348" s="68" t="s">
        <v>1751</v>
      </c>
      <c r="AD348" s="68" t="s">
        <v>1751</v>
      </c>
      <c r="AE348" s="68" t="s">
        <v>1751</v>
      </c>
      <c r="AF348" s="68" t="s">
        <v>1751</v>
      </c>
      <c r="AG348" s="68" t="s">
        <v>1751</v>
      </c>
      <c r="AH348" s="68" t="s">
        <v>1751</v>
      </c>
      <c r="AI348" s="68" t="s">
        <v>1751</v>
      </c>
      <c r="AJ348" s="68" t="s">
        <v>1751</v>
      </c>
      <c r="AK348" s="68" t="s">
        <v>1751</v>
      </c>
      <c r="AL348" s="68" t="s">
        <v>1751</v>
      </c>
      <c r="AM348" s="68" t="s">
        <v>1751</v>
      </c>
      <c r="AN348" s="68" t="s">
        <v>1751</v>
      </c>
      <c r="AO348" s="68" t="s">
        <v>1751</v>
      </c>
      <c r="AP348" s="68" t="s">
        <v>1751</v>
      </c>
      <c r="AQ348" s="68" t="s">
        <v>1751</v>
      </c>
      <c r="AR348" s="68" t="s">
        <v>1751</v>
      </c>
      <c r="AS348" s="68" t="s">
        <v>1751</v>
      </c>
      <c r="AT348" s="68" t="s">
        <v>1751</v>
      </c>
      <c r="AU348" s="68" t="s">
        <v>1751</v>
      </c>
      <c r="AV348" s="68" t="s">
        <v>1751</v>
      </c>
      <c r="AW348" s="68" t="s">
        <v>1751</v>
      </c>
      <c r="AX348" s="68" t="s">
        <v>1751</v>
      </c>
      <c r="AY348" s="68" t="s">
        <v>1751</v>
      </c>
      <c r="AZ348" s="68" t="s">
        <v>1751</v>
      </c>
      <c r="BA348" s="68" t="s">
        <v>1751</v>
      </c>
      <c r="BB348" s="68" t="s">
        <v>1751</v>
      </c>
      <c r="BC348" s="68" t="s">
        <v>1751</v>
      </c>
      <c r="BD348" s="68" t="s">
        <v>1751</v>
      </c>
      <c r="BE348" s="68" t="s">
        <v>1751</v>
      </c>
      <c r="BF348" s="68" t="s">
        <v>1751</v>
      </c>
      <c r="BG348" s="68" t="s">
        <v>1751</v>
      </c>
      <c r="BH348" s="68" t="s">
        <v>1751</v>
      </c>
      <c r="BI348" s="68" t="s">
        <v>1751</v>
      </c>
      <c r="BJ348" s="68" t="s">
        <v>1751</v>
      </c>
      <c r="BK348" s="68" t="s">
        <v>1751</v>
      </c>
      <c r="BL348" s="68" t="s">
        <v>1751</v>
      </c>
      <c r="BM348" s="68" t="s">
        <v>1751</v>
      </c>
    </row>
    <row r="349" spans="1:65">
      <c r="A349" s="132">
        <v>45247</v>
      </c>
      <c r="B349" s="68" t="s">
        <v>1751</v>
      </c>
      <c r="C349" s="68" t="s">
        <v>1751</v>
      </c>
      <c r="D349" s="68" t="s">
        <v>1751</v>
      </c>
      <c r="E349" s="68" t="s">
        <v>1751</v>
      </c>
      <c r="F349" s="68" t="s">
        <v>1751</v>
      </c>
      <c r="G349" s="68" t="s">
        <v>1751</v>
      </c>
      <c r="H349" s="68" t="s">
        <v>1751</v>
      </c>
      <c r="I349" s="68" t="s">
        <v>1751</v>
      </c>
      <c r="J349" s="68" t="s">
        <v>1751</v>
      </c>
      <c r="K349" s="68" t="s">
        <v>1751</v>
      </c>
      <c r="L349" s="68" t="s">
        <v>1751</v>
      </c>
      <c r="M349" s="68" t="s">
        <v>1751</v>
      </c>
      <c r="N349" s="68" t="s">
        <v>1751</v>
      </c>
      <c r="O349" s="68" t="s">
        <v>1751</v>
      </c>
      <c r="P349" s="68" t="s">
        <v>1751</v>
      </c>
      <c r="Q349" s="68" t="s">
        <v>1751</v>
      </c>
      <c r="R349" s="68" t="s">
        <v>1751</v>
      </c>
      <c r="S349" s="68" t="s">
        <v>1751</v>
      </c>
      <c r="T349" s="68" t="s">
        <v>1751</v>
      </c>
      <c r="U349" s="68" t="s">
        <v>1751</v>
      </c>
      <c r="V349" s="68" t="s">
        <v>1751</v>
      </c>
      <c r="W349" s="68" t="s">
        <v>1751</v>
      </c>
      <c r="X349" s="68" t="s">
        <v>1751</v>
      </c>
      <c r="Y349" s="68" t="s">
        <v>1751</v>
      </c>
      <c r="Z349" s="68" t="s">
        <v>1751</v>
      </c>
      <c r="AA349" s="68" t="s">
        <v>1751</v>
      </c>
      <c r="AB349" s="68" t="s">
        <v>1751</v>
      </c>
      <c r="AC349" s="68" t="s">
        <v>1751</v>
      </c>
      <c r="AD349" s="68" t="s">
        <v>1751</v>
      </c>
      <c r="AE349" s="68" t="s">
        <v>1751</v>
      </c>
      <c r="AF349" s="68" t="s">
        <v>1751</v>
      </c>
      <c r="AG349" s="68" t="s">
        <v>1751</v>
      </c>
      <c r="AH349" s="68" t="s">
        <v>1751</v>
      </c>
      <c r="AI349" s="68" t="s">
        <v>1751</v>
      </c>
      <c r="AJ349" s="68" t="s">
        <v>1751</v>
      </c>
      <c r="AK349" s="68" t="s">
        <v>1751</v>
      </c>
      <c r="AL349" s="68" t="s">
        <v>1751</v>
      </c>
      <c r="AM349" s="68" t="s">
        <v>1751</v>
      </c>
      <c r="AN349" s="68" t="s">
        <v>1751</v>
      </c>
      <c r="AO349" s="68" t="s">
        <v>1751</v>
      </c>
      <c r="AP349" s="68" t="s">
        <v>1751</v>
      </c>
      <c r="AQ349" s="68" t="s">
        <v>1751</v>
      </c>
      <c r="AR349" s="68" t="s">
        <v>1751</v>
      </c>
      <c r="AS349" s="68" t="s">
        <v>1751</v>
      </c>
      <c r="AT349" s="68" t="s">
        <v>1751</v>
      </c>
      <c r="AU349" s="68" t="s">
        <v>1751</v>
      </c>
      <c r="AV349" s="68" t="s">
        <v>1751</v>
      </c>
      <c r="AW349" s="68" t="s">
        <v>1751</v>
      </c>
      <c r="AX349" s="68" t="s">
        <v>1751</v>
      </c>
      <c r="AY349" s="68" t="s">
        <v>1751</v>
      </c>
      <c r="AZ349" s="68" t="s">
        <v>1751</v>
      </c>
      <c r="BA349" s="68" t="s">
        <v>1751</v>
      </c>
      <c r="BB349" s="68" t="s">
        <v>1751</v>
      </c>
      <c r="BC349" s="68" t="s">
        <v>1751</v>
      </c>
      <c r="BD349" s="68" t="s">
        <v>1751</v>
      </c>
      <c r="BE349" s="68" t="s">
        <v>1751</v>
      </c>
      <c r="BF349" s="68" t="s">
        <v>1751</v>
      </c>
      <c r="BG349" s="68" t="s">
        <v>1751</v>
      </c>
      <c r="BH349" s="68" t="s">
        <v>1751</v>
      </c>
      <c r="BI349" s="68" t="s">
        <v>1751</v>
      </c>
      <c r="BJ349" s="68" t="s">
        <v>1751</v>
      </c>
      <c r="BK349" s="68" t="s">
        <v>1751</v>
      </c>
      <c r="BL349" s="68" t="s">
        <v>1751</v>
      </c>
      <c r="BM349" s="68" t="s">
        <v>1751</v>
      </c>
    </row>
    <row r="350" spans="1:65">
      <c r="A350" s="132">
        <v>45248</v>
      </c>
      <c r="B350" s="68" t="s">
        <v>1751</v>
      </c>
      <c r="C350" s="68" t="s">
        <v>1751</v>
      </c>
      <c r="D350" s="68" t="s">
        <v>1751</v>
      </c>
      <c r="E350" s="68" t="s">
        <v>1751</v>
      </c>
      <c r="F350" s="68" t="s">
        <v>1751</v>
      </c>
      <c r="G350" s="68" t="s">
        <v>1751</v>
      </c>
      <c r="H350" s="68" t="s">
        <v>1751</v>
      </c>
      <c r="I350" s="68" t="s">
        <v>1751</v>
      </c>
      <c r="J350" s="68" t="s">
        <v>1751</v>
      </c>
      <c r="K350" s="68" t="s">
        <v>1751</v>
      </c>
      <c r="L350" s="68" t="s">
        <v>1751</v>
      </c>
      <c r="M350" s="68" t="s">
        <v>1751</v>
      </c>
      <c r="N350" s="68" t="s">
        <v>1751</v>
      </c>
      <c r="O350" s="68" t="s">
        <v>1751</v>
      </c>
      <c r="P350" s="68" t="s">
        <v>1751</v>
      </c>
      <c r="Q350" s="68" t="s">
        <v>1751</v>
      </c>
      <c r="R350" s="68" t="s">
        <v>1751</v>
      </c>
      <c r="S350" s="68" t="s">
        <v>1751</v>
      </c>
      <c r="T350" s="68" t="s">
        <v>1751</v>
      </c>
      <c r="U350" s="68" t="s">
        <v>1751</v>
      </c>
      <c r="V350" s="68" t="s">
        <v>1751</v>
      </c>
      <c r="W350" s="68" t="s">
        <v>1751</v>
      </c>
      <c r="X350" s="68" t="s">
        <v>1751</v>
      </c>
      <c r="Y350" s="68" t="s">
        <v>1751</v>
      </c>
      <c r="Z350" s="68" t="s">
        <v>1751</v>
      </c>
      <c r="AA350" s="68" t="s">
        <v>1751</v>
      </c>
      <c r="AB350" s="68" t="s">
        <v>1751</v>
      </c>
      <c r="AC350" s="68" t="s">
        <v>1751</v>
      </c>
      <c r="AD350" s="68" t="s">
        <v>1751</v>
      </c>
      <c r="AE350" s="68" t="s">
        <v>1751</v>
      </c>
      <c r="AF350" s="68" t="s">
        <v>1751</v>
      </c>
      <c r="AG350" s="68" t="s">
        <v>1751</v>
      </c>
      <c r="AH350" s="68" t="s">
        <v>1751</v>
      </c>
      <c r="AI350" s="68" t="s">
        <v>1751</v>
      </c>
      <c r="AJ350" s="68" t="s">
        <v>1751</v>
      </c>
      <c r="AK350" s="68" t="s">
        <v>1751</v>
      </c>
      <c r="AL350" s="68" t="s">
        <v>1751</v>
      </c>
      <c r="AM350" s="68" t="s">
        <v>1751</v>
      </c>
      <c r="AN350" s="68" t="s">
        <v>1751</v>
      </c>
      <c r="AO350" s="68" t="s">
        <v>1751</v>
      </c>
      <c r="AP350" s="68" t="s">
        <v>1751</v>
      </c>
      <c r="AQ350" s="68" t="s">
        <v>1751</v>
      </c>
      <c r="AR350" s="68" t="s">
        <v>1751</v>
      </c>
      <c r="AS350" s="68" t="s">
        <v>1751</v>
      </c>
      <c r="AT350" s="68" t="s">
        <v>1751</v>
      </c>
      <c r="AU350" s="68" t="s">
        <v>1751</v>
      </c>
      <c r="AV350" s="68" t="s">
        <v>1751</v>
      </c>
      <c r="AW350" s="68" t="s">
        <v>1751</v>
      </c>
      <c r="AX350" s="68" t="s">
        <v>1751</v>
      </c>
      <c r="AY350" s="68" t="s">
        <v>1751</v>
      </c>
      <c r="AZ350" s="68" t="s">
        <v>1751</v>
      </c>
      <c r="BA350" s="68" t="s">
        <v>1751</v>
      </c>
      <c r="BB350" s="68" t="s">
        <v>1751</v>
      </c>
      <c r="BC350" s="68" t="s">
        <v>1751</v>
      </c>
      <c r="BD350" s="68" t="s">
        <v>1751</v>
      </c>
      <c r="BE350" s="68" t="s">
        <v>1751</v>
      </c>
      <c r="BF350" s="68" t="s">
        <v>1751</v>
      </c>
      <c r="BG350" s="68" t="s">
        <v>1751</v>
      </c>
      <c r="BH350" s="68" t="s">
        <v>1751</v>
      </c>
      <c r="BI350" s="68" t="s">
        <v>1751</v>
      </c>
      <c r="BJ350" s="68" t="s">
        <v>1751</v>
      </c>
      <c r="BK350" s="68" t="s">
        <v>1751</v>
      </c>
      <c r="BL350" s="68" t="s">
        <v>1751</v>
      </c>
      <c r="BM350" s="68" t="s">
        <v>1751</v>
      </c>
    </row>
    <row r="351" spans="1:65">
      <c r="A351" s="132">
        <v>45249</v>
      </c>
      <c r="B351" s="68" t="s">
        <v>1751</v>
      </c>
      <c r="C351" s="68" t="s">
        <v>1751</v>
      </c>
      <c r="D351" s="68" t="s">
        <v>1751</v>
      </c>
      <c r="E351" s="68" t="s">
        <v>1751</v>
      </c>
      <c r="F351" s="68" t="s">
        <v>1751</v>
      </c>
      <c r="G351" s="68" t="s">
        <v>1751</v>
      </c>
      <c r="H351" s="68" t="s">
        <v>1751</v>
      </c>
      <c r="I351" s="68" t="s">
        <v>1751</v>
      </c>
      <c r="J351" s="68" t="s">
        <v>1751</v>
      </c>
      <c r="K351" s="68" t="s">
        <v>1751</v>
      </c>
      <c r="L351" s="68" t="s">
        <v>1751</v>
      </c>
      <c r="M351" s="68" t="s">
        <v>1751</v>
      </c>
      <c r="N351" s="68" t="s">
        <v>1751</v>
      </c>
      <c r="O351" s="68" t="s">
        <v>1751</v>
      </c>
      <c r="P351" s="68" t="s">
        <v>1751</v>
      </c>
      <c r="Q351" s="68" t="s">
        <v>1751</v>
      </c>
      <c r="R351" s="68" t="s">
        <v>1751</v>
      </c>
      <c r="S351" s="68" t="s">
        <v>1751</v>
      </c>
      <c r="T351" s="68" t="s">
        <v>1751</v>
      </c>
      <c r="U351" s="68" t="s">
        <v>1751</v>
      </c>
      <c r="V351" s="68" t="s">
        <v>1751</v>
      </c>
      <c r="W351" s="68" t="s">
        <v>1751</v>
      </c>
      <c r="X351" s="68" t="s">
        <v>1751</v>
      </c>
      <c r="Y351" s="68" t="s">
        <v>1751</v>
      </c>
      <c r="Z351" s="68" t="s">
        <v>1751</v>
      </c>
      <c r="AA351" s="68" t="s">
        <v>1751</v>
      </c>
      <c r="AB351" s="68" t="s">
        <v>1751</v>
      </c>
      <c r="AC351" s="68" t="s">
        <v>1751</v>
      </c>
      <c r="AD351" s="68" t="s">
        <v>1751</v>
      </c>
      <c r="AE351" s="68" t="s">
        <v>1751</v>
      </c>
      <c r="AF351" s="68" t="s">
        <v>1751</v>
      </c>
      <c r="AG351" s="68" t="s">
        <v>1751</v>
      </c>
      <c r="AH351" s="68" t="s">
        <v>1751</v>
      </c>
      <c r="AI351" s="68" t="s">
        <v>1751</v>
      </c>
      <c r="AJ351" s="68" t="s">
        <v>1751</v>
      </c>
      <c r="AK351" s="68" t="s">
        <v>1751</v>
      </c>
      <c r="AL351" s="68" t="s">
        <v>1751</v>
      </c>
      <c r="AM351" s="68" t="s">
        <v>1751</v>
      </c>
      <c r="AN351" s="68" t="s">
        <v>1751</v>
      </c>
      <c r="AO351" s="68" t="s">
        <v>1751</v>
      </c>
      <c r="AP351" s="68" t="s">
        <v>1751</v>
      </c>
      <c r="AQ351" s="68" t="s">
        <v>1751</v>
      </c>
      <c r="AR351" s="68" t="s">
        <v>1751</v>
      </c>
      <c r="AS351" s="68" t="s">
        <v>1751</v>
      </c>
      <c r="AT351" s="68" t="s">
        <v>1751</v>
      </c>
      <c r="AU351" s="68" t="s">
        <v>1751</v>
      </c>
      <c r="AV351" s="68" t="s">
        <v>1751</v>
      </c>
      <c r="AW351" s="68" t="s">
        <v>1751</v>
      </c>
      <c r="AX351" s="68" t="s">
        <v>1751</v>
      </c>
      <c r="AY351" s="68" t="s">
        <v>1751</v>
      </c>
      <c r="AZ351" s="68" t="s">
        <v>1751</v>
      </c>
      <c r="BA351" s="68" t="s">
        <v>1751</v>
      </c>
      <c r="BB351" s="68" t="s">
        <v>1751</v>
      </c>
      <c r="BC351" s="68" t="s">
        <v>1751</v>
      </c>
      <c r="BD351" s="68" t="s">
        <v>1751</v>
      </c>
      <c r="BE351" s="68" t="s">
        <v>1751</v>
      </c>
      <c r="BF351" s="68" t="s">
        <v>1751</v>
      </c>
      <c r="BG351" s="68" t="s">
        <v>1751</v>
      </c>
      <c r="BH351" s="68" t="s">
        <v>1751</v>
      </c>
      <c r="BI351" s="68" t="s">
        <v>1751</v>
      </c>
      <c r="BJ351" s="68" t="s">
        <v>1751</v>
      </c>
      <c r="BK351" s="68" t="s">
        <v>1751</v>
      </c>
      <c r="BL351" s="68" t="s">
        <v>1751</v>
      </c>
      <c r="BM351" s="68" t="s">
        <v>1751</v>
      </c>
    </row>
    <row r="352" spans="1:65">
      <c r="A352" s="132">
        <v>45250</v>
      </c>
      <c r="B352" s="68">
        <v>199880</v>
      </c>
      <c r="C352" s="68" t="s">
        <v>1751</v>
      </c>
      <c r="D352" s="68" t="s">
        <v>1751</v>
      </c>
      <c r="E352" s="68" t="s">
        <v>1751</v>
      </c>
      <c r="F352" s="68" t="s">
        <v>1751</v>
      </c>
      <c r="G352" s="68">
        <v>19775</v>
      </c>
      <c r="H352" s="68" t="s">
        <v>1751</v>
      </c>
      <c r="I352" s="68" t="s">
        <v>1751</v>
      </c>
      <c r="J352" s="68" t="s">
        <v>1751</v>
      </c>
      <c r="K352" s="68" t="s">
        <v>1751</v>
      </c>
      <c r="L352" s="68">
        <v>135927.5</v>
      </c>
      <c r="M352" s="68" t="s">
        <v>1751</v>
      </c>
      <c r="N352" s="68" t="s">
        <v>1751</v>
      </c>
      <c r="O352" s="68" t="s">
        <v>1751</v>
      </c>
      <c r="P352" s="68" t="s">
        <v>1751</v>
      </c>
      <c r="Q352" s="68" t="s">
        <v>1751</v>
      </c>
      <c r="R352" s="68" t="s">
        <v>1751</v>
      </c>
      <c r="S352" s="68" t="s">
        <v>1751</v>
      </c>
      <c r="T352" s="68" t="s">
        <v>1751</v>
      </c>
      <c r="U352" s="68">
        <v>22775</v>
      </c>
      <c r="V352" s="68" t="s">
        <v>1751</v>
      </c>
      <c r="W352" s="68" t="s">
        <v>1751</v>
      </c>
      <c r="X352" s="68" t="s">
        <v>1751</v>
      </c>
      <c r="Y352" s="68" t="s">
        <v>1751</v>
      </c>
      <c r="Z352" s="68" t="s">
        <v>1751</v>
      </c>
      <c r="AA352" s="68" t="s">
        <v>1751</v>
      </c>
      <c r="AB352" s="68" t="s">
        <v>1751</v>
      </c>
      <c r="AC352" s="68">
        <v>490780</v>
      </c>
      <c r="AD352" s="68" t="s">
        <v>1751</v>
      </c>
      <c r="AE352" s="68" t="s">
        <v>1751</v>
      </c>
      <c r="AF352" s="68" t="s">
        <v>1751</v>
      </c>
      <c r="AG352" s="68">
        <v>46300</v>
      </c>
      <c r="AH352" s="68">
        <v>40687.5</v>
      </c>
      <c r="AI352" s="68" t="s">
        <v>1751</v>
      </c>
      <c r="AJ352" s="68">
        <v>76755</v>
      </c>
      <c r="AK352" s="68" t="s">
        <v>1751</v>
      </c>
      <c r="AL352" s="68" t="s">
        <v>1751</v>
      </c>
      <c r="AM352" s="68" t="s">
        <v>1751</v>
      </c>
      <c r="AN352" s="68" t="s">
        <v>1751</v>
      </c>
      <c r="AO352" s="68" t="s">
        <v>1751</v>
      </c>
      <c r="AP352" s="68" t="s">
        <v>1751</v>
      </c>
      <c r="AQ352" s="68" t="s">
        <v>1751</v>
      </c>
      <c r="AR352" s="68">
        <v>65164.9</v>
      </c>
      <c r="AS352" s="68" t="s">
        <v>1751</v>
      </c>
      <c r="AT352" s="68" t="s">
        <v>1751</v>
      </c>
      <c r="AU352" s="68" t="s">
        <v>1751</v>
      </c>
      <c r="AV352" s="68" t="s">
        <v>1751</v>
      </c>
      <c r="AW352" s="68" t="s">
        <v>1751</v>
      </c>
      <c r="AX352" s="68" t="s">
        <v>1751</v>
      </c>
      <c r="AY352" s="68">
        <v>20000</v>
      </c>
      <c r="AZ352" s="68" t="s">
        <v>1751</v>
      </c>
      <c r="BA352" s="68" t="s">
        <v>1751</v>
      </c>
      <c r="BB352" s="68" t="s">
        <v>1751</v>
      </c>
      <c r="BC352" s="68" t="s">
        <v>1751</v>
      </c>
      <c r="BD352" s="68" t="s">
        <v>1751</v>
      </c>
      <c r="BE352" s="68" t="s">
        <v>1751</v>
      </c>
      <c r="BF352" s="68" t="s">
        <v>1751</v>
      </c>
      <c r="BG352" s="68" t="s">
        <v>1751</v>
      </c>
      <c r="BH352" s="68" t="s">
        <v>1751</v>
      </c>
      <c r="BI352" s="68" t="s">
        <v>1751</v>
      </c>
      <c r="BJ352" s="68" t="s">
        <v>1751</v>
      </c>
      <c r="BK352" s="68" t="s">
        <v>1751</v>
      </c>
      <c r="BL352" s="68" t="s">
        <v>1751</v>
      </c>
      <c r="BM352" s="68" t="s">
        <v>1751</v>
      </c>
    </row>
    <row r="353" spans="1:65">
      <c r="A353" s="132">
        <v>45251</v>
      </c>
      <c r="B353" s="68" t="s">
        <v>1751</v>
      </c>
      <c r="C353" s="68" t="s">
        <v>1751</v>
      </c>
      <c r="D353" s="68" t="s">
        <v>1751</v>
      </c>
      <c r="E353" s="68" t="s">
        <v>1751</v>
      </c>
      <c r="F353" s="68">
        <v>20145</v>
      </c>
      <c r="G353" s="68" t="s">
        <v>1751</v>
      </c>
      <c r="H353" s="68" t="s">
        <v>1751</v>
      </c>
      <c r="I353" s="68">
        <v>65500</v>
      </c>
      <c r="J353" s="68">
        <v>58116</v>
      </c>
      <c r="K353" s="68">
        <v>20235</v>
      </c>
      <c r="L353" s="68">
        <v>22525</v>
      </c>
      <c r="M353" s="68" t="s">
        <v>1751</v>
      </c>
      <c r="N353" s="68" t="s">
        <v>1751</v>
      </c>
      <c r="O353" s="68" t="s">
        <v>1751</v>
      </c>
      <c r="P353" s="68" t="s">
        <v>1751</v>
      </c>
      <c r="Q353" s="68" t="s">
        <v>1751</v>
      </c>
      <c r="R353" s="68" t="s">
        <v>1751</v>
      </c>
      <c r="S353" s="68" t="s">
        <v>1751</v>
      </c>
      <c r="T353" s="68" t="s">
        <v>1751</v>
      </c>
      <c r="U353" s="68">
        <v>18120</v>
      </c>
      <c r="V353" s="68">
        <v>200000</v>
      </c>
      <c r="W353" s="68">
        <v>29270</v>
      </c>
      <c r="X353" s="68" t="s">
        <v>1751</v>
      </c>
      <c r="Y353" s="68" t="s">
        <v>1751</v>
      </c>
      <c r="Z353" s="68" t="s">
        <v>1751</v>
      </c>
      <c r="AA353" s="68" t="s">
        <v>1751</v>
      </c>
      <c r="AB353" s="68" t="s">
        <v>1751</v>
      </c>
      <c r="AC353" s="68">
        <v>135722</v>
      </c>
      <c r="AD353" s="68" t="s">
        <v>1751</v>
      </c>
      <c r="AE353" s="68">
        <v>24500</v>
      </c>
      <c r="AF353" s="68" t="s">
        <v>1751</v>
      </c>
      <c r="AG353" s="68" t="s">
        <v>1751</v>
      </c>
      <c r="AH353" s="68">
        <v>37316</v>
      </c>
      <c r="AI353" s="68" t="s">
        <v>1751</v>
      </c>
      <c r="AJ353" s="68" t="s">
        <v>1751</v>
      </c>
      <c r="AK353" s="68">
        <v>55959</v>
      </c>
      <c r="AL353" s="68" t="s">
        <v>1751</v>
      </c>
      <c r="AM353" s="68" t="s">
        <v>1751</v>
      </c>
      <c r="AN353" s="68" t="s">
        <v>1751</v>
      </c>
      <c r="AO353" s="68" t="s">
        <v>1751</v>
      </c>
      <c r="AP353" s="68" t="s">
        <v>1751</v>
      </c>
      <c r="AQ353" s="68" t="s">
        <v>1751</v>
      </c>
      <c r="AR353" s="68" t="s">
        <v>1751</v>
      </c>
      <c r="AS353" s="68" t="s">
        <v>1751</v>
      </c>
      <c r="AT353" s="68" t="s">
        <v>1751</v>
      </c>
      <c r="AU353" s="68" t="s">
        <v>1751</v>
      </c>
      <c r="AV353" s="68" t="s">
        <v>1751</v>
      </c>
      <c r="AW353" s="68" t="s">
        <v>1751</v>
      </c>
      <c r="AX353" s="68" t="s">
        <v>1751</v>
      </c>
      <c r="AY353" s="68" t="s">
        <v>1751</v>
      </c>
      <c r="AZ353" s="68" t="s">
        <v>1751</v>
      </c>
      <c r="BA353" s="68" t="s">
        <v>1751</v>
      </c>
      <c r="BB353" s="68" t="s">
        <v>1751</v>
      </c>
      <c r="BC353" s="68" t="s">
        <v>1751</v>
      </c>
      <c r="BD353" s="68" t="s">
        <v>1751</v>
      </c>
      <c r="BE353" s="68" t="s">
        <v>1751</v>
      </c>
      <c r="BF353" s="68" t="s">
        <v>1751</v>
      </c>
      <c r="BG353" s="68" t="s">
        <v>1751</v>
      </c>
      <c r="BH353" s="68" t="s">
        <v>1751</v>
      </c>
      <c r="BI353" s="68" t="s">
        <v>1751</v>
      </c>
      <c r="BJ353" s="68" t="s">
        <v>1751</v>
      </c>
      <c r="BK353" s="68" t="s">
        <v>1751</v>
      </c>
      <c r="BL353" s="68" t="s">
        <v>1751</v>
      </c>
      <c r="BM353" s="68" t="s">
        <v>1751</v>
      </c>
    </row>
    <row r="354" spans="1:65">
      <c r="A354" s="132">
        <v>45252</v>
      </c>
      <c r="B354" s="68">
        <v>455500</v>
      </c>
      <c r="C354" s="68">
        <v>185315</v>
      </c>
      <c r="D354" s="68">
        <v>21897.599999999999</v>
      </c>
      <c r="E354" s="68" t="s">
        <v>1751</v>
      </c>
      <c r="F354" s="68">
        <v>44330</v>
      </c>
      <c r="G354" s="68">
        <v>20075</v>
      </c>
      <c r="H354" s="68" t="s">
        <v>1751</v>
      </c>
      <c r="I354" s="68" t="s">
        <v>1751</v>
      </c>
      <c r="J354" s="68" t="s">
        <v>1751</v>
      </c>
      <c r="K354" s="68" t="s">
        <v>1751</v>
      </c>
      <c r="L354" s="68">
        <v>1152320</v>
      </c>
      <c r="M354" s="68" t="s">
        <v>1751</v>
      </c>
      <c r="N354" s="68" t="s">
        <v>1751</v>
      </c>
      <c r="O354" s="68">
        <v>20900</v>
      </c>
      <c r="P354" s="68" t="s">
        <v>1751</v>
      </c>
      <c r="Q354" s="68">
        <v>76237.5</v>
      </c>
      <c r="R354" s="68" t="s">
        <v>1751</v>
      </c>
      <c r="S354" s="68" t="s">
        <v>1751</v>
      </c>
      <c r="T354" s="68">
        <v>77600</v>
      </c>
      <c r="U354" s="68">
        <v>22202.5</v>
      </c>
      <c r="V354" s="68">
        <v>15075</v>
      </c>
      <c r="W354" s="68">
        <v>10047</v>
      </c>
      <c r="X354" s="68" t="s">
        <v>1751</v>
      </c>
      <c r="Y354" s="68" t="s">
        <v>1751</v>
      </c>
      <c r="Z354" s="68" t="s">
        <v>1751</v>
      </c>
      <c r="AA354" s="68" t="s">
        <v>1751</v>
      </c>
      <c r="AB354" s="68" t="s">
        <v>1751</v>
      </c>
      <c r="AC354" s="68">
        <v>212310</v>
      </c>
      <c r="AD354" s="68" t="s">
        <v>1751</v>
      </c>
      <c r="AE354" s="68">
        <v>238351</v>
      </c>
      <c r="AF354" s="68" t="s">
        <v>1751</v>
      </c>
      <c r="AG354" s="68" t="s">
        <v>1751</v>
      </c>
      <c r="AH354" s="68">
        <v>71429</v>
      </c>
      <c r="AI354" s="68" t="s">
        <v>1751</v>
      </c>
      <c r="AJ354" s="68">
        <v>399709.5</v>
      </c>
      <c r="AK354" s="68">
        <v>57400</v>
      </c>
      <c r="AL354" s="68" t="s">
        <v>1751</v>
      </c>
      <c r="AM354" s="68" t="s">
        <v>1751</v>
      </c>
      <c r="AN354" s="68" t="s">
        <v>1751</v>
      </c>
      <c r="AO354" s="68" t="s">
        <v>1751</v>
      </c>
      <c r="AP354" s="68" t="s">
        <v>1751</v>
      </c>
      <c r="AQ354" s="68">
        <v>19175</v>
      </c>
      <c r="AR354" s="68" t="s">
        <v>1751</v>
      </c>
      <c r="AS354" s="68" t="s">
        <v>1751</v>
      </c>
      <c r="AT354" s="68" t="s">
        <v>1751</v>
      </c>
      <c r="AU354" s="68" t="s">
        <v>1751</v>
      </c>
      <c r="AV354" s="68" t="s">
        <v>1751</v>
      </c>
      <c r="AW354" s="68" t="s">
        <v>1751</v>
      </c>
      <c r="AX354" s="68" t="s">
        <v>1751</v>
      </c>
      <c r="AY354" s="68">
        <v>154950</v>
      </c>
      <c r="AZ354" s="68" t="s">
        <v>1751</v>
      </c>
      <c r="BA354" s="68" t="s">
        <v>1751</v>
      </c>
      <c r="BB354" s="68" t="s">
        <v>1751</v>
      </c>
      <c r="BC354" s="68" t="s">
        <v>1751</v>
      </c>
      <c r="BD354" s="68" t="s">
        <v>1751</v>
      </c>
      <c r="BE354" s="68" t="s">
        <v>1751</v>
      </c>
      <c r="BF354" s="68" t="s">
        <v>1751</v>
      </c>
      <c r="BG354" s="68" t="s">
        <v>1751</v>
      </c>
      <c r="BH354" s="68" t="s">
        <v>1751</v>
      </c>
      <c r="BI354" s="68" t="s">
        <v>1751</v>
      </c>
      <c r="BJ354" s="68" t="s">
        <v>1751</v>
      </c>
      <c r="BK354" s="68" t="s">
        <v>1751</v>
      </c>
      <c r="BL354" s="68" t="s">
        <v>1751</v>
      </c>
      <c r="BM354" s="68" t="s">
        <v>1751</v>
      </c>
    </row>
    <row r="355" spans="1:65">
      <c r="A355" s="132">
        <v>45253</v>
      </c>
      <c r="B355" s="68">
        <v>216000</v>
      </c>
      <c r="C355" s="68" t="s">
        <v>1751</v>
      </c>
      <c r="D355" s="68" t="s">
        <v>1751</v>
      </c>
      <c r="E355" s="68">
        <v>124681</v>
      </c>
      <c r="F355" s="68" t="s">
        <v>1751</v>
      </c>
      <c r="G355" s="68" t="s">
        <v>1751</v>
      </c>
      <c r="H355" s="68" t="s">
        <v>1751</v>
      </c>
      <c r="I355" s="68" t="s">
        <v>1751</v>
      </c>
      <c r="J355" s="68">
        <v>20655</v>
      </c>
      <c r="K355" s="68">
        <v>16520</v>
      </c>
      <c r="L355" s="68">
        <v>595886</v>
      </c>
      <c r="M355" s="68" t="s">
        <v>1751</v>
      </c>
      <c r="N355" s="68" t="s">
        <v>1751</v>
      </c>
      <c r="O355" s="68" t="s">
        <v>1751</v>
      </c>
      <c r="P355" s="68">
        <v>112525</v>
      </c>
      <c r="Q355" s="68" t="s">
        <v>1751</v>
      </c>
      <c r="R355" s="68" t="s">
        <v>1751</v>
      </c>
      <c r="S355" s="68" t="s">
        <v>1751</v>
      </c>
      <c r="T355" s="68">
        <v>203217.5</v>
      </c>
      <c r="U355" s="68" t="s">
        <v>1751</v>
      </c>
      <c r="V355" s="68" t="s">
        <v>1751</v>
      </c>
      <c r="W355" s="68" t="s">
        <v>1751</v>
      </c>
      <c r="X355" s="68" t="s">
        <v>1751</v>
      </c>
      <c r="Y355" s="68" t="s">
        <v>1751</v>
      </c>
      <c r="Z355" s="68" t="s">
        <v>1751</v>
      </c>
      <c r="AA355" s="68">
        <v>24370</v>
      </c>
      <c r="AB355" s="68" t="s">
        <v>1751</v>
      </c>
      <c r="AC355" s="68">
        <v>255040</v>
      </c>
      <c r="AD355" s="68" t="s">
        <v>1751</v>
      </c>
      <c r="AE355" s="68">
        <v>118450</v>
      </c>
      <c r="AF355" s="68" t="s">
        <v>1751</v>
      </c>
      <c r="AG355" s="68">
        <v>9445</v>
      </c>
      <c r="AH355" s="68">
        <v>21167.5</v>
      </c>
      <c r="AI355" s="68" t="s">
        <v>1751</v>
      </c>
      <c r="AJ355" s="68">
        <v>819500</v>
      </c>
      <c r="AK355" s="68">
        <v>256115</v>
      </c>
      <c r="AL355" s="68">
        <v>23850</v>
      </c>
      <c r="AM355" s="68" t="s">
        <v>1751</v>
      </c>
      <c r="AN355" s="68" t="s">
        <v>1751</v>
      </c>
      <c r="AO355" s="68" t="s">
        <v>1751</v>
      </c>
      <c r="AP355" s="68" t="s">
        <v>1751</v>
      </c>
      <c r="AQ355" s="68" t="s">
        <v>1751</v>
      </c>
      <c r="AR355" s="68">
        <v>20225</v>
      </c>
      <c r="AS355" s="68" t="s">
        <v>1751</v>
      </c>
      <c r="AT355" s="68" t="s">
        <v>1751</v>
      </c>
      <c r="AU355" s="68" t="s">
        <v>1751</v>
      </c>
      <c r="AV355" s="68" t="s">
        <v>1751</v>
      </c>
      <c r="AW355" s="68" t="s">
        <v>1751</v>
      </c>
      <c r="AX355" s="68" t="s">
        <v>1751</v>
      </c>
      <c r="AY355" s="68" t="s">
        <v>1751</v>
      </c>
      <c r="AZ355" s="68" t="s">
        <v>1751</v>
      </c>
      <c r="BA355" s="68" t="s">
        <v>1751</v>
      </c>
      <c r="BB355" s="68" t="s">
        <v>1751</v>
      </c>
      <c r="BC355" s="68" t="s">
        <v>1751</v>
      </c>
      <c r="BD355" s="68" t="s">
        <v>1751</v>
      </c>
      <c r="BE355" s="68" t="s">
        <v>1751</v>
      </c>
      <c r="BF355" s="68" t="s">
        <v>1751</v>
      </c>
      <c r="BG355" s="68" t="s">
        <v>1751</v>
      </c>
      <c r="BH355" s="68" t="s">
        <v>1751</v>
      </c>
      <c r="BI355" s="68" t="s">
        <v>1751</v>
      </c>
      <c r="BJ355" s="68" t="s">
        <v>1751</v>
      </c>
      <c r="BK355" s="68" t="s">
        <v>1751</v>
      </c>
      <c r="BL355" s="68" t="s">
        <v>1751</v>
      </c>
      <c r="BM355" s="68" t="s">
        <v>1751</v>
      </c>
    </row>
    <row r="356" spans="1:65">
      <c r="A356" s="132">
        <v>45254</v>
      </c>
      <c r="B356" s="68" t="s">
        <v>1751</v>
      </c>
      <c r="C356" s="68" t="s">
        <v>1751</v>
      </c>
      <c r="D356" s="68" t="s">
        <v>1751</v>
      </c>
      <c r="E356" s="68" t="s">
        <v>1751</v>
      </c>
      <c r="F356" s="68" t="s">
        <v>1751</v>
      </c>
      <c r="G356" s="68" t="s">
        <v>1751</v>
      </c>
      <c r="H356" s="68" t="s">
        <v>1751</v>
      </c>
      <c r="I356" s="68" t="s">
        <v>1751</v>
      </c>
      <c r="J356" s="68" t="s">
        <v>1751</v>
      </c>
      <c r="K356" s="68" t="s">
        <v>1751</v>
      </c>
      <c r="L356" s="68" t="s">
        <v>1751</v>
      </c>
      <c r="M356" s="68" t="s">
        <v>1751</v>
      </c>
      <c r="N356" s="68" t="s">
        <v>1751</v>
      </c>
      <c r="O356" s="68" t="s">
        <v>1751</v>
      </c>
      <c r="P356" s="68" t="s">
        <v>1751</v>
      </c>
      <c r="Q356" s="68" t="s">
        <v>1751</v>
      </c>
      <c r="R356" s="68" t="s">
        <v>1751</v>
      </c>
      <c r="S356" s="68" t="s">
        <v>1751</v>
      </c>
      <c r="T356" s="68" t="s">
        <v>1751</v>
      </c>
      <c r="U356" s="68" t="s">
        <v>1751</v>
      </c>
      <c r="V356" s="68" t="s">
        <v>1751</v>
      </c>
      <c r="W356" s="68" t="s">
        <v>1751</v>
      </c>
      <c r="X356" s="68" t="s">
        <v>1751</v>
      </c>
      <c r="Y356" s="68" t="s">
        <v>1751</v>
      </c>
      <c r="Z356" s="68" t="s">
        <v>1751</v>
      </c>
      <c r="AA356" s="68" t="s">
        <v>1751</v>
      </c>
      <c r="AB356" s="68" t="s">
        <v>1751</v>
      </c>
      <c r="AC356" s="68" t="s">
        <v>1751</v>
      </c>
      <c r="AD356" s="68" t="s">
        <v>1751</v>
      </c>
      <c r="AE356" s="68" t="s">
        <v>1751</v>
      </c>
      <c r="AF356" s="68" t="s">
        <v>1751</v>
      </c>
      <c r="AG356" s="68" t="s">
        <v>1751</v>
      </c>
      <c r="AH356" s="68" t="s">
        <v>1751</v>
      </c>
      <c r="AI356" s="68" t="s">
        <v>1751</v>
      </c>
      <c r="AJ356" s="68" t="s">
        <v>1751</v>
      </c>
      <c r="AK356" s="68" t="s">
        <v>1751</v>
      </c>
      <c r="AL356" s="68" t="s">
        <v>1751</v>
      </c>
      <c r="AM356" s="68" t="s">
        <v>1751</v>
      </c>
      <c r="AN356" s="68" t="s">
        <v>1751</v>
      </c>
      <c r="AO356" s="68" t="s">
        <v>1751</v>
      </c>
      <c r="AP356" s="68" t="s">
        <v>1751</v>
      </c>
      <c r="AQ356" s="68" t="s">
        <v>1751</v>
      </c>
      <c r="AR356" s="68" t="s">
        <v>1751</v>
      </c>
      <c r="AS356" s="68" t="s">
        <v>1751</v>
      </c>
      <c r="AT356" s="68" t="s">
        <v>1751</v>
      </c>
      <c r="AU356" s="68" t="s">
        <v>1751</v>
      </c>
      <c r="AV356" s="68" t="s">
        <v>1751</v>
      </c>
      <c r="AW356" s="68" t="s">
        <v>1751</v>
      </c>
      <c r="AX356" s="68" t="s">
        <v>1751</v>
      </c>
      <c r="AY356" s="68" t="s">
        <v>1751</v>
      </c>
      <c r="AZ356" s="68" t="s">
        <v>1751</v>
      </c>
      <c r="BA356" s="68" t="s">
        <v>1751</v>
      </c>
      <c r="BB356" s="68" t="s">
        <v>1751</v>
      </c>
      <c r="BC356" s="68" t="s">
        <v>1751</v>
      </c>
      <c r="BD356" s="68" t="s">
        <v>1751</v>
      </c>
      <c r="BE356" s="68" t="s">
        <v>1751</v>
      </c>
      <c r="BF356" s="68" t="s">
        <v>1751</v>
      </c>
      <c r="BG356" s="68" t="s">
        <v>1751</v>
      </c>
      <c r="BH356" s="68" t="s">
        <v>1751</v>
      </c>
      <c r="BI356" s="68" t="s">
        <v>1751</v>
      </c>
      <c r="BJ356" s="68" t="s">
        <v>1751</v>
      </c>
      <c r="BK356" s="68" t="s">
        <v>1751</v>
      </c>
      <c r="BL356" s="68" t="s">
        <v>1751</v>
      </c>
      <c r="BM356" s="68" t="s">
        <v>1751</v>
      </c>
    </row>
    <row r="357" spans="1:65">
      <c r="A357" s="132">
        <v>45255</v>
      </c>
      <c r="B357" s="68" t="s">
        <v>1751</v>
      </c>
      <c r="C357" s="68" t="s">
        <v>1751</v>
      </c>
      <c r="D357" s="68" t="s">
        <v>1751</v>
      </c>
      <c r="E357" s="68" t="s">
        <v>1751</v>
      </c>
      <c r="F357" s="68" t="s">
        <v>1751</v>
      </c>
      <c r="G357" s="68" t="s">
        <v>1751</v>
      </c>
      <c r="H357" s="68" t="s">
        <v>1751</v>
      </c>
      <c r="I357" s="68" t="s">
        <v>1751</v>
      </c>
      <c r="J357" s="68" t="s">
        <v>1751</v>
      </c>
      <c r="K357" s="68" t="s">
        <v>1751</v>
      </c>
      <c r="L357" s="68" t="s">
        <v>1751</v>
      </c>
      <c r="M357" s="68" t="s">
        <v>1751</v>
      </c>
      <c r="N357" s="68" t="s">
        <v>1751</v>
      </c>
      <c r="O357" s="68" t="s">
        <v>1751</v>
      </c>
      <c r="P357" s="68" t="s">
        <v>1751</v>
      </c>
      <c r="Q357" s="68" t="s">
        <v>1751</v>
      </c>
      <c r="R357" s="68" t="s">
        <v>1751</v>
      </c>
      <c r="S357" s="68" t="s">
        <v>1751</v>
      </c>
      <c r="T357" s="68" t="s">
        <v>1751</v>
      </c>
      <c r="U357" s="68" t="s">
        <v>1751</v>
      </c>
      <c r="V357" s="68" t="s">
        <v>1751</v>
      </c>
      <c r="W357" s="68" t="s">
        <v>1751</v>
      </c>
      <c r="X357" s="68" t="s">
        <v>1751</v>
      </c>
      <c r="Y357" s="68" t="s">
        <v>1751</v>
      </c>
      <c r="Z357" s="68" t="s">
        <v>1751</v>
      </c>
      <c r="AA357" s="68" t="s">
        <v>1751</v>
      </c>
      <c r="AB357" s="68" t="s">
        <v>1751</v>
      </c>
      <c r="AC357" s="68" t="s">
        <v>1751</v>
      </c>
      <c r="AD357" s="68" t="s">
        <v>1751</v>
      </c>
      <c r="AE357" s="68" t="s">
        <v>1751</v>
      </c>
      <c r="AF357" s="68" t="s">
        <v>1751</v>
      </c>
      <c r="AG357" s="68" t="s">
        <v>1751</v>
      </c>
      <c r="AH357" s="68" t="s">
        <v>1751</v>
      </c>
      <c r="AI357" s="68" t="s">
        <v>1751</v>
      </c>
      <c r="AJ357" s="68" t="s">
        <v>1751</v>
      </c>
      <c r="AK357" s="68" t="s">
        <v>1751</v>
      </c>
      <c r="AL357" s="68" t="s">
        <v>1751</v>
      </c>
      <c r="AM357" s="68" t="s">
        <v>1751</v>
      </c>
      <c r="AN357" s="68" t="s">
        <v>1751</v>
      </c>
      <c r="AO357" s="68" t="s">
        <v>1751</v>
      </c>
      <c r="AP357" s="68" t="s">
        <v>1751</v>
      </c>
      <c r="AQ357" s="68" t="s">
        <v>1751</v>
      </c>
      <c r="AR357" s="68" t="s">
        <v>1751</v>
      </c>
      <c r="AS357" s="68" t="s">
        <v>1751</v>
      </c>
      <c r="AT357" s="68" t="s">
        <v>1751</v>
      </c>
      <c r="AU357" s="68" t="s">
        <v>1751</v>
      </c>
      <c r="AV357" s="68" t="s">
        <v>1751</v>
      </c>
      <c r="AW357" s="68" t="s">
        <v>1751</v>
      </c>
      <c r="AX357" s="68" t="s">
        <v>1751</v>
      </c>
      <c r="AY357" s="68" t="s">
        <v>1751</v>
      </c>
      <c r="AZ357" s="68" t="s">
        <v>1751</v>
      </c>
      <c r="BA357" s="68" t="s">
        <v>1751</v>
      </c>
      <c r="BB357" s="68" t="s">
        <v>1751</v>
      </c>
      <c r="BC357" s="68" t="s">
        <v>1751</v>
      </c>
      <c r="BD357" s="68" t="s">
        <v>1751</v>
      </c>
      <c r="BE357" s="68" t="s">
        <v>1751</v>
      </c>
      <c r="BF357" s="68" t="s">
        <v>1751</v>
      </c>
      <c r="BG357" s="68" t="s">
        <v>1751</v>
      </c>
      <c r="BH357" s="68" t="s">
        <v>1751</v>
      </c>
      <c r="BI357" s="68" t="s">
        <v>1751</v>
      </c>
      <c r="BJ357" s="68" t="s">
        <v>1751</v>
      </c>
      <c r="BK357" s="68" t="s">
        <v>1751</v>
      </c>
      <c r="BL357" s="68" t="s">
        <v>1751</v>
      </c>
      <c r="BM357" s="68" t="s">
        <v>1751</v>
      </c>
    </row>
    <row r="358" spans="1:65">
      <c r="A358" s="132">
        <v>45256</v>
      </c>
      <c r="B358" s="68" t="s">
        <v>1751</v>
      </c>
      <c r="C358" s="68" t="s">
        <v>1751</v>
      </c>
      <c r="D358" s="68" t="s">
        <v>1751</v>
      </c>
      <c r="E358" s="68" t="s">
        <v>1751</v>
      </c>
      <c r="F358" s="68" t="s">
        <v>1751</v>
      </c>
      <c r="G358" s="68" t="s">
        <v>1751</v>
      </c>
      <c r="H358" s="68">
        <v>20627.5</v>
      </c>
      <c r="I358" s="68">
        <v>20392.5</v>
      </c>
      <c r="J358" s="68">
        <v>20650</v>
      </c>
      <c r="K358" s="68">
        <v>20435</v>
      </c>
      <c r="L358" s="68">
        <v>248850</v>
      </c>
      <c r="M358" s="68">
        <v>24027.5</v>
      </c>
      <c r="N358" s="68" t="s">
        <v>1751</v>
      </c>
      <c r="O358" s="68" t="s">
        <v>1751</v>
      </c>
      <c r="P358" s="68">
        <v>22525</v>
      </c>
      <c r="Q358" s="68" t="s">
        <v>1751</v>
      </c>
      <c r="R358" s="68">
        <v>16075.2</v>
      </c>
      <c r="S358" s="68" t="s">
        <v>1751</v>
      </c>
      <c r="T358" s="68" t="s">
        <v>1751</v>
      </c>
      <c r="U358" s="68">
        <v>68000</v>
      </c>
      <c r="V358" s="68">
        <v>25000</v>
      </c>
      <c r="W358" s="68" t="s">
        <v>1751</v>
      </c>
      <c r="X358" s="68" t="s">
        <v>1751</v>
      </c>
      <c r="Y358" s="68" t="s">
        <v>1751</v>
      </c>
      <c r="Z358" s="68" t="s">
        <v>1751</v>
      </c>
      <c r="AA358" s="68" t="s">
        <v>1751</v>
      </c>
      <c r="AB358" s="68" t="s">
        <v>1751</v>
      </c>
      <c r="AC358" s="68" t="s">
        <v>1751</v>
      </c>
      <c r="AD358" s="68" t="s">
        <v>1751</v>
      </c>
      <c r="AE358" s="68" t="s">
        <v>1751</v>
      </c>
      <c r="AF358" s="68" t="s">
        <v>1751</v>
      </c>
      <c r="AG358" s="68">
        <v>23500</v>
      </c>
      <c r="AH358" s="68">
        <v>42000</v>
      </c>
      <c r="AI358" s="68">
        <v>50750</v>
      </c>
      <c r="AJ358" s="68">
        <v>33270</v>
      </c>
      <c r="AK358" s="68" t="s">
        <v>1751</v>
      </c>
      <c r="AL358" s="68" t="s">
        <v>1751</v>
      </c>
      <c r="AM358" s="68" t="s">
        <v>1751</v>
      </c>
      <c r="AN358" s="68" t="s">
        <v>1751</v>
      </c>
      <c r="AO358" s="68" t="s">
        <v>1751</v>
      </c>
      <c r="AP358" s="68" t="s">
        <v>1751</v>
      </c>
      <c r="AQ358" s="68" t="s">
        <v>1751</v>
      </c>
      <c r="AR358" s="68" t="s">
        <v>1751</v>
      </c>
      <c r="AS358" s="68" t="s">
        <v>1751</v>
      </c>
      <c r="AT358" s="68" t="s">
        <v>1751</v>
      </c>
      <c r="AU358" s="68" t="s">
        <v>1751</v>
      </c>
      <c r="AV358" s="68" t="s">
        <v>1751</v>
      </c>
      <c r="AW358" s="68" t="s">
        <v>1751</v>
      </c>
      <c r="AX358" s="68" t="s">
        <v>1751</v>
      </c>
      <c r="AY358" s="68" t="s">
        <v>1751</v>
      </c>
      <c r="AZ358" s="68">
        <v>39400</v>
      </c>
      <c r="BA358" s="68" t="s">
        <v>1751</v>
      </c>
      <c r="BB358" s="68" t="s">
        <v>1751</v>
      </c>
      <c r="BC358" s="68" t="s">
        <v>1751</v>
      </c>
      <c r="BD358" s="68" t="s">
        <v>1751</v>
      </c>
      <c r="BE358" s="68" t="s">
        <v>1751</v>
      </c>
      <c r="BF358" s="68" t="s">
        <v>1751</v>
      </c>
      <c r="BG358" s="68" t="s">
        <v>1751</v>
      </c>
      <c r="BH358" s="68" t="s">
        <v>1751</v>
      </c>
      <c r="BI358" s="68" t="s">
        <v>1751</v>
      </c>
      <c r="BJ358" s="68" t="s">
        <v>1751</v>
      </c>
      <c r="BK358" s="68" t="s">
        <v>1751</v>
      </c>
      <c r="BL358" s="68" t="s">
        <v>1751</v>
      </c>
      <c r="BM358" s="68" t="s">
        <v>1751</v>
      </c>
    </row>
  </sheetData>
  <conditionalFormatting sqref="BN2:XFD2">
    <cfRule type="duplicateValues" dxfId="11" priority="4"/>
  </conditionalFormatting>
  <conditionalFormatting sqref="A2:BF2">
    <cfRule type="duplicateValues" dxfId="10" priority="2"/>
  </conditionalFormatting>
  <conditionalFormatting sqref="BG2:BI2 BM2">
    <cfRule type="duplicateValues" dxfId="9" priority="3"/>
  </conditionalFormatting>
  <conditionalFormatting sqref="BJ2:BL2">
    <cfRule type="duplicateValues" dxfId="8"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55A12-3E2C-4124-8C08-DDE0929D108F}">
  <sheetPr codeName="Sheet34"/>
  <dimension ref="A1:BM358"/>
  <sheetViews>
    <sheetView workbookViewId="0">
      <pane xSplit="1" ySplit="2" topLeftCell="B349" activePane="bottomRight" state="frozen"/>
      <selection pane="topRight" activeCell="B1" sqref="B1"/>
      <selection pane="bottomLeft" activeCell="A3" sqref="A3"/>
      <selection pane="bottomRight" activeCell="B358" sqref="B358:BM358"/>
    </sheetView>
  </sheetViews>
  <sheetFormatPr defaultColWidth="8.85546875" defaultRowHeight="15"/>
  <cols>
    <col min="1" max="1" width="18.42578125" style="132" customWidth="1"/>
    <col min="2" max="2" width="8.5703125" style="68" bestFit="1" customWidth="1"/>
    <col min="3" max="3" width="11.42578125" style="68" bestFit="1" customWidth="1"/>
    <col min="4" max="5" width="8.5703125" style="68" bestFit="1" customWidth="1"/>
    <col min="6" max="6" width="8.140625" style="68" bestFit="1" customWidth="1"/>
    <col min="7" max="7" width="6.85546875" style="68" bestFit="1" customWidth="1"/>
    <col min="8" max="8" width="9.85546875" style="68" bestFit="1" customWidth="1"/>
    <col min="9" max="9" width="9.5703125" style="68" bestFit="1" customWidth="1"/>
    <col min="10" max="10" width="11.42578125" style="68" bestFit="1" customWidth="1"/>
    <col min="11" max="11" width="6.85546875" style="68" bestFit="1" customWidth="1"/>
    <col min="12" max="12" width="8.5703125" style="68" bestFit="1" customWidth="1"/>
    <col min="13" max="13" width="8.42578125" style="68" bestFit="1" customWidth="1"/>
    <col min="14" max="14" width="8.140625" style="68" bestFit="1" customWidth="1"/>
    <col min="15" max="15" width="9.85546875" style="68" bestFit="1" customWidth="1"/>
    <col min="16" max="16" width="9.42578125" style="68" bestFit="1" customWidth="1"/>
    <col min="17" max="17" width="11.140625" style="68" bestFit="1" customWidth="1"/>
    <col min="18" max="18" width="8.140625" style="68" bestFit="1" customWidth="1"/>
    <col min="19" max="19" width="8.5703125" style="68" bestFit="1" customWidth="1"/>
    <col min="20" max="20" width="10.5703125" style="68" bestFit="1" customWidth="1"/>
    <col min="21" max="21" width="8.42578125" style="68" bestFit="1" customWidth="1"/>
    <col min="22" max="22" width="8.5703125" style="68" bestFit="1" customWidth="1"/>
    <col min="23" max="24" width="8.140625" style="68" bestFit="1" customWidth="1"/>
    <col min="25" max="25" width="10.42578125" style="68" bestFit="1" customWidth="1"/>
    <col min="26" max="26" width="11.140625" style="68" bestFit="1" customWidth="1"/>
    <col min="27" max="27" width="8.85546875" style="68" bestFit="1" customWidth="1"/>
    <col min="28" max="28" width="8.42578125" style="68" bestFit="1" customWidth="1"/>
    <col min="29" max="29" width="10.5703125" style="68" bestFit="1" customWidth="1"/>
    <col min="30" max="30" width="9.5703125" style="68" bestFit="1" customWidth="1"/>
    <col min="31" max="31" width="8.5703125" style="68" bestFit="1" customWidth="1"/>
    <col min="32" max="32" width="8.140625" style="68" bestFit="1" customWidth="1"/>
    <col min="33" max="35" width="8.5703125" style="68" bestFit="1" customWidth="1"/>
    <col min="36" max="36" width="10.85546875" style="68" bestFit="1" customWidth="1"/>
    <col min="37" max="37" width="8.5703125" style="68" bestFit="1" customWidth="1"/>
    <col min="38" max="38" width="7.5703125" style="68" bestFit="1" customWidth="1"/>
    <col min="39" max="39" width="8.140625" style="68" bestFit="1" customWidth="1"/>
    <col min="40" max="40" width="8.42578125" style="68" bestFit="1" customWidth="1"/>
    <col min="41" max="41" width="8" style="68" bestFit="1" customWidth="1"/>
    <col min="42" max="42" width="12.42578125" style="68" bestFit="1" customWidth="1"/>
    <col min="43" max="43" width="8.5703125" style="68" bestFit="1" customWidth="1"/>
    <col min="44" max="44" width="11.85546875" style="68" bestFit="1" customWidth="1"/>
    <col min="45" max="45" width="10.5703125" style="68" bestFit="1" customWidth="1"/>
    <col min="46" max="46" width="9" style="68" bestFit="1" customWidth="1"/>
    <col min="47" max="47" width="13" style="68" bestFit="1" customWidth="1"/>
    <col min="48" max="50" width="9" style="68" bestFit="1" customWidth="1"/>
    <col min="51" max="52" width="9.140625" style="68" bestFit="1" customWidth="1"/>
    <col min="53" max="53" width="9" style="68" bestFit="1" customWidth="1"/>
    <col min="54" max="54" width="9.140625" style="68" bestFit="1" customWidth="1"/>
    <col min="55" max="61" width="9" style="68" bestFit="1" customWidth="1"/>
    <col min="62" max="64" width="9" style="68" customWidth="1"/>
    <col min="65" max="16384" width="8.85546875" style="68"/>
  </cols>
  <sheetData>
    <row r="1" spans="1:65">
      <c r="A1" s="130" t="s">
        <v>1631</v>
      </c>
      <c r="B1" s="127" t="str">
        <f>VLOOKUP(B$2,DailyDetails!$C:$AU,12,0)</f>
        <v/>
      </c>
      <c r="C1" s="127" t="str">
        <f>VLOOKUP(C$2,DailyDetails!$C:$AU,12,0)</f>
        <v/>
      </c>
      <c r="D1" s="127" t="str">
        <f>VLOOKUP(D$2,DailyDetails!$C:$AU,12,0)</f>
        <v/>
      </c>
      <c r="E1" s="127" t="str">
        <f>VLOOKUP(E$2,DailyDetails!$C:$AU,12,0)</f>
        <v/>
      </c>
      <c r="F1" s="127" t="str">
        <f>VLOOKUP(F$2,DailyDetails!$C:$AU,12,0)</f>
        <v/>
      </c>
      <c r="G1" s="127" t="str">
        <f>VLOOKUP(G$2,DailyDetails!$C:$AU,12,0)</f>
        <v/>
      </c>
      <c r="H1" s="127">
        <f>VLOOKUP(H$2,DailyDetails!$C:$AU,12,0)</f>
        <v>1</v>
      </c>
      <c r="I1" s="127">
        <f>VLOOKUP(I$2,DailyDetails!$C:$AU,12,0)</f>
        <v>1</v>
      </c>
      <c r="J1" s="127">
        <f>VLOOKUP(J$2,DailyDetails!$C:$AU,12,0)</f>
        <v>1</v>
      </c>
      <c r="K1" s="127">
        <f>VLOOKUP(K$2,DailyDetails!$C:$AU,12,0)</f>
        <v>1</v>
      </c>
      <c r="L1" s="127">
        <f>VLOOKUP(L$2,DailyDetails!$C:$AU,12,0)</f>
        <v>4</v>
      </c>
      <c r="M1" s="127">
        <f>VLOOKUP(M$2,DailyDetails!$C:$AU,12,0)</f>
        <v>1</v>
      </c>
      <c r="N1" s="127" t="str">
        <f>VLOOKUP(N$2,DailyDetails!$C:$AU,12,0)</f>
        <v/>
      </c>
      <c r="O1" s="127" t="str">
        <f>VLOOKUP(O$2,DailyDetails!$C:$AU,12,0)</f>
        <v/>
      </c>
      <c r="P1" s="127">
        <f>VLOOKUP(P$2,DailyDetails!$C:$AU,12,0)</f>
        <v>1</v>
      </c>
      <c r="Q1" s="127" t="str">
        <f>VLOOKUP(Q$2,DailyDetails!$C:$AU,12,0)</f>
        <v/>
      </c>
      <c r="R1" s="127">
        <f>VLOOKUP(R$2,DailyDetails!$C:$AU,12,0)</f>
        <v>1</v>
      </c>
      <c r="S1" s="127" t="str">
        <f>VLOOKUP(S$2,DailyDetails!$C:$AU,12,0)</f>
        <v/>
      </c>
      <c r="T1" s="127" t="str">
        <f>VLOOKUP(T$2,DailyDetails!$C:$AU,12,0)</f>
        <v/>
      </c>
      <c r="U1" s="127">
        <f>VLOOKUP(U$2,DailyDetails!$C:$AU,12,0)</f>
        <v>3</v>
      </c>
      <c r="V1" s="127">
        <f>VLOOKUP(V$2,DailyDetails!$C:$AU,12,0)</f>
        <v>1</v>
      </c>
      <c r="W1" s="127" t="str">
        <f>VLOOKUP(W$2,DailyDetails!$C:$AU,12,0)</f>
        <v/>
      </c>
      <c r="X1" s="127" t="str">
        <f>VLOOKUP(X$2,DailyDetails!$C:$AU,12,0)</f>
        <v/>
      </c>
      <c r="Y1" s="127" t="str">
        <f>VLOOKUP(Y$2,DailyDetails!$C:$AU,12,0)</f>
        <v/>
      </c>
      <c r="Z1" s="127" t="str">
        <f>VLOOKUP(Z$2,DailyDetails!$C:$AU,12,0)</f>
        <v/>
      </c>
      <c r="AA1" s="127" t="str">
        <f>VLOOKUP(AA$2,DailyDetails!$C:$AU,12,0)</f>
        <v/>
      </c>
      <c r="AB1" s="127" t="str">
        <f>VLOOKUP(AB$2,DailyDetails!$C:$AU,12,0)</f>
        <v/>
      </c>
      <c r="AC1" s="127" t="str">
        <f>VLOOKUP(AC$2,DailyDetails!$C:$AU,12,0)</f>
        <v/>
      </c>
      <c r="AD1" s="127" t="str">
        <f>VLOOKUP(AD$2,DailyDetails!$C:$AU,12,0)</f>
        <v/>
      </c>
      <c r="AE1" s="127" t="str">
        <f>VLOOKUP(AE$2,DailyDetails!$C:$AU,12,0)</f>
        <v/>
      </c>
      <c r="AF1" s="127" t="str">
        <f>VLOOKUP(AF$2,DailyDetails!$C:$AU,12,0)</f>
        <v/>
      </c>
      <c r="AG1" s="127">
        <f>VLOOKUP(AG$2,DailyDetails!$C:$AU,12,0)</f>
        <v>1</v>
      </c>
      <c r="AH1" s="127">
        <f>VLOOKUP(AH$2,DailyDetails!$C:$AU,12,0)</f>
        <v>2</v>
      </c>
      <c r="AI1" s="127">
        <f>VLOOKUP(AI$2,DailyDetails!$C:$AU,12,0)</f>
        <v>2</v>
      </c>
      <c r="AJ1" s="127">
        <f>VLOOKUP(AJ$2,DailyDetails!$C:$AU,12,0)</f>
        <v>2</v>
      </c>
      <c r="AK1" s="127" t="str">
        <f>VLOOKUP(AK$2,DailyDetails!$C:$AU,12,0)</f>
        <v/>
      </c>
      <c r="AL1" s="127" t="str">
        <f>VLOOKUP(AL$2,DailyDetails!$C:$AU,12,0)</f>
        <v/>
      </c>
      <c r="AM1" s="127" t="str">
        <f>VLOOKUP(AM$2,DailyDetails!$C:$AU,12,0)</f>
        <v/>
      </c>
      <c r="AN1" s="127" t="str">
        <f>VLOOKUP(AN$2,DailyDetails!$C:$AU,12,0)</f>
        <v/>
      </c>
      <c r="AO1" s="127" t="str">
        <f>VLOOKUP(AO$2,DailyDetails!$C:$AU,12,0)</f>
        <v/>
      </c>
      <c r="AP1" s="127" t="str">
        <f>VLOOKUP(AP$2,DailyDetails!$C:$AU,12,0)</f>
        <v/>
      </c>
      <c r="AQ1" s="127" t="str">
        <f>VLOOKUP(AQ$2,DailyDetails!$C:$AU,12,0)</f>
        <v/>
      </c>
      <c r="AR1" s="127" t="str">
        <f>VLOOKUP(AR$2,DailyDetails!$C:$AU,12,0)</f>
        <v/>
      </c>
      <c r="AS1" s="127" t="str">
        <f>VLOOKUP(AS$2,DailyDetails!$C:$AU,12,0)</f>
        <v/>
      </c>
      <c r="AT1" s="127" t="str">
        <f>VLOOKUP(AT$2,DailyDetails!$C:$AU,12,0)</f>
        <v/>
      </c>
      <c r="AU1" s="127" t="str">
        <f>VLOOKUP(AU$2,DailyDetails!$C:$AU,12,0)</f>
        <v/>
      </c>
      <c r="AV1" s="127" t="str">
        <f>VLOOKUP(AV$2,DailyDetails!$C:$AU,12,0)</f>
        <v/>
      </c>
      <c r="AW1" s="127" t="str">
        <f>VLOOKUP(AW$2,DailyDetails!$C:$AU,12,0)</f>
        <v/>
      </c>
      <c r="AX1" s="127" t="str">
        <f>VLOOKUP(AX$2,DailyDetails!$C:$AU,12,0)</f>
        <v/>
      </c>
      <c r="AY1" s="127" t="str">
        <f>VLOOKUP(AY$2,DailyDetails!$C:$AU,12,0)</f>
        <v/>
      </c>
      <c r="AZ1" s="127">
        <f>VLOOKUP(AZ$2,DailyDetails!$C:$AU,12,0)</f>
        <v>2</v>
      </c>
      <c r="BA1" s="127" t="str">
        <f>VLOOKUP(BA$2,DailyDetails!$C:$AU,12,0)</f>
        <v/>
      </c>
      <c r="BB1" s="127" t="str">
        <f>VLOOKUP(BB$2,DailyDetails!$C:$AU,12,0)</f>
        <v/>
      </c>
      <c r="BC1" s="127" t="str">
        <f>VLOOKUP(BC$2,DailyDetails!$C:$AU,12,0)</f>
        <v/>
      </c>
      <c r="BD1" s="127" t="str">
        <f>VLOOKUP(BD$2,DailyDetails!$C:$AU,12,0)</f>
        <v/>
      </c>
      <c r="BE1" s="127" t="str">
        <f>VLOOKUP(BE$2,DailyDetails!$C:$AU,12,0)</f>
        <v/>
      </c>
      <c r="BF1" s="127" t="str">
        <f>VLOOKUP(BF$2,DailyDetails!$C:$AU,12,0)</f>
        <v/>
      </c>
      <c r="BG1" s="127" t="str">
        <f>VLOOKUP(BG$2,DailyDetails!$C:$AU,12,0)</f>
        <v/>
      </c>
      <c r="BH1" s="127" t="str">
        <f>VLOOKUP(BH$2,DailyDetails!$C:$AU,12,0)</f>
        <v/>
      </c>
      <c r="BI1" s="127" t="str">
        <f>VLOOKUP(BI$2,DailyDetails!$C:$AU,12,0)</f>
        <v/>
      </c>
      <c r="BJ1" s="127" t="str">
        <f>VLOOKUP(BJ$2,DailyDetails!$C:$AU,12,0)</f>
        <v/>
      </c>
      <c r="BK1" s="127" t="str">
        <f>VLOOKUP(BK$2,DailyDetails!$C:$AU,12,0)</f>
        <v/>
      </c>
      <c r="BL1" s="127" t="str">
        <f>VLOOKUP(BL$2,DailyDetails!$C:$AU,12,0)</f>
        <v/>
      </c>
      <c r="BM1" s="127" t="str">
        <f>VLOOKUP(BM$2,DailyDetails!$C:$AU,12,0)</f>
        <v/>
      </c>
    </row>
    <row r="2" spans="1:65" ht="44.1" customHeight="1">
      <c r="A2" s="131" t="s">
        <v>205</v>
      </c>
      <c r="B2" s="123" t="s">
        <v>1480</v>
      </c>
      <c r="C2" s="123" t="s">
        <v>1409</v>
      </c>
      <c r="D2" s="123" t="s">
        <v>1386</v>
      </c>
      <c r="E2" s="123" t="s">
        <v>1421</v>
      </c>
      <c r="F2" s="123" t="s">
        <v>1484</v>
      </c>
      <c r="G2" s="123" t="s">
        <v>1489</v>
      </c>
      <c r="H2" s="123" t="s">
        <v>1525</v>
      </c>
      <c r="I2" s="123" t="s">
        <v>1526</v>
      </c>
      <c r="J2" s="123" t="s">
        <v>1544</v>
      </c>
      <c r="K2" s="123" t="s">
        <v>1581</v>
      </c>
      <c r="L2" s="123" t="s">
        <v>1649</v>
      </c>
      <c r="M2" s="123" t="s">
        <v>1274</v>
      </c>
      <c r="N2" s="123" t="s">
        <v>1278</v>
      </c>
      <c r="O2" s="123" t="s">
        <v>1576</v>
      </c>
      <c r="P2" s="123" t="s">
        <v>1445</v>
      </c>
      <c r="Q2" s="123" t="s">
        <v>1348</v>
      </c>
      <c r="R2" s="123" t="s">
        <v>1277</v>
      </c>
      <c r="S2" s="123" t="s">
        <v>1279</v>
      </c>
      <c r="T2" s="123" t="s">
        <v>1297</v>
      </c>
      <c r="U2" s="123" t="s">
        <v>1653</v>
      </c>
      <c r="V2" s="123" t="s">
        <v>1375</v>
      </c>
      <c r="W2" s="123" t="s">
        <v>1404</v>
      </c>
      <c r="X2" s="123" t="s">
        <v>1459</v>
      </c>
      <c r="Y2" s="123" t="s">
        <v>1355</v>
      </c>
      <c r="Z2" s="123" t="s">
        <v>1456</v>
      </c>
      <c r="AA2" s="123" t="s">
        <v>1463</v>
      </c>
      <c r="AB2" s="123" t="s">
        <v>1280</v>
      </c>
      <c r="AC2" s="123" t="s">
        <v>1377</v>
      </c>
      <c r="AD2" s="123" t="s">
        <v>1327</v>
      </c>
      <c r="AE2" s="123" t="s">
        <v>1449</v>
      </c>
      <c r="AF2" s="123" t="s">
        <v>112</v>
      </c>
      <c r="AG2" s="123" t="s">
        <v>1658</v>
      </c>
      <c r="AH2" s="123" t="s">
        <v>1595</v>
      </c>
      <c r="AI2" s="123" t="s">
        <v>319</v>
      </c>
      <c r="AJ2" s="123" t="s">
        <v>447</v>
      </c>
      <c r="AK2" s="123" t="s">
        <v>1663</v>
      </c>
      <c r="AL2" s="123" t="s">
        <v>1454</v>
      </c>
      <c r="AM2" s="123" t="s">
        <v>1666</v>
      </c>
      <c r="AN2" s="123" t="s">
        <v>1670</v>
      </c>
      <c r="AO2" s="123" t="s">
        <v>1674</v>
      </c>
      <c r="AP2" s="123" t="s">
        <v>1424</v>
      </c>
      <c r="AQ2" s="123" t="s">
        <v>1513</v>
      </c>
      <c r="AR2" s="123" t="s">
        <v>1679</v>
      </c>
      <c r="AS2" s="123" t="s">
        <v>1388</v>
      </c>
      <c r="AT2" s="123" t="s">
        <v>1518</v>
      </c>
      <c r="AU2" s="123" t="s">
        <v>1527</v>
      </c>
      <c r="AV2" s="123" t="s">
        <v>1562</v>
      </c>
      <c r="AW2" s="123" t="s">
        <v>1536</v>
      </c>
      <c r="AX2" s="123" t="s">
        <v>1538</v>
      </c>
      <c r="AY2" s="123" t="s">
        <v>1502</v>
      </c>
      <c r="AZ2" s="123" t="s">
        <v>1504</v>
      </c>
      <c r="BA2" s="123" t="s">
        <v>1472</v>
      </c>
      <c r="BB2" s="123" t="s">
        <v>1328</v>
      </c>
      <c r="BC2" s="123" t="s">
        <v>111</v>
      </c>
      <c r="BD2" s="123" t="s">
        <v>1785</v>
      </c>
      <c r="BE2" s="123" t="s">
        <v>1781</v>
      </c>
      <c r="BF2" s="123" t="s">
        <v>1867</v>
      </c>
      <c r="BG2" s="123" t="s">
        <v>1804</v>
      </c>
      <c r="BH2" s="123" t="s">
        <v>1815</v>
      </c>
      <c r="BI2" s="123" t="s">
        <v>1885</v>
      </c>
      <c r="BJ2" s="198" t="s">
        <v>2029</v>
      </c>
      <c r="BK2" s="198" t="s">
        <v>2027</v>
      </c>
      <c r="BL2" s="198" t="s">
        <v>2051</v>
      </c>
      <c r="BM2" s="123" t="s">
        <v>1897</v>
      </c>
    </row>
    <row r="3" spans="1:65">
      <c r="A3" s="132">
        <v>44865</v>
      </c>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row>
    <row r="4" spans="1:65">
      <c r="A4" s="132">
        <v>44866</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row>
    <row r="5" spans="1:65">
      <c r="A5" s="132">
        <v>44867</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c r="AQ5" s="96"/>
      <c r="AR5" s="96"/>
      <c r="AS5" s="96"/>
      <c r="AT5" s="96"/>
      <c r="AU5" s="96"/>
      <c r="AV5" s="96"/>
      <c r="AW5" s="96"/>
      <c r="AX5" s="96"/>
      <c r="AY5" s="96"/>
      <c r="AZ5" s="96"/>
      <c r="BA5" s="96"/>
      <c r="BB5" s="96"/>
      <c r="BC5" s="96"/>
      <c r="BD5" s="96"/>
      <c r="BE5" s="96"/>
      <c r="BF5" s="96"/>
      <c r="BG5" s="96"/>
      <c r="BH5" s="96"/>
      <c r="BI5" s="96"/>
      <c r="BJ5" s="96"/>
      <c r="BK5" s="96"/>
      <c r="BL5" s="96"/>
      <c r="BM5" s="96"/>
    </row>
    <row r="6" spans="1:65">
      <c r="A6" s="132">
        <v>44868</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row>
    <row r="7" spans="1:65">
      <c r="A7" s="132">
        <v>44871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96"/>
      <c r="AE7" s="96"/>
      <c r="AF7" s="96"/>
      <c r="AG7" s="96"/>
      <c r="AH7" s="96"/>
      <c r="AI7" s="96"/>
      <c r="AJ7" s="96"/>
      <c r="AK7" s="96"/>
      <c r="AL7" s="96"/>
      <c r="AM7" s="96"/>
      <c r="AN7" s="96"/>
      <c r="AO7" s="96"/>
      <c r="AP7" s="96"/>
      <c r="AQ7" s="96"/>
      <c r="AR7" s="96"/>
      <c r="AS7" s="96"/>
      <c r="AT7" s="96"/>
      <c r="AU7" s="96"/>
      <c r="AV7" s="96"/>
      <c r="AW7" s="96"/>
      <c r="AX7" s="96"/>
      <c r="AY7" s="96"/>
      <c r="AZ7" s="96"/>
      <c r="BA7" s="96"/>
      <c r="BB7" s="96"/>
      <c r="BC7" s="96"/>
      <c r="BD7" s="96"/>
      <c r="BE7" s="96"/>
      <c r="BF7" s="96"/>
      <c r="BG7" s="96"/>
      <c r="BH7" s="96"/>
      <c r="BI7" s="96"/>
      <c r="BJ7" s="96"/>
      <c r="BK7" s="96"/>
      <c r="BL7" s="96"/>
      <c r="BM7" s="96"/>
    </row>
    <row r="8" spans="1:65">
      <c r="A8" s="132">
        <v>44872</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96"/>
      <c r="AE8" s="96"/>
      <c r="AF8" s="96"/>
      <c r="AG8" s="96"/>
      <c r="AH8" s="96"/>
      <c r="AI8" s="96"/>
      <c r="AJ8" s="96"/>
      <c r="AK8" s="96"/>
      <c r="AL8" s="96"/>
      <c r="AM8" s="96"/>
      <c r="AN8" s="96"/>
      <c r="AO8" s="96"/>
      <c r="AP8" s="96"/>
      <c r="AQ8" s="96"/>
      <c r="AR8" s="96"/>
      <c r="AS8" s="96"/>
      <c r="AT8" s="96"/>
      <c r="AU8" s="96"/>
      <c r="AV8" s="96"/>
      <c r="AW8" s="96"/>
      <c r="AX8" s="96"/>
      <c r="AY8" s="96"/>
      <c r="AZ8" s="96"/>
      <c r="BA8" s="96"/>
      <c r="BB8" s="96"/>
      <c r="BC8" s="96"/>
      <c r="BD8" s="96"/>
      <c r="BE8" s="96"/>
      <c r="BF8" s="96"/>
      <c r="BG8" s="96"/>
      <c r="BH8" s="96"/>
      <c r="BI8" s="96"/>
      <c r="BJ8" s="96"/>
      <c r="BK8" s="96"/>
      <c r="BL8" s="96"/>
      <c r="BM8" s="96"/>
    </row>
    <row r="9" spans="1:65">
      <c r="A9" s="132">
        <v>44873</v>
      </c>
      <c r="B9" s="96"/>
      <c r="C9" s="96"/>
      <c r="D9" s="96"/>
      <c r="E9" s="96"/>
      <c r="F9" s="96"/>
      <c r="G9" s="96"/>
      <c r="H9" s="96"/>
      <c r="I9" s="96"/>
      <c r="J9" s="96"/>
      <c r="K9" s="96"/>
      <c r="L9" s="96"/>
      <c r="M9" s="96"/>
      <c r="N9" s="96"/>
      <c r="O9" s="96"/>
      <c r="P9" s="96"/>
      <c r="Q9" s="96"/>
      <c r="R9" s="96"/>
      <c r="S9" s="96"/>
      <c r="T9" s="96"/>
      <c r="U9" s="96"/>
      <c r="V9" s="96"/>
      <c r="W9" s="96"/>
      <c r="X9" s="96"/>
      <c r="Y9" s="96"/>
      <c r="Z9" s="96"/>
      <c r="AA9" s="96"/>
      <c r="AB9" s="96"/>
      <c r="AC9" s="96"/>
      <c r="AD9" s="96"/>
      <c r="AE9" s="96"/>
      <c r="AF9" s="96"/>
      <c r="AG9" s="96"/>
      <c r="AH9" s="96"/>
      <c r="AI9" s="96"/>
      <c r="AJ9" s="96"/>
      <c r="AK9" s="96"/>
      <c r="AL9" s="96"/>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row>
    <row r="10" spans="1:65">
      <c r="A10" s="132">
        <v>44874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c r="AG10" s="96"/>
      <c r="AH10" s="96"/>
      <c r="AI10" s="96"/>
      <c r="AJ10" s="96"/>
      <c r="AK10" s="96"/>
      <c r="AL10" s="96"/>
      <c r="AM10" s="96"/>
      <c r="AN10" s="96"/>
      <c r="AO10" s="96"/>
      <c r="AP10" s="96"/>
      <c r="AQ10" s="96"/>
      <c r="AR10" s="96"/>
      <c r="AS10" s="96"/>
      <c r="AT10" s="96"/>
      <c r="AU10" s="96"/>
      <c r="AV10" s="96"/>
      <c r="AW10" s="96"/>
      <c r="AX10" s="96"/>
      <c r="AY10" s="96"/>
      <c r="AZ10" s="96"/>
      <c r="BA10" s="96"/>
      <c r="BB10" s="96"/>
      <c r="BC10" s="96"/>
      <c r="BD10" s="96"/>
      <c r="BE10" s="96"/>
      <c r="BF10" s="96"/>
      <c r="BG10" s="96"/>
      <c r="BH10" s="96"/>
      <c r="BI10" s="96"/>
      <c r="BJ10" s="96"/>
      <c r="BK10" s="96"/>
      <c r="BL10" s="96"/>
      <c r="BM10" s="96"/>
    </row>
    <row r="11" spans="1:65">
      <c r="A11" s="132">
        <v>44875</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c r="AF11" s="96"/>
      <c r="AG11" s="96"/>
      <c r="AH11" s="96"/>
      <c r="AI11" s="96"/>
      <c r="AJ11" s="96"/>
      <c r="AK11" s="96"/>
      <c r="AL11" s="96"/>
      <c r="AM11" s="96"/>
      <c r="AN11" s="96"/>
      <c r="AO11" s="96"/>
      <c r="AP11" s="96"/>
      <c r="AQ11" s="96"/>
      <c r="AR11" s="96"/>
      <c r="AS11" s="96"/>
      <c r="AT11" s="96"/>
      <c r="AU11" s="96"/>
      <c r="AV11" s="96"/>
      <c r="AW11" s="96"/>
      <c r="AX11" s="96"/>
      <c r="AY11" s="96"/>
      <c r="AZ11" s="96"/>
      <c r="BA11" s="96"/>
      <c r="BB11" s="96"/>
      <c r="BC11" s="96"/>
      <c r="BD11" s="96"/>
      <c r="BE11" s="96"/>
      <c r="BF11" s="96"/>
      <c r="BG11" s="96"/>
      <c r="BH11" s="96"/>
      <c r="BI11" s="96"/>
      <c r="BJ11" s="96"/>
      <c r="BK11" s="96"/>
      <c r="BL11" s="96"/>
      <c r="BM11" s="96"/>
    </row>
    <row r="12" spans="1:65">
      <c r="A12" s="132">
        <v>44878</v>
      </c>
      <c r="B12" s="96"/>
      <c r="C12" s="96"/>
      <c r="D12" s="96"/>
      <c r="E12" s="96"/>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c r="AF12" s="96"/>
      <c r="AG12" s="96"/>
      <c r="AH12" s="96"/>
      <c r="AI12" s="96"/>
      <c r="AJ12" s="96"/>
      <c r="AK12" s="96"/>
      <c r="AL12" s="96"/>
      <c r="AM12" s="96"/>
      <c r="AN12" s="96"/>
      <c r="AO12" s="96"/>
      <c r="AP12" s="96"/>
      <c r="AQ12" s="96"/>
      <c r="AR12" s="96"/>
      <c r="AS12" s="96"/>
      <c r="AT12" s="96"/>
      <c r="AU12" s="96"/>
      <c r="AV12" s="96"/>
      <c r="AW12" s="96"/>
      <c r="AX12" s="96"/>
      <c r="AY12" s="96"/>
      <c r="AZ12" s="96"/>
      <c r="BA12" s="96"/>
      <c r="BB12" s="96"/>
      <c r="BC12" s="96"/>
      <c r="BD12" s="96"/>
      <c r="BE12" s="96"/>
      <c r="BF12" s="96"/>
      <c r="BG12" s="96"/>
      <c r="BH12" s="96"/>
      <c r="BI12" s="96"/>
      <c r="BJ12" s="96"/>
      <c r="BK12" s="96"/>
      <c r="BL12" s="96"/>
      <c r="BM12" s="96"/>
    </row>
    <row r="13" spans="1:65">
      <c r="A13" s="132">
        <v>44879</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c r="AL13" s="96"/>
      <c r="AM13" s="96"/>
      <c r="AN13" s="96"/>
      <c r="AO13" s="96"/>
      <c r="AP13" s="96"/>
      <c r="AQ13" s="96"/>
      <c r="AR13" s="96"/>
      <c r="AS13" s="96"/>
      <c r="AT13" s="96"/>
      <c r="AU13" s="96"/>
      <c r="AV13" s="96"/>
      <c r="AW13" s="96"/>
      <c r="AX13" s="96"/>
      <c r="AY13" s="96"/>
      <c r="AZ13" s="96"/>
      <c r="BA13" s="96"/>
      <c r="BB13" s="96"/>
      <c r="BC13" s="96"/>
      <c r="BD13" s="96"/>
      <c r="BE13" s="96"/>
      <c r="BF13" s="96"/>
      <c r="BG13" s="96"/>
      <c r="BH13" s="96"/>
      <c r="BI13" s="96"/>
      <c r="BJ13" s="96"/>
      <c r="BK13" s="96"/>
      <c r="BL13" s="96"/>
      <c r="BM13" s="96"/>
    </row>
    <row r="14" spans="1:65">
      <c r="A14" s="132">
        <v>44880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6"/>
      <c r="AR14" s="96"/>
      <c r="AS14" s="96"/>
      <c r="AT14" s="96"/>
      <c r="AU14" s="96"/>
      <c r="AV14" s="96"/>
      <c r="AW14" s="96"/>
      <c r="AX14" s="96"/>
      <c r="AY14" s="96"/>
      <c r="AZ14" s="96"/>
      <c r="BA14" s="96"/>
      <c r="BB14" s="96"/>
      <c r="BC14" s="96"/>
      <c r="BD14" s="96"/>
      <c r="BE14" s="96"/>
      <c r="BF14" s="96"/>
      <c r="BG14" s="96"/>
      <c r="BH14" s="96"/>
      <c r="BI14" s="96"/>
      <c r="BJ14" s="96"/>
      <c r="BK14" s="96"/>
      <c r="BL14" s="96"/>
      <c r="BM14" s="96"/>
    </row>
    <row r="15" spans="1:65">
      <c r="A15" s="132">
        <v>44881</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c r="AR15" s="96"/>
      <c r="AS15" s="96"/>
      <c r="AT15" s="96"/>
      <c r="AU15" s="96"/>
      <c r="AV15" s="96"/>
      <c r="AW15" s="96"/>
      <c r="AX15" s="96"/>
      <c r="AY15" s="96"/>
      <c r="AZ15" s="96"/>
      <c r="BA15" s="96"/>
      <c r="BB15" s="96"/>
      <c r="BC15" s="96"/>
      <c r="BD15" s="96"/>
      <c r="BE15" s="96"/>
      <c r="BF15" s="96"/>
      <c r="BG15" s="96"/>
      <c r="BH15" s="96"/>
      <c r="BI15" s="96"/>
      <c r="BJ15" s="96"/>
      <c r="BK15" s="96"/>
      <c r="BL15" s="96"/>
      <c r="BM15" s="96"/>
    </row>
    <row r="16" spans="1:65">
      <c r="A16" s="132">
        <v>44882</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c r="AN16" s="96"/>
      <c r="AO16" s="96"/>
      <c r="AP16" s="96"/>
      <c r="AQ16" s="96"/>
      <c r="AR16" s="96"/>
      <c r="AS16" s="96"/>
      <c r="AT16" s="96"/>
      <c r="AU16" s="96"/>
      <c r="AV16" s="96"/>
      <c r="AW16" s="96"/>
      <c r="AX16" s="96"/>
      <c r="AY16" s="96"/>
      <c r="AZ16" s="96"/>
      <c r="BA16" s="96"/>
      <c r="BB16" s="96"/>
      <c r="BC16" s="96"/>
      <c r="BD16" s="96"/>
      <c r="BE16" s="96"/>
      <c r="BF16" s="96"/>
      <c r="BG16" s="96"/>
      <c r="BH16" s="96"/>
      <c r="BI16" s="96"/>
      <c r="BJ16" s="96"/>
      <c r="BK16" s="96"/>
      <c r="BL16" s="96"/>
      <c r="BM16" s="96"/>
    </row>
    <row r="17" spans="1:65">
      <c r="A17" s="132">
        <v>44883</v>
      </c>
      <c r="B17" s="96"/>
      <c r="C17" s="96"/>
      <c r="D17" s="96"/>
      <c r="E17" s="96"/>
      <c r="F17" s="96"/>
      <c r="G17" s="96"/>
      <c r="H17" s="96"/>
      <c r="I17" s="96"/>
      <c r="J17" s="96"/>
      <c r="K17" s="96"/>
      <c r="L17" s="96"/>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c r="AN17" s="96"/>
      <c r="AO17" s="96"/>
      <c r="AP17" s="96"/>
      <c r="AQ17" s="96"/>
      <c r="AR17" s="96"/>
      <c r="AS17" s="96"/>
      <c r="AT17" s="96"/>
      <c r="AU17" s="96"/>
      <c r="AV17" s="96"/>
      <c r="AW17" s="96"/>
      <c r="AX17" s="96"/>
      <c r="AY17" s="96"/>
      <c r="AZ17" s="96"/>
      <c r="BA17" s="96"/>
      <c r="BB17" s="96"/>
      <c r="BC17" s="96"/>
      <c r="BD17" s="96"/>
      <c r="BE17" s="96"/>
      <c r="BF17" s="96"/>
      <c r="BG17" s="96"/>
      <c r="BH17" s="96"/>
      <c r="BI17" s="96"/>
      <c r="BJ17" s="96"/>
      <c r="BK17" s="96"/>
      <c r="BL17" s="96"/>
      <c r="BM17" s="96"/>
    </row>
    <row r="18" spans="1:65">
      <c r="A18" s="132">
        <v>44888</v>
      </c>
      <c r="B18" s="96"/>
      <c r="C18" s="96"/>
      <c r="D18" s="96"/>
      <c r="E18" s="96"/>
      <c r="F18" s="96"/>
      <c r="G18" s="96"/>
      <c r="H18" s="96"/>
      <c r="I18" s="96"/>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c r="AN18" s="96"/>
      <c r="AO18" s="96"/>
      <c r="AP18" s="96"/>
      <c r="AQ18" s="96"/>
      <c r="AR18" s="96"/>
      <c r="AS18" s="96"/>
      <c r="AT18" s="96"/>
      <c r="AU18" s="96"/>
      <c r="AV18" s="96"/>
      <c r="AW18" s="96"/>
      <c r="AX18" s="96"/>
      <c r="AY18" s="96"/>
      <c r="AZ18" s="96"/>
      <c r="BA18" s="96"/>
      <c r="BB18" s="96"/>
      <c r="BC18" s="96"/>
      <c r="BD18" s="96"/>
      <c r="BE18" s="96"/>
      <c r="BF18" s="96"/>
      <c r="BG18" s="96"/>
      <c r="BH18" s="96"/>
      <c r="BI18" s="96"/>
      <c r="BJ18" s="96"/>
      <c r="BK18" s="96"/>
      <c r="BL18" s="96"/>
      <c r="BM18" s="96"/>
    </row>
    <row r="19" spans="1:65">
      <c r="A19" s="132">
        <v>44889</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96"/>
      <c r="AE19" s="96"/>
      <c r="AF19" s="96"/>
      <c r="AG19" s="96"/>
      <c r="AH19" s="96"/>
      <c r="AI19" s="96"/>
      <c r="AJ19" s="96"/>
      <c r="AK19" s="96"/>
      <c r="AL19" s="96"/>
      <c r="AM19" s="96"/>
      <c r="AN19" s="96"/>
      <c r="AO19" s="96"/>
      <c r="AP19" s="96"/>
      <c r="AQ19" s="96"/>
      <c r="AR19" s="96"/>
      <c r="AS19" s="96"/>
      <c r="AT19" s="96"/>
      <c r="AU19" s="96"/>
      <c r="AV19" s="96"/>
      <c r="AW19" s="96"/>
      <c r="AX19" s="96"/>
      <c r="AY19" s="96"/>
      <c r="AZ19" s="96"/>
      <c r="BA19" s="96"/>
      <c r="BB19" s="96"/>
      <c r="BC19" s="96"/>
      <c r="BD19" s="96"/>
      <c r="BE19" s="96"/>
      <c r="BF19" s="96"/>
      <c r="BG19" s="96"/>
      <c r="BH19" s="96"/>
      <c r="BI19" s="96"/>
      <c r="BJ19" s="96"/>
      <c r="BK19" s="96"/>
      <c r="BL19" s="96"/>
      <c r="BM19" s="96"/>
    </row>
    <row r="20" spans="1:65">
      <c r="A20" s="132">
        <v>44892</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96"/>
      <c r="AI20" s="96"/>
      <c r="AJ20" s="96"/>
      <c r="AK20" s="96"/>
      <c r="AL20" s="96"/>
      <c r="AM20" s="96"/>
      <c r="AN20" s="96"/>
      <c r="AO20" s="96"/>
      <c r="AP20" s="96"/>
      <c r="AQ20" s="96"/>
      <c r="AR20" s="96"/>
      <c r="AS20" s="96"/>
      <c r="AT20" s="96"/>
      <c r="AU20" s="96"/>
      <c r="AV20" s="96"/>
      <c r="AW20" s="96"/>
      <c r="AX20" s="96"/>
      <c r="AY20" s="96"/>
      <c r="AZ20" s="96"/>
      <c r="BA20" s="96"/>
      <c r="BB20" s="96"/>
      <c r="BC20" s="96"/>
      <c r="BD20" s="96"/>
      <c r="BE20" s="96"/>
      <c r="BF20" s="96"/>
      <c r="BG20" s="96"/>
      <c r="BH20" s="96"/>
      <c r="BI20" s="96"/>
      <c r="BJ20" s="96"/>
      <c r="BK20" s="96"/>
      <c r="BL20" s="96"/>
      <c r="BM20" s="96"/>
    </row>
    <row r="21" spans="1:65">
      <c r="A21" s="132">
        <v>44893</v>
      </c>
      <c r="B21" s="96"/>
      <c r="C21" s="96"/>
      <c r="D21" s="96"/>
      <c r="E21" s="96"/>
      <c r="F21" s="96"/>
      <c r="G21" s="96"/>
      <c r="H21" s="96"/>
      <c r="I21" s="96"/>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c r="BG21" s="96"/>
      <c r="BH21" s="96"/>
      <c r="BI21" s="96"/>
      <c r="BJ21" s="96"/>
      <c r="BK21" s="96"/>
      <c r="BL21" s="96"/>
      <c r="BM21" s="96"/>
    </row>
    <row r="22" spans="1:65">
      <c r="A22" s="132">
        <v>44894</v>
      </c>
      <c r="B22" s="96"/>
      <c r="C22" s="96"/>
      <c r="D22" s="96"/>
      <c r="E22" s="96"/>
      <c r="F22" s="96"/>
      <c r="G22" s="96"/>
      <c r="H22" s="96"/>
      <c r="I22" s="96"/>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6"/>
      <c r="AT22" s="96"/>
      <c r="AU22" s="96"/>
      <c r="AV22" s="96"/>
      <c r="AW22" s="96"/>
      <c r="AX22" s="96"/>
      <c r="AY22" s="96"/>
      <c r="AZ22" s="96"/>
      <c r="BA22" s="96"/>
      <c r="BB22" s="96"/>
      <c r="BC22" s="96"/>
      <c r="BD22" s="96"/>
      <c r="BE22" s="96"/>
      <c r="BF22" s="96"/>
      <c r="BG22" s="96"/>
      <c r="BH22" s="96"/>
      <c r="BI22" s="96"/>
      <c r="BJ22" s="96"/>
      <c r="BK22" s="96"/>
      <c r="BL22" s="96"/>
      <c r="BM22" s="96"/>
    </row>
    <row r="23" spans="1:65">
      <c r="A23" s="132">
        <v>44895</v>
      </c>
      <c r="B23" s="96"/>
      <c r="C23" s="96"/>
      <c r="D23" s="96"/>
      <c r="E23" s="96"/>
      <c r="F23" s="96"/>
      <c r="G23" s="96"/>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c r="AQ23" s="96"/>
      <c r="AR23" s="96"/>
      <c r="AS23" s="96"/>
      <c r="AT23" s="96"/>
      <c r="AU23" s="96"/>
      <c r="AV23" s="96"/>
      <c r="AW23" s="96"/>
      <c r="AX23" s="96"/>
      <c r="AY23" s="96"/>
      <c r="AZ23" s="96"/>
      <c r="BA23" s="96"/>
      <c r="BB23" s="96"/>
      <c r="BC23" s="96"/>
      <c r="BD23" s="96"/>
      <c r="BE23" s="96"/>
      <c r="BF23" s="96"/>
      <c r="BG23" s="96"/>
      <c r="BH23" s="96"/>
      <c r="BI23" s="96"/>
      <c r="BJ23" s="96"/>
      <c r="BK23" s="96"/>
      <c r="BL23" s="96"/>
      <c r="BM23" s="96"/>
    </row>
    <row r="24" spans="1:65">
      <c r="A24" s="132">
        <v>44896</v>
      </c>
      <c r="B24" s="96"/>
      <c r="C24" s="96"/>
      <c r="D24" s="96"/>
      <c r="E24" s="96"/>
      <c r="F24" s="96"/>
      <c r="G24" s="96"/>
      <c r="H24" s="96"/>
      <c r="I24" s="96"/>
      <c r="J24" s="96"/>
      <c r="K24" s="96"/>
      <c r="L24" s="96"/>
      <c r="M24" s="96"/>
      <c r="N24" s="96"/>
      <c r="O24" s="96"/>
      <c r="P24" s="96"/>
      <c r="Q24" s="96"/>
      <c r="R24" s="96"/>
      <c r="S24" s="96"/>
      <c r="T24" s="96"/>
      <c r="U24" s="96"/>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row>
    <row r="25" spans="1:65">
      <c r="A25" s="132">
        <v>44899</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96"/>
      <c r="AE25" s="96"/>
      <c r="AF25" s="96"/>
      <c r="AG25" s="96"/>
      <c r="AH25" s="96"/>
      <c r="AI25" s="96"/>
      <c r="AJ25" s="96"/>
      <c r="AK25" s="96"/>
      <c r="AL25" s="96"/>
      <c r="AM25" s="96"/>
      <c r="AN25" s="96"/>
      <c r="AO25" s="96"/>
      <c r="AP25" s="96"/>
      <c r="AQ25" s="96"/>
      <c r="AR25" s="96"/>
      <c r="AS25" s="96"/>
      <c r="AT25" s="96"/>
      <c r="AU25" s="96"/>
      <c r="AV25" s="96"/>
      <c r="AW25" s="96"/>
      <c r="AX25" s="96"/>
      <c r="AY25" s="96"/>
      <c r="AZ25" s="96"/>
      <c r="BA25" s="96"/>
      <c r="BB25" s="96"/>
      <c r="BC25" s="96"/>
      <c r="BD25" s="96"/>
      <c r="BE25" s="96"/>
      <c r="BF25" s="96"/>
      <c r="BG25" s="96"/>
      <c r="BH25" s="96"/>
      <c r="BI25" s="96"/>
      <c r="BJ25" s="96"/>
      <c r="BK25" s="96"/>
      <c r="BL25" s="96"/>
      <c r="BM25" s="96"/>
    </row>
    <row r="26" spans="1:65">
      <c r="A26" s="132">
        <v>44900</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c r="AI26" s="96"/>
      <c r="AJ26" s="96"/>
      <c r="AK26" s="96"/>
      <c r="AL26" s="96"/>
      <c r="AM26" s="96"/>
      <c r="AN26" s="96"/>
      <c r="AO26" s="96"/>
      <c r="AP26" s="96"/>
      <c r="AQ26" s="96"/>
      <c r="AR26" s="96"/>
      <c r="AS26" s="96"/>
      <c r="AT26" s="96"/>
      <c r="AU26" s="96"/>
      <c r="AV26" s="96"/>
      <c r="AW26" s="96"/>
      <c r="AX26" s="96"/>
      <c r="AY26" s="96"/>
      <c r="AZ26" s="96"/>
      <c r="BA26" s="96"/>
      <c r="BB26" s="96"/>
      <c r="BC26" s="96"/>
      <c r="BD26" s="96"/>
      <c r="BE26" s="96"/>
      <c r="BF26" s="96"/>
      <c r="BG26" s="96"/>
      <c r="BH26" s="96"/>
      <c r="BI26" s="96"/>
      <c r="BJ26" s="96"/>
      <c r="BK26" s="96"/>
      <c r="BL26" s="96"/>
      <c r="BM26" s="96"/>
    </row>
    <row r="27" spans="1:65">
      <c r="A27" s="132">
        <v>44901</v>
      </c>
      <c r="B27" s="96"/>
      <c r="C27" s="96"/>
      <c r="D27" s="96"/>
      <c r="E27" s="96"/>
      <c r="F27" s="96"/>
      <c r="G27" s="96"/>
      <c r="H27" s="96"/>
      <c r="I27" s="96"/>
      <c r="J27" s="96"/>
      <c r="K27" s="96"/>
      <c r="L27" s="96"/>
      <c r="M27" s="96"/>
      <c r="N27" s="96"/>
      <c r="O27" s="96"/>
      <c r="P27" s="96"/>
      <c r="Q27" s="96"/>
      <c r="R27" s="96"/>
      <c r="S27" s="96"/>
      <c r="T27" s="96"/>
      <c r="U27" s="96"/>
      <c r="V27" s="96"/>
      <c r="W27" s="96"/>
      <c r="X27" s="96"/>
      <c r="Y27" s="96"/>
      <c r="Z27" s="96"/>
      <c r="AA27" s="96"/>
      <c r="AB27" s="96"/>
      <c r="AC27" s="96"/>
      <c r="AD27" s="96"/>
      <c r="AE27" s="96"/>
      <c r="AF27" s="96"/>
      <c r="AG27" s="96"/>
      <c r="AH27" s="96"/>
      <c r="AI27" s="96"/>
      <c r="AJ27" s="96"/>
      <c r="AK27" s="96"/>
      <c r="AL27" s="96"/>
      <c r="AM27" s="96"/>
      <c r="AN27" s="96"/>
      <c r="AO27" s="96"/>
      <c r="AP27" s="96"/>
      <c r="AQ27" s="96"/>
      <c r="AR27" s="96"/>
      <c r="AS27" s="96"/>
      <c r="AT27" s="96"/>
      <c r="AU27" s="96"/>
      <c r="AV27" s="96"/>
      <c r="AW27" s="96"/>
      <c r="AX27" s="96"/>
      <c r="AY27" s="96"/>
      <c r="AZ27" s="96"/>
      <c r="BA27" s="96"/>
      <c r="BB27" s="96"/>
      <c r="BC27" s="96"/>
      <c r="BD27" s="96"/>
      <c r="BE27" s="96"/>
      <c r="BF27" s="96"/>
      <c r="BG27" s="96"/>
      <c r="BH27" s="96"/>
      <c r="BI27" s="96"/>
      <c r="BJ27" s="96"/>
      <c r="BK27" s="96"/>
      <c r="BL27" s="96"/>
      <c r="BM27" s="96"/>
    </row>
    <row r="28" spans="1:65">
      <c r="A28" s="132">
        <v>44902</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96"/>
      <c r="AE28" s="96"/>
      <c r="AF28" s="96"/>
      <c r="AG28" s="96"/>
      <c r="AH28" s="96"/>
      <c r="AI28" s="96"/>
      <c r="AJ28" s="96"/>
      <c r="AK28" s="96"/>
      <c r="AL28" s="96"/>
      <c r="AM28" s="96"/>
      <c r="AN28" s="96"/>
      <c r="AO28" s="96"/>
      <c r="AP28" s="96"/>
      <c r="AQ28" s="96"/>
      <c r="AR28" s="96"/>
      <c r="AS28" s="96"/>
      <c r="AT28" s="96"/>
      <c r="AU28" s="96"/>
      <c r="AV28" s="96"/>
      <c r="AW28" s="96"/>
      <c r="AX28" s="96"/>
      <c r="AY28" s="96"/>
      <c r="AZ28" s="96"/>
      <c r="BA28" s="96"/>
      <c r="BB28" s="96"/>
      <c r="BC28" s="96"/>
      <c r="BD28" s="96"/>
      <c r="BE28" s="96"/>
      <c r="BF28" s="96"/>
      <c r="BG28" s="96"/>
      <c r="BH28" s="96"/>
      <c r="BI28" s="96"/>
      <c r="BJ28" s="96"/>
      <c r="BK28" s="96"/>
      <c r="BL28" s="96"/>
      <c r="BM28" s="96"/>
    </row>
    <row r="29" spans="1:65">
      <c r="A29" s="132">
        <v>44906</v>
      </c>
      <c r="B29" s="96"/>
      <c r="C29" s="96"/>
      <c r="D29" s="96"/>
      <c r="E29" s="96"/>
      <c r="F29" s="96"/>
      <c r="G29" s="96"/>
      <c r="H29" s="96"/>
      <c r="I29" s="96"/>
      <c r="J29" s="96"/>
      <c r="K29" s="96"/>
      <c r="L29" s="96"/>
      <c r="M29" s="96"/>
      <c r="N29" s="96"/>
      <c r="O29" s="96"/>
      <c r="P29" s="96"/>
      <c r="Q29" s="96"/>
      <c r="R29" s="96"/>
      <c r="S29" s="96"/>
      <c r="T29" s="96"/>
      <c r="U29" s="96"/>
      <c r="V29" s="96"/>
      <c r="W29" s="96"/>
      <c r="X29" s="96"/>
      <c r="Y29" s="96"/>
      <c r="Z29" s="96"/>
      <c r="AA29" s="96"/>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6"/>
      <c r="AZ29" s="96"/>
      <c r="BA29" s="96"/>
      <c r="BB29" s="96"/>
      <c r="BC29" s="96"/>
      <c r="BD29" s="96"/>
      <c r="BE29" s="96"/>
      <c r="BF29" s="96"/>
      <c r="BG29" s="96"/>
      <c r="BH29" s="96"/>
      <c r="BI29" s="96"/>
      <c r="BJ29" s="96"/>
      <c r="BK29" s="96"/>
      <c r="BL29" s="96"/>
      <c r="BM29" s="96"/>
    </row>
    <row r="30" spans="1:65">
      <c r="A30" s="132">
        <v>44907</v>
      </c>
      <c r="B30" s="96"/>
      <c r="C30" s="96"/>
      <c r="D30" s="96"/>
      <c r="E30" s="96"/>
      <c r="F30" s="96"/>
      <c r="G30" s="96"/>
      <c r="H30" s="96"/>
      <c r="I30" s="96"/>
      <c r="J30" s="96"/>
      <c r="K30" s="96"/>
      <c r="L30" s="96"/>
      <c r="M30" s="96"/>
      <c r="N30" s="96"/>
      <c r="O30" s="96"/>
      <c r="P30" s="96"/>
      <c r="Q30" s="96"/>
      <c r="R30" s="96"/>
      <c r="S30" s="96"/>
      <c r="T30" s="96"/>
      <c r="U30" s="96"/>
      <c r="V30" s="96"/>
      <c r="W30" s="96"/>
      <c r="X30" s="96"/>
      <c r="Y30" s="96"/>
      <c r="Z30" s="96"/>
      <c r="AA30" s="96"/>
      <c r="AB30" s="96"/>
      <c r="AC30" s="96"/>
      <c r="AD30" s="96"/>
      <c r="AE30" s="96"/>
      <c r="AF30" s="96"/>
      <c r="AG30" s="96"/>
      <c r="AH30" s="96"/>
      <c r="AI30" s="96"/>
      <c r="AJ30" s="96"/>
      <c r="AK30" s="96"/>
      <c r="AL30" s="96"/>
      <c r="AM30" s="96"/>
      <c r="AN30" s="96"/>
      <c r="AO30" s="96"/>
      <c r="AP30" s="96"/>
      <c r="AQ30" s="96"/>
      <c r="AR30" s="96"/>
      <c r="AS30" s="96"/>
      <c r="AT30" s="96"/>
      <c r="AU30" s="96"/>
      <c r="AV30" s="96"/>
      <c r="AW30" s="96"/>
      <c r="AX30" s="96"/>
      <c r="AY30" s="96"/>
      <c r="AZ30" s="96"/>
      <c r="BA30" s="96"/>
      <c r="BB30" s="96"/>
      <c r="BC30" s="96"/>
      <c r="BD30" s="96"/>
      <c r="BE30" s="96"/>
      <c r="BF30" s="96"/>
      <c r="BG30" s="96"/>
      <c r="BH30" s="96"/>
      <c r="BI30" s="96"/>
      <c r="BJ30" s="96"/>
      <c r="BK30" s="96"/>
      <c r="BL30" s="96"/>
      <c r="BM30" s="96"/>
    </row>
    <row r="31" spans="1:65">
      <c r="A31" s="132">
        <v>44908</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6"/>
      <c r="AT31" s="96"/>
      <c r="AU31" s="96"/>
      <c r="AV31" s="96"/>
      <c r="AW31" s="96"/>
      <c r="AX31" s="96"/>
      <c r="AY31" s="96"/>
      <c r="AZ31" s="96"/>
      <c r="BA31" s="96"/>
      <c r="BB31" s="96"/>
      <c r="BC31" s="96"/>
      <c r="BD31" s="96"/>
      <c r="BE31" s="96"/>
      <c r="BF31" s="96"/>
      <c r="BG31" s="96"/>
      <c r="BH31" s="96"/>
      <c r="BI31" s="96"/>
      <c r="BJ31" s="96"/>
      <c r="BK31" s="96"/>
      <c r="BL31" s="96"/>
      <c r="BM31" s="96"/>
    </row>
    <row r="32" spans="1:65">
      <c r="A32" s="132">
        <v>44909</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96"/>
      <c r="AE32" s="96"/>
      <c r="AF32" s="96"/>
      <c r="AG32" s="96"/>
      <c r="AH32" s="96"/>
      <c r="AI32" s="96"/>
      <c r="AJ32" s="96"/>
      <c r="AK32" s="96"/>
      <c r="AL32" s="96"/>
      <c r="AM32" s="96"/>
      <c r="AN32" s="96"/>
      <c r="AO32" s="96"/>
      <c r="AP32" s="96"/>
      <c r="AQ32" s="96"/>
      <c r="AR32" s="96"/>
      <c r="AS32" s="96"/>
      <c r="AT32" s="96"/>
      <c r="AU32" s="96"/>
      <c r="AV32" s="96"/>
      <c r="AW32" s="96"/>
      <c r="AX32" s="96"/>
      <c r="AY32" s="96"/>
      <c r="AZ32" s="96"/>
      <c r="BA32" s="96"/>
      <c r="BB32" s="96"/>
      <c r="BC32" s="96"/>
      <c r="BD32" s="96"/>
      <c r="BE32" s="96"/>
      <c r="BF32" s="96"/>
      <c r="BG32" s="96"/>
      <c r="BH32" s="96"/>
      <c r="BI32" s="96"/>
      <c r="BJ32" s="96"/>
      <c r="BK32" s="96"/>
      <c r="BL32" s="96"/>
      <c r="BM32" s="96"/>
    </row>
    <row r="33" spans="1:65">
      <c r="A33" s="132">
        <v>44910</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96"/>
      <c r="BD33" s="96"/>
      <c r="BE33" s="96"/>
      <c r="BF33" s="96"/>
      <c r="BG33" s="96"/>
      <c r="BH33" s="96"/>
      <c r="BI33" s="96"/>
      <c r="BJ33" s="96"/>
      <c r="BK33" s="96"/>
      <c r="BL33" s="96"/>
      <c r="BM33" s="96"/>
    </row>
    <row r="34" spans="1:65">
      <c r="A34" s="132">
        <v>44913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c r="BG34" s="96"/>
      <c r="BH34" s="96"/>
      <c r="BI34" s="96"/>
      <c r="BJ34" s="96"/>
      <c r="BK34" s="96"/>
      <c r="BL34" s="96"/>
      <c r="BM34" s="96"/>
    </row>
    <row r="35" spans="1:65">
      <c r="A35" s="132">
        <v>44914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c r="BG35" s="96"/>
      <c r="BH35" s="96"/>
      <c r="BI35" s="96"/>
      <c r="BJ35" s="96"/>
      <c r="BK35" s="96"/>
      <c r="BL35" s="96"/>
      <c r="BM35" s="96"/>
    </row>
    <row r="36" spans="1:65">
      <c r="A36" s="132">
        <v>44915</v>
      </c>
      <c r="B36" s="96"/>
      <c r="C36" s="96"/>
      <c r="D36" s="96"/>
      <c r="E36" s="96"/>
      <c r="F36" s="96"/>
      <c r="G36" s="96"/>
      <c r="H36" s="96"/>
      <c r="I36" s="96"/>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c r="AI36" s="96"/>
      <c r="AJ36" s="96"/>
      <c r="AK36" s="96"/>
      <c r="AL36" s="96"/>
      <c r="AM36" s="96"/>
      <c r="AN36" s="96"/>
      <c r="AO36" s="96"/>
      <c r="AP36" s="96"/>
      <c r="AQ36" s="96"/>
      <c r="AR36" s="96"/>
      <c r="AS36" s="96"/>
      <c r="AT36" s="96"/>
      <c r="AU36" s="96"/>
      <c r="AV36" s="96"/>
      <c r="AW36" s="96"/>
      <c r="AX36" s="96"/>
      <c r="AY36" s="96"/>
      <c r="AZ36" s="96"/>
      <c r="BA36" s="96"/>
      <c r="BB36" s="96"/>
      <c r="BC36" s="96"/>
      <c r="BD36" s="96"/>
      <c r="BE36" s="96"/>
      <c r="BF36" s="96"/>
      <c r="BG36" s="96"/>
      <c r="BH36" s="96"/>
      <c r="BI36" s="96"/>
      <c r="BJ36" s="96"/>
      <c r="BK36" s="96"/>
      <c r="BL36" s="96"/>
      <c r="BM36" s="96"/>
    </row>
    <row r="37" spans="1:65">
      <c r="A37" s="132">
        <v>44916</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96"/>
      <c r="AE37" s="96"/>
      <c r="AF37" s="96"/>
      <c r="AG37" s="96"/>
      <c r="AH37" s="96"/>
      <c r="AI37" s="96"/>
      <c r="AJ37" s="96"/>
      <c r="AK37" s="96"/>
      <c r="AL37" s="96"/>
      <c r="AM37" s="96"/>
      <c r="AN37" s="96"/>
      <c r="AO37" s="96"/>
      <c r="AP37" s="96"/>
      <c r="AQ37" s="96"/>
      <c r="AR37" s="96"/>
      <c r="AS37" s="96"/>
      <c r="AT37" s="96"/>
      <c r="AU37" s="96"/>
      <c r="AV37" s="96"/>
      <c r="AW37" s="96"/>
      <c r="AX37" s="96"/>
      <c r="AY37" s="96"/>
      <c r="AZ37" s="96"/>
      <c r="BA37" s="96"/>
      <c r="BB37" s="96"/>
      <c r="BC37" s="96"/>
      <c r="BD37" s="96"/>
      <c r="BE37" s="96"/>
      <c r="BF37" s="96"/>
      <c r="BG37" s="96"/>
      <c r="BH37" s="96"/>
      <c r="BI37" s="96"/>
      <c r="BJ37" s="96"/>
      <c r="BK37" s="96"/>
      <c r="BL37" s="96"/>
      <c r="BM37" s="96"/>
    </row>
    <row r="38" spans="1:65">
      <c r="A38" s="132">
        <v>44917</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c r="AQ38" s="96"/>
      <c r="AR38" s="96"/>
      <c r="AS38" s="96"/>
      <c r="AT38" s="96"/>
      <c r="AU38" s="96"/>
      <c r="AV38" s="96"/>
      <c r="AW38" s="96"/>
      <c r="AX38" s="96"/>
      <c r="AY38" s="96"/>
      <c r="AZ38" s="96"/>
      <c r="BA38" s="96"/>
      <c r="BB38" s="96"/>
      <c r="BC38" s="96"/>
      <c r="BD38" s="96"/>
      <c r="BE38" s="96"/>
      <c r="BF38" s="96"/>
      <c r="BG38" s="96"/>
      <c r="BH38" s="96"/>
      <c r="BI38" s="96"/>
      <c r="BJ38" s="96"/>
      <c r="BK38" s="96"/>
      <c r="BL38" s="96"/>
      <c r="BM38" s="96"/>
    </row>
    <row r="39" spans="1:65">
      <c r="A39" s="132">
        <v>44921</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6"/>
      <c r="AR39" s="96"/>
      <c r="AS39" s="96"/>
      <c r="AT39" s="96"/>
      <c r="AU39" s="96"/>
      <c r="AV39" s="96"/>
      <c r="AW39" s="96"/>
      <c r="AX39" s="96"/>
      <c r="AY39" s="96"/>
      <c r="AZ39" s="96"/>
      <c r="BA39" s="96"/>
      <c r="BB39" s="96"/>
      <c r="BC39" s="96"/>
      <c r="BD39" s="96"/>
      <c r="BE39" s="96"/>
      <c r="BF39" s="96"/>
      <c r="BG39" s="96"/>
      <c r="BH39" s="96"/>
      <c r="BI39" s="96"/>
      <c r="BJ39" s="96"/>
      <c r="BK39" s="96"/>
      <c r="BL39" s="96"/>
      <c r="BM39" s="96"/>
    </row>
    <row r="40" spans="1:65">
      <c r="A40" s="132">
        <v>44922</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6"/>
      <c r="AT40" s="96"/>
      <c r="AU40" s="96"/>
      <c r="AV40" s="96"/>
      <c r="AW40" s="96"/>
      <c r="AX40" s="96"/>
      <c r="AY40" s="96"/>
      <c r="AZ40" s="96"/>
      <c r="BA40" s="96"/>
      <c r="BB40" s="96"/>
      <c r="BC40" s="96"/>
      <c r="BD40" s="96"/>
      <c r="BE40" s="96"/>
      <c r="BF40" s="96"/>
      <c r="BG40" s="96"/>
      <c r="BH40" s="96"/>
      <c r="BI40" s="96"/>
      <c r="BJ40" s="96"/>
      <c r="BK40" s="96"/>
      <c r="BL40" s="96"/>
      <c r="BM40" s="96"/>
    </row>
    <row r="41" spans="1:65">
      <c r="A41" s="132">
        <v>44923</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96"/>
      <c r="AE41" s="96"/>
      <c r="AF41" s="96"/>
      <c r="AG41" s="96"/>
      <c r="AH41" s="96"/>
      <c r="AI41" s="96"/>
      <c r="AJ41" s="96"/>
      <c r="AK41" s="96"/>
      <c r="AL41" s="96"/>
      <c r="AM41" s="96"/>
      <c r="AN41" s="96"/>
      <c r="AO41" s="96"/>
      <c r="AP41" s="96"/>
      <c r="AQ41" s="96"/>
      <c r="AR41" s="96"/>
      <c r="AS41" s="96"/>
      <c r="AT41" s="96"/>
      <c r="AU41" s="96"/>
      <c r="AV41" s="96"/>
      <c r="AW41" s="96"/>
      <c r="AX41" s="96"/>
      <c r="AY41" s="96"/>
      <c r="AZ41" s="96"/>
      <c r="BA41" s="96"/>
      <c r="BB41" s="96"/>
      <c r="BC41" s="96"/>
      <c r="BD41" s="96"/>
      <c r="BE41" s="96"/>
      <c r="BF41" s="96"/>
      <c r="BG41" s="96"/>
      <c r="BH41" s="96"/>
      <c r="BI41" s="96"/>
      <c r="BJ41" s="96"/>
      <c r="BK41" s="96"/>
      <c r="BL41" s="96"/>
      <c r="BM41" s="96"/>
    </row>
    <row r="42" spans="1:65">
      <c r="A42" s="132">
        <v>44924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96"/>
      <c r="AE42" s="96"/>
      <c r="AF42" s="96"/>
      <c r="AG42" s="96"/>
      <c r="AH42" s="96"/>
      <c r="AI42" s="96"/>
      <c r="AJ42" s="96"/>
      <c r="AK42" s="96"/>
      <c r="AL42" s="96"/>
      <c r="AM42" s="96"/>
      <c r="AN42" s="96"/>
      <c r="AO42" s="96"/>
      <c r="AP42" s="96"/>
      <c r="AQ42" s="96"/>
      <c r="AR42" s="96"/>
      <c r="AS42" s="96"/>
      <c r="AT42" s="96"/>
      <c r="AU42" s="96"/>
      <c r="AV42" s="96"/>
      <c r="AW42" s="96"/>
      <c r="AX42" s="96"/>
      <c r="AY42" s="96"/>
      <c r="AZ42" s="96"/>
      <c r="BA42" s="96"/>
      <c r="BB42" s="96"/>
      <c r="BC42" s="96"/>
      <c r="BD42" s="96"/>
      <c r="BE42" s="96"/>
      <c r="BF42" s="96"/>
      <c r="BG42" s="96"/>
      <c r="BH42" s="96"/>
      <c r="BI42" s="96"/>
      <c r="BJ42" s="96"/>
      <c r="BK42" s="96"/>
      <c r="BL42" s="96"/>
      <c r="BM42" s="96"/>
    </row>
    <row r="43" spans="1:65">
      <c r="A43" s="132">
        <v>44927</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6"/>
      <c r="AR43" s="96"/>
      <c r="AS43" s="96"/>
      <c r="AT43" s="96"/>
      <c r="AU43" s="96"/>
      <c r="AV43" s="96"/>
      <c r="AW43" s="96"/>
      <c r="AX43" s="96"/>
      <c r="AY43" s="96"/>
      <c r="AZ43" s="96"/>
      <c r="BA43" s="96"/>
      <c r="BB43" s="96"/>
      <c r="BC43" s="96"/>
      <c r="BD43" s="96"/>
      <c r="BE43" s="96"/>
      <c r="BF43" s="96"/>
      <c r="BG43" s="96"/>
      <c r="BH43" s="96"/>
      <c r="BI43" s="96"/>
      <c r="BJ43" s="96"/>
      <c r="BK43" s="96"/>
      <c r="BL43" s="96"/>
      <c r="BM43" s="96"/>
    </row>
    <row r="44" spans="1:65">
      <c r="A44" s="132">
        <v>44928</v>
      </c>
      <c r="B44" s="96"/>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6"/>
      <c r="AH44" s="96"/>
      <c r="AI44" s="96"/>
      <c r="AJ44" s="96"/>
      <c r="AK44" s="96"/>
      <c r="AL44" s="96"/>
      <c r="AM44" s="96"/>
      <c r="AN44" s="96"/>
      <c r="AO44" s="96"/>
      <c r="AP44" s="96"/>
      <c r="AQ44" s="96"/>
      <c r="AR44" s="96"/>
      <c r="AS44" s="96"/>
      <c r="AT44" s="96"/>
      <c r="AU44" s="96"/>
      <c r="AV44" s="96"/>
      <c r="AW44" s="96"/>
      <c r="AX44" s="96"/>
      <c r="AY44" s="96"/>
      <c r="AZ44" s="96"/>
      <c r="BA44" s="96"/>
      <c r="BB44" s="96"/>
      <c r="BC44" s="96"/>
      <c r="BD44" s="96"/>
      <c r="BE44" s="96"/>
      <c r="BF44" s="96"/>
      <c r="BG44" s="96"/>
      <c r="BH44" s="96"/>
      <c r="BI44" s="96"/>
      <c r="BJ44" s="96"/>
      <c r="BK44" s="96"/>
      <c r="BL44" s="96"/>
      <c r="BM44" s="96"/>
    </row>
    <row r="45" spans="1:65">
      <c r="A45" s="132">
        <v>44929</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c r="AI45" s="96"/>
      <c r="AJ45" s="96"/>
      <c r="AK45" s="96"/>
      <c r="AL45" s="96"/>
      <c r="AM45" s="96"/>
      <c r="AN45" s="96"/>
      <c r="AO45" s="96"/>
      <c r="AP45" s="96"/>
      <c r="AQ45" s="96"/>
      <c r="AR45" s="96"/>
      <c r="AS45" s="96"/>
      <c r="AT45" s="96"/>
      <c r="AU45" s="96"/>
      <c r="AV45" s="96"/>
      <c r="AW45" s="96"/>
      <c r="AX45" s="96"/>
      <c r="AY45" s="96"/>
      <c r="AZ45" s="96"/>
      <c r="BA45" s="96"/>
      <c r="BB45" s="96"/>
      <c r="BC45" s="96"/>
      <c r="BD45" s="96"/>
      <c r="BE45" s="96"/>
      <c r="BF45" s="96"/>
      <c r="BG45" s="96"/>
      <c r="BH45" s="96"/>
      <c r="BI45" s="96"/>
      <c r="BJ45" s="96"/>
      <c r="BK45" s="96"/>
      <c r="BL45" s="96"/>
      <c r="BM45" s="96"/>
    </row>
    <row r="46" spans="1:65">
      <c r="A46" s="132">
        <v>44930</v>
      </c>
      <c r="B46" s="96"/>
      <c r="C46" s="96"/>
      <c r="D46" s="96"/>
      <c r="E46" s="96"/>
      <c r="F46" s="96"/>
      <c r="G46" s="96"/>
      <c r="H46" s="96"/>
      <c r="I46" s="96"/>
      <c r="J46" s="96"/>
      <c r="K46" s="96"/>
      <c r="L46" s="96"/>
      <c r="M46" s="96"/>
      <c r="N46" s="96"/>
      <c r="O46" s="96"/>
      <c r="P46" s="96"/>
      <c r="Q46" s="96"/>
      <c r="R46" s="96"/>
      <c r="S46" s="96"/>
      <c r="T46" s="96"/>
      <c r="U46" s="96"/>
      <c r="V46" s="96"/>
      <c r="W46" s="96"/>
      <c r="X46" s="96"/>
      <c r="Y46" s="96"/>
      <c r="Z46" s="96"/>
      <c r="AA46" s="96"/>
      <c r="AB46" s="96"/>
      <c r="AC46" s="96"/>
      <c r="AD46" s="96"/>
      <c r="AE46" s="96"/>
      <c r="AF46" s="96"/>
      <c r="AG46" s="96"/>
      <c r="AH46" s="96"/>
      <c r="AI46" s="96"/>
      <c r="AJ46" s="96"/>
      <c r="AK46" s="96"/>
      <c r="AL46" s="96"/>
      <c r="AM46" s="96"/>
      <c r="AN46" s="96"/>
      <c r="AO46" s="96"/>
      <c r="AP46" s="96"/>
      <c r="AQ46" s="96"/>
      <c r="AR46" s="96"/>
      <c r="AS46" s="96"/>
      <c r="AT46" s="96"/>
      <c r="AU46" s="96"/>
      <c r="AV46" s="96"/>
      <c r="AW46" s="96"/>
      <c r="AX46" s="96"/>
      <c r="AY46" s="96"/>
      <c r="AZ46" s="96"/>
      <c r="BA46" s="96"/>
      <c r="BB46" s="96"/>
      <c r="BC46" s="96"/>
      <c r="BD46" s="96"/>
      <c r="BE46" s="96"/>
      <c r="BF46" s="96"/>
      <c r="BG46" s="96"/>
      <c r="BH46" s="96"/>
      <c r="BI46" s="96"/>
      <c r="BJ46" s="96"/>
      <c r="BK46" s="96"/>
      <c r="BL46" s="96"/>
      <c r="BM46" s="96"/>
    </row>
    <row r="47" spans="1:65">
      <c r="A47" s="132">
        <v>44931</v>
      </c>
      <c r="B47" s="96"/>
      <c r="C47" s="96"/>
      <c r="D47" s="96"/>
      <c r="E47" s="96"/>
      <c r="F47" s="96"/>
      <c r="G47" s="96"/>
      <c r="H47" s="96"/>
      <c r="I47" s="96"/>
      <c r="J47" s="96"/>
      <c r="K47" s="96"/>
      <c r="L47" s="96"/>
      <c r="M47" s="96"/>
      <c r="N47" s="96"/>
      <c r="O47" s="96"/>
      <c r="P47" s="96"/>
      <c r="Q47" s="96"/>
      <c r="R47" s="96"/>
      <c r="S47" s="96"/>
      <c r="T47" s="96"/>
      <c r="U47" s="96"/>
      <c r="V47" s="96"/>
      <c r="W47" s="96"/>
      <c r="X47" s="96"/>
      <c r="Y47" s="96"/>
      <c r="Z47" s="96"/>
      <c r="AA47" s="96"/>
      <c r="AB47" s="96"/>
      <c r="AC47" s="96"/>
      <c r="AD47" s="96"/>
      <c r="AE47" s="96"/>
      <c r="AF47" s="96"/>
      <c r="AG47" s="96"/>
      <c r="AH47" s="96"/>
      <c r="AI47" s="96"/>
      <c r="AJ47" s="96"/>
      <c r="AK47" s="96"/>
      <c r="AL47" s="96"/>
      <c r="AM47" s="96"/>
      <c r="AN47" s="96"/>
      <c r="AO47" s="96"/>
      <c r="AP47" s="96"/>
      <c r="AQ47" s="96"/>
      <c r="AR47" s="96"/>
      <c r="AS47" s="96"/>
      <c r="AT47" s="96"/>
      <c r="AU47" s="96"/>
      <c r="AV47" s="96"/>
      <c r="AW47" s="96"/>
      <c r="AX47" s="96"/>
      <c r="AY47" s="96"/>
      <c r="AZ47" s="96"/>
      <c r="BA47" s="96"/>
      <c r="BB47" s="96"/>
      <c r="BC47" s="96"/>
      <c r="BD47" s="96"/>
      <c r="BE47" s="96"/>
      <c r="BF47" s="96"/>
      <c r="BG47" s="96"/>
      <c r="BH47" s="96"/>
      <c r="BI47" s="96"/>
      <c r="BJ47" s="96"/>
      <c r="BK47" s="96"/>
      <c r="BL47" s="96"/>
      <c r="BM47" s="96"/>
    </row>
    <row r="48" spans="1:65">
      <c r="A48" s="132">
        <v>44934</v>
      </c>
      <c r="B48" s="96"/>
      <c r="C48" s="96"/>
      <c r="D48" s="96"/>
      <c r="E48" s="96"/>
      <c r="F48" s="96"/>
      <c r="G48" s="96"/>
      <c r="H48" s="96"/>
      <c r="I48" s="96"/>
      <c r="J48" s="96"/>
      <c r="K48" s="96"/>
      <c r="L48" s="96"/>
      <c r="M48" s="96"/>
      <c r="N48" s="96"/>
      <c r="O48" s="96"/>
      <c r="P48" s="96"/>
      <c r="Q48" s="96"/>
      <c r="R48" s="96"/>
      <c r="S48" s="96"/>
      <c r="T48" s="96"/>
      <c r="U48" s="96"/>
      <c r="V48" s="96"/>
      <c r="W48" s="96"/>
      <c r="X48" s="96"/>
      <c r="Y48" s="96"/>
      <c r="Z48" s="96"/>
      <c r="AA48" s="96"/>
      <c r="AB48" s="96"/>
      <c r="AC48" s="96"/>
      <c r="AD48" s="96"/>
      <c r="AE48" s="96"/>
      <c r="AF48" s="96"/>
      <c r="AG48" s="96"/>
      <c r="AH48" s="96"/>
      <c r="AI48" s="96"/>
      <c r="AJ48" s="96"/>
      <c r="AK48" s="96"/>
      <c r="AL48" s="96"/>
      <c r="AM48" s="96"/>
      <c r="AN48" s="96"/>
      <c r="AO48" s="96"/>
      <c r="AP48" s="96"/>
      <c r="AQ48" s="96"/>
      <c r="AR48" s="96"/>
      <c r="AS48" s="96"/>
      <c r="AT48" s="96"/>
      <c r="AU48" s="96"/>
      <c r="AV48" s="96"/>
      <c r="AW48" s="96"/>
      <c r="AX48" s="96"/>
      <c r="AY48" s="96"/>
      <c r="AZ48" s="96"/>
      <c r="BA48" s="96"/>
      <c r="BB48" s="96"/>
      <c r="BC48" s="96"/>
      <c r="BD48" s="96"/>
      <c r="BE48" s="96"/>
      <c r="BF48" s="96"/>
      <c r="BG48" s="96"/>
      <c r="BH48" s="96"/>
      <c r="BI48" s="96"/>
      <c r="BJ48" s="96"/>
      <c r="BK48" s="96"/>
      <c r="BL48" s="96"/>
      <c r="BM48" s="96"/>
    </row>
    <row r="49" spans="1:65">
      <c r="A49" s="132">
        <v>44935</v>
      </c>
      <c r="B49" s="96"/>
      <c r="C49" s="96"/>
      <c r="D49" s="96"/>
      <c r="E49" s="96"/>
      <c r="F49" s="96"/>
      <c r="G49" s="96"/>
      <c r="H49" s="96"/>
      <c r="I49" s="96"/>
      <c r="J49" s="96"/>
      <c r="K49" s="96"/>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96"/>
      <c r="AL49" s="96"/>
      <c r="AM49" s="96"/>
      <c r="AN49" s="96"/>
      <c r="AO49" s="96"/>
      <c r="AP49" s="96"/>
      <c r="AQ49" s="96"/>
      <c r="AR49" s="96"/>
      <c r="AS49" s="96"/>
      <c r="AT49" s="96"/>
      <c r="AU49" s="96"/>
      <c r="AV49" s="96"/>
      <c r="AW49" s="96"/>
      <c r="AX49" s="96"/>
      <c r="AY49" s="96"/>
      <c r="AZ49" s="96"/>
      <c r="BA49" s="96"/>
      <c r="BB49" s="96"/>
      <c r="BC49" s="96"/>
      <c r="BD49" s="96"/>
      <c r="BE49" s="96"/>
      <c r="BF49" s="96"/>
      <c r="BG49" s="96"/>
      <c r="BH49" s="96"/>
      <c r="BI49" s="96"/>
      <c r="BJ49" s="96"/>
      <c r="BK49" s="96"/>
      <c r="BL49" s="96"/>
      <c r="BM49" s="96"/>
    </row>
    <row r="50" spans="1:65">
      <c r="A50" s="132">
        <v>44936</v>
      </c>
      <c r="B50" s="96"/>
      <c r="C50" s="96"/>
      <c r="D50" s="96"/>
      <c r="E50" s="96"/>
      <c r="F50" s="96"/>
      <c r="G50" s="96"/>
      <c r="H50" s="96"/>
      <c r="I50" s="96"/>
      <c r="J50" s="96"/>
      <c r="K50" s="96"/>
      <c r="L50" s="96"/>
      <c r="M50" s="96"/>
      <c r="N50" s="96"/>
      <c r="O50" s="96"/>
      <c r="P50" s="96"/>
      <c r="Q50" s="96"/>
      <c r="R50" s="96"/>
      <c r="S50" s="96"/>
      <c r="T50" s="96"/>
      <c r="U50" s="96"/>
      <c r="V50" s="96"/>
      <c r="W50" s="96"/>
      <c r="X50" s="96"/>
      <c r="Y50" s="96"/>
      <c r="Z50" s="96"/>
      <c r="AA50" s="96"/>
      <c r="AB50" s="96"/>
      <c r="AC50" s="96"/>
      <c r="AD50" s="96"/>
      <c r="AE50" s="96"/>
      <c r="AF50" s="96"/>
      <c r="AG50" s="96"/>
      <c r="AH50" s="96"/>
      <c r="AI50" s="96"/>
      <c r="AJ50" s="96"/>
      <c r="AK50" s="96"/>
      <c r="AL50" s="96"/>
      <c r="AM50" s="96"/>
      <c r="AN50" s="96"/>
      <c r="AO50" s="96"/>
      <c r="AP50" s="96"/>
      <c r="AQ50" s="96"/>
      <c r="AR50" s="96"/>
      <c r="AS50" s="96"/>
      <c r="AT50" s="96"/>
      <c r="AU50" s="96"/>
      <c r="AV50" s="96"/>
      <c r="AW50" s="96"/>
      <c r="AX50" s="96"/>
      <c r="AY50" s="96"/>
      <c r="AZ50" s="96"/>
      <c r="BA50" s="96"/>
      <c r="BB50" s="96"/>
      <c r="BC50" s="96"/>
      <c r="BD50" s="96"/>
      <c r="BE50" s="96"/>
      <c r="BF50" s="96"/>
      <c r="BG50" s="96"/>
      <c r="BH50" s="96"/>
      <c r="BI50" s="96"/>
      <c r="BJ50" s="96"/>
      <c r="BK50" s="96"/>
      <c r="BL50" s="96"/>
      <c r="BM50" s="96"/>
    </row>
    <row r="51" spans="1:65">
      <c r="A51" s="132">
        <v>44938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c r="AI51" s="96"/>
      <c r="AJ51" s="96"/>
      <c r="AK51" s="96"/>
      <c r="AL51" s="96"/>
      <c r="AM51" s="96"/>
      <c r="AN51" s="96"/>
      <c r="AO51" s="96"/>
      <c r="AP51" s="96"/>
      <c r="AQ51" s="96"/>
      <c r="AR51" s="96"/>
      <c r="AS51" s="96"/>
      <c r="AT51" s="96"/>
      <c r="AU51" s="96"/>
      <c r="AV51" s="96"/>
      <c r="AW51" s="96"/>
      <c r="AX51" s="96"/>
      <c r="AY51" s="96"/>
      <c r="AZ51" s="96"/>
      <c r="BA51" s="96"/>
      <c r="BB51" s="96"/>
      <c r="BC51" s="96"/>
      <c r="BD51" s="96"/>
      <c r="BE51" s="96"/>
      <c r="BF51" s="96"/>
      <c r="BG51" s="96"/>
      <c r="BH51" s="96"/>
      <c r="BI51" s="96"/>
      <c r="BJ51" s="96"/>
      <c r="BK51" s="96"/>
      <c r="BL51" s="96"/>
      <c r="BM51" s="96"/>
    </row>
    <row r="52" spans="1:65">
      <c r="A52" s="132">
        <v>44943</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96"/>
      <c r="AL52" s="96"/>
      <c r="AM52" s="96"/>
      <c r="AN52" s="96"/>
      <c r="AO52" s="96"/>
      <c r="AP52" s="96"/>
      <c r="AQ52" s="96"/>
      <c r="AR52" s="96"/>
      <c r="AS52" s="96"/>
      <c r="AT52" s="96"/>
      <c r="AU52" s="96"/>
      <c r="AV52" s="96"/>
      <c r="AW52" s="96"/>
      <c r="AX52" s="96"/>
      <c r="AY52" s="96"/>
      <c r="AZ52" s="96"/>
      <c r="BA52" s="96"/>
      <c r="BB52" s="96"/>
      <c r="BC52" s="96"/>
      <c r="BD52" s="96"/>
      <c r="BE52" s="96"/>
      <c r="BF52" s="96"/>
      <c r="BG52" s="96"/>
      <c r="BH52" s="96"/>
      <c r="BI52" s="96"/>
      <c r="BJ52" s="96"/>
      <c r="BK52" s="96"/>
      <c r="BL52" s="96"/>
      <c r="BM52" s="96"/>
    </row>
    <row r="53" spans="1:65">
      <c r="A53" s="132">
        <v>44944</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96"/>
      <c r="AE53" s="96"/>
      <c r="AF53" s="96"/>
      <c r="AG53" s="96"/>
      <c r="AH53" s="96"/>
      <c r="AI53" s="96"/>
      <c r="AJ53" s="96"/>
      <c r="AK53" s="96"/>
      <c r="AL53" s="96"/>
      <c r="AM53" s="96"/>
      <c r="AN53" s="96"/>
      <c r="AO53" s="96"/>
      <c r="AP53" s="96"/>
      <c r="AQ53" s="96"/>
      <c r="AR53" s="96"/>
      <c r="AS53" s="96"/>
      <c r="AT53" s="96"/>
      <c r="AU53" s="96"/>
      <c r="AV53" s="96"/>
      <c r="AW53" s="96"/>
      <c r="AX53" s="96"/>
      <c r="AY53" s="96"/>
      <c r="AZ53" s="96"/>
      <c r="BA53" s="96"/>
      <c r="BB53" s="96"/>
      <c r="BC53" s="96"/>
      <c r="BD53" s="96"/>
      <c r="BE53" s="96"/>
      <c r="BF53" s="96"/>
      <c r="BG53" s="96"/>
      <c r="BH53" s="96"/>
      <c r="BI53" s="96"/>
      <c r="BJ53" s="96"/>
      <c r="BK53" s="96"/>
      <c r="BL53" s="96"/>
      <c r="BM53" s="96"/>
    </row>
    <row r="54" spans="1:65">
      <c r="A54" s="132">
        <v>44945</v>
      </c>
      <c r="B54" s="96"/>
      <c r="C54" s="96"/>
      <c r="D54" s="96"/>
      <c r="E54" s="96"/>
      <c r="F54" s="96"/>
      <c r="G54" s="96"/>
      <c r="H54" s="96"/>
      <c r="I54" s="96"/>
      <c r="J54" s="96"/>
      <c r="K54" s="96"/>
      <c r="L54" s="96"/>
      <c r="M54" s="96"/>
      <c r="N54" s="96"/>
      <c r="O54" s="96"/>
      <c r="P54" s="96"/>
      <c r="Q54" s="96"/>
      <c r="R54" s="96"/>
      <c r="S54" s="96"/>
      <c r="T54" s="96"/>
      <c r="U54" s="96"/>
      <c r="V54" s="96"/>
      <c r="W54" s="96"/>
      <c r="X54" s="96"/>
      <c r="Y54" s="96"/>
      <c r="Z54" s="96"/>
      <c r="AA54" s="96"/>
      <c r="AB54" s="96"/>
      <c r="AC54" s="96"/>
      <c r="AD54" s="96"/>
      <c r="AE54" s="96"/>
      <c r="AF54" s="96"/>
      <c r="AG54" s="96"/>
      <c r="AH54" s="96"/>
      <c r="AI54" s="96"/>
      <c r="AJ54" s="96"/>
      <c r="AK54" s="96"/>
      <c r="AL54" s="96"/>
      <c r="AM54" s="96"/>
      <c r="AN54" s="96"/>
      <c r="AO54" s="96"/>
      <c r="AP54" s="96"/>
      <c r="AQ54" s="96"/>
      <c r="AR54" s="96"/>
      <c r="AS54" s="96"/>
      <c r="AT54" s="96"/>
      <c r="AU54" s="96"/>
      <c r="AV54" s="96"/>
      <c r="AW54" s="96"/>
      <c r="AX54" s="96"/>
      <c r="AY54" s="96"/>
      <c r="AZ54" s="96"/>
      <c r="BA54" s="96"/>
      <c r="BB54" s="96"/>
      <c r="BC54" s="96"/>
      <c r="BD54" s="96"/>
      <c r="BE54" s="96"/>
      <c r="BF54" s="96"/>
      <c r="BG54" s="96"/>
      <c r="BH54" s="96"/>
      <c r="BI54" s="96"/>
      <c r="BJ54" s="96"/>
      <c r="BK54" s="96"/>
      <c r="BL54" s="96"/>
      <c r="BM54" s="96"/>
    </row>
    <row r="55" spans="1:65">
      <c r="A55" s="132">
        <v>44949</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96"/>
      <c r="AL55" s="96"/>
      <c r="AM55" s="96"/>
      <c r="AN55" s="96"/>
      <c r="AO55" s="96"/>
      <c r="AP55" s="96"/>
      <c r="AQ55" s="96"/>
      <c r="AR55" s="96"/>
      <c r="AS55" s="96"/>
      <c r="AT55" s="96"/>
      <c r="AU55" s="96"/>
      <c r="AV55" s="96"/>
      <c r="AW55" s="96"/>
      <c r="AX55" s="96"/>
      <c r="AY55" s="96"/>
      <c r="AZ55" s="96"/>
      <c r="BA55" s="96"/>
      <c r="BB55" s="96"/>
      <c r="BC55" s="96"/>
      <c r="BD55" s="96"/>
      <c r="BE55" s="96"/>
      <c r="BF55" s="96"/>
      <c r="BG55" s="96"/>
      <c r="BH55" s="96"/>
      <c r="BI55" s="96"/>
      <c r="BJ55" s="96"/>
      <c r="BK55" s="96"/>
      <c r="BL55" s="96"/>
      <c r="BM55" s="96"/>
    </row>
    <row r="56" spans="1:65">
      <c r="A56" s="132">
        <v>44950</v>
      </c>
      <c r="B56" s="96"/>
      <c r="C56" s="96"/>
      <c r="D56" s="96"/>
      <c r="E56" s="96"/>
      <c r="F56" s="96"/>
      <c r="G56" s="96"/>
      <c r="H56" s="96"/>
      <c r="I56" s="96"/>
      <c r="J56" s="96"/>
      <c r="K56" s="96"/>
      <c r="L56" s="96"/>
      <c r="M56" s="96"/>
      <c r="N56" s="96"/>
      <c r="O56" s="96"/>
      <c r="P56" s="96"/>
      <c r="Q56" s="96"/>
      <c r="R56" s="96"/>
      <c r="S56" s="96"/>
      <c r="T56" s="96"/>
      <c r="U56" s="96"/>
      <c r="V56" s="96"/>
      <c r="W56" s="96"/>
      <c r="X56" s="96"/>
      <c r="Y56" s="96"/>
      <c r="Z56" s="96"/>
      <c r="AA56" s="96"/>
      <c r="AB56" s="96"/>
      <c r="AC56" s="96"/>
      <c r="AD56" s="96"/>
      <c r="AE56" s="96"/>
      <c r="AF56" s="96"/>
      <c r="AG56" s="96"/>
      <c r="AH56" s="96"/>
      <c r="AI56" s="96"/>
      <c r="AJ56" s="96"/>
      <c r="AK56" s="96"/>
      <c r="AL56" s="96"/>
      <c r="AM56" s="96"/>
      <c r="AN56" s="96"/>
      <c r="AO56" s="96"/>
      <c r="AP56" s="96"/>
      <c r="AQ56" s="96"/>
      <c r="AR56" s="96"/>
      <c r="AS56" s="96"/>
      <c r="AT56" s="96"/>
      <c r="AU56" s="96"/>
      <c r="AV56" s="96"/>
      <c r="AW56" s="96"/>
      <c r="AX56" s="96"/>
      <c r="AY56" s="96"/>
      <c r="AZ56" s="96"/>
      <c r="BA56" s="96"/>
      <c r="BB56" s="96"/>
      <c r="BC56" s="96"/>
      <c r="BD56" s="96"/>
      <c r="BE56" s="96"/>
      <c r="BF56" s="96"/>
      <c r="BG56" s="96"/>
      <c r="BH56" s="96"/>
      <c r="BI56" s="96"/>
      <c r="BJ56" s="96"/>
      <c r="BK56" s="96"/>
      <c r="BL56" s="96"/>
      <c r="BM56" s="96"/>
    </row>
    <row r="57" spans="1:65">
      <c r="A57" s="132">
        <v>44951</v>
      </c>
      <c r="B57" s="96"/>
      <c r="C57" s="96"/>
      <c r="D57" s="96"/>
      <c r="E57" s="96"/>
      <c r="F57" s="96"/>
      <c r="G57" s="96"/>
      <c r="H57" s="96"/>
      <c r="I57" s="96"/>
      <c r="J57" s="96"/>
      <c r="K57" s="96"/>
      <c r="L57" s="96"/>
      <c r="M57" s="96"/>
      <c r="N57" s="96"/>
      <c r="O57" s="96"/>
      <c r="P57" s="96"/>
      <c r="Q57" s="96"/>
      <c r="R57" s="96"/>
      <c r="S57" s="96"/>
      <c r="T57" s="96"/>
      <c r="U57" s="96"/>
      <c r="V57" s="96"/>
      <c r="W57" s="96"/>
      <c r="X57" s="96"/>
      <c r="Y57" s="96"/>
      <c r="Z57" s="96"/>
      <c r="AA57" s="96"/>
      <c r="AB57" s="96"/>
      <c r="AC57" s="96"/>
      <c r="AD57" s="96"/>
      <c r="AE57" s="96"/>
      <c r="AF57" s="96"/>
      <c r="AG57" s="96"/>
      <c r="AH57" s="96"/>
      <c r="AI57" s="96"/>
      <c r="AJ57" s="96"/>
      <c r="AK57" s="96"/>
      <c r="AL57" s="96"/>
      <c r="AM57" s="96"/>
      <c r="AN57" s="96"/>
      <c r="AO57" s="96"/>
      <c r="AP57" s="96"/>
      <c r="AQ57" s="96"/>
      <c r="AR57" s="96"/>
      <c r="AS57" s="96"/>
      <c r="AT57" s="96"/>
      <c r="AU57" s="96"/>
      <c r="AV57" s="96"/>
      <c r="AW57" s="96"/>
      <c r="AX57" s="96"/>
      <c r="AY57" s="96"/>
      <c r="AZ57" s="96"/>
      <c r="BA57" s="96"/>
      <c r="BB57" s="96"/>
      <c r="BC57" s="96"/>
      <c r="BD57" s="96"/>
      <c r="BE57" s="96"/>
      <c r="BF57" s="96"/>
      <c r="BG57" s="96"/>
      <c r="BH57" s="96"/>
      <c r="BI57" s="96"/>
      <c r="BJ57" s="96"/>
      <c r="BK57" s="96"/>
      <c r="BL57" s="96"/>
      <c r="BM57" s="96"/>
    </row>
    <row r="58" spans="1:65">
      <c r="A58" s="132">
        <v>44952</v>
      </c>
      <c r="B58" s="96"/>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6"/>
      <c r="AT58" s="96"/>
      <c r="AU58" s="96"/>
      <c r="AV58" s="96"/>
      <c r="AW58" s="96"/>
      <c r="AX58" s="96"/>
      <c r="AY58" s="96"/>
      <c r="AZ58" s="96"/>
      <c r="BA58" s="96"/>
      <c r="BB58" s="96"/>
      <c r="BC58" s="96"/>
      <c r="BD58" s="96"/>
      <c r="BE58" s="96"/>
      <c r="BF58" s="96"/>
      <c r="BG58" s="96"/>
      <c r="BH58" s="96"/>
      <c r="BI58" s="96"/>
      <c r="BJ58" s="96"/>
      <c r="BK58" s="96"/>
      <c r="BL58" s="96"/>
      <c r="BM58" s="96"/>
    </row>
    <row r="59" spans="1:65">
      <c r="A59" s="132">
        <v>44955</v>
      </c>
      <c r="B59" s="96"/>
      <c r="C59" s="96"/>
      <c r="D59" s="96"/>
      <c r="E59" s="96"/>
      <c r="F59" s="96"/>
      <c r="G59" s="96"/>
      <c r="H59" s="96"/>
      <c r="I59" s="96"/>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c r="AL59" s="96"/>
      <c r="AM59" s="96"/>
      <c r="AN59" s="96"/>
      <c r="AO59" s="96"/>
      <c r="AP59" s="96"/>
      <c r="AQ59" s="96"/>
      <c r="AR59" s="96"/>
      <c r="AS59" s="96"/>
      <c r="AT59" s="96"/>
      <c r="AU59" s="96"/>
      <c r="AV59" s="96"/>
      <c r="AW59" s="96"/>
      <c r="AX59" s="96"/>
      <c r="AY59" s="96"/>
      <c r="AZ59" s="96"/>
      <c r="BA59" s="96"/>
      <c r="BB59" s="96"/>
      <c r="BC59" s="96"/>
      <c r="BD59" s="96"/>
      <c r="BE59" s="96"/>
      <c r="BF59" s="96"/>
      <c r="BG59" s="96"/>
      <c r="BH59" s="96"/>
      <c r="BI59" s="96"/>
      <c r="BJ59" s="96"/>
      <c r="BK59" s="96"/>
      <c r="BL59" s="96"/>
      <c r="BM59" s="96"/>
    </row>
    <row r="60" spans="1:65">
      <c r="A60" s="132">
        <v>44956</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c r="AL60" s="96"/>
      <c r="AM60" s="96"/>
      <c r="AN60" s="96"/>
      <c r="AO60" s="96"/>
      <c r="AP60" s="96"/>
      <c r="AQ60" s="96"/>
      <c r="AR60" s="96"/>
      <c r="AS60" s="96"/>
      <c r="AT60" s="96"/>
      <c r="AU60" s="96"/>
      <c r="AV60" s="96"/>
      <c r="AW60" s="96"/>
      <c r="AX60" s="96"/>
      <c r="AY60" s="96"/>
      <c r="AZ60" s="96"/>
      <c r="BA60" s="96"/>
      <c r="BB60" s="96"/>
      <c r="BC60" s="96"/>
      <c r="BD60" s="96"/>
      <c r="BE60" s="96"/>
      <c r="BF60" s="96"/>
      <c r="BG60" s="96"/>
      <c r="BH60" s="96"/>
      <c r="BI60" s="96"/>
      <c r="BJ60" s="96"/>
      <c r="BK60" s="96"/>
      <c r="BL60" s="96"/>
      <c r="BM60" s="96"/>
    </row>
    <row r="61" spans="1:65">
      <c r="A61" s="132">
        <v>44957</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row>
    <row r="62" spans="1:65">
      <c r="A62" s="132">
        <v>44958</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6"/>
      <c r="AG62" s="96"/>
      <c r="AH62" s="96"/>
      <c r="AI62" s="9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row>
    <row r="63" spans="1:65">
      <c r="A63" s="132">
        <v>44959</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96"/>
      <c r="AE63" s="96"/>
      <c r="AF63" s="96"/>
      <c r="AG63" s="96"/>
      <c r="AH63" s="96"/>
      <c r="AI63" s="96"/>
      <c r="AJ63" s="96"/>
      <c r="AK63" s="96"/>
      <c r="AL63" s="96"/>
      <c r="AM63" s="96"/>
      <c r="AN63" s="96"/>
      <c r="AO63" s="96"/>
      <c r="AP63" s="96"/>
      <c r="AQ63" s="96"/>
      <c r="AR63" s="96"/>
      <c r="AS63" s="96"/>
      <c r="AT63" s="96"/>
      <c r="AU63" s="96"/>
      <c r="AV63" s="96"/>
      <c r="AW63" s="96"/>
      <c r="AX63" s="96"/>
      <c r="AY63" s="96"/>
      <c r="AZ63" s="96"/>
      <c r="BA63" s="96"/>
      <c r="BB63" s="96"/>
      <c r="BC63" s="96"/>
      <c r="BD63" s="96"/>
      <c r="BE63" s="96"/>
      <c r="BF63" s="96"/>
      <c r="BG63" s="96"/>
      <c r="BH63" s="96"/>
      <c r="BI63" s="96"/>
      <c r="BJ63" s="96"/>
      <c r="BK63" s="96"/>
      <c r="BL63" s="96"/>
      <c r="BM63" s="96"/>
    </row>
    <row r="64" spans="1:65">
      <c r="A64" s="132">
        <v>44962</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96"/>
      <c r="AL64" s="96"/>
      <c r="AM64" s="96"/>
      <c r="AN64" s="96"/>
      <c r="AO64" s="96"/>
      <c r="AP64" s="96"/>
      <c r="AQ64" s="96"/>
      <c r="AR64" s="96"/>
      <c r="AS64" s="96"/>
      <c r="AT64" s="96"/>
      <c r="AU64" s="96"/>
      <c r="AV64" s="96"/>
      <c r="AW64" s="96"/>
      <c r="AX64" s="96"/>
      <c r="AY64" s="96"/>
      <c r="AZ64" s="96"/>
      <c r="BA64" s="96"/>
      <c r="BB64" s="96"/>
      <c r="BC64" s="96"/>
      <c r="BD64" s="96"/>
      <c r="BE64" s="96"/>
      <c r="BF64" s="96"/>
      <c r="BG64" s="96"/>
      <c r="BH64" s="96"/>
      <c r="BI64" s="96"/>
      <c r="BJ64" s="96"/>
      <c r="BK64" s="96"/>
      <c r="BL64" s="96"/>
      <c r="BM64" s="96"/>
    </row>
    <row r="65" spans="1:65">
      <c r="A65" s="132">
        <v>44963</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96"/>
      <c r="AE65" s="96"/>
      <c r="AF65" s="96"/>
      <c r="AG65" s="96"/>
      <c r="AH65" s="96"/>
      <c r="AI65" s="96"/>
      <c r="AJ65" s="96"/>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6"/>
      <c r="BJ65" s="96"/>
      <c r="BK65" s="96"/>
      <c r="BL65" s="96"/>
      <c r="BM65" s="96"/>
    </row>
    <row r="66" spans="1:65">
      <c r="A66" s="132">
        <v>44964</v>
      </c>
      <c r="B66" s="96"/>
      <c r="C66" s="96"/>
      <c r="D66" s="96"/>
      <c r="E66" s="96"/>
      <c r="F66" s="96"/>
      <c r="G66" s="96"/>
      <c r="H66" s="96"/>
      <c r="I66" s="96"/>
      <c r="J66" s="96"/>
      <c r="K66" s="96"/>
      <c r="L66" s="96"/>
      <c r="M66" s="96"/>
      <c r="N66" s="96"/>
      <c r="O66" s="96"/>
      <c r="P66" s="96"/>
      <c r="Q66" s="96"/>
      <c r="R66" s="96"/>
      <c r="S66" s="96"/>
      <c r="T66" s="96"/>
      <c r="U66" s="96"/>
      <c r="V66" s="96"/>
      <c r="W66" s="96"/>
      <c r="X66" s="96"/>
      <c r="Y66" s="96"/>
      <c r="Z66" s="96"/>
      <c r="AA66" s="96"/>
      <c r="AB66" s="96"/>
      <c r="AC66" s="96"/>
      <c r="AD66" s="96"/>
      <c r="AE66" s="96"/>
      <c r="AF66" s="96"/>
      <c r="AG66" s="96"/>
      <c r="AH66" s="96"/>
      <c r="AI66" s="96"/>
      <c r="AJ66" s="96"/>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6"/>
      <c r="BJ66" s="96"/>
      <c r="BK66" s="96"/>
      <c r="BL66" s="96"/>
      <c r="BM66" s="96"/>
    </row>
    <row r="67" spans="1:65">
      <c r="A67" s="132">
        <v>44965</v>
      </c>
      <c r="B67" s="96"/>
      <c r="C67" s="96"/>
      <c r="D67" s="96"/>
      <c r="E67" s="96"/>
      <c r="F67" s="96"/>
      <c r="G67" s="96"/>
      <c r="H67" s="96"/>
      <c r="I67" s="96"/>
      <c r="J67" s="96"/>
      <c r="K67" s="96"/>
      <c r="L67" s="96"/>
      <c r="M67" s="96"/>
      <c r="N67" s="96"/>
      <c r="O67" s="96"/>
      <c r="P67" s="96"/>
      <c r="Q67" s="96"/>
      <c r="R67" s="96"/>
      <c r="S67" s="96"/>
      <c r="T67" s="96"/>
      <c r="U67" s="96"/>
      <c r="V67" s="96"/>
      <c r="W67" s="96"/>
      <c r="X67" s="96"/>
      <c r="Y67" s="96"/>
      <c r="Z67" s="96"/>
      <c r="AA67" s="96"/>
      <c r="AB67" s="96"/>
      <c r="AC67" s="96"/>
      <c r="AD67" s="96"/>
      <c r="AE67" s="96"/>
      <c r="AF67" s="96"/>
      <c r="AG67" s="96"/>
      <c r="AH67" s="96"/>
      <c r="AI67" s="96"/>
      <c r="AJ67" s="96"/>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6"/>
      <c r="BJ67" s="96"/>
      <c r="BK67" s="96"/>
      <c r="BL67" s="96"/>
      <c r="BM67" s="96"/>
    </row>
    <row r="68" spans="1:65">
      <c r="A68" s="132">
        <v>44966</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96"/>
      <c r="AE68" s="96"/>
      <c r="AF68" s="96"/>
      <c r="AG68" s="96"/>
      <c r="AH68" s="96"/>
      <c r="AI68" s="96"/>
      <c r="AJ68" s="96"/>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6"/>
      <c r="BJ68" s="96"/>
      <c r="BK68" s="96"/>
      <c r="BL68" s="96"/>
      <c r="BM68" s="96"/>
    </row>
    <row r="69" spans="1:65">
      <c r="A69" s="132">
        <v>44969</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96"/>
      <c r="AI69" s="96"/>
      <c r="AJ69" s="96"/>
      <c r="AK69" s="96"/>
      <c r="AL69" s="96"/>
      <c r="AM69" s="96"/>
      <c r="AN69" s="96"/>
      <c r="AO69" s="96"/>
      <c r="AP69" s="96"/>
      <c r="AQ69" s="96"/>
      <c r="AR69" s="96"/>
      <c r="AS69" s="96"/>
      <c r="AT69" s="96"/>
      <c r="AU69" s="96"/>
      <c r="AV69" s="96"/>
      <c r="AW69" s="96"/>
      <c r="AX69" s="96"/>
      <c r="AY69" s="96"/>
      <c r="AZ69" s="96"/>
      <c r="BA69" s="96"/>
      <c r="BB69" s="96"/>
      <c r="BC69" s="96"/>
      <c r="BD69" s="96"/>
      <c r="BE69" s="96"/>
      <c r="BF69" s="96"/>
      <c r="BG69" s="96"/>
      <c r="BH69" s="96"/>
      <c r="BI69" s="96"/>
      <c r="BJ69" s="96"/>
      <c r="BK69" s="96"/>
      <c r="BL69" s="96"/>
      <c r="BM69" s="96"/>
    </row>
    <row r="70" spans="1:65">
      <c r="A70" s="132">
        <v>44970</v>
      </c>
      <c r="B70" s="96"/>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96"/>
      <c r="AL70" s="96"/>
      <c r="AM70" s="96"/>
      <c r="AN70" s="96"/>
      <c r="AO70" s="96"/>
      <c r="AP70" s="96"/>
      <c r="AQ70" s="96"/>
      <c r="AR70" s="96"/>
      <c r="AS70" s="96"/>
      <c r="AT70" s="96"/>
      <c r="AU70" s="96"/>
      <c r="AV70" s="96"/>
      <c r="AW70" s="96"/>
      <c r="AX70" s="96"/>
      <c r="AY70" s="96"/>
      <c r="AZ70" s="96"/>
      <c r="BA70" s="96"/>
      <c r="BB70" s="96"/>
      <c r="BC70" s="96"/>
      <c r="BD70" s="96"/>
      <c r="BE70" s="96"/>
      <c r="BF70" s="96"/>
      <c r="BG70" s="96"/>
      <c r="BH70" s="96"/>
      <c r="BI70" s="96"/>
      <c r="BJ70" s="96"/>
      <c r="BK70" s="96"/>
      <c r="BL70" s="96"/>
      <c r="BM70" s="96"/>
    </row>
    <row r="71" spans="1:65">
      <c r="A71" s="132">
        <v>44971</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c r="AE71" s="96"/>
      <c r="AF71" s="96"/>
      <c r="AG71" s="96"/>
      <c r="AH71" s="96"/>
      <c r="AI71" s="96"/>
      <c r="AJ71" s="96"/>
      <c r="AK71" s="96"/>
      <c r="AL71" s="96"/>
      <c r="AM71" s="96"/>
      <c r="AN71" s="96"/>
      <c r="AO71" s="96"/>
      <c r="AP71" s="96"/>
      <c r="AQ71" s="96"/>
      <c r="AR71" s="96"/>
      <c r="AS71" s="96"/>
      <c r="AT71" s="96"/>
      <c r="AU71" s="96"/>
      <c r="AV71" s="96"/>
      <c r="AW71" s="96"/>
      <c r="AX71" s="96"/>
      <c r="AY71" s="96"/>
      <c r="AZ71" s="96"/>
      <c r="BA71" s="96"/>
      <c r="BB71" s="96"/>
      <c r="BC71" s="96"/>
      <c r="BD71" s="96"/>
      <c r="BE71" s="96"/>
      <c r="BF71" s="96"/>
      <c r="BG71" s="96"/>
      <c r="BH71" s="96"/>
      <c r="BI71" s="96"/>
      <c r="BJ71" s="96"/>
      <c r="BK71" s="96"/>
      <c r="BL71" s="96"/>
      <c r="BM71" s="96"/>
    </row>
    <row r="72" spans="1:65">
      <c r="A72" s="132">
        <v>44972</v>
      </c>
      <c r="B72" s="96"/>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6"/>
      <c r="AH72" s="96"/>
      <c r="AI72" s="96"/>
      <c r="AJ72" s="96"/>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6"/>
      <c r="BJ72" s="96"/>
      <c r="BK72" s="96"/>
      <c r="BL72" s="96"/>
      <c r="BM72" s="96"/>
    </row>
    <row r="73" spans="1:65">
      <c r="A73" s="132">
        <v>44973</v>
      </c>
      <c r="B73" s="96"/>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6"/>
      <c r="BJ73" s="96"/>
      <c r="BK73" s="96"/>
      <c r="BL73" s="96"/>
      <c r="BM73" s="96"/>
    </row>
    <row r="74" spans="1:65">
      <c r="A74" s="132">
        <v>44974</v>
      </c>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96"/>
      <c r="AI74" s="96"/>
      <c r="AJ74" s="96"/>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6"/>
      <c r="BJ74" s="96"/>
      <c r="BK74" s="96"/>
      <c r="BL74" s="96"/>
      <c r="BM74" s="96"/>
    </row>
    <row r="75" spans="1:65">
      <c r="A75" s="132">
        <v>44975</v>
      </c>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6"/>
      <c r="AH75" s="96"/>
      <c r="AI75" s="96"/>
      <c r="AJ75" s="96"/>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6"/>
      <c r="BJ75" s="96"/>
      <c r="BK75" s="96"/>
      <c r="BL75" s="96"/>
      <c r="BM75" s="96"/>
    </row>
    <row r="76" spans="1:65">
      <c r="A76" s="132">
        <v>44976</v>
      </c>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96"/>
      <c r="AL76" s="96"/>
      <c r="AM76" s="96"/>
      <c r="AN76" s="96"/>
      <c r="AO76" s="96"/>
      <c r="AP76" s="96"/>
      <c r="AQ76" s="96"/>
      <c r="AR76" s="96"/>
      <c r="AS76" s="96"/>
      <c r="AT76" s="96"/>
      <c r="AU76" s="96"/>
      <c r="AV76" s="96"/>
      <c r="AW76" s="96"/>
      <c r="AX76" s="96"/>
      <c r="AY76" s="96"/>
      <c r="AZ76" s="96"/>
      <c r="BA76" s="96"/>
      <c r="BB76" s="96"/>
      <c r="BC76" s="96"/>
      <c r="BD76" s="96"/>
      <c r="BE76" s="96"/>
      <c r="BF76" s="96"/>
      <c r="BG76" s="96"/>
      <c r="BH76" s="96"/>
      <c r="BI76" s="96"/>
      <c r="BJ76" s="96"/>
      <c r="BK76" s="96"/>
      <c r="BL76" s="96"/>
      <c r="BM76" s="96"/>
    </row>
    <row r="77" spans="1:65">
      <c r="A77" s="132">
        <v>44977</v>
      </c>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6"/>
      <c r="AH77" s="96"/>
      <c r="AI77" s="96"/>
      <c r="AJ77" s="96"/>
      <c r="AK77" s="96"/>
      <c r="AL77" s="96"/>
      <c r="AM77" s="96"/>
      <c r="AN77" s="96"/>
      <c r="AO77" s="96"/>
      <c r="AP77" s="96"/>
      <c r="AQ77" s="96"/>
      <c r="AR77" s="96"/>
      <c r="AS77" s="96"/>
      <c r="AT77" s="96"/>
      <c r="AU77" s="96"/>
      <c r="AV77" s="96"/>
      <c r="AW77" s="96"/>
      <c r="AX77" s="96"/>
      <c r="AY77" s="96"/>
      <c r="AZ77" s="96"/>
      <c r="BA77" s="96"/>
      <c r="BB77" s="96"/>
      <c r="BC77" s="96"/>
      <c r="BD77" s="96"/>
      <c r="BE77" s="96"/>
      <c r="BF77" s="96"/>
      <c r="BG77" s="96"/>
      <c r="BH77" s="96"/>
      <c r="BI77" s="96"/>
      <c r="BJ77" s="96"/>
      <c r="BK77" s="96"/>
      <c r="BL77" s="96"/>
      <c r="BM77" s="96"/>
    </row>
    <row r="78" spans="1:65">
      <c r="A78" s="132">
        <v>44978</v>
      </c>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6"/>
      <c r="AH78" s="96"/>
      <c r="AI78" s="96"/>
      <c r="AJ78" s="96"/>
      <c r="AK78" s="96"/>
      <c r="AL78" s="96"/>
      <c r="AM78" s="96"/>
      <c r="AN78" s="96"/>
      <c r="AO78" s="96"/>
      <c r="AP78" s="96"/>
      <c r="AQ78" s="96"/>
      <c r="AR78" s="96"/>
      <c r="AS78" s="96"/>
      <c r="AT78" s="96"/>
      <c r="AU78" s="96"/>
      <c r="AV78" s="96"/>
      <c r="AW78" s="96"/>
      <c r="AX78" s="96"/>
      <c r="AY78" s="96"/>
      <c r="AZ78" s="96"/>
      <c r="BA78" s="96"/>
      <c r="BB78" s="96"/>
      <c r="BC78" s="96"/>
      <c r="BD78" s="96"/>
      <c r="BE78" s="96"/>
      <c r="BF78" s="96"/>
      <c r="BG78" s="96"/>
      <c r="BH78" s="96"/>
      <c r="BI78" s="96"/>
      <c r="BJ78" s="96"/>
      <c r="BK78" s="96"/>
      <c r="BL78" s="96"/>
      <c r="BM78" s="96"/>
    </row>
    <row r="79" spans="1:65">
      <c r="A79" s="132">
        <v>44979</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96"/>
      <c r="AL79" s="96"/>
      <c r="AM79" s="96"/>
      <c r="AN79" s="96"/>
      <c r="AO79" s="96"/>
      <c r="AP79" s="96"/>
      <c r="AQ79" s="96"/>
      <c r="AR79" s="96"/>
      <c r="AS79" s="96"/>
      <c r="AT79" s="96"/>
      <c r="AU79" s="96"/>
      <c r="AV79" s="96"/>
      <c r="AW79" s="96"/>
      <c r="AX79" s="96"/>
      <c r="AY79" s="96"/>
      <c r="AZ79" s="96"/>
      <c r="BA79" s="96"/>
      <c r="BB79" s="96"/>
      <c r="BC79" s="96"/>
      <c r="BD79" s="96"/>
      <c r="BE79" s="96"/>
      <c r="BF79" s="96"/>
      <c r="BG79" s="96"/>
      <c r="BH79" s="96"/>
      <c r="BI79" s="96"/>
      <c r="BJ79" s="96"/>
      <c r="BK79" s="96"/>
      <c r="BL79" s="96"/>
      <c r="BM79" s="96"/>
    </row>
    <row r="80" spans="1:65">
      <c r="A80" s="132">
        <v>44980</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6"/>
      <c r="AH80" s="96"/>
      <c r="AI80" s="96"/>
      <c r="AJ80" s="96"/>
      <c r="AK80" s="96"/>
      <c r="AL80" s="96"/>
      <c r="AM80" s="96"/>
      <c r="AN80" s="96"/>
      <c r="AO80" s="96"/>
      <c r="AP80" s="96"/>
      <c r="AQ80" s="96"/>
      <c r="AR80" s="96"/>
      <c r="AS80" s="96"/>
      <c r="AT80" s="96"/>
      <c r="AU80" s="96"/>
      <c r="AV80" s="96"/>
      <c r="AW80" s="96"/>
      <c r="AX80" s="96"/>
      <c r="AY80" s="96"/>
      <c r="AZ80" s="96"/>
      <c r="BA80" s="96"/>
      <c r="BB80" s="96"/>
      <c r="BC80" s="96"/>
      <c r="BD80" s="96"/>
      <c r="BE80" s="96"/>
      <c r="BF80" s="96"/>
      <c r="BG80" s="96"/>
      <c r="BH80" s="96"/>
      <c r="BI80" s="96"/>
      <c r="BJ80" s="96"/>
      <c r="BK80" s="96"/>
      <c r="BL80" s="96"/>
      <c r="BM80" s="96"/>
    </row>
    <row r="81" spans="1:65">
      <c r="A81" s="132">
        <v>44981</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6"/>
      <c r="AH81" s="96"/>
      <c r="AI81" s="96"/>
      <c r="AJ81" s="96"/>
      <c r="AK81" s="96"/>
      <c r="AL81" s="96"/>
      <c r="AM81" s="96"/>
      <c r="AN81" s="96"/>
      <c r="AO81" s="96"/>
      <c r="AP81" s="96"/>
      <c r="AQ81" s="96"/>
      <c r="AR81" s="96"/>
      <c r="AS81" s="96"/>
      <c r="AT81" s="96"/>
      <c r="AU81" s="96"/>
      <c r="AV81" s="96"/>
      <c r="AW81" s="96"/>
      <c r="AX81" s="96"/>
      <c r="AY81" s="96"/>
      <c r="AZ81" s="96"/>
      <c r="BA81" s="96"/>
      <c r="BB81" s="96"/>
      <c r="BC81" s="96"/>
      <c r="BD81" s="96"/>
      <c r="BE81" s="96"/>
      <c r="BF81" s="96"/>
      <c r="BG81" s="96"/>
      <c r="BH81" s="96"/>
      <c r="BI81" s="96"/>
      <c r="BJ81" s="96"/>
      <c r="BK81" s="96"/>
      <c r="BL81" s="96"/>
      <c r="BM81" s="96"/>
    </row>
    <row r="82" spans="1:65">
      <c r="A82" s="132">
        <v>44982</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96"/>
      <c r="AL82" s="96"/>
      <c r="AM82" s="96"/>
      <c r="AN82" s="96"/>
      <c r="AO82" s="96"/>
      <c r="AP82" s="96"/>
      <c r="AQ82" s="96"/>
      <c r="AR82" s="96"/>
      <c r="AS82" s="96"/>
      <c r="AT82" s="96"/>
      <c r="AU82" s="96"/>
      <c r="AV82" s="96"/>
      <c r="AW82" s="96"/>
      <c r="AX82" s="96"/>
      <c r="AY82" s="96"/>
      <c r="AZ82" s="96"/>
      <c r="BA82" s="96"/>
      <c r="BB82" s="96"/>
      <c r="BC82" s="96"/>
      <c r="BD82" s="96"/>
      <c r="BE82" s="96"/>
      <c r="BF82" s="96"/>
      <c r="BG82" s="96"/>
      <c r="BH82" s="96"/>
      <c r="BI82" s="96"/>
      <c r="BJ82" s="96"/>
      <c r="BK82" s="96"/>
      <c r="BL82" s="96"/>
      <c r="BM82" s="96"/>
    </row>
    <row r="83" spans="1:65">
      <c r="A83" s="132">
        <v>44983</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c r="AE83" s="96"/>
      <c r="AF83" s="96"/>
      <c r="AG83" s="96"/>
      <c r="AH83" s="96"/>
      <c r="AI83" s="96"/>
      <c r="AJ83" s="96"/>
      <c r="AK83" s="96"/>
      <c r="AL83" s="96"/>
      <c r="AM83" s="96"/>
      <c r="AN83" s="96"/>
      <c r="AO83" s="96"/>
      <c r="AP83" s="96"/>
      <c r="AQ83" s="96"/>
      <c r="AR83" s="96"/>
      <c r="AS83" s="96"/>
      <c r="AT83" s="96"/>
      <c r="AU83" s="96"/>
      <c r="AV83" s="96"/>
      <c r="AW83" s="96"/>
      <c r="AX83" s="96"/>
      <c r="AY83" s="96"/>
      <c r="AZ83" s="96"/>
      <c r="BA83" s="96"/>
      <c r="BB83" s="96"/>
      <c r="BC83" s="96"/>
      <c r="BD83" s="96"/>
      <c r="BE83" s="96"/>
      <c r="BF83" s="96"/>
      <c r="BG83" s="96"/>
      <c r="BH83" s="96"/>
      <c r="BI83" s="96"/>
      <c r="BJ83" s="96"/>
      <c r="BK83" s="96"/>
      <c r="BL83" s="96"/>
      <c r="BM83" s="96"/>
    </row>
    <row r="84" spans="1:65">
      <c r="A84" s="132">
        <v>44984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6"/>
      <c r="AI84" s="96"/>
      <c r="AJ84" s="96"/>
      <c r="AK84" s="96"/>
      <c r="AL84" s="96"/>
      <c r="AM84" s="96"/>
      <c r="AN84" s="96"/>
      <c r="AO84" s="96"/>
      <c r="AP84" s="96"/>
      <c r="AQ84" s="96"/>
      <c r="AR84" s="96"/>
      <c r="AS84" s="96"/>
      <c r="AT84" s="96"/>
      <c r="AU84" s="96"/>
      <c r="AV84" s="96"/>
      <c r="AW84" s="96"/>
      <c r="AX84" s="96"/>
      <c r="AY84" s="96"/>
      <c r="AZ84" s="96"/>
      <c r="BA84" s="96"/>
      <c r="BB84" s="96"/>
      <c r="BC84" s="96"/>
      <c r="BD84" s="96"/>
      <c r="BE84" s="96"/>
      <c r="BF84" s="96"/>
      <c r="BG84" s="96"/>
      <c r="BH84" s="96"/>
      <c r="BI84" s="96"/>
      <c r="BJ84" s="96"/>
      <c r="BK84" s="96"/>
      <c r="BL84" s="96"/>
      <c r="BM84" s="96"/>
    </row>
    <row r="85" spans="1:65">
      <c r="A85" s="132">
        <v>44985</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6"/>
      <c r="AH85" s="96"/>
      <c r="AI85" s="96"/>
      <c r="AJ85" s="96"/>
      <c r="AK85" s="96"/>
      <c r="AL85" s="96"/>
      <c r="AM85" s="96"/>
      <c r="AN85" s="96"/>
      <c r="AO85" s="96"/>
      <c r="AP85" s="96"/>
      <c r="AQ85" s="96"/>
      <c r="AR85" s="96"/>
      <c r="AS85" s="96"/>
      <c r="AT85" s="96"/>
      <c r="AU85" s="96"/>
      <c r="AV85" s="96"/>
      <c r="AW85" s="96"/>
      <c r="AX85" s="96"/>
      <c r="AY85" s="96"/>
      <c r="AZ85" s="96"/>
      <c r="BA85" s="96"/>
      <c r="BB85" s="96"/>
      <c r="BC85" s="96"/>
      <c r="BD85" s="96"/>
      <c r="BE85" s="96"/>
      <c r="BF85" s="96"/>
      <c r="BG85" s="96"/>
      <c r="BH85" s="96"/>
      <c r="BI85" s="96"/>
      <c r="BJ85" s="96"/>
      <c r="BK85" s="96"/>
      <c r="BL85" s="96"/>
      <c r="BM85" s="96"/>
    </row>
    <row r="86" spans="1:65">
      <c r="A86" s="132">
        <v>44986</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96"/>
      <c r="BJ86" s="96"/>
      <c r="BK86" s="96"/>
      <c r="BL86" s="96"/>
      <c r="BM86" s="96"/>
    </row>
    <row r="87" spans="1:65">
      <c r="A87" s="132">
        <v>44987</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6"/>
      <c r="AH87" s="96"/>
      <c r="AI87" s="96"/>
      <c r="AJ87" s="96"/>
      <c r="AK87" s="96"/>
      <c r="AL87" s="96"/>
      <c r="AM87" s="96"/>
      <c r="AN87" s="96"/>
      <c r="AO87" s="96"/>
      <c r="AP87" s="96"/>
      <c r="AQ87" s="96"/>
      <c r="AR87" s="96"/>
      <c r="AS87" s="96"/>
      <c r="AT87" s="96"/>
      <c r="AU87" s="96"/>
      <c r="AV87" s="96"/>
      <c r="AW87" s="96"/>
      <c r="AX87" s="96"/>
      <c r="AY87" s="96"/>
      <c r="AZ87" s="96"/>
      <c r="BA87" s="96"/>
      <c r="BB87" s="96"/>
      <c r="BC87" s="96"/>
      <c r="BD87" s="96"/>
      <c r="BE87" s="96"/>
      <c r="BF87" s="96"/>
      <c r="BG87" s="96"/>
      <c r="BH87" s="96"/>
      <c r="BI87" s="96"/>
      <c r="BJ87" s="96"/>
      <c r="BK87" s="96"/>
      <c r="BL87" s="96"/>
      <c r="BM87" s="96"/>
    </row>
    <row r="88" spans="1:65">
      <c r="A88" s="132">
        <v>44988</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B88" s="96"/>
      <c r="BC88" s="96"/>
      <c r="BD88" s="96"/>
      <c r="BE88" s="96"/>
      <c r="BF88" s="96"/>
      <c r="BG88" s="96"/>
      <c r="BH88" s="96"/>
      <c r="BI88" s="96"/>
      <c r="BJ88" s="96"/>
      <c r="BK88" s="96"/>
      <c r="BL88" s="96"/>
      <c r="BM88" s="96"/>
    </row>
    <row r="89" spans="1:65">
      <c r="A89" s="132">
        <v>44989</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6"/>
      <c r="AH89" s="96"/>
      <c r="AI89" s="96"/>
      <c r="AJ89" s="96"/>
      <c r="AK89" s="96"/>
      <c r="AL89" s="96"/>
      <c r="AM89" s="96"/>
      <c r="AN89" s="96"/>
      <c r="AO89" s="96"/>
      <c r="AP89" s="96"/>
      <c r="AQ89" s="96"/>
      <c r="AR89" s="96"/>
      <c r="AS89" s="96"/>
      <c r="AT89" s="96"/>
      <c r="AU89" s="96"/>
      <c r="AV89" s="96"/>
      <c r="AW89" s="96"/>
      <c r="AX89" s="96"/>
      <c r="AY89" s="96"/>
      <c r="AZ89" s="96"/>
      <c r="BA89" s="96"/>
      <c r="BB89" s="96"/>
      <c r="BC89" s="96"/>
      <c r="BD89" s="96"/>
      <c r="BE89" s="96"/>
      <c r="BF89" s="96"/>
      <c r="BG89" s="96"/>
      <c r="BH89" s="96"/>
      <c r="BI89" s="96"/>
      <c r="BJ89" s="96"/>
      <c r="BK89" s="96"/>
      <c r="BL89" s="96"/>
      <c r="BM89" s="96"/>
    </row>
    <row r="90" spans="1:65">
      <c r="A90" s="132">
        <v>44990</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6"/>
      <c r="AH90" s="96"/>
      <c r="AI90" s="96"/>
      <c r="AJ90" s="96"/>
      <c r="AK90" s="96"/>
      <c r="AL90" s="96"/>
      <c r="AM90" s="96"/>
      <c r="AN90" s="96"/>
      <c r="AO90" s="96"/>
      <c r="AP90" s="96"/>
      <c r="AQ90" s="96"/>
      <c r="AR90" s="96"/>
      <c r="AS90" s="96"/>
      <c r="AT90" s="96"/>
      <c r="AU90" s="96"/>
      <c r="AV90" s="96"/>
      <c r="AW90" s="96"/>
      <c r="AX90" s="96"/>
      <c r="AY90" s="96"/>
      <c r="AZ90" s="96"/>
      <c r="BA90" s="96"/>
      <c r="BB90" s="96"/>
      <c r="BC90" s="96"/>
      <c r="BD90" s="96"/>
      <c r="BE90" s="96"/>
      <c r="BF90" s="96"/>
      <c r="BG90" s="96"/>
      <c r="BH90" s="96"/>
      <c r="BI90" s="96"/>
      <c r="BJ90" s="96"/>
      <c r="BK90" s="96"/>
      <c r="BL90" s="96"/>
      <c r="BM90" s="96"/>
    </row>
    <row r="91" spans="1:65">
      <c r="A91" s="132">
        <v>44991</v>
      </c>
      <c r="B91" s="96"/>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6"/>
      <c r="AH91" s="96"/>
      <c r="AI91" s="96"/>
      <c r="AJ91" s="96"/>
      <c r="AK91" s="96"/>
      <c r="AL91" s="96"/>
      <c r="AM91" s="96"/>
      <c r="AN91" s="96"/>
      <c r="AO91" s="96"/>
      <c r="AP91" s="96"/>
      <c r="AQ91" s="96"/>
      <c r="AR91" s="96"/>
      <c r="AS91" s="96"/>
      <c r="AT91" s="96"/>
      <c r="AU91" s="96"/>
      <c r="AV91" s="96"/>
      <c r="AW91" s="96"/>
      <c r="AX91" s="96"/>
      <c r="AY91" s="96"/>
      <c r="AZ91" s="96"/>
      <c r="BA91" s="96"/>
      <c r="BB91" s="96"/>
      <c r="BC91" s="96"/>
      <c r="BD91" s="96"/>
      <c r="BE91" s="96"/>
      <c r="BF91" s="96"/>
      <c r="BG91" s="96"/>
      <c r="BH91" s="96"/>
      <c r="BI91" s="96"/>
      <c r="BJ91" s="96"/>
      <c r="BK91" s="96"/>
      <c r="BL91" s="96"/>
      <c r="BM91" s="96"/>
    </row>
    <row r="92" spans="1:65">
      <c r="A92" s="132">
        <v>44992</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96"/>
      <c r="BJ92" s="96"/>
      <c r="BK92" s="96"/>
      <c r="BL92" s="96"/>
      <c r="BM92" s="96"/>
    </row>
    <row r="93" spans="1:65">
      <c r="A93" s="132">
        <v>44993</v>
      </c>
      <c r="B93" s="96"/>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6"/>
      <c r="AH93" s="96"/>
      <c r="AI93" s="96"/>
      <c r="AJ93" s="96"/>
      <c r="AK93" s="96"/>
      <c r="AL93" s="96"/>
      <c r="AM93" s="96"/>
      <c r="AN93" s="96"/>
      <c r="AO93" s="96"/>
      <c r="AP93" s="96"/>
      <c r="AQ93" s="96"/>
      <c r="AR93" s="96"/>
      <c r="AS93" s="96"/>
      <c r="AT93" s="96"/>
      <c r="AU93" s="96"/>
      <c r="AV93" s="96"/>
      <c r="AW93" s="96"/>
      <c r="AX93" s="96"/>
      <c r="AY93" s="96"/>
      <c r="AZ93" s="96"/>
      <c r="BA93" s="96"/>
      <c r="BB93" s="96"/>
      <c r="BC93" s="96"/>
      <c r="BD93" s="96"/>
      <c r="BE93" s="96"/>
      <c r="BF93" s="96"/>
      <c r="BG93" s="96"/>
      <c r="BH93" s="96"/>
      <c r="BI93" s="96"/>
      <c r="BJ93" s="96"/>
      <c r="BK93" s="96"/>
      <c r="BL93" s="96"/>
      <c r="BM93" s="96"/>
    </row>
    <row r="94" spans="1:65">
      <c r="A94" s="132">
        <v>44994</v>
      </c>
      <c r="B94" s="96"/>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6"/>
      <c r="AH94" s="96"/>
      <c r="AI94" s="96"/>
      <c r="AJ94" s="96"/>
      <c r="AK94" s="96"/>
      <c r="AL94" s="96"/>
      <c r="AM94" s="96"/>
      <c r="AN94" s="96"/>
      <c r="AO94" s="96"/>
      <c r="AP94" s="96"/>
      <c r="AQ94" s="96"/>
      <c r="AR94" s="96"/>
      <c r="AS94" s="96"/>
      <c r="AT94" s="96"/>
      <c r="AU94" s="96"/>
      <c r="AV94" s="96"/>
      <c r="AW94" s="96"/>
      <c r="AX94" s="96"/>
      <c r="AY94" s="96"/>
      <c r="AZ94" s="96"/>
      <c r="BA94" s="96"/>
      <c r="BB94" s="96"/>
      <c r="BC94" s="96"/>
      <c r="BD94" s="96"/>
      <c r="BE94" s="96"/>
      <c r="BF94" s="96"/>
      <c r="BG94" s="96"/>
      <c r="BH94" s="96"/>
      <c r="BI94" s="96"/>
      <c r="BJ94" s="96"/>
      <c r="BK94" s="96"/>
      <c r="BL94" s="96"/>
      <c r="BM94" s="96"/>
    </row>
    <row r="95" spans="1:65">
      <c r="A95" s="132">
        <v>44995</v>
      </c>
      <c r="B95" s="96"/>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6"/>
      <c r="AH95" s="96"/>
      <c r="AI95" s="96"/>
      <c r="AJ95" s="96"/>
      <c r="AK95" s="96"/>
      <c r="AL95" s="96"/>
      <c r="AM95" s="96"/>
      <c r="AN95" s="96"/>
      <c r="AO95" s="96"/>
      <c r="AP95" s="96"/>
      <c r="AQ95" s="96"/>
      <c r="AR95" s="96"/>
      <c r="AS95" s="96"/>
      <c r="AT95" s="96"/>
      <c r="AU95" s="96"/>
      <c r="AV95" s="96"/>
      <c r="AW95" s="96"/>
      <c r="AX95" s="96"/>
      <c r="AY95" s="96"/>
      <c r="AZ95" s="96"/>
      <c r="BA95" s="96"/>
      <c r="BB95" s="96"/>
      <c r="BC95" s="96"/>
      <c r="BD95" s="96"/>
      <c r="BE95" s="96"/>
      <c r="BF95" s="96"/>
      <c r="BG95" s="96"/>
      <c r="BH95" s="96"/>
      <c r="BI95" s="96"/>
      <c r="BJ95" s="96"/>
      <c r="BK95" s="96"/>
      <c r="BL95" s="96"/>
      <c r="BM95" s="96"/>
    </row>
    <row r="96" spans="1:65">
      <c r="A96" s="132">
        <v>44996</v>
      </c>
      <c r="B96" s="96"/>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6"/>
      <c r="AH96" s="96"/>
      <c r="AI96" s="96"/>
      <c r="AJ96" s="96"/>
      <c r="AK96" s="96"/>
      <c r="AL96" s="96"/>
      <c r="AM96" s="96"/>
      <c r="AN96" s="96"/>
      <c r="AO96" s="96"/>
      <c r="AP96" s="96"/>
      <c r="AQ96" s="96"/>
      <c r="AR96" s="96"/>
      <c r="AS96" s="96"/>
      <c r="AT96" s="96"/>
      <c r="AU96" s="96"/>
      <c r="AV96" s="96"/>
      <c r="AW96" s="96"/>
      <c r="AX96" s="96"/>
      <c r="AY96" s="96"/>
      <c r="AZ96" s="96"/>
      <c r="BA96" s="96"/>
      <c r="BB96" s="96"/>
      <c r="BC96" s="96"/>
      <c r="BD96" s="96"/>
      <c r="BE96" s="96"/>
      <c r="BF96" s="96"/>
      <c r="BG96" s="96"/>
      <c r="BH96" s="96"/>
      <c r="BI96" s="96"/>
      <c r="BJ96" s="96"/>
      <c r="BK96" s="96"/>
      <c r="BL96" s="96"/>
      <c r="BM96" s="96"/>
    </row>
    <row r="97" spans="1:65">
      <c r="A97" s="132">
        <v>44997</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6"/>
      <c r="AH97" s="96"/>
      <c r="AI97" s="96"/>
      <c r="AJ97" s="96"/>
      <c r="AK97" s="96"/>
      <c r="AL97" s="96"/>
      <c r="AM97" s="96"/>
      <c r="AN97" s="96"/>
      <c r="AO97" s="96"/>
      <c r="AP97" s="96"/>
      <c r="AQ97" s="96"/>
      <c r="AR97" s="96"/>
      <c r="AS97" s="96"/>
      <c r="AT97" s="96"/>
      <c r="AU97" s="96"/>
      <c r="AV97" s="96"/>
      <c r="AW97" s="96"/>
      <c r="AX97" s="96"/>
      <c r="AY97" s="96"/>
      <c r="AZ97" s="96"/>
      <c r="BA97" s="96"/>
      <c r="BB97" s="96"/>
      <c r="BC97" s="96"/>
      <c r="BD97" s="96"/>
      <c r="BE97" s="96"/>
      <c r="BF97" s="96"/>
      <c r="BG97" s="96"/>
      <c r="BH97" s="96"/>
      <c r="BI97" s="96"/>
      <c r="BJ97" s="96"/>
      <c r="BK97" s="96"/>
      <c r="BL97" s="96"/>
      <c r="BM97" s="96"/>
    </row>
    <row r="98" spans="1:65">
      <c r="A98" s="132">
        <v>44998</v>
      </c>
      <c r="B98" s="96"/>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6"/>
      <c r="AH98" s="96"/>
      <c r="AI98" s="96"/>
      <c r="AJ98" s="96"/>
      <c r="AK98" s="96"/>
      <c r="AL98" s="96"/>
      <c r="AM98" s="96"/>
      <c r="AN98" s="96"/>
      <c r="AO98" s="96"/>
      <c r="AP98" s="96"/>
      <c r="AQ98" s="96"/>
      <c r="AR98" s="96"/>
      <c r="AS98" s="96"/>
      <c r="AT98" s="96"/>
      <c r="AU98" s="96"/>
      <c r="AV98" s="96"/>
      <c r="AW98" s="96"/>
      <c r="AX98" s="96"/>
      <c r="AY98" s="96"/>
      <c r="AZ98" s="96"/>
      <c r="BA98" s="96"/>
      <c r="BB98" s="96"/>
      <c r="BC98" s="96"/>
      <c r="BD98" s="96"/>
      <c r="BE98" s="96"/>
      <c r="BF98" s="96"/>
      <c r="BG98" s="96"/>
      <c r="BH98" s="96"/>
      <c r="BI98" s="96"/>
      <c r="BJ98" s="96"/>
      <c r="BK98" s="96"/>
      <c r="BL98" s="96"/>
      <c r="BM98" s="96"/>
    </row>
    <row r="99" spans="1:65">
      <c r="A99" s="132">
        <v>44999</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6"/>
      <c r="AH99" s="96"/>
      <c r="AI99" s="96"/>
      <c r="AJ99" s="96"/>
      <c r="AK99" s="96"/>
      <c r="AL99" s="96"/>
      <c r="AM99" s="96"/>
      <c r="AN99" s="96"/>
      <c r="AO99" s="96"/>
      <c r="AP99" s="96"/>
      <c r="AQ99" s="96"/>
      <c r="AR99" s="96"/>
      <c r="AS99" s="96"/>
      <c r="AT99" s="96"/>
      <c r="AU99" s="96"/>
      <c r="AV99" s="96"/>
      <c r="AW99" s="96"/>
      <c r="AX99" s="96"/>
      <c r="AY99" s="96"/>
      <c r="AZ99" s="96"/>
      <c r="BA99" s="96"/>
      <c r="BB99" s="96"/>
      <c r="BC99" s="96"/>
      <c r="BD99" s="96"/>
      <c r="BE99" s="96"/>
      <c r="BF99" s="96"/>
      <c r="BG99" s="96"/>
      <c r="BH99" s="96"/>
      <c r="BI99" s="96"/>
      <c r="BJ99" s="96"/>
      <c r="BK99" s="96"/>
      <c r="BL99" s="96"/>
      <c r="BM99" s="96"/>
    </row>
    <row r="100" spans="1:65">
      <c r="A100" s="132">
        <v>45000</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6"/>
      <c r="AH100" s="96"/>
      <c r="AI100" s="96"/>
      <c r="AJ100" s="96"/>
      <c r="AK100" s="96"/>
      <c r="AL100" s="96"/>
      <c r="AM100" s="96"/>
      <c r="AN100" s="96"/>
      <c r="AO100" s="96"/>
      <c r="AP100" s="96"/>
      <c r="AQ100" s="96"/>
      <c r="AR100" s="96"/>
      <c r="AS100" s="96"/>
      <c r="AT100" s="96"/>
      <c r="AU100" s="96"/>
      <c r="AV100" s="96"/>
      <c r="AW100" s="96"/>
      <c r="AX100" s="96"/>
      <c r="AY100" s="96"/>
      <c r="AZ100" s="96"/>
      <c r="BA100" s="96"/>
      <c r="BB100" s="96"/>
      <c r="BC100" s="96"/>
      <c r="BD100" s="96"/>
      <c r="BE100" s="96"/>
      <c r="BF100" s="96"/>
      <c r="BG100" s="96"/>
      <c r="BH100" s="96"/>
      <c r="BI100" s="96"/>
      <c r="BJ100" s="96"/>
      <c r="BK100" s="96"/>
      <c r="BL100" s="96"/>
      <c r="BM100" s="96"/>
    </row>
    <row r="101" spans="1:65">
      <c r="A101" s="132">
        <v>45001</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6"/>
      <c r="AH101" s="96"/>
      <c r="AI101" s="96"/>
      <c r="AJ101" s="96"/>
      <c r="AK101" s="96"/>
      <c r="AL101" s="96"/>
      <c r="AM101" s="96"/>
      <c r="AN101" s="96"/>
      <c r="AO101" s="96"/>
      <c r="AP101" s="96"/>
      <c r="AQ101" s="96"/>
      <c r="AR101" s="96"/>
      <c r="AS101" s="96"/>
      <c r="AT101" s="96"/>
      <c r="AU101" s="96"/>
      <c r="AV101" s="96"/>
      <c r="AW101" s="96"/>
      <c r="AX101" s="96"/>
      <c r="AY101" s="96"/>
      <c r="AZ101" s="96"/>
      <c r="BA101" s="96"/>
      <c r="BB101" s="96"/>
      <c r="BC101" s="96"/>
      <c r="BD101" s="96"/>
      <c r="BE101" s="96"/>
      <c r="BF101" s="96"/>
      <c r="BG101" s="96"/>
      <c r="BH101" s="96"/>
      <c r="BI101" s="96"/>
      <c r="BJ101" s="96"/>
      <c r="BK101" s="96"/>
      <c r="BL101" s="96"/>
      <c r="BM101" s="96"/>
    </row>
    <row r="102" spans="1:65">
      <c r="A102" s="132">
        <v>45002</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6"/>
      <c r="AH102" s="96"/>
      <c r="AI102" s="96"/>
      <c r="AJ102" s="96"/>
      <c r="AK102" s="96"/>
      <c r="AL102" s="96"/>
      <c r="AM102" s="96"/>
      <c r="AN102" s="96"/>
      <c r="AO102" s="96"/>
      <c r="AP102" s="96"/>
      <c r="AQ102" s="96"/>
      <c r="AR102" s="96"/>
      <c r="AS102" s="96"/>
      <c r="AT102" s="96"/>
      <c r="AU102" s="96"/>
      <c r="AV102" s="96"/>
      <c r="AW102" s="96"/>
      <c r="AX102" s="96"/>
      <c r="AY102" s="96"/>
      <c r="AZ102" s="96"/>
      <c r="BA102" s="96"/>
      <c r="BB102" s="96"/>
      <c r="BC102" s="96"/>
      <c r="BD102" s="96"/>
      <c r="BE102" s="96"/>
      <c r="BF102" s="96"/>
      <c r="BG102" s="96"/>
      <c r="BH102" s="96"/>
      <c r="BI102" s="96"/>
      <c r="BJ102" s="96"/>
      <c r="BK102" s="96"/>
      <c r="BL102" s="96"/>
      <c r="BM102" s="96"/>
    </row>
    <row r="103" spans="1:65">
      <c r="A103" s="132">
        <v>45003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6"/>
      <c r="AH103" s="96"/>
      <c r="AI103" s="96"/>
      <c r="AJ103" s="96"/>
      <c r="AK103" s="96"/>
      <c r="AL103" s="96"/>
      <c r="AM103" s="96"/>
      <c r="AN103" s="96"/>
      <c r="AO103" s="96"/>
      <c r="AP103" s="96"/>
      <c r="AQ103" s="96"/>
      <c r="AR103" s="96"/>
      <c r="AS103" s="96"/>
      <c r="AT103" s="96"/>
      <c r="AU103" s="96"/>
      <c r="AV103" s="96"/>
      <c r="AW103" s="96"/>
      <c r="AX103" s="96"/>
      <c r="AY103" s="96"/>
      <c r="AZ103" s="96"/>
      <c r="BA103" s="96"/>
      <c r="BB103" s="96"/>
      <c r="BC103" s="96"/>
      <c r="BD103" s="96"/>
      <c r="BE103" s="96"/>
      <c r="BF103" s="96"/>
      <c r="BG103" s="96"/>
      <c r="BH103" s="96"/>
      <c r="BI103" s="96"/>
      <c r="BJ103" s="96"/>
      <c r="BK103" s="96"/>
      <c r="BL103" s="96"/>
      <c r="BM103" s="96"/>
    </row>
    <row r="104" spans="1:65">
      <c r="A104" s="132">
        <v>45004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6"/>
      <c r="AH104" s="96"/>
      <c r="AI104" s="96"/>
      <c r="AJ104" s="96"/>
      <c r="AK104" s="96"/>
      <c r="AL104" s="96"/>
      <c r="AM104" s="96"/>
      <c r="AN104" s="96"/>
      <c r="AO104" s="96"/>
      <c r="AP104" s="96"/>
      <c r="AQ104" s="96"/>
      <c r="AR104" s="96"/>
      <c r="AS104" s="96"/>
      <c r="AT104" s="96"/>
      <c r="AU104" s="96"/>
      <c r="AV104" s="96"/>
      <c r="AW104" s="96"/>
      <c r="AX104" s="96"/>
      <c r="AY104" s="96"/>
      <c r="AZ104" s="96"/>
      <c r="BA104" s="96"/>
      <c r="BB104" s="96"/>
      <c r="BC104" s="96"/>
      <c r="BD104" s="96"/>
      <c r="BE104" s="96"/>
      <c r="BF104" s="96"/>
      <c r="BG104" s="96"/>
      <c r="BH104" s="96"/>
      <c r="BI104" s="96"/>
      <c r="BJ104" s="96"/>
      <c r="BK104" s="96"/>
      <c r="BL104" s="96"/>
      <c r="BM104" s="96"/>
    </row>
    <row r="105" spans="1:65">
      <c r="A105" s="132">
        <v>45005</v>
      </c>
      <c r="B105" s="96"/>
      <c r="C105" s="96"/>
      <c r="D105" s="96"/>
      <c r="E105" s="96"/>
      <c r="F105" s="96"/>
      <c r="G105" s="96"/>
      <c r="H105" s="96"/>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6"/>
      <c r="AH105" s="96"/>
      <c r="AI105" s="96"/>
      <c r="AJ105" s="96"/>
      <c r="AK105" s="96"/>
      <c r="AL105" s="96"/>
      <c r="AM105" s="96"/>
      <c r="AN105" s="96"/>
      <c r="AO105" s="96"/>
      <c r="AP105" s="96"/>
      <c r="AQ105" s="96"/>
      <c r="AR105" s="96"/>
      <c r="AS105" s="96"/>
      <c r="AT105" s="96"/>
      <c r="AU105" s="96"/>
      <c r="AV105" s="96"/>
      <c r="AW105" s="96"/>
      <c r="AX105" s="96"/>
      <c r="AY105" s="96"/>
      <c r="AZ105" s="96"/>
      <c r="BA105" s="96"/>
      <c r="BB105" s="96"/>
      <c r="BC105" s="96"/>
      <c r="BD105" s="96"/>
      <c r="BE105" s="96"/>
      <c r="BF105" s="96"/>
      <c r="BG105" s="96"/>
      <c r="BH105" s="96"/>
      <c r="BI105" s="96"/>
      <c r="BJ105" s="96"/>
      <c r="BK105" s="96"/>
      <c r="BL105" s="96"/>
      <c r="BM105" s="96"/>
    </row>
    <row r="106" spans="1:65">
      <c r="A106" s="132">
        <v>45006</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6"/>
      <c r="AH106" s="96"/>
      <c r="AI106" s="96"/>
      <c r="AJ106" s="96"/>
      <c r="AK106" s="96"/>
      <c r="AL106" s="96"/>
      <c r="AM106" s="96"/>
      <c r="AN106" s="96"/>
      <c r="AO106" s="96"/>
      <c r="AP106" s="96"/>
      <c r="AQ106" s="96"/>
      <c r="AR106" s="96"/>
      <c r="AS106" s="96"/>
      <c r="AT106" s="96"/>
      <c r="AU106" s="96"/>
      <c r="AV106" s="96"/>
      <c r="AW106" s="96"/>
      <c r="AX106" s="96"/>
      <c r="AY106" s="96"/>
      <c r="AZ106" s="96"/>
      <c r="BA106" s="96"/>
      <c r="BB106" s="96"/>
      <c r="BC106" s="96"/>
      <c r="BD106" s="96"/>
      <c r="BE106" s="96"/>
      <c r="BF106" s="96"/>
      <c r="BG106" s="96"/>
      <c r="BH106" s="96"/>
      <c r="BI106" s="96"/>
      <c r="BJ106" s="96"/>
      <c r="BK106" s="96"/>
      <c r="BL106" s="96"/>
      <c r="BM106" s="96"/>
    </row>
    <row r="107" spans="1:65">
      <c r="A107" s="132">
        <v>45007</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6"/>
      <c r="AH107" s="96"/>
      <c r="AI107" s="96"/>
      <c r="AJ107" s="96"/>
      <c r="AK107" s="96"/>
      <c r="AL107" s="96"/>
      <c r="AM107" s="96"/>
      <c r="AN107" s="96"/>
      <c r="AO107" s="96"/>
      <c r="AP107" s="96"/>
      <c r="AQ107" s="96"/>
      <c r="AR107" s="96"/>
      <c r="AS107" s="96"/>
      <c r="AT107" s="96"/>
      <c r="AU107" s="96"/>
      <c r="AV107" s="96"/>
      <c r="AW107" s="96"/>
      <c r="AX107" s="96"/>
      <c r="AY107" s="96"/>
      <c r="AZ107" s="96"/>
      <c r="BA107" s="96"/>
      <c r="BB107" s="96"/>
      <c r="BC107" s="96"/>
      <c r="BD107" s="96"/>
      <c r="BE107" s="96"/>
      <c r="BF107" s="96"/>
      <c r="BG107" s="96"/>
      <c r="BH107" s="96"/>
      <c r="BI107" s="96"/>
      <c r="BJ107" s="96"/>
      <c r="BK107" s="96"/>
      <c r="BL107" s="96"/>
      <c r="BM107" s="96"/>
    </row>
    <row r="108" spans="1:65">
      <c r="A108" s="132">
        <v>45008</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6"/>
      <c r="AH108" s="96"/>
      <c r="AI108" s="96"/>
      <c r="AJ108" s="96"/>
      <c r="AK108" s="96"/>
      <c r="AL108" s="96"/>
      <c r="AM108" s="96"/>
      <c r="AN108" s="96"/>
      <c r="AO108" s="96"/>
      <c r="AP108" s="96"/>
      <c r="AQ108" s="96"/>
      <c r="AR108" s="96"/>
      <c r="AS108" s="96"/>
      <c r="AT108" s="96"/>
      <c r="AU108" s="96"/>
      <c r="AV108" s="96"/>
      <c r="AW108" s="96"/>
      <c r="AX108" s="96"/>
      <c r="AY108" s="96"/>
      <c r="AZ108" s="96"/>
      <c r="BA108" s="96"/>
      <c r="BB108" s="96"/>
      <c r="BC108" s="96"/>
      <c r="BD108" s="96"/>
      <c r="BE108" s="96"/>
      <c r="BF108" s="96"/>
      <c r="BG108" s="96"/>
      <c r="BH108" s="96"/>
      <c r="BI108" s="96"/>
      <c r="BJ108" s="96"/>
      <c r="BK108" s="96"/>
      <c r="BL108" s="96"/>
      <c r="BM108" s="96"/>
    </row>
    <row r="109" spans="1:65">
      <c r="A109" s="132">
        <v>45009</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96"/>
      <c r="AL109" s="96"/>
      <c r="AM109" s="96"/>
      <c r="AN109" s="96"/>
      <c r="AO109" s="96"/>
      <c r="AP109" s="96"/>
      <c r="AQ109" s="96"/>
      <c r="AR109" s="96"/>
      <c r="AS109" s="96"/>
      <c r="AT109" s="96"/>
      <c r="AU109" s="96"/>
      <c r="AV109" s="96"/>
      <c r="AW109" s="96"/>
      <c r="AX109" s="96"/>
      <c r="AY109" s="96"/>
      <c r="AZ109" s="96"/>
      <c r="BA109" s="96"/>
      <c r="BB109" s="96"/>
      <c r="BC109" s="96"/>
      <c r="BD109" s="96"/>
      <c r="BE109" s="96"/>
      <c r="BF109" s="96"/>
      <c r="BG109" s="96"/>
      <c r="BH109" s="96"/>
      <c r="BI109" s="96"/>
      <c r="BJ109" s="96"/>
      <c r="BK109" s="96"/>
      <c r="BL109" s="96"/>
      <c r="BM109" s="96"/>
    </row>
    <row r="110" spans="1:65">
      <c r="A110" s="132">
        <v>45010</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6"/>
      <c r="AH110" s="96"/>
      <c r="AI110" s="96"/>
      <c r="AJ110" s="96"/>
      <c r="AK110" s="96"/>
      <c r="AL110" s="96"/>
      <c r="AM110" s="96"/>
      <c r="AN110" s="96"/>
      <c r="AO110" s="96"/>
      <c r="AP110" s="96"/>
      <c r="AQ110" s="96"/>
      <c r="AR110" s="96"/>
      <c r="AS110" s="96"/>
      <c r="AT110" s="96"/>
      <c r="AU110" s="96"/>
      <c r="AV110" s="96"/>
      <c r="AW110" s="96"/>
      <c r="AX110" s="96"/>
      <c r="AY110" s="96"/>
      <c r="AZ110" s="96"/>
      <c r="BA110" s="96"/>
      <c r="BB110" s="96"/>
      <c r="BC110" s="96"/>
      <c r="BD110" s="96"/>
      <c r="BE110" s="96"/>
      <c r="BF110" s="96"/>
      <c r="BG110" s="96"/>
      <c r="BH110" s="96"/>
      <c r="BI110" s="96"/>
      <c r="BJ110" s="96"/>
      <c r="BK110" s="96"/>
      <c r="BL110" s="96"/>
      <c r="BM110" s="96"/>
    </row>
    <row r="111" spans="1:65">
      <c r="A111" s="132">
        <v>45011</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c r="AE111" s="96"/>
      <c r="AF111" s="96"/>
      <c r="AG111" s="96"/>
      <c r="AH111" s="96"/>
      <c r="AI111" s="96"/>
      <c r="AJ111" s="96"/>
      <c r="AK111" s="96"/>
      <c r="AL111" s="96"/>
      <c r="AM111" s="96"/>
      <c r="AN111" s="96"/>
      <c r="AO111" s="96"/>
      <c r="AP111" s="96"/>
      <c r="AQ111" s="96"/>
      <c r="AR111" s="96"/>
      <c r="AS111" s="96"/>
      <c r="AT111" s="96"/>
      <c r="AU111" s="96"/>
      <c r="AV111" s="96"/>
      <c r="AW111" s="96"/>
      <c r="AX111" s="96"/>
      <c r="AY111" s="96"/>
      <c r="AZ111" s="96"/>
      <c r="BA111" s="96"/>
      <c r="BB111" s="96"/>
      <c r="BC111" s="96"/>
      <c r="BD111" s="96"/>
      <c r="BE111" s="96"/>
      <c r="BF111" s="96"/>
      <c r="BG111" s="96"/>
      <c r="BH111" s="96"/>
      <c r="BI111" s="96"/>
      <c r="BJ111" s="96"/>
      <c r="BK111" s="96"/>
      <c r="BL111" s="96"/>
      <c r="BM111" s="96"/>
    </row>
    <row r="112" spans="1:65">
      <c r="A112" s="132">
        <v>45012</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96"/>
      <c r="AL112" s="96"/>
      <c r="AM112" s="96"/>
      <c r="AN112" s="96"/>
      <c r="AO112" s="96"/>
      <c r="AP112" s="96"/>
      <c r="AQ112" s="96"/>
      <c r="AR112" s="96"/>
      <c r="AS112" s="96"/>
      <c r="AT112" s="96"/>
      <c r="AU112" s="96"/>
      <c r="AV112" s="96"/>
      <c r="AW112" s="96"/>
      <c r="AX112" s="96"/>
      <c r="AY112" s="96"/>
      <c r="AZ112" s="96"/>
      <c r="BA112" s="96"/>
      <c r="BB112" s="96"/>
      <c r="BC112" s="96"/>
      <c r="BD112" s="96"/>
      <c r="BE112" s="96"/>
      <c r="BF112" s="96"/>
      <c r="BG112" s="96"/>
      <c r="BH112" s="96"/>
      <c r="BI112" s="96"/>
      <c r="BJ112" s="96"/>
      <c r="BK112" s="96"/>
      <c r="BL112" s="96"/>
      <c r="BM112" s="96"/>
    </row>
    <row r="113" spans="1:65">
      <c r="A113" s="132">
        <v>45013</v>
      </c>
      <c r="B113" s="96"/>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c r="AR113" s="96"/>
      <c r="AS113" s="96"/>
      <c r="AT113" s="96"/>
      <c r="AU113" s="96"/>
      <c r="AV113" s="96"/>
      <c r="AW113" s="96"/>
      <c r="AX113" s="96"/>
      <c r="AY113" s="96"/>
      <c r="AZ113" s="96"/>
      <c r="BA113" s="96"/>
      <c r="BB113" s="96"/>
      <c r="BC113" s="96"/>
      <c r="BD113" s="96"/>
      <c r="BE113" s="96"/>
      <c r="BF113" s="96"/>
      <c r="BG113" s="96"/>
      <c r="BH113" s="96"/>
      <c r="BI113" s="96"/>
      <c r="BJ113" s="96"/>
      <c r="BK113" s="96"/>
      <c r="BL113" s="96"/>
      <c r="BM113" s="96"/>
    </row>
    <row r="114" spans="1:65">
      <c r="A114" s="132">
        <v>45014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96"/>
      <c r="AE114" s="96"/>
      <c r="AF114" s="96"/>
      <c r="AG114" s="96"/>
      <c r="AH114" s="96"/>
      <c r="AI114" s="96"/>
      <c r="AJ114" s="96"/>
      <c r="AK114" s="96"/>
      <c r="AL114" s="96"/>
      <c r="AM114" s="96"/>
      <c r="AN114" s="96"/>
      <c r="AO114" s="96"/>
      <c r="AP114" s="96"/>
      <c r="AQ114" s="96"/>
      <c r="AR114" s="96"/>
      <c r="AS114" s="96"/>
      <c r="AT114" s="96"/>
      <c r="AU114" s="96"/>
      <c r="AV114" s="96"/>
      <c r="AW114" s="96"/>
      <c r="AX114" s="96"/>
      <c r="AY114" s="96"/>
      <c r="AZ114" s="96"/>
      <c r="BA114" s="96"/>
      <c r="BB114" s="96"/>
      <c r="BC114" s="96"/>
      <c r="BD114" s="96"/>
      <c r="BE114" s="96"/>
      <c r="BF114" s="96"/>
      <c r="BG114" s="96"/>
      <c r="BH114" s="96"/>
      <c r="BI114" s="96"/>
      <c r="BJ114" s="96"/>
      <c r="BK114" s="96"/>
      <c r="BL114" s="96"/>
      <c r="BM114" s="96"/>
    </row>
    <row r="115" spans="1:65">
      <c r="A115" s="132">
        <v>45015</v>
      </c>
      <c r="B115" s="96"/>
      <c r="C115" s="96"/>
      <c r="D115" s="96"/>
      <c r="E115" s="96"/>
      <c r="F115" s="96"/>
      <c r="G115" s="96"/>
      <c r="H115" s="96"/>
      <c r="I115" s="96"/>
      <c r="J115" s="96"/>
      <c r="K115" s="96"/>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96"/>
      <c r="AL115" s="96"/>
      <c r="AM115" s="96"/>
      <c r="AN115" s="96"/>
      <c r="AO115" s="96"/>
      <c r="AP115" s="96"/>
      <c r="AQ115" s="96"/>
      <c r="AR115" s="96"/>
      <c r="AS115" s="96"/>
      <c r="AT115" s="96"/>
      <c r="AU115" s="96"/>
      <c r="AV115" s="96"/>
      <c r="AW115" s="96"/>
      <c r="AX115" s="96"/>
      <c r="AY115" s="96"/>
      <c r="AZ115" s="96"/>
      <c r="BA115" s="96"/>
      <c r="BB115" s="96"/>
      <c r="BC115" s="96"/>
      <c r="BD115" s="96"/>
      <c r="BE115" s="96"/>
      <c r="BF115" s="96"/>
      <c r="BG115" s="96"/>
      <c r="BH115" s="96"/>
      <c r="BI115" s="96"/>
      <c r="BJ115" s="96"/>
      <c r="BK115" s="96"/>
      <c r="BL115" s="96"/>
      <c r="BM115" s="96"/>
    </row>
    <row r="116" spans="1:65">
      <c r="A116" s="132">
        <v>45016</v>
      </c>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96"/>
      <c r="AE116" s="96"/>
      <c r="AF116" s="96"/>
      <c r="AG116" s="96"/>
      <c r="AH116" s="96"/>
      <c r="AI116" s="96"/>
      <c r="AJ116" s="96"/>
      <c r="AK116" s="96"/>
      <c r="AL116" s="96"/>
      <c r="AM116" s="96"/>
      <c r="AN116" s="96"/>
      <c r="AO116" s="96"/>
      <c r="AP116" s="96"/>
      <c r="AQ116" s="96"/>
      <c r="AR116" s="96"/>
      <c r="AS116" s="96"/>
      <c r="AT116" s="96"/>
      <c r="AU116" s="96"/>
      <c r="AV116" s="96"/>
      <c r="AW116" s="96"/>
      <c r="AX116" s="96"/>
      <c r="AY116" s="96"/>
      <c r="AZ116" s="96"/>
      <c r="BA116" s="96"/>
      <c r="BB116" s="96"/>
      <c r="BC116" s="96"/>
      <c r="BD116" s="96"/>
      <c r="BE116" s="96"/>
      <c r="BF116" s="96"/>
      <c r="BG116" s="96"/>
      <c r="BH116" s="96"/>
      <c r="BI116" s="96"/>
      <c r="BJ116" s="96"/>
      <c r="BK116" s="96"/>
      <c r="BL116" s="96"/>
      <c r="BM116" s="96"/>
    </row>
    <row r="117" spans="1:65">
      <c r="A117" s="132">
        <v>45017</v>
      </c>
      <c r="B117" s="96"/>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6"/>
      <c r="AC117" s="96"/>
      <c r="AD117" s="96"/>
      <c r="AE117" s="96"/>
      <c r="AF117" s="96"/>
      <c r="AG117" s="96"/>
      <c r="AH117" s="96"/>
      <c r="AI117" s="96"/>
      <c r="AJ117" s="96"/>
      <c r="AK117" s="96"/>
      <c r="AL117" s="96"/>
      <c r="AM117" s="96"/>
      <c r="AN117" s="96"/>
      <c r="AO117" s="96"/>
      <c r="AP117" s="96"/>
      <c r="AQ117" s="96"/>
      <c r="AR117" s="96"/>
      <c r="AS117" s="96"/>
      <c r="AT117" s="96"/>
      <c r="AU117" s="96"/>
      <c r="AV117" s="96"/>
      <c r="AW117" s="96"/>
      <c r="AX117" s="96"/>
      <c r="AY117" s="96"/>
      <c r="AZ117" s="96"/>
      <c r="BA117" s="96"/>
      <c r="BB117" s="96"/>
      <c r="BC117" s="96"/>
      <c r="BD117" s="96"/>
      <c r="BE117" s="96"/>
      <c r="BF117" s="96"/>
      <c r="BG117" s="96"/>
      <c r="BH117" s="96"/>
      <c r="BI117" s="96"/>
      <c r="BJ117" s="96"/>
      <c r="BK117" s="96"/>
      <c r="BL117" s="96"/>
      <c r="BM117" s="96"/>
    </row>
    <row r="118" spans="1:65">
      <c r="A118" s="132">
        <v>45018</v>
      </c>
      <c r="B118" s="96"/>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96"/>
      <c r="AL118" s="96"/>
      <c r="AM118" s="96"/>
      <c r="AN118" s="96"/>
      <c r="AO118" s="96"/>
      <c r="AP118" s="96"/>
      <c r="AQ118" s="96"/>
      <c r="AR118" s="96"/>
      <c r="AS118" s="96"/>
      <c r="AT118" s="96"/>
      <c r="AU118" s="96"/>
      <c r="AV118" s="96"/>
      <c r="AW118" s="96"/>
      <c r="AX118" s="96"/>
      <c r="AY118" s="96"/>
      <c r="AZ118" s="96"/>
      <c r="BA118" s="96"/>
      <c r="BB118" s="96"/>
      <c r="BC118" s="96"/>
      <c r="BD118" s="96"/>
      <c r="BE118" s="96"/>
      <c r="BF118" s="96"/>
      <c r="BG118" s="96"/>
      <c r="BH118" s="96"/>
      <c r="BI118" s="96"/>
      <c r="BJ118" s="96"/>
      <c r="BK118" s="96"/>
      <c r="BL118" s="96"/>
      <c r="BM118" s="96"/>
    </row>
    <row r="119" spans="1:65">
      <c r="A119" s="132">
        <v>45019</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96"/>
      <c r="AE119" s="96"/>
      <c r="AF119" s="96"/>
      <c r="AG119" s="96"/>
      <c r="AH119" s="96"/>
      <c r="AI119" s="96"/>
      <c r="AJ119" s="96"/>
      <c r="AK119" s="96"/>
      <c r="AL119" s="96"/>
      <c r="AM119" s="96"/>
      <c r="AN119" s="96"/>
      <c r="AO119" s="96"/>
      <c r="AP119" s="96"/>
      <c r="AQ119" s="96"/>
      <c r="AR119" s="96"/>
      <c r="AS119" s="96"/>
      <c r="AT119" s="96"/>
      <c r="AU119" s="96"/>
      <c r="AV119" s="96"/>
      <c r="AW119" s="96"/>
      <c r="AX119" s="96"/>
      <c r="AY119" s="96"/>
      <c r="AZ119" s="96"/>
      <c r="BA119" s="96"/>
      <c r="BB119" s="96"/>
      <c r="BC119" s="96"/>
      <c r="BD119" s="96"/>
      <c r="BE119" s="96"/>
      <c r="BF119" s="96"/>
      <c r="BG119" s="96"/>
      <c r="BH119" s="96"/>
      <c r="BI119" s="96"/>
      <c r="BJ119" s="96"/>
      <c r="BK119" s="96"/>
      <c r="BL119" s="96"/>
      <c r="BM119" s="96"/>
    </row>
    <row r="120" spans="1:65">
      <c r="A120" s="132">
        <v>45020</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96"/>
      <c r="AE120" s="96"/>
      <c r="AF120" s="96"/>
      <c r="AG120" s="96"/>
      <c r="AH120" s="96"/>
      <c r="AI120" s="96"/>
      <c r="AJ120" s="96"/>
      <c r="AK120" s="96"/>
      <c r="AL120" s="96"/>
      <c r="AM120" s="96"/>
      <c r="AN120" s="96"/>
      <c r="AO120" s="96"/>
      <c r="AP120" s="96"/>
      <c r="AQ120" s="96"/>
      <c r="AR120" s="96"/>
      <c r="AS120" s="96"/>
      <c r="AT120" s="96"/>
      <c r="AU120" s="96"/>
      <c r="AV120" s="96"/>
      <c r="AW120" s="96"/>
      <c r="AX120" s="96"/>
      <c r="AY120" s="96"/>
      <c r="AZ120" s="96"/>
      <c r="BA120" s="96"/>
      <c r="BB120" s="96"/>
      <c r="BC120" s="96"/>
      <c r="BD120" s="96"/>
      <c r="BE120" s="96"/>
      <c r="BF120" s="96"/>
      <c r="BG120" s="96"/>
      <c r="BH120" s="96"/>
      <c r="BI120" s="96"/>
      <c r="BJ120" s="96"/>
      <c r="BK120" s="96"/>
      <c r="BL120" s="96"/>
      <c r="BM120" s="96"/>
    </row>
    <row r="121" spans="1:65">
      <c r="A121" s="132">
        <v>45021</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96"/>
      <c r="AL121" s="96"/>
      <c r="AM121" s="96"/>
      <c r="AN121" s="96"/>
      <c r="AO121" s="96"/>
      <c r="AP121" s="96"/>
      <c r="AQ121" s="96"/>
      <c r="AR121" s="96"/>
      <c r="AS121" s="96"/>
      <c r="AT121" s="96"/>
      <c r="AU121" s="96"/>
      <c r="AV121" s="96"/>
      <c r="AW121" s="96"/>
      <c r="AX121" s="96"/>
      <c r="AY121" s="96"/>
      <c r="AZ121" s="96"/>
      <c r="BA121" s="96"/>
      <c r="BB121" s="96"/>
      <c r="BC121" s="96"/>
      <c r="BD121" s="96"/>
      <c r="BE121" s="96"/>
      <c r="BF121" s="96"/>
      <c r="BG121" s="96"/>
      <c r="BH121" s="96"/>
      <c r="BI121" s="96"/>
      <c r="BJ121" s="96"/>
      <c r="BK121" s="96"/>
      <c r="BL121" s="96"/>
      <c r="BM121" s="96"/>
    </row>
    <row r="122" spans="1:65">
      <c r="A122" s="132">
        <v>45022</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96"/>
      <c r="AE122" s="96"/>
      <c r="AF122" s="96"/>
      <c r="AG122" s="96"/>
      <c r="AH122" s="96"/>
      <c r="AI122" s="96"/>
      <c r="AJ122" s="96"/>
      <c r="AK122" s="96"/>
      <c r="AL122" s="96"/>
      <c r="AM122" s="96"/>
      <c r="AN122" s="96"/>
      <c r="AO122" s="96"/>
      <c r="AP122" s="96"/>
      <c r="AQ122" s="96"/>
      <c r="AR122" s="96"/>
      <c r="AS122" s="96"/>
      <c r="AT122" s="96"/>
      <c r="AU122" s="96"/>
      <c r="AV122" s="96"/>
      <c r="AW122" s="96"/>
      <c r="AX122" s="96"/>
      <c r="AY122" s="96"/>
      <c r="AZ122" s="96"/>
      <c r="BA122" s="96"/>
      <c r="BB122" s="96"/>
      <c r="BC122" s="96"/>
      <c r="BD122" s="96"/>
      <c r="BE122" s="96"/>
      <c r="BF122" s="96"/>
      <c r="BG122" s="96"/>
      <c r="BH122" s="96"/>
      <c r="BI122" s="96"/>
      <c r="BJ122" s="96"/>
      <c r="BK122" s="96"/>
      <c r="BL122" s="96"/>
      <c r="BM122" s="96"/>
    </row>
    <row r="123" spans="1:65">
      <c r="A123" s="132">
        <v>45023</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96"/>
      <c r="AH123" s="96"/>
      <c r="AI123" s="96"/>
      <c r="AJ123" s="96"/>
      <c r="AK123" s="96"/>
      <c r="AL123" s="96"/>
      <c r="AM123" s="96"/>
      <c r="AN123" s="96"/>
      <c r="AO123" s="96"/>
      <c r="AP123" s="96"/>
      <c r="AQ123" s="96"/>
      <c r="AR123" s="96"/>
      <c r="AS123" s="96"/>
      <c r="AT123" s="96"/>
      <c r="AU123" s="96"/>
      <c r="AV123" s="96"/>
      <c r="AW123" s="96"/>
      <c r="AX123" s="96"/>
      <c r="AY123" s="96"/>
      <c r="AZ123" s="96"/>
      <c r="BA123" s="96"/>
      <c r="BB123" s="96"/>
      <c r="BC123" s="96"/>
      <c r="BD123" s="96"/>
      <c r="BE123" s="96"/>
      <c r="BF123" s="96"/>
      <c r="BG123" s="96"/>
      <c r="BH123" s="96"/>
      <c r="BI123" s="96"/>
      <c r="BJ123" s="96"/>
      <c r="BK123" s="96"/>
      <c r="BL123" s="96"/>
      <c r="BM123" s="96"/>
    </row>
    <row r="124" spans="1:65">
      <c r="A124" s="132">
        <v>45024</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96"/>
      <c r="AL124" s="96"/>
      <c r="AM124" s="96"/>
      <c r="AN124" s="96"/>
      <c r="AO124" s="96"/>
      <c r="AP124" s="96"/>
      <c r="AQ124" s="96"/>
      <c r="AR124" s="96"/>
      <c r="AS124" s="96"/>
      <c r="AT124" s="96"/>
      <c r="AU124" s="96"/>
      <c r="AV124" s="96"/>
      <c r="AW124" s="96"/>
      <c r="AX124" s="96"/>
      <c r="AY124" s="96"/>
      <c r="AZ124" s="96"/>
      <c r="BA124" s="96"/>
      <c r="BB124" s="96"/>
      <c r="BC124" s="96"/>
      <c r="BD124" s="96"/>
      <c r="BE124" s="96"/>
      <c r="BF124" s="96"/>
      <c r="BG124" s="96"/>
      <c r="BH124" s="96"/>
      <c r="BI124" s="96"/>
      <c r="BJ124" s="96"/>
      <c r="BK124" s="96"/>
      <c r="BL124" s="96"/>
      <c r="BM124" s="96"/>
    </row>
    <row r="125" spans="1:65">
      <c r="A125" s="132">
        <v>45025</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96"/>
      <c r="AE125" s="96"/>
      <c r="AF125" s="96"/>
      <c r="AG125" s="96"/>
      <c r="AH125" s="96"/>
      <c r="AI125" s="96"/>
      <c r="AJ125" s="96"/>
      <c r="AK125" s="96"/>
      <c r="AL125" s="96"/>
      <c r="AM125" s="96"/>
      <c r="AN125" s="96"/>
      <c r="AO125" s="96"/>
      <c r="AP125" s="96"/>
      <c r="AQ125" s="96"/>
      <c r="AR125" s="96"/>
      <c r="AS125" s="96"/>
      <c r="AT125" s="96"/>
      <c r="AU125" s="96"/>
      <c r="AV125" s="96"/>
      <c r="AW125" s="96"/>
      <c r="AX125" s="96"/>
      <c r="AY125" s="96"/>
      <c r="AZ125" s="96"/>
      <c r="BA125" s="96"/>
      <c r="BB125" s="96"/>
      <c r="BC125" s="96"/>
      <c r="BD125" s="96"/>
      <c r="BE125" s="96"/>
      <c r="BF125" s="96"/>
      <c r="BG125" s="96"/>
      <c r="BH125" s="96"/>
      <c r="BI125" s="96"/>
      <c r="BJ125" s="96"/>
      <c r="BK125" s="96"/>
      <c r="BL125" s="96"/>
      <c r="BM125" s="96"/>
    </row>
    <row r="126" spans="1:65">
      <c r="A126" s="132">
        <v>45026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96"/>
      <c r="AE126" s="96"/>
      <c r="AF126" s="96"/>
      <c r="AG126" s="96"/>
      <c r="AH126" s="96"/>
      <c r="AI126" s="96"/>
      <c r="AJ126" s="96"/>
      <c r="AK126" s="96"/>
      <c r="AL126" s="96"/>
      <c r="AM126" s="96"/>
      <c r="AN126" s="96"/>
      <c r="AO126" s="96"/>
      <c r="AP126" s="96"/>
      <c r="AQ126" s="96"/>
      <c r="AR126" s="96"/>
      <c r="AS126" s="96"/>
      <c r="AT126" s="96"/>
      <c r="AU126" s="96"/>
      <c r="AV126" s="96"/>
      <c r="AW126" s="96"/>
      <c r="AX126" s="96"/>
      <c r="AY126" s="96"/>
      <c r="AZ126" s="96"/>
      <c r="BA126" s="96"/>
      <c r="BB126" s="96"/>
      <c r="BC126" s="96"/>
      <c r="BD126" s="96"/>
      <c r="BE126" s="96"/>
      <c r="BF126" s="96"/>
      <c r="BG126" s="96"/>
      <c r="BH126" s="96"/>
      <c r="BI126" s="96"/>
      <c r="BJ126" s="96"/>
      <c r="BK126" s="96"/>
      <c r="BL126" s="96"/>
      <c r="BM126" s="96"/>
    </row>
    <row r="127" spans="1:65">
      <c r="A127" s="132">
        <v>45027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96"/>
      <c r="AL127" s="96"/>
      <c r="AM127" s="96"/>
      <c r="AN127" s="96"/>
      <c r="AO127" s="96"/>
      <c r="AP127" s="96"/>
      <c r="AQ127" s="96"/>
      <c r="AR127" s="96"/>
      <c r="AS127" s="96"/>
      <c r="AT127" s="96"/>
      <c r="AU127" s="96"/>
      <c r="AV127" s="96"/>
      <c r="AW127" s="96"/>
      <c r="AX127" s="96"/>
      <c r="AY127" s="96"/>
      <c r="AZ127" s="96"/>
      <c r="BA127" s="96"/>
      <c r="BB127" s="96"/>
      <c r="BC127" s="96"/>
      <c r="BD127" s="96"/>
      <c r="BE127" s="96"/>
      <c r="BF127" s="96"/>
      <c r="BG127" s="96"/>
      <c r="BH127" s="96"/>
      <c r="BI127" s="96"/>
      <c r="BJ127" s="96"/>
      <c r="BK127" s="96"/>
      <c r="BL127" s="96"/>
      <c r="BM127" s="96"/>
    </row>
    <row r="128" spans="1:65">
      <c r="A128" s="132">
        <v>45028</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96"/>
      <c r="AE128" s="96"/>
      <c r="AF128" s="96"/>
      <c r="AG128" s="96"/>
      <c r="AH128" s="96"/>
      <c r="AI128" s="96"/>
      <c r="AJ128" s="96"/>
      <c r="AK128" s="96"/>
      <c r="AL128" s="96"/>
      <c r="AM128" s="96"/>
      <c r="AN128" s="96"/>
      <c r="AO128" s="96"/>
      <c r="AP128" s="96"/>
      <c r="AQ128" s="96"/>
      <c r="AR128" s="96"/>
      <c r="AS128" s="96"/>
      <c r="AT128" s="96"/>
      <c r="AU128" s="96"/>
      <c r="AV128" s="96"/>
      <c r="AW128" s="96"/>
      <c r="AX128" s="96"/>
      <c r="AY128" s="96"/>
      <c r="AZ128" s="96"/>
      <c r="BA128" s="96"/>
      <c r="BB128" s="96"/>
      <c r="BC128" s="96"/>
      <c r="BD128" s="96"/>
      <c r="BE128" s="96"/>
      <c r="BF128" s="96"/>
      <c r="BG128" s="96"/>
      <c r="BH128" s="96"/>
      <c r="BI128" s="96"/>
      <c r="BJ128" s="96"/>
      <c r="BK128" s="96"/>
      <c r="BL128" s="96"/>
      <c r="BM128" s="96"/>
    </row>
    <row r="129" spans="1:65">
      <c r="A129" s="132">
        <v>45029</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c r="AX129" s="96"/>
      <c r="AY129" s="96"/>
      <c r="AZ129" s="96"/>
      <c r="BA129" s="96"/>
      <c r="BB129" s="96"/>
      <c r="BC129" s="96"/>
      <c r="BD129" s="96"/>
      <c r="BE129" s="96"/>
      <c r="BF129" s="96"/>
      <c r="BG129" s="96"/>
      <c r="BH129" s="96"/>
      <c r="BI129" s="96"/>
      <c r="BJ129" s="96"/>
      <c r="BK129" s="96"/>
      <c r="BL129" s="96"/>
      <c r="BM129" s="96"/>
    </row>
    <row r="130" spans="1:65">
      <c r="A130" s="132">
        <v>45030</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96"/>
      <c r="AL130" s="96"/>
      <c r="AM130" s="96"/>
      <c r="AN130" s="96"/>
      <c r="AO130" s="96"/>
      <c r="AP130" s="96"/>
      <c r="AQ130" s="96"/>
      <c r="AR130" s="96"/>
      <c r="AS130" s="96"/>
      <c r="AT130" s="96"/>
      <c r="AU130" s="96"/>
      <c r="AV130" s="96"/>
      <c r="AW130" s="96"/>
      <c r="AX130" s="96"/>
      <c r="AY130" s="96"/>
      <c r="AZ130" s="96"/>
      <c r="BA130" s="96"/>
      <c r="BB130" s="96"/>
      <c r="BC130" s="96"/>
      <c r="BD130" s="96"/>
      <c r="BE130" s="96"/>
      <c r="BF130" s="96"/>
      <c r="BG130" s="96"/>
      <c r="BH130" s="96"/>
      <c r="BI130" s="96"/>
      <c r="BJ130" s="96"/>
      <c r="BK130" s="96"/>
      <c r="BL130" s="96"/>
      <c r="BM130" s="96"/>
    </row>
    <row r="131" spans="1:65">
      <c r="A131" s="132">
        <v>45031</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96"/>
      <c r="AE131" s="96"/>
      <c r="AF131" s="96"/>
      <c r="AG131" s="96"/>
      <c r="AH131" s="96"/>
      <c r="AI131" s="96"/>
      <c r="AJ131" s="96"/>
      <c r="AK131" s="96"/>
      <c r="AL131" s="96"/>
      <c r="AM131" s="96"/>
      <c r="AN131" s="96"/>
      <c r="AO131" s="96"/>
      <c r="AP131" s="96"/>
      <c r="AQ131" s="96"/>
      <c r="AR131" s="96"/>
      <c r="AS131" s="96"/>
      <c r="AT131" s="96"/>
      <c r="AU131" s="96"/>
      <c r="AV131" s="96"/>
      <c r="AW131" s="96"/>
      <c r="AX131" s="96"/>
      <c r="AY131" s="96"/>
      <c r="AZ131" s="96"/>
      <c r="BA131" s="96"/>
      <c r="BB131" s="96"/>
      <c r="BC131" s="96"/>
      <c r="BD131" s="96"/>
      <c r="BE131" s="96"/>
      <c r="BF131" s="96"/>
      <c r="BG131" s="96"/>
      <c r="BH131" s="96"/>
      <c r="BI131" s="96"/>
      <c r="BJ131" s="96"/>
      <c r="BK131" s="96"/>
      <c r="BL131" s="96"/>
      <c r="BM131" s="96"/>
    </row>
    <row r="132" spans="1:65">
      <c r="A132" s="132">
        <v>45032</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96"/>
      <c r="AE132" s="96"/>
      <c r="AF132" s="96"/>
      <c r="AG132" s="96"/>
      <c r="AH132" s="96"/>
      <c r="AI132" s="96"/>
      <c r="AJ132" s="96"/>
      <c r="AK132" s="96"/>
      <c r="AL132" s="96"/>
      <c r="AM132" s="96"/>
      <c r="AN132" s="96"/>
      <c r="AO132" s="96"/>
      <c r="AP132" s="96"/>
      <c r="AQ132" s="96"/>
      <c r="AR132" s="96"/>
      <c r="AS132" s="96"/>
      <c r="AT132" s="96"/>
      <c r="AU132" s="96"/>
      <c r="AV132" s="96"/>
      <c r="AW132" s="96"/>
      <c r="AX132" s="96"/>
      <c r="AY132" s="96"/>
      <c r="AZ132" s="96"/>
      <c r="BA132" s="96"/>
      <c r="BB132" s="96"/>
      <c r="BC132" s="96"/>
      <c r="BD132" s="96"/>
      <c r="BE132" s="96"/>
      <c r="BF132" s="96"/>
      <c r="BG132" s="96"/>
      <c r="BH132" s="96"/>
      <c r="BI132" s="96"/>
      <c r="BJ132" s="96"/>
      <c r="BK132" s="96"/>
      <c r="BL132" s="96"/>
      <c r="BM132" s="96"/>
    </row>
    <row r="133" spans="1:65">
      <c r="A133" s="132">
        <v>45033</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96"/>
      <c r="AL133" s="96"/>
      <c r="AM133" s="96"/>
      <c r="AN133" s="96"/>
      <c r="AO133" s="96"/>
      <c r="AP133" s="96"/>
      <c r="AQ133" s="96"/>
      <c r="AR133" s="96"/>
      <c r="AS133" s="96"/>
      <c r="AT133" s="96"/>
      <c r="AU133" s="96"/>
      <c r="AV133" s="96"/>
      <c r="AW133" s="96"/>
      <c r="AX133" s="96"/>
      <c r="AY133" s="96"/>
      <c r="AZ133" s="96"/>
      <c r="BA133" s="96"/>
      <c r="BB133" s="96"/>
      <c r="BC133" s="96"/>
      <c r="BD133" s="96"/>
      <c r="BE133" s="96"/>
      <c r="BF133" s="96"/>
      <c r="BG133" s="96"/>
      <c r="BH133" s="96"/>
      <c r="BI133" s="96"/>
      <c r="BJ133" s="96"/>
      <c r="BK133" s="96"/>
      <c r="BL133" s="96"/>
      <c r="BM133" s="96"/>
    </row>
    <row r="134" spans="1:65">
      <c r="A134" s="132">
        <v>45034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96"/>
      <c r="AE134" s="96"/>
      <c r="AF134" s="96"/>
      <c r="AG134" s="96"/>
      <c r="AH134" s="96"/>
      <c r="AI134" s="96"/>
      <c r="AJ134" s="96"/>
      <c r="AK134" s="96"/>
      <c r="AL134" s="96"/>
      <c r="AM134" s="96"/>
      <c r="AN134" s="96"/>
      <c r="AO134" s="96"/>
      <c r="AP134" s="96"/>
      <c r="AQ134" s="96"/>
      <c r="AR134" s="96"/>
      <c r="AS134" s="96"/>
      <c r="AT134" s="96"/>
      <c r="AU134" s="96"/>
      <c r="AV134" s="96"/>
      <c r="AW134" s="96"/>
      <c r="AX134" s="96"/>
      <c r="AY134" s="96"/>
      <c r="AZ134" s="96"/>
      <c r="BA134" s="96"/>
      <c r="BB134" s="96"/>
      <c r="BC134" s="96"/>
      <c r="BD134" s="96"/>
      <c r="BE134" s="96"/>
      <c r="BF134" s="96"/>
      <c r="BG134" s="96"/>
      <c r="BH134" s="96"/>
      <c r="BI134" s="96"/>
      <c r="BJ134" s="96"/>
      <c r="BK134" s="96"/>
      <c r="BL134" s="96"/>
      <c r="BM134" s="96"/>
    </row>
    <row r="135" spans="1:65">
      <c r="A135" s="132">
        <v>45035</v>
      </c>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96"/>
      <c r="AE135" s="96"/>
      <c r="AF135" s="96"/>
      <c r="AG135" s="96"/>
      <c r="AH135" s="96"/>
      <c r="AI135" s="96"/>
      <c r="AJ135" s="96"/>
      <c r="AK135" s="96"/>
      <c r="AL135" s="96"/>
      <c r="AM135" s="96"/>
      <c r="AN135" s="96"/>
      <c r="AO135" s="96"/>
      <c r="AP135" s="96"/>
      <c r="AQ135" s="96"/>
      <c r="AR135" s="96"/>
      <c r="AS135" s="96"/>
      <c r="AT135" s="96"/>
      <c r="AU135" s="96"/>
      <c r="AV135" s="96"/>
      <c r="AW135" s="96"/>
      <c r="AX135" s="96"/>
      <c r="AY135" s="96"/>
      <c r="AZ135" s="96"/>
      <c r="BA135" s="96"/>
      <c r="BB135" s="96"/>
      <c r="BC135" s="96"/>
      <c r="BD135" s="96"/>
      <c r="BE135" s="96"/>
      <c r="BF135" s="96"/>
      <c r="BG135" s="96"/>
      <c r="BH135" s="96"/>
      <c r="BI135" s="96"/>
      <c r="BJ135" s="96"/>
      <c r="BK135" s="96"/>
      <c r="BL135" s="96"/>
      <c r="BM135" s="96"/>
    </row>
    <row r="136" spans="1:65">
      <c r="A136" s="132">
        <v>45036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96"/>
      <c r="AL136" s="96"/>
      <c r="AM136" s="96"/>
      <c r="AN136" s="96"/>
      <c r="AO136" s="96"/>
      <c r="AP136" s="96"/>
      <c r="AQ136" s="96"/>
      <c r="AR136" s="96"/>
      <c r="AS136" s="96"/>
      <c r="AT136" s="96"/>
      <c r="AU136" s="96"/>
      <c r="AV136" s="96"/>
      <c r="AW136" s="96"/>
      <c r="AX136" s="96"/>
      <c r="AY136" s="96"/>
      <c r="AZ136" s="96"/>
      <c r="BA136" s="96"/>
      <c r="BB136" s="96"/>
      <c r="BC136" s="96"/>
      <c r="BD136" s="96"/>
      <c r="BE136" s="96"/>
      <c r="BF136" s="96"/>
      <c r="BG136" s="96"/>
      <c r="BH136" s="96"/>
      <c r="BI136" s="96"/>
      <c r="BJ136" s="96"/>
      <c r="BK136" s="96"/>
      <c r="BL136" s="96"/>
      <c r="BM136" s="96"/>
    </row>
    <row r="137" spans="1:65">
      <c r="A137" s="132">
        <v>45037</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96"/>
      <c r="AE137" s="96"/>
      <c r="AF137" s="96"/>
      <c r="AG137" s="96"/>
      <c r="AH137" s="96"/>
      <c r="AI137" s="96"/>
      <c r="AJ137" s="96"/>
      <c r="AK137" s="96"/>
      <c r="AL137" s="96"/>
      <c r="AM137" s="96"/>
      <c r="AN137" s="96"/>
      <c r="AO137" s="96"/>
      <c r="AP137" s="96"/>
      <c r="AQ137" s="96"/>
      <c r="AR137" s="96"/>
      <c r="AS137" s="96"/>
      <c r="AT137" s="96"/>
      <c r="AU137" s="96"/>
      <c r="AV137" s="96"/>
      <c r="AW137" s="96"/>
      <c r="AX137" s="96"/>
      <c r="AY137" s="96"/>
      <c r="AZ137" s="96"/>
      <c r="BA137" s="96"/>
      <c r="BB137" s="96"/>
      <c r="BC137" s="96"/>
      <c r="BD137" s="96"/>
      <c r="BE137" s="96"/>
      <c r="BF137" s="96"/>
      <c r="BG137" s="96"/>
      <c r="BH137" s="96"/>
      <c r="BI137" s="96"/>
      <c r="BJ137" s="96"/>
      <c r="BK137" s="96"/>
      <c r="BL137" s="96"/>
      <c r="BM137" s="96"/>
    </row>
    <row r="138" spans="1:65">
      <c r="A138" s="132">
        <v>45038</v>
      </c>
      <c r="B138" s="96"/>
      <c r="C138" s="96"/>
      <c r="D138" s="96"/>
      <c r="E138" s="96"/>
      <c r="F138" s="96"/>
      <c r="G138" s="96"/>
      <c r="H138" s="96"/>
      <c r="I138" s="96"/>
      <c r="J138" s="96"/>
      <c r="K138" s="96"/>
      <c r="L138" s="96"/>
      <c r="M138" s="96"/>
      <c r="N138" s="96"/>
      <c r="O138" s="96"/>
      <c r="P138" s="96"/>
      <c r="Q138" s="96"/>
      <c r="R138" s="96"/>
      <c r="S138" s="96"/>
      <c r="T138" s="96"/>
      <c r="U138" s="96"/>
      <c r="V138" s="96"/>
      <c r="W138" s="96"/>
      <c r="X138" s="96"/>
      <c r="Y138" s="96"/>
      <c r="Z138" s="96"/>
      <c r="AA138" s="96"/>
      <c r="AB138" s="96"/>
      <c r="AC138" s="96"/>
      <c r="AD138" s="96"/>
      <c r="AE138" s="96"/>
      <c r="AF138" s="96"/>
      <c r="AG138" s="96"/>
      <c r="AH138" s="96"/>
      <c r="AI138" s="96"/>
      <c r="AJ138" s="96"/>
      <c r="AK138" s="96"/>
      <c r="AL138" s="96"/>
      <c r="AM138" s="96"/>
      <c r="AN138" s="96"/>
      <c r="AO138" s="96"/>
      <c r="AP138" s="96"/>
      <c r="AQ138" s="96"/>
      <c r="AR138" s="96"/>
      <c r="AS138" s="96"/>
      <c r="AT138" s="96"/>
      <c r="AU138" s="96"/>
      <c r="AV138" s="96"/>
      <c r="AW138" s="96"/>
      <c r="AX138" s="96"/>
      <c r="AY138" s="96"/>
      <c r="AZ138" s="96"/>
      <c r="BA138" s="96"/>
      <c r="BB138" s="96"/>
      <c r="BC138" s="96"/>
      <c r="BD138" s="96"/>
      <c r="BE138" s="96"/>
      <c r="BF138" s="96"/>
      <c r="BG138" s="96"/>
      <c r="BH138" s="96"/>
      <c r="BI138" s="96"/>
      <c r="BJ138" s="96"/>
      <c r="BK138" s="96"/>
      <c r="BL138" s="96"/>
      <c r="BM138" s="96"/>
    </row>
    <row r="139" spans="1:65">
      <c r="A139" s="132">
        <v>45039</v>
      </c>
      <c r="B139" s="96"/>
      <c r="C139" s="96"/>
      <c r="D139" s="96"/>
      <c r="E139" s="96"/>
      <c r="F139" s="96"/>
      <c r="G139" s="96"/>
      <c r="H139" s="96"/>
      <c r="I139" s="96"/>
      <c r="J139" s="96"/>
      <c r="K139" s="96"/>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96"/>
      <c r="AL139" s="96"/>
      <c r="AM139" s="96"/>
      <c r="AN139" s="96"/>
      <c r="AO139" s="96"/>
      <c r="AP139" s="96"/>
      <c r="AQ139" s="96"/>
      <c r="AR139" s="96"/>
      <c r="AS139" s="96"/>
      <c r="AT139" s="96"/>
      <c r="AU139" s="96"/>
      <c r="AV139" s="96"/>
      <c r="AW139" s="96"/>
      <c r="AX139" s="96"/>
      <c r="AY139" s="96"/>
      <c r="AZ139" s="96"/>
      <c r="BA139" s="96"/>
      <c r="BB139" s="96"/>
      <c r="BC139" s="96"/>
      <c r="BD139" s="96"/>
      <c r="BE139" s="96"/>
      <c r="BF139" s="96"/>
      <c r="BG139" s="96"/>
      <c r="BH139" s="96"/>
      <c r="BI139" s="96"/>
      <c r="BJ139" s="96"/>
      <c r="BK139" s="96"/>
      <c r="BL139" s="96"/>
      <c r="BM139" s="96"/>
    </row>
    <row r="140" spans="1:65">
      <c r="A140" s="132">
        <v>45040</v>
      </c>
      <c r="B140" s="96"/>
      <c r="C140" s="96"/>
      <c r="D140" s="96"/>
      <c r="E140" s="96"/>
      <c r="F140" s="96"/>
      <c r="G140" s="96"/>
      <c r="H140" s="96"/>
      <c r="I140" s="96"/>
      <c r="J140" s="96"/>
      <c r="K140" s="96"/>
      <c r="L140" s="96"/>
      <c r="M140" s="96"/>
      <c r="N140" s="96"/>
      <c r="O140" s="96"/>
      <c r="P140" s="96"/>
      <c r="Q140" s="96"/>
      <c r="R140" s="96"/>
      <c r="S140" s="96"/>
      <c r="T140" s="96"/>
      <c r="U140" s="96"/>
      <c r="V140" s="96"/>
      <c r="W140" s="96"/>
      <c r="X140" s="96"/>
      <c r="Y140" s="96"/>
      <c r="Z140" s="96"/>
      <c r="AA140" s="96"/>
      <c r="AB140" s="96"/>
      <c r="AC140" s="96"/>
      <c r="AD140" s="96"/>
      <c r="AE140" s="96"/>
      <c r="AF140" s="96"/>
      <c r="AG140" s="96"/>
      <c r="AH140" s="96"/>
      <c r="AI140" s="96"/>
      <c r="AJ140" s="96"/>
      <c r="AK140" s="96"/>
      <c r="AL140" s="96"/>
      <c r="AM140" s="96"/>
      <c r="AN140" s="96"/>
      <c r="AO140" s="96"/>
      <c r="AP140" s="96"/>
      <c r="AQ140" s="96"/>
      <c r="AR140" s="96"/>
      <c r="AS140" s="96"/>
      <c r="AT140" s="96"/>
      <c r="AU140" s="96"/>
      <c r="AV140" s="96"/>
      <c r="AW140" s="96"/>
      <c r="AX140" s="96"/>
      <c r="AY140" s="96"/>
      <c r="AZ140" s="96"/>
      <c r="BA140" s="96"/>
      <c r="BB140" s="96"/>
      <c r="BC140" s="96"/>
      <c r="BD140" s="96"/>
      <c r="BE140" s="96"/>
      <c r="BF140" s="96"/>
      <c r="BG140" s="96"/>
      <c r="BH140" s="96"/>
      <c r="BI140" s="96"/>
      <c r="BJ140" s="96"/>
      <c r="BK140" s="96"/>
      <c r="BL140" s="96"/>
      <c r="BM140" s="96"/>
    </row>
    <row r="141" spans="1:65">
      <c r="A141" s="132">
        <v>45041</v>
      </c>
      <c r="B141" s="96"/>
      <c r="C141" s="96"/>
      <c r="D141" s="96"/>
      <c r="E141" s="96"/>
      <c r="F141" s="96"/>
      <c r="G141" s="96"/>
      <c r="H141" s="96"/>
      <c r="I141" s="96"/>
      <c r="J141" s="96"/>
      <c r="K141" s="96"/>
      <c r="L141" s="96"/>
      <c r="M141" s="96"/>
      <c r="N141" s="96"/>
      <c r="O141" s="96"/>
      <c r="P141" s="96"/>
      <c r="Q141" s="96"/>
      <c r="R141" s="96"/>
      <c r="S141" s="96"/>
      <c r="T141" s="96"/>
      <c r="U141" s="96"/>
      <c r="V141" s="96"/>
      <c r="W141" s="96"/>
      <c r="X141" s="96"/>
      <c r="Y141" s="96"/>
      <c r="Z141" s="96"/>
      <c r="AA141" s="96"/>
      <c r="AB141" s="96"/>
      <c r="AC141" s="96"/>
      <c r="AD141" s="96"/>
      <c r="AE141" s="96"/>
      <c r="AF141" s="96"/>
      <c r="AG141" s="96"/>
      <c r="AH141" s="96"/>
      <c r="AI141" s="96"/>
      <c r="AJ141" s="96"/>
      <c r="AK141" s="96"/>
      <c r="AL141" s="96"/>
      <c r="AM141" s="96"/>
      <c r="AN141" s="96"/>
      <c r="AO141" s="96"/>
      <c r="AP141" s="96"/>
      <c r="AQ141" s="96"/>
      <c r="AR141" s="96"/>
      <c r="AS141" s="96"/>
      <c r="AT141" s="96"/>
      <c r="AU141" s="96"/>
      <c r="AV141" s="96"/>
      <c r="AW141" s="96"/>
      <c r="AX141" s="96"/>
      <c r="AY141" s="96"/>
      <c r="AZ141" s="96"/>
      <c r="BA141" s="96"/>
      <c r="BB141" s="96"/>
      <c r="BC141" s="96"/>
      <c r="BD141" s="96"/>
      <c r="BE141" s="96"/>
      <c r="BF141" s="96"/>
      <c r="BG141" s="96"/>
      <c r="BH141" s="96"/>
      <c r="BI141" s="96"/>
      <c r="BJ141" s="96"/>
      <c r="BK141" s="96"/>
      <c r="BL141" s="96"/>
      <c r="BM141" s="96"/>
    </row>
    <row r="142" spans="1:65">
      <c r="A142" s="132">
        <v>45042</v>
      </c>
      <c r="B142" s="96"/>
      <c r="C142" s="96"/>
      <c r="D142" s="96"/>
      <c r="E142" s="96"/>
      <c r="F142" s="96"/>
      <c r="G142" s="96"/>
      <c r="H142" s="96"/>
      <c r="I142" s="96"/>
      <c r="J142" s="96"/>
      <c r="K142" s="96"/>
      <c r="L142" s="96"/>
      <c r="M142" s="96"/>
      <c r="N142" s="96"/>
      <c r="O142" s="96"/>
      <c r="P142" s="96"/>
      <c r="Q142" s="96"/>
      <c r="R142" s="96"/>
      <c r="S142" s="96"/>
      <c r="T142" s="96"/>
      <c r="U142" s="96"/>
      <c r="V142" s="96"/>
      <c r="W142" s="96"/>
      <c r="X142" s="96"/>
      <c r="Y142" s="96"/>
      <c r="Z142" s="96"/>
      <c r="AA142" s="96"/>
      <c r="AB142" s="96"/>
      <c r="AC142" s="96"/>
      <c r="AD142" s="96"/>
      <c r="AE142" s="96"/>
      <c r="AF142" s="96"/>
      <c r="AG142" s="96"/>
      <c r="AH142" s="96"/>
      <c r="AI142" s="96"/>
      <c r="AJ142" s="96"/>
      <c r="AK142" s="96"/>
      <c r="AL142" s="96"/>
      <c r="AM142" s="96"/>
      <c r="AN142" s="96"/>
      <c r="AO142" s="96"/>
      <c r="AP142" s="96"/>
      <c r="AQ142" s="96"/>
      <c r="AR142" s="96"/>
      <c r="AS142" s="96"/>
      <c r="AT142" s="96"/>
      <c r="AU142" s="96"/>
      <c r="AV142" s="96"/>
      <c r="AW142" s="96"/>
      <c r="AX142" s="96"/>
      <c r="AY142" s="96"/>
      <c r="AZ142" s="96"/>
      <c r="BA142" s="96"/>
      <c r="BB142" s="96"/>
      <c r="BC142" s="96"/>
      <c r="BD142" s="96"/>
      <c r="BE142" s="96"/>
      <c r="BF142" s="96"/>
      <c r="BG142" s="96"/>
      <c r="BH142" s="96"/>
      <c r="BI142" s="96"/>
      <c r="BJ142" s="96"/>
      <c r="BK142" s="96"/>
      <c r="BL142" s="96"/>
      <c r="BM142" s="96"/>
    </row>
    <row r="143" spans="1:65">
      <c r="A143" s="132">
        <v>45043</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96"/>
      <c r="AE143" s="96"/>
      <c r="AF143" s="96"/>
      <c r="AG143" s="96"/>
      <c r="AH143" s="96"/>
      <c r="AI143" s="96"/>
      <c r="AJ143" s="96"/>
      <c r="AK143" s="96"/>
      <c r="AL143" s="96"/>
      <c r="AM143" s="96"/>
      <c r="AN143" s="96"/>
      <c r="AO143" s="96"/>
      <c r="AP143" s="96"/>
      <c r="AQ143" s="96"/>
      <c r="AR143" s="96"/>
      <c r="AS143" s="96"/>
      <c r="AT143" s="96"/>
      <c r="AU143" s="96"/>
      <c r="AV143" s="96"/>
      <c r="AW143" s="96"/>
      <c r="AX143" s="96"/>
      <c r="AY143" s="96"/>
      <c r="AZ143" s="96"/>
      <c r="BA143" s="96"/>
      <c r="BB143" s="96"/>
      <c r="BC143" s="96"/>
      <c r="BD143" s="96"/>
      <c r="BE143" s="96"/>
      <c r="BF143" s="96"/>
      <c r="BG143" s="96"/>
      <c r="BH143" s="96"/>
      <c r="BI143" s="96"/>
      <c r="BJ143" s="96"/>
      <c r="BK143" s="96"/>
      <c r="BL143" s="96"/>
      <c r="BM143" s="96"/>
    </row>
    <row r="144" spans="1:65">
      <c r="A144" s="132">
        <v>45044</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96"/>
      <c r="AE144" s="96"/>
      <c r="AF144" s="96"/>
      <c r="AG144" s="96"/>
      <c r="AH144" s="96"/>
      <c r="AI144" s="96"/>
      <c r="AJ144" s="96"/>
      <c r="AK144" s="96"/>
      <c r="AL144" s="96"/>
      <c r="AM144" s="96"/>
      <c r="AN144" s="96"/>
      <c r="AO144" s="96"/>
      <c r="AP144" s="96"/>
      <c r="AQ144" s="96"/>
      <c r="AR144" s="96"/>
      <c r="AS144" s="96"/>
      <c r="AT144" s="96"/>
      <c r="AU144" s="96"/>
      <c r="AV144" s="96"/>
      <c r="AW144" s="96"/>
      <c r="AX144" s="96"/>
      <c r="AY144" s="96"/>
      <c r="AZ144" s="96"/>
      <c r="BA144" s="96"/>
      <c r="BB144" s="96"/>
      <c r="BC144" s="96"/>
      <c r="BD144" s="96"/>
      <c r="BE144" s="96"/>
      <c r="BF144" s="96"/>
      <c r="BG144" s="96"/>
      <c r="BH144" s="96"/>
      <c r="BI144" s="96"/>
      <c r="BJ144" s="96"/>
      <c r="BK144" s="96"/>
      <c r="BL144" s="96"/>
      <c r="BM144" s="96"/>
    </row>
    <row r="145" spans="1:65">
      <c r="A145" s="132">
        <v>45045</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96"/>
      <c r="AL145" s="96"/>
      <c r="AM145" s="96"/>
      <c r="AN145" s="96"/>
      <c r="AO145" s="96"/>
      <c r="AP145" s="96"/>
      <c r="AQ145" s="96"/>
      <c r="AR145" s="96"/>
      <c r="AS145" s="96"/>
      <c r="AT145" s="96"/>
      <c r="AU145" s="96"/>
      <c r="AV145" s="96"/>
      <c r="AW145" s="96"/>
      <c r="AX145" s="96"/>
      <c r="AY145" s="96"/>
      <c r="AZ145" s="96"/>
      <c r="BA145" s="96"/>
      <c r="BB145" s="96"/>
      <c r="BC145" s="96"/>
      <c r="BD145" s="96"/>
      <c r="BE145" s="96"/>
      <c r="BF145" s="96"/>
      <c r="BG145" s="96"/>
      <c r="BH145" s="96"/>
      <c r="BI145" s="96"/>
      <c r="BJ145" s="96"/>
      <c r="BK145" s="96"/>
      <c r="BL145" s="96"/>
      <c r="BM145" s="96"/>
    </row>
    <row r="146" spans="1:65">
      <c r="A146" s="132">
        <v>45046</v>
      </c>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96"/>
      <c r="AE146" s="96"/>
      <c r="AF146" s="96"/>
      <c r="AG146" s="96"/>
      <c r="AH146" s="96"/>
      <c r="AI146" s="96"/>
      <c r="AJ146" s="96"/>
      <c r="AK146" s="96"/>
      <c r="AL146" s="96"/>
      <c r="AM146" s="96"/>
      <c r="AN146" s="96"/>
      <c r="AO146" s="96"/>
      <c r="AP146" s="96"/>
      <c r="AQ146" s="96"/>
      <c r="AR146" s="96"/>
      <c r="AS146" s="96"/>
      <c r="AT146" s="96"/>
      <c r="AU146" s="96"/>
      <c r="AV146" s="96"/>
      <c r="AW146" s="96"/>
      <c r="AX146" s="96"/>
      <c r="AY146" s="96"/>
      <c r="AZ146" s="96"/>
      <c r="BA146" s="96"/>
      <c r="BB146" s="96"/>
      <c r="BC146" s="96"/>
      <c r="BD146" s="96"/>
      <c r="BE146" s="96"/>
      <c r="BF146" s="96"/>
      <c r="BG146" s="96"/>
      <c r="BH146" s="96"/>
      <c r="BI146" s="96"/>
      <c r="BJ146" s="96"/>
      <c r="BK146" s="96"/>
      <c r="BL146" s="96"/>
      <c r="BM146" s="96"/>
    </row>
    <row r="147" spans="1:65">
      <c r="A147" s="132">
        <v>45047</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96"/>
      <c r="AE147" s="96"/>
      <c r="AF147" s="96"/>
      <c r="AG147" s="96"/>
      <c r="AH147" s="96"/>
      <c r="AI147" s="96"/>
      <c r="AJ147" s="96"/>
      <c r="AK147" s="96"/>
      <c r="AL147" s="96"/>
      <c r="AM147" s="96"/>
      <c r="AN147" s="96"/>
      <c r="AO147" s="96"/>
      <c r="AP147" s="96"/>
      <c r="AQ147" s="96"/>
      <c r="AR147" s="96"/>
      <c r="AS147" s="96"/>
      <c r="AT147" s="96"/>
      <c r="AU147" s="96"/>
      <c r="AV147" s="96"/>
      <c r="AW147" s="96"/>
      <c r="AX147" s="96"/>
      <c r="AY147" s="96"/>
      <c r="AZ147" s="96"/>
      <c r="BA147" s="96"/>
      <c r="BB147" s="96"/>
      <c r="BC147" s="96"/>
      <c r="BD147" s="96"/>
      <c r="BE147" s="96"/>
      <c r="BF147" s="96"/>
      <c r="BG147" s="96"/>
      <c r="BH147" s="96"/>
      <c r="BI147" s="96"/>
      <c r="BJ147" s="96"/>
      <c r="BK147" s="96"/>
      <c r="BL147" s="96"/>
      <c r="BM147" s="96"/>
    </row>
    <row r="148" spans="1:65">
      <c r="A148" s="132">
        <v>45048</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96"/>
      <c r="AE148" s="96"/>
      <c r="AF148" s="96"/>
      <c r="AG148" s="96"/>
      <c r="AH148" s="96"/>
      <c r="AI148" s="96"/>
      <c r="AJ148" s="96"/>
      <c r="AK148" s="96"/>
      <c r="AL148" s="96"/>
      <c r="AM148" s="96"/>
      <c r="AN148" s="96"/>
      <c r="AO148" s="96"/>
      <c r="AP148" s="96"/>
      <c r="AQ148" s="96"/>
      <c r="AR148" s="96"/>
      <c r="AS148" s="96"/>
      <c r="AT148" s="96"/>
      <c r="AU148" s="96"/>
      <c r="AV148" s="96"/>
      <c r="AW148" s="96"/>
      <c r="AX148" s="96"/>
      <c r="AY148" s="96"/>
      <c r="AZ148" s="96"/>
      <c r="BA148" s="96"/>
      <c r="BB148" s="96"/>
      <c r="BC148" s="96"/>
      <c r="BD148" s="96"/>
      <c r="BE148" s="96"/>
      <c r="BF148" s="96"/>
      <c r="BG148" s="96"/>
      <c r="BH148" s="96"/>
      <c r="BI148" s="96"/>
      <c r="BJ148" s="96"/>
      <c r="BK148" s="96"/>
      <c r="BL148" s="96"/>
      <c r="BM148" s="96"/>
    </row>
    <row r="149" spans="1:65">
      <c r="A149" s="132">
        <v>45049</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96"/>
      <c r="AE149" s="96"/>
      <c r="AF149" s="96"/>
      <c r="AG149" s="96"/>
      <c r="AH149" s="96"/>
      <c r="AI149" s="96"/>
      <c r="AJ149" s="96"/>
      <c r="AK149" s="96"/>
      <c r="AL149" s="96"/>
      <c r="AM149" s="96"/>
      <c r="AN149" s="96"/>
      <c r="AO149" s="96"/>
      <c r="AP149" s="96"/>
      <c r="AQ149" s="96"/>
      <c r="AR149" s="96"/>
      <c r="AS149" s="96"/>
      <c r="AT149" s="96"/>
      <c r="AU149" s="96"/>
      <c r="AV149" s="96"/>
      <c r="AW149" s="96"/>
      <c r="AX149" s="96"/>
      <c r="AY149" s="96"/>
      <c r="AZ149" s="96"/>
      <c r="BA149" s="96"/>
      <c r="BB149" s="96"/>
      <c r="BC149" s="96"/>
      <c r="BD149" s="96"/>
      <c r="BE149" s="96"/>
      <c r="BF149" s="96"/>
      <c r="BG149" s="96"/>
      <c r="BH149" s="96"/>
      <c r="BI149" s="96"/>
      <c r="BJ149" s="96"/>
      <c r="BK149" s="96"/>
      <c r="BL149" s="96"/>
      <c r="BM149" s="96"/>
    </row>
    <row r="150" spans="1:65">
      <c r="A150" s="132">
        <v>45050</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96"/>
      <c r="AE150" s="96"/>
      <c r="AF150" s="96"/>
      <c r="AG150" s="96"/>
      <c r="AH150" s="96"/>
      <c r="AI150" s="96"/>
      <c r="AJ150" s="96"/>
      <c r="AK150" s="96"/>
      <c r="AL150" s="96"/>
      <c r="AM150" s="96"/>
      <c r="AN150" s="96"/>
      <c r="AO150" s="96"/>
      <c r="AP150" s="96"/>
      <c r="AQ150" s="96"/>
      <c r="AR150" s="96"/>
      <c r="AS150" s="96"/>
      <c r="AT150" s="96"/>
      <c r="AU150" s="96"/>
      <c r="AV150" s="96"/>
      <c r="AW150" s="96"/>
      <c r="AX150" s="96"/>
      <c r="AY150" s="96"/>
      <c r="AZ150" s="96"/>
      <c r="BA150" s="96"/>
      <c r="BB150" s="96"/>
      <c r="BC150" s="96"/>
      <c r="BD150" s="96"/>
      <c r="BE150" s="96"/>
      <c r="BF150" s="96"/>
      <c r="BG150" s="96"/>
      <c r="BH150" s="96"/>
      <c r="BI150" s="96"/>
      <c r="BJ150" s="96"/>
      <c r="BK150" s="96"/>
      <c r="BL150" s="96"/>
      <c r="BM150" s="96"/>
    </row>
    <row r="151" spans="1:65">
      <c r="A151" s="132">
        <v>45051</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96"/>
      <c r="AL151" s="96"/>
      <c r="AM151" s="96"/>
      <c r="AN151" s="96"/>
      <c r="AO151" s="96"/>
      <c r="AP151" s="96"/>
      <c r="AQ151" s="96"/>
      <c r="AR151" s="96"/>
      <c r="AS151" s="96"/>
      <c r="AT151" s="96"/>
      <c r="AU151" s="96"/>
      <c r="AV151" s="96"/>
      <c r="AW151" s="96"/>
      <c r="AX151" s="96"/>
      <c r="AY151" s="96"/>
      <c r="AZ151" s="96"/>
      <c r="BA151" s="96"/>
      <c r="BB151" s="96"/>
      <c r="BC151" s="96"/>
      <c r="BD151" s="96"/>
      <c r="BE151" s="96"/>
      <c r="BF151" s="96"/>
      <c r="BG151" s="96"/>
      <c r="BH151" s="96"/>
      <c r="BI151" s="96"/>
      <c r="BJ151" s="96"/>
      <c r="BK151" s="96"/>
      <c r="BL151" s="96"/>
      <c r="BM151" s="96"/>
    </row>
    <row r="152" spans="1:65">
      <c r="A152" s="132">
        <v>45052</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96"/>
      <c r="AE152" s="96"/>
      <c r="AF152" s="96"/>
      <c r="AG152" s="96"/>
      <c r="AH152" s="96"/>
      <c r="AI152" s="96"/>
      <c r="AJ152" s="96"/>
      <c r="AK152" s="96"/>
      <c r="AL152" s="96"/>
      <c r="AM152" s="96"/>
      <c r="AN152" s="96"/>
      <c r="AO152" s="96"/>
      <c r="AP152" s="96"/>
      <c r="AQ152" s="96"/>
      <c r="AR152" s="96"/>
      <c r="AS152" s="96"/>
      <c r="AT152" s="96"/>
      <c r="AU152" s="96"/>
      <c r="AV152" s="96"/>
      <c r="AW152" s="96"/>
      <c r="AX152" s="96"/>
      <c r="AY152" s="96"/>
      <c r="AZ152" s="96"/>
      <c r="BA152" s="96"/>
      <c r="BB152" s="96"/>
      <c r="BC152" s="96"/>
      <c r="BD152" s="96"/>
      <c r="BE152" s="96"/>
      <c r="BF152" s="96"/>
      <c r="BG152" s="96"/>
      <c r="BH152" s="96"/>
      <c r="BI152" s="96"/>
      <c r="BJ152" s="96"/>
      <c r="BK152" s="96"/>
      <c r="BL152" s="96"/>
      <c r="BM152" s="96"/>
    </row>
    <row r="153" spans="1:65">
      <c r="A153" s="132">
        <v>45053</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96"/>
      <c r="AE153" s="96"/>
      <c r="AF153" s="96"/>
      <c r="AG153" s="96"/>
      <c r="AH153" s="96"/>
      <c r="AI153" s="96"/>
      <c r="AJ153" s="96"/>
      <c r="AK153" s="96"/>
      <c r="AL153" s="96"/>
      <c r="AM153" s="96"/>
      <c r="AN153" s="96"/>
      <c r="AO153" s="96"/>
      <c r="AP153" s="96"/>
      <c r="AQ153" s="96"/>
      <c r="AR153" s="96"/>
      <c r="AS153" s="96"/>
      <c r="AT153" s="96"/>
      <c r="AU153" s="96"/>
      <c r="AV153" s="96"/>
      <c r="AW153" s="96"/>
      <c r="AX153" s="96"/>
      <c r="AY153" s="96"/>
      <c r="AZ153" s="96"/>
      <c r="BA153" s="96"/>
      <c r="BB153" s="96"/>
      <c r="BC153" s="96"/>
      <c r="BD153" s="96"/>
      <c r="BE153" s="96"/>
      <c r="BF153" s="96"/>
      <c r="BG153" s="96"/>
      <c r="BH153" s="96"/>
      <c r="BI153" s="96"/>
      <c r="BJ153" s="96"/>
      <c r="BK153" s="96"/>
      <c r="BL153" s="96"/>
      <c r="BM153" s="96"/>
    </row>
    <row r="154" spans="1:65">
      <c r="A154" s="132">
        <v>45054</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96"/>
      <c r="AE154" s="96"/>
      <c r="AF154" s="96"/>
      <c r="AG154" s="96"/>
      <c r="AH154" s="96"/>
      <c r="AI154" s="96"/>
      <c r="AJ154" s="96"/>
      <c r="AK154" s="96"/>
      <c r="AL154" s="96"/>
      <c r="AM154" s="96"/>
      <c r="AN154" s="96"/>
      <c r="AO154" s="96"/>
      <c r="AP154" s="96"/>
      <c r="AQ154" s="96"/>
      <c r="AR154" s="96"/>
      <c r="AS154" s="96"/>
      <c r="AT154" s="96"/>
      <c r="AU154" s="96"/>
      <c r="AV154" s="96"/>
      <c r="AW154" s="96"/>
      <c r="AX154" s="96"/>
      <c r="AY154" s="96"/>
      <c r="AZ154" s="96"/>
      <c r="BA154" s="96"/>
      <c r="BB154" s="96"/>
      <c r="BC154" s="96"/>
      <c r="BD154" s="96"/>
      <c r="BE154" s="96"/>
      <c r="BF154" s="96"/>
      <c r="BG154" s="96"/>
      <c r="BH154" s="96"/>
      <c r="BI154" s="96"/>
      <c r="BJ154" s="96"/>
      <c r="BK154" s="96"/>
      <c r="BL154" s="96"/>
      <c r="BM154" s="96"/>
    </row>
    <row r="155" spans="1:65">
      <c r="A155" s="132">
        <v>45055</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96"/>
      <c r="AE155" s="96"/>
      <c r="AF155" s="96"/>
      <c r="AG155" s="96"/>
      <c r="AH155" s="96"/>
      <c r="AI155" s="96"/>
      <c r="AJ155" s="96"/>
      <c r="AK155" s="96"/>
      <c r="AL155" s="96"/>
      <c r="AM155" s="96"/>
      <c r="AN155" s="96"/>
      <c r="AO155" s="96"/>
      <c r="AP155" s="96"/>
      <c r="AQ155" s="96"/>
      <c r="AR155" s="96"/>
      <c r="AS155" s="96"/>
      <c r="AT155" s="96"/>
      <c r="AU155" s="96"/>
      <c r="AV155" s="96"/>
      <c r="AW155" s="96"/>
      <c r="AX155" s="96"/>
      <c r="AY155" s="96"/>
      <c r="AZ155" s="96"/>
      <c r="BA155" s="96"/>
      <c r="BB155" s="96"/>
      <c r="BC155" s="96"/>
      <c r="BD155" s="96"/>
      <c r="BE155" s="96"/>
      <c r="BF155" s="96"/>
      <c r="BG155" s="96"/>
      <c r="BH155" s="96"/>
      <c r="BI155" s="96"/>
      <c r="BJ155" s="96"/>
      <c r="BK155" s="96"/>
      <c r="BL155" s="96"/>
      <c r="BM155" s="96"/>
    </row>
    <row r="156" spans="1:65">
      <c r="A156" s="132">
        <v>45056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96"/>
      <c r="AE156" s="96"/>
      <c r="AF156" s="96"/>
      <c r="AG156" s="96"/>
      <c r="AH156" s="96"/>
      <c r="AI156" s="96"/>
      <c r="AJ156" s="96"/>
      <c r="AK156" s="96"/>
      <c r="AL156" s="96"/>
      <c r="AM156" s="96"/>
      <c r="AN156" s="96"/>
      <c r="AO156" s="96"/>
      <c r="AP156" s="96"/>
      <c r="AQ156" s="96"/>
      <c r="AR156" s="96"/>
      <c r="AS156" s="96"/>
      <c r="AT156" s="96"/>
      <c r="AU156" s="96"/>
      <c r="AV156" s="96"/>
      <c r="AW156" s="96"/>
      <c r="AX156" s="96"/>
      <c r="AY156" s="96"/>
      <c r="AZ156" s="96"/>
      <c r="BA156" s="96"/>
      <c r="BB156" s="96"/>
      <c r="BC156" s="96"/>
      <c r="BD156" s="96"/>
      <c r="BE156" s="96"/>
      <c r="BF156" s="96"/>
      <c r="BG156" s="96"/>
      <c r="BH156" s="96"/>
      <c r="BI156" s="96"/>
      <c r="BJ156" s="96"/>
      <c r="BK156" s="96"/>
      <c r="BL156" s="96"/>
      <c r="BM156" s="96"/>
    </row>
    <row r="157" spans="1:65">
      <c r="A157" s="132">
        <v>45057</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96"/>
      <c r="AL157" s="96"/>
      <c r="AM157" s="96"/>
      <c r="AN157" s="96"/>
      <c r="AO157" s="96"/>
      <c r="AP157" s="96"/>
      <c r="AQ157" s="96"/>
      <c r="AR157" s="96"/>
      <c r="AS157" s="96"/>
      <c r="AT157" s="96"/>
      <c r="AU157" s="96"/>
      <c r="AV157" s="96"/>
      <c r="AW157" s="96"/>
      <c r="AX157" s="96"/>
      <c r="AY157" s="96"/>
      <c r="AZ157" s="96"/>
      <c r="BA157" s="96"/>
      <c r="BB157" s="96"/>
      <c r="BC157" s="96"/>
      <c r="BD157" s="96"/>
      <c r="BE157" s="96"/>
      <c r="BF157" s="96"/>
      <c r="BG157" s="96"/>
      <c r="BH157" s="96"/>
      <c r="BI157" s="96"/>
      <c r="BJ157" s="96"/>
      <c r="BK157" s="96"/>
      <c r="BL157" s="96"/>
      <c r="BM157" s="96"/>
    </row>
    <row r="158" spans="1:65">
      <c r="A158" s="132">
        <v>45058</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96"/>
      <c r="AE158" s="96"/>
      <c r="AF158" s="96"/>
      <c r="AG158" s="96"/>
      <c r="AH158" s="96"/>
      <c r="AI158" s="96"/>
      <c r="AJ158" s="96"/>
      <c r="AK158" s="96"/>
      <c r="AL158" s="96"/>
      <c r="AM158" s="96"/>
      <c r="AN158" s="96"/>
      <c r="AO158" s="96"/>
      <c r="AP158" s="96"/>
      <c r="AQ158" s="96"/>
      <c r="AR158" s="96"/>
      <c r="AS158" s="96"/>
      <c r="AT158" s="96"/>
      <c r="AU158" s="96"/>
      <c r="AV158" s="96"/>
      <c r="AW158" s="96"/>
      <c r="AX158" s="96"/>
      <c r="AY158" s="96"/>
      <c r="AZ158" s="96"/>
      <c r="BA158" s="96"/>
      <c r="BB158" s="96"/>
      <c r="BC158" s="96"/>
      <c r="BD158" s="96"/>
      <c r="BE158" s="96"/>
      <c r="BF158" s="96"/>
      <c r="BG158" s="96"/>
      <c r="BH158" s="96"/>
      <c r="BI158" s="96"/>
      <c r="BJ158" s="96"/>
      <c r="BK158" s="96"/>
      <c r="BL158" s="96"/>
      <c r="BM158" s="96"/>
    </row>
    <row r="159" spans="1:65">
      <c r="A159" s="132">
        <v>45059</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96"/>
      <c r="AE159" s="96"/>
      <c r="AF159" s="96"/>
      <c r="AG159" s="96"/>
      <c r="AH159" s="96"/>
      <c r="AI159" s="96"/>
      <c r="AJ159" s="96"/>
      <c r="AK159" s="96"/>
      <c r="AL159" s="96"/>
      <c r="AM159" s="96"/>
      <c r="AN159" s="96"/>
      <c r="AO159" s="96"/>
      <c r="AP159" s="96"/>
      <c r="AQ159" s="96"/>
      <c r="AR159" s="96"/>
      <c r="AS159" s="96"/>
      <c r="AT159" s="96"/>
      <c r="AU159" s="96"/>
      <c r="AV159" s="96"/>
      <c r="AW159" s="96"/>
      <c r="AX159" s="96"/>
      <c r="AY159" s="96"/>
      <c r="AZ159" s="96"/>
      <c r="BA159" s="96"/>
      <c r="BB159" s="96"/>
      <c r="BC159" s="96"/>
      <c r="BD159" s="96"/>
      <c r="BE159" s="96"/>
      <c r="BF159" s="96"/>
      <c r="BG159" s="96"/>
      <c r="BH159" s="96"/>
      <c r="BI159" s="96"/>
      <c r="BJ159" s="96"/>
      <c r="BK159" s="96"/>
      <c r="BL159" s="96"/>
      <c r="BM159" s="96"/>
    </row>
    <row r="160" spans="1:65">
      <c r="A160" s="132">
        <v>45060</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96"/>
      <c r="AL160" s="96"/>
      <c r="AM160" s="96"/>
      <c r="AN160" s="96"/>
      <c r="AO160" s="96"/>
      <c r="AP160" s="96"/>
      <c r="AQ160" s="96"/>
      <c r="AR160" s="96"/>
      <c r="AS160" s="96"/>
      <c r="AT160" s="96"/>
      <c r="AU160" s="96"/>
      <c r="AV160" s="96"/>
      <c r="AW160" s="96"/>
      <c r="AX160" s="96"/>
      <c r="AY160" s="96"/>
      <c r="AZ160" s="96"/>
      <c r="BA160" s="96"/>
      <c r="BB160" s="96"/>
      <c r="BC160" s="96"/>
      <c r="BD160" s="96"/>
      <c r="BE160" s="96"/>
      <c r="BF160" s="96"/>
      <c r="BG160" s="96"/>
      <c r="BH160" s="96"/>
      <c r="BI160" s="96"/>
      <c r="BJ160" s="96"/>
      <c r="BK160" s="96"/>
      <c r="BL160" s="96"/>
      <c r="BM160" s="96"/>
    </row>
    <row r="161" spans="1:65">
      <c r="A161" s="132">
        <v>45061</v>
      </c>
      <c r="B161" s="96"/>
      <c r="C161" s="96"/>
      <c r="D161" s="96"/>
      <c r="E161" s="96"/>
      <c r="F161" s="96"/>
      <c r="G161" s="96"/>
      <c r="H161" s="96"/>
      <c r="I161" s="96"/>
      <c r="J161" s="96"/>
      <c r="K161" s="96"/>
      <c r="L161" s="96"/>
      <c r="M161" s="96"/>
      <c r="N161" s="96"/>
      <c r="O161" s="96"/>
      <c r="P161" s="96"/>
      <c r="Q161" s="96"/>
      <c r="R161" s="96"/>
      <c r="S161" s="96"/>
      <c r="T161" s="96"/>
      <c r="U161" s="96"/>
      <c r="V161" s="96"/>
      <c r="W161" s="96"/>
      <c r="X161" s="96"/>
      <c r="Y161" s="96"/>
      <c r="Z161" s="96"/>
      <c r="AA161" s="96"/>
      <c r="AB161" s="96"/>
      <c r="AC161" s="96"/>
      <c r="AD161" s="96"/>
      <c r="AE161" s="96"/>
      <c r="AF161" s="96"/>
      <c r="AG161" s="96"/>
      <c r="AH161" s="96"/>
      <c r="AI161" s="96"/>
      <c r="AJ161" s="96"/>
      <c r="AK161" s="96"/>
      <c r="AL161" s="96"/>
      <c r="AM161" s="96"/>
      <c r="AN161" s="96"/>
      <c r="AO161" s="96"/>
      <c r="AP161" s="96"/>
      <c r="AQ161" s="96"/>
      <c r="AR161" s="96"/>
      <c r="AS161" s="96"/>
      <c r="AT161" s="96"/>
      <c r="AU161" s="96"/>
      <c r="AV161" s="96"/>
      <c r="AW161" s="96"/>
      <c r="AX161" s="96"/>
      <c r="AY161" s="96"/>
      <c r="AZ161" s="96"/>
      <c r="BA161" s="96"/>
      <c r="BB161" s="96"/>
      <c r="BC161" s="96"/>
      <c r="BD161" s="96"/>
      <c r="BE161" s="96"/>
      <c r="BF161" s="96"/>
      <c r="BG161" s="96"/>
      <c r="BH161" s="96"/>
      <c r="BI161" s="96"/>
      <c r="BJ161" s="96"/>
      <c r="BK161" s="96"/>
      <c r="BL161" s="96"/>
      <c r="BM161" s="96"/>
    </row>
    <row r="162" spans="1:65">
      <c r="A162" s="132">
        <v>45062</v>
      </c>
      <c r="B162" s="96"/>
      <c r="C162" s="96"/>
      <c r="D162" s="96"/>
      <c r="E162" s="96"/>
      <c r="F162" s="96"/>
      <c r="G162" s="96"/>
      <c r="H162" s="96"/>
      <c r="I162" s="96"/>
      <c r="J162" s="96"/>
      <c r="K162" s="96"/>
      <c r="L162" s="96"/>
      <c r="M162" s="96"/>
      <c r="N162" s="96"/>
      <c r="O162" s="96"/>
      <c r="P162" s="96"/>
      <c r="Q162" s="96"/>
      <c r="R162" s="96"/>
      <c r="S162" s="96"/>
      <c r="T162" s="96"/>
      <c r="U162" s="96"/>
      <c r="V162" s="96"/>
      <c r="W162" s="96"/>
      <c r="X162" s="96"/>
      <c r="Y162" s="96"/>
      <c r="Z162" s="96"/>
      <c r="AA162" s="96"/>
      <c r="AB162" s="96"/>
      <c r="AC162" s="96"/>
      <c r="AD162" s="96"/>
      <c r="AE162" s="96"/>
      <c r="AF162" s="96"/>
      <c r="AG162" s="96"/>
      <c r="AH162" s="96"/>
      <c r="AI162" s="96"/>
      <c r="AJ162" s="96"/>
      <c r="AK162" s="96"/>
      <c r="AL162" s="96"/>
      <c r="AM162" s="96"/>
      <c r="AN162" s="96"/>
      <c r="AO162" s="96"/>
      <c r="AP162" s="96"/>
      <c r="AQ162" s="96"/>
      <c r="AR162" s="96"/>
      <c r="AS162" s="96"/>
      <c r="AT162" s="96"/>
      <c r="AU162" s="96"/>
      <c r="AV162" s="96"/>
      <c r="AW162" s="96"/>
      <c r="AX162" s="96"/>
      <c r="AY162" s="96"/>
      <c r="AZ162" s="96"/>
      <c r="BA162" s="96"/>
      <c r="BB162" s="96"/>
      <c r="BC162" s="96"/>
      <c r="BD162" s="96"/>
      <c r="BE162" s="96"/>
      <c r="BF162" s="96"/>
      <c r="BG162" s="96"/>
      <c r="BH162" s="96"/>
      <c r="BI162" s="96"/>
      <c r="BJ162" s="96"/>
      <c r="BK162" s="96"/>
      <c r="BL162" s="96"/>
      <c r="BM162" s="96"/>
    </row>
    <row r="163" spans="1:65">
      <c r="A163" s="132">
        <v>45063</v>
      </c>
      <c r="B163" s="96"/>
      <c r="C163" s="96"/>
      <c r="D163" s="96"/>
      <c r="E163" s="96"/>
      <c r="F163" s="96"/>
      <c r="G163" s="96"/>
      <c r="H163" s="96"/>
      <c r="I163" s="96"/>
      <c r="J163" s="96"/>
      <c r="K163" s="96"/>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96"/>
      <c r="AI163" s="96"/>
      <c r="AJ163" s="96"/>
      <c r="AK163" s="96"/>
      <c r="AL163" s="96"/>
      <c r="AM163" s="96"/>
      <c r="AN163" s="96"/>
      <c r="AO163" s="96"/>
      <c r="AP163" s="96"/>
      <c r="AQ163" s="96"/>
      <c r="AR163" s="96"/>
      <c r="AS163" s="96"/>
      <c r="AT163" s="96"/>
      <c r="AU163" s="96"/>
      <c r="AV163" s="96"/>
      <c r="AW163" s="96"/>
      <c r="AX163" s="96"/>
      <c r="AY163" s="96"/>
      <c r="AZ163" s="96"/>
      <c r="BA163" s="96"/>
      <c r="BB163" s="96"/>
      <c r="BC163" s="96"/>
      <c r="BD163" s="96"/>
      <c r="BE163" s="96"/>
      <c r="BF163" s="96"/>
      <c r="BG163" s="96"/>
      <c r="BH163" s="96"/>
      <c r="BI163" s="96"/>
      <c r="BJ163" s="96"/>
      <c r="BK163" s="96"/>
      <c r="BL163" s="96"/>
      <c r="BM163" s="96"/>
    </row>
    <row r="164" spans="1:65">
      <c r="A164" s="132">
        <v>45064</v>
      </c>
      <c r="B164" s="96"/>
      <c r="C164" s="96"/>
      <c r="D164" s="96"/>
      <c r="E164" s="96"/>
      <c r="F164" s="96"/>
      <c r="G164" s="96"/>
      <c r="H164" s="96"/>
      <c r="I164" s="96"/>
      <c r="J164" s="96"/>
      <c r="K164" s="96"/>
      <c r="L164" s="96"/>
      <c r="M164" s="96"/>
      <c r="N164" s="96"/>
      <c r="O164" s="96"/>
      <c r="P164" s="96"/>
      <c r="Q164" s="96"/>
      <c r="R164" s="96"/>
      <c r="S164" s="96"/>
      <c r="T164" s="96"/>
      <c r="U164" s="96"/>
      <c r="V164" s="96"/>
      <c r="W164" s="96"/>
      <c r="X164" s="96"/>
      <c r="Y164" s="96"/>
      <c r="Z164" s="96"/>
      <c r="AA164" s="96"/>
      <c r="AB164" s="96"/>
      <c r="AC164" s="96"/>
      <c r="AD164" s="96"/>
      <c r="AE164" s="96"/>
      <c r="AF164" s="96"/>
      <c r="AG164" s="96"/>
      <c r="AH164" s="96"/>
      <c r="AI164" s="96"/>
      <c r="AJ164" s="96"/>
      <c r="AK164" s="96"/>
      <c r="AL164" s="96"/>
      <c r="AM164" s="96"/>
      <c r="AN164" s="96"/>
      <c r="AO164" s="96"/>
      <c r="AP164" s="96"/>
      <c r="AQ164" s="96"/>
      <c r="AR164" s="96"/>
      <c r="AS164" s="96"/>
      <c r="AT164" s="96"/>
      <c r="AU164" s="96"/>
      <c r="AV164" s="96"/>
      <c r="AW164" s="96"/>
      <c r="AX164" s="96"/>
      <c r="AY164" s="96"/>
      <c r="AZ164" s="96"/>
      <c r="BA164" s="96"/>
      <c r="BB164" s="96"/>
      <c r="BC164" s="96"/>
      <c r="BD164" s="96"/>
      <c r="BE164" s="96"/>
      <c r="BF164" s="96"/>
      <c r="BG164" s="96"/>
      <c r="BH164" s="96"/>
      <c r="BI164" s="96"/>
      <c r="BJ164" s="96"/>
      <c r="BK164" s="96"/>
      <c r="BL164" s="96"/>
      <c r="BM164" s="96"/>
    </row>
    <row r="165" spans="1:65">
      <c r="A165" s="132">
        <v>45065</v>
      </c>
      <c r="B165" s="96"/>
      <c r="C165" s="96"/>
      <c r="D165" s="96"/>
      <c r="E165" s="96"/>
      <c r="F165" s="96"/>
      <c r="G165" s="96"/>
      <c r="H165" s="96"/>
      <c r="I165" s="96"/>
      <c r="J165" s="96"/>
      <c r="K165" s="96"/>
      <c r="L165" s="96"/>
      <c r="M165" s="96"/>
      <c r="N165" s="96"/>
      <c r="O165" s="96"/>
      <c r="P165" s="96"/>
      <c r="Q165" s="96"/>
      <c r="R165" s="96"/>
      <c r="S165" s="96"/>
      <c r="T165" s="96"/>
      <c r="U165" s="96"/>
      <c r="V165" s="96"/>
      <c r="W165" s="96"/>
      <c r="X165" s="96"/>
      <c r="Y165" s="96"/>
      <c r="Z165" s="96"/>
      <c r="AA165" s="96"/>
      <c r="AB165" s="96"/>
      <c r="AC165" s="96"/>
      <c r="AD165" s="96"/>
      <c r="AE165" s="96"/>
      <c r="AF165" s="96"/>
      <c r="AG165" s="96"/>
      <c r="AH165" s="96"/>
      <c r="AI165" s="96"/>
      <c r="AJ165" s="96"/>
      <c r="AK165" s="96"/>
      <c r="AL165" s="96"/>
      <c r="AM165" s="96"/>
      <c r="AN165" s="96"/>
      <c r="AO165" s="96"/>
      <c r="AP165" s="96"/>
      <c r="AQ165" s="96"/>
      <c r="AR165" s="96"/>
      <c r="AS165" s="96"/>
      <c r="AT165" s="96"/>
      <c r="AU165" s="96"/>
      <c r="AV165" s="96"/>
      <c r="AW165" s="96"/>
      <c r="AX165" s="96"/>
      <c r="AY165" s="96"/>
      <c r="AZ165" s="96"/>
      <c r="BA165" s="96"/>
      <c r="BB165" s="96"/>
      <c r="BC165" s="96"/>
      <c r="BD165" s="96"/>
      <c r="BE165" s="96"/>
      <c r="BF165" s="96"/>
      <c r="BG165" s="96"/>
      <c r="BH165" s="96"/>
      <c r="BI165" s="96"/>
      <c r="BJ165" s="96"/>
      <c r="BK165" s="96"/>
      <c r="BL165" s="96"/>
      <c r="BM165" s="96"/>
    </row>
    <row r="166" spans="1:65">
      <c r="A166" s="132">
        <v>45066</v>
      </c>
      <c r="B166" s="96"/>
      <c r="C166" s="96"/>
      <c r="D166" s="96"/>
      <c r="E166" s="96"/>
      <c r="F166" s="96"/>
      <c r="G166" s="96"/>
      <c r="H166" s="96"/>
      <c r="I166" s="96"/>
      <c r="J166" s="96"/>
      <c r="K166" s="96"/>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96"/>
      <c r="AI166" s="96"/>
      <c r="AJ166" s="96"/>
      <c r="AK166" s="96"/>
      <c r="AL166" s="96"/>
      <c r="AM166" s="96"/>
      <c r="AN166" s="96"/>
      <c r="AO166" s="96"/>
      <c r="AP166" s="96"/>
      <c r="AQ166" s="96"/>
      <c r="AR166" s="96"/>
      <c r="AS166" s="96"/>
      <c r="AT166" s="96"/>
      <c r="AU166" s="96"/>
      <c r="AV166" s="96"/>
      <c r="AW166" s="96"/>
      <c r="AX166" s="96"/>
      <c r="AY166" s="96"/>
      <c r="AZ166" s="96"/>
      <c r="BA166" s="96"/>
      <c r="BB166" s="96"/>
      <c r="BC166" s="96"/>
      <c r="BD166" s="96"/>
      <c r="BE166" s="96"/>
      <c r="BF166" s="96"/>
      <c r="BG166" s="96"/>
      <c r="BH166" s="96"/>
      <c r="BI166" s="96"/>
      <c r="BJ166" s="96"/>
      <c r="BK166" s="96"/>
      <c r="BL166" s="96"/>
      <c r="BM166" s="96"/>
    </row>
    <row r="167" spans="1:65">
      <c r="A167" s="132">
        <v>45067</v>
      </c>
      <c r="B167" s="96"/>
      <c r="C167" s="96"/>
      <c r="D167" s="96"/>
      <c r="E167" s="96"/>
      <c r="F167" s="96"/>
      <c r="G167" s="96"/>
      <c r="H167" s="96"/>
      <c r="I167" s="96"/>
      <c r="J167" s="96"/>
      <c r="K167" s="96"/>
      <c r="L167" s="96"/>
      <c r="M167" s="96"/>
      <c r="N167" s="96"/>
      <c r="O167" s="96"/>
      <c r="P167" s="96"/>
      <c r="Q167" s="96"/>
      <c r="R167" s="96"/>
      <c r="S167" s="96"/>
      <c r="T167" s="96"/>
      <c r="U167" s="96"/>
      <c r="V167" s="96"/>
      <c r="W167" s="96"/>
      <c r="X167" s="96"/>
      <c r="Y167" s="96"/>
      <c r="Z167" s="96"/>
      <c r="AA167" s="96"/>
      <c r="AB167" s="96"/>
      <c r="AC167" s="96"/>
      <c r="AD167" s="96"/>
      <c r="AE167" s="96"/>
      <c r="AF167" s="96"/>
      <c r="AG167" s="96"/>
      <c r="AH167" s="96"/>
      <c r="AI167" s="96"/>
      <c r="AJ167" s="96"/>
      <c r="AK167" s="96"/>
      <c r="AL167" s="96"/>
      <c r="AM167" s="96"/>
      <c r="AN167" s="96"/>
      <c r="AO167" s="96"/>
      <c r="AP167" s="96"/>
      <c r="AQ167" s="96"/>
      <c r="AR167" s="96"/>
      <c r="AS167" s="96"/>
      <c r="AT167" s="96"/>
      <c r="AU167" s="96"/>
      <c r="AV167" s="96"/>
      <c r="AW167" s="96"/>
      <c r="AX167" s="96"/>
      <c r="AY167" s="96"/>
      <c r="AZ167" s="96"/>
      <c r="BA167" s="96"/>
      <c r="BB167" s="96"/>
      <c r="BC167" s="96"/>
      <c r="BD167" s="96"/>
      <c r="BE167" s="96"/>
      <c r="BF167" s="96"/>
      <c r="BG167" s="96"/>
      <c r="BH167" s="96"/>
      <c r="BI167" s="96"/>
      <c r="BJ167" s="96"/>
      <c r="BK167" s="96"/>
      <c r="BL167" s="96"/>
      <c r="BM167" s="96"/>
    </row>
    <row r="168" spans="1:65">
      <c r="A168" s="132">
        <v>45068</v>
      </c>
      <c r="B168" s="96"/>
      <c r="C168" s="96"/>
      <c r="D168" s="96"/>
      <c r="E168" s="96"/>
      <c r="F168" s="96"/>
      <c r="G168" s="96"/>
      <c r="H168" s="96"/>
      <c r="I168" s="96"/>
      <c r="J168" s="96"/>
      <c r="K168" s="96"/>
      <c r="L168" s="96"/>
      <c r="M168" s="96"/>
      <c r="N168" s="96"/>
      <c r="O168" s="96"/>
      <c r="P168" s="96"/>
      <c r="Q168" s="96"/>
      <c r="R168" s="96"/>
      <c r="S168" s="96"/>
      <c r="T168" s="96"/>
      <c r="U168" s="96"/>
      <c r="V168" s="96"/>
      <c r="W168" s="96"/>
      <c r="X168" s="96"/>
      <c r="Y168" s="96"/>
      <c r="Z168" s="96"/>
      <c r="AA168" s="96"/>
      <c r="AB168" s="96"/>
      <c r="AC168" s="96"/>
      <c r="AD168" s="96"/>
      <c r="AE168" s="96"/>
      <c r="AF168" s="96"/>
      <c r="AG168" s="96"/>
      <c r="AH168" s="96"/>
      <c r="AI168" s="96"/>
      <c r="AJ168" s="96"/>
      <c r="AK168" s="96"/>
      <c r="AL168" s="96"/>
      <c r="AM168" s="96"/>
      <c r="AN168" s="96"/>
      <c r="AO168" s="96"/>
      <c r="AP168" s="96"/>
      <c r="AQ168" s="96"/>
      <c r="AR168" s="96"/>
      <c r="AS168" s="96"/>
      <c r="AT168" s="96"/>
      <c r="AU168" s="96"/>
      <c r="AV168" s="96"/>
      <c r="AW168" s="96"/>
      <c r="AX168" s="96"/>
      <c r="AY168" s="96"/>
      <c r="AZ168" s="96"/>
      <c r="BA168" s="96"/>
      <c r="BB168" s="96"/>
      <c r="BC168" s="96"/>
      <c r="BD168" s="96"/>
      <c r="BE168" s="96"/>
      <c r="BF168" s="96"/>
      <c r="BG168" s="96"/>
      <c r="BH168" s="96"/>
      <c r="BI168" s="96"/>
      <c r="BJ168" s="96"/>
      <c r="BK168" s="96"/>
      <c r="BL168" s="96"/>
      <c r="BM168" s="96"/>
    </row>
    <row r="169" spans="1:65">
      <c r="A169" s="132">
        <v>45069</v>
      </c>
      <c r="B169" s="96"/>
      <c r="C169" s="96"/>
      <c r="D169" s="96"/>
      <c r="E169" s="96"/>
      <c r="F169" s="96"/>
      <c r="G169" s="96"/>
      <c r="H169" s="96"/>
      <c r="I169" s="96"/>
      <c r="J169" s="96"/>
      <c r="K169" s="96"/>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96"/>
      <c r="AL169" s="96"/>
      <c r="AM169" s="96"/>
      <c r="AN169" s="96"/>
      <c r="AO169" s="96"/>
      <c r="AP169" s="96"/>
      <c r="AQ169" s="96"/>
      <c r="AR169" s="96"/>
      <c r="AS169" s="96"/>
      <c r="AT169" s="96"/>
      <c r="AU169" s="96"/>
      <c r="AV169" s="96"/>
      <c r="AW169" s="96"/>
      <c r="AX169" s="96"/>
      <c r="AY169" s="96"/>
      <c r="AZ169" s="96"/>
      <c r="BA169" s="96"/>
      <c r="BB169" s="96"/>
      <c r="BC169" s="96"/>
      <c r="BD169" s="96"/>
      <c r="BE169" s="96"/>
      <c r="BF169" s="96"/>
      <c r="BG169" s="96"/>
      <c r="BH169" s="96"/>
      <c r="BI169" s="96"/>
      <c r="BJ169" s="96"/>
      <c r="BK169" s="96"/>
      <c r="BL169" s="96"/>
      <c r="BM169" s="96"/>
    </row>
    <row r="170" spans="1:65">
      <c r="A170" s="132">
        <v>45070</v>
      </c>
      <c r="B170" s="96"/>
      <c r="C170" s="96"/>
      <c r="D170" s="96"/>
      <c r="E170" s="96"/>
      <c r="F170" s="96"/>
      <c r="G170" s="96"/>
      <c r="H170" s="96"/>
      <c r="I170" s="96"/>
      <c r="J170" s="96"/>
      <c r="K170" s="96"/>
      <c r="L170" s="96"/>
      <c r="M170" s="96"/>
      <c r="N170" s="96"/>
      <c r="O170" s="96"/>
      <c r="P170" s="96"/>
      <c r="Q170" s="96"/>
      <c r="R170" s="96"/>
      <c r="S170" s="96"/>
      <c r="T170" s="96"/>
      <c r="U170" s="96"/>
      <c r="V170" s="96"/>
      <c r="W170" s="96"/>
      <c r="X170" s="96"/>
      <c r="Y170" s="96"/>
      <c r="Z170" s="96"/>
      <c r="AA170" s="96"/>
      <c r="AB170" s="96"/>
      <c r="AC170" s="96"/>
      <c r="AD170" s="96"/>
      <c r="AE170" s="96"/>
      <c r="AF170" s="96"/>
      <c r="AG170" s="96"/>
      <c r="AH170" s="96"/>
      <c r="AI170" s="96"/>
      <c r="AJ170" s="96"/>
      <c r="AK170" s="96"/>
      <c r="AL170" s="96"/>
      <c r="AM170" s="96"/>
      <c r="AN170" s="96"/>
      <c r="AO170" s="96"/>
      <c r="AP170" s="96"/>
      <c r="AQ170" s="96"/>
      <c r="AR170" s="96"/>
      <c r="AS170" s="96"/>
      <c r="AT170" s="96"/>
      <c r="AU170" s="96"/>
      <c r="AV170" s="96"/>
      <c r="AW170" s="96"/>
      <c r="AX170" s="96"/>
      <c r="AY170" s="96"/>
      <c r="AZ170" s="96"/>
      <c r="BA170" s="96"/>
      <c r="BB170" s="96"/>
      <c r="BC170" s="96"/>
      <c r="BD170" s="96"/>
      <c r="BE170" s="96"/>
      <c r="BF170" s="96"/>
      <c r="BG170" s="96"/>
      <c r="BH170" s="96"/>
      <c r="BI170" s="96"/>
      <c r="BJ170" s="96"/>
      <c r="BK170" s="96"/>
      <c r="BL170" s="96"/>
      <c r="BM170" s="96"/>
    </row>
    <row r="171" spans="1:65">
      <c r="A171" s="132">
        <v>45071</v>
      </c>
      <c r="B171" s="96"/>
      <c r="C171" s="96"/>
      <c r="D171" s="96"/>
      <c r="E171" s="96"/>
      <c r="F171" s="96"/>
      <c r="G171" s="96"/>
      <c r="H171" s="96"/>
      <c r="I171" s="96"/>
      <c r="J171" s="96"/>
      <c r="K171" s="96"/>
      <c r="L171" s="96"/>
      <c r="M171" s="96"/>
      <c r="N171" s="96"/>
      <c r="O171" s="96"/>
      <c r="P171" s="96"/>
      <c r="Q171" s="96"/>
      <c r="R171" s="96"/>
      <c r="S171" s="96"/>
      <c r="T171" s="96"/>
      <c r="U171" s="96"/>
      <c r="V171" s="96"/>
      <c r="W171" s="96"/>
      <c r="X171" s="96"/>
      <c r="Y171" s="96"/>
      <c r="Z171" s="96"/>
      <c r="AA171" s="96"/>
      <c r="AB171" s="96"/>
      <c r="AC171" s="96"/>
      <c r="AD171" s="96"/>
      <c r="AE171" s="96"/>
      <c r="AF171" s="96"/>
      <c r="AG171" s="96"/>
      <c r="AH171" s="96"/>
      <c r="AI171" s="96"/>
      <c r="AJ171" s="96"/>
      <c r="AK171" s="96"/>
      <c r="AL171" s="96"/>
      <c r="AM171" s="96"/>
      <c r="AN171" s="96"/>
      <c r="AO171" s="96"/>
      <c r="AP171" s="96"/>
      <c r="AQ171" s="96"/>
      <c r="AR171" s="96"/>
      <c r="AS171" s="96"/>
      <c r="AT171" s="96"/>
      <c r="AU171" s="96"/>
      <c r="AV171" s="96"/>
      <c r="AW171" s="96"/>
      <c r="AX171" s="96"/>
      <c r="AY171" s="96"/>
      <c r="AZ171" s="96"/>
      <c r="BA171" s="96"/>
      <c r="BB171" s="96"/>
      <c r="BC171" s="96"/>
      <c r="BD171" s="96"/>
      <c r="BE171" s="96"/>
      <c r="BF171" s="96"/>
      <c r="BG171" s="96"/>
      <c r="BH171" s="96"/>
      <c r="BI171" s="96"/>
      <c r="BJ171" s="96"/>
      <c r="BK171" s="96"/>
      <c r="BL171" s="96"/>
      <c r="BM171" s="96"/>
    </row>
    <row r="172" spans="1:65">
      <c r="A172" s="132">
        <v>45072</v>
      </c>
      <c r="B172" s="96"/>
      <c r="C172" s="96"/>
      <c r="D172" s="96"/>
      <c r="E172" s="96"/>
      <c r="F172" s="96"/>
      <c r="G172" s="96"/>
      <c r="H172" s="96"/>
      <c r="I172" s="96"/>
      <c r="J172" s="96"/>
      <c r="K172" s="96"/>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96"/>
      <c r="AL172" s="96"/>
      <c r="AM172" s="96"/>
      <c r="AN172" s="96"/>
      <c r="AO172" s="96"/>
      <c r="AP172" s="96"/>
      <c r="AQ172" s="96"/>
      <c r="AR172" s="96"/>
      <c r="AS172" s="96"/>
      <c r="AT172" s="96"/>
      <c r="AU172" s="96"/>
      <c r="AV172" s="96"/>
      <c r="AW172" s="96"/>
      <c r="AX172" s="96"/>
      <c r="AY172" s="96"/>
      <c r="AZ172" s="96"/>
      <c r="BA172" s="96"/>
      <c r="BB172" s="96"/>
      <c r="BC172" s="96"/>
      <c r="BD172" s="96"/>
      <c r="BE172" s="96"/>
      <c r="BF172" s="96"/>
      <c r="BG172" s="96"/>
      <c r="BH172" s="96"/>
      <c r="BI172" s="96"/>
      <c r="BJ172" s="96"/>
      <c r="BK172" s="96"/>
      <c r="BL172" s="96"/>
      <c r="BM172" s="96"/>
    </row>
    <row r="173" spans="1:65">
      <c r="A173" s="132">
        <v>45073</v>
      </c>
      <c r="B173" s="96"/>
      <c r="C173" s="96"/>
      <c r="D173" s="96"/>
      <c r="E173" s="96"/>
      <c r="F173" s="96"/>
      <c r="G173" s="96"/>
      <c r="H173" s="96"/>
      <c r="I173" s="96"/>
      <c r="J173" s="96"/>
      <c r="K173" s="96"/>
      <c r="L173" s="96"/>
      <c r="M173" s="96"/>
      <c r="N173" s="96"/>
      <c r="O173" s="96"/>
      <c r="P173" s="96"/>
      <c r="Q173" s="96"/>
      <c r="R173" s="96"/>
      <c r="S173" s="96"/>
      <c r="T173" s="96"/>
      <c r="U173" s="96"/>
      <c r="V173" s="96"/>
      <c r="W173" s="96"/>
      <c r="X173" s="96"/>
      <c r="Y173" s="96"/>
      <c r="Z173" s="96"/>
      <c r="AA173" s="96"/>
      <c r="AB173" s="96"/>
      <c r="AC173" s="96"/>
      <c r="AD173" s="96"/>
      <c r="AE173" s="96"/>
      <c r="AF173" s="96"/>
      <c r="AG173" s="96"/>
      <c r="AH173" s="96"/>
      <c r="AI173" s="96"/>
      <c r="AJ173" s="96"/>
      <c r="AK173" s="96"/>
      <c r="AL173" s="96"/>
      <c r="AM173" s="96"/>
      <c r="AN173" s="96"/>
      <c r="AO173" s="96"/>
      <c r="AP173" s="96"/>
      <c r="AQ173" s="96"/>
      <c r="AR173" s="96"/>
      <c r="AS173" s="96"/>
      <c r="AT173" s="96"/>
      <c r="AU173" s="96"/>
      <c r="AV173" s="96"/>
      <c r="AW173" s="96"/>
      <c r="AX173" s="96"/>
      <c r="AY173" s="96"/>
      <c r="AZ173" s="96"/>
      <c r="BA173" s="96"/>
      <c r="BB173" s="96"/>
      <c r="BC173" s="96"/>
      <c r="BD173" s="96"/>
      <c r="BE173" s="96"/>
      <c r="BF173" s="96"/>
      <c r="BG173" s="96"/>
      <c r="BH173" s="96"/>
      <c r="BI173" s="96"/>
      <c r="BJ173" s="96"/>
      <c r="BK173" s="96"/>
      <c r="BL173" s="96"/>
      <c r="BM173" s="96"/>
    </row>
    <row r="174" spans="1:65">
      <c r="A174" s="132">
        <v>45074</v>
      </c>
      <c r="B174" s="96"/>
      <c r="C174" s="96"/>
      <c r="D174" s="96"/>
      <c r="E174" s="96"/>
      <c r="F174" s="96"/>
      <c r="G174" s="96"/>
      <c r="H174" s="96"/>
      <c r="I174" s="96"/>
      <c r="J174" s="96"/>
      <c r="K174" s="96"/>
      <c r="L174" s="96"/>
      <c r="M174" s="96"/>
      <c r="N174" s="96"/>
      <c r="O174" s="96"/>
      <c r="P174" s="96"/>
      <c r="Q174" s="96"/>
      <c r="R174" s="96"/>
      <c r="S174" s="96"/>
      <c r="T174" s="96"/>
      <c r="U174" s="96"/>
      <c r="V174" s="96"/>
      <c r="W174" s="96"/>
      <c r="X174" s="96"/>
      <c r="Y174" s="96"/>
      <c r="Z174" s="96"/>
      <c r="AA174" s="96"/>
      <c r="AB174" s="96"/>
      <c r="AC174" s="96"/>
      <c r="AD174" s="96"/>
      <c r="AE174" s="96"/>
      <c r="AF174" s="96"/>
      <c r="AG174" s="96"/>
      <c r="AH174" s="96"/>
      <c r="AI174" s="96"/>
      <c r="AJ174" s="96"/>
      <c r="AK174" s="96"/>
      <c r="AL174" s="96"/>
      <c r="AM174" s="96"/>
      <c r="AN174" s="96"/>
      <c r="AO174" s="96"/>
      <c r="AP174" s="96"/>
      <c r="AQ174" s="96"/>
      <c r="AR174" s="96"/>
      <c r="AS174" s="96"/>
      <c r="AT174" s="96"/>
      <c r="AU174" s="96"/>
      <c r="AV174" s="96"/>
      <c r="AW174" s="96"/>
      <c r="AX174" s="96"/>
      <c r="AY174" s="96"/>
      <c r="AZ174" s="96"/>
      <c r="BA174" s="96"/>
      <c r="BB174" s="96"/>
      <c r="BC174" s="96"/>
      <c r="BD174" s="96"/>
      <c r="BE174" s="96"/>
      <c r="BF174" s="96"/>
      <c r="BG174" s="96"/>
      <c r="BH174" s="96"/>
      <c r="BI174" s="96"/>
      <c r="BJ174" s="96"/>
      <c r="BK174" s="96"/>
      <c r="BL174" s="96"/>
      <c r="BM174" s="96"/>
    </row>
    <row r="175" spans="1:65">
      <c r="A175" s="132">
        <v>45075</v>
      </c>
      <c r="B175" s="96"/>
      <c r="C175" s="96"/>
      <c r="D175" s="96"/>
      <c r="E175" s="96"/>
      <c r="F175" s="96"/>
      <c r="G175" s="96"/>
      <c r="H175" s="96"/>
      <c r="I175" s="96"/>
      <c r="J175" s="96"/>
      <c r="K175" s="96"/>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96"/>
      <c r="AL175" s="96"/>
      <c r="AM175" s="96"/>
      <c r="AN175" s="96"/>
      <c r="AO175" s="96"/>
      <c r="AP175" s="96"/>
      <c r="AQ175" s="96"/>
      <c r="AR175" s="96"/>
      <c r="AS175" s="96"/>
      <c r="AT175" s="96"/>
      <c r="AU175" s="96"/>
      <c r="AV175" s="96"/>
      <c r="AW175" s="96"/>
      <c r="AX175" s="96"/>
      <c r="AY175" s="96"/>
      <c r="AZ175" s="96"/>
      <c r="BA175" s="96"/>
      <c r="BB175" s="96"/>
      <c r="BC175" s="96"/>
      <c r="BD175" s="96"/>
      <c r="BE175" s="96"/>
      <c r="BF175" s="96"/>
      <c r="BG175" s="96"/>
      <c r="BH175" s="96"/>
      <c r="BI175" s="96"/>
      <c r="BJ175" s="96"/>
      <c r="BK175" s="96"/>
      <c r="BL175" s="96"/>
      <c r="BM175" s="96"/>
    </row>
    <row r="176" spans="1:65">
      <c r="A176" s="132">
        <v>45076</v>
      </c>
      <c r="B176" s="96"/>
      <c r="C176" s="96"/>
      <c r="D176" s="96"/>
      <c r="E176" s="96"/>
      <c r="F176" s="96"/>
      <c r="G176" s="96"/>
      <c r="H176" s="96"/>
      <c r="I176" s="96"/>
      <c r="J176" s="96"/>
      <c r="K176" s="96"/>
      <c r="L176" s="96"/>
      <c r="M176" s="96"/>
      <c r="N176" s="96"/>
      <c r="O176" s="96"/>
      <c r="P176" s="96"/>
      <c r="Q176" s="96"/>
      <c r="R176" s="96"/>
      <c r="S176" s="96"/>
      <c r="T176" s="96"/>
      <c r="U176" s="96"/>
      <c r="V176" s="96"/>
      <c r="W176" s="96"/>
      <c r="X176" s="96"/>
      <c r="Y176" s="96"/>
      <c r="Z176" s="96"/>
      <c r="AA176" s="96"/>
      <c r="AB176" s="96"/>
      <c r="AC176" s="96"/>
      <c r="AD176" s="96"/>
      <c r="AE176" s="96"/>
      <c r="AF176" s="96"/>
      <c r="AG176" s="96"/>
      <c r="AH176" s="96"/>
      <c r="AI176" s="96"/>
      <c r="AJ176" s="96"/>
      <c r="AK176" s="96"/>
      <c r="AL176" s="96"/>
      <c r="AM176" s="96"/>
      <c r="AN176" s="96"/>
      <c r="AO176" s="96"/>
      <c r="AP176" s="96"/>
      <c r="AQ176" s="96"/>
      <c r="AR176" s="96"/>
      <c r="AS176" s="96"/>
      <c r="AT176" s="96"/>
      <c r="AU176" s="96"/>
      <c r="AV176" s="96"/>
      <c r="AW176" s="96"/>
      <c r="AX176" s="96"/>
      <c r="AY176" s="96"/>
      <c r="AZ176" s="96"/>
      <c r="BA176" s="96"/>
      <c r="BB176" s="96"/>
      <c r="BC176" s="96"/>
      <c r="BD176" s="96"/>
      <c r="BE176" s="96"/>
      <c r="BF176" s="96"/>
      <c r="BG176" s="96"/>
      <c r="BH176" s="96"/>
      <c r="BI176" s="96"/>
      <c r="BJ176" s="96"/>
      <c r="BK176" s="96"/>
      <c r="BL176" s="96"/>
      <c r="BM176" s="96"/>
    </row>
    <row r="177" spans="1:65">
      <c r="A177" s="132">
        <v>45077</v>
      </c>
      <c r="B177" s="96"/>
      <c r="C177" s="96"/>
      <c r="D177" s="96"/>
      <c r="E177" s="96"/>
      <c r="F177" s="96"/>
      <c r="G177" s="96"/>
      <c r="H177" s="96"/>
      <c r="I177" s="96"/>
      <c r="J177" s="96"/>
      <c r="K177" s="96"/>
      <c r="L177" s="96"/>
      <c r="M177" s="96"/>
      <c r="N177" s="96"/>
      <c r="O177" s="96"/>
      <c r="P177" s="96"/>
      <c r="Q177" s="96"/>
      <c r="R177" s="96"/>
      <c r="S177" s="96"/>
      <c r="T177" s="96"/>
      <c r="U177" s="96"/>
      <c r="V177" s="96"/>
      <c r="W177" s="96"/>
      <c r="X177" s="96"/>
      <c r="Y177" s="96"/>
      <c r="Z177" s="96"/>
      <c r="AA177" s="96"/>
      <c r="AB177" s="96"/>
      <c r="AC177" s="96"/>
      <c r="AD177" s="96"/>
      <c r="AE177" s="96"/>
      <c r="AF177" s="96"/>
      <c r="AG177" s="96"/>
      <c r="AH177" s="96"/>
      <c r="AI177" s="96"/>
      <c r="AJ177" s="96"/>
      <c r="AK177" s="96"/>
      <c r="AL177" s="96"/>
      <c r="AM177" s="96"/>
      <c r="AN177" s="96"/>
      <c r="AO177" s="96"/>
      <c r="AP177" s="96"/>
      <c r="AQ177" s="96"/>
      <c r="AR177" s="96"/>
      <c r="AS177" s="96"/>
      <c r="AT177" s="96"/>
      <c r="AU177" s="96"/>
      <c r="AV177" s="96"/>
      <c r="AW177" s="96"/>
      <c r="AX177" s="96"/>
      <c r="AY177" s="96"/>
      <c r="AZ177" s="96"/>
      <c r="BA177" s="96"/>
      <c r="BB177" s="96"/>
      <c r="BC177" s="96"/>
      <c r="BD177" s="96"/>
      <c r="BE177" s="96"/>
      <c r="BF177" s="96"/>
      <c r="BG177" s="96"/>
      <c r="BH177" s="96"/>
      <c r="BI177" s="96"/>
      <c r="BJ177" s="96"/>
      <c r="BK177" s="96"/>
      <c r="BL177" s="96"/>
      <c r="BM177" s="96"/>
    </row>
    <row r="178" spans="1:65">
      <c r="A178" s="132">
        <v>45078</v>
      </c>
      <c r="B178" s="96"/>
      <c r="C178" s="96"/>
      <c r="D178" s="96"/>
      <c r="E178" s="96"/>
      <c r="F178" s="96"/>
      <c r="G178" s="96"/>
      <c r="H178" s="96"/>
      <c r="I178" s="96"/>
      <c r="J178" s="96"/>
      <c r="K178" s="96"/>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96"/>
      <c r="AL178" s="96"/>
      <c r="AM178" s="96"/>
      <c r="AN178" s="96"/>
      <c r="AO178" s="96"/>
      <c r="AP178" s="96"/>
      <c r="AQ178" s="96"/>
      <c r="AR178" s="96"/>
      <c r="AS178" s="96"/>
      <c r="AT178" s="96"/>
      <c r="AU178" s="96"/>
      <c r="AV178" s="96"/>
      <c r="AW178" s="96"/>
      <c r="AX178" s="96"/>
      <c r="AY178" s="96"/>
      <c r="AZ178" s="96"/>
      <c r="BA178" s="96"/>
      <c r="BB178" s="96"/>
      <c r="BC178" s="96"/>
      <c r="BD178" s="96"/>
      <c r="BE178" s="96"/>
      <c r="BF178" s="96"/>
      <c r="BG178" s="96"/>
      <c r="BH178" s="96"/>
      <c r="BI178" s="96"/>
      <c r="BJ178" s="96"/>
      <c r="BK178" s="96"/>
      <c r="BL178" s="96"/>
      <c r="BM178" s="96"/>
    </row>
    <row r="179" spans="1:65">
      <c r="A179" s="132">
        <v>45079</v>
      </c>
      <c r="B179" s="96"/>
      <c r="C179" s="96"/>
      <c r="D179" s="96"/>
      <c r="E179" s="96"/>
      <c r="F179" s="96"/>
      <c r="G179" s="96"/>
      <c r="H179" s="96"/>
      <c r="I179" s="96"/>
      <c r="J179" s="96"/>
      <c r="K179" s="96"/>
      <c r="L179" s="96"/>
      <c r="M179" s="96"/>
      <c r="N179" s="96"/>
      <c r="O179" s="96"/>
      <c r="P179" s="96"/>
      <c r="Q179" s="96"/>
      <c r="R179" s="96"/>
      <c r="S179" s="96"/>
      <c r="T179" s="96"/>
      <c r="U179" s="96"/>
      <c r="V179" s="96"/>
      <c r="W179" s="96"/>
      <c r="X179" s="96"/>
      <c r="Y179" s="96"/>
      <c r="Z179" s="96"/>
      <c r="AA179" s="96"/>
      <c r="AB179" s="96"/>
      <c r="AC179" s="96"/>
      <c r="AD179" s="96"/>
      <c r="AE179" s="96"/>
      <c r="AF179" s="96"/>
      <c r="AG179" s="96"/>
      <c r="AH179" s="96"/>
      <c r="AI179" s="96"/>
      <c r="AJ179" s="96"/>
      <c r="AK179" s="96"/>
      <c r="AL179" s="96"/>
      <c r="AM179" s="96"/>
      <c r="AN179" s="96"/>
      <c r="AO179" s="96"/>
      <c r="AP179" s="96"/>
      <c r="AQ179" s="96"/>
      <c r="AR179" s="96"/>
      <c r="AS179" s="96"/>
      <c r="AT179" s="96"/>
      <c r="AU179" s="96"/>
      <c r="AV179" s="96"/>
      <c r="AW179" s="96"/>
      <c r="AX179" s="96"/>
      <c r="AY179" s="96"/>
      <c r="AZ179" s="96"/>
      <c r="BA179" s="96"/>
      <c r="BB179" s="96"/>
      <c r="BC179" s="96"/>
      <c r="BD179" s="96"/>
      <c r="BE179" s="96"/>
      <c r="BF179" s="96"/>
      <c r="BG179" s="96"/>
      <c r="BH179" s="96"/>
      <c r="BI179" s="96"/>
      <c r="BJ179" s="96"/>
      <c r="BK179" s="96"/>
      <c r="BL179" s="96"/>
      <c r="BM179" s="96"/>
    </row>
    <row r="180" spans="1:65">
      <c r="A180" s="132">
        <v>45080</v>
      </c>
      <c r="B180" s="96"/>
      <c r="C180" s="96"/>
      <c r="D180" s="96"/>
      <c r="E180" s="96"/>
      <c r="F180" s="96"/>
      <c r="G180" s="96"/>
      <c r="H180" s="96"/>
      <c r="I180" s="96"/>
      <c r="J180" s="96"/>
      <c r="K180" s="96"/>
      <c r="L180" s="96"/>
      <c r="M180" s="96"/>
      <c r="N180" s="96"/>
      <c r="O180" s="96"/>
      <c r="P180" s="96"/>
      <c r="Q180" s="96"/>
      <c r="R180" s="96"/>
      <c r="S180" s="96"/>
      <c r="T180" s="96"/>
      <c r="U180" s="96"/>
      <c r="V180" s="96"/>
      <c r="W180" s="96"/>
      <c r="X180" s="96"/>
      <c r="Y180" s="96"/>
      <c r="Z180" s="96"/>
      <c r="AA180" s="96"/>
      <c r="AB180" s="96"/>
      <c r="AC180" s="96"/>
      <c r="AD180" s="96"/>
      <c r="AE180" s="96"/>
      <c r="AF180" s="96"/>
      <c r="AG180" s="96"/>
      <c r="AH180" s="96"/>
      <c r="AI180" s="96"/>
      <c r="AJ180" s="96"/>
      <c r="AK180" s="96"/>
      <c r="AL180" s="96"/>
      <c r="AM180" s="96"/>
      <c r="AN180" s="96"/>
      <c r="AO180" s="96"/>
      <c r="AP180" s="96"/>
      <c r="AQ180" s="96"/>
      <c r="AR180" s="96"/>
      <c r="AS180" s="96"/>
      <c r="AT180" s="96"/>
      <c r="AU180" s="96"/>
      <c r="AV180" s="96"/>
      <c r="AW180" s="96"/>
      <c r="AX180" s="96"/>
      <c r="AY180" s="96"/>
      <c r="AZ180" s="96"/>
      <c r="BA180" s="96"/>
      <c r="BB180" s="96"/>
      <c r="BC180" s="96"/>
      <c r="BD180" s="96"/>
      <c r="BE180" s="96"/>
      <c r="BF180" s="96"/>
      <c r="BG180" s="96"/>
      <c r="BH180" s="96"/>
      <c r="BI180" s="96"/>
      <c r="BJ180" s="96"/>
      <c r="BK180" s="96"/>
      <c r="BL180" s="96"/>
      <c r="BM180" s="96"/>
    </row>
    <row r="181" spans="1:65">
      <c r="A181" s="132">
        <v>45081</v>
      </c>
      <c r="B181" s="96"/>
      <c r="C181" s="96"/>
      <c r="D181" s="96"/>
      <c r="E181" s="96"/>
      <c r="F181" s="96"/>
      <c r="G181" s="96"/>
      <c r="H181" s="96"/>
      <c r="I181" s="96"/>
      <c r="J181" s="96"/>
      <c r="K181" s="96"/>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96"/>
      <c r="AL181" s="96"/>
      <c r="AM181" s="96"/>
      <c r="AN181" s="96"/>
      <c r="AO181" s="96"/>
      <c r="AP181" s="96"/>
      <c r="AQ181" s="96"/>
      <c r="AR181" s="96"/>
      <c r="AS181" s="96"/>
      <c r="AT181" s="96"/>
      <c r="AU181" s="96"/>
      <c r="AV181" s="96"/>
      <c r="AW181" s="96"/>
      <c r="AX181" s="96"/>
      <c r="AY181" s="96"/>
      <c r="AZ181" s="96"/>
      <c r="BA181" s="96"/>
      <c r="BB181" s="96"/>
      <c r="BC181" s="96"/>
      <c r="BD181" s="96"/>
      <c r="BE181" s="96"/>
      <c r="BF181" s="96"/>
      <c r="BG181" s="96"/>
      <c r="BH181" s="96"/>
      <c r="BI181" s="96"/>
      <c r="BJ181" s="96"/>
      <c r="BK181" s="96"/>
      <c r="BL181" s="96"/>
      <c r="BM181" s="96"/>
    </row>
    <row r="182" spans="1:65">
      <c r="A182" s="132">
        <v>45082</v>
      </c>
      <c r="B182" s="96"/>
      <c r="C182" s="96"/>
      <c r="D182" s="96"/>
      <c r="E182" s="96"/>
      <c r="F182" s="96"/>
      <c r="G182" s="96"/>
      <c r="H182" s="96"/>
      <c r="I182" s="96"/>
      <c r="J182" s="96"/>
      <c r="K182" s="96"/>
      <c r="L182" s="96"/>
      <c r="M182" s="96"/>
      <c r="N182" s="96"/>
      <c r="O182" s="96"/>
      <c r="P182" s="96"/>
      <c r="Q182" s="96"/>
      <c r="R182" s="96"/>
      <c r="S182" s="96"/>
      <c r="T182" s="96"/>
      <c r="U182" s="96"/>
      <c r="V182" s="96"/>
      <c r="W182" s="96"/>
      <c r="X182" s="96"/>
      <c r="Y182" s="96"/>
      <c r="Z182" s="96"/>
      <c r="AA182" s="96"/>
      <c r="AB182" s="96"/>
      <c r="AC182" s="96"/>
      <c r="AD182" s="96"/>
      <c r="AE182" s="96"/>
      <c r="AF182" s="96"/>
      <c r="AG182" s="96"/>
      <c r="AH182" s="96"/>
      <c r="AI182" s="96"/>
      <c r="AJ182" s="96"/>
      <c r="AK182" s="96"/>
      <c r="AL182" s="96"/>
      <c r="AM182" s="96"/>
      <c r="AN182" s="96"/>
      <c r="AO182" s="96"/>
      <c r="AP182" s="96"/>
      <c r="AQ182" s="96"/>
      <c r="AR182" s="96"/>
      <c r="AS182" s="96"/>
      <c r="AT182" s="96"/>
      <c r="AU182" s="96"/>
      <c r="AV182" s="96"/>
      <c r="AW182" s="96"/>
      <c r="AX182" s="96"/>
      <c r="AY182" s="96"/>
      <c r="AZ182" s="96"/>
      <c r="BA182" s="96"/>
      <c r="BB182" s="96"/>
      <c r="BC182" s="96"/>
      <c r="BD182" s="96"/>
      <c r="BE182" s="96"/>
      <c r="BF182" s="96"/>
      <c r="BG182" s="96"/>
      <c r="BH182" s="96"/>
      <c r="BI182" s="96"/>
      <c r="BJ182" s="96"/>
      <c r="BK182" s="96"/>
      <c r="BL182" s="96"/>
      <c r="BM182" s="96"/>
    </row>
    <row r="183" spans="1:65">
      <c r="A183" s="132">
        <v>45083</v>
      </c>
      <c r="B183" s="96"/>
      <c r="C183" s="96"/>
      <c r="D183" s="96"/>
      <c r="E183" s="96"/>
      <c r="F183" s="96"/>
      <c r="G183" s="96"/>
      <c r="H183" s="96"/>
      <c r="I183" s="96"/>
      <c r="J183" s="96"/>
      <c r="K183" s="96"/>
      <c r="L183" s="96"/>
      <c r="M183" s="96"/>
      <c r="N183" s="96"/>
      <c r="O183" s="96"/>
      <c r="P183" s="96"/>
      <c r="Q183" s="96"/>
      <c r="R183" s="96"/>
      <c r="S183" s="96"/>
      <c r="T183" s="96"/>
      <c r="U183" s="96"/>
      <c r="V183" s="96"/>
      <c r="W183" s="96"/>
      <c r="X183" s="96"/>
      <c r="Y183" s="96"/>
      <c r="Z183" s="96"/>
      <c r="AA183" s="96"/>
      <c r="AB183" s="96"/>
      <c r="AC183" s="96"/>
      <c r="AD183" s="96"/>
      <c r="AE183" s="96"/>
      <c r="AF183" s="96"/>
      <c r="AG183" s="96"/>
      <c r="AH183" s="96"/>
      <c r="AI183" s="96"/>
      <c r="AJ183" s="96"/>
      <c r="AK183" s="96"/>
      <c r="AL183" s="96"/>
      <c r="AM183" s="96"/>
      <c r="AN183" s="96"/>
      <c r="AO183" s="96"/>
      <c r="AP183" s="96"/>
      <c r="AQ183" s="96"/>
      <c r="AR183" s="96"/>
      <c r="AS183" s="96"/>
      <c r="AT183" s="96"/>
      <c r="AU183" s="96"/>
      <c r="AV183" s="96"/>
      <c r="AW183" s="96"/>
      <c r="AX183" s="96"/>
      <c r="AY183" s="96"/>
      <c r="AZ183" s="96"/>
      <c r="BA183" s="96"/>
      <c r="BB183" s="96"/>
      <c r="BC183" s="96"/>
      <c r="BD183" s="96"/>
      <c r="BE183" s="96"/>
      <c r="BF183" s="96"/>
      <c r="BG183" s="96"/>
      <c r="BH183" s="96"/>
      <c r="BI183" s="96"/>
      <c r="BJ183" s="96"/>
      <c r="BK183" s="96"/>
      <c r="BL183" s="96"/>
      <c r="BM183" s="96"/>
    </row>
    <row r="184" spans="1:65">
      <c r="A184" s="132">
        <v>45084</v>
      </c>
      <c r="B184" s="96"/>
      <c r="C184" s="96"/>
      <c r="D184" s="96"/>
      <c r="E184" s="96"/>
      <c r="F184" s="96"/>
      <c r="G184" s="96"/>
      <c r="H184" s="96"/>
      <c r="I184" s="96"/>
      <c r="J184" s="96"/>
      <c r="K184" s="96"/>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96"/>
      <c r="AL184" s="96"/>
      <c r="AM184" s="96"/>
      <c r="AN184" s="96"/>
      <c r="AO184" s="96"/>
      <c r="AP184" s="96"/>
      <c r="AQ184" s="96"/>
      <c r="AR184" s="96"/>
      <c r="AS184" s="96"/>
      <c r="AT184" s="96"/>
      <c r="AU184" s="96"/>
      <c r="AV184" s="96"/>
      <c r="AW184" s="96"/>
      <c r="AX184" s="96"/>
      <c r="AY184" s="96"/>
      <c r="AZ184" s="96"/>
      <c r="BA184" s="96"/>
      <c r="BB184" s="96"/>
      <c r="BC184" s="96"/>
      <c r="BD184" s="96"/>
      <c r="BE184" s="96"/>
      <c r="BF184" s="96"/>
      <c r="BG184" s="96"/>
      <c r="BH184" s="96"/>
      <c r="BI184" s="96"/>
      <c r="BJ184" s="96"/>
      <c r="BK184" s="96"/>
      <c r="BL184" s="96"/>
      <c r="BM184" s="96"/>
    </row>
    <row r="185" spans="1:65">
      <c r="A185" s="132">
        <v>45085</v>
      </c>
      <c r="B185" s="96"/>
      <c r="C185" s="96"/>
      <c r="D185" s="96"/>
      <c r="E185" s="96"/>
      <c r="F185" s="96"/>
      <c r="G185" s="96"/>
      <c r="H185" s="96"/>
      <c r="I185" s="96"/>
      <c r="J185" s="96"/>
      <c r="K185" s="96"/>
      <c r="L185" s="96"/>
      <c r="M185" s="96"/>
      <c r="N185" s="96"/>
      <c r="O185" s="96"/>
      <c r="P185" s="96"/>
      <c r="Q185" s="96"/>
      <c r="R185" s="96"/>
      <c r="S185" s="96"/>
      <c r="T185" s="96"/>
      <c r="U185" s="96"/>
      <c r="V185" s="96"/>
      <c r="W185" s="96"/>
      <c r="X185" s="96"/>
      <c r="Y185" s="96"/>
      <c r="Z185" s="96"/>
      <c r="AA185" s="96"/>
      <c r="AB185" s="96"/>
      <c r="AC185" s="96"/>
      <c r="AD185" s="96"/>
      <c r="AE185" s="96"/>
      <c r="AF185" s="96"/>
      <c r="AG185" s="96"/>
      <c r="AH185" s="96"/>
      <c r="AI185" s="96"/>
      <c r="AJ185" s="96"/>
      <c r="AK185" s="96"/>
      <c r="AL185" s="96"/>
      <c r="AM185" s="96"/>
      <c r="AN185" s="96"/>
      <c r="AO185" s="96"/>
      <c r="AP185" s="96"/>
      <c r="AQ185" s="96"/>
      <c r="AR185" s="96"/>
      <c r="AS185" s="96"/>
      <c r="AT185" s="96"/>
      <c r="AU185" s="96"/>
      <c r="AV185" s="96"/>
      <c r="AW185" s="96"/>
      <c r="AX185" s="96"/>
      <c r="AY185" s="96"/>
      <c r="AZ185" s="96"/>
      <c r="BA185" s="96"/>
      <c r="BB185" s="96"/>
      <c r="BC185" s="96"/>
      <c r="BD185" s="96"/>
      <c r="BE185" s="96"/>
      <c r="BF185" s="96"/>
      <c r="BG185" s="96"/>
      <c r="BH185" s="96"/>
      <c r="BI185" s="96"/>
      <c r="BJ185" s="96"/>
      <c r="BK185" s="96"/>
      <c r="BL185" s="96"/>
      <c r="BM185" s="96"/>
    </row>
    <row r="186" spans="1:65">
      <c r="A186" s="132">
        <v>45086</v>
      </c>
      <c r="B186" s="96"/>
      <c r="C186" s="96"/>
      <c r="D186" s="96"/>
      <c r="E186" s="96"/>
      <c r="F186" s="96"/>
      <c r="G186" s="96"/>
      <c r="H186" s="96"/>
      <c r="I186" s="96"/>
      <c r="J186" s="96"/>
      <c r="K186" s="96"/>
      <c r="L186" s="96"/>
      <c r="M186" s="96"/>
      <c r="N186" s="96"/>
      <c r="O186" s="96"/>
      <c r="P186" s="96"/>
      <c r="Q186" s="96"/>
      <c r="R186" s="96"/>
      <c r="S186" s="96"/>
      <c r="T186" s="96"/>
      <c r="U186" s="96"/>
      <c r="V186" s="96"/>
      <c r="W186" s="96"/>
      <c r="X186" s="96"/>
      <c r="Y186" s="96"/>
      <c r="Z186" s="96"/>
      <c r="AA186" s="96"/>
      <c r="AB186" s="96"/>
      <c r="AC186" s="96"/>
      <c r="AD186" s="96"/>
      <c r="AE186" s="96"/>
      <c r="AF186" s="96"/>
      <c r="AG186" s="96"/>
      <c r="AH186" s="96"/>
      <c r="AI186" s="96"/>
      <c r="AJ186" s="96"/>
      <c r="AK186" s="96"/>
      <c r="AL186" s="96"/>
      <c r="AM186" s="96"/>
      <c r="AN186" s="96"/>
      <c r="AO186" s="96"/>
      <c r="AP186" s="96"/>
      <c r="AQ186" s="96"/>
      <c r="AR186" s="96"/>
      <c r="AS186" s="96"/>
      <c r="AT186" s="96"/>
      <c r="AU186" s="96"/>
      <c r="AV186" s="96"/>
      <c r="AW186" s="96"/>
      <c r="AX186" s="96"/>
      <c r="AY186" s="96"/>
      <c r="AZ186" s="96"/>
      <c r="BA186" s="96"/>
      <c r="BB186" s="96"/>
      <c r="BC186" s="96"/>
      <c r="BD186" s="96"/>
      <c r="BE186" s="96"/>
      <c r="BF186" s="96"/>
      <c r="BG186" s="96"/>
      <c r="BH186" s="96"/>
      <c r="BI186" s="96"/>
      <c r="BJ186" s="96"/>
      <c r="BK186" s="96"/>
      <c r="BL186" s="96"/>
      <c r="BM186" s="96"/>
    </row>
    <row r="187" spans="1:65">
      <c r="A187" s="132">
        <v>45087</v>
      </c>
      <c r="B187" s="96"/>
      <c r="C187" s="96"/>
      <c r="D187" s="96"/>
      <c r="E187" s="96"/>
      <c r="F187" s="96"/>
      <c r="G187" s="96"/>
      <c r="H187" s="96"/>
      <c r="I187" s="96"/>
      <c r="J187" s="96"/>
      <c r="K187" s="96"/>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96"/>
      <c r="AL187" s="96"/>
      <c r="AM187" s="96"/>
      <c r="AN187" s="96"/>
      <c r="AO187" s="96"/>
      <c r="AP187" s="96"/>
      <c r="AQ187" s="96"/>
      <c r="AR187" s="96"/>
      <c r="AS187" s="96"/>
      <c r="AT187" s="96"/>
      <c r="AU187" s="96"/>
      <c r="AV187" s="96"/>
      <c r="AW187" s="96"/>
      <c r="AX187" s="96"/>
      <c r="AY187" s="96"/>
      <c r="AZ187" s="96"/>
      <c r="BA187" s="96"/>
      <c r="BB187" s="96"/>
      <c r="BC187" s="96"/>
      <c r="BD187" s="96"/>
      <c r="BE187" s="96"/>
      <c r="BF187" s="96"/>
      <c r="BG187" s="96"/>
      <c r="BH187" s="96"/>
      <c r="BI187" s="96"/>
      <c r="BJ187" s="96"/>
      <c r="BK187" s="96"/>
      <c r="BL187" s="96"/>
      <c r="BM187" s="96"/>
    </row>
    <row r="188" spans="1:65">
      <c r="A188" s="132">
        <v>45088</v>
      </c>
      <c r="B188" s="96"/>
      <c r="C188" s="96"/>
      <c r="D188" s="96"/>
      <c r="E188" s="96"/>
      <c r="F188" s="96"/>
      <c r="G188" s="96"/>
      <c r="H188" s="96"/>
      <c r="I188" s="96"/>
      <c r="J188" s="96"/>
      <c r="K188" s="96"/>
      <c r="L188" s="96"/>
      <c r="M188" s="96"/>
      <c r="N188" s="96"/>
      <c r="O188" s="96"/>
      <c r="P188" s="96"/>
      <c r="Q188" s="96"/>
      <c r="R188" s="96"/>
      <c r="S188" s="96"/>
      <c r="T188" s="96"/>
      <c r="U188" s="96"/>
      <c r="V188" s="96"/>
      <c r="W188" s="96"/>
      <c r="X188" s="96"/>
      <c r="Y188" s="96"/>
      <c r="Z188" s="96"/>
      <c r="AA188" s="96"/>
      <c r="AB188" s="96"/>
      <c r="AC188" s="96"/>
      <c r="AD188" s="96"/>
      <c r="AE188" s="96"/>
      <c r="AF188" s="96"/>
      <c r="AG188" s="96"/>
      <c r="AH188" s="96"/>
      <c r="AI188" s="96"/>
      <c r="AJ188" s="96"/>
      <c r="AK188" s="96"/>
      <c r="AL188" s="96"/>
      <c r="AM188" s="96"/>
      <c r="AN188" s="96"/>
      <c r="AO188" s="96"/>
      <c r="AP188" s="96"/>
      <c r="AQ188" s="96"/>
      <c r="AR188" s="96"/>
      <c r="AS188" s="96"/>
      <c r="AT188" s="96"/>
      <c r="AU188" s="96"/>
      <c r="AV188" s="96"/>
      <c r="AW188" s="96"/>
      <c r="AX188" s="96"/>
      <c r="AY188" s="96"/>
      <c r="AZ188" s="96"/>
      <c r="BA188" s="96"/>
      <c r="BB188" s="96"/>
      <c r="BC188" s="96"/>
      <c r="BD188" s="96"/>
      <c r="BE188" s="96"/>
      <c r="BF188" s="96"/>
      <c r="BG188" s="96"/>
      <c r="BH188" s="96"/>
      <c r="BI188" s="96"/>
      <c r="BJ188" s="96"/>
      <c r="BK188" s="96"/>
      <c r="BL188" s="96"/>
      <c r="BM188" s="96"/>
    </row>
    <row r="189" spans="1:65">
      <c r="A189" s="132">
        <v>45089</v>
      </c>
      <c r="B189" s="96"/>
      <c r="C189" s="96"/>
      <c r="D189" s="96"/>
      <c r="E189" s="96"/>
      <c r="F189" s="96"/>
      <c r="G189" s="96"/>
      <c r="H189" s="96"/>
      <c r="I189" s="96"/>
      <c r="J189" s="96"/>
      <c r="K189" s="96"/>
      <c r="L189" s="96"/>
      <c r="M189" s="96"/>
      <c r="N189" s="96"/>
      <c r="O189" s="96"/>
      <c r="P189" s="96"/>
      <c r="Q189" s="96"/>
      <c r="R189" s="96"/>
      <c r="S189" s="96"/>
      <c r="T189" s="96"/>
      <c r="U189" s="96"/>
      <c r="V189" s="96"/>
      <c r="W189" s="96"/>
      <c r="X189" s="96"/>
      <c r="Y189" s="96"/>
      <c r="Z189" s="96"/>
      <c r="AA189" s="96"/>
      <c r="AB189" s="96"/>
      <c r="AC189" s="96"/>
      <c r="AD189" s="96"/>
      <c r="AE189" s="96"/>
      <c r="AF189" s="96"/>
      <c r="AG189" s="96"/>
      <c r="AH189" s="96"/>
      <c r="AI189" s="96"/>
      <c r="AJ189" s="96"/>
      <c r="AK189" s="96"/>
      <c r="AL189" s="96"/>
      <c r="AM189" s="96"/>
      <c r="AN189" s="96"/>
      <c r="AO189" s="96"/>
      <c r="AP189" s="96"/>
      <c r="AQ189" s="96"/>
      <c r="AR189" s="96"/>
      <c r="AS189" s="96"/>
      <c r="AT189" s="96"/>
      <c r="AU189" s="96"/>
      <c r="AV189" s="96"/>
      <c r="AW189" s="96"/>
      <c r="AX189" s="96"/>
      <c r="AY189" s="96"/>
      <c r="AZ189" s="96"/>
      <c r="BA189" s="96"/>
      <c r="BB189" s="96"/>
      <c r="BC189" s="96"/>
      <c r="BD189" s="96"/>
      <c r="BE189" s="96"/>
      <c r="BF189" s="96"/>
      <c r="BG189" s="96"/>
      <c r="BH189" s="96"/>
      <c r="BI189" s="96"/>
      <c r="BJ189" s="96"/>
      <c r="BK189" s="96"/>
      <c r="BL189" s="96"/>
      <c r="BM189" s="96"/>
    </row>
    <row r="190" spans="1:65">
      <c r="A190" s="132">
        <v>45090</v>
      </c>
      <c r="B190" s="96"/>
      <c r="C190" s="96"/>
      <c r="D190" s="96"/>
      <c r="E190" s="96"/>
      <c r="F190" s="96"/>
      <c r="G190" s="96"/>
      <c r="H190" s="96"/>
      <c r="I190" s="96"/>
      <c r="J190" s="96"/>
      <c r="K190" s="96"/>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96"/>
      <c r="AL190" s="96"/>
      <c r="AM190" s="96"/>
      <c r="AN190" s="96"/>
      <c r="AO190" s="96"/>
      <c r="AP190" s="96"/>
      <c r="AQ190" s="96"/>
      <c r="AR190" s="96"/>
      <c r="AS190" s="96"/>
      <c r="AT190" s="96"/>
      <c r="AU190" s="96"/>
      <c r="AV190" s="96"/>
      <c r="AW190" s="96"/>
      <c r="AX190" s="96"/>
      <c r="AY190" s="96"/>
      <c r="AZ190" s="96"/>
      <c r="BA190" s="96"/>
      <c r="BB190" s="96"/>
      <c r="BC190" s="96"/>
      <c r="BD190" s="96"/>
      <c r="BE190" s="96"/>
      <c r="BF190" s="96"/>
      <c r="BG190" s="96"/>
      <c r="BH190" s="96"/>
      <c r="BI190" s="96"/>
      <c r="BJ190" s="96"/>
      <c r="BK190" s="96"/>
      <c r="BL190" s="96"/>
      <c r="BM190" s="96"/>
    </row>
    <row r="191" spans="1:65">
      <c r="A191" s="132">
        <v>45091</v>
      </c>
      <c r="B191" s="96"/>
      <c r="C191" s="96"/>
      <c r="D191" s="96"/>
      <c r="E191" s="96"/>
      <c r="F191" s="96"/>
      <c r="G191" s="96"/>
      <c r="H191" s="96"/>
      <c r="I191" s="96"/>
      <c r="J191" s="96"/>
      <c r="K191" s="96"/>
      <c r="L191" s="96"/>
      <c r="M191" s="96"/>
      <c r="N191" s="96"/>
      <c r="O191" s="96"/>
      <c r="P191" s="96"/>
      <c r="Q191" s="96"/>
      <c r="R191" s="96"/>
      <c r="S191" s="96"/>
      <c r="T191" s="96"/>
      <c r="U191" s="96"/>
      <c r="V191" s="96"/>
      <c r="W191" s="96"/>
      <c r="X191" s="96"/>
      <c r="Y191" s="96"/>
      <c r="Z191" s="96"/>
      <c r="AA191" s="96"/>
      <c r="AB191" s="96"/>
      <c r="AC191" s="96"/>
      <c r="AD191" s="96"/>
      <c r="AE191" s="96"/>
      <c r="AF191" s="96"/>
      <c r="AG191" s="96"/>
      <c r="AH191" s="96"/>
      <c r="AI191" s="96"/>
      <c r="AJ191" s="96"/>
      <c r="AK191" s="96"/>
      <c r="AL191" s="96"/>
      <c r="AM191" s="96"/>
      <c r="AN191" s="96"/>
      <c r="AO191" s="96"/>
      <c r="AP191" s="96"/>
      <c r="AQ191" s="96"/>
      <c r="AR191" s="96"/>
      <c r="AS191" s="96"/>
      <c r="AT191" s="96"/>
      <c r="AU191" s="96"/>
      <c r="AV191" s="96"/>
      <c r="AW191" s="96"/>
      <c r="AX191" s="96"/>
      <c r="AY191" s="96"/>
      <c r="AZ191" s="96"/>
      <c r="BA191" s="96"/>
      <c r="BB191" s="96"/>
      <c r="BC191" s="96"/>
      <c r="BD191" s="96"/>
      <c r="BE191" s="96"/>
      <c r="BF191" s="96"/>
      <c r="BG191" s="96"/>
      <c r="BH191" s="96"/>
      <c r="BI191" s="96"/>
      <c r="BJ191" s="96"/>
      <c r="BK191" s="96"/>
      <c r="BL191" s="96"/>
      <c r="BM191" s="96"/>
    </row>
    <row r="192" spans="1:65">
      <c r="A192" s="132">
        <v>45092</v>
      </c>
      <c r="B192" s="96"/>
      <c r="C192" s="96"/>
      <c r="D192" s="96"/>
      <c r="E192" s="96"/>
      <c r="F192" s="96"/>
      <c r="G192" s="96"/>
      <c r="H192" s="96"/>
      <c r="I192" s="96"/>
      <c r="J192" s="96"/>
      <c r="K192" s="96"/>
      <c r="L192" s="96"/>
      <c r="M192" s="96"/>
      <c r="N192" s="96"/>
      <c r="O192" s="96"/>
      <c r="P192" s="96"/>
      <c r="Q192" s="96"/>
      <c r="R192" s="96"/>
      <c r="S192" s="96"/>
      <c r="T192" s="96"/>
      <c r="U192" s="96"/>
      <c r="V192" s="96"/>
      <c r="W192" s="96"/>
      <c r="X192" s="96"/>
      <c r="Y192" s="96"/>
      <c r="Z192" s="96"/>
      <c r="AA192" s="96"/>
      <c r="AB192" s="96"/>
      <c r="AC192" s="96"/>
      <c r="AD192" s="96"/>
      <c r="AE192" s="96"/>
      <c r="AF192" s="96"/>
      <c r="AG192" s="96"/>
      <c r="AH192" s="96"/>
      <c r="AI192" s="96"/>
      <c r="AJ192" s="96"/>
      <c r="AK192" s="96"/>
      <c r="AL192" s="96"/>
      <c r="AM192" s="96"/>
      <c r="AN192" s="96"/>
      <c r="AO192" s="96"/>
      <c r="AP192" s="96"/>
      <c r="AQ192" s="96"/>
      <c r="AR192" s="96"/>
      <c r="AS192" s="96"/>
      <c r="AT192" s="96"/>
      <c r="AU192" s="96"/>
      <c r="AV192" s="96"/>
      <c r="AW192" s="96"/>
      <c r="AX192" s="96"/>
      <c r="AY192" s="96"/>
      <c r="AZ192" s="96"/>
      <c r="BA192" s="96"/>
      <c r="BB192" s="96"/>
      <c r="BC192" s="96"/>
      <c r="BD192" s="96"/>
      <c r="BE192" s="96"/>
      <c r="BF192" s="96"/>
      <c r="BG192" s="96"/>
      <c r="BH192" s="96"/>
      <c r="BI192" s="96"/>
      <c r="BJ192" s="96"/>
      <c r="BK192" s="96"/>
      <c r="BL192" s="96"/>
      <c r="BM192" s="96"/>
    </row>
    <row r="193" spans="1:65">
      <c r="A193" s="132">
        <v>45093</v>
      </c>
      <c r="B193" s="96"/>
      <c r="C193" s="96"/>
      <c r="D193" s="96"/>
      <c r="E193" s="96"/>
      <c r="F193" s="96"/>
      <c r="G193" s="96"/>
      <c r="H193" s="96"/>
      <c r="I193" s="96"/>
      <c r="J193" s="96"/>
      <c r="K193" s="96"/>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96"/>
      <c r="AL193" s="96"/>
      <c r="AM193" s="96"/>
      <c r="AN193" s="96"/>
      <c r="AO193" s="96"/>
      <c r="AP193" s="96"/>
      <c r="AQ193" s="96"/>
      <c r="AR193" s="96"/>
      <c r="AS193" s="96"/>
      <c r="AT193" s="96"/>
      <c r="AU193" s="96"/>
      <c r="AV193" s="96"/>
      <c r="AW193" s="96"/>
      <c r="AX193" s="96"/>
      <c r="AY193" s="96"/>
      <c r="AZ193" s="96"/>
      <c r="BA193" s="96"/>
      <c r="BB193" s="96"/>
      <c r="BC193" s="96"/>
      <c r="BD193" s="96"/>
      <c r="BE193" s="96"/>
      <c r="BF193" s="96"/>
      <c r="BG193" s="96"/>
      <c r="BH193" s="96"/>
      <c r="BI193" s="96"/>
      <c r="BJ193" s="96"/>
      <c r="BK193" s="96"/>
      <c r="BL193" s="96"/>
      <c r="BM193" s="96"/>
    </row>
    <row r="194" spans="1:65">
      <c r="A194" s="132">
        <v>45094</v>
      </c>
      <c r="B194" s="96"/>
      <c r="C194" s="96"/>
      <c r="D194" s="96"/>
      <c r="E194" s="96"/>
      <c r="F194" s="96"/>
      <c r="G194" s="96"/>
      <c r="H194" s="96"/>
      <c r="I194" s="96"/>
      <c r="J194" s="96"/>
      <c r="K194" s="96"/>
      <c r="L194" s="96"/>
      <c r="M194" s="96"/>
      <c r="N194" s="96"/>
      <c r="O194" s="96"/>
      <c r="P194" s="96"/>
      <c r="Q194" s="96"/>
      <c r="R194" s="96"/>
      <c r="S194" s="96"/>
      <c r="T194" s="96"/>
      <c r="U194" s="96"/>
      <c r="V194" s="96"/>
      <c r="W194" s="96"/>
      <c r="X194" s="96"/>
      <c r="Y194" s="96"/>
      <c r="Z194" s="96"/>
      <c r="AA194" s="96"/>
      <c r="AB194" s="96"/>
      <c r="AC194" s="96"/>
      <c r="AD194" s="96"/>
      <c r="AE194" s="96"/>
      <c r="AF194" s="96"/>
      <c r="AG194" s="96"/>
      <c r="AH194" s="96"/>
      <c r="AI194" s="96"/>
      <c r="AJ194" s="96"/>
      <c r="AK194" s="96"/>
      <c r="AL194" s="96"/>
      <c r="AM194" s="96"/>
      <c r="AN194" s="96"/>
      <c r="AO194" s="96"/>
      <c r="AP194" s="96"/>
      <c r="AQ194" s="96"/>
      <c r="AR194" s="96"/>
      <c r="AS194" s="96"/>
      <c r="AT194" s="96"/>
      <c r="AU194" s="96"/>
      <c r="AV194" s="96"/>
      <c r="AW194" s="96"/>
      <c r="AX194" s="96"/>
      <c r="AY194" s="96"/>
      <c r="AZ194" s="96"/>
      <c r="BA194" s="96"/>
      <c r="BB194" s="96"/>
      <c r="BC194" s="96"/>
      <c r="BD194" s="96"/>
      <c r="BE194" s="96"/>
      <c r="BF194" s="96"/>
      <c r="BG194" s="96"/>
      <c r="BH194" s="96"/>
      <c r="BI194" s="96"/>
      <c r="BJ194" s="96"/>
      <c r="BK194" s="96"/>
      <c r="BL194" s="96"/>
      <c r="BM194" s="96"/>
    </row>
    <row r="195" spans="1:65">
      <c r="A195" s="132">
        <v>45095</v>
      </c>
      <c r="B195" s="96"/>
      <c r="C195" s="96"/>
      <c r="D195" s="96"/>
      <c r="E195" s="96"/>
      <c r="F195" s="96"/>
      <c r="G195" s="96"/>
      <c r="H195" s="96"/>
      <c r="I195" s="96"/>
      <c r="J195" s="96"/>
      <c r="K195" s="96"/>
      <c r="L195" s="96"/>
      <c r="M195" s="96"/>
      <c r="N195" s="96"/>
      <c r="O195" s="96"/>
      <c r="P195" s="96"/>
      <c r="Q195" s="96"/>
      <c r="R195" s="96"/>
      <c r="S195" s="96"/>
      <c r="T195" s="96"/>
      <c r="U195" s="96"/>
      <c r="V195" s="96"/>
      <c r="W195" s="96"/>
      <c r="X195" s="96"/>
      <c r="Y195" s="96"/>
      <c r="Z195" s="96"/>
      <c r="AA195" s="96"/>
      <c r="AB195" s="96"/>
      <c r="AC195" s="96"/>
      <c r="AD195" s="96"/>
      <c r="AE195" s="96"/>
      <c r="AF195" s="96"/>
      <c r="AG195" s="96"/>
      <c r="AH195" s="96"/>
      <c r="AI195" s="96"/>
      <c r="AJ195" s="96"/>
      <c r="AK195" s="96"/>
      <c r="AL195" s="96"/>
      <c r="AM195" s="96"/>
      <c r="AN195" s="96"/>
      <c r="AO195" s="96"/>
      <c r="AP195" s="96"/>
      <c r="AQ195" s="96"/>
      <c r="AR195" s="96"/>
      <c r="AS195" s="96"/>
      <c r="AT195" s="96"/>
      <c r="AU195" s="96"/>
      <c r="AV195" s="96"/>
      <c r="AW195" s="96"/>
      <c r="AX195" s="96"/>
      <c r="AY195" s="96"/>
      <c r="AZ195" s="96"/>
      <c r="BA195" s="96"/>
      <c r="BB195" s="96"/>
      <c r="BC195" s="96"/>
      <c r="BD195" s="96"/>
      <c r="BE195" s="96"/>
      <c r="BF195" s="96"/>
      <c r="BG195" s="96"/>
      <c r="BH195" s="96"/>
      <c r="BI195" s="96"/>
      <c r="BJ195" s="96"/>
      <c r="BK195" s="96"/>
      <c r="BL195" s="96"/>
      <c r="BM195" s="96"/>
    </row>
    <row r="196" spans="1:65">
      <c r="A196" s="132">
        <v>45096</v>
      </c>
      <c r="B196" s="96"/>
      <c r="C196" s="96"/>
      <c r="D196" s="96"/>
      <c r="E196" s="96"/>
      <c r="F196" s="96"/>
      <c r="G196" s="96"/>
      <c r="H196" s="96"/>
      <c r="I196" s="96"/>
      <c r="J196" s="96"/>
      <c r="K196" s="96"/>
      <c r="L196" s="96"/>
      <c r="M196" s="96"/>
      <c r="N196" s="96"/>
      <c r="O196" s="96"/>
      <c r="P196" s="96"/>
      <c r="Q196" s="96"/>
      <c r="R196" s="96"/>
      <c r="S196" s="96"/>
      <c r="T196" s="96"/>
      <c r="U196" s="96"/>
      <c r="V196" s="96"/>
      <c r="W196" s="96"/>
      <c r="X196" s="96"/>
      <c r="Y196" s="96"/>
      <c r="Z196" s="96"/>
      <c r="AA196" s="96"/>
      <c r="AB196" s="96"/>
      <c r="AC196" s="96"/>
      <c r="AD196" s="96"/>
      <c r="AE196" s="96"/>
      <c r="AF196" s="96"/>
      <c r="AG196" s="96"/>
      <c r="AH196" s="96"/>
      <c r="AI196" s="96"/>
      <c r="AJ196" s="96"/>
      <c r="AK196" s="96"/>
      <c r="AL196" s="96"/>
      <c r="AM196" s="96"/>
      <c r="AN196" s="96"/>
      <c r="AO196" s="96"/>
      <c r="AP196" s="96"/>
      <c r="AQ196" s="96"/>
      <c r="AR196" s="96"/>
      <c r="AS196" s="96"/>
      <c r="AT196" s="96"/>
      <c r="AU196" s="96"/>
      <c r="AV196" s="96"/>
      <c r="AW196" s="96"/>
      <c r="AX196" s="96"/>
      <c r="AY196" s="96"/>
      <c r="AZ196" s="96"/>
      <c r="BA196" s="96"/>
      <c r="BB196" s="96"/>
      <c r="BC196" s="96"/>
      <c r="BD196" s="96"/>
      <c r="BE196" s="96"/>
      <c r="BF196" s="96"/>
      <c r="BG196" s="96"/>
      <c r="BH196" s="96"/>
      <c r="BI196" s="96"/>
      <c r="BJ196" s="96"/>
      <c r="BK196" s="96"/>
      <c r="BL196" s="96"/>
      <c r="BM196" s="96"/>
    </row>
    <row r="197" spans="1:65">
      <c r="A197" s="132">
        <v>45097</v>
      </c>
      <c r="B197" s="96"/>
      <c r="C197" s="96"/>
      <c r="D197" s="96"/>
      <c r="E197" s="96"/>
      <c r="F197" s="96"/>
      <c r="G197" s="96"/>
      <c r="H197" s="96"/>
      <c r="I197" s="96"/>
      <c r="J197" s="96"/>
      <c r="K197" s="96"/>
      <c r="L197" s="96"/>
      <c r="M197" s="96"/>
      <c r="N197" s="96"/>
      <c r="O197" s="96"/>
      <c r="P197" s="96"/>
      <c r="Q197" s="96"/>
      <c r="R197" s="96"/>
      <c r="S197" s="96"/>
      <c r="T197" s="96"/>
      <c r="U197" s="96"/>
      <c r="V197" s="96"/>
      <c r="W197" s="96"/>
      <c r="X197" s="96"/>
      <c r="Y197" s="96"/>
      <c r="Z197" s="96"/>
      <c r="AA197" s="96"/>
      <c r="AB197" s="96"/>
      <c r="AC197" s="96"/>
      <c r="AD197" s="96"/>
      <c r="AE197" s="96"/>
      <c r="AF197" s="96"/>
      <c r="AG197" s="96"/>
      <c r="AH197" s="96"/>
      <c r="AI197" s="96"/>
      <c r="AJ197" s="96"/>
      <c r="AK197" s="96"/>
      <c r="AL197" s="96"/>
      <c r="AM197" s="96"/>
      <c r="AN197" s="96"/>
      <c r="AO197" s="96"/>
      <c r="AP197" s="96"/>
      <c r="AQ197" s="96"/>
      <c r="AR197" s="96"/>
      <c r="AS197" s="96"/>
      <c r="AT197" s="96"/>
      <c r="AU197" s="96"/>
      <c r="AV197" s="96"/>
      <c r="AW197" s="96"/>
      <c r="AX197" s="96"/>
      <c r="AY197" s="96"/>
      <c r="AZ197" s="96"/>
      <c r="BA197" s="96"/>
      <c r="BB197" s="96"/>
      <c r="BC197" s="96"/>
      <c r="BD197" s="96"/>
      <c r="BE197" s="96"/>
      <c r="BF197" s="96"/>
      <c r="BG197" s="96"/>
      <c r="BH197" s="96"/>
      <c r="BI197" s="96"/>
      <c r="BJ197" s="96"/>
      <c r="BK197" s="96"/>
      <c r="BL197" s="96"/>
      <c r="BM197" s="96"/>
    </row>
    <row r="198" spans="1:65">
      <c r="A198" s="132">
        <v>45098</v>
      </c>
      <c r="B198" s="96"/>
      <c r="C198" s="96"/>
      <c r="D198" s="96"/>
      <c r="E198" s="96"/>
      <c r="F198" s="96"/>
      <c r="G198" s="96"/>
      <c r="H198" s="96"/>
      <c r="I198" s="96"/>
      <c r="J198" s="96"/>
      <c r="K198" s="96"/>
      <c r="L198" s="96"/>
      <c r="M198" s="96"/>
      <c r="N198" s="96"/>
      <c r="O198" s="96"/>
      <c r="P198" s="96"/>
      <c r="Q198" s="96"/>
      <c r="R198" s="96"/>
      <c r="S198" s="96"/>
      <c r="T198" s="96"/>
      <c r="U198" s="96"/>
      <c r="V198" s="96"/>
      <c r="W198" s="96"/>
      <c r="X198" s="96"/>
      <c r="Y198" s="96"/>
      <c r="Z198" s="96"/>
      <c r="AA198" s="96"/>
      <c r="AB198" s="96"/>
      <c r="AC198" s="96"/>
      <c r="AD198" s="96"/>
      <c r="AE198" s="96"/>
      <c r="AF198" s="96"/>
      <c r="AG198" s="96"/>
      <c r="AH198" s="96"/>
      <c r="AI198" s="96"/>
      <c r="AJ198" s="96"/>
      <c r="AK198" s="96"/>
      <c r="AL198" s="96"/>
      <c r="AM198" s="96"/>
      <c r="AN198" s="96"/>
      <c r="AO198" s="96"/>
      <c r="AP198" s="96"/>
      <c r="AQ198" s="96"/>
      <c r="AR198" s="96"/>
      <c r="AS198" s="96"/>
      <c r="AT198" s="96"/>
      <c r="AU198" s="96"/>
      <c r="AV198" s="96"/>
      <c r="AW198" s="96"/>
      <c r="AX198" s="96"/>
      <c r="AY198" s="96"/>
      <c r="AZ198" s="96"/>
      <c r="BA198" s="96"/>
      <c r="BB198" s="96"/>
      <c r="BC198" s="96"/>
      <c r="BD198" s="96"/>
      <c r="BE198" s="96"/>
      <c r="BF198" s="96"/>
      <c r="BG198" s="96"/>
      <c r="BH198" s="96"/>
      <c r="BI198" s="96"/>
      <c r="BJ198" s="96"/>
      <c r="BK198" s="96"/>
      <c r="BL198" s="96"/>
      <c r="BM198" s="96"/>
    </row>
    <row r="199" spans="1:65">
      <c r="A199" s="132">
        <v>45099</v>
      </c>
      <c r="B199" s="96"/>
      <c r="C199" s="96"/>
      <c r="D199" s="96"/>
      <c r="E199" s="96"/>
      <c r="F199" s="96"/>
      <c r="G199" s="96"/>
      <c r="H199" s="96"/>
      <c r="I199" s="96"/>
      <c r="J199" s="96"/>
      <c r="K199" s="96"/>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96"/>
      <c r="AL199" s="96"/>
      <c r="AM199" s="96"/>
      <c r="AN199" s="96"/>
      <c r="AO199" s="96"/>
      <c r="AP199" s="96"/>
      <c r="AQ199" s="96"/>
      <c r="AR199" s="96"/>
      <c r="AS199" s="96"/>
      <c r="AT199" s="96"/>
      <c r="AU199" s="96"/>
      <c r="AV199" s="96"/>
      <c r="AW199" s="96"/>
      <c r="AX199" s="96"/>
      <c r="AY199" s="96"/>
      <c r="AZ199" s="96"/>
      <c r="BA199" s="96"/>
      <c r="BB199" s="96"/>
      <c r="BC199" s="96"/>
      <c r="BD199" s="96"/>
      <c r="BE199" s="96"/>
      <c r="BF199" s="96"/>
      <c r="BG199" s="96"/>
      <c r="BH199" s="96"/>
      <c r="BI199" s="96"/>
      <c r="BJ199" s="96"/>
      <c r="BK199" s="96"/>
      <c r="BL199" s="96"/>
      <c r="BM199" s="96"/>
    </row>
    <row r="200" spans="1:65">
      <c r="A200" s="132">
        <v>45100</v>
      </c>
      <c r="B200" s="96"/>
      <c r="C200" s="96"/>
      <c r="D200" s="96"/>
      <c r="E200" s="96"/>
      <c r="F200" s="96"/>
      <c r="G200" s="96"/>
      <c r="H200" s="96"/>
      <c r="I200" s="96"/>
      <c r="J200" s="96"/>
      <c r="K200" s="96"/>
      <c r="L200" s="96"/>
      <c r="M200" s="96"/>
      <c r="N200" s="96"/>
      <c r="O200" s="96"/>
      <c r="P200" s="96"/>
      <c r="Q200" s="96"/>
      <c r="R200" s="96"/>
      <c r="S200" s="96"/>
      <c r="T200" s="96"/>
      <c r="U200" s="96"/>
      <c r="V200" s="96"/>
      <c r="W200" s="96"/>
      <c r="X200" s="96"/>
      <c r="Y200" s="96"/>
      <c r="Z200" s="96"/>
      <c r="AA200" s="96"/>
      <c r="AB200" s="96"/>
      <c r="AC200" s="96"/>
      <c r="AD200" s="96"/>
      <c r="AE200" s="96"/>
      <c r="AF200" s="96"/>
      <c r="AG200" s="96"/>
      <c r="AH200" s="96"/>
      <c r="AI200" s="96"/>
      <c r="AJ200" s="96"/>
      <c r="AK200" s="96"/>
      <c r="AL200" s="96"/>
      <c r="AM200" s="96"/>
      <c r="AN200" s="96"/>
      <c r="AO200" s="96"/>
      <c r="AP200" s="96"/>
      <c r="AQ200" s="96"/>
      <c r="AR200" s="96"/>
      <c r="AS200" s="96"/>
      <c r="AT200" s="96"/>
      <c r="AU200" s="96"/>
      <c r="AV200" s="96"/>
      <c r="AW200" s="96"/>
      <c r="AX200" s="96"/>
      <c r="AY200" s="96"/>
      <c r="AZ200" s="96"/>
      <c r="BA200" s="96"/>
      <c r="BB200" s="96"/>
      <c r="BC200" s="96"/>
      <c r="BD200" s="96"/>
      <c r="BE200" s="96"/>
      <c r="BF200" s="96"/>
      <c r="BG200" s="96"/>
      <c r="BH200" s="96"/>
      <c r="BI200" s="96"/>
      <c r="BJ200" s="96"/>
      <c r="BK200" s="96"/>
      <c r="BL200" s="96"/>
      <c r="BM200" s="96"/>
    </row>
    <row r="201" spans="1:65">
      <c r="A201" s="132">
        <v>45101</v>
      </c>
      <c r="B201" s="96"/>
      <c r="C201" s="96"/>
      <c r="D201" s="96"/>
      <c r="E201" s="96"/>
      <c r="F201" s="96"/>
      <c r="G201" s="96"/>
      <c r="H201" s="96"/>
      <c r="I201" s="96"/>
      <c r="J201" s="96"/>
      <c r="K201" s="96"/>
      <c r="L201" s="96"/>
      <c r="M201" s="96"/>
      <c r="N201" s="96"/>
      <c r="O201" s="96"/>
      <c r="P201" s="96"/>
      <c r="Q201" s="96"/>
      <c r="R201" s="96"/>
      <c r="S201" s="96"/>
      <c r="T201" s="96"/>
      <c r="U201" s="96"/>
      <c r="V201" s="96"/>
      <c r="W201" s="96"/>
      <c r="X201" s="96"/>
      <c r="Y201" s="96"/>
      <c r="Z201" s="96"/>
      <c r="AA201" s="96"/>
      <c r="AB201" s="96"/>
      <c r="AC201" s="96"/>
      <c r="AD201" s="96"/>
      <c r="AE201" s="96"/>
      <c r="AF201" s="96"/>
      <c r="AG201" s="96"/>
      <c r="AH201" s="96"/>
      <c r="AI201" s="96"/>
      <c r="AJ201" s="96"/>
      <c r="AK201" s="96"/>
      <c r="AL201" s="96"/>
      <c r="AM201" s="96"/>
      <c r="AN201" s="96"/>
      <c r="AO201" s="96"/>
      <c r="AP201" s="96"/>
      <c r="AQ201" s="96"/>
      <c r="AR201" s="96"/>
      <c r="AS201" s="96"/>
      <c r="AT201" s="96"/>
      <c r="AU201" s="96"/>
      <c r="AV201" s="96"/>
      <c r="AW201" s="96"/>
      <c r="AX201" s="96"/>
      <c r="AY201" s="96"/>
      <c r="AZ201" s="96"/>
      <c r="BA201" s="96"/>
      <c r="BB201" s="96"/>
      <c r="BC201" s="96"/>
      <c r="BD201" s="96"/>
      <c r="BE201" s="96"/>
      <c r="BF201" s="96"/>
      <c r="BG201" s="96"/>
      <c r="BH201" s="96"/>
      <c r="BI201" s="96"/>
      <c r="BJ201" s="96"/>
      <c r="BK201" s="96"/>
      <c r="BL201" s="96"/>
      <c r="BM201" s="96"/>
    </row>
    <row r="202" spans="1:65">
      <c r="A202" s="132">
        <v>45102</v>
      </c>
      <c r="B202" s="96"/>
      <c r="C202" s="96"/>
      <c r="D202" s="96"/>
      <c r="E202" s="96"/>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c r="BC202" s="96"/>
      <c r="BD202" s="96"/>
      <c r="BE202" s="96"/>
      <c r="BF202" s="96"/>
      <c r="BG202" s="96"/>
      <c r="BH202" s="96"/>
      <c r="BI202" s="96"/>
      <c r="BJ202" s="96"/>
      <c r="BK202" s="96"/>
      <c r="BL202" s="96"/>
      <c r="BM202" s="96"/>
    </row>
    <row r="203" spans="1:65">
      <c r="A203" s="132">
        <v>45103</v>
      </c>
      <c r="B203" s="96"/>
      <c r="C203" s="96"/>
      <c r="D203" s="96"/>
      <c r="E203" s="96"/>
      <c r="F203" s="96"/>
      <c r="G203" s="96"/>
      <c r="H203" s="96"/>
      <c r="I203" s="96"/>
      <c r="J203" s="96"/>
      <c r="K203" s="96"/>
      <c r="L203" s="96"/>
      <c r="M203" s="96"/>
      <c r="N203" s="96"/>
      <c r="O203" s="96"/>
      <c r="P203" s="96"/>
      <c r="Q203" s="96"/>
      <c r="R203" s="96"/>
      <c r="S203" s="96"/>
      <c r="T203" s="96"/>
      <c r="U203" s="96"/>
      <c r="V203" s="96"/>
      <c r="W203" s="96"/>
      <c r="X203" s="96"/>
      <c r="Y203" s="96"/>
      <c r="Z203" s="96"/>
      <c r="AA203" s="96"/>
      <c r="AB203" s="96"/>
      <c r="AC203" s="96"/>
      <c r="AD203" s="96"/>
      <c r="AE203" s="96"/>
      <c r="AF203" s="96"/>
      <c r="AG203" s="96"/>
      <c r="AH203" s="96"/>
      <c r="AI203" s="96"/>
      <c r="AJ203" s="96"/>
      <c r="AK203" s="96"/>
      <c r="AL203" s="96"/>
      <c r="AM203" s="96"/>
      <c r="AN203" s="96"/>
      <c r="AO203" s="96"/>
      <c r="AP203" s="96"/>
      <c r="AQ203" s="96"/>
      <c r="AR203" s="96"/>
      <c r="AS203" s="96"/>
      <c r="AT203" s="96"/>
      <c r="AU203" s="96"/>
      <c r="AV203" s="96"/>
      <c r="AW203" s="96"/>
      <c r="AX203" s="96"/>
      <c r="AY203" s="96"/>
      <c r="AZ203" s="96"/>
      <c r="BA203" s="96"/>
      <c r="BB203" s="96"/>
      <c r="BC203" s="96"/>
      <c r="BD203" s="96"/>
      <c r="BE203" s="96"/>
      <c r="BF203" s="96"/>
      <c r="BG203" s="96"/>
      <c r="BH203" s="96"/>
      <c r="BI203" s="96"/>
      <c r="BJ203" s="96"/>
      <c r="BK203" s="96"/>
      <c r="BL203" s="96"/>
      <c r="BM203" s="96"/>
    </row>
    <row r="204" spans="1:65">
      <c r="A204" s="132">
        <v>45104</v>
      </c>
      <c r="B204" s="96"/>
      <c r="C204" s="96"/>
      <c r="D204" s="96"/>
      <c r="E204" s="96"/>
      <c r="F204" s="96"/>
      <c r="G204" s="96"/>
      <c r="H204" s="96"/>
      <c r="I204" s="96"/>
      <c r="J204" s="96"/>
      <c r="K204" s="96"/>
      <c r="L204" s="96"/>
      <c r="M204" s="96"/>
      <c r="N204" s="96"/>
      <c r="O204" s="96"/>
      <c r="P204" s="96"/>
      <c r="Q204" s="96"/>
      <c r="R204" s="96"/>
      <c r="S204" s="96"/>
      <c r="T204" s="96"/>
      <c r="U204" s="96"/>
      <c r="V204" s="96"/>
      <c r="W204" s="96"/>
      <c r="X204" s="96"/>
      <c r="Y204" s="96"/>
      <c r="Z204" s="96"/>
      <c r="AA204" s="96"/>
      <c r="AB204" s="96"/>
      <c r="AC204" s="96"/>
      <c r="AD204" s="96"/>
      <c r="AE204" s="96"/>
      <c r="AF204" s="96"/>
      <c r="AG204" s="96"/>
      <c r="AH204" s="96"/>
      <c r="AI204" s="96"/>
      <c r="AJ204" s="96"/>
      <c r="AK204" s="96"/>
      <c r="AL204" s="96"/>
      <c r="AM204" s="96"/>
      <c r="AN204" s="96"/>
      <c r="AO204" s="96"/>
      <c r="AP204" s="96"/>
      <c r="AQ204" s="96"/>
      <c r="AR204" s="96"/>
      <c r="AS204" s="96"/>
      <c r="AT204" s="96"/>
      <c r="AU204" s="96"/>
      <c r="AV204" s="96"/>
      <c r="AW204" s="96"/>
      <c r="AX204" s="96"/>
      <c r="AY204" s="96"/>
      <c r="AZ204" s="96"/>
      <c r="BA204" s="96"/>
      <c r="BB204" s="96"/>
      <c r="BC204" s="96"/>
      <c r="BD204" s="96"/>
      <c r="BE204" s="96"/>
      <c r="BF204" s="96"/>
      <c r="BG204" s="96"/>
      <c r="BH204" s="96"/>
      <c r="BI204" s="96"/>
      <c r="BJ204" s="96"/>
      <c r="BK204" s="96"/>
      <c r="BL204" s="96"/>
      <c r="BM204" s="96"/>
    </row>
    <row r="205" spans="1:65">
      <c r="A205" s="132">
        <v>45105</v>
      </c>
      <c r="B205" s="96"/>
      <c r="C205" s="96"/>
      <c r="D205" s="96"/>
      <c r="E205" s="96"/>
      <c r="F205" s="96"/>
      <c r="G205" s="96"/>
      <c r="H205" s="96"/>
      <c r="I205" s="96"/>
      <c r="J205" s="96"/>
      <c r="K205" s="96"/>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96"/>
      <c r="AL205" s="96"/>
      <c r="AM205" s="96"/>
      <c r="AN205" s="96"/>
      <c r="AO205" s="96"/>
      <c r="AP205" s="96"/>
      <c r="AQ205" s="96"/>
      <c r="AR205" s="96"/>
      <c r="AS205" s="96"/>
      <c r="AT205" s="96"/>
      <c r="AU205" s="96"/>
      <c r="AV205" s="96"/>
      <c r="AW205" s="96"/>
      <c r="AX205" s="96"/>
      <c r="AY205" s="96"/>
      <c r="AZ205" s="96"/>
      <c r="BA205" s="96"/>
      <c r="BB205" s="96"/>
      <c r="BC205" s="96"/>
      <c r="BD205" s="96"/>
      <c r="BE205" s="96"/>
      <c r="BF205" s="96"/>
      <c r="BG205" s="96"/>
      <c r="BH205" s="96"/>
      <c r="BI205" s="96"/>
      <c r="BJ205" s="96"/>
      <c r="BK205" s="96"/>
      <c r="BL205" s="96"/>
      <c r="BM205" s="96"/>
    </row>
    <row r="206" spans="1:65">
      <c r="A206" s="132">
        <v>45106</v>
      </c>
      <c r="B206" s="96"/>
      <c r="C206" s="96"/>
      <c r="D206" s="96"/>
      <c r="E206" s="96"/>
      <c r="F206" s="96"/>
      <c r="G206" s="96"/>
      <c r="H206" s="96"/>
      <c r="I206" s="96"/>
      <c r="J206" s="96"/>
      <c r="K206" s="96"/>
      <c r="L206" s="96"/>
      <c r="M206" s="96"/>
      <c r="N206" s="96"/>
      <c r="O206" s="96"/>
      <c r="P206" s="96"/>
      <c r="Q206" s="96"/>
      <c r="R206" s="96"/>
      <c r="S206" s="96"/>
      <c r="T206" s="96"/>
      <c r="U206" s="96"/>
      <c r="V206" s="96"/>
      <c r="W206" s="96"/>
      <c r="X206" s="96"/>
      <c r="Y206" s="96"/>
      <c r="Z206" s="96"/>
      <c r="AA206" s="96"/>
      <c r="AB206" s="96"/>
      <c r="AC206" s="96"/>
      <c r="AD206" s="96"/>
      <c r="AE206" s="96"/>
      <c r="AF206" s="96"/>
      <c r="AG206" s="96"/>
      <c r="AH206" s="96"/>
      <c r="AI206" s="96"/>
      <c r="AJ206" s="96"/>
      <c r="AK206" s="96"/>
      <c r="AL206" s="96"/>
      <c r="AM206" s="96"/>
      <c r="AN206" s="96"/>
      <c r="AO206" s="96"/>
      <c r="AP206" s="96"/>
      <c r="AQ206" s="96"/>
      <c r="AR206" s="96"/>
      <c r="AS206" s="96"/>
      <c r="AT206" s="96"/>
      <c r="AU206" s="96"/>
      <c r="AV206" s="96"/>
      <c r="AW206" s="96"/>
      <c r="AX206" s="96"/>
      <c r="AY206" s="96"/>
      <c r="AZ206" s="96"/>
      <c r="BA206" s="96"/>
      <c r="BB206" s="96"/>
      <c r="BC206" s="96"/>
      <c r="BD206" s="96"/>
      <c r="BE206" s="96"/>
      <c r="BF206" s="96"/>
      <c r="BG206" s="96"/>
      <c r="BH206" s="96"/>
      <c r="BI206" s="96"/>
      <c r="BJ206" s="96"/>
      <c r="BK206" s="96"/>
      <c r="BL206" s="96"/>
      <c r="BM206" s="96"/>
    </row>
    <row r="207" spans="1:65">
      <c r="A207" s="132">
        <v>45107</v>
      </c>
      <c r="B207" s="96"/>
      <c r="C207" s="96"/>
      <c r="D207" s="96"/>
      <c r="E207" s="96"/>
      <c r="F207" s="96"/>
      <c r="G207" s="96"/>
      <c r="H207" s="96"/>
      <c r="I207" s="96"/>
      <c r="J207" s="96"/>
      <c r="K207" s="96"/>
      <c r="L207" s="96"/>
      <c r="M207" s="96"/>
      <c r="N207" s="96"/>
      <c r="O207" s="96"/>
      <c r="P207" s="96"/>
      <c r="Q207" s="96"/>
      <c r="R207" s="96"/>
      <c r="S207" s="96"/>
      <c r="T207" s="96"/>
      <c r="U207" s="96"/>
      <c r="V207" s="96"/>
      <c r="W207" s="96"/>
      <c r="X207" s="96"/>
      <c r="Y207" s="96"/>
      <c r="Z207" s="96"/>
      <c r="AA207" s="96"/>
      <c r="AB207" s="96"/>
      <c r="AC207" s="96"/>
      <c r="AD207" s="96"/>
      <c r="AE207" s="96"/>
      <c r="AF207" s="96"/>
      <c r="AG207" s="96"/>
      <c r="AH207" s="96"/>
      <c r="AI207" s="96"/>
      <c r="AJ207" s="96"/>
      <c r="AK207" s="96"/>
      <c r="AL207" s="96"/>
      <c r="AM207" s="96"/>
      <c r="AN207" s="96"/>
      <c r="AO207" s="96"/>
      <c r="AP207" s="96"/>
      <c r="AQ207" s="96"/>
      <c r="AR207" s="96"/>
      <c r="AS207" s="96"/>
      <c r="AT207" s="96"/>
      <c r="AU207" s="96"/>
      <c r="AV207" s="96"/>
      <c r="AW207" s="96"/>
      <c r="AX207" s="96"/>
      <c r="AY207" s="96"/>
      <c r="AZ207" s="96"/>
      <c r="BA207" s="96"/>
      <c r="BB207" s="96"/>
      <c r="BC207" s="96"/>
      <c r="BD207" s="96"/>
      <c r="BE207" s="96"/>
      <c r="BF207" s="96"/>
      <c r="BG207" s="96"/>
      <c r="BH207" s="96"/>
      <c r="BI207" s="96"/>
      <c r="BJ207" s="96"/>
      <c r="BK207" s="96"/>
      <c r="BL207" s="96"/>
      <c r="BM207" s="96"/>
    </row>
    <row r="208" spans="1:65">
      <c r="A208" s="132">
        <v>45108</v>
      </c>
      <c r="B208" s="96"/>
      <c r="C208" s="96"/>
      <c r="D208" s="96"/>
      <c r="E208" s="96"/>
      <c r="F208" s="96"/>
      <c r="G208" s="96"/>
      <c r="H208" s="96"/>
      <c r="I208" s="96"/>
      <c r="J208" s="96"/>
      <c r="K208" s="96"/>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96"/>
      <c r="AL208" s="96"/>
      <c r="AM208" s="96"/>
      <c r="AN208" s="96"/>
      <c r="AO208" s="96"/>
      <c r="AP208" s="96"/>
      <c r="AQ208" s="96"/>
      <c r="AR208" s="96"/>
      <c r="AS208" s="96"/>
      <c r="AT208" s="96"/>
      <c r="AU208" s="96"/>
      <c r="AV208" s="96"/>
      <c r="AW208" s="96"/>
      <c r="AX208" s="96"/>
      <c r="AY208" s="96"/>
      <c r="AZ208" s="96"/>
      <c r="BA208" s="96"/>
      <c r="BB208" s="96"/>
      <c r="BC208" s="96"/>
      <c r="BD208" s="96"/>
      <c r="BE208" s="96"/>
      <c r="BF208" s="96"/>
      <c r="BG208" s="96"/>
      <c r="BH208" s="96"/>
      <c r="BI208" s="96"/>
      <c r="BJ208" s="96"/>
      <c r="BK208" s="96"/>
      <c r="BL208" s="96"/>
      <c r="BM208" s="96"/>
    </row>
    <row r="209" spans="1:65">
      <c r="A209" s="132">
        <v>45109</v>
      </c>
      <c r="B209" s="96"/>
      <c r="C209" s="96"/>
      <c r="D209" s="96"/>
      <c r="E209" s="96"/>
      <c r="F209" s="96"/>
      <c r="G209" s="96"/>
      <c r="H209" s="96"/>
      <c r="I209" s="96"/>
      <c r="J209" s="96"/>
      <c r="K209" s="96"/>
      <c r="L209" s="96"/>
      <c r="M209" s="96"/>
      <c r="N209" s="96"/>
      <c r="O209" s="96"/>
      <c r="P209" s="96"/>
      <c r="Q209" s="96"/>
      <c r="R209" s="96"/>
      <c r="S209" s="96"/>
      <c r="T209" s="96"/>
      <c r="U209" s="96"/>
      <c r="V209" s="96"/>
      <c r="W209" s="96"/>
      <c r="X209" s="96"/>
      <c r="Y209" s="96"/>
      <c r="Z209" s="96"/>
      <c r="AA209" s="96"/>
      <c r="AB209" s="96"/>
      <c r="AC209" s="96"/>
      <c r="AD209" s="96"/>
      <c r="AE209" s="96"/>
      <c r="AF209" s="96"/>
      <c r="AG209" s="96"/>
      <c r="AH209" s="96"/>
      <c r="AI209" s="96"/>
      <c r="AJ209" s="96"/>
      <c r="AK209" s="96"/>
      <c r="AL209" s="96"/>
      <c r="AM209" s="96"/>
      <c r="AN209" s="96"/>
      <c r="AO209" s="96"/>
      <c r="AP209" s="96"/>
      <c r="AQ209" s="96"/>
      <c r="AR209" s="96"/>
      <c r="AS209" s="96"/>
      <c r="AT209" s="96"/>
      <c r="AU209" s="96"/>
      <c r="AV209" s="96"/>
      <c r="AW209" s="96"/>
      <c r="AX209" s="96"/>
      <c r="AY209" s="96"/>
      <c r="AZ209" s="96"/>
      <c r="BA209" s="96"/>
      <c r="BB209" s="96"/>
      <c r="BC209" s="96"/>
      <c r="BD209" s="96"/>
      <c r="BE209" s="96"/>
      <c r="BF209" s="96"/>
      <c r="BG209" s="96"/>
      <c r="BH209" s="96"/>
      <c r="BI209" s="96"/>
      <c r="BJ209" s="96"/>
      <c r="BK209" s="96"/>
      <c r="BL209" s="96"/>
      <c r="BM209" s="96"/>
    </row>
    <row r="210" spans="1:65">
      <c r="A210" s="132">
        <v>45110</v>
      </c>
      <c r="B210" s="96"/>
      <c r="C210" s="96"/>
      <c r="D210" s="96"/>
      <c r="E210" s="96"/>
      <c r="F210" s="96"/>
      <c r="G210" s="96"/>
      <c r="H210" s="96"/>
      <c r="I210" s="96"/>
      <c r="J210" s="96"/>
      <c r="K210" s="96"/>
      <c r="L210" s="96"/>
      <c r="M210" s="96"/>
      <c r="N210" s="96"/>
      <c r="O210" s="96"/>
      <c r="P210" s="96"/>
      <c r="Q210" s="96"/>
      <c r="R210" s="96"/>
      <c r="S210" s="96"/>
      <c r="T210" s="96"/>
      <c r="U210" s="96"/>
      <c r="V210" s="96"/>
      <c r="W210" s="96"/>
      <c r="X210" s="96"/>
      <c r="Y210" s="96"/>
      <c r="Z210" s="96"/>
      <c r="AA210" s="96"/>
      <c r="AB210" s="96"/>
      <c r="AC210" s="96"/>
      <c r="AD210" s="96"/>
      <c r="AE210" s="96"/>
      <c r="AF210" s="96"/>
      <c r="AG210" s="96"/>
      <c r="AH210" s="96"/>
      <c r="AI210" s="96"/>
      <c r="AJ210" s="96"/>
      <c r="AK210" s="96"/>
      <c r="AL210" s="96"/>
      <c r="AM210" s="96"/>
      <c r="AN210" s="96"/>
      <c r="AO210" s="96"/>
      <c r="AP210" s="96"/>
      <c r="AQ210" s="96"/>
      <c r="AR210" s="96"/>
      <c r="AS210" s="96"/>
      <c r="AT210" s="96"/>
      <c r="AU210" s="96"/>
      <c r="AV210" s="96"/>
      <c r="AW210" s="96"/>
      <c r="AX210" s="96"/>
      <c r="AY210" s="96"/>
      <c r="AZ210" s="96"/>
      <c r="BA210" s="96"/>
      <c r="BB210" s="96"/>
      <c r="BC210" s="96"/>
      <c r="BD210" s="96"/>
      <c r="BE210" s="96"/>
      <c r="BF210" s="96"/>
      <c r="BG210" s="96"/>
      <c r="BH210" s="96"/>
      <c r="BI210" s="96"/>
      <c r="BJ210" s="96"/>
      <c r="BK210" s="96"/>
      <c r="BL210" s="96"/>
      <c r="BM210" s="96"/>
    </row>
    <row r="211" spans="1:65">
      <c r="A211" s="132">
        <v>45111</v>
      </c>
      <c r="B211" s="96"/>
      <c r="C211" s="96"/>
      <c r="D211" s="96"/>
      <c r="E211" s="96"/>
      <c r="F211" s="96"/>
      <c r="G211" s="96"/>
      <c r="H211" s="96"/>
      <c r="I211" s="96"/>
      <c r="J211" s="96"/>
      <c r="K211" s="96"/>
      <c r="L211" s="96"/>
      <c r="M211" s="96"/>
      <c r="N211" s="96"/>
      <c r="O211" s="96"/>
      <c r="P211" s="96"/>
      <c r="Q211" s="96"/>
      <c r="R211" s="96"/>
      <c r="S211" s="96"/>
      <c r="T211" s="96"/>
      <c r="U211" s="96"/>
      <c r="V211" s="96"/>
      <c r="W211" s="96"/>
      <c r="X211" s="96"/>
      <c r="Y211" s="96"/>
      <c r="Z211" s="96"/>
      <c r="AA211" s="96"/>
      <c r="AB211" s="96"/>
      <c r="AC211" s="96"/>
      <c r="AD211" s="96"/>
      <c r="AE211" s="96"/>
      <c r="AF211" s="96"/>
      <c r="AG211" s="96"/>
      <c r="AH211" s="96"/>
      <c r="AI211" s="96"/>
      <c r="AJ211" s="96"/>
      <c r="AK211" s="96"/>
      <c r="AL211" s="96"/>
      <c r="AM211" s="96"/>
      <c r="AN211" s="96"/>
      <c r="AO211" s="96"/>
      <c r="AP211" s="96"/>
      <c r="AQ211" s="96"/>
      <c r="AR211" s="96"/>
      <c r="AS211" s="96"/>
      <c r="AT211" s="96"/>
      <c r="AU211" s="96"/>
      <c r="AV211" s="96"/>
      <c r="AW211" s="96"/>
      <c r="AX211" s="96"/>
      <c r="AY211" s="96"/>
      <c r="AZ211" s="96"/>
      <c r="BA211" s="96"/>
      <c r="BB211" s="96"/>
      <c r="BC211" s="96"/>
      <c r="BD211" s="96"/>
      <c r="BE211" s="96"/>
      <c r="BF211" s="96"/>
      <c r="BG211" s="96"/>
      <c r="BH211" s="96"/>
      <c r="BI211" s="96"/>
      <c r="BJ211" s="96"/>
      <c r="BK211" s="96"/>
      <c r="BL211" s="96"/>
      <c r="BM211" s="96"/>
    </row>
    <row r="212" spans="1:65">
      <c r="A212" s="132">
        <v>45112</v>
      </c>
      <c r="B212" s="96"/>
      <c r="C212" s="96"/>
      <c r="D212" s="96"/>
      <c r="E212" s="96"/>
      <c r="F212" s="96"/>
      <c r="G212" s="96"/>
      <c r="H212" s="96"/>
      <c r="I212" s="96"/>
      <c r="J212" s="96"/>
      <c r="K212" s="96"/>
      <c r="L212" s="96"/>
      <c r="M212" s="96"/>
      <c r="N212" s="96"/>
      <c r="O212" s="96"/>
      <c r="P212" s="96"/>
      <c r="Q212" s="96"/>
      <c r="R212" s="96"/>
      <c r="S212" s="96"/>
      <c r="T212" s="96"/>
      <c r="U212" s="96"/>
      <c r="V212" s="96"/>
      <c r="W212" s="96"/>
      <c r="X212" s="96"/>
      <c r="Y212" s="96"/>
      <c r="Z212" s="96"/>
      <c r="AA212" s="96"/>
      <c r="AB212" s="96"/>
      <c r="AC212" s="96"/>
      <c r="AD212" s="96"/>
      <c r="AE212" s="96"/>
      <c r="AF212" s="96"/>
      <c r="AG212" s="96"/>
      <c r="AH212" s="96"/>
      <c r="AI212" s="96"/>
      <c r="AJ212" s="96"/>
      <c r="AK212" s="96"/>
      <c r="AL212" s="96"/>
      <c r="AM212" s="96"/>
      <c r="AN212" s="96"/>
      <c r="AO212" s="96"/>
      <c r="AP212" s="96"/>
      <c r="AQ212" s="96"/>
      <c r="AR212" s="96"/>
      <c r="AS212" s="96"/>
      <c r="AT212" s="96"/>
      <c r="AU212" s="96"/>
      <c r="AV212" s="96"/>
      <c r="AW212" s="96"/>
      <c r="AX212" s="96"/>
      <c r="AY212" s="96"/>
      <c r="AZ212" s="96"/>
      <c r="BA212" s="96"/>
      <c r="BB212" s="96"/>
      <c r="BC212" s="96"/>
      <c r="BD212" s="96"/>
      <c r="BE212" s="96"/>
      <c r="BF212" s="96"/>
      <c r="BG212" s="96"/>
      <c r="BH212" s="96"/>
      <c r="BI212" s="96"/>
      <c r="BJ212" s="96"/>
      <c r="BK212" s="96"/>
      <c r="BL212" s="96"/>
      <c r="BM212" s="96"/>
    </row>
    <row r="213" spans="1:65">
      <c r="A213" s="132">
        <v>45113</v>
      </c>
      <c r="B213" s="96"/>
      <c r="C213" s="96"/>
      <c r="D213" s="96"/>
      <c r="E213" s="96"/>
      <c r="F213" s="96"/>
      <c r="G213" s="96"/>
      <c r="H213" s="96"/>
      <c r="I213" s="96"/>
      <c r="J213" s="96"/>
      <c r="K213" s="96"/>
      <c r="L213" s="96"/>
      <c r="M213" s="96"/>
      <c r="N213" s="96"/>
      <c r="O213" s="96"/>
      <c r="P213" s="96"/>
      <c r="Q213" s="96"/>
      <c r="R213" s="96"/>
      <c r="S213" s="96"/>
      <c r="T213" s="96"/>
      <c r="U213" s="96"/>
      <c r="V213" s="96"/>
      <c r="W213" s="96"/>
      <c r="X213" s="96"/>
      <c r="Y213" s="96"/>
      <c r="Z213" s="96"/>
      <c r="AA213" s="96"/>
      <c r="AB213" s="96"/>
      <c r="AC213" s="96"/>
      <c r="AD213" s="96"/>
      <c r="AE213" s="96"/>
      <c r="AF213" s="96"/>
      <c r="AG213" s="96"/>
      <c r="AH213" s="96"/>
      <c r="AI213" s="96"/>
      <c r="AJ213" s="96"/>
      <c r="AK213" s="96"/>
      <c r="AL213" s="96"/>
      <c r="AM213" s="96"/>
      <c r="AN213" s="96"/>
      <c r="AO213" s="96"/>
      <c r="AP213" s="96"/>
      <c r="AQ213" s="96"/>
      <c r="AR213" s="96"/>
      <c r="AS213" s="96"/>
      <c r="AT213" s="96"/>
      <c r="AU213" s="96"/>
      <c r="AV213" s="96"/>
      <c r="AW213" s="96"/>
      <c r="AX213" s="96"/>
      <c r="AY213" s="96"/>
      <c r="AZ213" s="96"/>
      <c r="BA213" s="96"/>
      <c r="BB213" s="96"/>
      <c r="BC213" s="96"/>
      <c r="BD213" s="96"/>
      <c r="BE213" s="96"/>
      <c r="BF213" s="96"/>
      <c r="BG213" s="96"/>
      <c r="BH213" s="96"/>
      <c r="BI213" s="96"/>
      <c r="BJ213" s="96"/>
      <c r="BK213" s="96"/>
      <c r="BL213" s="96"/>
      <c r="BM213" s="96"/>
    </row>
    <row r="214" spans="1:65">
      <c r="A214" s="132">
        <v>45114</v>
      </c>
      <c r="B214" s="96"/>
      <c r="C214" s="96"/>
      <c r="D214" s="96"/>
      <c r="E214" s="96"/>
      <c r="F214" s="96"/>
      <c r="G214" s="96"/>
      <c r="H214" s="96"/>
      <c r="I214" s="96"/>
      <c r="J214" s="96"/>
      <c r="K214" s="96"/>
      <c r="L214" s="96"/>
      <c r="M214" s="96"/>
      <c r="N214" s="96"/>
      <c r="O214" s="96"/>
      <c r="P214" s="96"/>
      <c r="Q214" s="96"/>
      <c r="R214" s="96"/>
      <c r="S214" s="96"/>
      <c r="T214" s="96"/>
      <c r="U214" s="96"/>
      <c r="V214" s="96"/>
      <c r="W214" s="96"/>
      <c r="X214" s="96"/>
      <c r="Y214" s="96"/>
      <c r="Z214" s="96"/>
      <c r="AA214" s="96"/>
      <c r="AB214" s="96"/>
      <c r="AC214" s="96"/>
      <c r="AD214" s="96"/>
      <c r="AE214" s="96"/>
      <c r="AF214" s="96"/>
      <c r="AG214" s="96"/>
      <c r="AH214" s="96"/>
      <c r="AI214" s="96"/>
      <c r="AJ214" s="96"/>
      <c r="AK214" s="96"/>
      <c r="AL214" s="96"/>
      <c r="AM214" s="96"/>
      <c r="AN214" s="96"/>
      <c r="AO214" s="96"/>
      <c r="AP214" s="96"/>
      <c r="AQ214" s="96"/>
      <c r="AR214" s="96"/>
      <c r="AS214" s="96"/>
      <c r="AT214" s="96"/>
      <c r="AU214" s="96"/>
      <c r="AV214" s="96"/>
      <c r="AW214" s="96"/>
      <c r="AX214" s="96"/>
      <c r="AY214" s="96"/>
      <c r="AZ214" s="96"/>
      <c r="BA214" s="96"/>
      <c r="BB214" s="96"/>
      <c r="BC214" s="96"/>
      <c r="BD214" s="96"/>
      <c r="BE214" s="96"/>
      <c r="BF214" s="96"/>
      <c r="BG214" s="96"/>
      <c r="BH214" s="96"/>
      <c r="BI214" s="96"/>
      <c r="BJ214" s="96"/>
      <c r="BK214" s="96"/>
      <c r="BL214" s="96"/>
      <c r="BM214" s="96"/>
    </row>
    <row r="215" spans="1:65">
      <c r="A215" s="132">
        <v>45115</v>
      </c>
      <c r="B215" s="96"/>
      <c r="C215" s="96"/>
      <c r="D215" s="96"/>
      <c r="E215" s="96"/>
      <c r="F215" s="96"/>
      <c r="G215" s="96"/>
      <c r="H215" s="96"/>
      <c r="I215" s="96"/>
      <c r="J215" s="96"/>
      <c r="K215" s="96"/>
      <c r="L215" s="96"/>
      <c r="M215" s="96"/>
      <c r="N215" s="96"/>
      <c r="O215" s="96"/>
      <c r="P215" s="96"/>
      <c r="Q215" s="96"/>
      <c r="R215" s="96"/>
      <c r="S215" s="96"/>
      <c r="T215" s="96"/>
      <c r="U215" s="96"/>
      <c r="V215" s="96"/>
      <c r="W215" s="96"/>
      <c r="X215" s="96"/>
      <c r="Y215" s="96"/>
      <c r="Z215" s="96"/>
      <c r="AA215" s="96"/>
      <c r="AB215" s="96"/>
      <c r="AC215" s="96"/>
      <c r="AD215" s="96"/>
      <c r="AE215" s="96"/>
      <c r="AF215" s="96"/>
      <c r="AG215" s="96"/>
      <c r="AH215" s="96"/>
      <c r="AI215" s="96"/>
      <c r="AJ215" s="96"/>
      <c r="AK215" s="96"/>
      <c r="AL215" s="96"/>
      <c r="AM215" s="96"/>
      <c r="AN215" s="96"/>
      <c r="AO215" s="96"/>
      <c r="AP215" s="96"/>
      <c r="AQ215" s="96"/>
      <c r="AR215" s="96"/>
      <c r="AS215" s="96"/>
      <c r="AT215" s="96"/>
      <c r="AU215" s="96"/>
      <c r="AV215" s="96"/>
      <c r="AW215" s="96"/>
      <c r="AX215" s="96"/>
      <c r="AY215" s="96"/>
      <c r="AZ215" s="96"/>
      <c r="BA215" s="96"/>
      <c r="BB215" s="96"/>
      <c r="BC215" s="96"/>
      <c r="BD215" s="96"/>
      <c r="BE215" s="96"/>
      <c r="BF215" s="96"/>
      <c r="BG215" s="96"/>
      <c r="BH215" s="96"/>
      <c r="BI215" s="96"/>
      <c r="BJ215" s="96"/>
      <c r="BK215" s="96"/>
      <c r="BL215" s="96"/>
      <c r="BM215" s="96"/>
    </row>
    <row r="216" spans="1:65">
      <c r="A216" s="132">
        <v>45116</v>
      </c>
      <c r="B216" s="96"/>
      <c r="C216" s="96"/>
      <c r="D216" s="96"/>
      <c r="E216" s="96"/>
      <c r="F216" s="96"/>
      <c r="G216" s="96"/>
      <c r="H216" s="96"/>
      <c r="I216" s="96"/>
      <c r="J216" s="96"/>
      <c r="K216" s="96"/>
      <c r="L216" s="96"/>
      <c r="M216" s="96"/>
      <c r="N216" s="96"/>
      <c r="O216" s="96"/>
      <c r="P216" s="96"/>
      <c r="Q216" s="96"/>
      <c r="R216" s="96"/>
      <c r="S216" s="96"/>
      <c r="T216" s="96"/>
      <c r="U216" s="96"/>
      <c r="V216" s="96"/>
      <c r="W216" s="96"/>
      <c r="X216" s="96"/>
      <c r="Y216" s="96"/>
      <c r="Z216" s="96"/>
      <c r="AA216" s="96"/>
      <c r="AB216" s="96"/>
      <c r="AC216" s="96"/>
      <c r="AD216" s="96"/>
      <c r="AE216" s="96"/>
      <c r="AF216" s="96"/>
      <c r="AG216" s="96"/>
      <c r="AH216" s="96"/>
      <c r="AI216" s="96"/>
      <c r="AJ216" s="96"/>
      <c r="AK216" s="96"/>
      <c r="AL216" s="96"/>
      <c r="AM216" s="96"/>
      <c r="AN216" s="96"/>
      <c r="AO216" s="96"/>
      <c r="AP216" s="96"/>
      <c r="AQ216" s="96"/>
      <c r="AR216" s="96"/>
      <c r="AS216" s="96"/>
      <c r="AT216" s="96"/>
      <c r="AU216" s="96"/>
      <c r="AV216" s="96"/>
      <c r="AW216" s="96"/>
      <c r="AX216" s="96"/>
      <c r="AY216" s="96"/>
      <c r="AZ216" s="96"/>
      <c r="BA216" s="96"/>
      <c r="BB216" s="96"/>
      <c r="BC216" s="96"/>
      <c r="BD216" s="96"/>
      <c r="BE216" s="96"/>
      <c r="BF216" s="96"/>
      <c r="BG216" s="96"/>
      <c r="BH216" s="96"/>
      <c r="BI216" s="96"/>
      <c r="BJ216" s="96"/>
      <c r="BK216" s="96"/>
      <c r="BL216" s="96"/>
      <c r="BM216" s="96"/>
    </row>
    <row r="217" spans="1:65">
      <c r="A217" s="132">
        <v>45117</v>
      </c>
      <c r="B217" s="96"/>
      <c r="C217" s="96"/>
      <c r="D217" s="96"/>
      <c r="E217" s="96"/>
      <c r="F217" s="96"/>
      <c r="G217" s="96"/>
      <c r="H217" s="96"/>
      <c r="I217" s="96"/>
      <c r="J217" s="96"/>
      <c r="K217" s="96"/>
      <c r="L217" s="96"/>
      <c r="M217" s="96"/>
      <c r="N217" s="96"/>
      <c r="O217" s="96"/>
      <c r="P217" s="96"/>
      <c r="Q217" s="96"/>
      <c r="R217" s="96"/>
      <c r="S217" s="96"/>
      <c r="T217" s="96"/>
      <c r="U217" s="96"/>
      <c r="V217" s="96"/>
      <c r="W217" s="96"/>
      <c r="X217" s="96"/>
      <c r="Y217" s="96"/>
      <c r="Z217" s="96"/>
      <c r="AA217" s="96"/>
      <c r="AB217" s="96"/>
      <c r="AC217" s="96"/>
      <c r="AD217" s="96"/>
      <c r="AE217" s="96"/>
      <c r="AF217" s="96"/>
      <c r="AG217" s="96"/>
      <c r="AH217" s="96"/>
      <c r="AI217" s="96"/>
      <c r="AJ217" s="96"/>
      <c r="AK217" s="96"/>
      <c r="AL217" s="96"/>
      <c r="AM217" s="96"/>
      <c r="AN217" s="96"/>
      <c r="AO217" s="96"/>
      <c r="AP217" s="96"/>
      <c r="AQ217" s="96"/>
      <c r="AR217" s="96"/>
      <c r="AS217" s="96"/>
      <c r="AT217" s="96"/>
      <c r="AU217" s="96"/>
      <c r="AV217" s="96"/>
      <c r="AW217" s="96"/>
      <c r="AX217" s="96"/>
      <c r="AY217" s="96"/>
      <c r="AZ217" s="96"/>
      <c r="BA217" s="96"/>
      <c r="BB217" s="96"/>
      <c r="BC217" s="96"/>
      <c r="BD217" s="96"/>
      <c r="BE217" s="96"/>
      <c r="BF217" s="96"/>
      <c r="BG217" s="96"/>
      <c r="BH217" s="96"/>
      <c r="BI217" s="96"/>
      <c r="BJ217" s="96"/>
      <c r="BK217" s="96"/>
      <c r="BL217" s="96"/>
      <c r="BM217" s="96"/>
    </row>
    <row r="218" spans="1:65">
      <c r="A218" s="132">
        <v>45118</v>
      </c>
      <c r="B218" s="96"/>
      <c r="C218" s="96"/>
      <c r="D218" s="96"/>
      <c r="E218" s="96"/>
      <c r="F218" s="96"/>
      <c r="G218" s="96"/>
      <c r="H218" s="96"/>
      <c r="I218" s="96"/>
      <c r="J218" s="96"/>
      <c r="K218" s="96"/>
      <c r="L218" s="96"/>
      <c r="M218" s="96"/>
      <c r="N218" s="96"/>
      <c r="O218" s="96"/>
      <c r="P218" s="96"/>
      <c r="Q218" s="96"/>
      <c r="R218" s="96"/>
      <c r="S218" s="96"/>
      <c r="T218" s="96"/>
      <c r="U218" s="96"/>
      <c r="V218" s="96"/>
      <c r="W218" s="96"/>
      <c r="X218" s="96"/>
      <c r="Y218" s="96"/>
      <c r="Z218" s="96"/>
      <c r="AA218" s="96"/>
      <c r="AB218" s="96"/>
      <c r="AC218" s="96"/>
      <c r="AD218" s="96"/>
      <c r="AE218" s="96"/>
      <c r="AF218" s="96"/>
      <c r="AG218" s="96"/>
      <c r="AH218" s="96"/>
      <c r="AI218" s="96"/>
      <c r="AJ218" s="96"/>
      <c r="AK218" s="96"/>
      <c r="AL218" s="96"/>
      <c r="AM218" s="96"/>
      <c r="AN218" s="96"/>
      <c r="AO218" s="96"/>
      <c r="AP218" s="96"/>
      <c r="AQ218" s="96"/>
      <c r="AR218" s="96"/>
      <c r="AS218" s="96"/>
      <c r="AT218" s="96"/>
      <c r="AU218" s="96"/>
      <c r="AV218" s="96"/>
      <c r="AW218" s="96"/>
      <c r="AX218" s="96"/>
      <c r="AY218" s="96"/>
      <c r="AZ218" s="96"/>
      <c r="BA218" s="96"/>
      <c r="BB218" s="96"/>
      <c r="BC218" s="96"/>
      <c r="BD218" s="96"/>
      <c r="BE218" s="96"/>
      <c r="BF218" s="96"/>
      <c r="BG218" s="96"/>
      <c r="BH218" s="96"/>
      <c r="BI218" s="96"/>
      <c r="BJ218" s="96"/>
      <c r="BK218" s="96"/>
      <c r="BL218" s="96"/>
      <c r="BM218" s="96"/>
    </row>
    <row r="219" spans="1:65">
      <c r="A219" s="132">
        <v>45119</v>
      </c>
      <c r="B219" s="96"/>
      <c r="C219" s="96"/>
      <c r="D219" s="96"/>
      <c r="E219" s="96"/>
      <c r="F219" s="96"/>
      <c r="G219" s="96"/>
      <c r="H219" s="96"/>
      <c r="I219" s="96"/>
      <c r="J219" s="96"/>
      <c r="K219" s="96"/>
      <c r="L219" s="96"/>
      <c r="M219" s="96"/>
      <c r="N219" s="96"/>
      <c r="O219" s="96"/>
      <c r="P219" s="96"/>
      <c r="Q219" s="96"/>
      <c r="R219" s="96"/>
      <c r="S219" s="96"/>
      <c r="T219" s="96"/>
      <c r="U219" s="96"/>
      <c r="V219" s="96"/>
      <c r="W219" s="96"/>
      <c r="X219" s="96"/>
      <c r="Y219" s="96"/>
      <c r="Z219" s="96"/>
      <c r="AA219" s="96"/>
      <c r="AB219" s="96"/>
      <c r="AC219" s="96"/>
      <c r="AD219" s="96"/>
      <c r="AE219" s="96"/>
      <c r="AF219" s="96"/>
      <c r="AG219" s="96"/>
      <c r="AH219" s="96"/>
      <c r="AI219" s="96"/>
      <c r="AJ219" s="96"/>
      <c r="AK219" s="96"/>
      <c r="AL219" s="96"/>
      <c r="AM219" s="96"/>
      <c r="AN219" s="96"/>
      <c r="AO219" s="96"/>
      <c r="AP219" s="96"/>
      <c r="AQ219" s="96"/>
      <c r="AR219" s="96"/>
      <c r="AS219" s="96"/>
      <c r="AT219" s="96"/>
      <c r="AU219" s="96"/>
      <c r="AV219" s="96"/>
      <c r="AW219" s="96"/>
      <c r="AX219" s="96"/>
      <c r="AY219" s="96"/>
      <c r="AZ219" s="96"/>
      <c r="BA219" s="96"/>
      <c r="BB219" s="96"/>
      <c r="BC219" s="96"/>
      <c r="BD219" s="96"/>
      <c r="BE219" s="96"/>
      <c r="BF219" s="96"/>
      <c r="BG219" s="96"/>
      <c r="BH219" s="96"/>
      <c r="BI219" s="96"/>
      <c r="BJ219" s="96"/>
      <c r="BK219" s="96"/>
      <c r="BL219" s="96"/>
      <c r="BM219" s="96"/>
    </row>
    <row r="220" spans="1:65">
      <c r="A220" s="132">
        <v>45120</v>
      </c>
      <c r="B220" s="96"/>
      <c r="C220" s="96"/>
      <c r="D220" s="96"/>
      <c r="E220" s="96"/>
      <c r="F220" s="96"/>
      <c r="G220" s="96"/>
      <c r="H220" s="96"/>
      <c r="I220" s="96"/>
      <c r="J220" s="96"/>
      <c r="K220" s="96"/>
      <c r="L220" s="96"/>
      <c r="M220" s="96"/>
      <c r="N220" s="96"/>
      <c r="O220" s="96"/>
      <c r="P220" s="96"/>
      <c r="Q220" s="96"/>
      <c r="R220" s="96"/>
      <c r="S220" s="96"/>
      <c r="T220" s="96"/>
      <c r="U220" s="96"/>
      <c r="V220" s="96"/>
      <c r="W220" s="96"/>
      <c r="X220" s="96"/>
      <c r="Y220" s="96"/>
      <c r="Z220" s="96"/>
      <c r="AA220" s="96"/>
      <c r="AB220" s="96"/>
      <c r="AC220" s="96"/>
      <c r="AD220" s="96"/>
      <c r="AE220" s="96"/>
      <c r="AF220" s="96"/>
      <c r="AG220" s="96"/>
      <c r="AH220" s="96"/>
      <c r="AI220" s="96"/>
      <c r="AJ220" s="96"/>
      <c r="AK220" s="96"/>
      <c r="AL220" s="96"/>
      <c r="AM220" s="96"/>
      <c r="AN220" s="96"/>
      <c r="AO220" s="96"/>
      <c r="AP220" s="96"/>
      <c r="AQ220" s="96"/>
      <c r="AR220" s="96"/>
      <c r="AS220" s="96"/>
      <c r="AT220" s="96"/>
      <c r="AU220" s="96"/>
      <c r="AV220" s="96"/>
      <c r="AW220" s="96"/>
      <c r="AX220" s="96"/>
      <c r="AY220" s="96"/>
      <c r="AZ220" s="96"/>
      <c r="BA220" s="96"/>
      <c r="BB220" s="96"/>
      <c r="BC220" s="96"/>
      <c r="BD220" s="96"/>
      <c r="BE220" s="96"/>
      <c r="BF220" s="96"/>
      <c r="BG220" s="96"/>
      <c r="BH220" s="96"/>
      <c r="BI220" s="96"/>
      <c r="BJ220" s="96"/>
      <c r="BK220" s="96"/>
      <c r="BL220" s="96"/>
      <c r="BM220" s="96"/>
    </row>
    <row r="221" spans="1:65">
      <c r="A221" s="132">
        <v>45121</v>
      </c>
      <c r="B221" s="96"/>
      <c r="C221" s="96"/>
      <c r="D221" s="96"/>
      <c r="E221" s="96"/>
      <c r="F221" s="96"/>
      <c r="G221" s="96"/>
      <c r="H221" s="96"/>
      <c r="I221" s="96"/>
      <c r="J221" s="96"/>
      <c r="K221" s="96"/>
      <c r="L221" s="96"/>
      <c r="M221" s="96"/>
      <c r="N221" s="96"/>
      <c r="O221" s="96"/>
      <c r="P221" s="96"/>
      <c r="Q221" s="96"/>
      <c r="R221" s="96"/>
      <c r="S221" s="96"/>
      <c r="T221" s="96"/>
      <c r="U221" s="96"/>
      <c r="V221" s="96"/>
      <c r="W221" s="96"/>
      <c r="X221" s="96"/>
      <c r="Y221" s="96"/>
      <c r="Z221" s="96"/>
      <c r="AA221" s="96"/>
      <c r="AB221" s="96"/>
      <c r="AC221" s="96"/>
      <c r="AD221" s="96"/>
      <c r="AE221" s="96"/>
      <c r="AF221" s="96"/>
      <c r="AG221" s="96"/>
      <c r="AH221" s="96"/>
      <c r="AI221" s="96"/>
      <c r="AJ221" s="96"/>
      <c r="AK221" s="96"/>
      <c r="AL221" s="96"/>
      <c r="AM221" s="96"/>
      <c r="AN221" s="96"/>
      <c r="AO221" s="96"/>
      <c r="AP221" s="96"/>
      <c r="AQ221" s="96"/>
      <c r="AR221" s="96"/>
      <c r="AS221" s="96"/>
      <c r="AT221" s="96"/>
      <c r="AU221" s="96"/>
      <c r="AV221" s="96"/>
      <c r="AW221" s="96"/>
      <c r="AX221" s="96"/>
      <c r="AY221" s="96"/>
      <c r="AZ221" s="96"/>
      <c r="BA221" s="96"/>
      <c r="BB221" s="96"/>
      <c r="BC221" s="96"/>
      <c r="BD221" s="96"/>
      <c r="BE221" s="96"/>
      <c r="BF221" s="96"/>
      <c r="BG221" s="96"/>
      <c r="BH221" s="96"/>
      <c r="BI221" s="96"/>
      <c r="BJ221" s="96"/>
      <c r="BK221" s="96"/>
      <c r="BL221" s="96"/>
      <c r="BM221" s="96"/>
    </row>
    <row r="222" spans="1:65">
      <c r="A222" s="132">
        <v>45122</v>
      </c>
      <c r="B222" s="96"/>
      <c r="C222" s="96"/>
      <c r="D222" s="96"/>
      <c r="E222" s="96"/>
      <c r="F222" s="96"/>
      <c r="G222" s="96"/>
      <c r="H222" s="96"/>
      <c r="I222" s="96"/>
      <c r="J222" s="96"/>
      <c r="K222" s="96"/>
      <c r="L222" s="96"/>
      <c r="M222" s="96"/>
      <c r="N222" s="96"/>
      <c r="O222" s="96"/>
      <c r="P222" s="96"/>
      <c r="Q222" s="96"/>
      <c r="R222" s="96"/>
      <c r="S222" s="96"/>
      <c r="T222" s="96"/>
      <c r="U222" s="96"/>
      <c r="V222" s="96"/>
      <c r="W222" s="96"/>
      <c r="X222" s="96"/>
      <c r="Y222" s="96"/>
      <c r="Z222" s="96"/>
      <c r="AA222" s="96"/>
      <c r="AB222" s="96"/>
      <c r="AC222" s="96"/>
      <c r="AD222" s="96"/>
      <c r="AE222" s="96"/>
      <c r="AF222" s="96"/>
      <c r="AG222" s="96"/>
      <c r="AH222" s="96"/>
      <c r="AI222" s="96"/>
      <c r="AJ222" s="96"/>
      <c r="AK222" s="96"/>
      <c r="AL222" s="96"/>
      <c r="AM222" s="96"/>
      <c r="AN222" s="96"/>
      <c r="AO222" s="96"/>
      <c r="AP222" s="96"/>
      <c r="AQ222" s="96"/>
      <c r="AR222" s="96"/>
      <c r="AS222" s="96"/>
      <c r="AT222" s="96"/>
      <c r="AU222" s="96"/>
      <c r="AV222" s="96"/>
      <c r="AW222" s="96"/>
      <c r="AX222" s="96"/>
      <c r="AY222" s="96"/>
      <c r="AZ222" s="96"/>
      <c r="BA222" s="96"/>
      <c r="BB222" s="96"/>
      <c r="BC222" s="96"/>
      <c r="BD222" s="96"/>
      <c r="BE222" s="96"/>
      <c r="BF222" s="96"/>
      <c r="BG222" s="96"/>
      <c r="BH222" s="96"/>
      <c r="BI222" s="96"/>
      <c r="BJ222" s="96"/>
      <c r="BK222" s="96"/>
      <c r="BL222" s="96"/>
      <c r="BM222" s="96"/>
    </row>
    <row r="223" spans="1:65">
      <c r="A223" s="132">
        <v>45123</v>
      </c>
      <c r="B223" s="96"/>
      <c r="C223" s="96"/>
      <c r="D223" s="96"/>
      <c r="E223" s="96"/>
      <c r="F223" s="96"/>
      <c r="G223" s="96"/>
      <c r="H223" s="96"/>
      <c r="I223" s="96"/>
      <c r="J223" s="96"/>
      <c r="K223" s="96"/>
      <c r="L223" s="96"/>
      <c r="M223" s="96"/>
      <c r="N223" s="96"/>
      <c r="O223" s="96"/>
      <c r="P223" s="96"/>
      <c r="Q223" s="96"/>
      <c r="R223" s="96"/>
      <c r="S223" s="96"/>
      <c r="T223" s="96"/>
      <c r="U223" s="96"/>
      <c r="V223" s="96"/>
      <c r="W223" s="96"/>
      <c r="X223" s="96"/>
      <c r="Y223" s="96"/>
      <c r="Z223" s="96"/>
      <c r="AA223" s="96"/>
      <c r="AB223" s="96"/>
      <c r="AC223" s="96"/>
      <c r="AD223" s="96"/>
      <c r="AE223" s="96"/>
      <c r="AF223" s="96"/>
      <c r="AG223" s="96"/>
      <c r="AH223" s="96"/>
      <c r="AI223" s="96"/>
      <c r="AJ223" s="96"/>
      <c r="AK223" s="96"/>
      <c r="AL223" s="96"/>
      <c r="AM223" s="96"/>
      <c r="AN223" s="96"/>
      <c r="AO223" s="96"/>
      <c r="AP223" s="96"/>
      <c r="AQ223" s="96"/>
      <c r="AR223" s="96"/>
      <c r="AS223" s="96"/>
      <c r="AT223" s="96"/>
      <c r="AU223" s="96"/>
      <c r="AV223" s="96"/>
      <c r="AW223" s="96"/>
      <c r="AX223" s="96"/>
      <c r="AY223" s="96"/>
      <c r="AZ223" s="96"/>
      <c r="BA223" s="96"/>
      <c r="BB223" s="96"/>
      <c r="BC223" s="96"/>
      <c r="BD223" s="96"/>
      <c r="BE223" s="96"/>
      <c r="BF223" s="96"/>
      <c r="BG223" s="96"/>
      <c r="BH223" s="96"/>
      <c r="BI223" s="96"/>
      <c r="BJ223" s="96"/>
      <c r="BK223" s="96"/>
      <c r="BL223" s="96"/>
      <c r="BM223" s="96"/>
    </row>
    <row r="224" spans="1:65">
      <c r="A224" s="132">
        <v>45124</v>
      </c>
      <c r="B224" s="96"/>
      <c r="C224" s="96"/>
      <c r="D224" s="96"/>
      <c r="E224" s="96"/>
      <c r="F224" s="96"/>
      <c r="G224" s="96"/>
      <c r="H224" s="96"/>
      <c r="I224" s="96"/>
      <c r="J224" s="96"/>
      <c r="K224" s="96"/>
      <c r="L224" s="96"/>
      <c r="M224" s="96"/>
      <c r="N224" s="96"/>
      <c r="O224" s="96"/>
      <c r="P224" s="96"/>
      <c r="Q224" s="96"/>
      <c r="R224" s="96"/>
      <c r="S224" s="96"/>
      <c r="T224" s="96"/>
      <c r="U224" s="96"/>
      <c r="V224" s="96"/>
      <c r="W224" s="96"/>
      <c r="X224" s="96"/>
      <c r="Y224" s="96"/>
      <c r="Z224" s="96"/>
      <c r="AA224" s="96"/>
      <c r="AB224" s="96"/>
      <c r="AC224" s="96"/>
      <c r="AD224" s="96"/>
      <c r="AE224" s="96"/>
      <c r="AF224" s="96"/>
      <c r="AG224" s="96"/>
      <c r="AH224" s="96"/>
      <c r="AI224" s="96"/>
      <c r="AJ224" s="96"/>
      <c r="AK224" s="96"/>
      <c r="AL224" s="96"/>
      <c r="AM224" s="96"/>
      <c r="AN224" s="96"/>
      <c r="AO224" s="96"/>
      <c r="AP224" s="96"/>
      <c r="AQ224" s="96"/>
      <c r="AR224" s="96"/>
      <c r="AS224" s="96"/>
      <c r="AT224" s="96"/>
      <c r="AU224" s="96"/>
      <c r="AV224" s="96"/>
      <c r="AW224" s="96"/>
      <c r="AX224" s="96"/>
      <c r="AY224" s="96"/>
      <c r="AZ224" s="96"/>
      <c r="BA224" s="96"/>
      <c r="BB224" s="96"/>
      <c r="BC224" s="96"/>
      <c r="BD224" s="96"/>
      <c r="BE224" s="96"/>
      <c r="BF224" s="96"/>
      <c r="BG224" s="96"/>
      <c r="BH224" s="96"/>
      <c r="BI224" s="96"/>
      <c r="BJ224" s="96"/>
      <c r="BK224" s="96"/>
      <c r="BL224" s="96"/>
      <c r="BM224" s="96"/>
    </row>
    <row r="225" spans="1:65">
      <c r="A225" s="132">
        <v>45125</v>
      </c>
      <c r="B225" s="96"/>
      <c r="C225" s="96"/>
      <c r="D225" s="96"/>
      <c r="E225" s="96"/>
      <c r="F225" s="96"/>
      <c r="G225" s="96"/>
      <c r="H225" s="96"/>
      <c r="I225" s="96"/>
      <c r="J225" s="96"/>
      <c r="K225" s="96"/>
      <c r="L225" s="96"/>
      <c r="M225" s="96"/>
      <c r="N225" s="96"/>
      <c r="O225" s="96"/>
      <c r="P225" s="96"/>
      <c r="Q225" s="96"/>
      <c r="R225" s="96"/>
      <c r="S225" s="96"/>
      <c r="T225" s="96"/>
      <c r="U225" s="96"/>
      <c r="V225" s="96"/>
      <c r="W225" s="96"/>
      <c r="X225" s="96"/>
      <c r="Y225" s="96"/>
      <c r="Z225" s="96"/>
      <c r="AA225" s="96"/>
      <c r="AB225" s="96"/>
      <c r="AC225" s="96"/>
      <c r="AD225" s="96"/>
      <c r="AE225" s="96"/>
      <c r="AF225" s="96"/>
      <c r="AG225" s="96"/>
      <c r="AH225" s="96"/>
      <c r="AI225" s="96"/>
      <c r="AJ225" s="96"/>
      <c r="AK225" s="96"/>
      <c r="AL225" s="96"/>
      <c r="AM225" s="96"/>
      <c r="AN225" s="96"/>
      <c r="AO225" s="96"/>
      <c r="AP225" s="96"/>
      <c r="AQ225" s="96"/>
      <c r="AR225" s="96"/>
      <c r="AS225" s="96"/>
      <c r="AT225" s="96"/>
      <c r="AU225" s="96"/>
      <c r="AV225" s="96"/>
      <c r="AW225" s="96"/>
      <c r="AX225" s="96"/>
      <c r="AY225" s="96"/>
      <c r="AZ225" s="96"/>
      <c r="BA225" s="96"/>
      <c r="BB225" s="96"/>
      <c r="BC225" s="96"/>
      <c r="BD225" s="96"/>
      <c r="BE225" s="96"/>
      <c r="BF225" s="96"/>
      <c r="BG225" s="96"/>
      <c r="BH225" s="96"/>
      <c r="BI225" s="96"/>
      <c r="BJ225" s="96"/>
      <c r="BK225" s="96"/>
      <c r="BL225" s="96"/>
      <c r="BM225" s="96"/>
    </row>
    <row r="226" spans="1:65">
      <c r="A226" s="132">
        <v>45126</v>
      </c>
      <c r="B226" s="96"/>
      <c r="C226" s="96"/>
      <c r="D226" s="96"/>
      <c r="E226" s="96"/>
      <c r="F226" s="96"/>
      <c r="G226" s="96"/>
      <c r="H226" s="96"/>
      <c r="I226" s="96"/>
      <c r="J226" s="96"/>
      <c r="K226" s="96"/>
      <c r="L226" s="96"/>
      <c r="M226" s="96"/>
      <c r="N226" s="96"/>
      <c r="O226" s="96"/>
      <c r="P226" s="96"/>
      <c r="Q226" s="96"/>
      <c r="R226" s="96"/>
      <c r="S226" s="96"/>
      <c r="T226" s="96"/>
      <c r="U226" s="96"/>
      <c r="V226" s="96"/>
      <c r="W226" s="96"/>
      <c r="X226" s="96"/>
      <c r="Y226" s="96"/>
      <c r="Z226" s="96"/>
      <c r="AA226" s="96"/>
      <c r="AB226" s="96"/>
      <c r="AC226" s="96"/>
      <c r="AD226" s="96"/>
      <c r="AE226" s="96"/>
      <c r="AF226" s="96"/>
      <c r="AG226" s="96"/>
      <c r="AH226" s="96"/>
      <c r="AI226" s="96"/>
      <c r="AJ226" s="96"/>
      <c r="AK226" s="96"/>
      <c r="AL226" s="96"/>
      <c r="AM226" s="96"/>
      <c r="AN226" s="96"/>
      <c r="AO226" s="96"/>
      <c r="AP226" s="96"/>
      <c r="AQ226" s="96"/>
      <c r="AR226" s="96"/>
      <c r="AS226" s="96"/>
      <c r="AT226" s="96"/>
      <c r="AU226" s="96"/>
      <c r="AV226" s="96"/>
      <c r="AW226" s="96"/>
      <c r="AX226" s="96"/>
      <c r="AY226" s="96"/>
      <c r="AZ226" s="96"/>
      <c r="BA226" s="96"/>
      <c r="BB226" s="96"/>
      <c r="BC226" s="96"/>
      <c r="BD226" s="96"/>
      <c r="BE226" s="96"/>
      <c r="BF226" s="96"/>
      <c r="BG226" s="96"/>
      <c r="BH226" s="96"/>
      <c r="BI226" s="96"/>
      <c r="BJ226" s="96"/>
      <c r="BK226" s="96"/>
      <c r="BL226" s="96"/>
      <c r="BM226" s="96"/>
    </row>
    <row r="227" spans="1:65">
      <c r="A227" s="132">
        <v>45127</v>
      </c>
      <c r="B227" s="96"/>
      <c r="C227" s="96"/>
      <c r="D227" s="96"/>
      <c r="E227" s="96"/>
      <c r="F227" s="96"/>
      <c r="G227" s="96"/>
      <c r="H227" s="96"/>
      <c r="I227" s="96"/>
      <c r="J227" s="96"/>
      <c r="K227" s="96"/>
      <c r="L227" s="96"/>
      <c r="M227" s="96"/>
      <c r="N227" s="96"/>
      <c r="O227" s="96"/>
      <c r="P227" s="96"/>
      <c r="Q227" s="96"/>
      <c r="R227" s="96"/>
      <c r="S227" s="96"/>
      <c r="T227" s="96"/>
      <c r="U227" s="96"/>
      <c r="V227" s="96"/>
      <c r="W227" s="96"/>
      <c r="X227" s="96"/>
      <c r="Y227" s="96"/>
      <c r="Z227" s="96"/>
      <c r="AA227" s="96"/>
      <c r="AB227" s="96"/>
      <c r="AC227" s="96"/>
      <c r="AD227" s="96"/>
      <c r="AE227" s="96"/>
      <c r="AF227" s="96"/>
      <c r="AG227" s="96"/>
      <c r="AH227" s="96"/>
      <c r="AI227" s="96"/>
      <c r="AJ227" s="96"/>
      <c r="AK227" s="96"/>
      <c r="AL227" s="96"/>
      <c r="AM227" s="96"/>
      <c r="AN227" s="96"/>
      <c r="AO227" s="96"/>
      <c r="AP227" s="96"/>
      <c r="AQ227" s="96"/>
      <c r="AR227" s="96"/>
      <c r="AS227" s="96"/>
      <c r="AT227" s="96"/>
      <c r="AU227" s="96"/>
      <c r="AV227" s="96"/>
      <c r="AW227" s="96"/>
      <c r="AX227" s="96"/>
      <c r="AY227" s="96"/>
      <c r="AZ227" s="96"/>
      <c r="BA227" s="96"/>
      <c r="BB227" s="96"/>
      <c r="BC227" s="96"/>
      <c r="BD227" s="96"/>
      <c r="BE227" s="96"/>
      <c r="BF227" s="96"/>
      <c r="BG227" s="96"/>
      <c r="BH227" s="96"/>
      <c r="BI227" s="96"/>
      <c r="BJ227" s="96"/>
      <c r="BK227" s="96"/>
      <c r="BL227" s="96"/>
      <c r="BM227" s="96"/>
    </row>
    <row r="228" spans="1:65">
      <c r="A228" s="132">
        <v>45128</v>
      </c>
      <c r="B228" s="96"/>
      <c r="C228" s="96"/>
      <c r="D228" s="96"/>
      <c r="E228" s="96"/>
      <c r="F228" s="96"/>
      <c r="G228" s="96"/>
      <c r="H228" s="96"/>
      <c r="I228" s="96"/>
      <c r="J228" s="96"/>
      <c r="K228" s="96"/>
      <c r="L228" s="96"/>
      <c r="M228" s="96"/>
      <c r="N228" s="96"/>
      <c r="O228" s="96"/>
      <c r="P228" s="96"/>
      <c r="Q228" s="96"/>
      <c r="R228" s="96"/>
      <c r="S228" s="96"/>
      <c r="T228" s="96"/>
      <c r="U228" s="96"/>
      <c r="V228" s="96"/>
      <c r="W228" s="96"/>
      <c r="X228" s="96"/>
      <c r="Y228" s="96"/>
      <c r="Z228" s="96"/>
      <c r="AA228" s="96"/>
      <c r="AB228" s="96"/>
      <c r="AC228" s="96"/>
      <c r="AD228" s="96"/>
      <c r="AE228" s="96"/>
      <c r="AF228" s="96"/>
      <c r="AG228" s="96"/>
      <c r="AH228" s="96"/>
      <c r="AI228" s="96"/>
      <c r="AJ228" s="96"/>
      <c r="AK228" s="96"/>
      <c r="AL228" s="96"/>
      <c r="AM228" s="96"/>
      <c r="AN228" s="96"/>
      <c r="AO228" s="96"/>
      <c r="AP228" s="96"/>
      <c r="AQ228" s="96"/>
      <c r="AR228" s="96"/>
      <c r="AS228" s="96"/>
      <c r="AT228" s="96"/>
      <c r="AU228" s="96"/>
      <c r="AV228" s="96"/>
      <c r="AW228" s="96"/>
      <c r="AX228" s="96"/>
      <c r="AY228" s="96"/>
      <c r="AZ228" s="96"/>
      <c r="BA228" s="96"/>
      <c r="BB228" s="96"/>
      <c r="BC228" s="96"/>
      <c r="BD228" s="96"/>
      <c r="BE228" s="96"/>
      <c r="BF228" s="96"/>
      <c r="BG228" s="96"/>
      <c r="BH228" s="96"/>
      <c r="BI228" s="96"/>
      <c r="BJ228" s="96"/>
      <c r="BK228" s="96"/>
      <c r="BL228" s="96"/>
      <c r="BM228" s="96"/>
    </row>
    <row r="229" spans="1:65">
      <c r="A229" s="132">
        <v>45129</v>
      </c>
      <c r="B229" s="96"/>
      <c r="C229" s="96"/>
      <c r="D229" s="96"/>
      <c r="E229" s="96"/>
      <c r="F229" s="96"/>
      <c r="G229" s="96"/>
      <c r="H229" s="96"/>
      <c r="I229" s="96"/>
      <c r="J229" s="96"/>
      <c r="K229" s="96"/>
      <c r="L229" s="96"/>
      <c r="M229" s="96"/>
      <c r="N229" s="96"/>
      <c r="O229" s="96"/>
      <c r="P229" s="96"/>
      <c r="Q229" s="96"/>
      <c r="R229" s="96"/>
      <c r="S229" s="96"/>
      <c r="T229" s="96"/>
      <c r="U229" s="96"/>
      <c r="V229" s="96"/>
      <c r="W229" s="96"/>
      <c r="X229" s="96"/>
      <c r="Y229" s="96"/>
      <c r="Z229" s="96"/>
      <c r="AA229" s="96"/>
      <c r="AB229" s="96"/>
      <c r="AC229" s="96"/>
      <c r="AD229" s="96"/>
      <c r="AE229" s="96"/>
      <c r="AF229" s="96"/>
      <c r="AG229" s="96"/>
      <c r="AH229" s="96"/>
      <c r="AI229" s="96"/>
      <c r="AJ229" s="96"/>
      <c r="AK229" s="96"/>
      <c r="AL229" s="96"/>
      <c r="AM229" s="96"/>
      <c r="AN229" s="96"/>
      <c r="AO229" s="96"/>
      <c r="AP229" s="96"/>
      <c r="AQ229" s="96"/>
      <c r="AR229" s="96"/>
      <c r="AS229" s="96"/>
      <c r="AT229" s="96"/>
      <c r="AU229" s="96"/>
      <c r="AV229" s="96"/>
      <c r="AW229" s="96"/>
      <c r="AX229" s="96"/>
      <c r="AY229" s="96"/>
      <c r="AZ229" s="96"/>
      <c r="BA229" s="96"/>
      <c r="BB229" s="96"/>
      <c r="BC229" s="96"/>
      <c r="BD229" s="96"/>
      <c r="BE229" s="96"/>
      <c r="BF229" s="96"/>
      <c r="BG229" s="96"/>
      <c r="BH229" s="96"/>
      <c r="BI229" s="96"/>
      <c r="BJ229" s="96"/>
      <c r="BK229" s="96"/>
      <c r="BL229" s="96"/>
      <c r="BM229" s="96"/>
    </row>
    <row r="230" spans="1:65">
      <c r="A230" s="132">
        <v>45130</v>
      </c>
      <c r="B230" s="96"/>
      <c r="C230" s="96"/>
      <c r="D230" s="96"/>
      <c r="E230" s="96"/>
      <c r="F230" s="96"/>
      <c r="G230" s="96"/>
      <c r="H230" s="96"/>
      <c r="I230" s="96"/>
      <c r="J230" s="96"/>
      <c r="K230" s="96"/>
      <c r="L230" s="96"/>
      <c r="M230" s="96"/>
      <c r="N230" s="96"/>
      <c r="O230" s="96"/>
      <c r="P230" s="96"/>
      <c r="Q230" s="96"/>
      <c r="R230" s="96"/>
      <c r="S230" s="96"/>
      <c r="T230" s="96"/>
      <c r="U230" s="96"/>
      <c r="V230" s="96"/>
      <c r="W230" s="96"/>
      <c r="X230" s="96"/>
      <c r="Y230" s="96"/>
      <c r="Z230" s="96"/>
      <c r="AA230" s="96"/>
      <c r="AB230" s="96"/>
      <c r="AC230" s="96"/>
      <c r="AD230" s="96"/>
      <c r="AE230" s="96"/>
      <c r="AF230" s="96"/>
      <c r="AG230" s="96"/>
      <c r="AH230" s="96"/>
      <c r="AI230" s="96"/>
      <c r="AJ230" s="96"/>
      <c r="AK230" s="96"/>
      <c r="AL230" s="96"/>
      <c r="AM230" s="96"/>
      <c r="AN230" s="96"/>
      <c r="AO230" s="96"/>
      <c r="AP230" s="96"/>
      <c r="AQ230" s="96"/>
      <c r="AR230" s="96"/>
      <c r="AS230" s="96"/>
      <c r="AT230" s="96"/>
      <c r="AU230" s="96"/>
      <c r="AV230" s="96"/>
      <c r="AW230" s="96"/>
      <c r="AX230" s="96"/>
      <c r="AY230" s="96"/>
      <c r="AZ230" s="96"/>
      <c r="BA230" s="96"/>
      <c r="BB230" s="96"/>
      <c r="BC230" s="96"/>
      <c r="BD230" s="96"/>
      <c r="BE230" s="96"/>
      <c r="BF230" s="96"/>
      <c r="BG230" s="96"/>
      <c r="BH230" s="96"/>
      <c r="BI230" s="96"/>
      <c r="BJ230" s="96"/>
      <c r="BK230" s="96"/>
      <c r="BL230" s="96"/>
      <c r="BM230" s="96"/>
    </row>
    <row r="231" spans="1:65">
      <c r="A231" s="132">
        <v>45131</v>
      </c>
      <c r="B231" s="96"/>
      <c r="C231" s="96"/>
      <c r="D231" s="96"/>
      <c r="E231" s="96"/>
      <c r="F231" s="96"/>
      <c r="G231" s="96"/>
      <c r="H231" s="96"/>
      <c r="I231" s="96"/>
      <c r="J231" s="96"/>
      <c r="K231" s="96"/>
      <c r="L231" s="96"/>
      <c r="M231" s="96"/>
      <c r="N231" s="96"/>
      <c r="O231" s="96"/>
      <c r="P231" s="96"/>
      <c r="Q231" s="96"/>
      <c r="R231" s="96"/>
      <c r="S231" s="96"/>
      <c r="T231" s="96"/>
      <c r="U231" s="96"/>
      <c r="V231" s="96"/>
      <c r="W231" s="96"/>
      <c r="X231" s="96"/>
      <c r="Y231" s="96"/>
      <c r="Z231" s="96"/>
      <c r="AA231" s="96"/>
      <c r="AB231" s="96"/>
      <c r="AC231" s="96"/>
      <c r="AD231" s="96"/>
      <c r="AE231" s="96"/>
      <c r="AF231" s="96"/>
      <c r="AG231" s="96"/>
      <c r="AH231" s="96"/>
      <c r="AI231" s="96"/>
      <c r="AJ231" s="96"/>
      <c r="AK231" s="96"/>
      <c r="AL231" s="96"/>
      <c r="AM231" s="96"/>
      <c r="AN231" s="96"/>
      <c r="AO231" s="96"/>
      <c r="AP231" s="96"/>
      <c r="AQ231" s="96"/>
      <c r="AR231" s="96"/>
      <c r="AS231" s="96"/>
      <c r="AT231" s="96"/>
      <c r="AU231" s="96"/>
      <c r="AV231" s="96"/>
      <c r="AW231" s="96"/>
      <c r="AX231" s="96"/>
      <c r="AY231" s="96"/>
      <c r="AZ231" s="96"/>
      <c r="BA231" s="96"/>
      <c r="BB231" s="96"/>
      <c r="BC231" s="96"/>
      <c r="BD231" s="96"/>
      <c r="BE231" s="96"/>
      <c r="BF231" s="96"/>
      <c r="BG231" s="96"/>
      <c r="BH231" s="96"/>
      <c r="BI231" s="96"/>
      <c r="BJ231" s="96"/>
      <c r="BK231" s="96"/>
      <c r="BL231" s="96"/>
      <c r="BM231" s="96"/>
    </row>
    <row r="232" spans="1:65">
      <c r="A232" s="132">
        <v>45132</v>
      </c>
      <c r="B232" s="96"/>
      <c r="C232" s="96"/>
      <c r="D232" s="96"/>
      <c r="E232" s="96"/>
      <c r="F232" s="96"/>
      <c r="G232" s="96"/>
      <c r="H232" s="96"/>
      <c r="I232" s="96"/>
      <c r="J232" s="96"/>
      <c r="K232" s="96"/>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96"/>
      <c r="AI232" s="96"/>
      <c r="AJ232" s="96"/>
      <c r="AK232" s="96"/>
      <c r="AL232" s="96"/>
      <c r="AM232" s="96"/>
      <c r="AN232" s="96"/>
      <c r="AO232" s="96"/>
      <c r="AP232" s="96"/>
      <c r="AQ232" s="96"/>
      <c r="AR232" s="96"/>
      <c r="AS232" s="96"/>
      <c r="AT232" s="96"/>
      <c r="AU232" s="96"/>
      <c r="AV232" s="96"/>
      <c r="AW232" s="96"/>
      <c r="AX232" s="96"/>
      <c r="AY232" s="96"/>
      <c r="AZ232" s="96"/>
      <c r="BA232" s="96"/>
      <c r="BB232" s="96"/>
      <c r="BC232" s="96"/>
      <c r="BD232" s="96"/>
      <c r="BE232" s="96"/>
      <c r="BF232" s="96"/>
      <c r="BG232" s="96"/>
      <c r="BH232" s="96"/>
      <c r="BI232" s="96"/>
      <c r="BJ232" s="96"/>
      <c r="BK232" s="96"/>
      <c r="BL232" s="96"/>
      <c r="BM232" s="96"/>
    </row>
    <row r="233" spans="1:65">
      <c r="A233" s="132">
        <v>45133</v>
      </c>
      <c r="B233" s="96"/>
      <c r="C233" s="96"/>
      <c r="D233" s="96"/>
      <c r="E233" s="96"/>
      <c r="F233" s="96"/>
      <c r="G233" s="96"/>
      <c r="H233" s="96"/>
      <c r="I233" s="96"/>
      <c r="J233" s="96"/>
      <c r="K233" s="96"/>
      <c r="L233" s="96"/>
      <c r="M233" s="96"/>
      <c r="N233" s="96"/>
      <c r="O233" s="96"/>
      <c r="P233" s="96"/>
      <c r="Q233" s="96"/>
      <c r="R233" s="96"/>
      <c r="S233" s="96"/>
      <c r="T233" s="96"/>
      <c r="U233" s="96"/>
      <c r="V233" s="96"/>
      <c r="W233" s="96"/>
      <c r="X233" s="96"/>
      <c r="Y233" s="96"/>
      <c r="Z233" s="96"/>
      <c r="AA233" s="96"/>
      <c r="AB233" s="96"/>
      <c r="AC233" s="96"/>
      <c r="AD233" s="96"/>
      <c r="AE233" s="96"/>
      <c r="AF233" s="96"/>
      <c r="AG233" s="96"/>
      <c r="AH233" s="96"/>
      <c r="AI233" s="96"/>
      <c r="AJ233" s="96"/>
      <c r="AK233" s="96"/>
      <c r="AL233" s="96"/>
      <c r="AM233" s="96"/>
      <c r="AN233" s="96"/>
      <c r="AO233" s="96"/>
      <c r="AP233" s="96"/>
      <c r="AQ233" s="96"/>
      <c r="AR233" s="96"/>
      <c r="AS233" s="96"/>
      <c r="AT233" s="96"/>
      <c r="AU233" s="96"/>
      <c r="AV233" s="96"/>
      <c r="AW233" s="96"/>
      <c r="AX233" s="96"/>
      <c r="AY233" s="96"/>
      <c r="AZ233" s="96"/>
      <c r="BA233" s="96"/>
      <c r="BB233" s="96"/>
      <c r="BC233" s="96"/>
      <c r="BD233" s="96"/>
      <c r="BE233" s="96"/>
      <c r="BF233" s="96"/>
      <c r="BG233" s="96"/>
      <c r="BH233" s="96"/>
      <c r="BI233" s="96"/>
      <c r="BJ233" s="96"/>
      <c r="BK233" s="96"/>
      <c r="BL233" s="96"/>
      <c r="BM233" s="96"/>
    </row>
    <row r="234" spans="1:65">
      <c r="A234" s="132">
        <v>45134</v>
      </c>
      <c r="B234" s="96"/>
      <c r="C234" s="96"/>
      <c r="D234" s="96"/>
      <c r="E234" s="96"/>
      <c r="F234" s="96"/>
      <c r="G234" s="96"/>
      <c r="H234" s="96"/>
      <c r="I234" s="96"/>
      <c r="J234" s="96"/>
      <c r="K234" s="96"/>
      <c r="L234" s="96"/>
      <c r="M234" s="96"/>
      <c r="N234" s="96"/>
      <c r="O234" s="96"/>
      <c r="P234" s="96"/>
      <c r="Q234" s="96"/>
      <c r="R234" s="96"/>
      <c r="S234" s="96"/>
      <c r="T234" s="96"/>
      <c r="U234" s="96"/>
      <c r="V234" s="96"/>
      <c r="W234" s="96"/>
      <c r="X234" s="96"/>
      <c r="Y234" s="96"/>
      <c r="Z234" s="96"/>
      <c r="AA234" s="96"/>
      <c r="AB234" s="96"/>
      <c r="AC234" s="96"/>
      <c r="AD234" s="96"/>
      <c r="AE234" s="96"/>
      <c r="AF234" s="96"/>
      <c r="AG234" s="96"/>
      <c r="AH234" s="96"/>
      <c r="AI234" s="96"/>
      <c r="AJ234" s="96"/>
      <c r="AK234" s="96"/>
      <c r="AL234" s="96"/>
      <c r="AM234" s="96"/>
      <c r="AN234" s="96"/>
      <c r="AO234" s="96"/>
      <c r="AP234" s="96"/>
      <c r="AQ234" s="96"/>
      <c r="AR234" s="96"/>
      <c r="AS234" s="96"/>
      <c r="AT234" s="96"/>
      <c r="AU234" s="96"/>
      <c r="AV234" s="96"/>
      <c r="AW234" s="96"/>
      <c r="AX234" s="96"/>
      <c r="AY234" s="96"/>
      <c r="AZ234" s="96"/>
      <c r="BA234" s="96"/>
      <c r="BB234" s="96"/>
      <c r="BC234" s="96"/>
      <c r="BD234" s="96"/>
      <c r="BE234" s="96"/>
      <c r="BF234" s="96"/>
      <c r="BG234" s="96"/>
      <c r="BH234" s="96"/>
      <c r="BI234" s="96"/>
      <c r="BJ234" s="96"/>
      <c r="BK234" s="96"/>
      <c r="BL234" s="96"/>
      <c r="BM234" s="96"/>
    </row>
    <row r="235" spans="1:65">
      <c r="A235" s="132">
        <v>45135</v>
      </c>
    </row>
    <row r="236" spans="1:65">
      <c r="A236" s="132">
        <v>45136</v>
      </c>
    </row>
    <row r="237" spans="1:65">
      <c r="A237" s="132">
        <v>45137</v>
      </c>
      <c r="B237" s="68">
        <v>12</v>
      </c>
      <c r="C237" s="68" t="s">
        <v>1751</v>
      </c>
      <c r="D237" s="68" t="s">
        <v>1751</v>
      </c>
      <c r="E237" s="68">
        <v>4</v>
      </c>
      <c r="F237" s="68">
        <v>3</v>
      </c>
      <c r="G237" s="68">
        <v>2</v>
      </c>
      <c r="H237" s="68">
        <v>1</v>
      </c>
      <c r="I237" s="68">
        <v>2</v>
      </c>
      <c r="J237" s="68" t="s">
        <v>1751</v>
      </c>
      <c r="K237" s="68">
        <v>1</v>
      </c>
      <c r="L237" s="68">
        <v>12</v>
      </c>
      <c r="M237" s="68" t="s">
        <v>1751</v>
      </c>
      <c r="N237" s="68" t="s">
        <v>1751</v>
      </c>
      <c r="O237" s="68">
        <v>2</v>
      </c>
      <c r="P237" s="68" t="s">
        <v>1751</v>
      </c>
      <c r="Q237" s="68" t="s">
        <v>1751</v>
      </c>
      <c r="R237" s="68">
        <v>1</v>
      </c>
      <c r="S237" s="68" t="s">
        <v>1751</v>
      </c>
      <c r="T237" s="68" t="s">
        <v>1751</v>
      </c>
      <c r="U237" s="68" t="s">
        <v>1751</v>
      </c>
      <c r="V237" s="68" t="s">
        <v>1751</v>
      </c>
      <c r="W237" s="68" t="s">
        <v>1751</v>
      </c>
      <c r="X237" s="68" t="s">
        <v>1751</v>
      </c>
      <c r="Y237" s="68" t="s">
        <v>1751</v>
      </c>
      <c r="Z237" s="68" t="s">
        <v>1751</v>
      </c>
      <c r="AA237" s="68" t="s">
        <v>1751</v>
      </c>
      <c r="AB237" s="68" t="s">
        <v>1751</v>
      </c>
      <c r="AC237" s="68" t="s">
        <v>1751</v>
      </c>
      <c r="AD237" s="68" t="s">
        <v>1751</v>
      </c>
      <c r="AE237" s="68" t="s">
        <v>1751</v>
      </c>
      <c r="AF237" s="68" t="s">
        <v>1751</v>
      </c>
      <c r="AG237" s="68" t="s">
        <v>1751</v>
      </c>
      <c r="AH237" s="68" t="s">
        <v>1751</v>
      </c>
      <c r="AI237" s="68" t="s">
        <v>1751</v>
      </c>
      <c r="AJ237" s="68" t="s">
        <v>1751</v>
      </c>
      <c r="AK237" s="68">
        <v>2</v>
      </c>
      <c r="AL237" s="68" t="s">
        <v>1751</v>
      </c>
      <c r="AM237" s="68" t="s">
        <v>1751</v>
      </c>
      <c r="AN237" s="68" t="s">
        <v>1751</v>
      </c>
      <c r="AO237" s="68" t="s">
        <v>1751</v>
      </c>
      <c r="AP237" s="68" t="s">
        <v>1751</v>
      </c>
      <c r="AQ237" s="68" t="s">
        <v>1751</v>
      </c>
      <c r="AR237" s="68">
        <v>4</v>
      </c>
      <c r="AS237" s="68" t="s">
        <v>1751</v>
      </c>
      <c r="AT237" s="68" t="s">
        <v>1751</v>
      </c>
      <c r="AU237" s="68" t="s">
        <v>1751</v>
      </c>
      <c r="AV237" s="68" t="s">
        <v>1751</v>
      </c>
      <c r="AW237" s="68" t="s">
        <v>1751</v>
      </c>
      <c r="AX237" s="68" t="s">
        <v>1751</v>
      </c>
      <c r="AY237" s="68">
        <v>2</v>
      </c>
      <c r="AZ237" s="68">
        <v>1</v>
      </c>
      <c r="BA237" s="68" t="s">
        <v>1751</v>
      </c>
      <c r="BB237" s="68" t="s">
        <v>1751</v>
      </c>
      <c r="BC237" s="68" t="s">
        <v>1751</v>
      </c>
      <c r="BD237" s="68" t="s">
        <v>1751</v>
      </c>
      <c r="BE237" s="68" t="s">
        <v>1751</v>
      </c>
      <c r="BF237" s="68" t="s">
        <v>1751</v>
      </c>
      <c r="BG237" s="68" t="s">
        <v>1751</v>
      </c>
      <c r="BH237" s="68" t="s">
        <v>1751</v>
      </c>
      <c r="BI237" s="68" t="s">
        <v>1751</v>
      </c>
      <c r="BM237" s="68" t="s">
        <v>1751</v>
      </c>
    </row>
    <row r="238" spans="1:65">
      <c r="A238" s="132">
        <v>45138</v>
      </c>
      <c r="B238" s="68">
        <v>1</v>
      </c>
      <c r="C238" s="68" t="s">
        <v>1751</v>
      </c>
      <c r="D238" s="68" t="s">
        <v>1751</v>
      </c>
      <c r="E238" s="68">
        <v>1</v>
      </c>
      <c r="F238" s="68">
        <v>2</v>
      </c>
      <c r="G238" s="68">
        <v>1</v>
      </c>
      <c r="H238" s="68" t="s">
        <v>1751</v>
      </c>
      <c r="I238" s="68" t="s">
        <v>1751</v>
      </c>
      <c r="J238" s="68">
        <v>6</v>
      </c>
      <c r="K238" s="68" t="s">
        <v>1751</v>
      </c>
      <c r="L238" s="68">
        <v>4</v>
      </c>
      <c r="M238" s="68" t="s">
        <v>1751</v>
      </c>
      <c r="N238" s="68" t="s">
        <v>1751</v>
      </c>
      <c r="O238" s="68" t="s">
        <v>1751</v>
      </c>
      <c r="P238" s="68" t="s">
        <v>1751</v>
      </c>
      <c r="Q238" s="68" t="s">
        <v>1751</v>
      </c>
      <c r="R238" s="68">
        <v>1</v>
      </c>
      <c r="S238" s="68" t="s">
        <v>1751</v>
      </c>
      <c r="T238" s="68" t="s">
        <v>1751</v>
      </c>
      <c r="U238" s="68" t="s">
        <v>1751</v>
      </c>
      <c r="V238" s="68" t="s">
        <v>1751</v>
      </c>
      <c r="W238" s="68" t="s">
        <v>1751</v>
      </c>
      <c r="X238" s="68" t="s">
        <v>1751</v>
      </c>
      <c r="Y238" s="68" t="s">
        <v>1751</v>
      </c>
      <c r="Z238" s="68" t="s">
        <v>1751</v>
      </c>
      <c r="AA238" s="68" t="s">
        <v>1751</v>
      </c>
      <c r="AB238" s="68" t="s">
        <v>1751</v>
      </c>
      <c r="AC238" s="68" t="s">
        <v>1751</v>
      </c>
      <c r="AD238" s="68" t="s">
        <v>1751</v>
      </c>
      <c r="AE238" s="68" t="s">
        <v>1751</v>
      </c>
      <c r="AF238" s="68" t="s">
        <v>1751</v>
      </c>
      <c r="AG238" s="68" t="s">
        <v>1751</v>
      </c>
      <c r="AH238" s="68" t="s">
        <v>1751</v>
      </c>
      <c r="AI238" s="68" t="s">
        <v>1751</v>
      </c>
      <c r="AJ238" s="68" t="s">
        <v>1751</v>
      </c>
      <c r="AK238" s="68" t="s">
        <v>1751</v>
      </c>
      <c r="AL238" s="68" t="s">
        <v>1751</v>
      </c>
      <c r="AM238" s="68" t="s">
        <v>1751</v>
      </c>
      <c r="AN238" s="68" t="s">
        <v>1751</v>
      </c>
      <c r="AO238" s="68" t="s">
        <v>1751</v>
      </c>
      <c r="AP238" s="68" t="s">
        <v>1751</v>
      </c>
      <c r="AQ238" s="68">
        <v>2</v>
      </c>
      <c r="AR238" s="68" t="s">
        <v>1751</v>
      </c>
      <c r="AS238" s="68" t="s">
        <v>1751</v>
      </c>
      <c r="AT238" s="68" t="s">
        <v>1751</v>
      </c>
      <c r="AU238" s="68" t="s">
        <v>1751</v>
      </c>
      <c r="AV238" s="68" t="s">
        <v>1751</v>
      </c>
      <c r="AW238" s="68" t="s">
        <v>1751</v>
      </c>
      <c r="AX238" s="68" t="s">
        <v>1751</v>
      </c>
      <c r="AY238" s="68" t="s">
        <v>1751</v>
      </c>
      <c r="AZ238" s="68" t="s">
        <v>1751</v>
      </c>
      <c r="BA238" s="68" t="s">
        <v>1751</v>
      </c>
      <c r="BB238" s="68">
        <v>1</v>
      </c>
      <c r="BC238" s="68" t="s">
        <v>1751</v>
      </c>
      <c r="BD238" s="68" t="s">
        <v>1751</v>
      </c>
      <c r="BE238" s="68" t="s">
        <v>1751</v>
      </c>
      <c r="BF238" s="68" t="s">
        <v>1751</v>
      </c>
      <c r="BG238" s="68" t="s">
        <v>1751</v>
      </c>
      <c r="BH238" s="68" t="s">
        <v>1751</v>
      </c>
      <c r="BI238" s="68" t="s">
        <v>1751</v>
      </c>
      <c r="BM238" s="68" t="s">
        <v>1751</v>
      </c>
    </row>
    <row r="239" spans="1:65">
      <c r="A239" s="132">
        <v>45139</v>
      </c>
      <c r="B239" s="68">
        <v>2</v>
      </c>
      <c r="C239" s="68" t="s">
        <v>1751</v>
      </c>
      <c r="D239" s="68" t="s">
        <v>1751</v>
      </c>
      <c r="E239" s="68">
        <v>1</v>
      </c>
      <c r="F239" s="68">
        <v>2</v>
      </c>
      <c r="G239" s="68">
        <v>1</v>
      </c>
      <c r="H239" s="68" t="s">
        <v>1751</v>
      </c>
      <c r="I239" s="68" t="s">
        <v>1751</v>
      </c>
      <c r="J239" s="68">
        <v>4</v>
      </c>
      <c r="K239" s="68" t="s">
        <v>1751</v>
      </c>
      <c r="L239" s="68" t="s">
        <v>1751</v>
      </c>
      <c r="M239" s="68" t="s">
        <v>1751</v>
      </c>
      <c r="N239" s="68" t="s">
        <v>1751</v>
      </c>
      <c r="O239" s="68">
        <v>4</v>
      </c>
      <c r="P239" s="68" t="s">
        <v>1751</v>
      </c>
      <c r="Q239" s="68" t="s">
        <v>1751</v>
      </c>
      <c r="R239" s="68">
        <v>3</v>
      </c>
      <c r="S239" s="68" t="s">
        <v>1751</v>
      </c>
      <c r="T239" s="68" t="s">
        <v>1751</v>
      </c>
      <c r="U239" s="68">
        <v>5</v>
      </c>
      <c r="V239" s="68" t="s">
        <v>1751</v>
      </c>
      <c r="W239" s="68" t="s">
        <v>1751</v>
      </c>
      <c r="X239" s="68" t="s">
        <v>1751</v>
      </c>
      <c r="Y239" s="68" t="s">
        <v>1751</v>
      </c>
      <c r="Z239" s="68" t="s">
        <v>1751</v>
      </c>
      <c r="AA239" s="68" t="s">
        <v>1751</v>
      </c>
      <c r="AB239" s="68" t="s">
        <v>1751</v>
      </c>
      <c r="AC239" s="68" t="s">
        <v>1751</v>
      </c>
      <c r="AD239" s="68" t="s">
        <v>1751</v>
      </c>
      <c r="AE239" s="68" t="s">
        <v>1751</v>
      </c>
      <c r="AF239" s="68" t="s">
        <v>1751</v>
      </c>
      <c r="AG239" s="68" t="s">
        <v>1751</v>
      </c>
      <c r="AH239" s="68" t="s">
        <v>1751</v>
      </c>
      <c r="AI239" s="68" t="s">
        <v>1751</v>
      </c>
      <c r="AJ239" s="68" t="s">
        <v>1751</v>
      </c>
      <c r="AK239" s="68">
        <v>4</v>
      </c>
      <c r="AL239" s="68" t="s">
        <v>1751</v>
      </c>
      <c r="AM239" s="68" t="s">
        <v>1751</v>
      </c>
      <c r="AN239" s="68" t="s">
        <v>1751</v>
      </c>
      <c r="AO239" s="68" t="s">
        <v>1751</v>
      </c>
      <c r="AP239" s="68" t="s">
        <v>1751</v>
      </c>
      <c r="AQ239" s="68" t="s">
        <v>1751</v>
      </c>
      <c r="AR239" s="68" t="s">
        <v>1751</v>
      </c>
      <c r="AS239" s="68" t="s">
        <v>1751</v>
      </c>
      <c r="AT239" s="68" t="s">
        <v>1751</v>
      </c>
      <c r="AU239" s="68" t="s">
        <v>1751</v>
      </c>
      <c r="AV239" s="68" t="s">
        <v>1751</v>
      </c>
      <c r="AW239" s="68" t="s">
        <v>1751</v>
      </c>
      <c r="AX239" s="68" t="s">
        <v>1751</v>
      </c>
      <c r="AY239" s="68">
        <v>3</v>
      </c>
      <c r="AZ239" s="68" t="s">
        <v>1751</v>
      </c>
      <c r="BA239" s="68" t="s">
        <v>1751</v>
      </c>
      <c r="BB239" s="68" t="s">
        <v>1751</v>
      </c>
      <c r="BC239" s="68" t="s">
        <v>1751</v>
      </c>
      <c r="BD239" s="68" t="s">
        <v>1751</v>
      </c>
      <c r="BE239" s="68" t="s">
        <v>1751</v>
      </c>
      <c r="BF239" s="68" t="s">
        <v>1751</v>
      </c>
      <c r="BG239" s="68" t="s">
        <v>1751</v>
      </c>
      <c r="BH239" s="68" t="s">
        <v>1751</v>
      </c>
      <c r="BI239" s="68" t="s">
        <v>1751</v>
      </c>
      <c r="BM239" s="68" t="s">
        <v>1751</v>
      </c>
    </row>
    <row r="240" spans="1:65">
      <c r="A240" s="132">
        <v>45140</v>
      </c>
      <c r="B240" s="68" t="s">
        <v>1751</v>
      </c>
      <c r="C240" s="68" t="s">
        <v>1751</v>
      </c>
      <c r="D240" s="68" t="s">
        <v>1751</v>
      </c>
      <c r="E240" s="68">
        <v>1</v>
      </c>
      <c r="F240" s="68">
        <v>1</v>
      </c>
      <c r="G240" s="68" t="s">
        <v>1751</v>
      </c>
      <c r="H240" s="68" t="s">
        <v>1751</v>
      </c>
      <c r="I240" s="68" t="s">
        <v>1751</v>
      </c>
      <c r="J240" s="68">
        <v>1</v>
      </c>
      <c r="K240" s="68" t="s">
        <v>1751</v>
      </c>
      <c r="L240" s="68">
        <v>2</v>
      </c>
      <c r="M240" s="68" t="s">
        <v>1751</v>
      </c>
      <c r="N240" s="68" t="s">
        <v>1751</v>
      </c>
      <c r="O240" s="68">
        <v>1</v>
      </c>
      <c r="P240" s="68" t="s">
        <v>1751</v>
      </c>
      <c r="Q240" s="68" t="s">
        <v>1751</v>
      </c>
      <c r="R240" s="68">
        <v>8</v>
      </c>
      <c r="S240" s="68" t="s">
        <v>1751</v>
      </c>
      <c r="T240" s="68" t="s">
        <v>1751</v>
      </c>
      <c r="U240" s="68">
        <v>2</v>
      </c>
      <c r="V240" s="68" t="s">
        <v>1751</v>
      </c>
      <c r="W240" s="68" t="s">
        <v>1751</v>
      </c>
      <c r="X240" s="68" t="s">
        <v>1751</v>
      </c>
      <c r="Y240" s="68" t="s">
        <v>1751</v>
      </c>
      <c r="Z240" s="68" t="s">
        <v>1751</v>
      </c>
      <c r="AA240" s="68" t="s">
        <v>1751</v>
      </c>
      <c r="AB240" s="68" t="s">
        <v>1751</v>
      </c>
      <c r="AC240" s="68" t="s">
        <v>1751</v>
      </c>
      <c r="AD240" s="68" t="s">
        <v>1751</v>
      </c>
      <c r="AE240" s="68" t="s">
        <v>1751</v>
      </c>
      <c r="AF240" s="68" t="s">
        <v>1751</v>
      </c>
      <c r="AG240" s="68" t="s">
        <v>1751</v>
      </c>
      <c r="AH240" s="68" t="s">
        <v>1751</v>
      </c>
      <c r="AI240" s="68" t="s">
        <v>1751</v>
      </c>
      <c r="AJ240" s="68" t="s">
        <v>1751</v>
      </c>
      <c r="AK240" s="68">
        <v>3</v>
      </c>
      <c r="AL240" s="68" t="s">
        <v>1751</v>
      </c>
      <c r="AM240" s="68" t="s">
        <v>1751</v>
      </c>
      <c r="AN240" s="68" t="s">
        <v>1751</v>
      </c>
      <c r="AO240" s="68" t="s">
        <v>1751</v>
      </c>
      <c r="AP240" s="68" t="s">
        <v>1751</v>
      </c>
      <c r="AQ240" s="68" t="s">
        <v>1751</v>
      </c>
      <c r="AR240" s="68" t="s">
        <v>1751</v>
      </c>
      <c r="AS240" s="68" t="s">
        <v>1751</v>
      </c>
      <c r="AT240" s="68" t="s">
        <v>1751</v>
      </c>
      <c r="AU240" s="68" t="s">
        <v>1751</v>
      </c>
      <c r="AV240" s="68" t="s">
        <v>1751</v>
      </c>
      <c r="AW240" s="68" t="s">
        <v>1751</v>
      </c>
      <c r="AX240" s="68" t="s">
        <v>1751</v>
      </c>
      <c r="AY240" s="68" t="s">
        <v>1751</v>
      </c>
      <c r="AZ240" s="68" t="s">
        <v>1751</v>
      </c>
      <c r="BA240" s="68" t="s">
        <v>1751</v>
      </c>
      <c r="BB240" s="68" t="s">
        <v>1751</v>
      </c>
      <c r="BC240" s="68" t="s">
        <v>1751</v>
      </c>
      <c r="BD240" s="68" t="s">
        <v>1751</v>
      </c>
      <c r="BE240" s="68" t="s">
        <v>1751</v>
      </c>
      <c r="BF240" s="68" t="s">
        <v>1751</v>
      </c>
      <c r="BG240" s="68" t="s">
        <v>1751</v>
      </c>
      <c r="BH240" s="68" t="s">
        <v>1751</v>
      </c>
      <c r="BI240" s="68" t="s">
        <v>1751</v>
      </c>
      <c r="BM240" s="68" t="s">
        <v>1751</v>
      </c>
    </row>
    <row r="241" spans="1:65">
      <c r="A241" s="132">
        <v>45141</v>
      </c>
      <c r="B241" s="68" t="s">
        <v>1751</v>
      </c>
      <c r="C241" s="68" t="s">
        <v>1751</v>
      </c>
      <c r="D241" s="68" t="s">
        <v>1751</v>
      </c>
      <c r="E241" s="68" t="s">
        <v>1751</v>
      </c>
      <c r="F241" s="68" t="s">
        <v>1751</v>
      </c>
      <c r="G241" s="68" t="s">
        <v>1751</v>
      </c>
      <c r="H241" s="68" t="s">
        <v>1751</v>
      </c>
      <c r="I241" s="68">
        <v>1</v>
      </c>
      <c r="J241" s="68">
        <v>1</v>
      </c>
      <c r="K241" s="68">
        <v>1</v>
      </c>
      <c r="L241" s="68">
        <v>5</v>
      </c>
      <c r="M241" s="68" t="s">
        <v>1751</v>
      </c>
      <c r="N241" s="68" t="s">
        <v>1751</v>
      </c>
      <c r="O241" s="68" t="s">
        <v>1751</v>
      </c>
      <c r="P241" s="68" t="s">
        <v>1751</v>
      </c>
      <c r="Q241" s="68">
        <v>2</v>
      </c>
      <c r="R241" s="68" t="s">
        <v>1751</v>
      </c>
      <c r="S241" s="68" t="s">
        <v>1751</v>
      </c>
      <c r="T241" s="68" t="s">
        <v>1751</v>
      </c>
      <c r="U241" s="68" t="s">
        <v>1751</v>
      </c>
      <c r="V241" s="68" t="s">
        <v>1751</v>
      </c>
      <c r="W241" s="68" t="s">
        <v>1751</v>
      </c>
      <c r="X241" s="68" t="s">
        <v>1751</v>
      </c>
      <c r="Y241" s="68" t="s">
        <v>1751</v>
      </c>
      <c r="Z241" s="68" t="s">
        <v>1751</v>
      </c>
      <c r="AA241" s="68" t="s">
        <v>1751</v>
      </c>
      <c r="AB241" s="68" t="s">
        <v>1751</v>
      </c>
      <c r="AC241" s="68" t="s">
        <v>1751</v>
      </c>
      <c r="AD241" s="68" t="s">
        <v>1751</v>
      </c>
      <c r="AE241" s="68" t="s">
        <v>1751</v>
      </c>
      <c r="AF241" s="68" t="s">
        <v>1751</v>
      </c>
      <c r="AG241" s="68" t="s">
        <v>1751</v>
      </c>
      <c r="AH241" s="68" t="s">
        <v>1751</v>
      </c>
      <c r="AI241" s="68" t="s">
        <v>1751</v>
      </c>
      <c r="AJ241" s="68" t="s">
        <v>1751</v>
      </c>
      <c r="AK241" s="68">
        <v>2</v>
      </c>
      <c r="AL241" s="68" t="s">
        <v>1751</v>
      </c>
      <c r="AM241" s="68" t="s">
        <v>1751</v>
      </c>
      <c r="AN241" s="68" t="s">
        <v>1751</v>
      </c>
      <c r="AO241" s="68" t="s">
        <v>1751</v>
      </c>
      <c r="AP241" s="68" t="s">
        <v>1751</v>
      </c>
      <c r="AQ241" s="68" t="s">
        <v>1751</v>
      </c>
      <c r="AR241" s="68" t="s">
        <v>1751</v>
      </c>
      <c r="AS241" s="68" t="s">
        <v>1751</v>
      </c>
      <c r="AT241" s="68" t="s">
        <v>1751</v>
      </c>
      <c r="AU241" s="68" t="s">
        <v>1751</v>
      </c>
      <c r="AV241" s="68" t="s">
        <v>1751</v>
      </c>
      <c r="AW241" s="68" t="s">
        <v>1751</v>
      </c>
      <c r="AX241" s="68" t="s">
        <v>1751</v>
      </c>
      <c r="AY241" s="68" t="s">
        <v>1751</v>
      </c>
      <c r="AZ241" s="68" t="s">
        <v>1751</v>
      </c>
      <c r="BA241" s="68" t="s">
        <v>1751</v>
      </c>
      <c r="BB241" s="68" t="s">
        <v>1751</v>
      </c>
      <c r="BC241" s="68" t="s">
        <v>1751</v>
      </c>
      <c r="BD241" s="68" t="s">
        <v>1751</v>
      </c>
      <c r="BE241" s="68" t="s">
        <v>1751</v>
      </c>
      <c r="BF241" s="68" t="s">
        <v>1751</v>
      </c>
      <c r="BG241" s="68" t="s">
        <v>1751</v>
      </c>
      <c r="BH241" s="68" t="s">
        <v>1751</v>
      </c>
      <c r="BI241" s="68" t="s">
        <v>1751</v>
      </c>
      <c r="BM241" s="68" t="s">
        <v>1751</v>
      </c>
    </row>
    <row r="242" spans="1:65">
      <c r="A242" s="132">
        <v>45142</v>
      </c>
      <c r="B242" s="68" t="s">
        <v>1751</v>
      </c>
      <c r="C242" s="68" t="s">
        <v>1751</v>
      </c>
      <c r="D242" s="68" t="s">
        <v>1751</v>
      </c>
      <c r="E242" s="68" t="s">
        <v>1751</v>
      </c>
      <c r="F242" s="68" t="s">
        <v>1751</v>
      </c>
      <c r="G242" s="68" t="s">
        <v>1751</v>
      </c>
      <c r="H242" s="68" t="s">
        <v>1751</v>
      </c>
      <c r="I242" s="68" t="s">
        <v>1751</v>
      </c>
      <c r="J242" s="68" t="s">
        <v>1751</v>
      </c>
      <c r="K242" s="68" t="s">
        <v>1751</v>
      </c>
      <c r="L242" s="68" t="s">
        <v>1751</v>
      </c>
      <c r="M242" s="68" t="s">
        <v>1751</v>
      </c>
      <c r="N242" s="68" t="s">
        <v>1751</v>
      </c>
      <c r="O242" s="68" t="s">
        <v>1751</v>
      </c>
      <c r="P242" s="68" t="s">
        <v>1751</v>
      </c>
      <c r="Q242" s="68" t="s">
        <v>1751</v>
      </c>
      <c r="R242" s="68" t="s">
        <v>1751</v>
      </c>
      <c r="S242" s="68" t="s">
        <v>1751</v>
      </c>
      <c r="T242" s="68" t="s">
        <v>1751</v>
      </c>
      <c r="U242" s="68" t="s">
        <v>1751</v>
      </c>
      <c r="V242" s="68" t="s">
        <v>1751</v>
      </c>
      <c r="W242" s="68" t="s">
        <v>1751</v>
      </c>
      <c r="X242" s="68" t="s">
        <v>1751</v>
      </c>
      <c r="Y242" s="68" t="s">
        <v>1751</v>
      </c>
      <c r="Z242" s="68" t="s">
        <v>1751</v>
      </c>
      <c r="AA242" s="68" t="s">
        <v>1751</v>
      </c>
      <c r="AB242" s="68" t="s">
        <v>1751</v>
      </c>
      <c r="AC242" s="68" t="s">
        <v>1751</v>
      </c>
      <c r="AD242" s="68" t="s">
        <v>1751</v>
      </c>
      <c r="AE242" s="68" t="s">
        <v>1751</v>
      </c>
      <c r="AF242" s="68" t="s">
        <v>1751</v>
      </c>
      <c r="AG242" s="68" t="s">
        <v>1751</v>
      </c>
      <c r="AH242" s="68" t="s">
        <v>1751</v>
      </c>
      <c r="AI242" s="68" t="s">
        <v>1751</v>
      </c>
      <c r="AJ242" s="68" t="s">
        <v>1751</v>
      </c>
      <c r="AK242" s="68" t="s">
        <v>1751</v>
      </c>
      <c r="AL242" s="68" t="s">
        <v>1751</v>
      </c>
      <c r="AM242" s="68" t="s">
        <v>1751</v>
      </c>
      <c r="AN242" s="68" t="s">
        <v>1751</v>
      </c>
      <c r="AO242" s="68" t="s">
        <v>1751</v>
      </c>
      <c r="AP242" s="68" t="s">
        <v>1751</v>
      </c>
      <c r="AQ242" s="68" t="s">
        <v>1751</v>
      </c>
      <c r="AR242" s="68" t="s">
        <v>1751</v>
      </c>
      <c r="AS242" s="68" t="s">
        <v>1751</v>
      </c>
      <c r="AT242" s="68" t="s">
        <v>1751</v>
      </c>
      <c r="AU242" s="68" t="s">
        <v>1751</v>
      </c>
      <c r="AV242" s="68" t="s">
        <v>1751</v>
      </c>
      <c r="AW242" s="68" t="s">
        <v>1751</v>
      </c>
      <c r="AX242" s="68" t="s">
        <v>1751</v>
      </c>
      <c r="AY242" s="68" t="s">
        <v>1751</v>
      </c>
      <c r="AZ242" s="68" t="s">
        <v>1751</v>
      </c>
      <c r="BA242" s="68" t="s">
        <v>1751</v>
      </c>
      <c r="BB242" s="68" t="s">
        <v>1751</v>
      </c>
      <c r="BC242" s="68" t="s">
        <v>1751</v>
      </c>
      <c r="BD242" s="68" t="s">
        <v>1751</v>
      </c>
      <c r="BE242" s="68" t="s">
        <v>1751</v>
      </c>
      <c r="BF242" s="68" t="s">
        <v>1751</v>
      </c>
      <c r="BG242" s="68" t="s">
        <v>1751</v>
      </c>
      <c r="BH242" s="68" t="s">
        <v>1751</v>
      </c>
      <c r="BI242" s="68" t="s">
        <v>1751</v>
      </c>
      <c r="BM242" s="68" t="s">
        <v>1751</v>
      </c>
    </row>
    <row r="243" spans="1:65">
      <c r="A243" s="132">
        <v>45143</v>
      </c>
      <c r="B243" s="68" t="s">
        <v>1751</v>
      </c>
      <c r="C243" s="68" t="s">
        <v>1751</v>
      </c>
      <c r="D243" s="68" t="s">
        <v>1751</v>
      </c>
      <c r="E243" s="68" t="s">
        <v>1751</v>
      </c>
      <c r="F243" s="68" t="s">
        <v>1751</v>
      </c>
      <c r="G243" s="68" t="s">
        <v>1751</v>
      </c>
      <c r="H243" s="68" t="s">
        <v>1751</v>
      </c>
      <c r="I243" s="68" t="s">
        <v>1751</v>
      </c>
      <c r="J243" s="68" t="s">
        <v>1751</v>
      </c>
      <c r="K243" s="68" t="s">
        <v>1751</v>
      </c>
      <c r="L243" s="68" t="s">
        <v>1751</v>
      </c>
      <c r="M243" s="68" t="s">
        <v>1751</v>
      </c>
      <c r="N243" s="68" t="s">
        <v>1751</v>
      </c>
      <c r="O243" s="68" t="s">
        <v>1751</v>
      </c>
      <c r="P243" s="68" t="s">
        <v>1751</v>
      </c>
      <c r="Q243" s="68" t="s">
        <v>1751</v>
      </c>
      <c r="R243" s="68" t="s">
        <v>1751</v>
      </c>
      <c r="S243" s="68" t="s">
        <v>1751</v>
      </c>
      <c r="T243" s="68" t="s">
        <v>1751</v>
      </c>
      <c r="U243" s="68" t="s">
        <v>1751</v>
      </c>
      <c r="V243" s="68" t="s">
        <v>1751</v>
      </c>
      <c r="W243" s="68" t="s">
        <v>1751</v>
      </c>
      <c r="X243" s="68" t="s">
        <v>1751</v>
      </c>
      <c r="Y243" s="68" t="s">
        <v>1751</v>
      </c>
      <c r="Z243" s="68" t="s">
        <v>1751</v>
      </c>
      <c r="AA243" s="68" t="s">
        <v>1751</v>
      </c>
      <c r="AB243" s="68" t="s">
        <v>1751</v>
      </c>
      <c r="AC243" s="68" t="s">
        <v>1751</v>
      </c>
      <c r="AD243" s="68" t="s">
        <v>1751</v>
      </c>
      <c r="AE243" s="68" t="s">
        <v>1751</v>
      </c>
      <c r="AF243" s="68" t="s">
        <v>1751</v>
      </c>
      <c r="AG243" s="68" t="s">
        <v>1751</v>
      </c>
      <c r="AH243" s="68" t="s">
        <v>1751</v>
      </c>
      <c r="AI243" s="68" t="s">
        <v>1751</v>
      </c>
      <c r="AJ243" s="68" t="s">
        <v>1751</v>
      </c>
      <c r="AK243" s="68" t="s">
        <v>1751</v>
      </c>
      <c r="AL243" s="68" t="s">
        <v>1751</v>
      </c>
      <c r="AM243" s="68" t="s">
        <v>1751</v>
      </c>
      <c r="AN243" s="68" t="s">
        <v>1751</v>
      </c>
      <c r="AO243" s="68" t="s">
        <v>1751</v>
      </c>
      <c r="AP243" s="68" t="s">
        <v>1751</v>
      </c>
      <c r="AQ243" s="68" t="s">
        <v>1751</v>
      </c>
      <c r="AR243" s="68" t="s">
        <v>1751</v>
      </c>
      <c r="AS243" s="68" t="s">
        <v>1751</v>
      </c>
      <c r="AT243" s="68" t="s">
        <v>1751</v>
      </c>
      <c r="AU243" s="68" t="s">
        <v>1751</v>
      </c>
      <c r="AV243" s="68" t="s">
        <v>1751</v>
      </c>
      <c r="AW243" s="68" t="s">
        <v>1751</v>
      </c>
      <c r="AX243" s="68" t="s">
        <v>1751</v>
      </c>
      <c r="AY243" s="68" t="s">
        <v>1751</v>
      </c>
      <c r="AZ243" s="68" t="s">
        <v>1751</v>
      </c>
      <c r="BA243" s="68" t="s">
        <v>1751</v>
      </c>
      <c r="BB243" s="68" t="s">
        <v>1751</v>
      </c>
      <c r="BC243" s="68" t="s">
        <v>1751</v>
      </c>
      <c r="BD243" s="68" t="s">
        <v>1751</v>
      </c>
      <c r="BE243" s="68" t="s">
        <v>1751</v>
      </c>
      <c r="BF243" s="68" t="s">
        <v>1751</v>
      </c>
      <c r="BG243" s="68" t="s">
        <v>1751</v>
      </c>
      <c r="BH243" s="68" t="s">
        <v>1751</v>
      </c>
      <c r="BI243" s="68" t="s">
        <v>1751</v>
      </c>
      <c r="BM243" s="68" t="s">
        <v>1751</v>
      </c>
    </row>
    <row r="244" spans="1:65">
      <c r="A244" s="132">
        <v>45144</v>
      </c>
      <c r="B244" s="68" t="s">
        <v>1751</v>
      </c>
      <c r="C244" s="68" t="s">
        <v>1751</v>
      </c>
      <c r="D244" s="68" t="s">
        <v>1751</v>
      </c>
      <c r="E244" s="68" t="s">
        <v>1751</v>
      </c>
      <c r="F244" s="68" t="s">
        <v>1751</v>
      </c>
      <c r="G244" s="68" t="s">
        <v>1751</v>
      </c>
      <c r="H244" s="68" t="s">
        <v>1751</v>
      </c>
      <c r="I244" s="68" t="s">
        <v>1751</v>
      </c>
      <c r="J244" s="68">
        <v>2</v>
      </c>
      <c r="K244" s="68">
        <v>4</v>
      </c>
      <c r="L244" s="68">
        <v>7</v>
      </c>
      <c r="M244" s="68" t="s">
        <v>1751</v>
      </c>
      <c r="N244" s="68" t="s">
        <v>1751</v>
      </c>
      <c r="O244" s="68">
        <v>2</v>
      </c>
      <c r="P244" s="68" t="s">
        <v>1751</v>
      </c>
      <c r="Q244" s="68">
        <v>10</v>
      </c>
      <c r="R244" s="68" t="s">
        <v>1751</v>
      </c>
      <c r="S244" s="68" t="s">
        <v>1751</v>
      </c>
      <c r="T244" s="68" t="s">
        <v>1751</v>
      </c>
      <c r="U244" s="68">
        <v>2</v>
      </c>
      <c r="V244" s="68" t="s">
        <v>1751</v>
      </c>
      <c r="W244" s="68" t="s">
        <v>1751</v>
      </c>
      <c r="X244" s="68" t="s">
        <v>1751</v>
      </c>
      <c r="Y244" s="68" t="s">
        <v>1751</v>
      </c>
      <c r="Z244" s="68" t="s">
        <v>1751</v>
      </c>
      <c r="AA244" s="68" t="s">
        <v>1751</v>
      </c>
      <c r="AB244" s="68" t="s">
        <v>1751</v>
      </c>
      <c r="AC244" s="68" t="s">
        <v>1751</v>
      </c>
      <c r="AD244" s="68">
        <v>3</v>
      </c>
      <c r="AE244" s="68" t="s">
        <v>1751</v>
      </c>
      <c r="AF244" s="68" t="s">
        <v>1751</v>
      </c>
      <c r="AG244" s="68" t="s">
        <v>1751</v>
      </c>
      <c r="AH244" s="68" t="s">
        <v>1751</v>
      </c>
      <c r="AI244" s="68" t="s">
        <v>1751</v>
      </c>
      <c r="AJ244" s="68" t="s">
        <v>1751</v>
      </c>
      <c r="AK244" s="68">
        <v>6</v>
      </c>
      <c r="AL244" s="68" t="s">
        <v>1751</v>
      </c>
      <c r="AM244" s="68" t="s">
        <v>1751</v>
      </c>
      <c r="AN244" s="68" t="s">
        <v>1751</v>
      </c>
      <c r="AO244" s="68" t="s">
        <v>1751</v>
      </c>
      <c r="AP244" s="68" t="s">
        <v>1751</v>
      </c>
      <c r="AQ244" s="68">
        <v>2</v>
      </c>
      <c r="AR244" s="68">
        <v>1</v>
      </c>
      <c r="AS244" s="68" t="s">
        <v>1751</v>
      </c>
      <c r="AT244" s="68" t="s">
        <v>1751</v>
      </c>
      <c r="AU244" s="68" t="s">
        <v>1751</v>
      </c>
      <c r="AV244" s="68" t="s">
        <v>1751</v>
      </c>
      <c r="AW244" s="68" t="s">
        <v>1751</v>
      </c>
      <c r="AX244" s="68" t="s">
        <v>1751</v>
      </c>
      <c r="AY244" s="68">
        <v>1</v>
      </c>
      <c r="AZ244" s="68" t="s">
        <v>1751</v>
      </c>
      <c r="BA244" s="68" t="s">
        <v>1751</v>
      </c>
      <c r="BB244" s="68" t="s">
        <v>1751</v>
      </c>
      <c r="BC244" s="68" t="s">
        <v>1751</v>
      </c>
      <c r="BD244" s="68" t="s">
        <v>1751</v>
      </c>
      <c r="BE244" s="68" t="s">
        <v>1751</v>
      </c>
      <c r="BF244" s="68" t="s">
        <v>1751</v>
      </c>
      <c r="BG244" s="68" t="s">
        <v>1751</v>
      </c>
      <c r="BH244" s="68" t="s">
        <v>1751</v>
      </c>
      <c r="BI244" s="68" t="s">
        <v>1751</v>
      </c>
      <c r="BM244" s="68" t="s">
        <v>1751</v>
      </c>
    </row>
    <row r="245" spans="1:65">
      <c r="A245" s="132">
        <v>45145</v>
      </c>
      <c r="B245" s="68" t="s">
        <v>1751</v>
      </c>
      <c r="C245" s="68" t="s">
        <v>1751</v>
      </c>
      <c r="D245" s="68" t="s">
        <v>1751</v>
      </c>
      <c r="E245" s="68" t="s">
        <v>1751</v>
      </c>
      <c r="F245" s="68" t="s">
        <v>1751</v>
      </c>
      <c r="G245" s="68" t="s">
        <v>1751</v>
      </c>
      <c r="H245" s="68" t="s">
        <v>1751</v>
      </c>
      <c r="I245" s="68">
        <v>3</v>
      </c>
      <c r="J245" s="68" t="s">
        <v>1751</v>
      </c>
      <c r="K245" s="68" t="s">
        <v>1751</v>
      </c>
      <c r="L245" s="68">
        <v>2</v>
      </c>
      <c r="M245" s="68" t="s">
        <v>1751</v>
      </c>
      <c r="N245" s="68" t="s">
        <v>1751</v>
      </c>
      <c r="O245" s="68">
        <v>1</v>
      </c>
      <c r="P245" s="68" t="s">
        <v>1751</v>
      </c>
      <c r="Q245" s="68" t="s">
        <v>1751</v>
      </c>
      <c r="R245" s="68">
        <v>1</v>
      </c>
      <c r="S245" s="68" t="s">
        <v>1751</v>
      </c>
      <c r="T245" s="68" t="s">
        <v>1751</v>
      </c>
      <c r="U245" s="68" t="s">
        <v>1751</v>
      </c>
      <c r="V245" s="68" t="s">
        <v>1751</v>
      </c>
      <c r="W245" s="68" t="s">
        <v>1751</v>
      </c>
      <c r="X245" s="68" t="s">
        <v>1751</v>
      </c>
      <c r="Y245" s="68" t="s">
        <v>1751</v>
      </c>
      <c r="Z245" s="68" t="s">
        <v>1751</v>
      </c>
      <c r="AA245" s="68" t="s">
        <v>1751</v>
      </c>
      <c r="AB245" s="68" t="s">
        <v>1751</v>
      </c>
      <c r="AC245" s="68" t="s">
        <v>1751</v>
      </c>
      <c r="AD245" s="68" t="s">
        <v>1751</v>
      </c>
      <c r="AE245" s="68" t="s">
        <v>1751</v>
      </c>
      <c r="AF245" s="68" t="s">
        <v>1751</v>
      </c>
      <c r="AG245" s="68" t="s">
        <v>1751</v>
      </c>
      <c r="AH245" s="68" t="s">
        <v>1751</v>
      </c>
      <c r="AI245" s="68" t="s">
        <v>1751</v>
      </c>
      <c r="AJ245" s="68" t="s">
        <v>1751</v>
      </c>
      <c r="AK245" s="68" t="s">
        <v>1751</v>
      </c>
      <c r="AL245" s="68" t="s">
        <v>1751</v>
      </c>
      <c r="AM245" s="68" t="s">
        <v>1751</v>
      </c>
      <c r="AN245" s="68" t="s">
        <v>1751</v>
      </c>
      <c r="AO245" s="68" t="s">
        <v>1751</v>
      </c>
      <c r="AP245" s="68" t="s">
        <v>1751</v>
      </c>
      <c r="AQ245" s="68" t="s">
        <v>1751</v>
      </c>
      <c r="AR245" s="68" t="s">
        <v>1751</v>
      </c>
      <c r="AS245" s="68" t="s">
        <v>1751</v>
      </c>
      <c r="AT245" s="68" t="s">
        <v>1751</v>
      </c>
      <c r="AU245" s="68" t="s">
        <v>1751</v>
      </c>
      <c r="AV245" s="68" t="s">
        <v>1751</v>
      </c>
      <c r="AW245" s="68" t="s">
        <v>1751</v>
      </c>
      <c r="AX245" s="68" t="s">
        <v>1751</v>
      </c>
      <c r="AY245" s="68" t="s">
        <v>1751</v>
      </c>
      <c r="AZ245" s="68" t="s">
        <v>1751</v>
      </c>
      <c r="BA245" s="68" t="s">
        <v>1751</v>
      </c>
      <c r="BB245" s="68" t="s">
        <v>1751</v>
      </c>
      <c r="BC245" s="68" t="s">
        <v>1751</v>
      </c>
      <c r="BD245" s="68" t="s">
        <v>1751</v>
      </c>
      <c r="BE245" s="68" t="s">
        <v>1751</v>
      </c>
      <c r="BF245" s="68" t="s">
        <v>1751</v>
      </c>
      <c r="BG245" s="68" t="s">
        <v>1751</v>
      </c>
      <c r="BH245" s="68" t="s">
        <v>1751</v>
      </c>
      <c r="BI245" s="68" t="s">
        <v>1751</v>
      </c>
      <c r="BM245" s="68" t="s">
        <v>1751</v>
      </c>
    </row>
    <row r="246" spans="1:65">
      <c r="A246" s="132">
        <v>45146</v>
      </c>
      <c r="B246" s="68" t="s">
        <v>1751</v>
      </c>
      <c r="C246" s="68" t="s">
        <v>1751</v>
      </c>
      <c r="D246" s="68" t="s">
        <v>1751</v>
      </c>
      <c r="E246" s="68" t="s">
        <v>1751</v>
      </c>
      <c r="F246" s="68">
        <v>3</v>
      </c>
      <c r="G246" s="68">
        <v>1</v>
      </c>
      <c r="H246" s="68">
        <v>1</v>
      </c>
      <c r="I246" s="68" t="s">
        <v>1751</v>
      </c>
      <c r="J246" s="68">
        <v>4</v>
      </c>
      <c r="K246" s="68" t="s">
        <v>1751</v>
      </c>
      <c r="L246" s="68">
        <v>4</v>
      </c>
      <c r="M246" s="68" t="s">
        <v>1751</v>
      </c>
      <c r="N246" s="68" t="s">
        <v>1751</v>
      </c>
      <c r="O246" s="68">
        <v>1</v>
      </c>
      <c r="P246" s="68" t="s">
        <v>1751</v>
      </c>
      <c r="Q246" s="68">
        <v>1</v>
      </c>
      <c r="R246" s="68" t="s">
        <v>1751</v>
      </c>
      <c r="S246" s="68" t="s">
        <v>1751</v>
      </c>
      <c r="T246" s="68" t="s">
        <v>1751</v>
      </c>
      <c r="U246" s="68" t="s">
        <v>1751</v>
      </c>
      <c r="V246" s="68">
        <v>16</v>
      </c>
      <c r="W246" s="68" t="s">
        <v>1751</v>
      </c>
      <c r="X246" s="68" t="s">
        <v>1751</v>
      </c>
      <c r="Y246" s="68" t="s">
        <v>1751</v>
      </c>
      <c r="Z246" s="68" t="s">
        <v>1751</v>
      </c>
      <c r="AA246" s="68" t="s">
        <v>1751</v>
      </c>
      <c r="AB246" s="68" t="s">
        <v>1751</v>
      </c>
      <c r="AC246" s="68" t="s">
        <v>1751</v>
      </c>
      <c r="AD246" s="68" t="s">
        <v>1751</v>
      </c>
      <c r="AE246" s="68" t="s">
        <v>1751</v>
      </c>
      <c r="AF246" s="68" t="s">
        <v>1751</v>
      </c>
      <c r="AG246" s="68" t="s">
        <v>1751</v>
      </c>
      <c r="AH246" s="68" t="s">
        <v>1751</v>
      </c>
      <c r="AI246" s="68" t="s">
        <v>1751</v>
      </c>
      <c r="AJ246" s="68" t="s">
        <v>1751</v>
      </c>
      <c r="AK246" s="68" t="s">
        <v>1751</v>
      </c>
      <c r="AL246" s="68" t="s">
        <v>1751</v>
      </c>
      <c r="AM246" s="68" t="s">
        <v>1751</v>
      </c>
      <c r="AN246" s="68" t="s">
        <v>1751</v>
      </c>
      <c r="AO246" s="68" t="s">
        <v>1751</v>
      </c>
      <c r="AP246" s="68" t="s">
        <v>1751</v>
      </c>
      <c r="AQ246" s="68" t="s">
        <v>1751</v>
      </c>
      <c r="AR246" s="68" t="s">
        <v>1751</v>
      </c>
      <c r="AS246" s="68" t="s">
        <v>1751</v>
      </c>
      <c r="AT246" s="68" t="s">
        <v>1751</v>
      </c>
      <c r="AU246" s="68" t="s">
        <v>1751</v>
      </c>
      <c r="AV246" s="68" t="s">
        <v>1751</v>
      </c>
      <c r="AW246" s="68" t="s">
        <v>1751</v>
      </c>
      <c r="AX246" s="68" t="s">
        <v>1751</v>
      </c>
      <c r="AY246" s="68" t="s">
        <v>1751</v>
      </c>
      <c r="AZ246" s="68" t="s">
        <v>1751</v>
      </c>
      <c r="BA246" s="68" t="s">
        <v>1751</v>
      </c>
      <c r="BB246" s="68" t="s">
        <v>1751</v>
      </c>
      <c r="BC246" s="68" t="s">
        <v>1751</v>
      </c>
      <c r="BD246" s="68" t="s">
        <v>1751</v>
      </c>
      <c r="BE246" s="68" t="s">
        <v>1751</v>
      </c>
      <c r="BF246" s="68" t="s">
        <v>1751</v>
      </c>
      <c r="BG246" s="68" t="s">
        <v>1751</v>
      </c>
      <c r="BH246" s="68" t="s">
        <v>1751</v>
      </c>
      <c r="BI246" s="68" t="s">
        <v>1751</v>
      </c>
      <c r="BM246" s="68" t="s">
        <v>1751</v>
      </c>
    </row>
    <row r="247" spans="1:65">
      <c r="A247" s="132">
        <v>45147</v>
      </c>
      <c r="B247" s="68" t="s">
        <v>1751</v>
      </c>
      <c r="C247" s="68" t="s">
        <v>1751</v>
      </c>
      <c r="D247" s="68">
        <v>1</v>
      </c>
      <c r="E247" s="68" t="s">
        <v>1751</v>
      </c>
      <c r="F247" s="68" t="s">
        <v>1751</v>
      </c>
      <c r="G247" s="68" t="s">
        <v>1751</v>
      </c>
      <c r="H247" s="68" t="s">
        <v>1751</v>
      </c>
      <c r="I247" s="68" t="s">
        <v>1751</v>
      </c>
      <c r="J247" s="68" t="s">
        <v>1751</v>
      </c>
      <c r="K247" s="68" t="s">
        <v>1751</v>
      </c>
      <c r="L247" s="68">
        <v>5</v>
      </c>
      <c r="M247" s="68" t="s">
        <v>1751</v>
      </c>
      <c r="N247" s="68" t="s">
        <v>1751</v>
      </c>
      <c r="O247" s="68">
        <v>1</v>
      </c>
      <c r="P247" s="68" t="s">
        <v>1751</v>
      </c>
      <c r="Q247" s="68" t="s">
        <v>1751</v>
      </c>
      <c r="R247" s="68" t="s">
        <v>1751</v>
      </c>
      <c r="S247" s="68" t="s">
        <v>1751</v>
      </c>
      <c r="T247" s="68" t="s">
        <v>1751</v>
      </c>
      <c r="U247" s="68">
        <v>2</v>
      </c>
      <c r="V247" s="68">
        <v>1</v>
      </c>
      <c r="W247" s="68" t="s">
        <v>1751</v>
      </c>
      <c r="X247" s="68" t="s">
        <v>1751</v>
      </c>
      <c r="Y247" s="68" t="s">
        <v>1751</v>
      </c>
      <c r="Z247" s="68" t="s">
        <v>1751</v>
      </c>
      <c r="AA247" s="68" t="s">
        <v>1751</v>
      </c>
      <c r="AB247" s="68" t="s">
        <v>1751</v>
      </c>
      <c r="AC247" s="68" t="s">
        <v>1751</v>
      </c>
      <c r="AD247" s="68" t="s">
        <v>1751</v>
      </c>
      <c r="AE247" s="68" t="s">
        <v>1751</v>
      </c>
      <c r="AF247" s="68" t="s">
        <v>1751</v>
      </c>
      <c r="AG247" s="68">
        <v>9</v>
      </c>
      <c r="AH247" s="68" t="s">
        <v>1751</v>
      </c>
      <c r="AI247" s="68" t="s">
        <v>1751</v>
      </c>
      <c r="AJ247" s="68" t="s">
        <v>1751</v>
      </c>
      <c r="AK247" s="68" t="s">
        <v>1751</v>
      </c>
      <c r="AL247" s="68" t="s">
        <v>1751</v>
      </c>
      <c r="AM247" s="68" t="s">
        <v>1751</v>
      </c>
      <c r="AN247" s="68" t="s">
        <v>1751</v>
      </c>
      <c r="AO247" s="68" t="s">
        <v>1751</v>
      </c>
      <c r="AP247" s="68" t="s">
        <v>1751</v>
      </c>
      <c r="AQ247" s="68" t="s">
        <v>1751</v>
      </c>
      <c r="AR247" s="68">
        <v>5</v>
      </c>
      <c r="AS247" s="68" t="s">
        <v>1751</v>
      </c>
      <c r="AT247" s="68" t="s">
        <v>1751</v>
      </c>
      <c r="AU247" s="68" t="s">
        <v>1751</v>
      </c>
      <c r="AV247" s="68" t="s">
        <v>1751</v>
      </c>
      <c r="AW247" s="68" t="s">
        <v>1751</v>
      </c>
      <c r="AX247" s="68" t="s">
        <v>1751</v>
      </c>
      <c r="AY247" s="68" t="s">
        <v>1751</v>
      </c>
      <c r="AZ247" s="68" t="s">
        <v>1751</v>
      </c>
      <c r="BA247" s="68" t="s">
        <v>1751</v>
      </c>
      <c r="BB247" s="68" t="s">
        <v>1751</v>
      </c>
      <c r="BC247" s="68" t="s">
        <v>1751</v>
      </c>
      <c r="BD247" s="68" t="s">
        <v>1751</v>
      </c>
      <c r="BE247" s="68" t="s">
        <v>1751</v>
      </c>
      <c r="BF247" s="68" t="s">
        <v>1751</v>
      </c>
      <c r="BG247" s="68" t="s">
        <v>1751</v>
      </c>
      <c r="BH247" s="68" t="s">
        <v>1751</v>
      </c>
      <c r="BI247" s="68" t="s">
        <v>1751</v>
      </c>
      <c r="BM247" s="68" t="s">
        <v>1751</v>
      </c>
    </row>
    <row r="248" spans="1:65">
      <c r="A248" s="132">
        <v>45148</v>
      </c>
      <c r="B248" s="68" t="s">
        <v>1751</v>
      </c>
      <c r="C248" s="68" t="s">
        <v>1751</v>
      </c>
      <c r="D248" s="68" t="s">
        <v>1751</v>
      </c>
      <c r="E248" s="68" t="s">
        <v>1751</v>
      </c>
      <c r="F248" s="68">
        <v>2</v>
      </c>
      <c r="G248" s="68" t="s">
        <v>1751</v>
      </c>
      <c r="H248" s="68" t="s">
        <v>1751</v>
      </c>
      <c r="I248" s="68">
        <v>2</v>
      </c>
      <c r="J248" s="68" t="s">
        <v>1751</v>
      </c>
      <c r="K248" s="68" t="s">
        <v>1751</v>
      </c>
      <c r="L248" s="68">
        <v>8</v>
      </c>
      <c r="M248" s="68" t="s">
        <v>1751</v>
      </c>
      <c r="N248" s="68" t="s">
        <v>1751</v>
      </c>
      <c r="O248" s="68">
        <v>1</v>
      </c>
      <c r="P248" s="68" t="s">
        <v>1751</v>
      </c>
      <c r="Q248" s="68" t="s">
        <v>1751</v>
      </c>
      <c r="R248" s="68" t="s">
        <v>1751</v>
      </c>
      <c r="S248" s="68" t="s">
        <v>1751</v>
      </c>
      <c r="T248" s="68" t="s">
        <v>1751</v>
      </c>
      <c r="U248" s="68">
        <v>3</v>
      </c>
      <c r="V248" s="68" t="s">
        <v>1751</v>
      </c>
      <c r="W248" s="68" t="s">
        <v>1751</v>
      </c>
      <c r="X248" s="68" t="s">
        <v>1751</v>
      </c>
      <c r="Y248" s="68" t="s">
        <v>1751</v>
      </c>
      <c r="Z248" s="68" t="s">
        <v>1751</v>
      </c>
      <c r="AA248" s="68" t="s">
        <v>1751</v>
      </c>
      <c r="AB248" s="68" t="s">
        <v>1751</v>
      </c>
      <c r="AC248" s="68" t="s">
        <v>1751</v>
      </c>
      <c r="AD248" s="68" t="s">
        <v>1751</v>
      </c>
      <c r="AE248" s="68" t="s">
        <v>1751</v>
      </c>
      <c r="AF248" s="68" t="s">
        <v>1751</v>
      </c>
      <c r="AG248" s="68">
        <v>4</v>
      </c>
      <c r="AH248" s="68" t="s">
        <v>1751</v>
      </c>
      <c r="AI248" s="68" t="s">
        <v>1751</v>
      </c>
      <c r="AJ248" s="68" t="s">
        <v>1751</v>
      </c>
      <c r="AK248" s="68" t="s">
        <v>1751</v>
      </c>
      <c r="AL248" s="68" t="s">
        <v>1751</v>
      </c>
      <c r="AM248" s="68" t="s">
        <v>1751</v>
      </c>
      <c r="AN248" s="68" t="s">
        <v>1751</v>
      </c>
      <c r="AO248" s="68" t="s">
        <v>1751</v>
      </c>
      <c r="AP248" s="68" t="s">
        <v>1751</v>
      </c>
      <c r="AQ248" s="68" t="s">
        <v>1751</v>
      </c>
      <c r="AR248" s="68">
        <v>6</v>
      </c>
      <c r="AS248" s="68" t="s">
        <v>1751</v>
      </c>
      <c r="AT248" s="68" t="s">
        <v>1751</v>
      </c>
      <c r="AU248" s="68" t="s">
        <v>1751</v>
      </c>
      <c r="AV248" s="68" t="s">
        <v>1751</v>
      </c>
      <c r="AW248" s="68" t="s">
        <v>1751</v>
      </c>
      <c r="AX248" s="68" t="s">
        <v>1751</v>
      </c>
      <c r="AY248" s="68" t="s">
        <v>1751</v>
      </c>
      <c r="AZ248" s="68" t="s">
        <v>1751</v>
      </c>
      <c r="BA248" s="68" t="s">
        <v>1751</v>
      </c>
      <c r="BB248" s="68" t="s">
        <v>1751</v>
      </c>
      <c r="BC248" s="68" t="s">
        <v>1751</v>
      </c>
      <c r="BD248" s="68" t="s">
        <v>1751</v>
      </c>
      <c r="BE248" s="68" t="s">
        <v>1751</v>
      </c>
      <c r="BF248" s="68" t="s">
        <v>1751</v>
      </c>
      <c r="BG248" s="68" t="s">
        <v>1751</v>
      </c>
      <c r="BH248" s="68" t="s">
        <v>1751</v>
      </c>
      <c r="BI248" s="68" t="s">
        <v>1751</v>
      </c>
      <c r="BM248" s="68" t="s">
        <v>1751</v>
      </c>
    </row>
    <row r="249" spans="1:65">
      <c r="A249" s="132">
        <v>45149</v>
      </c>
      <c r="B249" s="68" t="s">
        <v>1751</v>
      </c>
      <c r="C249" s="68" t="s">
        <v>1751</v>
      </c>
      <c r="D249" s="68" t="s">
        <v>1751</v>
      </c>
      <c r="E249" s="68" t="s">
        <v>1751</v>
      </c>
      <c r="F249" s="68" t="s">
        <v>1751</v>
      </c>
      <c r="G249" s="68" t="s">
        <v>1751</v>
      </c>
      <c r="H249" s="68" t="s">
        <v>1751</v>
      </c>
      <c r="I249" s="68" t="s">
        <v>1751</v>
      </c>
      <c r="J249" s="68" t="s">
        <v>1751</v>
      </c>
      <c r="K249" s="68" t="s">
        <v>1751</v>
      </c>
      <c r="L249" s="68" t="s">
        <v>1751</v>
      </c>
      <c r="M249" s="68" t="s">
        <v>1751</v>
      </c>
      <c r="N249" s="68" t="s">
        <v>1751</v>
      </c>
      <c r="O249" s="68" t="s">
        <v>1751</v>
      </c>
      <c r="P249" s="68" t="s">
        <v>1751</v>
      </c>
      <c r="Q249" s="68" t="s">
        <v>1751</v>
      </c>
      <c r="R249" s="68" t="s">
        <v>1751</v>
      </c>
      <c r="S249" s="68" t="s">
        <v>1751</v>
      </c>
      <c r="T249" s="68" t="s">
        <v>1751</v>
      </c>
      <c r="U249" s="68" t="s">
        <v>1751</v>
      </c>
      <c r="V249" s="68" t="s">
        <v>1751</v>
      </c>
      <c r="W249" s="68" t="s">
        <v>1751</v>
      </c>
      <c r="X249" s="68" t="s">
        <v>1751</v>
      </c>
      <c r="Y249" s="68" t="s">
        <v>1751</v>
      </c>
      <c r="Z249" s="68" t="s">
        <v>1751</v>
      </c>
      <c r="AA249" s="68" t="s">
        <v>1751</v>
      </c>
      <c r="AB249" s="68" t="s">
        <v>1751</v>
      </c>
      <c r="AC249" s="68" t="s">
        <v>1751</v>
      </c>
      <c r="AD249" s="68" t="s">
        <v>1751</v>
      </c>
      <c r="AE249" s="68" t="s">
        <v>1751</v>
      </c>
      <c r="AF249" s="68" t="s">
        <v>1751</v>
      </c>
      <c r="AG249" s="68" t="s">
        <v>1751</v>
      </c>
      <c r="AH249" s="68" t="s">
        <v>1751</v>
      </c>
      <c r="AI249" s="68" t="s">
        <v>1751</v>
      </c>
      <c r="AJ249" s="68" t="s">
        <v>1751</v>
      </c>
      <c r="AK249" s="68" t="s">
        <v>1751</v>
      </c>
      <c r="AL249" s="68" t="s">
        <v>1751</v>
      </c>
      <c r="AM249" s="68" t="s">
        <v>1751</v>
      </c>
      <c r="AN249" s="68" t="s">
        <v>1751</v>
      </c>
      <c r="AO249" s="68" t="s">
        <v>1751</v>
      </c>
      <c r="AP249" s="68" t="s">
        <v>1751</v>
      </c>
      <c r="AQ249" s="68" t="s">
        <v>1751</v>
      </c>
      <c r="AR249" s="68" t="s">
        <v>1751</v>
      </c>
      <c r="AS249" s="68" t="s">
        <v>1751</v>
      </c>
      <c r="AT249" s="68" t="s">
        <v>1751</v>
      </c>
      <c r="AU249" s="68" t="s">
        <v>1751</v>
      </c>
      <c r="AV249" s="68" t="s">
        <v>1751</v>
      </c>
      <c r="AW249" s="68" t="s">
        <v>1751</v>
      </c>
      <c r="AX249" s="68" t="s">
        <v>1751</v>
      </c>
      <c r="AY249" s="68" t="s">
        <v>1751</v>
      </c>
      <c r="AZ249" s="68" t="s">
        <v>1751</v>
      </c>
      <c r="BA249" s="68" t="s">
        <v>1751</v>
      </c>
      <c r="BB249" s="68" t="s">
        <v>1751</v>
      </c>
      <c r="BC249" s="68" t="s">
        <v>1751</v>
      </c>
      <c r="BD249" s="68" t="s">
        <v>1751</v>
      </c>
      <c r="BE249" s="68" t="s">
        <v>1751</v>
      </c>
      <c r="BF249" s="68" t="s">
        <v>1751</v>
      </c>
      <c r="BG249" s="68" t="s">
        <v>1751</v>
      </c>
      <c r="BH249" s="68" t="s">
        <v>1751</v>
      </c>
      <c r="BI249" s="68" t="s">
        <v>1751</v>
      </c>
      <c r="BM249" s="68" t="s">
        <v>1751</v>
      </c>
    </row>
    <row r="250" spans="1:65">
      <c r="A250" s="132">
        <v>45150</v>
      </c>
      <c r="B250" s="68" t="s">
        <v>1751</v>
      </c>
      <c r="C250" s="68" t="s">
        <v>1751</v>
      </c>
      <c r="D250" s="68" t="s">
        <v>1751</v>
      </c>
      <c r="E250" s="68" t="s">
        <v>1751</v>
      </c>
      <c r="F250" s="68" t="s">
        <v>1751</v>
      </c>
      <c r="G250" s="68" t="s">
        <v>1751</v>
      </c>
      <c r="H250" s="68" t="s">
        <v>1751</v>
      </c>
      <c r="I250" s="68" t="s">
        <v>1751</v>
      </c>
      <c r="J250" s="68" t="s">
        <v>1751</v>
      </c>
      <c r="K250" s="68" t="s">
        <v>1751</v>
      </c>
      <c r="L250" s="68" t="s">
        <v>1751</v>
      </c>
      <c r="M250" s="68" t="s">
        <v>1751</v>
      </c>
      <c r="N250" s="68" t="s">
        <v>1751</v>
      </c>
      <c r="O250" s="68" t="s">
        <v>1751</v>
      </c>
      <c r="P250" s="68" t="s">
        <v>1751</v>
      </c>
      <c r="Q250" s="68" t="s">
        <v>1751</v>
      </c>
      <c r="R250" s="68" t="s">
        <v>1751</v>
      </c>
      <c r="S250" s="68" t="s">
        <v>1751</v>
      </c>
      <c r="T250" s="68" t="s">
        <v>1751</v>
      </c>
      <c r="U250" s="68" t="s">
        <v>1751</v>
      </c>
      <c r="V250" s="68" t="s">
        <v>1751</v>
      </c>
      <c r="W250" s="68" t="s">
        <v>1751</v>
      </c>
      <c r="X250" s="68" t="s">
        <v>1751</v>
      </c>
      <c r="Y250" s="68" t="s">
        <v>1751</v>
      </c>
      <c r="Z250" s="68" t="s">
        <v>1751</v>
      </c>
      <c r="AA250" s="68" t="s">
        <v>1751</v>
      </c>
      <c r="AB250" s="68" t="s">
        <v>1751</v>
      </c>
      <c r="AC250" s="68" t="s">
        <v>1751</v>
      </c>
      <c r="AD250" s="68" t="s">
        <v>1751</v>
      </c>
      <c r="AE250" s="68" t="s">
        <v>1751</v>
      </c>
      <c r="AF250" s="68" t="s">
        <v>1751</v>
      </c>
      <c r="AG250" s="68" t="s">
        <v>1751</v>
      </c>
      <c r="AH250" s="68" t="s">
        <v>1751</v>
      </c>
      <c r="AI250" s="68" t="s">
        <v>1751</v>
      </c>
      <c r="AJ250" s="68" t="s">
        <v>1751</v>
      </c>
      <c r="AK250" s="68" t="s">
        <v>1751</v>
      </c>
      <c r="AL250" s="68" t="s">
        <v>1751</v>
      </c>
      <c r="AM250" s="68" t="s">
        <v>1751</v>
      </c>
      <c r="AN250" s="68" t="s">
        <v>1751</v>
      </c>
      <c r="AO250" s="68" t="s">
        <v>1751</v>
      </c>
      <c r="AP250" s="68" t="s">
        <v>1751</v>
      </c>
      <c r="AQ250" s="68" t="s">
        <v>1751</v>
      </c>
      <c r="AR250" s="68" t="s">
        <v>1751</v>
      </c>
      <c r="AS250" s="68" t="s">
        <v>1751</v>
      </c>
      <c r="AT250" s="68" t="s">
        <v>1751</v>
      </c>
      <c r="AU250" s="68" t="s">
        <v>1751</v>
      </c>
      <c r="AV250" s="68" t="s">
        <v>1751</v>
      </c>
      <c r="AW250" s="68" t="s">
        <v>1751</v>
      </c>
      <c r="AX250" s="68" t="s">
        <v>1751</v>
      </c>
      <c r="AY250" s="68" t="s">
        <v>1751</v>
      </c>
      <c r="AZ250" s="68" t="s">
        <v>1751</v>
      </c>
      <c r="BA250" s="68" t="s">
        <v>1751</v>
      </c>
      <c r="BB250" s="68" t="s">
        <v>1751</v>
      </c>
      <c r="BC250" s="68" t="s">
        <v>1751</v>
      </c>
      <c r="BD250" s="68" t="s">
        <v>1751</v>
      </c>
      <c r="BE250" s="68" t="s">
        <v>1751</v>
      </c>
      <c r="BF250" s="68" t="s">
        <v>1751</v>
      </c>
      <c r="BG250" s="68" t="s">
        <v>1751</v>
      </c>
      <c r="BH250" s="68" t="s">
        <v>1751</v>
      </c>
      <c r="BI250" s="68" t="s">
        <v>1751</v>
      </c>
      <c r="BM250" s="68" t="s">
        <v>1751</v>
      </c>
    </row>
    <row r="251" spans="1:65">
      <c r="A251" s="132">
        <v>45151</v>
      </c>
      <c r="B251" s="68" t="s">
        <v>1751</v>
      </c>
      <c r="C251" s="68" t="s">
        <v>1751</v>
      </c>
      <c r="D251" s="68" t="s">
        <v>1751</v>
      </c>
      <c r="E251" s="68" t="s">
        <v>1751</v>
      </c>
      <c r="F251" s="68">
        <v>2</v>
      </c>
      <c r="G251" s="68" t="s">
        <v>1751</v>
      </c>
      <c r="H251" s="68" t="s">
        <v>1751</v>
      </c>
      <c r="I251" s="68">
        <v>2</v>
      </c>
      <c r="J251" s="68" t="s">
        <v>1751</v>
      </c>
      <c r="K251" s="68" t="s">
        <v>1751</v>
      </c>
      <c r="L251" s="68">
        <v>4</v>
      </c>
      <c r="M251" s="68" t="s">
        <v>1751</v>
      </c>
      <c r="N251" s="68" t="s">
        <v>1751</v>
      </c>
      <c r="O251" s="68" t="s">
        <v>1751</v>
      </c>
      <c r="P251" s="68" t="s">
        <v>1751</v>
      </c>
      <c r="Q251" s="68">
        <v>4</v>
      </c>
      <c r="R251" s="68" t="s">
        <v>1751</v>
      </c>
      <c r="S251" s="68">
        <v>4</v>
      </c>
      <c r="T251" s="68" t="s">
        <v>1751</v>
      </c>
      <c r="U251" s="68" t="s">
        <v>1751</v>
      </c>
      <c r="V251" s="68" t="s">
        <v>1751</v>
      </c>
      <c r="W251" s="68" t="s">
        <v>1751</v>
      </c>
      <c r="X251" s="68" t="s">
        <v>1751</v>
      </c>
      <c r="Y251" s="68" t="s">
        <v>1751</v>
      </c>
      <c r="Z251" s="68" t="s">
        <v>1751</v>
      </c>
      <c r="AA251" s="68" t="s">
        <v>1751</v>
      </c>
      <c r="AB251" s="68" t="s">
        <v>1751</v>
      </c>
      <c r="AC251" s="68" t="s">
        <v>1751</v>
      </c>
      <c r="AD251" s="68" t="s">
        <v>1751</v>
      </c>
      <c r="AE251" s="68" t="s">
        <v>1751</v>
      </c>
      <c r="AF251" s="68" t="s">
        <v>1751</v>
      </c>
      <c r="AG251" s="68" t="s">
        <v>1751</v>
      </c>
      <c r="AH251" s="68" t="s">
        <v>1751</v>
      </c>
      <c r="AI251" s="68" t="s">
        <v>1751</v>
      </c>
      <c r="AJ251" s="68" t="s">
        <v>1751</v>
      </c>
      <c r="AK251" s="68">
        <v>2</v>
      </c>
      <c r="AL251" s="68" t="s">
        <v>1751</v>
      </c>
      <c r="AM251" s="68" t="s">
        <v>1751</v>
      </c>
      <c r="AN251" s="68" t="s">
        <v>1751</v>
      </c>
      <c r="AO251" s="68" t="s">
        <v>1751</v>
      </c>
      <c r="AP251" s="68" t="s">
        <v>1751</v>
      </c>
      <c r="AQ251" s="68" t="s">
        <v>1751</v>
      </c>
      <c r="AR251" s="68">
        <v>2</v>
      </c>
      <c r="AS251" s="68" t="s">
        <v>1751</v>
      </c>
      <c r="AT251" s="68" t="s">
        <v>1751</v>
      </c>
      <c r="AU251" s="68" t="s">
        <v>1751</v>
      </c>
      <c r="AV251" s="68" t="s">
        <v>1751</v>
      </c>
      <c r="AW251" s="68" t="s">
        <v>1751</v>
      </c>
      <c r="AX251" s="68" t="s">
        <v>1751</v>
      </c>
      <c r="AY251" s="68" t="s">
        <v>1751</v>
      </c>
      <c r="AZ251" s="68" t="s">
        <v>1751</v>
      </c>
      <c r="BA251" s="68" t="s">
        <v>1751</v>
      </c>
      <c r="BB251" s="68" t="s">
        <v>1751</v>
      </c>
      <c r="BC251" s="68" t="s">
        <v>1751</v>
      </c>
      <c r="BD251" s="68" t="s">
        <v>1751</v>
      </c>
      <c r="BE251" s="68" t="s">
        <v>1751</v>
      </c>
      <c r="BF251" s="68" t="s">
        <v>1751</v>
      </c>
      <c r="BG251" s="68" t="s">
        <v>1751</v>
      </c>
      <c r="BH251" s="68" t="s">
        <v>1751</v>
      </c>
      <c r="BI251" s="68" t="s">
        <v>1751</v>
      </c>
      <c r="BM251" s="68" t="s">
        <v>1751</v>
      </c>
    </row>
    <row r="252" spans="1:65">
      <c r="A252" s="132">
        <v>45152</v>
      </c>
      <c r="B252" s="68">
        <v>1</v>
      </c>
      <c r="C252" s="68" t="s">
        <v>1751</v>
      </c>
      <c r="D252" s="68" t="s">
        <v>1751</v>
      </c>
      <c r="E252" s="68" t="s">
        <v>1751</v>
      </c>
      <c r="F252" s="68">
        <v>3</v>
      </c>
      <c r="G252" s="68" t="s">
        <v>1751</v>
      </c>
      <c r="H252" s="68" t="s">
        <v>1751</v>
      </c>
      <c r="I252" s="68" t="s">
        <v>1751</v>
      </c>
      <c r="J252" s="68" t="s">
        <v>1751</v>
      </c>
      <c r="K252" s="68">
        <v>2</v>
      </c>
      <c r="L252" s="68">
        <v>2</v>
      </c>
      <c r="M252" s="68">
        <v>1</v>
      </c>
      <c r="N252" s="68" t="s">
        <v>1751</v>
      </c>
      <c r="O252" s="68" t="s">
        <v>1751</v>
      </c>
      <c r="P252" s="68" t="s">
        <v>1751</v>
      </c>
      <c r="Q252" s="68">
        <v>1</v>
      </c>
      <c r="R252" s="68">
        <v>1</v>
      </c>
      <c r="S252" s="68">
        <v>2</v>
      </c>
      <c r="T252" s="68" t="s">
        <v>1751</v>
      </c>
      <c r="U252" s="68">
        <v>1</v>
      </c>
      <c r="V252" s="68" t="s">
        <v>1751</v>
      </c>
      <c r="W252" s="68" t="s">
        <v>1751</v>
      </c>
      <c r="X252" s="68" t="s">
        <v>1751</v>
      </c>
      <c r="Y252" s="68" t="s">
        <v>1751</v>
      </c>
      <c r="Z252" s="68" t="s">
        <v>1751</v>
      </c>
      <c r="AA252" s="68" t="s">
        <v>1751</v>
      </c>
      <c r="AB252" s="68" t="s">
        <v>1751</v>
      </c>
      <c r="AC252" s="68" t="s">
        <v>1751</v>
      </c>
      <c r="AD252" s="68" t="s">
        <v>1751</v>
      </c>
      <c r="AE252" s="68" t="s">
        <v>1751</v>
      </c>
      <c r="AF252" s="68" t="s">
        <v>1751</v>
      </c>
      <c r="AG252" s="68">
        <v>2</v>
      </c>
      <c r="AH252" s="68" t="s">
        <v>1751</v>
      </c>
      <c r="AI252" s="68">
        <v>1</v>
      </c>
      <c r="AJ252" s="68">
        <v>1</v>
      </c>
      <c r="AK252" s="68">
        <v>3</v>
      </c>
      <c r="AL252" s="68" t="s">
        <v>1751</v>
      </c>
      <c r="AM252" s="68" t="s">
        <v>1751</v>
      </c>
      <c r="AN252" s="68" t="s">
        <v>1751</v>
      </c>
      <c r="AO252" s="68" t="s">
        <v>1751</v>
      </c>
      <c r="AP252" s="68" t="s">
        <v>1751</v>
      </c>
      <c r="AQ252" s="68" t="s">
        <v>1751</v>
      </c>
      <c r="AR252" s="68">
        <v>2</v>
      </c>
      <c r="AS252" s="68" t="s">
        <v>1751</v>
      </c>
      <c r="AT252" s="68" t="s">
        <v>1751</v>
      </c>
      <c r="AU252" s="68" t="s">
        <v>1751</v>
      </c>
      <c r="AV252" s="68" t="s">
        <v>1751</v>
      </c>
      <c r="AW252" s="68" t="s">
        <v>1751</v>
      </c>
      <c r="AX252" s="68" t="s">
        <v>1751</v>
      </c>
      <c r="AY252" s="68" t="s">
        <v>1751</v>
      </c>
      <c r="AZ252" s="68" t="s">
        <v>1751</v>
      </c>
      <c r="BA252" s="68" t="s">
        <v>1751</v>
      </c>
      <c r="BB252" s="68" t="s">
        <v>1751</v>
      </c>
      <c r="BC252" s="68" t="s">
        <v>1751</v>
      </c>
      <c r="BD252" s="68" t="s">
        <v>1751</v>
      </c>
      <c r="BE252" s="68" t="s">
        <v>1751</v>
      </c>
      <c r="BF252" s="68" t="s">
        <v>1751</v>
      </c>
      <c r="BG252" s="68" t="s">
        <v>1751</v>
      </c>
      <c r="BH252" s="68" t="s">
        <v>1751</v>
      </c>
      <c r="BI252" s="68" t="s">
        <v>1751</v>
      </c>
      <c r="BM252" s="68" t="s">
        <v>1751</v>
      </c>
    </row>
    <row r="253" spans="1:65">
      <c r="A253" s="132">
        <v>45153</v>
      </c>
      <c r="B253" s="68" t="s">
        <v>1751</v>
      </c>
      <c r="C253" s="68" t="s">
        <v>1751</v>
      </c>
      <c r="D253" s="68" t="s">
        <v>1751</v>
      </c>
      <c r="E253" s="68">
        <v>1</v>
      </c>
      <c r="F253" s="68">
        <v>6</v>
      </c>
      <c r="G253" s="68" t="s">
        <v>1751</v>
      </c>
      <c r="H253" s="68" t="s">
        <v>1751</v>
      </c>
      <c r="I253" s="68" t="s">
        <v>1751</v>
      </c>
      <c r="J253" s="68" t="s">
        <v>1751</v>
      </c>
      <c r="K253" s="68">
        <v>1</v>
      </c>
      <c r="L253" s="68" t="s">
        <v>1751</v>
      </c>
      <c r="M253" s="68" t="s">
        <v>1751</v>
      </c>
      <c r="N253" s="68" t="s">
        <v>1751</v>
      </c>
      <c r="O253" s="68" t="s">
        <v>1751</v>
      </c>
      <c r="P253" s="68" t="s">
        <v>1751</v>
      </c>
      <c r="Q253" s="68">
        <v>1</v>
      </c>
      <c r="R253" s="68" t="s">
        <v>1751</v>
      </c>
      <c r="S253" s="68" t="s">
        <v>1751</v>
      </c>
      <c r="T253" s="68" t="s">
        <v>1751</v>
      </c>
      <c r="U253" s="68" t="s">
        <v>1751</v>
      </c>
      <c r="V253" s="68" t="s">
        <v>1751</v>
      </c>
      <c r="W253" s="68">
        <v>1</v>
      </c>
      <c r="X253" s="68">
        <v>1</v>
      </c>
      <c r="Y253" s="68" t="s">
        <v>1751</v>
      </c>
      <c r="Z253" s="68" t="s">
        <v>1751</v>
      </c>
      <c r="AA253" s="68" t="s">
        <v>1751</v>
      </c>
      <c r="AB253" s="68" t="s">
        <v>1751</v>
      </c>
      <c r="AC253" s="68" t="s">
        <v>1751</v>
      </c>
      <c r="AD253" s="68" t="s">
        <v>1751</v>
      </c>
      <c r="AE253" s="68">
        <v>1</v>
      </c>
      <c r="AF253" s="68">
        <v>1</v>
      </c>
      <c r="AG253" s="68">
        <v>1</v>
      </c>
      <c r="AH253" s="68" t="s">
        <v>1751</v>
      </c>
      <c r="AI253" s="68">
        <v>1</v>
      </c>
      <c r="AJ253" s="68" t="s">
        <v>1751</v>
      </c>
      <c r="AK253" s="68">
        <v>1</v>
      </c>
      <c r="AL253" s="68" t="s">
        <v>1751</v>
      </c>
      <c r="AM253" s="68" t="s">
        <v>1751</v>
      </c>
      <c r="AN253" s="68" t="s">
        <v>1751</v>
      </c>
      <c r="AO253" s="68" t="s">
        <v>1751</v>
      </c>
      <c r="AP253" s="68">
        <v>1</v>
      </c>
      <c r="AQ253" s="68" t="s">
        <v>1751</v>
      </c>
      <c r="AR253" s="68">
        <v>2</v>
      </c>
      <c r="AS253" s="68">
        <v>1</v>
      </c>
      <c r="AT253" s="68" t="s">
        <v>1751</v>
      </c>
      <c r="AU253" s="68" t="s">
        <v>1751</v>
      </c>
      <c r="AV253" s="68" t="s">
        <v>1751</v>
      </c>
      <c r="AW253" s="68" t="s">
        <v>1751</v>
      </c>
      <c r="AX253" s="68" t="s">
        <v>1751</v>
      </c>
      <c r="AY253" s="68">
        <v>1</v>
      </c>
      <c r="AZ253" s="68" t="s">
        <v>1751</v>
      </c>
      <c r="BA253" s="68" t="s">
        <v>1751</v>
      </c>
      <c r="BB253" s="68" t="s">
        <v>1751</v>
      </c>
      <c r="BC253" s="68" t="s">
        <v>1751</v>
      </c>
      <c r="BD253" s="68" t="s">
        <v>1751</v>
      </c>
      <c r="BE253" s="68" t="s">
        <v>1751</v>
      </c>
      <c r="BF253" s="68" t="s">
        <v>1751</v>
      </c>
      <c r="BG253" s="68" t="s">
        <v>1751</v>
      </c>
      <c r="BH253" s="68" t="s">
        <v>1751</v>
      </c>
      <c r="BI253" s="68" t="s">
        <v>1751</v>
      </c>
      <c r="BM253" s="68" t="s">
        <v>1751</v>
      </c>
    </row>
    <row r="254" spans="1:65">
      <c r="A254" s="132">
        <v>45154</v>
      </c>
      <c r="B254" s="68" t="s">
        <v>1751</v>
      </c>
      <c r="C254" s="68" t="s">
        <v>1751</v>
      </c>
      <c r="D254" s="68" t="s">
        <v>1751</v>
      </c>
      <c r="E254" s="68" t="s">
        <v>1751</v>
      </c>
      <c r="F254" s="68">
        <v>2</v>
      </c>
      <c r="G254" s="68" t="s">
        <v>1751</v>
      </c>
      <c r="H254" s="68" t="s">
        <v>1751</v>
      </c>
      <c r="I254" s="68" t="s">
        <v>1751</v>
      </c>
      <c r="J254" s="68" t="s">
        <v>1751</v>
      </c>
      <c r="K254" s="68" t="s">
        <v>1751</v>
      </c>
      <c r="L254" s="68">
        <v>4</v>
      </c>
      <c r="M254" s="68" t="s">
        <v>1751</v>
      </c>
      <c r="N254" s="68" t="s">
        <v>1751</v>
      </c>
      <c r="O254" s="68">
        <v>1</v>
      </c>
      <c r="P254" s="68" t="s">
        <v>1751</v>
      </c>
      <c r="Q254" s="68" t="s">
        <v>1751</v>
      </c>
      <c r="R254" s="68" t="s">
        <v>1751</v>
      </c>
      <c r="S254" s="68" t="s">
        <v>1751</v>
      </c>
      <c r="T254" s="68" t="s">
        <v>1751</v>
      </c>
      <c r="U254" s="68">
        <v>2</v>
      </c>
      <c r="V254" s="68" t="s">
        <v>1751</v>
      </c>
      <c r="W254" s="68" t="s">
        <v>1751</v>
      </c>
      <c r="X254" s="68" t="s">
        <v>1751</v>
      </c>
      <c r="Y254" s="68" t="s">
        <v>1751</v>
      </c>
      <c r="Z254" s="68" t="s">
        <v>1751</v>
      </c>
      <c r="AA254" s="68" t="s">
        <v>1751</v>
      </c>
      <c r="AB254" s="68" t="s">
        <v>1751</v>
      </c>
      <c r="AC254" s="68" t="s">
        <v>1751</v>
      </c>
      <c r="AD254" s="68" t="s">
        <v>1751</v>
      </c>
      <c r="AE254" s="68" t="s">
        <v>1751</v>
      </c>
      <c r="AF254" s="68" t="s">
        <v>1751</v>
      </c>
      <c r="AG254" s="68">
        <v>2</v>
      </c>
      <c r="AH254" s="68" t="s">
        <v>1751</v>
      </c>
      <c r="AI254" s="68" t="s">
        <v>1751</v>
      </c>
      <c r="AJ254" s="68" t="s">
        <v>1751</v>
      </c>
      <c r="AK254" s="68">
        <v>1</v>
      </c>
      <c r="AL254" s="68" t="s">
        <v>1751</v>
      </c>
      <c r="AM254" s="68" t="s">
        <v>1751</v>
      </c>
      <c r="AN254" s="68" t="s">
        <v>1751</v>
      </c>
      <c r="AO254" s="68" t="s">
        <v>1751</v>
      </c>
      <c r="AP254" s="68" t="s">
        <v>1751</v>
      </c>
      <c r="AQ254" s="68" t="s">
        <v>1751</v>
      </c>
      <c r="AR254" s="68" t="s">
        <v>1751</v>
      </c>
      <c r="AS254" s="68" t="s">
        <v>1751</v>
      </c>
      <c r="AT254" s="68" t="s">
        <v>1751</v>
      </c>
      <c r="AU254" s="68" t="s">
        <v>1751</v>
      </c>
      <c r="AV254" s="68" t="s">
        <v>1751</v>
      </c>
      <c r="AW254" s="68" t="s">
        <v>1751</v>
      </c>
      <c r="AX254" s="68" t="s">
        <v>1751</v>
      </c>
      <c r="AY254" s="68">
        <v>2</v>
      </c>
      <c r="AZ254" s="68" t="s">
        <v>1751</v>
      </c>
      <c r="BA254" s="68" t="s">
        <v>1751</v>
      </c>
      <c r="BB254" s="68" t="s">
        <v>1751</v>
      </c>
      <c r="BC254" s="68" t="s">
        <v>1751</v>
      </c>
      <c r="BD254" s="68" t="s">
        <v>1751</v>
      </c>
      <c r="BE254" s="68" t="s">
        <v>1751</v>
      </c>
      <c r="BF254" s="68" t="s">
        <v>1751</v>
      </c>
      <c r="BG254" s="68" t="s">
        <v>1751</v>
      </c>
      <c r="BH254" s="68" t="s">
        <v>1751</v>
      </c>
      <c r="BI254" s="68" t="s">
        <v>1751</v>
      </c>
      <c r="BM254" s="68" t="s">
        <v>1751</v>
      </c>
    </row>
    <row r="255" spans="1:65">
      <c r="A255" s="132">
        <v>45155</v>
      </c>
      <c r="B255" s="68" t="s">
        <v>1751</v>
      </c>
      <c r="C255" s="68" t="s">
        <v>1751</v>
      </c>
      <c r="D255" s="68" t="s">
        <v>1751</v>
      </c>
      <c r="E255" s="68" t="s">
        <v>1751</v>
      </c>
      <c r="F255" s="68" t="s">
        <v>1751</v>
      </c>
      <c r="G255" s="68" t="s">
        <v>1751</v>
      </c>
      <c r="H255" s="68" t="s">
        <v>1751</v>
      </c>
      <c r="I255" s="68" t="s">
        <v>1751</v>
      </c>
      <c r="J255" s="68" t="s">
        <v>1751</v>
      </c>
      <c r="K255" s="68">
        <v>1</v>
      </c>
      <c r="L255" s="68">
        <v>3</v>
      </c>
      <c r="M255" s="68" t="s">
        <v>1751</v>
      </c>
      <c r="N255" s="68" t="s">
        <v>1751</v>
      </c>
      <c r="O255" s="68" t="s">
        <v>1751</v>
      </c>
      <c r="P255" s="68" t="s">
        <v>1751</v>
      </c>
      <c r="Q255" s="68">
        <v>1</v>
      </c>
      <c r="R255" s="68" t="s">
        <v>1751</v>
      </c>
      <c r="S255" s="68">
        <v>1</v>
      </c>
      <c r="T255" s="68" t="s">
        <v>1751</v>
      </c>
      <c r="U255" s="68">
        <v>1</v>
      </c>
      <c r="V255" s="68" t="s">
        <v>1751</v>
      </c>
      <c r="W255" s="68" t="s">
        <v>1751</v>
      </c>
      <c r="X255" s="68" t="s">
        <v>1751</v>
      </c>
      <c r="Y255" s="68" t="s">
        <v>1751</v>
      </c>
      <c r="Z255" s="68" t="s">
        <v>1751</v>
      </c>
      <c r="AA255" s="68" t="s">
        <v>1751</v>
      </c>
      <c r="AB255" s="68" t="s">
        <v>1751</v>
      </c>
      <c r="AC255" s="68" t="s">
        <v>1751</v>
      </c>
      <c r="AD255" s="68" t="s">
        <v>1751</v>
      </c>
      <c r="AE255" s="68" t="s">
        <v>1751</v>
      </c>
      <c r="AF255" s="68" t="s">
        <v>1751</v>
      </c>
      <c r="AG255" s="68">
        <v>1</v>
      </c>
      <c r="AH255" s="68" t="s">
        <v>1751</v>
      </c>
      <c r="AI255" s="68" t="s">
        <v>1751</v>
      </c>
      <c r="AJ255" s="68" t="s">
        <v>1751</v>
      </c>
      <c r="AK255" s="68">
        <v>2</v>
      </c>
      <c r="AL255" s="68" t="s">
        <v>1751</v>
      </c>
      <c r="AM255" s="68" t="s">
        <v>1751</v>
      </c>
      <c r="AN255" s="68" t="s">
        <v>1751</v>
      </c>
      <c r="AO255" s="68" t="s">
        <v>1751</v>
      </c>
      <c r="AP255" s="68" t="s">
        <v>1751</v>
      </c>
      <c r="AQ255" s="68" t="s">
        <v>1751</v>
      </c>
      <c r="AR255" s="68">
        <v>1</v>
      </c>
      <c r="AS255" s="68" t="s">
        <v>1751</v>
      </c>
      <c r="AT255" s="68" t="s">
        <v>1751</v>
      </c>
      <c r="AU255" s="68" t="s">
        <v>1751</v>
      </c>
      <c r="AV255" s="68" t="s">
        <v>1751</v>
      </c>
      <c r="AW255" s="68" t="s">
        <v>1751</v>
      </c>
      <c r="AX255" s="68" t="s">
        <v>1751</v>
      </c>
      <c r="AY255" s="68">
        <v>2</v>
      </c>
      <c r="AZ255" s="68" t="s">
        <v>1751</v>
      </c>
      <c r="BA255" s="68" t="s">
        <v>1751</v>
      </c>
      <c r="BB255" s="68" t="s">
        <v>1751</v>
      </c>
      <c r="BC255" s="68" t="s">
        <v>1751</v>
      </c>
      <c r="BD255" s="68" t="s">
        <v>1751</v>
      </c>
      <c r="BE255" s="68" t="s">
        <v>1751</v>
      </c>
      <c r="BF255" s="68" t="s">
        <v>1751</v>
      </c>
      <c r="BG255" s="68" t="s">
        <v>1751</v>
      </c>
      <c r="BH255" s="68" t="s">
        <v>1751</v>
      </c>
      <c r="BI255" s="68" t="s">
        <v>1751</v>
      </c>
      <c r="BM255" s="68" t="s">
        <v>1751</v>
      </c>
    </row>
    <row r="256" spans="1:65">
      <c r="A256" s="132">
        <v>45156</v>
      </c>
      <c r="B256" s="68" t="s">
        <v>1751</v>
      </c>
      <c r="C256" s="68" t="s">
        <v>1751</v>
      </c>
      <c r="D256" s="68" t="s">
        <v>1751</v>
      </c>
      <c r="E256" s="68" t="s">
        <v>1751</v>
      </c>
      <c r="F256" s="68" t="s">
        <v>1751</v>
      </c>
      <c r="G256" s="68" t="s">
        <v>1751</v>
      </c>
      <c r="H256" s="68" t="s">
        <v>1751</v>
      </c>
      <c r="I256" s="68" t="s">
        <v>1751</v>
      </c>
      <c r="J256" s="68" t="s">
        <v>1751</v>
      </c>
      <c r="K256" s="68" t="s">
        <v>1751</v>
      </c>
      <c r="L256" s="68" t="s">
        <v>1751</v>
      </c>
      <c r="M256" s="68" t="s">
        <v>1751</v>
      </c>
      <c r="N256" s="68" t="s">
        <v>1751</v>
      </c>
      <c r="O256" s="68" t="s">
        <v>1751</v>
      </c>
      <c r="P256" s="68" t="s">
        <v>1751</v>
      </c>
      <c r="Q256" s="68" t="s">
        <v>1751</v>
      </c>
      <c r="R256" s="68" t="s">
        <v>1751</v>
      </c>
      <c r="S256" s="68" t="s">
        <v>1751</v>
      </c>
      <c r="T256" s="68" t="s">
        <v>1751</v>
      </c>
      <c r="U256" s="68" t="s">
        <v>1751</v>
      </c>
      <c r="V256" s="68" t="s">
        <v>1751</v>
      </c>
      <c r="W256" s="68" t="s">
        <v>1751</v>
      </c>
      <c r="X256" s="68" t="s">
        <v>1751</v>
      </c>
      <c r="Y256" s="68" t="s">
        <v>1751</v>
      </c>
      <c r="Z256" s="68" t="s">
        <v>1751</v>
      </c>
      <c r="AA256" s="68" t="s">
        <v>1751</v>
      </c>
      <c r="AB256" s="68" t="s">
        <v>1751</v>
      </c>
      <c r="AC256" s="68" t="s">
        <v>1751</v>
      </c>
      <c r="AD256" s="68" t="s">
        <v>1751</v>
      </c>
      <c r="AE256" s="68" t="s">
        <v>1751</v>
      </c>
      <c r="AF256" s="68" t="s">
        <v>1751</v>
      </c>
      <c r="AG256" s="68" t="s">
        <v>1751</v>
      </c>
      <c r="AH256" s="68" t="s">
        <v>1751</v>
      </c>
      <c r="AI256" s="68" t="s">
        <v>1751</v>
      </c>
      <c r="AJ256" s="68" t="s">
        <v>1751</v>
      </c>
      <c r="AK256" s="68" t="s">
        <v>1751</v>
      </c>
      <c r="AL256" s="68" t="s">
        <v>1751</v>
      </c>
      <c r="AM256" s="68" t="s">
        <v>1751</v>
      </c>
      <c r="AN256" s="68" t="s">
        <v>1751</v>
      </c>
      <c r="AO256" s="68" t="s">
        <v>1751</v>
      </c>
      <c r="AP256" s="68" t="s">
        <v>1751</v>
      </c>
      <c r="AQ256" s="68" t="s">
        <v>1751</v>
      </c>
      <c r="AR256" s="68" t="s">
        <v>1751</v>
      </c>
      <c r="AS256" s="68" t="s">
        <v>1751</v>
      </c>
      <c r="AT256" s="68" t="s">
        <v>1751</v>
      </c>
      <c r="AU256" s="68" t="s">
        <v>1751</v>
      </c>
      <c r="AV256" s="68" t="s">
        <v>1751</v>
      </c>
      <c r="AW256" s="68" t="s">
        <v>1751</v>
      </c>
      <c r="AX256" s="68" t="s">
        <v>1751</v>
      </c>
      <c r="AY256" s="68" t="s">
        <v>1751</v>
      </c>
      <c r="AZ256" s="68" t="s">
        <v>1751</v>
      </c>
      <c r="BA256" s="68" t="s">
        <v>1751</v>
      </c>
      <c r="BB256" s="68" t="s">
        <v>1751</v>
      </c>
      <c r="BC256" s="68" t="s">
        <v>1751</v>
      </c>
      <c r="BD256" s="68" t="s">
        <v>1751</v>
      </c>
      <c r="BE256" s="68" t="s">
        <v>1751</v>
      </c>
      <c r="BF256" s="68" t="s">
        <v>1751</v>
      </c>
      <c r="BG256" s="68" t="s">
        <v>1751</v>
      </c>
      <c r="BH256" s="68" t="s">
        <v>1751</v>
      </c>
      <c r="BI256" s="68" t="s">
        <v>1751</v>
      </c>
      <c r="BM256" s="68" t="s">
        <v>1751</v>
      </c>
    </row>
    <row r="257" spans="1:65">
      <c r="A257" s="132">
        <v>45157</v>
      </c>
      <c r="B257" s="68" t="s">
        <v>1751</v>
      </c>
      <c r="C257" s="68" t="s">
        <v>1751</v>
      </c>
      <c r="D257" s="68" t="s">
        <v>1751</v>
      </c>
      <c r="E257" s="68" t="s">
        <v>1751</v>
      </c>
      <c r="F257" s="68" t="s">
        <v>1751</v>
      </c>
      <c r="G257" s="68" t="s">
        <v>1751</v>
      </c>
      <c r="H257" s="68" t="s">
        <v>1751</v>
      </c>
      <c r="I257" s="68" t="s">
        <v>1751</v>
      </c>
      <c r="J257" s="68" t="s">
        <v>1751</v>
      </c>
      <c r="K257" s="68" t="s">
        <v>1751</v>
      </c>
      <c r="L257" s="68" t="s">
        <v>1751</v>
      </c>
      <c r="M257" s="68" t="s">
        <v>1751</v>
      </c>
      <c r="N257" s="68" t="s">
        <v>1751</v>
      </c>
      <c r="O257" s="68" t="s">
        <v>1751</v>
      </c>
      <c r="P257" s="68" t="s">
        <v>1751</v>
      </c>
      <c r="Q257" s="68" t="s">
        <v>1751</v>
      </c>
      <c r="R257" s="68" t="s">
        <v>1751</v>
      </c>
      <c r="S257" s="68" t="s">
        <v>1751</v>
      </c>
      <c r="T257" s="68" t="s">
        <v>1751</v>
      </c>
      <c r="U257" s="68" t="s">
        <v>1751</v>
      </c>
      <c r="V257" s="68" t="s">
        <v>1751</v>
      </c>
      <c r="W257" s="68" t="s">
        <v>1751</v>
      </c>
      <c r="X257" s="68" t="s">
        <v>1751</v>
      </c>
      <c r="Y257" s="68" t="s">
        <v>1751</v>
      </c>
      <c r="Z257" s="68" t="s">
        <v>1751</v>
      </c>
      <c r="AA257" s="68" t="s">
        <v>1751</v>
      </c>
      <c r="AB257" s="68" t="s">
        <v>1751</v>
      </c>
      <c r="AC257" s="68" t="s">
        <v>1751</v>
      </c>
      <c r="AD257" s="68" t="s">
        <v>1751</v>
      </c>
      <c r="AE257" s="68" t="s">
        <v>1751</v>
      </c>
      <c r="AF257" s="68" t="s">
        <v>1751</v>
      </c>
      <c r="AG257" s="68" t="s">
        <v>1751</v>
      </c>
      <c r="AH257" s="68" t="s">
        <v>1751</v>
      </c>
      <c r="AI257" s="68" t="s">
        <v>1751</v>
      </c>
      <c r="AJ257" s="68" t="s">
        <v>1751</v>
      </c>
      <c r="AK257" s="68" t="s">
        <v>1751</v>
      </c>
      <c r="AL257" s="68" t="s">
        <v>1751</v>
      </c>
      <c r="AM257" s="68" t="s">
        <v>1751</v>
      </c>
      <c r="AN257" s="68" t="s">
        <v>1751</v>
      </c>
      <c r="AO257" s="68" t="s">
        <v>1751</v>
      </c>
      <c r="AP257" s="68" t="s">
        <v>1751</v>
      </c>
      <c r="AQ257" s="68" t="s">
        <v>1751</v>
      </c>
      <c r="AR257" s="68" t="s">
        <v>1751</v>
      </c>
      <c r="AS257" s="68" t="s">
        <v>1751</v>
      </c>
      <c r="AT257" s="68" t="s">
        <v>1751</v>
      </c>
      <c r="AU257" s="68" t="s">
        <v>1751</v>
      </c>
      <c r="AV257" s="68" t="s">
        <v>1751</v>
      </c>
      <c r="AW257" s="68" t="s">
        <v>1751</v>
      </c>
      <c r="AX257" s="68" t="s">
        <v>1751</v>
      </c>
      <c r="AY257" s="68" t="s">
        <v>1751</v>
      </c>
      <c r="AZ257" s="68" t="s">
        <v>1751</v>
      </c>
      <c r="BA257" s="68" t="s">
        <v>1751</v>
      </c>
      <c r="BB257" s="68" t="s">
        <v>1751</v>
      </c>
      <c r="BC257" s="68" t="s">
        <v>1751</v>
      </c>
      <c r="BD257" s="68" t="s">
        <v>1751</v>
      </c>
      <c r="BE257" s="68" t="s">
        <v>1751</v>
      </c>
      <c r="BF257" s="68" t="s">
        <v>1751</v>
      </c>
      <c r="BG257" s="68" t="s">
        <v>1751</v>
      </c>
      <c r="BH257" s="68" t="s">
        <v>1751</v>
      </c>
      <c r="BI257" s="68" t="s">
        <v>1751</v>
      </c>
      <c r="BM257" s="68" t="s">
        <v>1751</v>
      </c>
    </row>
    <row r="258" spans="1:65">
      <c r="A258" s="132">
        <v>45158</v>
      </c>
      <c r="B258" s="68" t="s">
        <v>1751</v>
      </c>
      <c r="C258" s="68" t="s">
        <v>1751</v>
      </c>
      <c r="D258" s="68" t="s">
        <v>1751</v>
      </c>
      <c r="E258" s="68" t="s">
        <v>1751</v>
      </c>
      <c r="F258" s="68" t="s">
        <v>1751</v>
      </c>
      <c r="G258" s="68" t="s">
        <v>1751</v>
      </c>
      <c r="H258" s="68" t="s">
        <v>1751</v>
      </c>
      <c r="I258" s="68" t="s">
        <v>1751</v>
      </c>
      <c r="J258" s="68" t="s">
        <v>1751</v>
      </c>
      <c r="K258" s="68" t="s">
        <v>1751</v>
      </c>
      <c r="L258" s="68">
        <v>3</v>
      </c>
      <c r="M258" s="68" t="s">
        <v>1751</v>
      </c>
      <c r="N258" s="68" t="s">
        <v>1751</v>
      </c>
      <c r="O258" s="68">
        <v>2</v>
      </c>
      <c r="P258" s="68" t="s">
        <v>1751</v>
      </c>
      <c r="Q258" s="68" t="s">
        <v>1751</v>
      </c>
      <c r="R258" s="68" t="s">
        <v>1751</v>
      </c>
      <c r="S258" s="68" t="s">
        <v>1751</v>
      </c>
      <c r="T258" s="68" t="s">
        <v>1751</v>
      </c>
      <c r="U258" s="68">
        <v>2</v>
      </c>
      <c r="V258" s="68" t="s">
        <v>1751</v>
      </c>
      <c r="W258" s="68" t="s">
        <v>1751</v>
      </c>
      <c r="X258" s="68" t="s">
        <v>1751</v>
      </c>
      <c r="Y258" s="68" t="s">
        <v>1751</v>
      </c>
      <c r="Z258" s="68" t="s">
        <v>1751</v>
      </c>
      <c r="AA258" s="68" t="s">
        <v>1751</v>
      </c>
      <c r="AB258" s="68" t="s">
        <v>1751</v>
      </c>
      <c r="AC258" s="68" t="s">
        <v>1751</v>
      </c>
      <c r="AD258" s="68" t="s">
        <v>1751</v>
      </c>
      <c r="AE258" s="68">
        <v>8</v>
      </c>
      <c r="AF258" s="68" t="s">
        <v>1751</v>
      </c>
      <c r="AG258" s="68">
        <v>1</v>
      </c>
      <c r="AH258" s="68" t="s">
        <v>1751</v>
      </c>
      <c r="AI258" s="68" t="s">
        <v>1751</v>
      </c>
      <c r="AJ258" s="68" t="s">
        <v>1751</v>
      </c>
      <c r="AK258" s="68" t="s">
        <v>1751</v>
      </c>
      <c r="AL258" s="68" t="s">
        <v>1751</v>
      </c>
      <c r="AM258" s="68" t="s">
        <v>1751</v>
      </c>
      <c r="AN258" s="68" t="s">
        <v>1751</v>
      </c>
      <c r="AO258" s="68" t="s">
        <v>1751</v>
      </c>
      <c r="AP258" s="68" t="s">
        <v>1751</v>
      </c>
      <c r="AQ258" s="68" t="s">
        <v>1751</v>
      </c>
      <c r="AR258" s="68">
        <v>1</v>
      </c>
      <c r="AS258" s="68" t="s">
        <v>1751</v>
      </c>
      <c r="AT258" s="68" t="s">
        <v>1751</v>
      </c>
      <c r="AU258" s="68" t="s">
        <v>1751</v>
      </c>
      <c r="AV258" s="68" t="s">
        <v>1751</v>
      </c>
      <c r="AW258" s="68" t="s">
        <v>1751</v>
      </c>
      <c r="AX258" s="68" t="s">
        <v>1751</v>
      </c>
      <c r="AY258" s="68" t="s">
        <v>1751</v>
      </c>
      <c r="AZ258" s="68" t="s">
        <v>1751</v>
      </c>
      <c r="BA258" s="68" t="s">
        <v>1751</v>
      </c>
      <c r="BB258" s="68" t="s">
        <v>1751</v>
      </c>
      <c r="BC258" s="68" t="s">
        <v>1751</v>
      </c>
      <c r="BD258" s="68" t="s">
        <v>1751</v>
      </c>
      <c r="BE258" s="68" t="s">
        <v>1751</v>
      </c>
      <c r="BF258" s="68" t="s">
        <v>1751</v>
      </c>
      <c r="BG258" s="68" t="s">
        <v>1751</v>
      </c>
      <c r="BH258" s="68" t="s">
        <v>1751</v>
      </c>
      <c r="BI258" s="68" t="s">
        <v>1751</v>
      </c>
      <c r="BM258" s="68" t="s">
        <v>1751</v>
      </c>
    </row>
    <row r="259" spans="1:65">
      <c r="A259" s="132">
        <v>45159</v>
      </c>
      <c r="B259" s="68">
        <v>3</v>
      </c>
      <c r="C259" s="68">
        <v>2</v>
      </c>
      <c r="D259" s="68" t="s">
        <v>1751</v>
      </c>
      <c r="E259" s="68">
        <v>2</v>
      </c>
      <c r="F259" s="68" t="s">
        <v>1751</v>
      </c>
      <c r="G259" s="68" t="s">
        <v>1751</v>
      </c>
      <c r="H259" s="68" t="s">
        <v>1751</v>
      </c>
      <c r="I259" s="68" t="s">
        <v>1751</v>
      </c>
      <c r="J259" s="68" t="s">
        <v>1751</v>
      </c>
      <c r="K259" s="68">
        <v>1</v>
      </c>
      <c r="L259" s="68">
        <v>5</v>
      </c>
      <c r="M259" s="68" t="s">
        <v>1751</v>
      </c>
      <c r="N259" s="68" t="s">
        <v>1751</v>
      </c>
      <c r="O259" s="68" t="s">
        <v>1751</v>
      </c>
      <c r="P259" s="68" t="s">
        <v>1751</v>
      </c>
      <c r="Q259" s="68" t="s">
        <v>1751</v>
      </c>
      <c r="R259" s="68" t="s">
        <v>1751</v>
      </c>
      <c r="S259" s="68" t="s">
        <v>1751</v>
      </c>
      <c r="T259" s="68" t="s">
        <v>1751</v>
      </c>
      <c r="U259" s="68" t="s">
        <v>1751</v>
      </c>
      <c r="V259" s="68">
        <v>1</v>
      </c>
      <c r="W259" s="68" t="s">
        <v>1751</v>
      </c>
      <c r="X259" s="68" t="s">
        <v>1751</v>
      </c>
      <c r="Y259" s="68" t="s">
        <v>1751</v>
      </c>
      <c r="Z259" s="68" t="s">
        <v>1751</v>
      </c>
      <c r="AA259" s="68" t="s">
        <v>1751</v>
      </c>
      <c r="AB259" s="68" t="s">
        <v>1751</v>
      </c>
      <c r="AC259" s="68" t="s">
        <v>1751</v>
      </c>
      <c r="AD259" s="68" t="s">
        <v>1751</v>
      </c>
      <c r="AE259" s="68">
        <v>5</v>
      </c>
      <c r="AF259" s="68" t="s">
        <v>1751</v>
      </c>
      <c r="AG259" s="68">
        <v>3</v>
      </c>
      <c r="AH259" s="68">
        <v>1</v>
      </c>
      <c r="AI259" s="68" t="s">
        <v>1751</v>
      </c>
      <c r="AJ259" s="68" t="s">
        <v>1751</v>
      </c>
      <c r="AK259" s="68" t="s">
        <v>1751</v>
      </c>
      <c r="AL259" s="68" t="s">
        <v>1751</v>
      </c>
      <c r="AM259" s="68" t="s">
        <v>1751</v>
      </c>
      <c r="AN259" s="68" t="s">
        <v>1751</v>
      </c>
      <c r="AO259" s="68" t="s">
        <v>1751</v>
      </c>
      <c r="AP259" s="68" t="s">
        <v>1751</v>
      </c>
      <c r="AQ259" s="68" t="s">
        <v>1751</v>
      </c>
      <c r="AR259" s="68" t="s">
        <v>1751</v>
      </c>
      <c r="AS259" s="68" t="s">
        <v>1751</v>
      </c>
      <c r="AT259" s="68" t="s">
        <v>1751</v>
      </c>
      <c r="AU259" s="68" t="s">
        <v>1751</v>
      </c>
      <c r="AV259" s="68" t="s">
        <v>1751</v>
      </c>
      <c r="AW259" s="68" t="s">
        <v>1751</v>
      </c>
      <c r="AX259" s="68" t="s">
        <v>1751</v>
      </c>
      <c r="AY259" s="68" t="s">
        <v>1751</v>
      </c>
      <c r="AZ259" s="68" t="s">
        <v>1751</v>
      </c>
      <c r="BA259" s="68" t="s">
        <v>1751</v>
      </c>
      <c r="BB259" s="68" t="s">
        <v>1751</v>
      </c>
      <c r="BC259" s="68" t="s">
        <v>1751</v>
      </c>
      <c r="BD259" s="68" t="s">
        <v>1751</v>
      </c>
      <c r="BE259" s="68" t="s">
        <v>1751</v>
      </c>
      <c r="BF259" s="68" t="s">
        <v>1751</v>
      </c>
      <c r="BG259" s="68" t="s">
        <v>1751</v>
      </c>
      <c r="BH259" s="68" t="s">
        <v>1751</v>
      </c>
      <c r="BI259" s="68" t="s">
        <v>1751</v>
      </c>
      <c r="BM259" s="68" t="s">
        <v>1751</v>
      </c>
    </row>
    <row r="260" spans="1:65">
      <c r="A260" s="132">
        <v>45160</v>
      </c>
      <c r="B260" s="68">
        <v>4</v>
      </c>
      <c r="C260" s="68">
        <v>5</v>
      </c>
      <c r="D260" s="68">
        <v>3</v>
      </c>
      <c r="E260" s="68">
        <v>1</v>
      </c>
      <c r="F260" s="68">
        <v>1</v>
      </c>
      <c r="G260" s="68" t="s">
        <v>1751</v>
      </c>
      <c r="H260" s="68" t="s">
        <v>1751</v>
      </c>
      <c r="I260" s="68" t="s">
        <v>1751</v>
      </c>
      <c r="J260" s="68" t="s">
        <v>1751</v>
      </c>
      <c r="K260" s="68">
        <v>2</v>
      </c>
      <c r="L260" s="68">
        <v>3</v>
      </c>
      <c r="M260" s="68" t="s">
        <v>1751</v>
      </c>
      <c r="N260" s="68" t="s">
        <v>1751</v>
      </c>
      <c r="O260" s="68">
        <v>3</v>
      </c>
      <c r="P260" s="68" t="s">
        <v>1751</v>
      </c>
      <c r="Q260" s="68">
        <v>5</v>
      </c>
      <c r="R260" s="68" t="s">
        <v>1751</v>
      </c>
      <c r="S260" s="68" t="s">
        <v>1751</v>
      </c>
      <c r="T260" s="68" t="s">
        <v>1751</v>
      </c>
      <c r="U260" s="68">
        <v>1</v>
      </c>
      <c r="V260" s="68" t="s">
        <v>1751</v>
      </c>
      <c r="W260" s="68" t="s">
        <v>1751</v>
      </c>
      <c r="X260" s="68" t="s">
        <v>1751</v>
      </c>
      <c r="Y260" s="68" t="s">
        <v>1751</v>
      </c>
      <c r="Z260" s="68" t="s">
        <v>1751</v>
      </c>
      <c r="AA260" s="68" t="s">
        <v>1751</v>
      </c>
      <c r="AB260" s="68" t="s">
        <v>1751</v>
      </c>
      <c r="AC260" s="68" t="s">
        <v>1751</v>
      </c>
      <c r="AD260" s="68" t="s">
        <v>1751</v>
      </c>
      <c r="AE260" s="68">
        <v>1</v>
      </c>
      <c r="AF260" s="68" t="s">
        <v>1751</v>
      </c>
      <c r="AG260" s="68">
        <v>2</v>
      </c>
      <c r="AH260" s="68" t="s">
        <v>1751</v>
      </c>
      <c r="AI260" s="68" t="s">
        <v>1751</v>
      </c>
      <c r="AJ260" s="68" t="s">
        <v>1751</v>
      </c>
      <c r="AK260" s="68" t="s">
        <v>1751</v>
      </c>
      <c r="AL260" s="68" t="s">
        <v>1751</v>
      </c>
      <c r="AM260" s="68" t="s">
        <v>1751</v>
      </c>
      <c r="AN260" s="68" t="s">
        <v>1751</v>
      </c>
      <c r="AO260" s="68" t="s">
        <v>1751</v>
      </c>
      <c r="AP260" s="68" t="s">
        <v>1751</v>
      </c>
      <c r="AQ260" s="68" t="s">
        <v>1751</v>
      </c>
      <c r="AR260" s="68" t="s">
        <v>1751</v>
      </c>
      <c r="AS260" s="68" t="s">
        <v>1751</v>
      </c>
      <c r="AT260" s="68" t="s">
        <v>1751</v>
      </c>
      <c r="AU260" s="68" t="s">
        <v>1751</v>
      </c>
      <c r="AV260" s="68" t="s">
        <v>1751</v>
      </c>
      <c r="AW260" s="68" t="s">
        <v>1751</v>
      </c>
      <c r="AX260" s="68" t="s">
        <v>1751</v>
      </c>
      <c r="AY260" s="68" t="s">
        <v>1751</v>
      </c>
      <c r="AZ260" s="68" t="s">
        <v>1751</v>
      </c>
      <c r="BA260" s="68" t="s">
        <v>1751</v>
      </c>
      <c r="BB260" s="68" t="s">
        <v>1751</v>
      </c>
      <c r="BC260" s="68" t="s">
        <v>1751</v>
      </c>
      <c r="BD260" s="68" t="s">
        <v>1751</v>
      </c>
      <c r="BE260" s="68" t="s">
        <v>1751</v>
      </c>
      <c r="BF260" s="68" t="s">
        <v>1751</v>
      </c>
      <c r="BG260" s="68" t="s">
        <v>1751</v>
      </c>
      <c r="BH260" s="68" t="s">
        <v>1751</v>
      </c>
      <c r="BI260" s="68" t="s">
        <v>1751</v>
      </c>
      <c r="BM260" s="68" t="s">
        <v>1751</v>
      </c>
    </row>
    <row r="261" spans="1:65">
      <c r="A261" s="132">
        <v>45161</v>
      </c>
      <c r="B261" s="68" t="s">
        <v>1751</v>
      </c>
      <c r="C261" s="68">
        <v>2</v>
      </c>
      <c r="D261" s="68" t="s">
        <v>1751</v>
      </c>
      <c r="E261" s="68">
        <v>2</v>
      </c>
      <c r="F261" s="68" t="s">
        <v>1751</v>
      </c>
      <c r="G261" s="68">
        <v>1</v>
      </c>
      <c r="H261" s="68">
        <v>2</v>
      </c>
      <c r="I261" s="68" t="s">
        <v>1751</v>
      </c>
      <c r="J261" s="68" t="s">
        <v>1751</v>
      </c>
      <c r="K261" s="68" t="s">
        <v>1751</v>
      </c>
      <c r="L261" s="68">
        <v>3</v>
      </c>
      <c r="M261" s="68" t="s">
        <v>1751</v>
      </c>
      <c r="N261" s="68" t="s">
        <v>1751</v>
      </c>
      <c r="O261" s="68">
        <v>4</v>
      </c>
      <c r="P261" s="68" t="s">
        <v>1751</v>
      </c>
      <c r="Q261" s="68" t="s">
        <v>1751</v>
      </c>
      <c r="R261" s="68" t="s">
        <v>1751</v>
      </c>
      <c r="S261" s="68" t="s">
        <v>1751</v>
      </c>
      <c r="T261" s="68" t="s">
        <v>1751</v>
      </c>
      <c r="U261" s="68">
        <v>1</v>
      </c>
      <c r="V261" s="68" t="s">
        <v>1751</v>
      </c>
      <c r="W261" s="68" t="s">
        <v>1751</v>
      </c>
      <c r="X261" s="68" t="s">
        <v>1751</v>
      </c>
      <c r="Y261" s="68" t="s">
        <v>1751</v>
      </c>
      <c r="Z261" s="68" t="s">
        <v>1751</v>
      </c>
      <c r="AA261" s="68" t="s">
        <v>1751</v>
      </c>
      <c r="AB261" s="68" t="s">
        <v>1751</v>
      </c>
      <c r="AC261" s="68" t="s">
        <v>1751</v>
      </c>
      <c r="AD261" s="68">
        <v>2</v>
      </c>
      <c r="AE261" s="68">
        <v>3</v>
      </c>
      <c r="AF261" s="68" t="s">
        <v>1751</v>
      </c>
      <c r="AG261" s="68" t="s">
        <v>1751</v>
      </c>
      <c r="AH261" s="68" t="s">
        <v>1751</v>
      </c>
      <c r="AI261" s="68" t="s">
        <v>1751</v>
      </c>
      <c r="AJ261" s="68" t="s">
        <v>1751</v>
      </c>
      <c r="AK261" s="68" t="s">
        <v>1751</v>
      </c>
      <c r="AL261" s="68" t="s">
        <v>1751</v>
      </c>
      <c r="AM261" s="68" t="s">
        <v>1751</v>
      </c>
      <c r="AN261" s="68" t="s">
        <v>1751</v>
      </c>
      <c r="AO261" s="68" t="s">
        <v>1751</v>
      </c>
      <c r="AP261" s="68" t="s">
        <v>1751</v>
      </c>
      <c r="AQ261" s="68" t="s">
        <v>1751</v>
      </c>
      <c r="AR261" s="68" t="s">
        <v>1751</v>
      </c>
      <c r="AS261" s="68" t="s">
        <v>1751</v>
      </c>
      <c r="AT261" s="68" t="s">
        <v>1751</v>
      </c>
      <c r="AU261" s="68" t="s">
        <v>1751</v>
      </c>
      <c r="AV261" s="68" t="s">
        <v>1751</v>
      </c>
      <c r="AW261" s="68" t="s">
        <v>1751</v>
      </c>
      <c r="AX261" s="68" t="s">
        <v>1751</v>
      </c>
      <c r="AY261" s="68" t="s">
        <v>1751</v>
      </c>
      <c r="AZ261" s="68">
        <v>6</v>
      </c>
      <c r="BA261" s="68" t="s">
        <v>1751</v>
      </c>
      <c r="BB261" s="68" t="s">
        <v>1751</v>
      </c>
      <c r="BC261" s="68" t="s">
        <v>1751</v>
      </c>
      <c r="BD261" s="68" t="s">
        <v>1751</v>
      </c>
      <c r="BE261" s="68" t="s">
        <v>1751</v>
      </c>
      <c r="BF261" s="68" t="s">
        <v>1751</v>
      </c>
      <c r="BG261" s="68" t="s">
        <v>1751</v>
      </c>
      <c r="BH261" s="68" t="s">
        <v>1751</v>
      </c>
      <c r="BI261" s="68" t="s">
        <v>1751</v>
      </c>
      <c r="BM261" s="68" t="s">
        <v>1751</v>
      </c>
    </row>
    <row r="262" spans="1:65">
      <c r="A262" s="132">
        <v>45162</v>
      </c>
      <c r="B262" s="68" t="s">
        <v>1751</v>
      </c>
      <c r="C262" s="68" t="s">
        <v>1751</v>
      </c>
      <c r="D262" s="68" t="s">
        <v>1751</v>
      </c>
      <c r="E262" s="68">
        <v>1</v>
      </c>
      <c r="F262" s="68">
        <v>2</v>
      </c>
      <c r="G262" s="68" t="s">
        <v>1751</v>
      </c>
      <c r="H262" s="68" t="s">
        <v>1751</v>
      </c>
      <c r="I262" s="68" t="s">
        <v>1751</v>
      </c>
      <c r="J262" s="68">
        <v>1</v>
      </c>
      <c r="K262" s="68" t="s">
        <v>1751</v>
      </c>
      <c r="L262" s="68">
        <v>1</v>
      </c>
      <c r="M262" s="68" t="s">
        <v>1751</v>
      </c>
      <c r="N262" s="68" t="s">
        <v>1751</v>
      </c>
      <c r="O262" s="68" t="s">
        <v>1751</v>
      </c>
      <c r="P262" s="68" t="s">
        <v>1751</v>
      </c>
      <c r="Q262" s="68" t="s">
        <v>1751</v>
      </c>
      <c r="R262" s="68" t="s">
        <v>1751</v>
      </c>
      <c r="S262" s="68" t="s">
        <v>1751</v>
      </c>
      <c r="T262" s="68" t="s">
        <v>1751</v>
      </c>
      <c r="U262" s="68">
        <v>1</v>
      </c>
      <c r="V262" s="68">
        <v>1</v>
      </c>
      <c r="W262" s="68" t="s">
        <v>1751</v>
      </c>
      <c r="X262" s="68" t="s">
        <v>1751</v>
      </c>
      <c r="Y262" s="68" t="s">
        <v>1751</v>
      </c>
      <c r="Z262" s="68" t="s">
        <v>1751</v>
      </c>
      <c r="AA262" s="68" t="s">
        <v>1751</v>
      </c>
      <c r="AB262" s="68" t="s">
        <v>1751</v>
      </c>
      <c r="AC262" s="68" t="s">
        <v>1751</v>
      </c>
      <c r="AD262" s="68" t="s">
        <v>1751</v>
      </c>
      <c r="AE262" s="68">
        <v>3</v>
      </c>
      <c r="AF262" s="68" t="s">
        <v>1751</v>
      </c>
      <c r="AG262" s="68" t="s">
        <v>1751</v>
      </c>
      <c r="AH262" s="68" t="s">
        <v>1751</v>
      </c>
      <c r="AI262" s="68" t="s">
        <v>1751</v>
      </c>
      <c r="AJ262" s="68" t="s">
        <v>1751</v>
      </c>
      <c r="AK262" s="68">
        <v>1</v>
      </c>
      <c r="AL262" s="68" t="s">
        <v>1751</v>
      </c>
      <c r="AM262" s="68" t="s">
        <v>1751</v>
      </c>
      <c r="AN262" s="68" t="s">
        <v>1751</v>
      </c>
      <c r="AO262" s="68" t="s">
        <v>1751</v>
      </c>
      <c r="AP262" s="68" t="s">
        <v>1751</v>
      </c>
      <c r="AQ262" s="68" t="s">
        <v>1751</v>
      </c>
      <c r="AR262" s="68">
        <v>1</v>
      </c>
      <c r="AS262" s="68" t="s">
        <v>1751</v>
      </c>
      <c r="AT262" s="68" t="s">
        <v>1751</v>
      </c>
      <c r="AU262" s="68" t="s">
        <v>1751</v>
      </c>
      <c r="AV262" s="68" t="s">
        <v>1751</v>
      </c>
      <c r="AW262" s="68" t="s">
        <v>1751</v>
      </c>
      <c r="AX262" s="68" t="s">
        <v>1751</v>
      </c>
      <c r="AY262" s="68" t="s">
        <v>1751</v>
      </c>
      <c r="AZ262" s="68">
        <v>1</v>
      </c>
      <c r="BA262" s="68" t="s">
        <v>1751</v>
      </c>
      <c r="BB262" s="68" t="s">
        <v>1751</v>
      </c>
      <c r="BC262" s="68" t="s">
        <v>1751</v>
      </c>
      <c r="BD262" s="68" t="s">
        <v>1751</v>
      </c>
      <c r="BE262" s="68" t="s">
        <v>1751</v>
      </c>
      <c r="BF262" s="68" t="s">
        <v>1751</v>
      </c>
      <c r="BG262" s="68" t="s">
        <v>1751</v>
      </c>
      <c r="BH262" s="68" t="s">
        <v>1751</v>
      </c>
      <c r="BI262" s="68" t="s">
        <v>1751</v>
      </c>
      <c r="BM262" s="68" t="s">
        <v>1751</v>
      </c>
    </row>
    <row r="263" spans="1:65">
      <c r="A263" s="132">
        <v>45163</v>
      </c>
      <c r="B263" s="68" t="s">
        <v>1751</v>
      </c>
      <c r="C263" s="68" t="s">
        <v>1751</v>
      </c>
      <c r="D263" s="68" t="s">
        <v>1751</v>
      </c>
      <c r="E263" s="68" t="s">
        <v>1751</v>
      </c>
      <c r="F263" s="68" t="s">
        <v>1751</v>
      </c>
      <c r="G263" s="68" t="s">
        <v>1751</v>
      </c>
      <c r="H263" s="68" t="s">
        <v>1751</v>
      </c>
      <c r="I263" s="68" t="s">
        <v>1751</v>
      </c>
      <c r="J263" s="68" t="s">
        <v>1751</v>
      </c>
      <c r="K263" s="68" t="s">
        <v>1751</v>
      </c>
      <c r="L263" s="68" t="s">
        <v>1751</v>
      </c>
      <c r="M263" s="68" t="s">
        <v>1751</v>
      </c>
      <c r="N263" s="68" t="s">
        <v>1751</v>
      </c>
      <c r="O263" s="68" t="s">
        <v>1751</v>
      </c>
      <c r="P263" s="68" t="s">
        <v>1751</v>
      </c>
      <c r="Q263" s="68" t="s">
        <v>1751</v>
      </c>
      <c r="R263" s="68" t="s">
        <v>1751</v>
      </c>
      <c r="S263" s="68" t="s">
        <v>1751</v>
      </c>
      <c r="T263" s="68" t="s">
        <v>1751</v>
      </c>
      <c r="U263" s="68" t="s">
        <v>1751</v>
      </c>
      <c r="V263" s="68" t="s">
        <v>1751</v>
      </c>
      <c r="W263" s="68" t="s">
        <v>1751</v>
      </c>
      <c r="X263" s="68" t="s">
        <v>1751</v>
      </c>
      <c r="Y263" s="68" t="s">
        <v>1751</v>
      </c>
      <c r="Z263" s="68" t="s">
        <v>1751</v>
      </c>
      <c r="AA263" s="68" t="s">
        <v>1751</v>
      </c>
      <c r="AB263" s="68" t="s">
        <v>1751</v>
      </c>
      <c r="AC263" s="68" t="s">
        <v>1751</v>
      </c>
      <c r="AD263" s="68" t="s">
        <v>1751</v>
      </c>
      <c r="AE263" s="68" t="s">
        <v>1751</v>
      </c>
      <c r="AF263" s="68" t="s">
        <v>1751</v>
      </c>
      <c r="AG263" s="68" t="s">
        <v>1751</v>
      </c>
      <c r="AH263" s="68" t="s">
        <v>1751</v>
      </c>
      <c r="AI263" s="68" t="s">
        <v>1751</v>
      </c>
      <c r="AJ263" s="68" t="s">
        <v>1751</v>
      </c>
      <c r="AK263" s="68" t="s">
        <v>1751</v>
      </c>
      <c r="AL263" s="68" t="s">
        <v>1751</v>
      </c>
      <c r="AM263" s="68" t="s">
        <v>1751</v>
      </c>
      <c r="AN263" s="68" t="s">
        <v>1751</v>
      </c>
      <c r="AO263" s="68" t="s">
        <v>1751</v>
      </c>
      <c r="AP263" s="68" t="s">
        <v>1751</v>
      </c>
      <c r="AQ263" s="68" t="s">
        <v>1751</v>
      </c>
      <c r="AR263" s="68" t="s">
        <v>1751</v>
      </c>
      <c r="AS263" s="68" t="s">
        <v>1751</v>
      </c>
      <c r="AT263" s="68" t="s">
        <v>1751</v>
      </c>
      <c r="AU263" s="68" t="s">
        <v>1751</v>
      </c>
      <c r="AV263" s="68" t="s">
        <v>1751</v>
      </c>
      <c r="AW263" s="68" t="s">
        <v>1751</v>
      </c>
      <c r="AX263" s="68" t="s">
        <v>1751</v>
      </c>
      <c r="AY263" s="68" t="s">
        <v>1751</v>
      </c>
      <c r="AZ263" s="68" t="s">
        <v>1751</v>
      </c>
      <c r="BA263" s="68" t="s">
        <v>1751</v>
      </c>
      <c r="BB263" s="68" t="s">
        <v>1751</v>
      </c>
      <c r="BC263" s="68" t="s">
        <v>1751</v>
      </c>
      <c r="BD263" s="68" t="s">
        <v>1751</v>
      </c>
      <c r="BE263" s="68" t="s">
        <v>1751</v>
      </c>
      <c r="BF263" s="68" t="s">
        <v>1751</v>
      </c>
      <c r="BG263" s="68" t="s">
        <v>1751</v>
      </c>
      <c r="BH263" s="68" t="s">
        <v>1751</v>
      </c>
      <c r="BI263" s="68" t="s">
        <v>1751</v>
      </c>
      <c r="BM263" s="68" t="s">
        <v>1751</v>
      </c>
    </row>
    <row r="264" spans="1:65">
      <c r="A264" s="132">
        <v>45164</v>
      </c>
      <c r="B264" s="68" t="s">
        <v>1751</v>
      </c>
      <c r="C264" s="68" t="s">
        <v>1751</v>
      </c>
      <c r="D264" s="68" t="s">
        <v>1751</v>
      </c>
      <c r="E264" s="68" t="s">
        <v>1751</v>
      </c>
      <c r="F264" s="68" t="s">
        <v>1751</v>
      </c>
      <c r="G264" s="68" t="s">
        <v>1751</v>
      </c>
      <c r="H264" s="68" t="s">
        <v>1751</v>
      </c>
      <c r="I264" s="68" t="s">
        <v>1751</v>
      </c>
      <c r="J264" s="68" t="s">
        <v>1751</v>
      </c>
      <c r="K264" s="68" t="s">
        <v>1751</v>
      </c>
      <c r="L264" s="68" t="s">
        <v>1751</v>
      </c>
      <c r="M264" s="68" t="s">
        <v>1751</v>
      </c>
      <c r="N264" s="68" t="s">
        <v>1751</v>
      </c>
      <c r="O264" s="68" t="s">
        <v>1751</v>
      </c>
      <c r="P264" s="68" t="s">
        <v>1751</v>
      </c>
      <c r="Q264" s="68" t="s">
        <v>1751</v>
      </c>
      <c r="R264" s="68" t="s">
        <v>1751</v>
      </c>
      <c r="S264" s="68" t="s">
        <v>1751</v>
      </c>
      <c r="T264" s="68" t="s">
        <v>1751</v>
      </c>
      <c r="U264" s="68" t="s">
        <v>1751</v>
      </c>
      <c r="V264" s="68" t="s">
        <v>1751</v>
      </c>
      <c r="W264" s="68" t="s">
        <v>1751</v>
      </c>
      <c r="X264" s="68" t="s">
        <v>1751</v>
      </c>
      <c r="Y264" s="68" t="s">
        <v>1751</v>
      </c>
      <c r="Z264" s="68" t="s">
        <v>1751</v>
      </c>
      <c r="AA264" s="68" t="s">
        <v>1751</v>
      </c>
      <c r="AB264" s="68" t="s">
        <v>1751</v>
      </c>
      <c r="AC264" s="68" t="s">
        <v>1751</v>
      </c>
      <c r="AD264" s="68" t="s">
        <v>1751</v>
      </c>
      <c r="AE264" s="68" t="s">
        <v>1751</v>
      </c>
      <c r="AF264" s="68" t="s">
        <v>1751</v>
      </c>
      <c r="AG264" s="68" t="s">
        <v>1751</v>
      </c>
      <c r="AH264" s="68" t="s">
        <v>1751</v>
      </c>
      <c r="AI264" s="68" t="s">
        <v>1751</v>
      </c>
      <c r="AJ264" s="68" t="s">
        <v>1751</v>
      </c>
      <c r="AK264" s="68" t="s">
        <v>1751</v>
      </c>
      <c r="AL264" s="68" t="s">
        <v>1751</v>
      </c>
      <c r="AM264" s="68" t="s">
        <v>1751</v>
      </c>
      <c r="AN264" s="68" t="s">
        <v>1751</v>
      </c>
      <c r="AO264" s="68" t="s">
        <v>1751</v>
      </c>
      <c r="AP264" s="68" t="s">
        <v>1751</v>
      </c>
      <c r="AQ264" s="68" t="s">
        <v>1751</v>
      </c>
      <c r="AR264" s="68" t="s">
        <v>1751</v>
      </c>
      <c r="AS264" s="68" t="s">
        <v>1751</v>
      </c>
      <c r="AT264" s="68" t="s">
        <v>1751</v>
      </c>
      <c r="AU264" s="68" t="s">
        <v>1751</v>
      </c>
      <c r="AV264" s="68" t="s">
        <v>1751</v>
      </c>
      <c r="AW264" s="68" t="s">
        <v>1751</v>
      </c>
      <c r="AX264" s="68" t="s">
        <v>1751</v>
      </c>
      <c r="AY264" s="68" t="s">
        <v>1751</v>
      </c>
      <c r="AZ264" s="68" t="s">
        <v>1751</v>
      </c>
      <c r="BA264" s="68" t="s">
        <v>1751</v>
      </c>
      <c r="BB264" s="68" t="s">
        <v>1751</v>
      </c>
      <c r="BC264" s="68" t="s">
        <v>1751</v>
      </c>
      <c r="BD264" s="68" t="s">
        <v>1751</v>
      </c>
      <c r="BE264" s="68" t="s">
        <v>1751</v>
      </c>
      <c r="BF264" s="68" t="s">
        <v>1751</v>
      </c>
      <c r="BG264" s="68" t="s">
        <v>1751</v>
      </c>
      <c r="BH264" s="68" t="s">
        <v>1751</v>
      </c>
      <c r="BI264" s="68" t="s">
        <v>1751</v>
      </c>
      <c r="BM264" s="68" t="s">
        <v>1751</v>
      </c>
    </row>
    <row r="265" spans="1:65">
      <c r="A265" s="132">
        <v>45165</v>
      </c>
      <c r="B265" s="68" t="s">
        <v>1751</v>
      </c>
      <c r="C265" s="68">
        <v>1</v>
      </c>
      <c r="D265" s="68" t="s">
        <v>1751</v>
      </c>
      <c r="E265" s="68">
        <v>1</v>
      </c>
      <c r="F265" s="68">
        <v>1</v>
      </c>
      <c r="G265" s="68" t="s">
        <v>1751</v>
      </c>
      <c r="H265" s="68" t="s">
        <v>1751</v>
      </c>
      <c r="I265" s="68">
        <v>2</v>
      </c>
      <c r="J265" s="68" t="s">
        <v>1751</v>
      </c>
      <c r="K265" s="68" t="s">
        <v>1751</v>
      </c>
      <c r="L265" s="68">
        <v>4</v>
      </c>
      <c r="M265" s="68">
        <v>2</v>
      </c>
      <c r="N265" s="68" t="s">
        <v>1751</v>
      </c>
      <c r="O265" s="68">
        <v>1</v>
      </c>
      <c r="P265" s="68" t="s">
        <v>1751</v>
      </c>
      <c r="Q265" s="68">
        <v>3</v>
      </c>
      <c r="R265" s="68" t="s">
        <v>1751</v>
      </c>
      <c r="S265" s="68" t="s">
        <v>1751</v>
      </c>
      <c r="T265" s="68" t="s">
        <v>1751</v>
      </c>
      <c r="U265" s="68">
        <v>1</v>
      </c>
      <c r="V265" s="68">
        <v>1</v>
      </c>
      <c r="W265" s="68" t="s">
        <v>1751</v>
      </c>
      <c r="X265" s="68" t="s">
        <v>1751</v>
      </c>
      <c r="Y265" s="68" t="s">
        <v>1751</v>
      </c>
      <c r="Z265" s="68" t="s">
        <v>1751</v>
      </c>
      <c r="AA265" s="68" t="s">
        <v>1751</v>
      </c>
      <c r="AB265" s="68" t="s">
        <v>1751</v>
      </c>
      <c r="AC265" s="68" t="s">
        <v>1751</v>
      </c>
      <c r="AD265" s="68">
        <v>1</v>
      </c>
      <c r="AE265" s="68" t="s">
        <v>1751</v>
      </c>
      <c r="AF265" s="68" t="s">
        <v>1751</v>
      </c>
      <c r="AG265" s="68" t="s">
        <v>1751</v>
      </c>
      <c r="AH265" s="68">
        <v>11</v>
      </c>
      <c r="AI265" s="68" t="s">
        <v>1751</v>
      </c>
      <c r="AJ265" s="68" t="s">
        <v>1751</v>
      </c>
      <c r="AK265" s="68">
        <v>3</v>
      </c>
      <c r="AL265" s="68" t="s">
        <v>1751</v>
      </c>
      <c r="AM265" s="68" t="s">
        <v>1751</v>
      </c>
      <c r="AN265" s="68" t="s">
        <v>1751</v>
      </c>
      <c r="AO265" s="68" t="s">
        <v>1751</v>
      </c>
      <c r="AP265" s="68" t="s">
        <v>1751</v>
      </c>
      <c r="AQ265" s="68">
        <v>1</v>
      </c>
      <c r="AR265" s="68" t="s">
        <v>1751</v>
      </c>
      <c r="AS265" s="68" t="s">
        <v>1751</v>
      </c>
      <c r="AT265" s="68" t="s">
        <v>1751</v>
      </c>
      <c r="AU265" s="68" t="s">
        <v>1751</v>
      </c>
      <c r="AV265" s="68" t="s">
        <v>1751</v>
      </c>
      <c r="AW265" s="68" t="s">
        <v>1751</v>
      </c>
      <c r="AX265" s="68" t="s">
        <v>1751</v>
      </c>
      <c r="AY265" s="68" t="s">
        <v>1751</v>
      </c>
      <c r="AZ265" s="68">
        <v>1</v>
      </c>
      <c r="BA265" s="68" t="s">
        <v>1751</v>
      </c>
      <c r="BB265" s="68" t="s">
        <v>1751</v>
      </c>
      <c r="BC265" s="68" t="s">
        <v>1751</v>
      </c>
      <c r="BD265" s="68" t="s">
        <v>1751</v>
      </c>
      <c r="BE265" s="68" t="s">
        <v>1751</v>
      </c>
      <c r="BF265" s="68" t="s">
        <v>1751</v>
      </c>
      <c r="BG265" s="68" t="s">
        <v>1751</v>
      </c>
      <c r="BH265" s="68" t="s">
        <v>1751</v>
      </c>
      <c r="BI265" s="68" t="s">
        <v>1751</v>
      </c>
      <c r="BM265" s="68" t="s">
        <v>1751</v>
      </c>
    </row>
    <row r="266" spans="1:65">
      <c r="A266" s="132">
        <v>45166</v>
      </c>
      <c r="B266" s="68" t="s">
        <v>1751</v>
      </c>
      <c r="C266" s="68" t="s">
        <v>1751</v>
      </c>
      <c r="D266" s="68" t="s">
        <v>1751</v>
      </c>
      <c r="E266" s="68" t="s">
        <v>1751</v>
      </c>
      <c r="F266" s="68" t="s">
        <v>1751</v>
      </c>
      <c r="G266" s="68">
        <v>1</v>
      </c>
      <c r="H266" s="68" t="s">
        <v>1751</v>
      </c>
      <c r="I266" s="68">
        <v>1</v>
      </c>
      <c r="J266" s="68" t="s">
        <v>1751</v>
      </c>
      <c r="K266" s="68" t="s">
        <v>1751</v>
      </c>
      <c r="L266" s="68">
        <v>7</v>
      </c>
      <c r="M266" s="68" t="s">
        <v>1751</v>
      </c>
      <c r="N266" s="68" t="s">
        <v>1751</v>
      </c>
      <c r="O266" s="68">
        <v>1</v>
      </c>
      <c r="P266" s="68" t="s">
        <v>1751</v>
      </c>
      <c r="Q266" s="68">
        <v>1</v>
      </c>
      <c r="R266" s="68" t="s">
        <v>1751</v>
      </c>
      <c r="S266" s="68">
        <v>1</v>
      </c>
      <c r="T266" s="68" t="s">
        <v>1751</v>
      </c>
      <c r="U266" s="68">
        <v>1</v>
      </c>
      <c r="V266" s="68">
        <v>1</v>
      </c>
      <c r="W266" s="68" t="s">
        <v>1751</v>
      </c>
      <c r="X266" s="68" t="s">
        <v>1751</v>
      </c>
      <c r="Y266" s="68" t="s">
        <v>1751</v>
      </c>
      <c r="Z266" s="68" t="s">
        <v>1751</v>
      </c>
      <c r="AA266" s="68" t="s">
        <v>1751</v>
      </c>
      <c r="AB266" s="68" t="s">
        <v>1751</v>
      </c>
      <c r="AC266" s="68" t="s">
        <v>1751</v>
      </c>
      <c r="AD266" s="68">
        <v>1</v>
      </c>
      <c r="AE266" s="68">
        <v>2</v>
      </c>
      <c r="AF266" s="68" t="s">
        <v>1751</v>
      </c>
      <c r="AG266" s="68" t="s">
        <v>1751</v>
      </c>
      <c r="AH266" s="68" t="s">
        <v>1751</v>
      </c>
      <c r="AI266" s="68" t="s">
        <v>1751</v>
      </c>
      <c r="AJ266" s="68" t="s">
        <v>1751</v>
      </c>
      <c r="AK266" s="68">
        <v>8</v>
      </c>
      <c r="AL266" s="68" t="s">
        <v>1751</v>
      </c>
      <c r="AM266" s="68" t="s">
        <v>1751</v>
      </c>
      <c r="AN266" s="68" t="s">
        <v>1751</v>
      </c>
      <c r="AO266" s="68" t="s">
        <v>1751</v>
      </c>
      <c r="AP266" s="68" t="s">
        <v>1751</v>
      </c>
      <c r="AQ266" s="68" t="s">
        <v>1751</v>
      </c>
      <c r="AR266" s="68" t="s">
        <v>1751</v>
      </c>
      <c r="AS266" s="68" t="s">
        <v>1751</v>
      </c>
      <c r="AT266" s="68" t="s">
        <v>1751</v>
      </c>
      <c r="AU266" s="68" t="s">
        <v>1751</v>
      </c>
      <c r="AV266" s="68" t="s">
        <v>1751</v>
      </c>
      <c r="AW266" s="68" t="s">
        <v>1751</v>
      </c>
      <c r="AX266" s="68" t="s">
        <v>1751</v>
      </c>
      <c r="AY266" s="68" t="s">
        <v>1751</v>
      </c>
      <c r="AZ266" s="68">
        <v>2</v>
      </c>
      <c r="BA266" s="68" t="s">
        <v>1751</v>
      </c>
      <c r="BB266" s="68" t="s">
        <v>1751</v>
      </c>
      <c r="BC266" s="68" t="s">
        <v>1751</v>
      </c>
      <c r="BD266" s="68" t="s">
        <v>1751</v>
      </c>
      <c r="BE266" s="68" t="s">
        <v>1751</v>
      </c>
      <c r="BF266" s="68" t="s">
        <v>1751</v>
      </c>
      <c r="BG266" s="68" t="s">
        <v>1751</v>
      </c>
      <c r="BH266" s="68" t="s">
        <v>1751</v>
      </c>
      <c r="BI266" s="68" t="s">
        <v>1751</v>
      </c>
      <c r="BM266" s="68" t="s">
        <v>1751</v>
      </c>
    </row>
    <row r="267" spans="1:65">
      <c r="A267" s="132">
        <v>45167</v>
      </c>
      <c r="B267" s="68">
        <v>2</v>
      </c>
      <c r="C267" s="68">
        <v>4</v>
      </c>
      <c r="D267" s="68" t="s">
        <v>1751</v>
      </c>
      <c r="E267" s="68" t="s">
        <v>1751</v>
      </c>
      <c r="F267" s="68">
        <v>1</v>
      </c>
      <c r="G267" s="68" t="s">
        <v>1751</v>
      </c>
      <c r="H267" s="68" t="s">
        <v>1751</v>
      </c>
      <c r="I267" s="68" t="s">
        <v>1751</v>
      </c>
      <c r="J267" s="68" t="s">
        <v>1751</v>
      </c>
      <c r="K267" s="68" t="s">
        <v>1751</v>
      </c>
      <c r="L267" s="68">
        <v>5</v>
      </c>
      <c r="M267" s="68" t="s">
        <v>1751</v>
      </c>
      <c r="N267" s="68" t="s">
        <v>1751</v>
      </c>
      <c r="O267" s="68">
        <v>1</v>
      </c>
      <c r="P267" s="68" t="s">
        <v>1751</v>
      </c>
      <c r="Q267" s="68" t="s">
        <v>1751</v>
      </c>
      <c r="R267" s="68" t="s">
        <v>1751</v>
      </c>
      <c r="S267" s="68" t="s">
        <v>1751</v>
      </c>
      <c r="T267" s="68" t="s">
        <v>1751</v>
      </c>
      <c r="U267" s="68">
        <v>2</v>
      </c>
      <c r="V267" s="68" t="s">
        <v>1751</v>
      </c>
      <c r="W267" s="68" t="s">
        <v>1751</v>
      </c>
      <c r="X267" s="68" t="s">
        <v>1751</v>
      </c>
      <c r="Y267" s="68" t="s">
        <v>1751</v>
      </c>
      <c r="Z267" s="68" t="s">
        <v>1751</v>
      </c>
      <c r="AA267" s="68">
        <v>1</v>
      </c>
      <c r="AB267" s="68" t="s">
        <v>1751</v>
      </c>
      <c r="AC267" s="68" t="s">
        <v>1751</v>
      </c>
      <c r="AD267" s="68">
        <v>1</v>
      </c>
      <c r="AE267" s="68">
        <v>2</v>
      </c>
      <c r="AF267" s="68" t="s">
        <v>1751</v>
      </c>
      <c r="AG267" s="68" t="s">
        <v>1751</v>
      </c>
      <c r="AH267" s="68" t="s">
        <v>1751</v>
      </c>
      <c r="AI267" s="68" t="s">
        <v>1751</v>
      </c>
      <c r="AJ267" s="68">
        <v>1</v>
      </c>
      <c r="AK267" s="68" t="s">
        <v>1751</v>
      </c>
      <c r="AL267" s="68" t="s">
        <v>1751</v>
      </c>
      <c r="AM267" s="68" t="s">
        <v>1751</v>
      </c>
      <c r="AN267" s="68" t="s">
        <v>1751</v>
      </c>
      <c r="AO267" s="68" t="s">
        <v>1751</v>
      </c>
      <c r="AP267" s="68" t="s">
        <v>1751</v>
      </c>
      <c r="AQ267" s="68" t="s">
        <v>1751</v>
      </c>
      <c r="AR267" s="68">
        <v>1</v>
      </c>
      <c r="AS267" s="68" t="s">
        <v>1751</v>
      </c>
      <c r="AT267" s="68" t="s">
        <v>1751</v>
      </c>
      <c r="AU267" s="68" t="s">
        <v>1751</v>
      </c>
      <c r="AV267" s="68" t="s">
        <v>1751</v>
      </c>
      <c r="AW267" s="68" t="s">
        <v>1751</v>
      </c>
      <c r="AX267" s="68" t="s">
        <v>1751</v>
      </c>
      <c r="AY267" s="68" t="s">
        <v>1751</v>
      </c>
      <c r="AZ267" s="68" t="s">
        <v>1751</v>
      </c>
      <c r="BA267" s="68" t="s">
        <v>1751</v>
      </c>
      <c r="BB267" s="68" t="s">
        <v>1751</v>
      </c>
      <c r="BC267" s="68" t="s">
        <v>1751</v>
      </c>
      <c r="BD267" s="68" t="s">
        <v>1751</v>
      </c>
      <c r="BE267" s="68" t="s">
        <v>1751</v>
      </c>
      <c r="BF267" s="68" t="s">
        <v>1751</v>
      </c>
      <c r="BG267" s="68" t="s">
        <v>1751</v>
      </c>
      <c r="BH267" s="68" t="s">
        <v>1751</v>
      </c>
      <c r="BI267" s="68" t="s">
        <v>1751</v>
      </c>
      <c r="BM267" s="68" t="s">
        <v>1751</v>
      </c>
    </row>
    <row r="268" spans="1:65">
      <c r="A268" s="132">
        <v>45168</v>
      </c>
      <c r="B268" s="68" t="s">
        <v>1751</v>
      </c>
      <c r="C268" s="68" t="s">
        <v>1751</v>
      </c>
      <c r="D268" s="68" t="s">
        <v>1751</v>
      </c>
      <c r="E268" s="68">
        <v>3</v>
      </c>
      <c r="F268" s="68" t="s">
        <v>1751</v>
      </c>
      <c r="G268" s="68" t="s">
        <v>1751</v>
      </c>
      <c r="H268" s="68" t="s">
        <v>1751</v>
      </c>
      <c r="I268" s="68" t="s">
        <v>1751</v>
      </c>
      <c r="J268" s="68">
        <v>1</v>
      </c>
      <c r="K268" s="68" t="s">
        <v>1751</v>
      </c>
      <c r="L268" s="68">
        <v>2</v>
      </c>
      <c r="M268" s="68" t="s">
        <v>1751</v>
      </c>
      <c r="N268" s="68" t="s">
        <v>1751</v>
      </c>
      <c r="O268" s="68" t="s">
        <v>1751</v>
      </c>
      <c r="P268" s="68" t="s">
        <v>1751</v>
      </c>
      <c r="Q268" s="68" t="s">
        <v>1751</v>
      </c>
      <c r="R268" s="68" t="s">
        <v>1751</v>
      </c>
      <c r="S268" s="68" t="s">
        <v>1751</v>
      </c>
      <c r="T268" s="68" t="s">
        <v>1751</v>
      </c>
      <c r="U268" s="68">
        <v>1</v>
      </c>
      <c r="V268" s="68">
        <v>1</v>
      </c>
      <c r="W268" s="68" t="s">
        <v>1751</v>
      </c>
      <c r="X268" s="68" t="s">
        <v>1751</v>
      </c>
      <c r="Y268" s="68" t="s">
        <v>1751</v>
      </c>
      <c r="Z268" s="68" t="s">
        <v>1751</v>
      </c>
      <c r="AA268" s="68" t="s">
        <v>1751</v>
      </c>
      <c r="AB268" s="68" t="s">
        <v>1751</v>
      </c>
      <c r="AC268" s="68" t="s">
        <v>1751</v>
      </c>
      <c r="AD268" s="68" t="s">
        <v>1751</v>
      </c>
      <c r="AE268" s="68">
        <v>3</v>
      </c>
      <c r="AF268" s="68" t="s">
        <v>1751</v>
      </c>
      <c r="AG268" s="68">
        <v>2</v>
      </c>
      <c r="AH268" s="68" t="s">
        <v>1751</v>
      </c>
      <c r="AI268" s="68" t="s">
        <v>1751</v>
      </c>
      <c r="AJ268" s="68" t="s">
        <v>1751</v>
      </c>
      <c r="AK268" s="68">
        <v>2</v>
      </c>
      <c r="AL268" s="68" t="s">
        <v>1751</v>
      </c>
      <c r="AM268" s="68" t="s">
        <v>1751</v>
      </c>
      <c r="AN268" s="68" t="s">
        <v>1751</v>
      </c>
      <c r="AO268" s="68" t="s">
        <v>1751</v>
      </c>
      <c r="AP268" s="68" t="s">
        <v>1751</v>
      </c>
      <c r="AQ268" s="68" t="s">
        <v>1751</v>
      </c>
      <c r="AR268" s="68">
        <v>1</v>
      </c>
      <c r="AS268" s="68" t="s">
        <v>1751</v>
      </c>
      <c r="AT268" s="68" t="s">
        <v>1751</v>
      </c>
      <c r="AU268" s="68" t="s">
        <v>1751</v>
      </c>
      <c r="AV268" s="68" t="s">
        <v>1751</v>
      </c>
      <c r="AW268" s="68" t="s">
        <v>1751</v>
      </c>
      <c r="AX268" s="68" t="s">
        <v>1751</v>
      </c>
      <c r="AY268" s="68" t="s">
        <v>1751</v>
      </c>
      <c r="AZ268" s="68" t="s">
        <v>1751</v>
      </c>
      <c r="BA268" s="68" t="s">
        <v>1751</v>
      </c>
      <c r="BB268" s="68" t="s">
        <v>1751</v>
      </c>
      <c r="BC268" s="68" t="s">
        <v>1751</v>
      </c>
      <c r="BD268" s="68" t="s">
        <v>1751</v>
      </c>
      <c r="BE268" s="68" t="s">
        <v>1751</v>
      </c>
      <c r="BF268" s="68" t="s">
        <v>1751</v>
      </c>
      <c r="BG268" s="68" t="s">
        <v>1751</v>
      </c>
      <c r="BH268" s="68" t="s">
        <v>1751</v>
      </c>
      <c r="BI268" s="68" t="s">
        <v>1751</v>
      </c>
      <c r="BM268" s="68" t="s">
        <v>1751</v>
      </c>
    </row>
    <row r="269" spans="1:65">
      <c r="A269" s="132">
        <v>45169</v>
      </c>
      <c r="B269" s="68" t="s">
        <v>1751</v>
      </c>
      <c r="C269" s="68" t="s">
        <v>1751</v>
      </c>
      <c r="D269" s="68" t="s">
        <v>1751</v>
      </c>
      <c r="E269" s="68" t="s">
        <v>1751</v>
      </c>
      <c r="F269" s="68" t="s">
        <v>1751</v>
      </c>
      <c r="G269" s="68" t="s">
        <v>1751</v>
      </c>
      <c r="H269" s="68" t="s">
        <v>1751</v>
      </c>
      <c r="I269" s="68" t="s">
        <v>1751</v>
      </c>
      <c r="J269" s="68" t="s">
        <v>1751</v>
      </c>
      <c r="K269" s="68" t="s">
        <v>1751</v>
      </c>
      <c r="L269" s="68" t="s">
        <v>1751</v>
      </c>
      <c r="M269" s="68" t="s">
        <v>1751</v>
      </c>
      <c r="N269" s="68" t="s">
        <v>1751</v>
      </c>
      <c r="O269" s="68" t="s">
        <v>1751</v>
      </c>
      <c r="P269" s="68" t="s">
        <v>1751</v>
      </c>
      <c r="Q269" s="68" t="s">
        <v>1751</v>
      </c>
      <c r="R269" s="68" t="s">
        <v>1751</v>
      </c>
      <c r="S269" s="68" t="s">
        <v>1751</v>
      </c>
      <c r="T269" s="68" t="s">
        <v>1751</v>
      </c>
      <c r="U269" s="68" t="s">
        <v>1751</v>
      </c>
      <c r="V269" s="68" t="s">
        <v>1751</v>
      </c>
      <c r="W269" s="68" t="s">
        <v>1751</v>
      </c>
      <c r="X269" s="68" t="s">
        <v>1751</v>
      </c>
      <c r="Y269" s="68" t="s">
        <v>1751</v>
      </c>
      <c r="Z269" s="68" t="s">
        <v>1751</v>
      </c>
      <c r="AA269" s="68" t="s">
        <v>1751</v>
      </c>
      <c r="AB269" s="68" t="s">
        <v>1751</v>
      </c>
      <c r="AC269" s="68" t="s">
        <v>1751</v>
      </c>
      <c r="AD269" s="68" t="s">
        <v>1751</v>
      </c>
      <c r="AE269" s="68" t="s">
        <v>1751</v>
      </c>
      <c r="AF269" s="68" t="s">
        <v>1751</v>
      </c>
      <c r="AG269" s="68" t="s">
        <v>1751</v>
      </c>
      <c r="AH269" s="68" t="s">
        <v>1751</v>
      </c>
      <c r="AI269" s="68" t="s">
        <v>1751</v>
      </c>
      <c r="AJ269" s="68" t="s">
        <v>1751</v>
      </c>
      <c r="AK269" s="68" t="s">
        <v>1751</v>
      </c>
      <c r="AL269" s="68" t="s">
        <v>1751</v>
      </c>
      <c r="AM269" s="68" t="s">
        <v>1751</v>
      </c>
      <c r="AN269" s="68" t="s">
        <v>1751</v>
      </c>
      <c r="AO269" s="68" t="s">
        <v>1751</v>
      </c>
      <c r="AP269" s="68" t="s">
        <v>1751</v>
      </c>
      <c r="AQ269" s="68" t="s">
        <v>1751</v>
      </c>
      <c r="AR269" s="68" t="s">
        <v>1751</v>
      </c>
      <c r="AS269" s="68" t="s">
        <v>1751</v>
      </c>
      <c r="AT269" s="68" t="s">
        <v>1751</v>
      </c>
      <c r="AU269" s="68" t="s">
        <v>1751</v>
      </c>
      <c r="AV269" s="68" t="s">
        <v>1751</v>
      </c>
      <c r="AW269" s="68" t="s">
        <v>1751</v>
      </c>
      <c r="AX269" s="68" t="s">
        <v>1751</v>
      </c>
      <c r="AY269" s="68" t="s">
        <v>1751</v>
      </c>
      <c r="AZ269" s="68" t="s">
        <v>1751</v>
      </c>
      <c r="BA269" s="68" t="s">
        <v>1751</v>
      </c>
      <c r="BB269" s="68" t="s">
        <v>1751</v>
      </c>
      <c r="BC269" s="68" t="s">
        <v>1751</v>
      </c>
      <c r="BD269" s="68" t="s">
        <v>1751</v>
      </c>
      <c r="BE269" s="68" t="s">
        <v>1751</v>
      </c>
      <c r="BF269" s="68" t="s">
        <v>1751</v>
      </c>
      <c r="BG269" s="68" t="s">
        <v>1751</v>
      </c>
      <c r="BH269" s="68" t="s">
        <v>1751</v>
      </c>
      <c r="BI269" s="68" t="s">
        <v>1751</v>
      </c>
      <c r="BM269" s="68" t="s">
        <v>1751</v>
      </c>
    </row>
    <row r="270" spans="1:65">
      <c r="A270" s="132">
        <v>45170</v>
      </c>
      <c r="B270" s="68" t="s">
        <v>1751</v>
      </c>
      <c r="C270" s="68" t="s">
        <v>1751</v>
      </c>
      <c r="D270" s="68" t="s">
        <v>1751</v>
      </c>
      <c r="E270" s="68" t="s">
        <v>1751</v>
      </c>
      <c r="F270" s="68" t="s">
        <v>1751</v>
      </c>
      <c r="G270" s="68" t="s">
        <v>1751</v>
      </c>
      <c r="H270" s="68" t="s">
        <v>1751</v>
      </c>
      <c r="I270" s="68" t="s">
        <v>1751</v>
      </c>
      <c r="J270" s="68" t="s">
        <v>1751</v>
      </c>
      <c r="K270" s="68" t="s">
        <v>1751</v>
      </c>
      <c r="L270" s="68" t="s">
        <v>1751</v>
      </c>
      <c r="M270" s="68" t="s">
        <v>1751</v>
      </c>
      <c r="N270" s="68" t="s">
        <v>1751</v>
      </c>
      <c r="O270" s="68" t="s">
        <v>1751</v>
      </c>
      <c r="P270" s="68" t="s">
        <v>1751</v>
      </c>
      <c r="Q270" s="68" t="s">
        <v>1751</v>
      </c>
      <c r="R270" s="68" t="s">
        <v>1751</v>
      </c>
      <c r="S270" s="68" t="s">
        <v>1751</v>
      </c>
      <c r="T270" s="68" t="s">
        <v>1751</v>
      </c>
      <c r="U270" s="68" t="s">
        <v>1751</v>
      </c>
      <c r="V270" s="68" t="s">
        <v>1751</v>
      </c>
      <c r="W270" s="68" t="s">
        <v>1751</v>
      </c>
      <c r="X270" s="68" t="s">
        <v>1751</v>
      </c>
      <c r="Y270" s="68" t="s">
        <v>1751</v>
      </c>
      <c r="Z270" s="68" t="s">
        <v>1751</v>
      </c>
      <c r="AA270" s="68" t="s">
        <v>1751</v>
      </c>
      <c r="AB270" s="68" t="s">
        <v>1751</v>
      </c>
      <c r="AC270" s="68" t="s">
        <v>1751</v>
      </c>
      <c r="AD270" s="68" t="s">
        <v>1751</v>
      </c>
      <c r="AE270" s="68" t="s">
        <v>1751</v>
      </c>
      <c r="AF270" s="68" t="s">
        <v>1751</v>
      </c>
      <c r="AG270" s="68" t="s">
        <v>1751</v>
      </c>
      <c r="AH270" s="68" t="s">
        <v>1751</v>
      </c>
      <c r="AI270" s="68" t="s">
        <v>1751</v>
      </c>
      <c r="AJ270" s="68" t="s">
        <v>1751</v>
      </c>
      <c r="AK270" s="68" t="s">
        <v>1751</v>
      </c>
      <c r="AL270" s="68" t="s">
        <v>1751</v>
      </c>
      <c r="AM270" s="68" t="s">
        <v>1751</v>
      </c>
      <c r="AN270" s="68" t="s">
        <v>1751</v>
      </c>
      <c r="AO270" s="68" t="s">
        <v>1751</v>
      </c>
      <c r="AP270" s="68" t="s">
        <v>1751</v>
      </c>
      <c r="AQ270" s="68" t="s">
        <v>1751</v>
      </c>
      <c r="AR270" s="68" t="s">
        <v>1751</v>
      </c>
      <c r="AS270" s="68" t="s">
        <v>1751</v>
      </c>
      <c r="AT270" s="68" t="s">
        <v>1751</v>
      </c>
      <c r="AU270" s="68" t="s">
        <v>1751</v>
      </c>
      <c r="AV270" s="68" t="s">
        <v>1751</v>
      </c>
      <c r="AW270" s="68" t="s">
        <v>1751</v>
      </c>
      <c r="AX270" s="68" t="s">
        <v>1751</v>
      </c>
      <c r="AY270" s="68" t="s">
        <v>1751</v>
      </c>
      <c r="AZ270" s="68" t="s">
        <v>1751</v>
      </c>
      <c r="BA270" s="68" t="s">
        <v>1751</v>
      </c>
      <c r="BB270" s="68" t="s">
        <v>1751</v>
      </c>
      <c r="BC270" s="68" t="s">
        <v>1751</v>
      </c>
      <c r="BD270" s="68" t="s">
        <v>1751</v>
      </c>
      <c r="BE270" s="68" t="s">
        <v>1751</v>
      </c>
      <c r="BF270" s="68" t="s">
        <v>1751</v>
      </c>
      <c r="BG270" s="68" t="s">
        <v>1751</v>
      </c>
      <c r="BH270" s="68" t="s">
        <v>1751</v>
      </c>
      <c r="BI270" s="68" t="s">
        <v>1751</v>
      </c>
      <c r="BM270" s="68" t="s">
        <v>1751</v>
      </c>
    </row>
    <row r="271" spans="1:65">
      <c r="A271" s="132">
        <v>45171</v>
      </c>
      <c r="B271" s="68" t="s">
        <v>1751</v>
      </c>
      <c r="C271" s="68" t="s">
        <v>1751</v>
      </c>
      <c r="D271" s="68" t="s">
        <v>1751</v>
      </c>
      <c r="E271" s="68" t="s">
        <v>1751</v>
      </c>
      <c r="F271" s="68" t="s">
        <v>1751</v>
      </c>
      <c r="G271" s="68" t="s">
        <v>1751</v>
      </c>
      <c r="H271" s="68" t="s">
        <v>1751</v>
      </c>
      <c r="I271" s="68" t="s">
        <v>1751</v>
      </c>
      <c r="J271" s="68" t="s">
        <v>1751</v>
      </c>
      <c r="K271" s="68" t="s">
        <v>1751</v>
      </c>
      <c r="L271" s="68" t="s">
        <v>1751</v>
      </c>
      <c r="M271" s="68" t="s">
        <v>1751</v>
      </c>
      <c r="N271" s="68" t="s">
        <v>1751</v>
      </c>
      <c r="O271" s="68" t="s">
        <v>1751</v>
      </c>
      <c r="P271" s="68" t="s">
        <v>1751</v>
      </c>
      <c r="Q271" s="68" t="s">
        <v>1751</v>
      </c>
      <c r="R271" s="68" t="s">
        <v>1751</v>
      </c>
      <c r="S271" s="68" t="s">
        <v>1751</v>
      </c>
      <c r="T271" s="68" t="s">
        <v>1751</v>
      </c>
      <c r="U271" s="68" t="s">
        <v>1751</v>
      </c>
      <c r="V271" s="68" t="s">
        <v>1751</v>
      </c>
      <c r="W271" s="68" t="s">
        <v>1751</v>
      </c>
      <c r="X271" s="68" t="s">
        <v>1751</v>
      </c>
      <c r="Y271" s="68" t="s">
        <v>1751</v>
      </c>
      <c r="Z271" s="68" t="s">
        <v>1751</v>
      </c>
      <c r="AA271" s="68" t="s">
        <v>1751</v>
      </c>
      <c r="AB271" s="68" t="s">
        <v>1751</v>
      </c>
      <c r="AC271" s="68" t="s">
        <v>1751</v>
      </c>
      <c r="AD271" s="68" t="s">
        <v>1751</v>
      </c>
      <c r="AE271" s="68" t="s">
        <v>1751</v>
      </c>
      <c r="AF271" s="68" t="s">
        <v>1751</v>
      </c>
      <c r="AG271" s="68" t="s">
        <v>1751</v>
      </c>
      <c r="AH271" s="68" t="s">
        <v>1751</v>
      </c>
      <c r="AI271" s="68" t="s">
        <v>1751</v>
      </c>
      <c r="AJ271" s="68" t="s">
        <v>1751</v>
      </c>
      <c r="AK271" s="68" t="s">
        <v>1751</v>
      </c>
      <c r="AL271" s="68" t="s">
        <v>1751</v>
      </c>
      <c r="AM271" s="68" t="s">
        <v>1751</v>
      </c>
      <c r="AN271" s="68" t="s">
        <v>1751</v>
      </c>
      <c r="AO271" s="68" t="s">
        <v>1751</v>
      </c>
      <c r="AP271" s="68" t="s">
        <v>1751</v>
      </c>
      <c r="AQ271" s="68" t="s">
        <v>1751</v>
      </c>
      <c r="AR271" s="68" t="s">
        <v>1751</v>
      </c>
      <c r="AS271" s="68" t="s">
        <v>1751</v>
      </c>
      <c r="AT271" s="68" t="s">
        <v>1751</v>
      </c>
      <c r="AU271" s="68" t="s">
        <v>1751</v>
      </c>
      <c r="AV271" s="68" t="s">
        <v>1751</v>
      </c>
      <c r="AW271" s="68" t="s">
        <v>1751</v>
      </c>
      <c r="AX271" s="68" t="s">
        <v>1751</v>
      </c>
      <c r="AY271" s="68" t="s">
        <v>1751</v>
      </c>
      <c r="AZ271" s="68" t="s">
        <v>1751</v>
      </c>
      <c r="BA271" s="68" t="s">
        <v>1751</v>
      </c>
      <c r="BB271" s="68" t="s">
        <v>1751</v>
      </c>
      <c r="BC271" s="68" t="s">
        <v>1751</v>
      </c>
      <c r="BD271" s="68" t="s">
        <v>1751</v>
      </c>
      <c r="BE271" s="68" t="s">
        <v>1751</v>
      </c>
      <c r="BF271" s="68" t="s">
        <v>1751</v>
      </c>
      <c r="BG271" s="68" t="s">
        <v>1751</v>
      </c>
      <c r="BH271" s="68" t="s">
        <v>1751</v>
      </c>
      <c r="BI271" s="68" t="s">
        <v>1751</v>
      </c>
      <c r="BM271" s="68" t="s">
        <v>1751</v>
      </c>
    </row>
    <row r="272" spans="1:65">
      <c r="A272" s="132">
        <v>45172</v>
      </c>
      <c r="B272" s="68" t="s">
        <v>1751</v>
      </c>
      <c r="C272" s="68" t="s">
        <v>1751</v>
      </c>
      <c r="D272" s="68">
        <v>3</v>
      </c>
      <c r="E272" s="68" t="s">
        <v>1751</v>
      </c>
      <c r="F272" s="68" t="s">
        <v>1751</v>
      </c>
      <c r="G272" s="68" t="s">
        <v>1751</v>
      </c>
      <c r="H272" s="68" t="s">
        <v>1751</v>
      </c>
      <c r="I272" s="68" t="s">
        <v>1751</v>
      </c>
      <c r="J272" s="68" t="s">
        <v>1751</v>
      </c>
      <c r="K272" s="68">
        <v>3</v>
      </c>
      <c r="L272" s="68">
        <v>3</v>
      </c>
      <c r="M272" s="68" t="s">
        <v>1751</v>
      </c>
      <c r="N272" s="68" t="s">
        <v>1751</v>
      </c>
      <c r="O272" s="68">
        <v>1</v>
      </c>
      <c r="P272" s="68" t="s">
        <v>1751</v>
      </c>
      <c r="Q272" s="68" t="s">
        <v>1751</v>
      </c>
      <c r="R272" s="68" t="s">
        <v>1751</v>
      </c>
      <c r="S272" s="68" t="s">
        <v>1751</v>
      </c>
      <c r="T272" s="68" t="s">
        <v>1751</v>
      </c>
      <c r="U272" s="68">
        <v>1</v>
      </c>
      <c r="V272" s="68" t="s">
        <v>1751</v>
      </c>
      <c r="W272" s="68" t="s">
        <v>1751</v>
      </c>
      <c r="X272" s="68" t="s">
        <v>1751</v>
      </c>
      <c r="Y272" s="68" t="s">
        <v>1751</v>
      </c>
      <c r="Z272" s="68" t="s">
        <v>1751</v>
      </c>
      <c r="AA272" s="68" t="s">
        <v>1751</v>
      </c>
      <c r="AB272" s="68" t="s">
        <v>1751</v>
      </c>
      <c r="AC272" s="68" t="s">
        <v>1751</v>
      </c>
      <c r="AD272" s="68" t="s">
        <v>1751</v>
      </c>
      <c r="AE272" s="68">
        <v>1</v>
      </c>
      <c r="AF272" s="68" t="s">
        <v>1751</v>
      </c>
      <c r="AG272" s="68" t="s">
        <v>1751</v>
      </c>
      <c r="AH272" s="68" t="s">
        <v>1751</v>
      </c>
      <c r="AI272" s="68" t="s">
        <v>1751</v>
      </c>
      <c r="AJ272" s="68" t="s">
        <v>1751</v>
      </c>
      <c r="AK272" s="68">
        <v>1</v>
      </c>
      <c r="AL272" s="68" t="s">
        <v>1751</v>
      </c>
      <c r="AM272" s="68" t="s">
        <v>1751</v>
      </c>
      <c r="AN272" s="68" t="s">
        <v>1751</v>
      </c>
      <c r="AO272" s="68" t="s">
        <v>1751</v>
      </c>
      <c r="AP272" s="68" t="s">
        <v>1751</v>
      </c>
      <c r="AQ272" s="68" t="s">
        <v>1751</v>
      </c>
      <c r="AR272" s="68">
        <v>2</v>
      </c>
      <c r="AS272" s="68" t="s">
        <v>1751</v>
      </c>
      <c r="AT272" s="68" t="s">
        <v>1751</v>
      </c>
      <c r="AU272" s="68" t="s">
        <v>1751</v>
      </c>
      <c r="AV272" s="68" t="s">
        <v>1751</v>
      </c>
      <c r="AW272" s="68" t="s">
        <v>1751</v>
      </c>
      <c r="AX272" s="68" t="s">
        <v>1751</v>
      </c>
      <c r="AY272" s="68" t="s">
        <v>1751</v>
      </c>
      <c r="AZ272" s="68">
        <v>5</v>
      </c>
      <c r="BA272" s="68" t="s">
        <v>1751</v>
      </c>
      <c r="BB272" s="68" t="s">
        <v>1751</v>
      </c>
      <c r="BC272" s="68" t="s">
        <v>1751</v>
      </c>
      <c r="BD272" s="68" t="s">
        <v>1751</v>
      </c>
      <c r="BE272" s="68" t="s">
        <v>1751</v>
      </c>
      <c r="BF272" s="68" t="s">
        <v>1751</v>
      </c>
      <c r="BG272" s="68" t="s">
        <v>1751</v>
      </c>
      <c r="BH272" s="68" t="s">
        <v>1751</v>
      </c>
      <c r="BI272" s="68" t="s">
        <v>1751</v>
      </c>
      <c r="BM272" s="68" t="s">
        <v>1751</v>
      </c>
    </row>
    <row r="273" spans="1:65">
      <c r="A273" s="132">
        <v>45173</v>
      </c>
      <c r="B273" s="68" t="s">
        <v>1751</v>
      </c>
      <c r="C273" s="68" t="s">
        <v>1751</v>
      </c>
      <c r="D273" s="68" t="s">
        <v>1751</v>
      </c>
      <c r="E273" s="68" t="s">
        <v>1751</v>
      </c>
      <c r="F273" s="68" t="s">
        <v>1751</v>
      </c>
      <c r="G273" s="68" t="s">
        <v>1751</v>
      </c>
      <c r="H273" s="68" t="s">
        <v>1751</v>
      </c>
      <c r="I273" s="68" t="s">
        <v>1751</v>
      </c>
      <c r="J273" s="68" t="s">
        <v>1751</v>
      </c>
      <c r="K273" s="68" t="s">
        <v>1751</v>
      </c>
      <c r="L273" s="68">
        <v>3</v>
      </c>
      <c r="M273" s="68" t="s">
        <v>1751</v>
      </c>
      <c r="N273" s="68" t="s">
        <v>1751</v>
      </c>
      <c r="O273" s="68">
        <v>1</v>
      </c>
      <c r="P273" s="68" t="s">
        <v>1751</v>
      </c>
      <c r="Q273" s="68" t="s">
        <v>1751</v>
      </c>
      <c r="R273" s="68" t="s">
        <v>1751</v>
      </c>
      <c r="S273" s="68" t="s">
        <v>1751</v>
      </c>
      <c r="T273" s="68" t="s">
        <v>1751</v>
      </c>
      <c r="U273" s="68" t="s">
        <v>1751</v>
      </c>
      <c r="V273" s="68" t="s">
        <v>1751</v>
      </c>
      <c r="W273" s="68" t="s">
        <v>1751</v>
      </c>
      <c r="X273" s="68" t="s">
        <v>1751</v>
      </c>
      <c r="Y273" s="68" t="s">
        <v>1751</v>
      </c>
      <c r="Z273" s="68" t="s">
        <v>1751</v>
      </c>
      <c r="AA273" s="68" t="s">
        <v>1751</v>
      </c>
      <c r="AB273" s="68" t="s">
        <v>1751</v>
      </c>
      <c r="AC273" s="68" t="s">
        <v>1751</v>
      </c>
      <c r="AD273" s="68" t="s">
        <v>1751</v>
      </c>
      <c r="AE273" s="68" t="s">
        <v>1751</v>
      </c>
      <c r="AF273" s="68" t="s">
        <v>1751</v>
      </c>
      <c r="AG273" s="68" t="s">
        <v>1751</v>
      </c>
      <c r="AH273" s="68" t="s">
        <v>1751</v>
      </c>
      <c r="AI273" s="68" t="s">
        <v>1751</v>
      </c>
      <c r="AJ273" s="68" t="s">
        <v>1751</v>
      </c>
      <c r="AK273" s="68" t="s">
        <v>1751</v>
      </c>
      <c r="AL273" s="68" t="s">
        <v>1751</v>
      </c>
      <c r="AM273" s="68" t="s">
        <v>1751</v>
      </c>
      <c r="AN273" s="68" t="s">
        <v>1751</v>
      </c>
      <c r="AO273" s="68" t="s">
        <v>1751</v>
      </c>
      <c r="AP273" s="68" t="s">
        <v>1751</v>
      </c>
      <c r="AQ273" s="68" t="s">
        <v>1751</v>
      </c>
      <c r="AR273" s="68" t="s">
        <v>1751</v>
      </c>
      <c r="AS273" s="68" t="s">
        <v>1751</v>
      </c>
      <c r="AT273" s="68" t="s">
        <v>1751</v>
      </c>
      <c r="AU273" s="68" t="s">
        <v>1751</v>
      </c>
      <c r="AV273" s="68" t="s">
        <v>1751</v>
      </c>
      <c r="AW273" s="68" t="s">
        <v>1751</v>
      </c>
      <c r="AX273" s="68" t="s">
        <v>1751</v>
      </c>
      <c r="AY273" s="68">
        <v>2</v>
      </c>
      <c r="AZ273" s="68" t="s">
        <v>1751</v>
      </c>
      <c r="BA273" s="68" t="s">
        <v>1751</v>
      </c>
      <c r="BB273" s="68" t="s">
        <v>1751</v>
      </c>
      <c r="BC273" s="68" t="s">
        <v>1751</v>
      </c>
      <c r="BD273" s="68" t="s">
        <v>1751</v>
      </c>
      <c r="BE273" s="68" t="s">
        <v>1751</v>
      </c>
      <c r="BF273" s="68" t="s">
        <v>1751</v>
      </c>
      <c r="BG273" s="68" t="s">
        <v>1751</v>
      </c>
      <c r="BH273" s="68" t="s">
        <v>1751</v>
      </c>
      <c r="BI273" s="68" t="s">
        <v>1751</v>
      </c>
      <c r="BM273" s="68" t="s">
        <v>1751</v>
      </c>
    </row>
    <row r="274" spans="1:65">
      <c r="A274" s="132">
        <v>45174</v>
      </c>
      <c r="B274" s="68" t="s">
        <v>1751</v>
      </c>
      <c r="C274" s="68" t="s">
        <v>1751</v>
      </c>
      <c r="D274" s="68" t="s">
        <v>1751</v>
      </c>
      <c r="E274" s="68" t="s">
        <v>1751</v>
      </c>
      <c r="F274" s="68" t="s">
        <v>1751</v>
      </c>
      <c r="G274" s="68">
        <v>3</v>
      </c>
      <c r="H274" s="68">
        <v>1</v>
      </c>
      <c r="I274" s="68">
        <v>3</v>
      </c>
      <c r="J274" s="68">
        <v>4</v>
      </c>
      <c r="K274" s="68">
        <v>1</v>
      </c>
      <c r="L274" s="68">
        <v>1</v>
      </c>
      <c r="M274" s="68" t="s">
        <v>1751</v>
      </c>
      <c r="N274" s="68" t="s">
        <v>1751</v>
      </c>
      <c r="O274" s="68">
        <v>2</v>
      </c>
      <c r="P274" s="68" t="s">
        <v>1751</v>
      </c>
      <c r="Q274" s="68" t="s">
        <v>1751</v>
      </c>
      <c r="R274" s="68" t="s">
        <v>1751</v>
      </c>
      <c r="S274" s="68" t="s">
        <v>1751</v>
      </c>
      <c r="T274" s="68" t="s">
        <v>1751</v>
      </c>
      <c r="U274" s="68" t="s">
        <v>1751</v>
      </c>
      <c r="V274" s="68" t="s">
        <v>1751</v>
      </c>
      <c r="W274" s="68">
        <v>1</v>
      </c>
      <c r="X274" s="68" t="s">
        <v>1751</v>
      </c>
      <c r="Y274" s="68" t="s">
        <v>1751</v>
      </c>
      <c r="Z274" s="68" t="s">
        <v>1751</v>
      </c>
      <c r="AA274" s="68" t="s">
        <v>1751</v>
      </c>
      <c r="AB274" s="68" t="s">
        <v>1751</v>
      </c>
      <c r="AC274" s="68" t="s">
        <v>1751</v>
      </c>
      <c r="AD274" s="68" t="s">
        <v>1751</v>
      </c>
      <c r="AE274" s="68" t="s">
        <v>1751</v>
      </c>
      <c r="AF274" s="68" t="s">
        <v>1751</v>
      </c>
      <c r="AG274" s="68" t="s">
        <v>1751</v>
      </c>
      <c r="AH274" s="68" t="s">
        <v>1751</v>
      </c>
      <c r="AI274" s="68" t="s">
        <v>1751</v>
      </c>
      <c r="AJ274" s="68" t="s">
        <v>1751</v>
      </c>
      <c r="AK274" s="68">
        <v>1</v>
      </c>
      <c r="AL274" s="68" t="s">
        <v>1751</v>
      </c>
      <c r="AM274" s="68" t="s">
        <v>1751</v>
      </c>
      <c r="AN274" s="68" t="s">
        <v>1751</v>
      </c>
      <c r="AO274" s="68" t="s">
        <v>1751</v>
      </c>
      <c r="AP274" s="68" t="s">
        <v>1751</v>
      </c>
      <c r="AQ274" s="68" t="s">
        <v>1751</v>
      </c>
      <c r="AR274" s="68">
        <v>1</v>
      </c>
      <c r="AS274" s="68" t="s">
        <v>1751</v>
      </c>
      <c r="AT274" s="68" t="s">
        <v>1751</v>
      </c>
      <c r="AU274" s="68" t="s">
        <v>1751</v>
      </c>
      <c r="AV274" s="68" t="s">
        <v>1751</v>
      </c>
      <c r="AW274" s="68" t="s">
        <v>1751</v>
      </c>
      <c r="AX274" s="68" t="s">
        <v>1751</v>
      </c>
      <c r="AY274" s="68" t="s">
        <v>1751</v>
      </c>
      <c r="AZ274" s="68" t="s">
        <v>1751</v>
      </c>
      <c r="BA274" s="68" t="s">
        <v>1751</v>
      </c>
      <c r="BB274" s="68" t="s">
        <v>1751</v>
      </c>
      <c r="BC274" s="68" t="s">
        <v>1751</v>
      </c>
      <c r="BD274" s="68" t="s">
        <v>1751</v>
      </c>
      <c r="BE274" s="68" t="s">
        <v>1751</v>
      </c>
      <c r="BF274" s="68" t="s">
        <v>1751</v>
      </c>
      <c r="BG274" s="68" t="s">
        <v>1751</v>
      </c>
      <c r="BH274" s="68" t="s">
        <v>1751</v>
      </c>
      <c r="BI274" s="68" t="s">
        <v>1751</v>
      </c>
      <c r="BJ274" s="68" t="s">
        <v>1751</v>
      </c>
      <c r="BK274" s="68" t="s">
        <v>1751</v>
      </c>
      <c r="BM274" s="68" t="s">
        <v>1751</v>
      </c>
    </row>
    <row r="275" spans="1:65">
      <c r="A275" s="132">
        <v>45175</v>
      </c>
      <c r="B275" s="68" t="s">
        <v>1751</v>
      </c>
      <c r="C275" s="68" t="s">
        <v>1751</v>
      </c>
      <c r="D275" s="68" t="s">
        <v>1751</v>
      </c>
      <c r="E275" s="68" t="s">
        <v>1751</v>
      </c>
      <c r="F275" s="68" t="s">
        <v>1751</v>
      </c>
      <c r="G275" s="68" t="s">
        <v>1751</v>
      </c>
      <c r="H275" s="68" t="s">
        <v>1751</v>
      </c>
      <c r="I275" s="68" t="s">
        <v>1751</v>
      </c>
      <c r="J275" s="68" t="s">
        <v>1751</v>
      </c>
      <c r="K275" s="68" t="s">
        <v>1751</v>
      </c>
      <c r="L275" s="68" t="s">
        <v>1751</v>
      </c>
      <c r="M275" s="68" t="s">
        <v>1751</v>
      </c>
      <c r="N275" s="68" t="s">
        <v>1751</v>
      </c>
      <c r="O275" s="68" t="s">
        <v>1751</v>
      </c>
      <c r="P275" s="68" t="s">
        <v>1751</v>
      </c>
      <c r="Q275" s="68" t="s">
        <v>1751</v>
      </c>
      <c r="R275" s="68" t="s">
        <v>1751</v>
      </c>
      <c r="S275" s="68" t="s">
        <v>1751</v>
      </c>
      <c r="T275" s="68" t="s">
        <v>1751</v>
      </c>
      <c r="U275" s="68" t="s">
        <v>1751</v>
      </c>
      <c r="V275" s="68" t="s">
        <v>1751</v>
      </c>
      <c r="W275" s="68" t="s">
        <v>1751</v>
      </c>
      <c r="X275" s="68" t="s">
        <v>1751</v>
      </c>
      <c r="Y275" s="68" t="s">
        <v>1751</v>
      </c>
      <c r="Z275" s="68" t="s">
        <v>1751</v>
      </c>
      <c r="AA275" s="68" t="s">
        <v>1751</v>
      </c>
      <c r="AB275" s="68" t="s">
        <v>1751</v>
      </c>
      <c r="AC275" s="68" t="s">
        <v>1751</v>
      </c>
      <c r="AD275" s="68" t="s">
        <v>1751</v>
      </c>
      <c r="AE275" s="68" t="s">
        <v>1751</v>
      </c>
      <c r="AF275" s="68" t="s">
        <v>1751</v>
      </c>
      <c r="AG275" s="68" t="s">
        <v>1751</v>
      </c>
      <c r="AH275" s="68" t="s">
        <v>1751</v>
      </c>
      <c r="AI275" s="68" t="s">
        <v>1751</v>
      </c>
      <c r="AJ275" s="68" t="s">
        <v>1751</v>
      </c>
      <c r="AK275" s="68" t="s">
        <v>1751</v>
      </c>
      <c r="AL275" s="68" t="s">
        <v>1751</v>
      </c>
      <c r="AM275" s="68" t="s">
        <v>1751</v>
      </c>
      <c r="AN275" s="68" t="s">
        <v>1751</v>
      </c>
      <c r="AO275" s="68" t="s">
        <v>1751</v>
      </c>
      <c r="AP275" s="68" t="s">
        <v>1751</v>
      </c>
      <c r="AQ275" s="68" t="s">
        <v>1751</v>
      </c>
      <c r="AR275" s="68" t="s">
        <v>1751</v>
      </c>
      <c r="AS275" s="68" t="s">
        <v>1751</v>
      </c>
      <c r="AT275" s="68" t="s">
        <v>1751</v>
      </c>
      <c r="AU275" s="68" t="s">
        <v>1751</v>
      </c>
      <c r="AV275" s="68" t="s">
        <v>1751</v>
      </c>
      <c r="AW275" s="68" t="s">
        <v>1751</v>
      </c>
      <c r="AX275" s="68" t="s">
        <v>1751</v>
      </c>
      <c r="AY275" s="68" t="s">
        <v>1751</v>
      </c>
      <c r="AZ275" s="68" t="s">
        <v>1751</v>
      </c>
      <c r="BA275" s="68" t="s">
        <v>1751</v>
      </c>
      <c r="BB275" s="68" t="s">
        <v>1751</v>
      </c>
      <c r="BC275" s="68" t="s">
        <v>1751</v>
      </c>
      <c r="BD275" s="68" t="s">
        <v>1751</v>
      </c>
      <c r="BE275" s="68" t="s">
        <v>1751</v>
      </c>
      <c r="BF275" s="68" t="s">
        <v>1751</v>
      </c>
      <c r="BG275" s="68" t="s">
        <v>1751</v>
      </c>
      <c r="BH275" s="68" t="s">
        <v>1751</v>
      </c>
      <c r="BI275" s="68" t="s">
        <v>1751</v>
      </c>
      <c r="BJ275" s="68" t="s">
        <v>1751</v>
      </c>
      <c r="BK275" s="68" t="s">
        <v>1751</v>
      </c>
      <c r="BM275" s="68" t="s">
        <v>1751</v>
      </c>
    </row>
    <row r="276" spans="1:65">
      <c r="A276" s="132">
        <v>45176</v>
      </c>
      <c r="B276" s="68" t="s">
        <v>1751</v>
      </c>
      <c r="C276" s="68">
        <v>1</v>
      </c>
      <c r="D276" s="68" t="s">
        <v>1751</v>
      </c>
      <c r="E276" s="68" t="s">
        <v>1751</v>
      </c>
      <c r="F276" s="68">
        <v>2</v>
      </c>
      <c r="G276" s="68" t="s">
        <v>1751</v>
      </c>
      <c r="H276" s="68">
        <v>1</v>
      </c>
      <c r="I276" s="68" t="s">
        <v>1751</v>
      </c>
      <c r="J276" s="68">
        <v>1</v>
      </c>
      <c r="K276" s="68" t="s">
        <v>1751</v>
      </c>
      <c r="L276" s="68" t="s">
        <v>1751</v>
      </c>
      <c r="M276" s="68" t="s">
        <v>1751</v>
      </c>
      <c r="N276" s="68" t="s">
        <v>1751</v>
      </c>
      <c r="O276" s="68" t="s">
        <v>1751</v>
      </c>
      <c r="P276" s="68">
        <v>5</v>
      </c>
      <c r="Q276" s="68" t="s">
        <v>1751</v>
      </c>
      <c r="R276" s="68" t="s">
        <v>1751</v>
      </c>
      <c r="S276" s="68">
        <v>1</v>
      </c>
      <c r="T276" s="68" t="s">
        <v>1751</v>
      </c>
      <c r="U276" s="68">
        <v>1</v>
      </c>
      <c r="V276" s="68">
        <v>4</v>
      </c>
      <c r="W276" s="68" t="s">
        <v>1751</v>
      </c>
      <c r="X276" s="68" t="s">
        <v>1751</v>
      </c>
      <c r="Y276" s="68" t="s">
        <v>1751</v>
      </c>
      <c r="Z276" s="68" t="s">
        <v>1751</v>
      </c>
      <c r="AA276" s="68">
        <v>1</v>
      </c>
      <c r="AB276" s="68" t="s">
        <v>1751</v>
      </c>
      <c r="AC276" s="68" t="s">
        <v>1751</v>
      </c>
      <c r="AD276" s="68" t="s">
        <v>1751</v>
      </c>
      <c r="AE276" s="68">
        <v>1</v>
      </c>
      <c r="AF276" s="68" t="s">
        <v>1751</v>
      </c>
      <c r="AG276" s="68">
        <v>1</v>
      </c>
      <c r="AH276" s="68" t="s">
        <v>1751</v>
      </c>
      <c r="AI276" s="68" t="s">
        <v>1751</v>
      </c>
      <c r="AJ276" s="68" t="s">
        <v>1751</v>
      </c>
      <c r="AK276" s="68" t="s">
        <v>1751</v>
      </c>
      <c r="AL276" s="68" t="s">
        <v>1751</v>
      </c>
      <c r="AM276" s="68" t="s">
        <v>1751</v>
      </c>
      <c r="AN276" s="68" t="s">
        <v>1751</v>
      </c>
      <c r="AO276" s="68" t="s">
        <v>1751</v>
      </c>
      <c r="AP276" s="68" t="s">
        <v>1751</v>
      </c>
      <c r="AQ276" s="68" t="s">
        <v>1751</v>
      </c>
      <c r="AR276" s="68">
        <v>1</v>
      </c>
      <c r="AS276" s="68" t="s">
        <v>1751</v>
      </c>
      <c r="AT276" s="68" t="s">
        <v>1751</v>
      </c>
      <c r="AU276" s="68" t="s">
        <v>1751</v>
      </c>
      <c r="AV276" s="68" t="s">
        <v>1751</v>
      </c>
      <c r="AW276" s="68" t="s">
        <v>1751</v>
      </c>
      <c r="AX276" s="68" t="s">
        <v>1751</v>
      </c>
      <c r="AY276" s="68" t="s">
        <v>1751</v>
      </c>
      <c r="AZ276" s="68" t="s">
        <v>1751</v>
      </c>
      <c r="BA276" s="68" t="s">
        <v>1751</v>
      </c>
      <c r="BB276" s="68" t="s">
        <v>1751</v>
      </c>
      <c r="BC276" s="68" t="s">
        <v>1751</v>
      </c>
      <c r="BD276" s="68" t="s">
        <v>1751</v>
      </c>
      <c r="BE276" s="68" t="s">
        <v>1751</v>
      </c>
      <c r="BF276" s="68" t="s">
        <v>1751</v>
      </c>
      <c r="BG276" s="68" t="s">
        <v>1751</v>
      </c>
      <c r="BH276" s="68" t="s">
        <v>1751</v>
      </c>
      <c r="BI276" s="68" t="s">
        <v>1751</v>
      </c>
      <c r="BJ276" s="68" t="s">
        <v>1751</v>
      </c>
      <c r="BK276" s="68" t="s">
        <v>1751</v>
      </c>
      <c r="BM276" s="68" t="s">
        <v>1751</v>
      </c>
    </row>
    <row r="277" spans="1:65">
      <c r="A277" s="132">
        <v>45177</v>
      </c>
      <c r="B277" s="68" t="s">
        <v>1751</v>
      </c>
      <c r="C277" s="68" t="s">
        <v>1751</v>
      </c>
      <c r="D277" s="68" t="s">
        <v>1751</v>
      </c>
      <c r="E277" s="68" t="s">
        <v>1751</v>
      </c>
      <c r="F277" s="68" t="s">
        <v>1751</v>
      </c>
      <c r="G277" s="68" t="s">
        <v>1751</v>
      </c>
      <c r="H277" s="68" t="s">
        <v>1751</v>
      </c>
      <c r="I277" s="68" t="s">
        <v>1751</v>
      </c>
      <c r="J277" s="68" t="s">
        <v>1751</v>
      </c>
      <c r="K277" s="68" t="s">
        <v>1751</v>
      </c>
      <c r="L277" s="68" t="s">
        <v>1751</v>
      </c>
      <c r="M277" s="68" t="s">
        <v>1751</v>
      </c>
      <c r="N277" s="68" t="s">
        <v>1751</v>
      </c>
      <c r="O277" s="68" t="s">
        <v>1751</v>
      </c>
      <c r="P277" s="68" t="s">
        <v>1751</v>
      </c>
      <c r="Q277" s="68" t="s">
        <v>1751</v>
      </c>
      <c r="R277" s="68" t="s">
        <v>1751</v>
      </c>
      <c r="S277" s="68" t="s">
        <v>1751</v>
      </c>
      <c r="T277" s="68" t="s">
        <v>1751</v>
      </c>
      <c r="U277" s="68" t="s">
        <v>1751</v>
      </c>
      <c r="V277" s="68" t="s">
        <v>1751</v>
      </c>
      <c r="W277" s="68" t="s">
        <v>1751</v>
      </c>
      <c r="X277" s="68" t="s">
        <v>1751</v>
      </c>
      <c r="Y277" s="68" t="s">
        <v>1751</v>
      </c>
      <c r="Z277" s="68" t="s">
        <v>1751</v>
      </c>
      <c r="AA277" s="68" t="s">
        <v>1751</v>
      </c>
      <c r="AB277" s="68" t="s">
        <v>1751</v>
      </c>
      <c r="AC277" s="68" t="s">
        <v>1751</v>
      </c>
      <c r="AD277" s="68" t="s">
        <v>1751</v>
      </c>
      <c r="AE277" s="68" t="s">
        <v>1751</v>
      </c>
      <c r="AF277" s="68" t="s">
        <v>1751</v>
      </c>
      <c r="AG277" s="68" t="s">
        <v>1751</v>
      </c>
      <c r="AH277" s="68" t="s">
        <v>1751</v>
      </c>
      <c r="AI277" s="68" t="s">
        <v>1751</v>
      </c>
      <c r="AJ277" s="68" t="s">
        <v>1751</v>
      </c>
      <c r="AK277" s="68" t="s">
        <v>1751</v>
      </c>
      <c r="AL277" s="68" t="s">
        <v>1751</v>
      </c>
      <c r="AM277" s="68" t="s">
        <v>1751</v>
      </c>
      <c r="AN277" s="68" t="s">
        <v>1751</v>
      </c>
      <c r="AO277" s="68" t="s">
        <v>1751</v>
      </c>
      <c r="AP277" s="68" t="s">
        <v>1751</v>
      </c>
      <c r="AQ277" s="68" t="s">
        <v>1751</v>
      </c>
      <c r="AR277" s="68" t="s">
        <v>1751</v>
      </c>
      <c r="AS277" s="68" t="s">
        <v>1751</v>
      </c>
      <c r="AT277" s="68" t="s">
        <v>1751</v>
      </c>
      <c r="AU277" s="68" t="s">
        <v>1751</v>
      </c>
      <c r="AV277" s="68" t="s">
        <v>1751</v>
      </c>
      <c r="AW277" s="68" t="s">
        <v>1751</v>
      </c>
      <c r="AX277" s="68" t="s">
        <v>1751</v>
      </c>
      <c r="AY277" s="68" t="s">
        <v>1751</v>
      </c>
      <c r="AZ277" s="68" t="s">
        <v>1751</v>
      </c>
      <c r="BA277" s="68" t="s">
        <v>1751</v>
      </c>
      <c r="BB277" s="68" t="s">
        <v>1751</v>
      </c>
      <c r="BC277" s="68" t="s">
        <v>1751</v>
      </c>
      <c r="BD277" s="68" t="s">
        <v>1751</v>
      </c>
      <c r="BE277" s="68" t="s">
        <v>1751</v>
      </c>
      <c r="BF277" s="68" t="s">
        <v>1751</v>
      </c>
      <c r="BG277" s="68" t="s">
        <v>1751</v>
      </c>
      <c r="BH277" s="68" t="s">
        <v>1751</v>
      </c>
      <c r="BI277" s="68" t="s">
        <v>1751</v>
      </c>
      <c r="BJ277" s="68" t="s">
        <v>1751</v>
      </c>
      <c r="BK277" s="68" t="s">
        <v>1751</v>
      </c>
      <c r="BM277" s="68" t="s">
        <v>1751</v>
      </c>
    </row>
    <row r="278" spans="1:65">
      <c r="A278" s="132">
        <v>45178</v>
      </c>
      <c r="B278" s="68" t="s">
        <v>1751</v>
      </c>
      <c r="C278" s="68" t="s">
        <v>1751</v>
      </c>
      <c r="D278" s="68" t="s">
        <v>1751</v>
      </c>
      <c r="E278" s="68" t="s">
        <v>1751</v>
      </c>
      <c r="F278" s="68" t="s">
        <v>1751</v>
      </c>
      <c r="G278" s="68" t="s">
        <v>1751</v>
      </c>
      <c r="H278" s="68" t="s">
        <v>1751</v>
      </c>
      <c r="I278" s="68" t="s">
        <v>1751</v>
      </c>
      <c r="J278" s="68" t="s">
        <v>1751</v>
      </c>
      <c r="K278" s="68" t="s">
        <v>1751</v>
      </c>
      <c r="L278" s="68" t="s">
        <v>1751</v>
      </c>
      <c r="M278" s="68" t="s">
        <v>1751</v>
      </c>
      <c r="N278" s="68" t="s">
        <v>1751</v>
      </c>
      <c r="O278" s="68" t="s">
        <v>1751</v>
      </c>
      <c r="P278" s="68" t="s">
        <v>1751</v>
      </c>
      <c r="Q278" s="68" t="s">
        <v>1751</v>
      </c>
      <c r="R278" s="68" t="s">
        <v>1751</v>
      </c>
      <c r="S278" s="68" t="s">
        <v>1751</v>
      </c>
      <c r="T278" s="68" t="s">
        <v>1751</v>
      </c>
      <c r="U278" s="68" t="s">
        <v>1751</v>
      </c>
      <c r="V278" s="68" t="s">
        <v>1751</v>
      </c>
      <c r="W278" s="68" t="s">
        <v>1751</v>
      </c>
      <c r="X278" s="68" t="s">
        <v>1751</v>
      </c>
      <c r="Y278" s="68" t="s">
        <v>1751</v>
      </c>
      <c r="Z278" s="68" t="s">
        <v>1751</v>
      </c>
      <c r="AA278" s="68" t="s">
        <v>1751</v>
      </c>
      <c r="AB278" s="68" t="s">
        <v>1751</v>
      </c>
      <c r="AC278" s="68" t="s">
        <v>1751</v>
      </c>
      <c r="AD278" s="68" t="s">
        <v>1751</v>
      </c>
      <c r="AE278" s="68" t="s">
        <v>1751</v>
      </c>
      <c r="AF278" s="68" t="s">
        <v>1751</v>
      </c>
      <c r="AG278" s="68" t="s">
        <v>1751</v>
      </c>
      <c r="AH278" s="68" t="s">
        <v>1751</v>
      </c>
      <c r="AI278" s="68" t="s">
        <v>1751</v>
      </c>
      <c r="AJ278" s="68" t="s">
        <v>1751</v>
      </c>
      <c r="AK278" s="68" t="s">
        <v>1751</v>
      </c>
      <c r="AL278" s="68" t="s">
        <v>1751</v>
      </c>
      <c r="AM278" s="68" t="s">
        <v>1751</v>
      </c>
      <c r="AN278" s="68" t="s">
        <v>1751</v>
      </c>
      <c r="AO278" s="68" t="s">
        <v>1751</v>
      </c>
      <c r="AP278" s="68" t="s">
        <v>1751</v>
      </c>
      <c r="AQ278" s="68" t="s">
        <v>1751</v>
      </c>
      <c r="AR278" s="68" t="s">
        <v>1751</v>
      </c>
      <c r="AS278" s="68" t="s">
        <v>1751</v>
      </c>
      <c r="AT278" s="68" t="s">
        <v>1751</v>
      </c>
      <c r="AU278" s="68" t="s">
        <v>1751</v>
      </c>
      <c r="AV278" s="68" t="s">
        <v>1751</v>
      </c>
      <c r="AW278" s="68" t="s">
        <v>1751</v>
      </c>
      <c r="AX278" s="68" t="s">
        <v>1751</v>
      </c>
      <c r="AY278" s="68" t="s">
        <v>1751</v>
      </c>
      <c r="AZ278" s="68" t="s">
        <v>1751</v>
      </c>
      <c r="BA278" s="68" t="s">
        <v>1751</v>
      </c>
      <c r="BB278" s="68" t="s">
        <v>1751</v>
      </c>
      <c r="BC278" s="68" t="s">
        <v>1751</v>
      </c>
      <c r="BD278" s="68" t="s">
        <v>1751</v>
      </c>
      <c r="BE278" s="68" t="s">
        <v>1751</v>
      </c>
      <c r="BF278" s="68" t="s">
        <v>1751</v>
      </c>
      <c r="BG278" s="68" t="s">
        <v>1751</v>
      </c>
      <c r="BH278" s="68" t="s">
        <v>1751</v>
      </c>
      <c r="BI278" s="68" t="s">
        <v>1751</v>
      </c>
      <c r="BJ278" s="68" t="s">
        <v>1751</v>
      </c>
      <c r="BK278" s="68" t="s">
        <v>1751</v>
      </c>
      <c r="BM278" s="68" t="s">
        <v>1751</v>
      </c>
    </row>
    <row r="279" spans="1:65">
      <c r="A279" s="132">
        <v>45179</v>
      </c>
      <c r="B279" s="68" t="s">
        <v>1751</v>
      </c>
      <c r="C279" s="68" t="s">
        <v>1751</v>
      </c>
      <c r="D279" s="68" t="s">
        <v>1751</v>
      </c>
      <c r="E279" s="68" t="s">
        <v>1751</v>
      </c>
      <c r="F279" s="68" t="s">
        <v>1751</v>
      </c>
      <c r="G279" s="68" t="s">
        <v>1751</v>
      </c>
      <c r="H279" s="68" t="s">
        <v>1751</v>
      </c>
      <c r="I279" s="68">
        <v>1</v>
      </c>
      <c r="J279" s="68" t="s">
        <v>1751</v>
      </c>
      <c r="K279" s="68" t="s">
        <v>1751</v>
      </c>
      <c r="L279" s="68">
        <v>5</v>
      </c>
      <c r="M279" s="68" t="s">
        <v>1751</v>
      </c>
      <c r="N279" s="68" t="s">
        <v>1751</v>
      </c>
      <c r="O279" s="68">
        <v>1</v>
      </c>
      <c r="P279" s="68">
        <v>3</v>
      </c>
      <c r="Q279" s="68" t="s">
        <v>1751</v>
      </c>
      <c r="R279" s="68" t="s">
        <v>1751</v>
      </c>
      <c r="S279" s="68" t="s">
        <v>1751</v>
      </c>
      <c r="T279" s="68" t="s">
        <v>1751</v>
      </c>
      <c r="U279" s="68">
        <v>2</v>
      </c>
      <c r="V279" s="68" t="s">
        <v>1751</v>
      </c>
      <c r="W279" s="68" t="s">
        <v>1751</v>
      </c>
      <c r="X279" s="68" t="s">
        <v>1751</v>
      </c>
      <c r="Y279" s="68" t="s">
        <v>1751</v>
      </c>
      <c r="Z279" s="68" t="s">
        <v>1751</v>
      </c>
      <c r="AA279" s="68" t="s">
        <v>1751</v>
      </c>
      <c r="AB279" s="68" t="s">
        <v>1751</v>
      </c>
      <c r="AC279" s="68" t="s">
        <v>1751</v>
      </c>
      <c r="AD279" s="68" t="s">
        <v>1751</v>
      </c>
      <c r="AE279" s="68">
        <v>2</v>
      </c>
      <c r="AF279" s="68" t="s">
        <v>1751</v>
      </c>
      <c r="AG279" s="68">
        <v>2</v>
      </c>
      <c r="AH279" s="68" t="s">
        <v>1751</v>
      </c>
      <c r="AI279" s="68" t="s">
        <v>1751</v>
      </c>
      <c r="AJ279" s="68" t="s">
        <v>1751</v>
      </c>
      <c r="AK279" s="68">
        <v>1</v>
      </c>
      <c r="AL279" s="68" t="s">
        <v>1751</v>
      </c>
      <c r="AM279" s="68" t="s">
        <v>1751</v>
      </c>
      <c r="AN279" s="68" t="s">
        <v>1751</v>
      </c>
      <c r="AO279" s="68" t="s">
        <v>1751</v>
      </c>
      <c r="AP279" s="68" t="s">
        <v>1751</v>
      </c>
      <c r="AQ279" s="68">
        <v>1</v>
      </c>
      <c r="AR279" s="68">
        <v>2</v>
      </c>
      <c r="AS279" s="68" t="s">
        <v>1751</v>
      </c>
      <c r="AT279" s="68" t="s">
        <v>1751</v>
      </c>
      <c r="AU279" s="68" t="s">
        <v>1751</v>
      </c>
      <c r="AV279" s="68" t="s">
        <v>1751</v>
      </c>
      <c r="AW279" s="68" t="s">
        <v>1751</v>
      </c>
      <c r="AX279" s="68" t="s">
        <v>1751</v>
      </c>
      <c r="AY279" s="68" t="s">
        <v>1751</v>
      </c>
      <c r="AZ279" s="68">
        <v>2</v>
      </c>
      <c r="BA279" s="68" t="s">
        <v>1751</v>
      </c>
      <c r="BB279" s="68" t="s">
        <v>1751</v>
      </c>
      <c r="BC279" s="68" t="s">
        <v>1751</v>
      </c>
      <c r="BD279" s="68" t="s">
        <v>1751</v>
      </c>
      <c r="BE279" s="68" t="s">
        <v>1751</v>
      </c>
      <c r="BF279" s="68" t="s">
        <v>1751</v>
      </c>
      <c r="BG279" s="68" t="s">
        <v>1751</v>
      </c>
      <c r="BH279" s="68" t="s">
        <v>1751</v>
      </c>
      <c r="BI279" s="68" t="s">
        <v>1751</v>
      </c>
      <c r="BJ279" s="68" t="s">
        <v>1751</v>
      </c>
      <c r="BK279" s="68" t="s">
        <v>1751</v>
      </c>
      <c r="BM279" s="68" t="s">
        <v>1751</v>
      </c>
    </row>
    <row r="280" spans="1:65">
      <c r="A280" s="132">
        <v>45180</v>
      </c>
      <c r="B280" s="68" t="s">
        <v>1751</v>
      </c>
      <c r="C280" s="68" t="s">
        <v>1751</v>
      </c>
      <c r="D280" s="68" t="s">
        <v>1751</v>
      </c>
      <c r="E280" s="68" t="s">
        <v>1751</v>
      </c>
      <c r="F280" s="68">
        <v>3</v>
      </c>
      <c r="G280" s="68" t="s">
        <v>1751</v>
      </c>
      <c r="H280" s="68">
        <v>1</v>
      </c>
      <c r="I280" s="68" t="s">
        <v>1751</v>
      </c>
      <c r="J280" s="68">
        <v>1</v>
      </c>
      <c r="K280" s="68" t="s">
        <v>1751</v>
      </c>
      <c r="L280" s="68">
        <v>9</v>
      </c>
      <c r="M280" s="68" t="s">
        <v>1751</v>
      </c>
      <c r="N280" s="68" t="s">
        <v>1751</v>
      </c>
      <c r="O280" s="68">
        <v>2</v>
      </c>
      <c r="P280" s="68" t="s">
        <v>1751</v>
      </c>
      <c r="Q280" s="68" t="s">
        <v>1751</v>
      </c>
      <c r="R280" s="68" t="s">
        <v>1751</v>
      </c>
      <c r="S280" s="68">
        <v>1</v>
      </c>
      <c r="T280" s="68" t="s">
        <v>1751</v>
      </c>
      <c r="U280" s="68" t="s">
        <v>1751</v>
      </c>
      <c r="V280" s="68" t="s">
        <v>1751</v>
      </c>
      <c r="W280" s="68" t="s">
        <v>1751</v>
      </c>
      <c r="X280" s="68" t="s">
        <v>1751</v>
      </c>
      <c r="Y280" s="68" t="s">
        <v>1751</v>
      </c>
      <c r="Z280" s="68" t="s">
        <v>1751</v>
      </c>
      <c r="AA280" s="68" t="s">
        <v>1751</v>
      </c>
      <c r="AB280" s="68" t="s">
        <v>1751</v>
      </c>
      <c r="AC280" s="68" t="s">
        <v>1751</v>
      </c>
      <c r="AD280" s="68" t="s">
        <v>1751</v>
      </c>
      <c r="AE280" s="68">
        <v>7</v>
      </c>
      <c r="AF280" s="68" t="s">
        <v>1751</v>
      </c>
      <c r="AG280" s="68">
        <v>3</v>
      </c>
      <c r="AH280" s="68" t="s">
        <v>1751</v>
      </c>
      <c r="AI280" s="68" t="s">
        <v>1751</v>
      </c>
      <c r="AJ280" s="68" t="s">
        <v>1751</v>
      </c>
      <c r="AK280" s="68" t="s">
        <v>1751</v>
      </c>
      <c r="AL280" s="68" t="s">
        <v>1751</v>
      </c>
      <c r="AM280" s="68" t="s">
        <v>1751</v>
      </c>
      <c r="AN280" s="68" t="s">
        <v>1751</v>
      </c>
      <c r="AO280" s="68" t="s">
        <v>1751</v>
      </c>
      <c r="AP280" s="68" t="s">
        <v>1751</v>
      </c>
      <c r="AQ280" s="68" t="s">
        <v>1751</v>
      </c>
      <c r="AR280" s="68">
        <v>2</v>
      </c>
      <c r="AS280" s="68" t="s">
        <v>1751</v>
      </c>
      <c r="AT280" s="68" t="s">
        <v>1751</v>
      </c>
      <c r="AU280" s="68" t="s">
        <v>1751</v>
      </c>
      <c r="AV280" s="68" t="s">
        <v>1751</v>
      </c>
      <c r="AW280" s="68" t="s">
        <v>1751</v>
      </c>
      <c r="AX280" s="68" t="s">
        <v>1751</v>
      </c>
      <c r="AY280" s="68">
        <v>1</v>
      </c>
      <c r="AZ280" s="68">
        <v>3</v>
      </c>
      <c r="BA280" s="68" t="s">
        <v>1751</v>
      </c>
      <c r="BB280" s="68" t="s">
        <v>1751</v>
      </c>
      <c r="BC280" s="68" t="s">
        <v>1751</v>
      </c>
      <c r="BD280" s="68" t="s">
        <v>1751</v>
      </c>
      <c r="BE280" s="68" t="s">
        <v>1751</v>
      </c>
      <c r="BF280" s="68" t="s">
        <v>1751</v>
      </c>
      <c r="BG280" s="68" t="s">
        <v>1751</v>
      </c>
      <c r="BH280" s="68" t="s">
        <v>1751</v>
      </c>
      <c r="BI280" s="68" t="s">
        <v>1751</v>
      </c>
      <c r="BJ280" s="68" t="s">
        <v>1751</v>
      </c>
      <c r="BK280" s="68" t="s">
        <v>1751</v>
      </c>
      <c r="BM280" s="68" t="s">
        <v>1751</v>
      </c>
    </row>
    <row r="281" spans="1:65">
      <c r="A281" s="132">
        <v>45181</v>
      </c>
      <c r="B281" s="68" t="s">
        <v>1751</v>
      </c>
      <c r="C281" s="68" t="s">
        <v>1751</v>
      </c>
      <c r="D281" s="68" t="s">
        <v>1751</v>
      </c>
      <c r="E281" s="68" t="s">
        <v>1751</v>
      </c>
      <c r="F281" s="68">
        <v>2</v>
      </c>
      <c r="G281" s="68">
        <v>1</v>
      </c>
      <c r="H281" s="68" t="s">
        <v>1751</v>
      </c>
      <c r="I281" s="68" t="s">
        <v>1751</v>
      </c>
      <c r="J281" s="68">
        <v>1</v>
      </c>
      <c r="K281" s="68" t="s">
        <v>1751</v>
      </c>
      <c r="L281" s="68">
        <v>2</v>
      </c>
      <c r="M281" s="68" t="s">
        <v>1751</v>
      </c>
      <c r="N281" s="68" t="s">
        <v>1751</v>
      </c>
      <c r="O281" s="68" t="s">
        <v>1751</v>
      </c>
      <c r="P281" s="68">
        <v>1</v>
      </c>
      <c r="Q281" s="68" t="s">
        <v>1751</v>
      </c>
      <c r="R281" s="68" t="s">
        <v>1751</v>
      </c>
      <c r="S281" s="68" t="s">
        <v>1751</v>
      </c>
      <c r="T281" s="68" t="s">
        <v>1751</v>
      </c>
      <c r="U281" s="68">
        <v>2</v>
      </c>
      <c r="V281" s="68" t="s">
        <v>1751</v>
      </c>
      <c r="W281" s="68" t="s">
        <v>1751</v>
      </c>
      <c r="X281" s="68" t="s">
        <v>1751</v>
      </c>
      <c r="Y281" s="68" t="s">
        <v>1751</v>
      </c>
      <c r="Z281" s="68" t="s">
        <v>1751</v>
      </c>
      <c r="AA281" s="68" t="s">
        <v>1751</v>
      </c>
      <c r="AB281" s="68" t="s">
        <v>1751</v>
      </c>
      <c r="AC281" s="68" t="s">
        <v>1751</v>
      </c>
      <c r="AD281" s="68" t="s">
        <v>1751</v>
      </c>
      <c r="AE281" s="68">
        <v>2</v>
      </c>
      <c r="AF281" s="68" t="s">
        <v>1751</v>
      </c>
      <c r="AG281" s="68">
        <v>1</v>
      </c>
      <c r="AH281" s="68" t="s">
        <v>1751</v>
      </c>
      <c r="AI281" s="68" t="s">
        <v>1751</v>
      </c>
      <c r="AJ281" s="68" t="s">
        <v>1751</v>
      </c>
      <c r="AK281" s="68">
        <v>3</v>
      </c>
      <c r="AL281" s="68" t="s">
        <v>1751</v>
      </c>
      <c r="AM281" s="68" t="s">
        <v>1751</v>
      </c>
      <c r="AN281" s="68" t="s">
        <v>1751</v>
      </c>
      <c r="AO281" s="68" t="s">
        <v>1751</v>
      </c>
      <c r="AP281" s="68" t="s">
        <v>1751</v>
      </c>
      <c r="AQ281" s="68" t="s">
        <v>1751</v>
      </c>
      <c r="AR281" s="68" t="s">
        <v>1751</v>
      </c>
      <c r="AS281" s="68" t="s">
        <v>1751</v>
      </c>
      <c r="AT281" s="68" t="s">
        <v>1751</v>
      </c>
      <c r="AU281" s="68" t="s">
        <v>1751</v>
      </c>
      <c r="AV281" s="68" t="s">
        <v>1751</v>
      </c>
      <c r="AW281" s="68" t="s">
        <v>1751</v>
      </c>
      <c r="AX281" s="68" t="s">
        <v>1751</v>
      </c>
      <c r="AY281" s="68" t="s">
        <v>1751</v>
      </c>
      <c r="AZ281" s="68">
        <v>1</v>
      </c>
      <c r="BA281" s="68" t="s">
        <v>1751</v>
      </c>
      <c r="BB281" s="68" t="s">
        <v>1751</v>
      </c>
      <c r="BC281" s="68" t="s">
        <v>1751</v>
      </c>
      <c r="BD281" s="68" t="s">
        <v>1751</v>
      </c>
      <c r="BE281" s="68" t="s">
        <v>1751</v>
      </c>
      <c r="BF281" s="68" t="s">
        <v>1751</v>
      </c>
      <c r="BG281" s="68" t="s">
        <v>1751</v>
      </c>
      <c r="BH281" s="68" t="s">
        <v>1751</v>
      </c>
      <c r="BI281" s="68" t="s">
        <v>1751</v>
      </c>
      <c r="BJ281" s="68" t="s">
        <v>1751</v>
      </c>
      <c r="BK281" s="68" t="s">
        <v>1751</v>
      </c>
      <c r="BM281" s="68" t="s">
        <v>1751</v>
      </c>
    </row>
    <row r="282" spans="1:65">
      <c r="A282" s="132">
        <v>45182</v>
      </c>
      <c r="B282" s="68" t="s">
        <v>1751</v>
      </c>
      <c r="C282" s="68" t="s">
        <v>1751</v>
      </c>
      <c r="D282" s="68" t="s">
        <v>1751</v>
      </c>
      <c r="E282" s="68" t="s">
        <v>1751</v>
      </c>
      <c r="F282" s="68">
        <v>2</v>
      </c>
      <c r="G282" s="68" t="s">
        <v>1751</v>
      </c>
      <c r="H282" s="68" t="s">
        <v>1751</v>
      </c>
      <c r="I282" s="68" t="s">
        <v>1751</v>
      </c>
      <c r="J282" s="68" t="s">
        <v>1751</v>
      </c>
      <c r="K282" s="68">
        <v>1</v>
      </c>
      <c r="L282" s="68" t="s">
        <v>1751</v>
      </c>
      <c r="M282" s="68" t="s">
        <v>1751</v>
      </c>
      <c r="N282" s="68" t="s">
        <v>1751</v>
      </c>
      <c r="O282" s="68" t="s">
        <v>1751</v>
      </c>
      <c r="P282" s="68" t="s">
        <v>1751</v>
      </c>
      <c r="Q282" s="68" t="s">
        <v>1751</v>
      </c>
      <c r="R282" s="68" t="s">
        <v>1751</v>
      </c>
      <c r="S282" s="68" t="s">
        <v>1751</v>
      </c>
      <c r="T282" s="68" t="s">
        <v>1751</v>
      </c>
      <c r="U282" s="68" t="s">
        <v>1751</v>
      </c>
      <c r="V282" s="68" t="s">
        <v>1751</v>
      </c>
      <c r="W282" s="68" t="s">
        <v>1751</v>
      </c>
      <c r="X282" s="68" t="s">
        <v>1751</v>
      </c>
      <c r="Y282" s="68" t="s">
        <v>1751</v>
      </c>
      <c r="Z282" s="68" t="s">
        <v>1751</v>
      </c>
      <c r="AA282" s="68" t="s">
        <v>1751</v>
      </c>
      <c r="AB282" s="68" t="s">
        <v>1751</v>
      </c>
      <c r="AC282" s="68" t="s">
        <v>1751</v>
      </c>
      <c r="AD282" s="68" t="s">
        <v>1751</v>
      </c>
      <c r="AE282" s="68" t="s">
        <v>1751</v>
      </c>
      <c r="AF282" s="68" t="s">
        <v>1751</v>
      </c>
      <c r="AG282" s="68">
        <v>1</v>
      </c>
      <c r="AH282" s="68" t="s">
        <v>1751</v>
      </c>
      <c r="AI282" s="68" t="s">
        <v>1751</v>
      </c>
      <c r="AJ282" s="68" t="s">
        <v>1751</v>
      </c>
      <c r="AK282" s="68">
        <v>3</v>
      </c>
      <c r="AL282" s="68" t="s">
        <v>1751</v>
      </c>
      <c r="AM282" s="68" t="s">
        <v>1751</v>
      </c>
      <c r="AN282" s="68" t="s">
        <v>1751</v>
      </c>
      <c r="AO282" s="68" t="s">
        <v>1751</v>
      </c>
      <c r="AP282" s="68" t="s">
        <v>1751</v>
      </c>
      <c r="AQ282" s="68" t="s">
        <v>1751</v>
      </c>
      <c r="AR282" s="68">
        <v>2</v>
      </c>
      <c r="AS282" s="68" t="s">
        <v>1751</v>
      </c>
      <c r="AT282" s="68" t="s">
        <v>1751</v>
      </c>
      <c r="AU282" s="68" t="s">
        <v>1751</v>
      </c>
      <c r="AV282" s="68" t="s">
        <v>1751</v>
      </c>
      <c r="AW282" s="68" t="s">
        <v>1751</v>
      </c>
      <c r="AX282" s="68" t="s">
        <v>1751</v>
      </c>
      <c r="AY282" s="68">
        <v>1</v>
      </c>
      <c r="AZ282" s="68" t="s">
        <v>1751</v>
      </c>
      <c r="BA282" s="68" t="s">
        <v>1751</v>
      </c>
      <c r="BB282" s="68" t="s">
        <v>1751</v>
      </c>
      <c r="BC282" s="68" t="s">
        <v>1751</v>
      </c>
      <c r="BD282" s="68" t="s">
        <v>1751</v>
      </c>
      <c r="BE282" s="68" t="s">
        <v>1751</v>
      </c>
      <c r="BF282" s="68" t="s">
        <v>1751</v>
      </c>
      <c r="BG282" s="68" t="s">
        <v>1751</v>
      </c>
      <c r="BH282" s="68" t="s">
        <v>1751</v>
      </c>
      <c r="BI282" s="68" t="s">
        <v>1751</v>
      </c>
      <c r="BJ282" s="68" t="s">
        <v>1751</v>
      </c>
      <c r="BK282" s="68" t="s">
        <v>1751</v>
      </c>
      <c r="BM282" s="68" t="s">
        <v>1751</v>
      </c>
    </row>
    <row r="283" spans="1:65">
      <c r="A283" s="132">
        <v>45183</v>
      </c>
      <c r="B283" s="68" t="s">
        <v>1751</v>
      </c>
      <c r="C283" s="68" t="s">
        <v>1751</v>
      </c>
      <c r="D283" s="68" t="s">
        <v>1751</v>
      </c>
      <c r="E283" s="68" t="s">
        <v>1751</v>
      </c>
      <c r="F283" s="68" t="s">
        <v>1751</v>
      </c>
      <c r="G283" s="68" t="s">
        <v>1751</v>
      </c>
      <c r="H283" s="68" t="s">
        <v>1751</v>
      </c>
      <c r="I283" s="68" t="s">
        <v>1751</v>
      </c>
      <c r="J283" s="68" t="s">
        <v>1751</v>
      </c>
      <c r="K283" s="68" t="s">
        <v>1751</v>
      </c>
      <c r="L283" s="68" t="s">
        <v>1751</v>
      </c>
      <c r="M283" s="68" t="s">
        <v>1751</v>
      </c>
      <c r="N283" s="68" t="s">
        <v>1751</v>
      </c>
      <c r="O283" s="68" t="s">
        <v>1751</v>
      </c>
      <c r="P283" s="68" t="s">
        <v>1751</v>
      </c>
      <c r="Q283" s="68" t="s">
        <v>1751</v>
      </c>
      <c r="R283" s="68" t="s">
        <v>1751</v>
      </c>
      <c r="S283" s="68" t="s">
        <v>1751</v>
      </c>
      <c r="T283" s="68" t="s">
        <v>1751</v>
      </c>
      <c r="U283" s="68" t="s">
        <v>1751</v>
      </c>
      <c r="V283" s="68" t="s">
        <v>1751</v>
      </c>
      <c r="W283" s="68" t="s">
        <v>1751</v>
      </c>
      <c r="X283" s="68" t="s">
        <v>1751</v>
      </c>
      <c r="Y283" s="68" t="s">
        <v>1751</v>
      </c>
      <c r="Z283" s="68" t="s">
        <v>1751</v>
      </c>
      <c r="AA283" s="68" t="s">
        <v>1751</v>
      </c>
      <c r="AB283" s="68" t="s">
        <v>1751</v>
      </c>
      <c r="AC283" s="68" t="s">
        <v>1751</v>
      </c>
      <c r="AD283" s="68" t="s">
        <v>1751</v>
      </c>
      <c r="AE283" s="68" t="s">
        <v>1751</v>
      </c>
      <c r="AF283" s="68" t="s">
        <v>1751</v>
      </c>
      <c r="AG283" s="68" t="s">
        <v>1751</v>
      </c>
      <c r="AH283" s="68" t="s">
        <v>1751</v>
      </c>
      <c r="AI283" s="68" t="s">
        <v>1751</v>
      </c>
      <c r="AJ283" s="68" t="s">
        <v>1751</v>
      </c>
      <c r="AK283" s="68" t="s">
        <v>1751</v>
      </c>
      <c r="AL283" s="68" t="s">
        <v>1751</v>
      </c>
      <c r="AM283" s="68" t="s">
        <v>1751</v>
      </c>
      <c r="AN283" s="68" t="s">
        <v>1751</v>
      </c>
      <c r="AO283" s="68" t="s">
        <v>1751</v>
      </c>
      <c r="AP283" s="68" t="s">
        <v>1751</v>
      </c>
      <c r="AQ283" s="68" t="s">
        <v>1751</v>
      </c>
      <c r="AR283" s="68" t="s">
        <v>1751</v>
      </c>
      <c r="AS283" s="68" t="s">
        <v>1751</v>
      </c>
      <c r="AT283" s="68" t="s">
        <v>1751</v>
      </c>
      <c r="AU283" s="68" t="s">
        <v>1751</v>
      </c>
      <c r="AV283" s="68" t="s">
        <v>1751</v>
      </c>
      <c r="AW283" s="68" t="s">
        <v>1751</v>
      </c>
      <c r="AX283" s="68" t="s">
        <v>1751</v>
      </c>
      <c r="AY283" s="68" t="s">
        <v>1751</v>
      </c>
      <c r="AZ283" s="68" t="s">
        <v>1751</v>
      </c>
      <c r="BA283" s="68" t="s">
        <v>1751</v>
      </c>
      <c r="BB283" s="68" t="s">
        <v>1751</v>
      </c>
      <c r="BC283" s="68" t="s">
        <v>1751</v>
      </c>
      <c r="BD283" s="68" t="s">
        <v>1751</v>
      </c>
      <c r="BE283" s="68" t="s">
        <v>1751</v>
      </c>
      <c r="BF283" s="68" t="s">
        <v>1751</v>
      </c>
      <c r="BG283" s="68" t="s">
        <v>1751</v>
      </c>
      <c r="BH283" s="68" t="s">
        <v>1751</v>
      </c>
      <c r="BI283" s="68" t="s">
        <v>1751</v>
      </c>
      <c r="BJ283" s="68" t="s">
        <v>1751</v>
      </c>
      <c r="BK283" s="68" t="s">
        <v>1751</v>
      </c>
      <c r="BM283" s="68" t="s">
        <v>1751</v>
      </c>
    </row>
    <row r="284" spans="1:65">
      <c r="A284" s="132">
        <v>45183</v>
      </c>
      <c r="B284" s="68" t="s">
        <v>1751</v>
      </c>
      <c r="C284" s="68" t="s">
        <v>1751</v>
      </c>
      <c r="D284" s="68" t="s">
        <v>1751</v>
      </c>
      <c r="E284" s="68" t="s">
        <v>1751</v>
      </c>
      <c r="F284" s="68" t="s">
        <v>1751</v>
      </c>
      <c r="G284" s="68" t="s">
        <v>1751</v>
      </c>
      <c r="H284" s="68" t="s">
        <v>1751</v>
      </c>
      <c r="I284" s="68" t="s">
        <v>1751</v>
      </c>
      <c r="J284" s="68" t="s">
        <v>1751</v>
      </c>
      <c r="K284" s="68" t="s">
        <v>1751</v>
      </c>
      <c r="L284" s="68" t="s">
        <v>1751</v>
      </c>
      <c r="M284" s="68" t="s">
        <v>1751</v>
      </c>
      <c r="N284" s="68" t="s">
        <v>1751</v>
      </c>
      <c r="O284" s="68" t="s">
        <v>1751</v>
      </c>
      <c r="P284" s="68" t="s">
        <v>1751</v>
      </c>
      <c r="Q284" s="68" t="s">
        <v>1751</v>
      </c>
      <c r="R284" s="68" t="s">
        <v>1751</v>
      </c>
      <c r="S284" s="68" t="s">
        <v>1751</v>
      </c>
      <c r="T284" s="68" t="s">
        <v>1751</v>
      </c>
      <c r="U284" s="68" t="s">
        <v>1751</v>
      </c>
      <c r="V284" s="68" t="s">
        <v>1751</v>
      </c>
      <c r="W284" s="68" t="s">
        <v>1751</v>
      </c>
      <c r="X284" s="68" t="s">
        <v>1751</v>
      </c>
      <c r="Y284" s="68" t="s">
        <v>1751</v>
      </c>
      <c r="Z284" s="68" t="s">
        <v>1751</v>
      </c>
      <c r="AA284" s="68" t="s">
        <v>1751</v>
      </c>
      <c r="AB284" s="68" t="s">
        <v>1751</v>
      </c>
      <c r="AC284" s="68" t="s">
        <v>1751</v>
      </c>
      <c r="AD284" s="68" t="s">
        <v>1751</v>
      </c>
      <c r="AE284" s="68" t="s">
        <v>1751</v>
      </c>
      <c r="AF284" s="68" t="s">
        <v>1751</v>
      </c>
      <c r="AG284" s="68" t="s">
        <v>1751</v>
      </c>
      <c r="AH284" s="68" t="s">
        <v>1751</v>
      </c>
      <c r="AI284" s="68" t="s">
        <v>1751</v>
      </c>
      <c r="AJ284" s="68" t="s">
        <v>1751</v>
      </c>
      <c r="AK284" s="68" t="s">
        <v>1751</v>
      </c>
      <c r="AL284" s="68" t="s">
        <v>1751</v>
      </c>
      <c r="AM284" s="68" t="s">
        <v>1751</v>
      </c>
      <c r="AN284" s="68" t="s">
        <v>1751</v>
      </c>
      <c r="AO284" s="68" t="s">
        <v>1751</v>
      </c>
      <c r="AP284" s="68" t="s">
        <v>1751</v>
      </c>
      <c r="AQ284" s="68" t="s">
        <v>1751</v>
      </c>
      <c r="AR284" s="68" t="s">
        <v>1751</v>
      </c>
      <c r="AS284" s="68" t="s">
        <v>1751</v>
      </c>
      <c r="AT284" s="68" t="s">
        <v>1751</v>
      </c>
      <c r="AU284" s="68" t="s">
        <v>1751</v>
      </c>
      <c r="AV284" s="68" t="s">
        <v>1751</v>
      </c>
      <c r="AW284" s="68" t="s">
        <v>1751</v>
      </c>
      <c r="AX284" s="68" t="s">
        <v>1751</v>
      </c>
      <c r="AY284" s="68" t="s">
        <v>1751</v>
      </c>
      <c r="AZ284" s="68" t="s">
        <v>1751</v>
      </c>
      <c r="BA284" s="68" t="s">
        <v>1751</v>
      </c>
      <c r="BB284" s="68" t="s">
        <v>1751</v>
      </c>
      <c r="BC284" s="68" t="s">
        <v>1751</v>
      </c>
      <c r="BD284" s="68" t="s">
        <v>1751</v>
      </c>
      <c r="BE284" s="68" t="s">
        <v>1751</v>
      </c>
      <c r="BF284" s="68" t="s">
        <v>1751</v>
      </c>
      <c r="BG284" s="68" t="s">
        <v>1751</v>
      </c>
      <c r="BH284" s="68" t="s">
        <v>1751</v>
      </c>
      <c r="BI284" s="68" t="s">
        <v>1751</v>
      </c>
      <c r="BJ284" s="68" t="s">
        <v>1751</v>
      </c>
      <c r="BK284" s="68" t="s">
        <v>1751</v>
      </c>
      <c r="BM284" s="68" t="s">
        <v>1751</v>
      </c>
    </row>
    <row r="285" spans="1:65">
      <c r="A285" s="132">
        <v>45184</v>
      </c>
      <c r="B285" s="68" t="s">
        <v>1751</v>
      </c>
      <c r="C285" s="68" t="s">
        <v>1751</v>
      </c>
      <c r="D285" s="68" t="s">
        <v>1751</v>
      </c>
      <c r="E285" s="68" t="s">
        <v>1751</v>
      </c>
      <c r="F285" s="68" t="s">
        <v>1751</v>
      </c>
      <c r="G285" s="68" t="s">
        <v>1751</v>
      </c>
      <c r="H285" s="68" t="s">
        <v>1751</v>
      </c>
      <c r="I285" s="68" t="s">
        <v>1751</v>
      </c>
      <c r="J285" s="68" t="s">
        <v>1751</v>
      </c>
      <c r="K285" s="68" t="s">
        <v>1751</v>
      </c>
      <c r="L285" s="68" t="s">
        <v>1751</v>
      </c>
      <c r="M285" s="68" t="s">
        <v>1751</v>
      </c>
      <c r="N285" s="68" t="s">
        <v>1751</v>
      </c>
      <c r="O285" s="68" t="s">
        <v>1751</v>
      </c>
      <c r="P285" s="68" t="s">
        <v>1751</v>
      </c>
      <c r="Q285" s="68" t="s">
        <v>1751</v>
      </c>
      <c r="R285" s="68" t="s">
        <v>1751</v>
      </c>
      <c r="S285" s="68" t="s">
        <v>1751</v>
      </c>
      <c r="T285" s="68" t="s">
        <v>1751</v>
      </c>
      <c r="U285" s="68" t="s">
        <v>1751</v>
      </c>
      <c r="V285" s="68" t="s">
        <v>1751</v>
      </c>
      <c r="W285" s="68" t="s">
        <v>1751</v>
      </c>
      <c r="X285" s="68" t="s">
        <v>1751</v>
      </c>
      <c r="Y285" s="68" t="s">
        <v>1751</v>
      </c>
      <c r="Z285" s="68" t="s">
        <v>1751</v>
      </c>
      <c r="AA285" s="68" t="s">
        <v>1751</v>
      </c>
      <c r="AB285" s="68" t="s">
        <v>1751</v>
      </c>
      <c r="AC285" s="68" t="s">
        <v>1751</v>
      </c>
      <c r="AD285" s="68" t="s">
        <v>1751</v>
      </c>
      <c r="AE285" s="68" t="s">
        <v>1751</v>
      </c>
      <c r="AF285" s="68" t="s">
        <v>1751</v>
      </c>
      <c r="AG285" s="68" t="s">
        <v>1751</v>
      </c>
      <c r="AH285" s="68" t="s">
        <v>1751</v>
      </c>
      <c r="AI285" s="68" t="s">
        <v>1751</v>
      </c>
      <c r="AJ285" s="68" t="s">
        <v>1751</v>
      </c>
      <c r="AK285" s="68" t="s">
        <v>1751</v>
      </c>
      <c r="AL285" s="68" t="s">
        <v>1751</v>
      </c>
      <c r="AM285" s="68" t="s">
        <v>1751</v>
      </c>
      <c r="AN285" s="68" t="s">
        <v>1751</v>
      </c>
      <c r="AO285" s="68" t="s">
        <v>1751</v>
      </c>
      <c r="AP285" s="68" t="s">
        <v>1751</v>
      </c>
      <c r="AQ285" s="68" t="s">
        <v>1751</v>
      </c>
      <c r="AR285" s="68" t="s">
        <v>1751</v>
      </c>
      <c r="AS285" s="68" t="s">
        <v>1751</v>
      </c>
      <c r="AT285" s="68" t="s">
        <v>1751</v>
      </c>
      <c r="AU285" s="68" t="s">
        <v>1751</v>
      </c>
      <c r="AV285" s="68" t="s">
        <v>1751</v>
      </c>
      <c r="AW285" s="68" t="s">
        <v>1751</v>
      </c>
      <c r="AX285" s="68" t="s">
        <v>1751</v>
      </c>
      <c r="AY285" s="68" t="s">
        <v>1751</v>
      </c>
      <c r="AZ285" s="68" t="s">
        <v>1751</v>
      </c>
      <c r="BA285" s="68" t="s">
        <v>1751</v>
      </c>
      <c r="BB285" s="68" t="s">
        <v>1751</v>
      </c>
      <c r="BC285" s="68" t="s">
        <v>1751</v>
      </c>
      <c r="BD285" s="68" t="s">
        <v>1751</v>
      </c>
      <c r="BE285" s="68" t="s">
        <v>1751</v>
      </c>
      <c r="BF285" s="68" t="s">
        <v>1751</v>
      </c>
      <c r="BG285" s="68" t="s">
        <v>1751</v>
      </c>
      <c r="BH285" s="68" t="s">
        <v>1751</v>
      </c>
      <c r="BI285" s="68" t="s">
        <v>1751</v>
      </c>
      <c r="BJ285" s="68" t="s">
        <v>1751</v>
      </c>
      <c r="BK285" s="68" t="s">
        <v>1751</v>
      </c>
      <c r="BM285" s="68" t="s">
        <v>1751</v>
      </c>
    </row>
    <row r="286" spans="1:65">
      <c r="A286" s="132">
        <v>45185</v>
      </c>
      <c r="B286" s="68" t="s">
        <v>1751</v>
      </c>
      <c r="C286" s="68" t="s">
        <v>1751</v>
      </c>
      <c r="D286" s="68" t="s">
        <v>1751</v>
      </c>
      <c r="E286" s="68" t="s">
        <v>1751</v>
      </c>
      <c r="F286" s="68" t="s">
        <v>1751</v>
      </c>
      <c r="G286" s="68" t="s">
        <v>1751</v>
      </c>
      <c r="H286" s="68" t="s">
        <v>1751</v>
      </c>
      <c r="I286" s="68" t="s">
        <v>1751</v>
      </c>
      <c r="J286" s="68" t="s">
        <v>1751</v>
      </c>
      <c r="K286" s="68" t="s">
        <v>1751</v>
      </c>
      <c r="L286" s="68" t="s">
        <v>1751</v>
      </c>
      <c r="M286" s="68" t="s">
        <v>1751</v>
      </c>
      <c r="N286" s="68" t="s">
        <v>1751</v>
      </c>
      <c r="O286" s="68" t="s">
        <v>1751</v>
      </c>
      <c r="P286" s="68" t="s">
        <v>1751</v>
      </c>
      <c r="Q286" s="68" t="s">
        <v>1751</v>
      </c>
      <c r="R286" s="68" t="s">
        <v>1751</v>
      </c>
      <c r="S286" s="68" t="s">
        <v>1751</v>
      </c>
      <c r="T286" s="68" t="s">
        <v>1751</v>
      </c>
      <c r="U286" s="68" t="s">
        <v>1751</v>
      </c>
      <c r="V286" s="68" t="s">
        <v>1751</v>
      </c>
      <c r="W286" s="68" t="s">
        <v>1751</v>
      </c>
      <c r="X286" s="68" t="s">
        <v>1751</v>
      </c>
      <c r="Y286" s="68" t="s">
        <v>1751</v>
      </c>
      <c r="Z286" s="68" t="s">
        <v>1751</v>
      </c>
      <c r="AA286" s="68" t="s">
        <v>1751</v>
      </c>
      <c r="AB286" s="68" t="s">
        <v>1751</v>
      </c>
      <c r="AC286" s="68" t="s">
        <v>1751</v>
      </c>
      <c r="AD286" s="68" t="s">
        <v>1751</v>
      </c>
      <c r="AE286" s="68" t="s">
        <v>1751</v>
      </c>
      <c r="AF286" s="68" t="s">
        <v>1751</v>
      </c>
      <c r="AG286" s="68" t="s">
        <v>1751</v>
      </c>
      <c r="AH286" s="68" t="s">
        <v>1751</v>
      </c>
      <c r="AI286" s="68" t="s">
        <v>1751</v>
      </c>
      <c r="AJ286" s="68" t="s">
        <v>1751</v>
      </c>
      <c r="AK286" s="68" t="s">
        <v>1751</v>
      </c>
      <c r="AL286" s="68" t="s">
        <v>1751</v>
      </c>
      <c r="AM286" s="68" t="s">
        <v>1751</v>
      </c>
      <c r="AN286" s="68" t="s">
        <v>1751</v>
      </c>
      <c r="AO286" s="68" t="s">
        <v>1751</v>
      </c>
      <c r="AP286" s="68" t="s">
        <v>1751</v>
      </c>
      <c r="AQ286" s="68" t="s">
        <v>1751</v>
      </c>
      <c r="AR286" s="68" t="s">
        <v>1751</v>
      </c>
      <c r="AS286" s="68" t="s">
        <v>1751</v>
      </c>
      <c r="AT286" s="68" t="s">
        <v>1751</v>
      </c>
      <c r="AU286" s="68" t="s">
        <v>1751</v>
      </c>
      <c r="AV286" s="68" t="s">
        <v>1751</v>
      </c>
      <c r="AW286" s="68" t="s">
        <v>1751</v>
      </c>
      <c r="AX286" s="68" t="s">
        <v>1751</v>
      </c>
      <c r="AY286" s="68" t="s">
        <v>1751</v>
      </c>
      <c r="AZ286" s="68" t="s">
        <v>1751</v>
      </c>
      <c r="BA286" s="68" t="s">
        <v>1751</v>
      </c>
      <c r="BB286" s="68" t="s">
        <v>1751</v>
      </c>
      <c r="BC286" s="68" t="s">
        <v>1751</v>
      </c>
      <c r="BD286" s="68" t="s">
        <v>1751</v>
      </c>
      <c r="BE286" s="68" t="s">
        <v>1751</v>
      </c>
      <c r="BF286" s="68" t="s">
        <v>1751</v>
      </c>
      <c r="BG286" s="68" t="s">
        <v>1751</v>
      </c>
      <c r="BH286" s="68" t="s">
        <v>1751</v>
      </c>
      <c r="BI286" s="68" t="s">
        <v>1751</v>
      </c>
      <c r="BJ286" s="68" t="s">
        <v>1751</v>
      </c>
      <c r="BK286" s="68" t="s">
        <v>1751</v>
      </c>
      <c r="BM286" s="68" t="s">
        <v>1751</v>
      </c>
    </row>
    <row r="287" spans="1:65">
      <c r="A287" s="132">
        <v>45186</v>
      </c>
      <c r="B287" s="68" t="s">
        <v>1751</v>
      </c>
      <c r="C287" s="68">
        <v>4</v>
      </c>
      <c r="D287" s="68" t="s">
        <v>1751</v>
      </c>
      <c r="E287" s="68" t="s">
        <v>1751</v>
      </c>
      <c r="F287" s="68">
        <v>5</v>
      </c>
      <c r="G287" s="68">
        <v>1</v>
      </c>
      <c r="H287" s="68" t="s">
        <v>1751</v>
      </c>
      <c r="I287" s="68">
        <v>2</v>
      </c>
      <c r="J287" s="68" t="s">
        <v>1751</v>
      </c>
      <c r="K287" s="68" t="s">
        <v>1751</v>
      </c>
      <c r="L287" s="68">
        <v>2</v>
      </c>
      <c r="M287" s="68" t="s">
        <v>1751</v>
      </c>
      <c r="N287" s="68" t="s">
        <v>1751</v>
      </c>
      <c r="O287" s="68">
        <v>2</v>
      </c>
      <c r="P287" s="68">
        <v>2</v>
      </c>
      <c r="Q287" s="68" t="s">
        <v>1751</v>
      </c>
      <c r="R287" s="68" t="s">
        <v>1751</v>
      </c>
      <c r="S287" s="68" t="s">
        <v>1751</v>
      </c>
      <c r="T287" s="68" t="s">
        <v>1751</v>
      </c>
      <c r="U287" s="68">
        <v>6</v>
      </c>
      <c r="V287" s="68" t="s">
        <v>1751</v>
      </c>
      <c r="W287" s="68" t="s">
        <v>1751</v>
      </c>
      <c r="X287" s="68" t="s">
        <v>1751</v>
      </c>
      <c r="Y287" s="68" t="s">
        <v>1751</v>
      </c>
      <c r="Z287" s="68" t="s">
        <v>1751</v>
      </c>
      <c r="AA287" s="68" t="s">
        <v>1751</v>
      </c>
      <c r="AB287" s="68" t="s">
        <v>1751</v>
      </c>
      <c r="AC287" s="68" t="s">
        <v>1751</v>
      </c>
      <c r="AD287" s="68" t="s">
        <v>1751</v>
      </c>
      <c r="AE287" s="68" t="s">
        <v>1751</v>
      </c>
      <c r="AF287" s="68" t="s">
        <v>1751</v>
      </c>
      <c r="AG287" s="68">
        <v>1</v>
      </c>
      <c r="AH287" s="68" t="s">
        <v>1751</v>
      </c>
      <c r="AI287" s="68" t="s">
        <v>1751</v>
      </c>
      <c r="AJ287" s="68" t="s">
        <v>1751</v>
      </c>
      <c r="AK287" s="68" t="s">
        <v>1751</v>
      </c>
      <c r="AL287" s="68" t="s">
        <v>1751</v>
      </c>
      <c r="AM287" s="68" t="s">
        <v>1751</v>
      </c>
      <c r="AN287" s="68" t="s">
        <v>1751</v>
      </c>
      <c r="AO287" s="68" t="s">
        <v>1751</v>
      </c>
      <c r="AP287" s="68" t="s">
        <v>1751</v>
      </c>
      <c r="AQ287" s="68" t="s">
        <v>1751</v>
      </c>
      <c r="AR287" s="68">
        <v>3</v>
      </c>
      <c r="AS287" s="68" t="s">
        <v>1751</v>
      </c>
      <c r="AT287" s="68" t="s">
        <v>1751</v>
      </c>
      <c r="AU287" s="68" t="s">
        <v>1751</v>
      </c>
      <c r="AV287" s="68" t="s">
        <v>1751</v>
      </c>
      <c r="AW287" s="68" t="s">
        <v>1751</v>
      </c>
      <c r="AX287" s="68" t="s">
        <v>1751</v>
      </c>
      <c r="AY287" s="68">
        <v>5</v>
      </c>
      <c r="AZ287" s="68" t="s">
        <v>1751</v>
      </c>
      <c r="BA287" s="68" t="s">
        <v>1751</v>
      </c>
      <c r="BB287" s="68" t="s">
        <v>1751</v>
      </c>
      <c r="BC287" s="68" t="s">
        <v>1751</v>
      </c>
      <c r="BD287" s="68" t="s">
        <v>1751</v>
      </c>
      <c r="BE287" s="68" t="s">
        <v>1751</v>
      </c>
      <c r="BF287" s="68" t="s">
        <v>1751</v>
      </c>
      <c r="BG287" s="68" t="s">
        <v>1751</v>
      </c>
      <c r="BH287" s="68" t="s">
        <v>1751</v>
      </c>
      <c r="BI287" s="68" t="s">
        <v>1751</v>
      </c>
      <c r="BJ287" s="68" t="s">
        <v>1751</v>
      </c>
      <c r="BK287" s="68" t="s">
        <v>1751</v>
      </c>
      <c r="BM287" s="68" t="s">
        <v>1751</v>
      </c>
    </row>
    <row r="288" spans="1:65">
      <c r="A288" s="132">
        <v>45187</v>
      </c>
      <c r="B288" s="68" t="s">
        <v>1751</v>
      </c>
      <c r="C288" s="68" t="s">
        <v>1751</v>
      </c>
      <c r="D288" s="68" t="s">
        <v>1751</v>
      </c>
      <c r="E288" s="68" t="s">
        <v>1751</v>
      </c>
      <c r="F288" s="68" t="s">
        <v>1751</v>
      </c>
      <c r="G288" s="68">
        <v>1</v>
      </c>
      <c r="H288" s="68">
        <v>1</v>
      </c>
      <c r="I288" s="68" t="s">
        <v>1751</v>
      </c>
      <c r="J288" s="68" t="s">
        <v>1751</v>
      </c>
      <c r="K288" s="68" t="s">
        <v>1751</v>
      </c>
      <c r="L288" s="68">
        <v>1</v>
      </c>
      <c r="M288" s="68" t="s">
        <v>1751</v>
      </c>
      <c r="N288" s="68" t="s">
        <v>1751</v>
      </c>
      <c r="O288" s="68" t="s">
        <v>1751</v>
      </c>
      <c r="P288" s="68" t="s">
        <v>1751</v>
      </c>
      <c r="Q288" s="68" t="s">
        <v>1751</v>
      </c>
      <c r="R288" s="68" t="s">
        <v>1751</v>
      </c>
      <c r="S288" s="68" t="s">
        <v>1751</v>
      </c>
      <c r="T288" s="68" t="s">
        <v>1751</v>
      </c>
      <c r="U288" s="68">
        <v>1</v>
      </c>
      <c r="V288" s="68">
        <v>1</v>
      </c>
      <c r="W288" s="68" t="s">
        <v>1751</v>
      </c>
      <c r="X288" s="68" t="s">
        <v>1751</v>
      </c>
      <c r="Y288" s="68" t="s">
        <v>1751</v>
      </c>
      <c r="Z288" s="68" t="s">
        <v>1751</v>
      </c>
      <c r="AA288" s="68" t="s">
        <v>1751</v>
      </c>
      <c r="AB288" s="68" t="s">
        <v>1751</v>
      </c>
      <c r="AC288" s="68" t="s">
        <v>1751</v>
      </c>
      <c r="AD288" s="68" t="s">
        <v>1751</v>
      </c>
      <c r="AE288" s="68" t="s">
        <v>1751</v>
      </c>
      <c r="AF288" s="68" t="s">
        <v>1751</v>
      </c>
      <c r="AG288" s="68">
        <v>4</v>
      </c>
      <c r="AH288" s="68" t="s">
        <v>1751</v>
      </c>
      <c r="AI288" s="68" t="s">
        <v>1751</v>
      </c>
      <c r="AJ288" s="68" t="s">
        <v>1751</v>
      </c>
      <c r="AK288" s="68" t="s">
        <v>1751</v>
      </c>
      <c r="AL288" s="68" t="s">
        <v>1751</v>
      </c>
      <c r="AM288" s="68" t="s">
        <v>1751</v>
      </c>
      <c r="AN288" s="68" t="s">
        <v>1751</v>
      </c>
      <c r="AO288" s="68" t="s">
        <v>1751</v>
      </c>
      <c r="AP288" s="68" t="s">
        <v>1751</v>
      </c>
      <c r="AQ288" s="68">
        <v>1</v>
      </c>
      <c r="AR288" s="68" t="s">
        <v>1751</v>
      </c>
      <c r="AS288" s="68" t="s">
        <v>1751</v>
      </c>
      <c r="AT288" s="68" t="s">
        <v>1751</v>
      </c>
      <c r="AU288" s="68" t="s">
        <v>1751</v>
      </c>
      <c r="AV288" s="68" t="s">
        <v>1751</v>
      </c>
      <c r="AW288" s="68" t="s">
        <v>1751</v>
      </c>
      <c r="AX288" s="68" t="s">
        <v>1751</v>
      </c>
      <c r="AY288" s="68" t="s">
        <v>1751</v>
      </c>
      <c r="AZ288" s="68">
        <v>1</v>
      </c>
      <c r="BA288" s="68" t="s">
        <v>1751</v>
      </c>
      <c r="BB288" s="68" t="s">
        <v>1751</v>
      </c>
      <c r="BC288" s="68" t="s">
        <v>1751</v>
      </c>
      <c r="BD288" s="68" t="s">
        <v>1751</v>
      </c>
      <c r="BE288" s="68" t="s">
        <v>1751</v>
      </c>
      <c r="BF288" s="68" t="s">
        <v>1751</v>
      </c>
      <c r="BG288" s="68" t="s">
        <v>1751</v>
      </c>
      <c r="BH288" s="68" t="s">
        <v>1751</v>
      </c>
      <c r="BI288" s="68" t="s">
        <v>1751</v>
      </c>
      <c r="BJ288" s="68" t="s">
        <v>1751</v>
      </c>
      <c r="BK288" s="68" t="s">
        <v>1751</v>
      </c>
      <c r="BM288" s="68" t="s">
        <v>1751</v>
      </c>
    </row>
    <row r="289" spans="1:65">
      <c r="A289" s="132">
        <v>45188</v>
      </c>
      <c r="B289" s="68" t="s">
        <v>1751</v>
      </c>
      <c r="C289" s="68" t="s">
        <v>1751</v>
      </c>
      <c r="D289" s="68" t="s">
        <v>1751</v>
      </c>
      <c r="E289" s="68" t="s">
        <v>1751</v>
      </c>
      <c r="F289" s="68">
        <v>3</v>
      </c>
      <c r="G289" s="68" t="s">
        <v>1751</v>
      </c>
      <c r="H289" s="68" t="s">
        <v>1751</v>
      </c>
      <c r="I289" s="68" t="s">
        <v>1751</v>
      </c>
      <c r="J289" s="68">
        <v>2</v>
      </c>
      <c r="K289" s="68">
        <v>1</v>
      </c>
      <c r="L289" s="68" t="s">
        <v>1751</v>
      </c>
      <c r="M289" s="68" t="s">
        <v>1751</v>
      </c>
      <c r="N289" s="68" t="s">
        <v>1751</v>
      </c>
      <c r="O289" s="68" t="s">
        <v>1751</v>
      </c>
      <c r="P289" s="68" t="s">
        <v>1751</v>
      </c>
      <c r="Q289" s="68" t="s">
        <v>1751</v>
      </c>
      <c r="R289" s="68" t="s">
        <v>1751</v>
      </c>
      <c r="S289" s="68" t="s">
        <v>1751</v>
      </c>
      <c r="T289" s="68" t="s">
        <v>1751</v>
      </c>
      <c r="U289" s="68" t="s">
        <v>1751</v>
      </c>
      <c r="V289" s="68" t="s">
        <v>1751</v>
      </c>
      <c r="W289" s="68" t="s">
        <v>1751</v>
      </c>
      <c r="X289" s="68" t="s">
        <v>1751</v>
      </c>
      <c r="Y289" s="68" t="s">
        <v>1751</v>
      </c>
      <c r="Z289" s="68" t="s">
        <v>1751</v>
      </c>
      <c r="AA289" s="68" t="s">
        <v>1751</v>
      </c>
      <c r="AB289" s="68" t="s">
        <v>1751</v>
      </c>
      <c r="AC289" s="68" t="s">
        <v>1751</v>
      </c>
      <c r="AD289" s="68" t="s">
        <v>1751</v>
      </c>
      <c r="AE289" s="68" t="s">
        <v>1751</v>
      </c>
      <c r="AF289" s="68" t="s">
        <v>1751</v>
      </c>
      <c r="AG289" s="68">
        <v>3</v>
      </c>
      <c r="AH289" s="68" t="s">
        <v>1751</v>
      </c>
      <c r="AI289" s="68" t="s">
        <v>1751</v>
      </c>
      <c r="AJ289" s="68" t="s">
        <v>1751</v>
      </c>
      <c r="AK289" s="68" t="s">
        <v>1751</v>
      </c>
      <c r="AL289" s="68" t="s">
        <v>1751</v>
      </c>
      <c r="AM289" s="68" t="s">
        <v>1751</v>
      </c>
      <c r="AN289" s="68" t="s">
        <v>1751</v>
      </c>
      <c r="AO289" s="68" t="s">
        <v>1751</v>
      </c>
      <c r="AP289" s="68" t="s">
        <v>1751</v>
      </c>
      <c r="AQ289" s="68" t="s">
        <v>1751</v>
      </c>
      <c r="AR289" s="68">
        <v>2</v>
      </c>
      <c r="AS289" s="68" t="s">
        <v>1751</v>
      </c>
      <c r="AT289" s="68" t="s">
        <v>1751</v>
      </c>
      <c r="AU289" s="68" t="s">
        <v>1751</v>
      </c>
      <c r="AV289" s="68" t="s">
        <v>1751</v>
      </c>
      <c r="AW289" s="68" t="s">
        <v>1751</v>
      </c>
      <c r="AX289" s="68" t="s">
        <v>1751</v>
      </c>
      <c r="AY289" s="68" t="s">
        <v>1751</v>
      </c>
      <c r="AZ289" s="68" t="s">
        <v>1751</v>
      </c>
      <c r="BA289" s="68" t="s">
        <v>1751</v>
      </c>
      <c r="BB289" s="68" t="s">
        <v>1751</v>
      </c>
      <c r="BC289" s="68" t="s">
        <v>1751</v>
      </c>
      <c r="BD289" s="68" t="s">
        <v>1751</v>
      </c>
      <c r="BE289" s="68" t="s">
        <v>1751</v>
      </c>
      <c r="BF289" s="68" t="s">
        <v>1751</v>
      </c>
      <c r="BG289" s="68" t="s">
        <v>1751</v>
      </c>
      <c r="BH289" s="68" t="s">
        <v>1751</v>
      </c>
      <c r="BI289" s="68" t="s">
        <v>1751</v>
      </c>
      <c r="BJ289" s="68" t="s">
        <v>1751</v>
      </c>
      <c r="BK289" s="68" t="s">
        <v>1751</v>
      </c>
      <c r="BM289" s="68" t="s">
        <v>1751</v>
      </c>
    </row>
    <row r="290" spans="1:65">
      <c r="A290" s="132">
        <v>45189</v>
      </c>
      <c r="B290" s="68" t="s">
        <v>1751</v>
      </c>
      <c r="C290" s="68" t="s">
        <v>1751</v>
      </c>
      <c r="D290" s="68" t="s">
        <v>1751</v>
      </c>
      <c r="E290" s="68" t="s">
        <v>1751</v>
      </c>
      <c r="F290" s="68" t="s">
        <v>1751</v>
      </c>
      <c r="G290" s="68" t="s">
        <v>1751</v>
      </c>
      <c r="H290" s="68" t="s">
        <v>1751</v>
      </c>
      <c r="I290" s="68" t="s">
        <v>1751</v>
      </c>
      <c r="J290" s="68" t="s">
        <v>1751</v>
      </c>
      <c r="K290" s="68" t="s">
        <v>1751</v>
      </c>
      <c r="L290" s="68" t="s">
        <v>1751</v>
      </c>
      <c r="M290" s="68" t="s">
        <v>1751</v>
      </c>
      <c r="N290" s="68" t="s">
        <v>1751</v>
      </c>
      <c r="O290" s="68" t="s">
        <v>1751</v>
      </c>
      <c r="P290" s="68" t="s">
        <v>1751</v>
      </c>
      <c r="Q290" s="68" t="s">
        <v>1751</v>
      </c>
      <c r="R290" s="68" t="s">
        <v>1751</v>
      </c>
      <c r="S290" s="68" t="s">
        <v>1751</v>
      </c>
      <c r="T290" s="68" t="s">
        <v>1751</v>
      </c>
      <c r="U290" s="68" t="s">
        <v>1751</v>
      </c>
      <c r="V290" s="68" t="s">
        <v>1751</v>
      </c>
      <c r="W290" s="68" t="s">
        <v>1751</v>
      </c>
      <c r="X290" s="68" t="s">
        <v>1751</v>
      </c>
      <c r="Y290" s="68" t="s">
        <v>1751</v>
      </c>
      <c r="Z290" s="68" t="s">
        <v>1751</v>
      </c>
      <c r="AA290" s="68" t="s">
        <v>1751</v>
      </c>
      <c r="AB290" s="68" t="s">
        <v>1751</v>
      </c>
      <c r="AC290" s="68" t="s">
        <v>1751</v>
      </c>
      <c r="AD290" s="68" t="s">
        <v>1751</v>
      </c>
      <c r="AE290" s="68" t="s">
        <v>1751</v>
      </c>
      <c r="AF290" s="68" t="s">
        <v>1751</v>
      </c>
      <c r="AG290" s="68" t="s">
        <v>1751</v>
      </c>
      <c r="AH290" s="68" t="s">
        <v>1751</v>
      </c>
      <c r="AI290" s="68" t="s">
        <v>1751</v>
      </c>
      <c r="AJ290" s="68" t="s">
        <v>1751</v>
      </c>
      <c r="AK290" s="68" t="s">
        <v>1751</v>
      </c>
      <c r="AL290" s="68" t="s">
        <v>1751</v>
      </c>
      <c r="AM290" s="68" t="s">
        <v>1751</v>
      </c>
      <c r="AN290" s="68" t="s">
        <v>1751</v>
      </c>
      <c r="AO290" s="68" t="s">
        <v>1751</v>
      </c>
      <c r="AP290" s="68" t="s">
        <v>1751</v>
      </c>
      <c r="AQ290" s="68" t="s">
        <v>1751</v>
      </c>
      <c r="AR290" s="68" t="s">
        <v>1751</v>
      </c>
      <c r="AS290" s="68" t="s">
        <v>1751</v>
      </c>
      <c r="AT290" s="68" t="s">
        <v>1751</v>
      </c>
      <c r="AU290" s="68" t="s">
        <v>1751</v>
      </c>
      <c r="AV290" s="68" t="s">
        <v>1751</v>
      </c>
      <c r="AW290" s="68" t="s">
        <v>1751</v>
      </c>
      <c r="AX290" s="68" t="s">
        <v>1751</v>
      </c>
      <c r="AY290" s="68" t="s">
        <v>1751</v>
      </c>
      <c r="AZ290" s="68" t="s">
        <v>1751</v>
      </c>
      <c r="BA290" s="68" t="s">
        <v>1751</v>
      </c>
      <c r="BB290" s="68" t="s">
        <v>1751</v>
      </c>
      <c r="BC290" s="68" t="s">
        <v>1751</v>
      </c>
      <c r="BD290" s="68" t="s">
        <v>1751</v>
      </c>
      <c r="BE290" s="68" t="s">
        <v>1751</v>
      </c>
      <c r="BF290" s="68" t="s">
        <v>1751</v>
      </c>
      <c r="BG290" s="68" t="s">
        <v>1751</v>
      </c>
      <c r="BH290" s="68" t="s">
        <v>1751</v>
      </c>
      <c r="BI290" s="68" t="s">
        <v>1751</v>
      </c>
      <c r="BJ290" s="68" t="s">
        <v>1751</v>
      </c>
      <c r="BK290" s="68" t="s">
        <v>1751</v>
      </c>
      <c r="BM290" s="68" t="s">
        <v>1751</v>
      </c>
    </row>
    <row r="291" spans="1:65">
      <c r="A291" s="132">
        <v>45190</v>
      </c>
      <c r="B291" s="68" t="s">
        <v>1751</v>
      </c>
      <c r="C291" s="68" t="s">
        <v>1751</v>
      </c>
      <c r="D291" s="68" t="s">
        <v>1751</v>
      </c>
      <c r="E291" s="68" t="s">
        <v>1751</v>
      </c>
      <c r="F291" s="68" t="s">
        <v>1751</v>
      </c>
      <c r="G291" s="68" t="s">
        <v>1751</v>
      </c>
      <c r="H291" s="68" t="s">
        <v>1751</v>
      </c>
      <c r="I291" s="68" t="s">
        <v>1751</v>
      </c>
      <c r="J291" s="68" t="s">
        <v>1751</v>
      </c>
      <c r="K291" s="68" t="s">
        <v>1751</v>
      </c>
      <c r="L291" s="68">
        <v>2</v>
      </c>
      <c r="M291" s="68" t="s">
        <v>1751</v>
      </c>
      <c r="N291" s="68" t="s">
        <v>1751</v>
      </c>
      <c r="O291" s="68">
        <v>3</v>
      </c>
      <c r="P291" s="68">
        <v>1</v>
      </c>
      <c r="Q291" s="68" t="s">
        <v>1751</v>
      </c>
      <c r="R291" s="68" t="s">
        <v>1751</v>
      </c>
      <c r="S291" s="68" t="s">
        <v>1751</v>
      </c>
      <c r="T291" s="68" t="s">
        <v>1751</v>
      </c>
      <c r="U291" s="68">
        <v>5</v>
      </c>
      <c r="V291" s="68" t="s">
        <v>1751</v>
      </c>
      <c r="W291" s="68" t="s">
        <v>1751</v>
      </c>
      <c r="X291" s="68" t="s">
        <v>1751</v>
      </c>
      <c r="Y291" s="68" t="s">
        <v>1751</v>
      </c>
      <c r="Z291" s="68" t="s">
        <v>1751</v>
      </c>
      <c r="AA291" s="68" t="s">
        <v>1751</v>
      </c>
      <c r="AB291" s="68" t="s">
        <v>1751</v>
      </c>
      <c r="AC291" s="68" t="s">
        <v>1751</v>
      </c>
      <c r="AD291" s="68">
        <v>2</v>
      </c>
      <c r="AE291" s="68">
        <v>2</v>
      </c>
      <c r="AF291" s="68" t="s">
        <v>1751</v>
      </c>
      <c r="AG291" s="68" t="s">
        <v>1751</v>
      </c>
      <c r="AH291" s="68" t="s">
        <v>1751</v>
      </c>
      <c r="AI291" s="68" t="s">
        <v>1751</v>
      </c>
      <c r="AJ291" s="68" t="s">
        <v>1751</v>
      </c>
      <c r="AK291" s="68">
        <v>37</v>
      </c>
      <c r="AL291" s="68" t="s">
        <v>1751</v>
      </c>
      <c r="AM291" s="68" t="s">
        <v>1751</v>
      </c>
      <c r="AN291" s="68" t="s">
        <v>1751</v>
      </c>
      <c r="AO291" s="68" t="s">
        <v>1751</v>
      </c>
      <c r="AP291" s="68" t="s">
        <v>1751</v>
      </c>
      <c r="AQ291" s="68" t="s">
        <v>1751</v>
      </c>
      <c r="AR291" s="68">
        <v>2</v>
      </c>
      <c r="AS291" s="68" t="s">
        <v>1751</v>
      </c>
      <c r="AT291" s="68" t="s">
        <v>1751</v>
      </c>
      <c r="AU291" s="68" t="s">
        <v>1751</v>
      </c>
      <c r="AV291" s="68" t="s">
        <v>1751</v>
      </c>
      <c r="AW291" s="68" t="s">
        <v>1751</v>
      </c>
      <c r="AX291" s="68" t="s">
        <v>1751</v>
      </c>
      <c r="AY291" s="68" t="s">
        <v>1751</v>
      </c>
      <c r="AZ291" s="68" t="s">
        <v>1751</v>
      </c>
      <c r="BA291" s="68" t="s">
        <v>1751</v>
      </c>
      <c r="BB291" s="68" t="s">
        <v>1751</v>
      </c>
      <c r="BC291" s="68" t="s">
        <v>1751</v>
      </c>
      <c r="BD291" s="68" t="s">
        <v>1751</v>
      </c>
      <c r="BE291" s="68" t="s">
        <v>1751</v>
      </c>
      <c r="BF291" s="68" t="s">
        <v>1751</v>
      </c>
      <c r="BG291" s="68" t="s">
        <v>1751</v>
      </c>
      <c r="BH291" s="68" t="s">
        <v>1751</v>
      </c>
      <c r="BI291" s="68" t="s">
        <v>1751</v>
      </c>
      <c r="BJ291" s="68" t="s">
        <v>1751</v>
      </c>
      <c r="BK291" s="68" t="s">
        <v>1751</v>
      </c>
      <c r="BM291" s="68" t="s">
        <v>1751</v>
      </c>
    </row>
    <row r="292" spans="1:65">
      <c r="A292" s="132">
        <v>45191</v>
      </c>
      <c r="B292" s="68" t="s">
        <v>1751</v>
      </c>
      <c r="C292" s="68" t="s">
        <v>1751</v>
      </c>
      <c r="D292" s="68" t="s">
        <v>1751</v>
      </c>
      <c r="E292" s="68" t="s">
        <v>1751</v>
      </c>
      <c r="F292" s="68" t="s">
        <v>1751</v>
      </c>
      <c r="G292" s="68" t="s">
        <v>1751</v>
      </c>
      <c r="H292" s="68" t="s">
        <v>1751</v>
      </c>
      <c r="I292" s="68" t="s">
        <v>1751</v>
      </c>
      <c r="J292" s="68" t="s">
        <v>1751</v>
      </c>
      <c r="K292" s="68" t="s">
        <v>1751</v>
      </c>
      <c r="L292" s="68" t="s">
        <v>1751</v>
      </c>
      <c r="M292" s="68" t="s">
        <v>1751</v>
      </c>
      <c r="N292" s="68" t="s">
        <v>1751</v>
      </c>
      <c r="O292" s="68" t="s">
        <v>1751</v>
      </c>
      <c r="P292" s="68" t="s">
        <v>1751</v>
      </c>
      <c r="Q292" s="68" t="s">
        <v>1751</v>
      </c>
      <c r="R292" s="68" t="s">
        <v>1751</v>
      </c>
      <c r="S292" s="68" t="s">
        <v>1751</v>
      </c>
      <c r="T292" s="68" t="s">
        <v>1751</v>
      </c>
      <c r="U292" s="68" t="s">
        <v>1751</v>
      </c>
      <c r="V292" s="68" t="s">
        <v>1751</v>
      </c>
      <c r="W292" s="68" t="s">
        <v>1751</v>
      </c>
      <c r="X292" s="68" t="s">
        <v>1751</v>
      </c>
      <c r="Y292" s="68" t="s">
        <v>1751</v>
      </c>
      <c r="Z292" s="68" t="s">
        <v>1751</v>
      </c>
      <c r="AA292" s="68" t="s">
        <v>1751</v>
      </c>
      <c r="AB292" s="68" t="s">
        <v>1751</v>
      </c>
      <c r="AC292" s="68" t="s">
        <v>1751</v>
      </c>
      <c r="AD292" s="68" t="s">
        <v>1751</v>
      </c>
      <c r="AE292" s="68" t="s">
        <v>1751</v>
      </c>
      <c r="AF292" s="68" t="s">
        <v>1751</v>
      </c>
      <c r="AG292" s="68" t="s">
        <v>1751</v>
      </c>
      <c r="AH292" s="68" t="s">
        <v>1751</v>
      </c>
      <c r="AI292" s="68" t="s">
        <v>1751</v>
      </c>
      <c r="AJ292" s="68" t="s">
        <v>1751</v>
      </c>
      <c r="AK292" s="68" t="s">
        <v>1751</v>
      </c>
      <c r="AL292" s="68" t="s">
        <v>1751</v>
      </c>
      <c r="AM292" s="68" t="s">
        <v>1751</v>
      </c>
      <c r="AN292" s="68" t="s">
        <v>1751</v>
      </c>
      <c r="AO292" s="68" t="s">
        <v>1751</v>
      </c>
      <c r="AP292" s="68" t="s">
        <v>1751</v>
      </c>
      <c r="AQ292" s="68" t="s">
        <v>1751</v>
      </c>
      <c r="AR292" s="68" t="s">
        <v>1751</v>
      </c>
      <c r="AS292" s="68" t="s">
        <v>1751</v>
      </c>
      <c r="AT292" s="68" t="s">
        <v>1751</v>
      </c>
      <c r="AU292" s="68" t="s">
        <v>1751</v>
      </c>
      <c r="AV292" s="68" t="s">
        <v>1751</v>
      </c>
      <c r="AW292" s="68" t="s">
        <v>1751</v>
      </c>
      <c r="AX292" s="68" t="s">
        <v>1751</v>
      </c>
      <c r="AY292" s="68" t="s">
        <v>1751</v>
      </c>
      <c r="AZ292" s="68" t="s">
        <v>1751</v>
      </c>
      <c r="BA292" s="68" t="s">
        <v>1751</v>
      </c>
      <c r="BB292" s="68" t="s">
        <v>1751</v>
      </c>
      <c r="BC292" s="68" t="s">
        <v>1751</v>
      </c>
      <c r="BD292" s="68" t="s">
        <v>1751</v>
      </c>
      <c r="BE292" s="68" t="s">
        <v>1751</v>
      </c>
      <c r="BF292" s="68" t="s">
        <v>1751</v>
      </c>
      <c r="BG292" s="68" t="s">
        <v>1751</v>
      </c>
      <c r="BH292" s="68" t="s">
        <v>1751</v>
      </c>
      <c r="BI292" s="68" t="s">
        <v>1751</v>
      </c>
      <c r="BJ292" s="68" t="s">
        <v>1751</v>
      </c>
      <c r="BK292" s="68" t="s">
        <v>1751</v>
      </c>
      <c r="BM292" s="68" t="s">
        <v>1751</v>
      </c>
    </row>
    <row r="293" spans="1:65">
      <c r="A293" s="132">
        <v>45192</v>
      </c>
      <c r="B293" s="68" t="s">
        <v>1751</v>
      </c>
      <c r="C293" s="68" t="s">
        <v>1751</v>
      </c>
      <c r="D293" s="68" t="s">
        <v>1751</v>
      </c>
      <c r="E293" s="68" t="s">
        <v>1751</v>
      </c>
      <c r="F293" s="68" t="s">
        <v>1751</v>
      </c>
      <c r="G293" s="68" t="s">
        <v>1751</v>
      </c>
      <c r="H293" s="68" t="s">
        <v>1751</v>
      </c>
      <c r="I293" s="68" t="s">
        <v>1751</v>
      </c>
      <c r="J293" s="68" t="s">
        <v>1751</v>
      </c>
      <c r="K293" s="68" t="s">
        <v>1751</v>
      </c>
      <c r="L293" s="68" t="s">
        <v>1751</v>
      </c>
      <c r="M293" s="68" t="s">
        <v>1751</v>
      </c>
      <c r="N293" s="68" t="s">
        <v>1751</v>
      </c>
      <c r="O293" s="68" t="s">
        <v>1751</v>
      </c>
      <c r="P293" s="68" t="s">
        <v>1751</v>
      </c>
      <c r="Q293" s="68" t="s">
        <v>1751</v>
      </c>
      <c r="R293" s="68" t="s">
        <v>1751</v>
      </c>
      <c r="S293" s="68" t="s">
        <v>1751</v>
      </c>
      <c r="T293" s="68" t="s">
        <v>1751</v>
      </c>
      <c r="U293" s="68" t="s">
        <v>1751</v>
      </c>
      <c r="V293" s="68" t="s">
        <v>1751</v>
      </c>
      <c r="W293" s="68" t="s">
        <v>1751</v>
      </c>
      <c r="X293" s="68" t="s">
        <v>1751</v>
      </c>
      <c r="Y293" s="68" t="s">
        <v>1751</v>
      </c>
      <c r="Z293" s="68" t="s">
        <v>1751</v>
      </c>
      <c r="AA293" s="68" t="s">
        <v>1751</v>
      </c>
      <c r="AB293" s="68" t="s">
        <v>1751</v>
      </c>
      <c r="AC293" s="68" t="s">
        <v>1751</v>
      </c>
      <c r="AD293" s="68" t="s">
        <v>1751</v>
      </c>
      <c r="AE293" s="68" t="s">
        <v>1751</v>
      </c>
      <c r="AF293" s="68" t="s">
        <v>1751</v>
      </c>
      <c r="AG293" s="68" t="s">
        <v>1751</v>
      </c>
      <c r="AH293" s="68" t="s">
        <v>1751</v>
      </c>
      <c r="AI293" s="68" t="s">
        <v>1751</v>
      </c>
      <c r="AJ293" s="68" t="s">
        <v>1751</v>
      </c>
      <c r="AK293" s="68" t="s">
        <v>1751</v>
      </c>
      <c r="AL293" s="68" t="s">
        <v>1751</v>
      </c>
      <c r="AM293" s="68" t="s">
        <v>1751</v>
      </c>
      <c r="AN293" s="68" t="s">
        <v>1751</v>
      </c>
      <c r="AO293" s="68" t="s">
        <v>1751</v>
      </c>
      <c r="AP293" s="68" t="s">
        <v>1751</v>
      </c>
      <c r="AQ293" s="68" t="s">
        <v>1751</v>
      </c>
      <c r="AR293" s="68" t="s">
        <v>1751</v>
      </c>
      <c r="AS293" s="68" t="s">
        <v>1751</v>
      </c>
      <c r="AT293" s="68" t="s">
        <v>1751</v>
      </c>
      <c r="AU293" s="68" t="s">
        <v>1751</v>
      </c>
      <c r="AV293" s="68" t="s">
        <v>1751</v>
      </c>
      <c r="AW293" s="68" t="s">
        <v>1751</v>
      </c>
      <c r="AX293" s="68" t="s">
        <v>1751</v>
      </c>
      <c r="AY293" s="68" t="s">
        <v>1751</v>
      </c>
      <c r="AZ293" s="68" t="s">
        <v>1751</v>
      </c>
      <c r="BA293" s="68" t="s">
        <v>1751</v>
      </c>
      <c r="BB293" s="68" t="s">
        <v>1751</v>
      </c>
      <c r="BC293" s="68" t="s">
        <v>1751</v>
      </c>
      <c r="BD293" s="68" t="s">
        <v>1751</v>
      </c>
      <c r="BE293" s="68" t="s">
        <v>1751</v>
      </c>
      <c r="BF293" s="68" t="s">
        <v>1751</v>
      </c>
      <c r="BG293" s="68" t="s">
        <v>1751</v>
      </c>
      <c r="BH293" s="68" t="s">
        <v>1751</v>
      </c>
      <c r="BI293" s="68" t="s">
        <v>1751</v>
      </c>
      <c r="BJ293" s="68" t="s">
        <v>1751</v>
      </c>
      <c r="BK293" s="68" t="s">
        <v>1751</v>
      </c>
      <c r="BM293" s="68" t="s">
        <v>1751</v>
      </c>
    </row>
    <row r="294" spans="1:65">
      <c r="A294" s="132">
        <v>45193</v>
      </c>
      <c r="B294" s="68" t="s">
        <v>1751</v>
      </c>
      <c r="C294" s="68" t="s">
        <v>1751</v>
      </c>
      <c r="D294" s="68">
        <v>1</v>
      </c>
      <c r="E294" s="68">
        <v>2</v>
      </c>
      <c r="F294" s="68">
        <v>2</v>
      </c>
      <c r="G294" s="68">
        <v>1</v>
      </c>
      <c r="H294" s="68" t="s">
        <v>1751</v>
      </c>
      <c r="I294" s="68" t="s">
        <v>1751</v>
      </c>
      <c r="J294" s="68" t="s">
        <v>1751</v>
      </c>
      <c r="K294" s="68">
        <v>3</v>
      </c>
      <c r="L294" s="68" t="s">
        <v>1751</v>
      </c>
      <c r="M294" s="68" t="s">
        <v>1751</v>
      </c>
      <c r="N294" s="68" t="s">
        <v>1751</v>
      </c>
      <c r="O294" s="68">
        <v>1</v>
      </c>
      <c r="P294" s="68">
        <v>1</v>
      </c>
      <c r="Q294" s="68">
        <v>1</v>
      </c>
      <c r="R294" s="68" t="s">
        <v>1751</v>
      </c>
      <c r="S294" s="68" t="s">
        <v>1751</v>
      </c>
      <c r="T294" s="68" t="s">
        <v>1751</v>
      </c>
      <c r="U294" s="68">
        <v>1</v>
      </c>
      <c r="V294" s="68" t="s">
        <v>1751</v>
      </c>
      <c r="W294" s="68" t="s">
        <v>1751</v>
      </c>
      <c r="X294" s="68" t="s">
        <v>1751</v>
      </c>
      <c r="Y294" s="68" t="s">
        <v>1751</v>
      </c>
      <c r="Z294" s="68" t="s">
        <v>1751</v>
      </c>
      <c r="AA294" s="68" t="s">
        <v>1751</v>
      </c>
      <c r="AB294" s="68" t="s">
        <v>1751</v>
      </c>
      <c r="AC294" s="68" t="s">
        <v>1751</v>
      </c>
      <c r="AD294" s="68" t="s">
        <v>1751</v>
      </c>
      <c r="AE294" s="68">
        <v>3</v>
      </c>
      <c r="AF294" s="68" t="s">
        <v>1751</v>
      </c>
      <c r="AG294" s="68">
        <v>1</v>
      </c>
      <c r="AH294" s="68" t="s">
        <v>1751</v>
      </c>
      <c r="AI294" s="68" t="s">
        <v>1751</v>
      </c>
      <c r="AJ294" s="68" t="s">
        <v>1751</v>
      </c>
      <c r="AK294" s="68">
        <v>2</v>
      </c>
      <c r="AL294" s="68" t="s">
        <v>1751</v>
      </c>
      <c r="AM294" s="68" t="s">
        <v>1751</v>
      </c>
      <c r="AN294" s="68" t="s">
        <v>1751</v>
      </c>
      <c r="AO294" s="68" t="s">
        <v>1751</v>
      </c>
      <c r="AP294" s="68" t="s">
        <v>1751</v>
      </c>
      <c r="AQ294" s="68" t="s">
        <v>1751</v>
      </c>
      <c r="AR294" s="68">
        <v>4</v>
      </c>
      <c r="AS294" s="68" t="s">
        <v>1751</v>
      </c>
      <c r="AT294" s="68" t="s">
        <v>1751</v>
      </c>
      <c r="AU294" s="68" t="s">
        <v>1751</v>
      </c>
      <c r="AV294" s="68" t="s">
        <v>1751</v>
      </c>
      <c r="AW294" s="68" t="s">
        <v>1751</v>
      </c>
      <c r="AX294" s="68" t="s">
        <v>1751</v>
      </c>
      <c r="AY294" s="68">
        <v>4</v>
      </c>
      <c r="AZ294" s="68" t="s">
        <v>1751</v>
      </c>
      <c r="BA294" s="68" t="s">
        <v>1751</v>
      </c>
      <c r="BB294" s="68" t="s">
        <v>1751</v>
      </c>
      <c r="BC294" s="68" t="s">
        <v>1751</v>
      </c>
      <c r="BD294" s="68" t="s">
        <v>1751</v>
      </c>
      <c r="BE294" s="68" t="s">
        <v>1751</v>
      </c>
      <c r="BF294" s="68" t="s">
        <v>1751</v>
      </c>
      <c r="BG294" s="68" t="s">
        <v>1751</v>
      </c>
      <c r="BH294" s="68" t="s">
        <v>1751</v>
      </c>
      <c r="BI294" s="68" t="s">
        <v>1751</v>
      </c>
      <c r="BJ294" s="68" t="s">
        <v>1751</v>
      </c>
      <c r="BK294" s="68" t="s">
        <v>1751</v>
      </c>
      <c r="BM294" s="68" t="s">
        <v>1751</v>
      </c>
    </row>
    <row r="295" spans="1:65">
      <c r="A295" s="132">
        <v>45194</v>
      </c>
      <c r="B295" s="68" t="s">
        <v>1751</v>
      </c>
      <c r="C295" s="68">
        <v>3</v>
      </c>
      <c r="D295" s="68" t="s">
        <v>1751</v>
      </c>
      <c r="E295" s="68" t="s">
        <v>1751</v>
      </c>
      <c r="F295" s="68">
        <v>1</v>
      </c>
      <c r="G295" s="68" t="s">
        <v>1751</v>
      </c>
      <c r="H295" s="68" t="s">
        <v>1751</v>
      </c>
      <c r="I295" s="68">
        <v>4</v>
      </c>
      <c r="J295" s="68">
        <v>3</v>
      </c>
      <c r="K295" s="68" t="s">
        <v>1751</v>
      </c>
      <c r="L295" s="68">
        <v>2</v>
      </c>
      <c r="M295" s="68" t="s">
        <v>1751</v>
      </c>
      <c r="N295" s="68" t="s">
        <v>1751</v>
      </c>
      <c r="O295" s="68">
        <v>2</v>
      </c>
      <c r="P295" s="68" t="s">
        <v>1751</v>
      </c>
      <c r="Q295" s="68" t="s">
        <v>1751</v>
      </c>
      <c r="R295" s="68" t="s">
        <v>1751</v>
      </c>
      <c r="S295" s="68" t="s">
        <v>1751</v>
      </c>
      <c r="T295" s="68" t="s">
        <v>1751</v>
      </c>
      <c r="U295" s="68">
        <v>3</v>
      </c>
      <c r="V295" s="68" t="s">
        <v>1751</v>
      </c>
      <c r="W295" s="68">
        <v>1</v>
      </c>
      <c r="X295" s="68" t="s">
        <v>1751</v>
      </c>
      <c r="Y295" s="68" t="s">
        <v>1751</v>
      </c>
      <c r="Z295" s="68" t="s">
        <v>1751</v>
      </c>
      <c r="AA295" s="68" t="s">
        <v>1751</v>
      </c>
      <c r="AB295" s="68" t="s">
        <v>1751</v>
      </c>
      <c r="AC295" s="68" t="s">
        <v>1751</v>
      </c>
      <c r="AD295" s="68" t="s">
        <v>1751</v>
      </c>
      <c r="AE295" s="68">
        <v>1</v>
      </c>
      <c r="AF295" s="68" t="s">
        <v>1751</v>
      </c>
      <c r="AG295" s="68" t="s">
        <v>1751</v>
      </c>
      <c r="AH295" s="68" t="s">
        <v>1751</v>
      </c>
      <c r="AI295" s="68" t="s">
        <v>1751</v>
      </c>
      <c r="AJ295" s="68" t="s">
        <v>1751</v>
      </c>
      <c r="AK295" s="68">
        <v>6</v>
      </c>
      <c r="AL295" s="68" t="s">
        <v>1751</v>
      </c>
      <c r="AM295" s="68" t="s">
        <v>1751</v>
      </c>
      <c r="AN295" s="68" t="s">
        <v>1751</v>
      </c>
      <c r="AO295" s="68" t="s">
        <v>1751</v>
      </c>
      <c r="AP295" s="68" t="s">
        <v>1751</v>
      </c>
      <c r="AQ295" s="68" t="s">
        <v>1751</v>
      </c>
      <c r="AR295" s="68" t="s">
        <v>1751</v>
      </c>
      <c r="AS295" s="68" t="s">
        <v>1751</v>
      </c>
      <c r="AT295" s="68" t="s">
        <v>1751</v>
      </c>
      <c r="AU295" s="68" t="s">
        <v>1751</v>
      </c>
      <c r="AV295" s="68" t="s">
        <v>1751</v>
      </c>
      <c r="AW295" s="68" t="s">
        <v>1751</v>
      </c>
      <c r="AX295" s="68" t="s">
        <v>1751</v>
      </c>
      <c r="AY295" s="68">
        <v>2</v>
      </c>
      <c r="AZ295" s="68" t="s">
        <v>1751</v>
      </c>
      <c r="BA295" s="68" t="s">
        <v>1751</v>
      </c>
      <c r="BB295" s="68" t="s">
        <v>1751</v>
      </c>
      <c r="BC295" s="68" t="s">
        <v>1751</v>
      </c>
      <c r="BD295" s="68" t="s">
        <v>1751</v>
      </c>
      <c r="BE295" s="68" t="s">
        <v>1751</v>
      </c>
      <c r="BF295" s="68" t="s">
        <v>1751</v>
      </c>
      <c r="BG295" s="68" t="s">
        <v>1751</v>
      </c>
      <c r="BH295" s="68" t="s">
        <v>1751</v>
      </c>
      <c r="BI295" s="68" t="s">
        <v>1751</v>
      </c>
      <c r="BJ295" s="68" t="s">
        <v>1751</v>
      </c>
      <c r="BK295" s="68" t="s">
        <v>1751</v>
      </c>
      <c r="BM295" s="68" t="s">
        <v>1751</v>
      </c>
    </row>
    <row r="296" spans="1:65">
      <c r="A296" s="132">
        <v>45195</v>
      </c>
      <c r="B296" s="68" t="s">
        <v>1751</v>
      </c>
      <c r="C296" s="68" t="s">
        <v>1751</v>
      </c>
      <c r="D296" s="68" t="s">
        <v>1751</v>
      </c>
      <c r="E296" s="68" t="s">
        <v>1751</v>
      </c>
      <c r="F296" s="68">
        <v>3</v>
      </c>
      <c r="G296" s="68">
        <v>1</v>
      </c>
      <c r="H296" s="68" t="s">
        <v>1751</v>
      </c>
      <c r="I296" s="68">
        <v>1</v>
      </c>
      <c r="J296" s="68" t="s">
        <v>1751</v>
      </c>
      <c r="K296" s="68" t="s">
        <v>1751</v>
      </c>
      <c r="L296" s="68">
        <v>3</v>
      </c>
      <c r="M296" s="68" t="s">
        <v>1751</v>
      </c>
      <c r="N296" s="68" t="s">
        <v>1751</v>
      </c>
      <c r="O296" s="68">
        <v>1</v>
      </c>
      <c r="P296" s="68">
        <v>3</v>
      </c>
      <c r="Q296" s="68" t="s">
        <v>1751</v>
      </c>
      <c r="R296" s="68" t="s">
        <v>1751</v>
      </c>
      <c r="S296" s="68" t="s">
        <v>1751</v>
      </c>
      <c r="T296" s="68" t="s">
        <v>1751</v>
      </c>
      <c r="U296" s="68">
        <v>3</v>
      </c>
      <c r="V296" s="68" t="s">
        <v>1751</v>
      </c>
      <c r="W296" s="68">
        <v>1</v>
      </c>
      <c r="X296" s="68" t="s">
        <v>1751</v>
      </c>
      <c r="Y296" s="68" t="s">
        <v>1751</v>
      </c>
      <c r="Z296" s="68" t="s">
        <v>1751</v>
      </c>
      <c r="AA296" s="68" t="s">
        <v>1751</v>
      </c>
      <c r="AB296" s="68" t="s">
        <v>1751</v>
      </c>
      <c r="AC296" s="68" t="s">
        <v>1751</v>
      </c>
      <c r="AD296" s="68" t="s">
        <v>1751</v>
      </c>
      <c r="AE296" s="68">
        <v>3</v>
      </c>
      <c r="AF296" s="68" t="s">
        <v>1751</v>
      </c>
      <c r="AG296" s="68">
        <v>2</v>
      </c>
      <c r="AH296" s="68" t="s">
        <v>1751</v>
      </c>
      <c r="AI296" s="68" t="s">
        <v>1751</v>
      </c>
      <c r="AJ296" s="68" t="s">
        <v>1751</v>
      </c>
      <c r="AK296" s="68">
        <v>2</v>
      </c>
      <c r="AL296" s="68" t="s">
        <v>1751</v>
      </c>
      <c r="AM296" s="68" t="s">
        <v>1751</v>
      </c>
      <c r="AN296" s="68" t="s">
        <v>1751</v>
      </c>
      <c r="AO296" s="68" t="s">
        <v>1751</v>
      </c>
      <c r="AP296" s="68" t="s">
        <v>1751</v>
      </c>
      <c r="AQ296" s="68">
        <v>1</v>
      </c>
      <c r="AR296" s="68">
        <v>2</v>
      </c>
      <c r="AS296" s="68" t="s">
        <v>1751</v>
      </c>
      <c r="AT296" s="68" t="s">
        <v>1751</v>
      </c>
      <c r="AU296" s="68" t="s">
        <v>1751</v>
      </c>
      <c r="AV296" s="68" t="s">
        <v>1751</v>
      </c>
      <c r="AW296" s="68" t="s">
        <v>1751</v>
      </c>
      <c r="AX296" s="68" t="s">
        <v>1751</v>
      </c>
      <c r="AY296" s="68" t="s">
        <v>1751</v>
      </c>
      <c r="AZ296" s="68" t="s">
        <v>1751</v>
      </c>
      <c r="BA296" s="68" t="s">
        <v>1751</v>
      </c>
      <c r="BB296" s="68" t="s">
        <v>1751</v>
      </c>
      <c r="BC296" s="68" t="s">
        <v>1751</v>
      </c>
      <c r="BD296" s="68" t="s">
        <v>1751</v>
      </c>
      <c r="BE296" s="68" t="s">
        <v>1751</v>
      </c>
      <c r="BF296" s="68" t="s">
        <v>1751</v>
      </c>
      <c r="BG296" s="68" t="s">
        <v>1751</v>
      </c>
      <c r="BH296" s="68" t="s">
        <v>1751</v>
      </c>
      <c r="BI296" s="68" t="s">
        <v>1751</v>
      </c>
      <c r="BJ296" s="68" t="s">
        <v>1751</v>
      </c>
      <c r="BK296" s="68" t="s">
        <v>1751</v>
      </c>
      <c r="BM296" s="68" t="s">
        <v>1751</v>
      </c>
    </row>
    <row r="297" spans="1:65">
      <c r="A297" s="132">
        <v>45196</v>
      </c>
      <c r="B297" s="68" t="s">
        <v>1751</v>
      </c>
      <c r="C297" s="68">
        <v>2</v>
      </c>
      <c r="D297" s="68" t="s">
        <v>1751</v>
      </c>
      <c r="E297" s="68" t="s">
        <v>1751</v>
      </c>
      <c r="F297" s="68">
        <v>1</v>
      </c>
      <c r="G297" s="68" t="s">
        <v>1751</v>
      </c>
      <c r="H297" s="68" t="s">
        <v>1751</v>
      </c>
      <c r="I297" s="68">
        <v>2</v>
      </c>
      <c r="J297" s="68" t="s">
        <v>1751</v>
      </c>
      <c r="K297" s="68" t="s">
        <v>1751</v>
      </c>
      <c r="L297" s="68">
        <v>2</v>
      </c>
      <c r="M297" s="68" t="s">
        <v>1751</v>
      </c>
      <c r="N297" s="68" t="s">
        <v>1751</v>
      </c>
      <c r="O297" s="68">
        <v>1</v>
      </c>
      <c r="P297" s="68" t="s">
        <v>1751</v>
      </c>
      <c r="Q297" s="68" t="s">
        <v>1751</v>
      </c>
      <c r="R297" s="68" t="s">
        <v>1751</v>
      </c>
      <c r="S297" s="68" t="s">
        <v>1751</v>
      </c>
      <c r="T297" s="68" t="s">
        <v>1751</v>
      </c>
      <c r="U297" s="68" t="s">
        <v>1751</v>
      </c>
      <c r="V297" s="68" t="s">
        <v>1751</v>
      </c>
      <c r="W297" s="68" t="s">
        <v>1751</v>
      </c>
      <c r="X297" s="68" t="s">
        <v>1751</v>
      </c>
      <c r="Y297" s="68" t="s">
        <v>1751</v>
      </c>
      <c r="Z297" s="68" t="s">
        <v>1751</v>
      </c>
      <c r="AA297" s="68" t="s">
        <v>1751</v>
      </c>
      <c r="AB297" s="68" t="s">
        <v>1751</v>
      </c>
      <c r="AC297" s="68" t="s">
        <v>1751</v>
      </c>
      <c r="AD297" s="68" t="s">
        <v>1751</v>
      </c>
      <c r="AE297" s="68">
        <v>2</v>
      </c>
      <c r="AF297" s="68" t="s">
        <v>1751</v>
      </c>
      <c r="AG297" s="68">
        <v>1</v>
      </c>
      <c r="AH297" s="68" t="s">
        <v>1751</v>
      </c>
      <c r="AI297" s="68" t="s">
        <v>1751</v>
      </c>
      <c r="AJ297" s="68" t="s">
        <v>1751</v>
      </c>
      <c r="AK297" s="68">
        <v>5</v>
      </c>
      <c r="AL297" s="68" t="s">
        <v>1751</v>
      </c>
      <c r="AM297" s="68" t="s">
        <v>1751</v>
      </c>
      <c r="AN297" s="68" t="s">
        <v>1751</v>
      </c>
      <c r="AO297" s="68" t="s">
        <v>1751</v>
      </c>
      <c r="AP297" s="68" t="s">
        <v>1751</v>
      </c>
      <c r="AQ297" s="68">
        <v>2</v>
      </c>
      <c r="AR297" s="68">
        <v>4</v>
      </c>
      <c r="AS297" s="68" t="s">
        <v>1751</v>
      </c>
      <c r="AT297" s="68" t="s">
        <v>1751</v>
      </c>
      <c r="AU297" s="68" t="s">
        <v>1751</v>
      </c>
      <c r="AV297" s="68" t="s">
        <v>1751</v>
      </c>
      <c r="AW297" s="68" t="s">
        <v>1751</v>
      </c>
      <c r="AX297" s="68" t="s">
        <v>1751</v>
      </c>
      <c r="AY297" s="68" t="s">
        <v>1751</v>
      </c>
      <c r="AZ297" s="68">
        <v>1</v>
      </c>
      <c r="BA297" s="68" t="s">
        <v>1751</v>
      </c>
      <c r="BB297" s="68" t="s">
        <v>1751</v>
      </c>
      <c r="BC297" s="68" t="s">
        <v>1751</v>
      </c>
      <c r="BD297" s="68" t="s">
        <v>1751</v>
      </c>
      <c r="BE297" s="68" t="s">
        <v>1751</v>
      </c>
      <c r="BF297" s="68" t="s">
        <v>1751</v>
      </c>
      <c r="BG297" s="68" t="s">
        <v>1751</v>
      </c>
      <c r="BH297" s="68" t="s">
        <v>1751</v>
      </c>
      <c r="BI297" s="68" t="s">
        <v>1751</v>
      </c>
      <c r="BJ297" s="68" t="s">
        <v>1751</v>
      </c>
      <c r="BK297" s="68" t="s">
        <v>1751</v>
      </c>
      <c r="BM297" s="68" t="s">
        <v>1751</v>
      </c>
    </row>
    <row r="298" spans="1:65">
      <c r="A298" s="132">
        <v>45197</v>
      </c>
      <c r="B298" s="68" t="s">
        <v>1751</v>
      </c>
      <c r="C298" s="68" t="s">
        <v>1751</v>
      </c>
      <c r="D298" s="68" t="s">
        <v>1751</v>
      </c>
      <c r="E298" s="68" t="s">
        <v>1751</v>
      </c>
      <c r="F298" s="68" t="s">
        <v>1751</v>
      </c>
      <c r="G298" s="68" t="s">
        <v>1751</v>
      </c>
      <c r="H298" s="68" t="s">
        <v>1751</v>
      </c>
      <c r="I298" s="68" t="s">
        <v>1751</v>
      </c>
      <c r="J298" s="68" t="s">
        <v>1751</v>
      </c>
      <c r="K298" s="68" t="s">
        <v>1751</v>
      </c>
      <c r="L298" s="68" t="s">
        <v>1751</v>
      </c>
      <c r="M298" s="68" t="s">
        <v>1751</v>
      </c>
      <c r="N298" s="68" t="s">
        <v>1751</v>
      </c>
      <c r="O298" s="68" t="s">
        <v>1751</v>
      </c>
      <c r="P298" s="68" t="s">
        <v>1751</v>
      </c>
      <c r="Q298" s="68" t="s">
        <v>1751</v>
      </c>
      <c r="R298" s="68" t="s">
        <v>1751</v>
      </c>
      <c r="S298" s="68" t="s">
        <v>1751</v>
      </c>
      <c r="T298" s="68" t="s">
        <v>1751</v>
      </c>
      <c r="U298" s="68" t="s">
        <v>1751</v>
      </c>
      <c r="V298" s="68" t="s">
        <v>1751</v>
      </c>
      <c r="W298" s="68" t="s">
        <v>1751</v>
      </c>
      <c r="X298" s="68" t="s">
        <v>1751</v>
      </c>
      <c r="Y298" s="68" t="s">
        <v>1751</v>
      </c>
      <c r="Z298" s="68" t="s">
        <v>1751</v>
      </c>
      <c r="AA298" s="68" t="s">
        <v>1751</v>
      </c>
      <c r="AB298" s="68" t="s">
        <v>1751</v>
      </c>
      <c r="AC298" s="68" t="s">
        <v>1751</v>
      </c>
      <c r="AD298" s="68" t="s">
        <v>1751</v>
      </c>
      <c r="AE298" s="68" t="s">
        <v>1751</v>
      </c>
      <c r="AF298" s="68" t="s">
        <v>1751</v>
      </c>
      <c r="AG298" s="68" t="s">
        <v>1751</v>
      </c>
      <c r="AH298" s="68" t="s">
        <v>1751</v>
      </c>
      <c r="AI298" s="68" t="s">
        <v>1751</v>
      </c>
      <c r="AJ298" s="68" t="s">
        <v>1751</v>
      </c>
      <c r="AK298" s="68" t="s">
        <v>1751</v>
      </c>
      <c r="AL298" s="68" t="s">
        <v>1751</v>
      </c>
      <c r="AM298" s="68" t="s">
        <v>1751</v>
      </c>
      <c r="AN298" s="68" t="s">
        <v>1751</v>
      </c>
      <c r="AO298" s="68" t="s">
        <v>1751</v>
      </c>
      <c r="AP298" s="68" t="s">
        <v>1751</v>
      </c>
      <c r="AQ298" s="68" t="s">
        <v>1751</v>
      </c>
      <c r="AR298" s="68" t="s">
        <v>1751</v>
      </c>
      <c r="AS298" s="68" t="s">
        <v>1751</v>
      </c>
      <c r="AT298" s="68" t="s">
        <v>1751</v>
      </c>
      <c r="AU298" s="68" t="s">
        <v>1751</v>
      </c>
      <c r="AV298" s="68" t="s">
        <v>1751</v>
      </c>
      <c r="AW298" s="68" t="s">
        <v>1751</v>
      </c>
      <c r="AX298" s="68" t="s">
        <v>1751</v>
      </c>
      <c r="AY298" s="68" t="s">
        <v>1751</v>
      </c>
      <c r="AZ298" s="68" t="s">
        <v>1751</v>
      </c>
      <c r="BA298" s="68" t="s">
        <v>1751</v>
      </c>
      <c r="BB298" s="68" t="s">
        <v>1751</v>
      </c>
      <c r="BC298" s="68" t="s">
        <v>1751</v>
      </c>
      <c r="BD298" s="68" t="s">
        <v>1751</v>
      </c>
      <c r="BE298" s="68" t="s">
        <v>1751</v>
      </c>
      <c r="BF298" s="68" t="s">
        <v>1751</v>
      </c>
      <c r="BG298" s="68" t="s">
        <v>1751</v>
      </c>
      <c r="BH298" s="68" t="s">
        <v>1751</v>
      </c>
      <c r="BI298" s="68" t="s">
        <v>1751</v>
      </c>
      <c r="BJ298" s="68" t="s">
        <v>1751</v>
      </c>
      <c r="BK298" s="68" t="s">
        <v>1751</v>
      </c>
      <c r="BM298" s="68" t="s">
        <v>1751</v>
      </c>
    </row>
    <row r="299" spans="1:65">
      <c r="A299" s="132">
        <v>45198</v>
      </c>
      <c r="B299" s="68" t="s">
        <v>1751</v>
      </c>
      <c r="C299" s="68" t="s">
        <v>1751</v>
      </c>
      <c r="D299" s="68" t="s">
        <v>1751</v>
      </c>
      <c r="E299" s="68" t="s">
        <v>1751</v>
      </c>
      <c r="F299" s="68" t="s">
        <v>1751</v>
      </c>
      <c r="G299" s="68" t="s">
        <v>1751</v>
      </c>
      <c r="H299" s="68" t="s">
        <v>1751</v>
      </c>
      <c r="I299" s="68" t="s">
        <v>1751</v>
      </c>
      <c r="J299" s="68" t="s">
        <v>1751</v>
      </c>
      <c r="K299" s="68" t="s">
        <v>1751</v>
      </c>
      <c r="L299" s="68" t="s">
        <v>1751</v>
      </c>
      <c r="M299" s="68" t="s">
        <v>1751</v>
      </c>
      <c r="N299" s="68" t="s">
        <v>1751</v>
      </c>
      <c r="O299" s="68" t="s">
        <v>1751</v>
      </c>
      <c r="P299" s="68" t="s">
        <v>1751</v>
      </c>
      <c r="Q299" s="68" t="s">
        <v>1751</v>
      </c>
      <c r="R299" s="68" t="s">
        <v>1751</v>
      </c>
      <c r="S299" s="68" t="s">
        <v>1751</v>
      </c>
      <c r="T299" s="68" t="s">
        <v>1751</v>
      </c>
      <c r="U299" s="68" t="s">
        <v>1751</v>
      </c>
      <c r="V299" s="68" t="s">
        <v>1751</v>
      </c>
      <c r="W299" s="68" t="s">
        <v>1751</v>
      </c>
      <c r="X299" s="68" t="s">
        <v>1751</v>
      </c>
      <c r="Y299" s="68" t="s">
        <v>1751</v>
      </c>
      <c r="Z299" s="68" t="s">
        <v>1751</v>
      </c>
      <c r="AA299" s="68" t="s">
        <v>1751</v>
      </c>
      <c r="AB299" s="68" t="s">
        <v>1751</v>
      </c>
      <c r="AC299" s="68" t="s">
        <v>1751</v>
      </c>
      <c r="AD299" s="68" t="s">
        <v>1751</v>
      </c>
      <c r="AE299" s="68" t="s">
        <v>1751</v>
      </c>
      <c r="AF299" s="68" t="s">
        <v>1751</v>
      </c>
      <c r="AG299" s="68" t="s">
        <v>1751</v>
      </c>
      <c r="AH299" s="68" t="s">
        <v>1751</v>
      </c>
      <c r="AI299" s="68" t="s">
        <v>1751</v>
      </c>
      <c r="AJ299" s="68" t="s">
        <v>1751</v>
      </c>
      <c r="AK299" s="68" t="s">
        <v>1751</v>
      </c>
      <c r="AL299" s="68" t="s">
        <v>1751</v>
      </c>
      <c r="AM299" s="68" t="s">
        <v>1751</v>
      </c>
      <c r="AN299" s="68" t="s">
        <v>1751</v>
      </c>
      <c r="AO299" s="68" t="s">
        <v>1751</v>
      </c>
      <c r="AP299" s="68" t="s">
        <v>1751</v>
      </c>
      <c r="AQ299" s="68" t="s">
        <v>1751</v>
      </c>
      <c r="AR299" s="68" t="s">
        <v>1751</v>
      </c>
      <c r="AS299" s="68" t="s">
        <v>1751</v>
      </c>
      <c r="AT299" s="68" t="s">
        <v>1751</v>
      </c>
      <c r="AU299" s="68" t="s">
        <v>1751</v>
      </c>
      <c r="AV299" s="68" t="s">
        <v>1751</v>
      </c>
      <c r="AW299" s="68" t="s">
        <v>1751</v>
      </c>
      <c r="AX299" s="68" t="s">
        <v>1751</v>
      </c>
      <c r="AY299" s="68" t="s">
        <v>1751</v>
      </c>
      <c r="AZ299" s="68" t="s">
        <v>1751</v>
      </c>
      <c r="BA299" s="68" t="s">
        <v>1751</v>
      </c>
      <c r="BB299" s="68" t="s">
        <v>1751</v>
      </c>
      <c r="BC299" s="68" t="s">
        <v>1751</v>
      </c>
      <c r="BD299" s="68" t="s">
        <v>1751</v>
      </c>
      <c r="BE299" s="68" t="s">
        <v>1751</v>
      </c>
      <c r="BF299" s="68" t="s">
        <v>1751</v>
      </c>
      <c r="BG299" s="68" t="s">
        <v>1751</v>
      </c>
      <c r="BH299" s="68" t="s">
        <v>1751</v>
      </c>
      <c r="BI299" s="68" t="s">
        <v>1751</v>
      </c>
      <c r="BJ299" s="68" t="s">
        <v>1751</v>
      </c>
      <c r="BK299" s="68" t="s">
        <v>1751</v>
      </c>
      <c r="BM299" s="68" t="s">
        <v>1751</v>
      </c>
    </row>
    <row r="300" spans="1:65">
      <c r="A300" s="132">
        <v>45199</v>
      </c>
      <c r="B300" s="68" t="s">
        <v>1751</v>
      </c>
      <c r="C300" s="68" t="s">
        <v>1751</v>
      </c>
      <c r="D300" s="68" t="s">
        <v>1751</v>
      </c>
      <c r="E300" s="68" t="s">
        <v>1751</v>
      </c>
      <c r="F300" s="68" t="s">
        <v>1751</v>
      </c>
      <c r="G300" s="68" t="s">
        <v>1751</v>
      </c>
      <c r="H300" s="68" t="s">
        <v>1751</v>
      </c>
      <c r="I300" s="68" t="s">
        <v>1751</v>
      </c>
      <c r="J300" s="68" t="s">
        <v>1751</v>
      </c>
      <c r="K300" s="68" t="s">
        <v>1751</v>
      </c>
      <c r="L300" s="68" t="s">
        <v>1751</v>
      </c>
      <c r="M300" s="68" t="s">
        <v>1751</v>
      </c>
      <c r="N300" s="68" t="s">
        <v>1751</v>
      </c>
      <c r="O300" s="68" t="s">
        <v>1751</v>
      </c>
      <c r="P300" s="68" t="s">
        <v>1751</v>
      </c>
      <c r="Q300" s="68" t="s">
        <v>1751</v>
      </c>
      <c r="R300" s="68" t="s">
        <v>1751</v>
      </c>
      <c r="S300" s="68" t="s">
        <v>1751</v>
      </c>
      <c r="T300" s="68" t="s">
        <v>1751</v>
      </c>
      <c r="U300" s="68" t="s">
        <v>1751</v>
      </c>
      <c r="V300" s="68" t="s">
        <v>1751</v>
      </c>
      <c r="W300" s="68" t="s">
        <v>1751</v>
      </c>
      <c r="X300" s="68" t="s">
        <v>1751</v>
      </c>
      <c r="Y300" s="68" t="s">
        <v>1751</v>
      </c>
      <c r="Z300" s="68" t="s">
        <v>1751</v>
      </c>
      <c r="AA300" s="68" t="s">
        <v>1751</v>
      </c>
      <c r="AB300" s="68" t="s">
        <v>1751</v>
      </c>
      <c r="AC300" s="68" t="s">
        <v>1751</v>
      </c>
      <c r="AD300" s="68" t="s">
        <v>1751</v>
      </c>
      <c r="AE300" s="68" t="s">
        <v>1751</v>
      </c>
      <c r="AF300" s="68" t="s">
        <v>1751</v>
      </c>
      <c r="AG300" s="68" t="s">
        <v>1751</v>
      </c>
      <c r="AH300" s="68" t="s">
        <v>1751</v>
      </c>
      <c r="AI300" s="68" t="s">
        <v>1751</v>
      </c>
      <c r="AJ300" s="68" t="s">
        <v>1751</v>
      </c>
      <c r="AK300" s="68" t="s">
        <v>1751</v>
      </c>
      <c r="AL300" s="68" t="s">
        <v>1751</v>
      </c>
      <c r="AM300" s="68" t="s">
        <v>1751</v>
      </c>
      <c r="AN300" s="68" t="s">
        <v>1751</v>
      </c>
      <c r="AO300" s="68" t="s">
        <v>1751</v>
      </c>
      <c r="AP300" s="68" t="s">
        <v>1751</v>
      </c>
      <c r="AQ300" s="68" t="s">
        <v>1751</v>
      </c>
      <c r="AR300" s="68" t="s">
        <v>1751</v>
      </c>
      <c r="AS300" s="68" t="s">
        <v>1751</v>
      </c>
      <c r="AT300" s="68" t="s">
        <v>1751</v>
      </c>
      <c r="AU300" s="68" t="s">
        <v>1751</v>
      </c>
      <c r="AV300" s="68" t="s">
        <v>1751</v>
      </c>
      <c r="AW300" s="68" t="s">
        <v>1751</v>
      </c>
      <c r="AX300" s="68" t="s">
        <v>1751</v>
      </c>
      <c r="AY300" s="68" t="s">
        <v>1751</v>
      </c>
      <c r="AZ300" s="68" t="s">
        <v>1751</v>
      </c>
      <c r="BA300" s="68" t="s">
        <v>1751</v>
      </c>
      <c r="BB300" s="68" t="s">
        <v>1751</v>
      </c>
      <c r="BC300" s="68" t="s">
        <v>1751</v>
      </c>
      <c r="BD300" s="68" t="s">
        <v>1751</v>
      </c>
      <c r="BE300" s="68" t="s">
        <v>1751</v>
      </c>
      <c r="BF300" s="68" t="s">
        <v>1751</v>
      </c>
      <c r="BG300" s="68" t="s">
        <v>1751</v>
      </c>
      <c r="BH300" s="68" t="s">
        <v>1751</v>
      </c>
      <c r="BI300" s="68" t="s">
        <v>1751</v>
      </c>
      <c r="BJ300" s="68" t="s">
        <v>1751</v>
      </c>
      <c r="BK300" s="68" t="s">
        <v>1751</v>
      </c>
      <c r="BM300" s="68" t="s">
        <v>1751</v>
      </c>
    </row>
    <row r="301" spans="1:65">
      <c r="A301" s="132">
        <v>45200</v>
      </c>
      <c r="B301" s="68" t="s">
        <v>1751</v>
      </c>
      <c r="C301" s="68">
        <v>1</v>
      </c>
      <c r="D301" s="68" t="s">
        <v>1751</v>
      </c>
      <c r="E301" s="68" t="s">
        <v>1751</v>
      </c>
      <c r="F301" s="68" t="s">
        <v>1751</v>
      </c>
      <c r="G301" s="68" t="s">
        <v>1751</v>
      </c>
      <c r="H301" s="68" t="s">
        <v>1751</v>
      </c>
      <c r="I301" s="68" t="s">
        <v>1751</v>
      </c>
      <c r="J301" s="68">
        <v>1</v>
      </c>
      <c r="K301" s="68" t="s">
        <v>1751</v>
      </c>
      <c r="L301" s="68">
        <v>4</v>
      </c>
      <c r="M301" s="68" t="s">
        <v>1751</v>
      </c>
      <c r="N301" s="68" t="s">
        <v>1751</v>
      </c>
      <c r="O301" s="68">
        <v>1</v>
      </c>
      <c r="P301" s="68">
        <v>1</v>
      </c>
      <c r="Q301" s="68" t="s">
        <v>1751</v>
      </c>
      <c r="R301" s="68" t="s">
        <v>1751</v>
      </c>
      <c r="S301" s="68" t="s">
        <v>1751</v>
      </c>
      <c r="T301" s="68" t="s">
        <v>1751</v>
      </c>
      <c r="U301" s="68">
        <v>4</v>
      </c>
      <c r="V301" s="68" t="s">
        <v>1751</v>
      </c>
      <c r="W301" s="68" t="s">
        <v>1751</v>
      </c>
      <c r="X301" s="68" t="s">
        <v>1751</v>
      </c>
      <c r="Y301" s="68" t="s">
        <v>1751</v>
      </c>
      <c r="Z301" s="68" t="s">
        <v>1751</v>
      </c>
      <c r="AA301" s="68" t="s">
        <v>1751</v>
      </c>
      <c r="AB301" s="68" t="s">
        <v>1751</v>
      </c>
      <c r="AC301" s="68" t="s">
        <v>1751</v>
      </c>
      <c r="AD301" s="68" t="s">
        <v>1751</v>
      </c>
      <c r="AE301" s="68" t="s">
        <v>1751</v>
      </c>
      <c r="AF301" s="68" t="s">
        <v>1751</v>
      </c>
      <c r="AG301" s="68" t="s">
        <v>1751</v>
      </c>
      <c r="AH301" s="68" t="s">
        <v>1751</v>
      </c>
      <c r="AI301" s="68" t="s">
        <v>1751</v>
      </c>
      <c r="AJ301" s="68" t="s">
        <v>1751</v>
      </c>
      <c r="AK301" s="68">
        <v>2</v>
      </c>
      <c r="AL301" s="68" t="s">
        <v>1751</v>
      </c>
      <c r="AM301" s="68" t="s">
        <v>1751</v>
      </c>
      <c r="AN301" s="68" t="s">
        <v>1751</v>
      </c>
      <c r="AO301" s="68" t="s">
        <v>1751</v>
      </c>
      <c r="AP301" s="68" t="s">
        <v>1751</v>
      </c>
      <c r="AQ301" s="68">
        <v>1</v>
      </c>
      <c r="AR301" s="68" t="s">
        <v>1751</v>
      </c>
      <c r="AS301" s="68" t="s">
        <v>1751</v>
      </c>
      <c r="AT301" s="68" t="s">
        <v>1751</v>
      </c>
      <c r="AU301" s="68" t="s">
        <v>1751</v>
      </c>
      <c r="AV301" s="68" t="s">
        <v>1751</v>
      </c>
      <c r="AW301" s="68" t="s">
        <v>1751</v>
      </c>
      <c r="AX301" s="68" t="s">
        <v>1751</v>
      </c>
      <c r="AY301" s="68" t="s">
        <v>1751</v>
      </c>
      <c r="AZ301" s="68" t="s">
        <v>1751</v>
      </c>
      <c r="BA301" s="68" t="s">
        <v>1751</v>
      </c>
      <c r="BB301" s="68" t="s">
        <v>1751</v>
      </c>
      <c r="BC301" s="68" t="s">
        <v>1751</v>
      </c>
      <c r="BD301" s="68" t="s">
        <v>1751</v>
      </c>
      <c r="BE301" s="68" t="s">
        <v>1751</v>
      </c>
      <c r="BF301" s="68" t="s">
        <v>1751</v>
      </c>
      <c r="BG301" s="68" t="s">
        <v>1751</v>
      </c>
      <c r="BH301" s="68" t="s">
        <v>1751</v>
      </c>
      <c r="BI301" s="68" t="s">
        <v>1751</v>
      </c>
      <c r="BJ301" s="68" t="s">
        <v>1751</v>
      </c>
      <c r="BK301" s="68" t="s">
        <v>1751</v>
      </c>
      <c r="BM301" s="68" t="s">
        <v>1751</v>
      </c>
    </row>
    <row r="302" spans="1:65">
      <c r="A302" s="132">
        <v>45201</v>
      </c>
      <c r="B302" s="68" t="s">
        <v>1751</v>
      </c>
      <c r="C302" s="68">
        <v>1</v>
      </c>
      <c r="D302" s="68" t="s">
        <v>1751</v>
      </c>
      <c r="E302" s="68">
        <v>1</v>
      </c>
      <c r="F302" s="68">
        <v>1</v>
      </c>
      <c r="G302" s="68" t="s">
        <v>1751</v>
      </c>
      <c r="H302" s="68" t="s">
        <v>1751</v>
      </c>
      <c r="I302" s="68" t="s">
        <v>1751</v>
      </c>
      <c r="J302" s="68">
        <v>1</v>
      </c>
      <c r="K302" s="68" t="s">
        <v>1751</v>
      </c>
      <c r="L302" s="68">
        <v>3</v>
      </c>
      <c r="M302" s="68" t="s">
        <v>1751</v>
      </c>
      <c r="N302" s="68" t="s">
        <v>1751</v>
      </c>
      <c r="O302" s="68">
        <v>1</v>
      </c>
      <c r="P302" s="68">
        <v>1</v>
      </c>
      <c r="Q302" s="68" t="s">
        <v>1751</v>
      </c>
      <c r="R302" s="68" t="s">
        <v>1751</v>
      </c>
      <c r="S302" s="68" t="s">
        <v>1751</v>
      </c>
      <c r="T302" s="68" t="s">
        <v>1751</v>
      </c>
      <c r="U302" s="68">
        <v>5</v>
      </c>
      <c r="V302" s="68">
        <v>1</v>
      </c>
      <c r="W302" s="68" t="s">
        <v>1751</v>
      </c>
      <c r="X302" s="68" t="s">
        <v>1751</v>
      </c>
      <c r="Y302" s="68" t="s">
        <v>1751</v>
      </c>
      <c r="Z302" s="68" t="s">
        <v>1751</v>
      </c>
      <c r="AA302" s="68" t="s">
        <v>1751</v>
      </c>
      <c r="AB302" s="68" t="s">
        <v>1751</v>
      </c>
      <c r="AC302" s="68" t="s">
        <v>1751</v>
      </c>
      <c r="AD302" s="68" t="s">
        <v>1751</v>
      </c>
      <c r="AE302" s="68">
        <v>1</v>
      </c>
      <c r="AF302" s="68" t="s">
        <v>1751</v>
      </c>
      <c r="AG302" s="68">
        <v>1</v>
      </c>
      <c r="AH302" s="68" t="s">
        <v>1751</v>
      </c>
      <c r="AI302" s="68" t="s">
        <v>1751</v>
      </c>
      <c r="AJ302" s="68" t="s">
        <v>1751</v>
      </c>
      <c r="AK302" s="68">
        <v>9</v>
      </c>
      <c r="AL302" s="68" t="s">
        <v>1751</v>
      </c>
      <c r="AM302" s="68" t="s">
        <v>1751</v>
      </c>
      <c r="AN302" s="68" t="s">
        <v>1751</v>
      </c>
      <c r="AO302" s="68" t="s">
        <v>1751</v>
      </c>
      <c r="AP302" s="68" t="s">
        <v>1751</v>
      </c>
      <c r="AQ302" s="68" t="s">
        <v>1751</v>
      </c>
      <c r="AR302" s="68" t="s">
        <v>1751</v>
      </c>
      <c r="AS302" s="68" t="s">
        <v>1751</v>
      </c>
      <c r="AT302" s="68" t="s">
        <v>1751</v>
      </c>
      <c r="AU302" s="68" t="s">
        <v>1751</v>
      </c>
      <c r="AV302" s="68" t="s">
        <v>1751</v>
      </c>
      <c r="AW302" s="68" t="s">
        <v>1751</v>
      </c>
      <c r="AX302" s="68" t="s">
        <v>1751</v>
      </c>
      <c r="AY302" s="68" t="s">
        <v>1751</v>
      </c>
      <c r="AZ302" s="68" t="s">
        <v>1751</v>
      </c>
      <c r="BA302" s="68" t="s">
        <v>1751</v>
      </c>
      <c r="BB302" s="68" t="s">
        <v>1751</v>
      </c>
      <c r="BC302" s="68" t="s">
        <v>1751</v>
      </c>
      <c r="BD302" s="68" t="s">
        <v>1751</v>
      </c>
      <c r="BE302" s="68" t="s">
        <v>1751</v>
      </c>
      <c r="BF302" s="68" t="s">
        <v>1751</v>
      </c>
      <c r="BG302" s="68" t="s">
        <v>1751</v>
      </c>
      <c r="BH302" s="68" t="s">
        <v>1751</v>
      </c>
      <c r="BI302" s="68" t="s">
        <v>1751</v>
      </c>
      <c r="BJ302" s="68" t="s">
        <v>1751</v>
      </c>
      <c r="BK302" s="68" t="s">
        <v>1751</v>
      </c>
      <c r="BM302" s="68" t="s">
        <v>1751</v>
      </c>
    </row>
    <row r="303" spans="1:65">
      <c r="A303" s="132">
        <v>45202</v>
      </c>
      <c r="B303" s="68" t="s">
        <v>1751</v>
      </c>
      <c r="C303" s="68" t="s">
        <v>1751</v>
      </c>
      <c r="D303" s="68" t="s">
        <v>1751</v>
      </c>
      <c r="E303" s="68">
        <v>1</v>
      </c>
      <c r="F303" s="68" t="s">
        <v>1751</v>
      </c>
      <c r="G303" s="68" t="s">
        <v>1751</v>
      </c>
      <c r="H303" s="68" t="s">
        <v>1751</v>
      </c>
      <c r="I303" s="68">
        <v>1</v>
      </c>
      <c r="J303" s="68" t="s">
        <v>1751</v>
      </c>
      <c r="K303" s="68" t="s">
        <v>1751</v>
      </c>
      <c r="L303" s="68">
        <v>2</v>
      </c>
      <c r="M303" s="68" t="s">
        <v>1751</v>
      </c>
      <c r="N303" s="68" t="s">
        <v>1751</v>
      </c>
      <c r="O303" s="68" t="s">
        <v>1751</v>
      </c>
      <c r="P303" s="68" t="s">
        <v>1751</v>
      </c>
      <c r="Q303" s="68" t="s">
        <v>1751</v>
      </c>
      <c r="R303" s="68" t="s">
        <v>1751</v>
      </c>
      <c r="S303" s="68" t="s">
        <v>1751</v>
      </c>
      <c r="T303" s="68" t="s">
        <v>1751</v>
      </c>
      <c r="U303" s="68" t="s">
        <v>1751</v>
      </c>
      <c r="V303" s="68" t="s">
        <v>1751</v>
      </c>
      <c r="W303" s="68">
        <v>1</v>
      </c>
      <c r="X303" s="68" t="s">
        <v>1751</v>
      </c>
      <c r="Y303" s="68" t="s">
        <v>1751</v>
      </c>
      <c r="Z303" s="68" t="s">
        <v>1751</v>
      </c>
      <c r="AA303" s="68" t="s">
        <v>1751</v>
      </c>
      <c r="AB303" s="68" t="s">
        <v>1751</v>
      </c>
      <c r="AC303" s="68" t="s">
        <v>1751</v>
      </c>
      <c r="AD303" s="68" t="s">
        <v>1751</v>
      </c>
      <c r="AE303" s="68" t="s">
        <v>1751</v>
      </c>
      <c r="AF303" s="68" t="s">
        <v>1751</v>
      </c>
      <c r="AG303" s="68" t="s">
        <v>1751</v>
      </c>
      <c r="AH303" s="68" t="s">
        <v>1751</v>
      </c>
      <c r="AI303" s="68" t="s">
        <v>1751</v>
      </c>
      <c r="AJ303" s="68" t="s">
        <v>1751</v>
      </c>
      <c r="AK303" s="68">
        <v>2</v>
      </c>
      <c r="AL303" s="68" t="s">
        <v>1751</v>
      </c>
      <c r="AM303" s="68" t="s">
        <v>1751</v>
      </c>
      <c r="AN303" s="68" t="s">
        <v>1751</v>
      </c>
      <c r="AO303" s="68" t="s">
        <v>1751</v>
      </c>
      <c r="AP303" s="68" t="s">
        <v>1751</v>
      </c>
      <c r="AQ303" s="68" t="s">
        <v>1751</v>
      </c>
      <c r="AR303" s="68" t="s">
        <v>1751</v>
      </c>
      <c r="AS303" s="68" t="s">
        <v>1751</v>
      </c>
      <c r="AT303" s="68" t="s">
        <v>1751</v>
      </c>
      <c r="AU303" s="68" t="s">
        <v>1751</v>
      </c>
      <c r="AV303" s="68" t="s">
        <v>1751</v>
      </c>
      <c r="AW303" s="68" t="s">
        <v>1751</v>
      </c>
      <c r="AX303" s="68" t="s">
        <v>1751</v>
      </c>
      <c r="AY303" s="68" t="s">
        <v>1751</v>
      </c>
      <c r="AZ303" s="68">
        <v>1</v>
      </c>
      <c r="BA303" s="68" t="s">
        <v>1751</v>
      </c>
      <c r="BB303" s="68" t="s">
        <v>1751</v>
      </c>
      <c r="BC303" s="68" t="s">
        <v>1751</v>
      </c>
      <c r="BD303" s="68" t="s">
        <v>1751</v>
      </c>
      <c r="BE303" s="68" t="s">
        <v>1751</v>
      </c>
      <c r="BF303" s="68" t="s">
        <v>1751</v>
      </c>
      <c r="BG303" s="68" t="s">
        <v>1751</v>
      </c>
      <c r="BH303" s="68" t="s">
        <v>1751</v>
      </c>
      <c r="BI303" s="68" t="s">
        <v>1751</v>
      </c>
      <c r="BJ303" s="68" t="s">
        <v>1751</v>
      </c>
      <c r="BK303" s="68" t="s">
        <v>1751</v>
      </c>
      <c r="BL303" s="68" t="s">
        <v>1751</v>
      </c>
      <c r="BM303" s="68" t="s">
        <v>1751</v>
      </c>
    </row>
    <row r="304" spans="1:65">
      <c r="A304" s="132">
        <v>45203</v>
      </c>
      <c r="B304" s="68" t="s">
        <v>1751</v>
      </c>
      <c r="C304" s="68">
        <v>3</v>
      </c>
      <c r="D304" s="68" t="s">
        <v>1751</v>
      </c>
      <c r="E304" s="68" t="s">
        <v>1751</v>
      </c>
      <c r="F304" s="68">
        <v>2</v>
      </c>
      <c r="G304" s="68">
        <v>1</v>
      </c>
      <c r="H304" s="68" t="s">
        <v>1751</v>
      </c>
      <c r="I304" s="68" t="s">
        <v>1751</v>
      </c>
      <c r="J304" s="68">
        <v>5</v>
      </c>
      <c r="K304" s="68">
        <v>2</v>
      </c>
      <c r="L304" s="68">
        <v>3</v>
      </c>
      <c r="M304" s="68" t="s">
        <v>1751</v>
      </c>
      <c r="N304" s="68" t="s">
        <v>1751</v>
      </c>
      <c r="O304" s="68" t="s">
        <v>1751</v>
      </c>
      <c r="P304" s="68" t="s">
        <v>1751</v>
      </c>
      <c r="Q304" s="68" t="s">
        <v>1751</v>
      </c>
      <c r="R304" s="68">
        <v>1</v>
      </c>
      <c r="S304" s="68" t="s">
        <v>1751</v>
      </c>
      <c r="T304" s="68" t="s">
        <v>1751</v>
      </c>
      <c r="U304" s="68">
        <v>1</v>
      </c>
      <c r="V304" s="68" t="s">
        <v>1751</v>
      </c>
      <c r="W304" s="68">
        <v>1</v>
      </c>
      <c r="X304" s="68" t="s">
        <v>1751</v>
      </c>
      <c r="Y304" s="68" t="s">
        <v>1751</v>
      </c>
      <c r="Z304" s="68" t="s">
        <v>1751</v>
      </c>
      <c r="AA304" s="68" t="s">
        <v>1751</v>
      </c>
      <c r="AB304" s="68" t="s">
        <v>1751</v>
      </c>
      <c r="AC304" s="68" t="s">
        <v>1751</v>
      </c>
      <c r="AD304" s="68" t="s">
        <v>1751</v>
      </c>
      <c r="AE304" s="68">
        <v>2</v>
      </c>
      <c r="AF304" s="68" t="s">
        <v>1751</v>
      </c>
      <c r="AG304" s="68">
        <v>4</v>
      </c>
      <c r="AH304" s="68" t="s">
        <v>1751</v>
      </c>
      <c r="AI304" s="68" t="s">
        <v>1751</v>
      </c>
      <c r="AJ304" s="68" t="s">
        <v>1751</v>
      </c>
      <c r="AK304" s="68">
        <v>2</v>
      </c>
      <c r="AL304" s="68" t="s">
        <v>1751</v>
      </c>
      <c r="AM304" s="68" t="s">
        <v>1751</v>
      </c>
      <c r="AN304" s="68" t="s">
        <v>1751</v>
      </c>
      <c r="AO304" s="68" t="s">
        <v>1751</v>
      </c>
      <c r="AP304" s="68" t="s">
        <v>1751</v>
      </c>
      <c r="AQ304" s="68" t="s">
        <v>1751</v>
      </c>
      <c r="AR304" s="68" t="s">
        <v>1751</v>
      </c>
      <c r="AS304" s="68" t="s">
        <v>1751</v>
      </c>
      <c r="AT304" s="68" t="s">
        <v>1751</v>
      </c>
      <c r="AU304" s="68" t="s">
        <v>1751</v>
      </c>
      <c r="AV304" s="68" t="s">
        <v>1751</v>
      </c>
      <c r="AW304" s="68" t="s">
        <v>1751</v>
      </c>
      <c r="AX304" s="68" t="s">
        <v>1751</v>
      </c>
      <c r="AY304" s="68">
        <v>1</v>
      </c>
      <c r="AZ304" s="68" t="s">
        <v>1751</v>
      </c>
      <c r="BA304" s="68" t="s">
        <v>1751</v>
      </c>
      <c r="BB304" s="68" t="s">
        <v>1751</v>
      </c>
      <c r="BC304" s="68" t="s">
        <v>1751</v>
      </c>
      <c r="BD304" s="68" t="s">
        <v>1751</v>
      </c>
      <c r="BE304" s="68" t="s">
        <v>1751</v>
      </c>
      <c r="BF304" s="68" t="s">
        <v>1751</v>
      </c>
      <c r="BG304" s="68" t="s">
        <v>1751</v>
      </c>
      <c r="BH304" s="68" t="s">
        <v>1751</v>
      </c>
      <c r="BI304" s="68" t="s">
        <v>1751</v>
      </c>
      <c r="BJ304" s="68" t="s">
        <v>1751</v>
      </c>
      <c r="BK304" s="68" t="s">
        <v>1751</v>
      </c>
      <c r="BL304" s="68" t="s">
        <v>1751</v>
      </c>
      <c r="BM304" s="68" t="s">
        <v>1751</v>
      </c>
    </row>
    <row r="305" spans="1:65">
      <c r="A305" s="132">
        <v>45204</v>
      </c>
      <c r="B305" s="68" t="s">
        <v>1751</v>
      </c>
      <c r="C305" s="68" t="s">
        <v>1751</v>
      </c>
      <c r="D305" s="68" t="s">
        <v>1751</v>
      </c>
      <c r="E305" s="68">
        <v>2</v>
      </c>
      <c r="F305" s="68" t="s">
        <v>1751</v>
      </c>
      <c r="G305" s="68" t="s">
        <v>1751</v>
      </c>
      <c r="H305" s="68" t="s">
        <v>1751</v>
      </c>
      <c r="I305" s="68">
        <v>2</v>
      </c>
      <c r="J305" s="68" t="s">
        <v>1751</v>
      </c>
      <c r="K305" s="68">
        <v>1</v>
      </c>
      <c r="L305" s="68">
        <v>2</v>
      </c>
      <c r="M305" s="68" t="s">
        <v>1751</v>
      </c>
      <c r="N305" s="68" t="s">
        <v>1751</v>
      </c>
      <c r="O305" s="68" t="s">
        <v>1751</v>
      </c>
      <c r="P305" s="68" t="s">
        <v>1751</v>
      </c>
      <c r="Q305" s="68" t="s">
        <v>1751</v>
      </c>
      <c r="R305" s="68">
        <v>3</v>
      </c>
      <c r="S305" s="68" t="s">
        <v>1751</v>
      </c>
      <c r="T305" s="68" t="s">
        <v>1751</v>
      </c>
      <c r="U305" s="68" t="s">
        <v>1751</v>
      </c>
      <c r="V305" s="68">
        <v>2</v>
      </c>
      <c r="W305" s="68" t="s">
        <v>1751</v>
      </c>
      <c r="X305" s="68" t="s">
        <v>1751</v>
      </c>
      <c r="Y305" s="68" t="s">
        <v>1751</v>
      </c>
      <c r="Z305" s="68" t="s">
        <v>1751</v>
      </c>
      <c r="AA305" s="68" t="s">
        <v>1751</v>
      </c>
      <c r="AB305" s="68" t="s">
        <v>1751</v>
      </c>
      <c r="AC305" s="68" t="s">
        <v>1751</v>
      </c>
      <c r="AD305" s="68" t="s">
        <v>1751</v>
      </c>
      <c r="AE305" s="68" t="s">
        <v>1751</v>
      </c>
      <c r="AF305" s="68" t="s">
        <v>1751</v>
      </c>
      <c r="AG305" s="68">
        <v>1</v>
      </c>
      <c r="AH305" s="68" t="s">
        <v>1751</v>
      </c>
      <c r="AI305" s="68" t="s">
        <v>1751</v>
      </c>
      <c r="AJ305" s="68" t="s">
        <v>1751</v>
      </c>
      <c r="AK305" s="68">
        <v>2</v>
      </c>
      <c r="AL305" s="68" t="s">
        <v>1751</v>
      </c>
      <c r="AM305" s="68" t="s">
        <v>1751</v>
      </c>
      <c r="AN305" s="68" t="s">
        <v>1751</v>
      </c>
      <c r="AO305" s="68" t="s">
        <v>1751</v>
      </c>
      <c r="AP305" s="68" t="s">
        <v>1751</v>
      </c>
      <c r="AQ305" s="68" t="s">
        <v>1751</v>
      </c>
      <c r="AR305" s="68" t="s">
        <v>1751</v>
      </c>
      <c r="AS305" s="68" t="s">
        <v>1751</v>
      </c>
      <c r="AT305" s="68" t="s">
        <v>1751</v>
      </c>
      <c r="AU305" s="68" t="s">
        <v>1751</v>
      </c>
      <c r="AV305" s="68" t="s">
        <v>1751</v>
      </c>
      <c r="AW305" s="68" t="s">
        <v>1751</v>
      </c>
      <c r="AX305" s="68" t="s">
        <v>1751</v>
      </c>
      <c r="AY305" s="68" t="s">
        <v>1751</v>
      </c>
      <c r="AZ305" s="68" t="s">
        <v>1751</v>
      </c>
      <c r="BA305" s="68" t="s">
        <v>1751</v>
      </c>
      <c r="BB305" s="68" t="s">
        <v>1751</v>
      </c>
      <c r="BC305" s="68" t="s">
        <v>1751</v>
      </c>
      <c r="BD305" s="68" t="s">
        <v>1751</v>
      </c>
      <c r="BE305" s="68" t="s">
        <v>1751</v>
      </c>
      <c r="BF305" s="68" t="s">
        <v>1751</v>
      </c>
      <c r="BG305" s="68" t="s">
        <v>1751</v>
      </c>
      <c r="BH305" s="68" t="s">
        <v>1751</v>
      </c>
      <c r="BI305" s="68" t="s">
        <v>1751</v>
      </c>
      <c r="BJ305" s="68" t="s">
        <v>1751</v>
      </c>
      <c r="BK305" s="68" t="s">
        <v>1751</v>
      </c>
      <c r="BL305" s="68" t="s">
        <v>1751</v>
      </c>
      <c r="BM305" s="68" t="s">
        <v>1751</v>
      </c>
    </row>
    <row r="306" spans="1:65">
      <c r="A306" s="132">
        <v>45205</v>
      </c>
      <c r="B306" s="68" t="s">
        <v>1751</v>
      </c>
      <c r="C306" s="68" t="s">
        <v>1751</v>
      </c>
      <c r="D306" s="68" t="s">
        <v>1751</v>
      </c>
      <c r="E306" s="68" t="s">
        <v>1751</v>
      </c>
      <c r="F306" s="68" t="s">
        <v>1751</v>
      </c>
      <c r="G306" s="68" t="s">
        <v>1751</v>
      </c>
      <c r="H306" s="68" t="s">
        <v>1751</v>
      </c>
      <c r="I306" s="68" t="s">
        <v>1751</v>
      </c>
      <c r="J306" s="68" t="s">
        <v>1751</v>
      </c>
      <c r="K306" s="68" t="s">
        <v>1751</v>
      </c>
      <c r="L306" s="68" t="s">
        <v>1751</v>
      </c>
      <c r="M306" s="68" t="s">
        <v>1751</v>
      </c>
      <c r="N306" s="68" t="s">
        <v>1751</v>
      </c>
      <c r="O306" s="68" t="s">
        <v>1751</v>
      </c>
      <c r="P306" s="68" t="s">
        <v>1751</v>
      </c>
      <c r="Q306" s="68" t="s">
        <v>1751</v>
      </c>
      <c r="R306" s="68" t="s">
        <v>1751</v>
      </c>
      <c r="S306" s="68" t="s">
        <v>1751</v>
      </c>
      <c r="T306" s="68" t="s">
        <v>1751</v>
      </c>
      <c r="U306" s="68" t="s">
        <v>1751</v>
      </c>
      <c r="V306" s="68" t="s">
        <v>1751</v>
      </c>
      <c r="W306" s="68" t="s">
        <v>1751</v>
      </c>
      <c r="X306" s="68" t="s">
        <v>1751</v>
      </c>
      <c r="Y306" s="68" t="s">
        <v>1751</v>
      </c>
      <c r="Z306" s="68" t="s">
        <v>1751</v>
      </c>
      <c r="AA306" s="68" t="s">
        <v>1751</v>
      </c>
      <c r="AB306" s="68" t="s">
        <v>1751</v>
      </c>
      <c r="AC306" s="68" t="s">
        <v>1751</v>
      </c>
      <c r="AD306" s="68" t="s">
        <v>1751</v>
      </c>
      <c r="AE306" s="68" t="s">
        <v>1751</v>
      </c>
      <c r="AF306" s="68" t="s">
        <v>1751</v>
      </c>
      <c r="AG306" s="68" t="s">
        <v>1751</v>
      </c>
      <c r="AH306" s="68" t="s">
        <v>1751</v>
      </c>
      <c r="AI306" s="68" t="s">
        <v>1751</v>
      </c>
      <c r="AJ306" s="68" t="s">
        <v>1751</v>
      </c>
      <c r="AK306" s="68" t="s">
        <v>1751</v>
      </c>
      <c r="AL306" s="68" t="s">
        <v>1751</v>
      </c>
      <c r="AM306" s="68" t="s">
        <v>1751</v>
      </c>
      <c r="AN306" s="68" t="s">
        <v>1751</v>
      </c>
      <c r="AO306" s="68" t="s">
        <v>1751</v>
      </c>
      <c r="AP306" s="68" t="s">
        <v>1751</v>
      </c>
      <c r="AQ306" s="68" t="s">
        <v>1751</v>
      </c>
      <c r="AR306" s="68" t="s">
        <v>1751</v>
      </c>
      <c r="AS306" s="68" t="s">
        <v>1751</v>
      </c>
      <c r="AT306" s="68" t="s">
        <v>1751</v>
      </c>
      <c r="AU306" s="68" t="s">
        <v>1751</v>
      </c>
      <c r="AV306" s="68" t="s">
        <v>1751</v>
      </c>
      <c r="AW306" s="68" t="s">
        <v>1751</v>
      </c>
      <c r="AX306" s="68" t="s">
        <v>1751</v>
      </c>
      <c r="AY306" s="68" t="s">
        <v>1751</v>
      </c>
      <c r="AZ306" s="68" t="s">
        <v>1751</v>
      </c>
      <c r="BA306" s="68" t="s">
        <v>1751</v>
      </c>
      <c r="BB306" s="68" t="s">
        <v>1751</v>
      </c>
      <c r="BC306" s="68" t="s">
        <v>1751</v>
      </c>
      <c r="BD306" s="68" t="s">
        <v>1751</v>
      </c>
      <c r="BE306" s="68" t="s">
        <v>1751</v>
      </c>
      <c r="BF306" s="68" t="s">
        <v>1751</v>
      </c>
      <c r="BG306" s="68" t="s">
        <v>1751</v>
      </c>
      <c r="BH306" s="68" t="s">
        <v>1751</v>
      </c>
      <c r="BI306" s="68" t="s">
        <v>1751</v>
      </c>
      <c r="BJ306" s="68" t="s">
        <v>1751</v>
      </c>
      <c r="BK306" s="68" t="s">
        <v>1751</v>
      </c>
      <c r="BL306" s="68" t="s">
        <v>1751</v>
      </c>
      <c r="BM306" s="68" t="s">
        <v>1751</v>
      </c>
    </row>
    <row r="307" spans="1:65">
      <c r="A307" s="132">
        <v>45206</v>
      </c>
      <c r="B307" s="68" t="s">
        <v>1751</v>
      </c>
      <c r="C307" s="68" t="s">
        <v>1751</v>
      </c>
      <c r="D307" s="68" t="s">
        <v>1751</v>
      </c>
      <c r="E307" s="68" t="s">
        <v>1751</v>
      </c>
      <c r="F307" s="68" t="s">
        <v>1751</v>
      </c>
      <c r="G307" s="68" t="s">
        <v>1751</v>
      </c>
      <c r="H307" s="68" t="s">
        <v>1751</v>
      </c>
      <c r="I307" s="68" t="s">
        <v>1751</v>
      </c>
      <c r="J307" s="68" t="s">
        <v>1751</v>
      </c>
      <c r="K307" s="68" t="s">
        <v>1751</v>
      </c>
      <c r="L307" s="68" t="s">
        <v>1751</v>
      </c>
      <c r="M307" s="68" t="s">
        <v>1751</v>
      </c>
      <c r="N307" s="68" t="s">
        <v>1751</v>
      </c>
      <c r="O307" s="68" t="s">
        <v>1751</v>
      </c>
      <c r="P307" s="68" t="s">
        <v>1751</v>
      </c>
      <c r="Q307" s="68" t="s">
        <v>1751</v>
      </c>
      <c r="R307" s="68" t="s">
        <v>1751</v>
      </c>
      <c r="S307" s="68" t="s">
        <v>1751</v>
      </c>
      <c r="T307" s="68" t="s">
        <v>1751</v>
      </c>
      <c r="U307" s="68" t="s">
        <v>1751</v>
      </c>
      <c r="V307" s="68" t="s">
        <v>1751</v>
      </c>
      <c r="W307" s="68" t="s">
        <v>1751</v>
      </c>
      <c r="X307" s="68" t="s">
        <v>1751</v>
      </c>
      <c r="Y307" s="68" t="s">
        <v>1751</v>
      </c>
      <c r="Z307" s="68" t="s">
        <v>1751</v>
      </c>
      <c r="AA307" s="68" t="s">
        <v>1751</v>
      </c>
      <c r="AB307" s="68" t="s">
        <v>1751</v>
      </c>
      <c r="AC307" s="68" t="s">
        <v>1751</v>
      </c>
      <c r="AD307" s="68" t="s">
        <v>1751</v>
      </c>
      <c r="AE307" s="68" t="s">
        <v>1751</v>
      </c>
      <c r="AF307" s="68" t="s">
        <v>1751</v>
      </c>
      <c r="AG307" s="68" t="s">
        <v>1751</v>
      </c>
      <c r="AH307" s="68" t="s">
        <v>1751</v>
      </c>
      <c r="AI307" s="68" t="s">
        <v>1751</v>
      </c>
      <c r="AJ307" s="68" t="s">
        <v>1751</v>
      </c>
      <c r="AK307" s="68" t="s">
        <v>1751</v>
      </c>
      <c r="AL307" s="68" t="s">
        <v>1751</v>
      </c>
      <c r="AM307" s="68" t="s">
        <v>1751</v>
      </c>
      <c r="AN307" s="68" t="s">
        <v>1751</v>
      </c>
      <c r="AO307" s="68" t="s">
        <v>1751</v>
      </c>
      <c r="AP307" s="68" t="s">
        <v>1751</v>
      </c>
      <c r="AQ307" s="68" t="s">
        <v>1751</v>
      </c>
      <c r="AR307" s="68" t="s">
        <v>1751</v>
      </c>
      <c r="AS307" s="68" t="s">
        <v>1751</v>
      </c>
      <c r="AT307" s="68" t="s">
        <v>1751</v>
      </c>
      <c r="AU307" s="68" t="s">
        <v>1751</v>
      </c>
      <c r="AV307" s="68" t="s">
        <v>1751</v>
      </c>
      <c r="AW307" s="68" t="s">
        <v>1751</v>
      </c>
      <c r="AX307" s="68" t="s">
        <v>1751</v>
      </c>
      <c r="AY307" s="68" t="s">
        <v>1751</v>
      </c>
      <c r="AZ307" s="68" t="s">
        <v>1751</v>
      </c>
      <c r="BA307" s="68" t="s">
        <v>1751</v>
      </c>
      <c r="BB307" s="68" t="s">
        <v>1751</v>
      </c>
      <c r="BC307" s="68" t="s">
        <v>1751</v>
      </c>
      <c r="BD307" s="68" t="s">
        <v>1751</v>
      </c>
      <c r="BE307" s="68" t="s">
        <v>1751</v>
      </c>
      <c r="BF307" s="68" t="s">
        <v>1751</v>
      </c>
      <c r="BG307" s="68" t="s">
        <v>1751</v>
      </c>
      <c r="BH307" s="68" t="s">
        <v>1751</v>
      </c>
      <c r="BI307" s="68" t="s">
        <v>1751</v>
      </c>
      <c r="BJ307" s="68" t="s">
        <v>1751</v>
      </c>
      <c r="BK307" s="68" t="s">
        <v>1751</v>
      </c>
      <c r="BL307" s="68" t="s">
        <v>1751</v>
      </c>
      <c r="BM307" s="68" t="s">
        <v>1751</v>
      </c>
    </row>
    <row r="308" spans="1:65">
      <c r="A308" s="132">
        <v>45207</v>
      </c>
      <c r="B308" s="68">
        <v>5</v>
      </c>
      <c r="C308" s="68">
        <v>4</v>
      </c>
      <c r="D308" s="68">
        <v>2</v>
      </c>
      <c r="E308" s="68">
        <v>1</v>
      </c>
      <c r="F308" s="68">
        <v>1</v>
      </c>
      <c r="G308" s="68">
        <v>2</v>
      </c>
      <c r="H308" s="68">
        <v>1</v>
      </c>
      <c r="I308" s="68">
        <v>1</v>
      </c>
      <c r="J308" s="68">
        <v>1</v>
      </c>
      <c r="K308" s="68">
        <v>1</v>
      </c>
      <c r="L308" s="68">
        <v>2</v>
      </c>
      <c r="M308" s="68" t="s">
        <v>1751</v>
      </c>
      <c r="N308" s="68" t="s">
        <v>1751</v>
      </c>
      <c r="O308" s="68">
        <v>4</v>
      </c>
      <c r="P308" s="68" t="s">
        <v>1751</v>
      </c>
      <c r="Q308" s="68" t="s">
        <v>1751</v>
      </c>
      <c r="R308" s="68" t="s">
        <v>1751</v>
      </c>
      <c r="S308" s="68" t="s">
        <v>1751</v>
      </c>
      <c r="T308" s="68" t="s">
        <v>1751</v>
      </c>
      <c r="U308" s="68" t="s">
        <v>1751</v>
      </c>
      <c r="V308" s="68" t="s">
        <v>1751</v>
      </c>
      <c r="W308" s="68" t="s">
        <v>1751</v>
      </c>
      <c r="X308" s="68" t="s">
        <v>1751</v>
      </c>
      <c r="Y308" s="68" t="s">
        <v>1751</v>
      </c>
      <c r="Z308" s="68" t="s">
        <v>1751</v>
      </c>
      <c r="AA308" s="68" t="s">
        <v>1751</v>
      </c>
      <c r="AB308" s="68" t="s">
        <v>1751</v>
      </c>
      <c r="AC308" s="68" t="s">
        <v>1751</v>
      </c>
      <c r="AD308" s="68" t="s">
        <v>1751</v>
      </c>
      <c r="AE308" s="68">
        <v>5</v>
      </c>
      <c r="AF308" s="68" t="s">
        <v>1751</v>
      </c>
      <c r="AG308" s="68">
        <v>1</v>
      </c>
      <c r="AH308" s="68">
        <v>9</v>
      </c>
      <c r="AI308" s="68" t="s">
        <v>1751</v>
      </c>
      <c r="AJ308" s="68" t="s">
        <v>1751</v>
      </c>
      <c r="AK308" s="68" t="s">
        <v>1751</v>
      </c>
      <c r="AL308" s="68" t="s">
        <v>1751</v>
      </c>
      <c r="AM308" s="68" t="s">
        <v>1751</v>
      </c>
      <c r="AN308" s="68" t="s">
        <v>1751</v>
      </c>
      <c r="AO308" s="68" t="s">
        <v>1751</v>
      </c>
      <c r="AP308" s="68" t="s">
        <v>1751</v>
      </c>
      <c r="AQ308" s="68" t="s">
        <v>1751</v>
      </c>
      <c r="AR308" s="68">
        <v>5</v>
      </c>
      <c r="AS308" s="68" t="s">
        <v>1751</v>
      </c>
      <c r="AT308" s="68" t="s">
        <v>1751</v>
      </c>
      <c r="AU308" s="68" t="s">
        <v>1751</v>
      </c>
      <c r="AV308" s="68" t="s">
        <v>1751</v>
      </c>
      <c r="AW308" s="68" t="s">
        <v>1751</v>
      </c>
      <c r="AX308" s="68" t="s">
        <v>1751</v>
      </c>
      <c r="AY308" s="68" t="s">
        <v>1751</v>
      </c>
      <c r="AZ308" s="68" t="s">
        <v>1751</v>
      </c>
      <c r="BA308" s="68" t="s">
        <v>1751</v>
      </c>
      <c r="BB308" s="68" t="s">
        <v>1751</v>
      </c>
      <c r="BC308" s="68" t="s">
        <v>1751</v>
      </c>
      <c r="BD308" s="68" t="s">
        <v>1751</v>
      </c>
      <c r="BE308" s="68" t="s">
        <v>1751</v>
      </c>
      <c r="BF308" s="68" t="s">
        <v>1751</v>
      </c>
      <c r="BG308" s="68" t="s">
        <v>1751</v>
      </c>
      <c r="BH308" s="68" t="s">
        <v>1751</v>
      </c>
      <c r="BI308" s="68" t="s">
        <v>1751</v>
      </c>
      <c r="BJ308" s="68" t="s">
        <v>1751</v>
      </c>
      <c r="BK308" s="68" t="s">
        <v>1751</v>
      </c>
      <c r="BL308" s="68" t="s">
        <v>1751</v>
      </c>
      <c r="BM308" s="68" t="s">
        <v>1751</v>
      </c>
    </row>
    <row r="309" spans="1:65">
      <c r="A309" s="132">
        <v>45208</v>
      </c>
      <c r="B309" s="68">
        <v>1</v>
      </c>
      <c r="C309" s="68">
        <v>3</v>
      </c>
      <c r="D309" s="68" t="s">
        <v>1751</v>
      </c>
      <c r="E309" s="68">
        <v>1</v>
      </c>
      <c r="F309" s="68" t="s">
        <v>1751</v>
      </c>
      <c r="G309" s="68" t="s">
        <v>1751</v>
      </c>
      <c r="H309" s="68" t="s">
        <v>1751</v>
      </c>
      <c r="I309" s="68" t="s">
        <v>1751</v>
      </c>
      <c r="J309" s="68">
        <v>1</v>
      </c>
      <c r="K309" s="68">
        <v>1</v>
      </c>
      <c r="L309" s="68">
        <v>5</v>
      </c>
      <c r="M309" s="68" t="s">
        <v>1751</v>
      </c>
      <c r="N309" s="68" t="s">
        <v>1751</v>
      </c>
      <c r="O309" s="68">
        <v>2</v>
      </c>
      <c r="P309" s="68" t="s">
        <v>1751</v>
      </c>
      <c r="Q309" s="68">
        <v>1</v>
      </c>
      <c r="R309" s="68" t="s">
        <v>1751</v>
      </c>
      <c r="S309" s="68" t="s">
        <v>1751</v>
      </c>
      <c r="T309" s="68" t="s">
        <v>1751</v>
      </c>
      <c r="U309" s="68" t="s">
        <v>1751</v>
      </c>
      <c r="V309" s="68">
        <v>2</v>
      </c>
      <c r="W309" s="68" t="s">
        <v>1751</v>
      </c>
      <c r="X309" s="68" t="s">
        <v>1751</v>
      </c>
      <c r="Y309" s="68" t="s">
        <v>1751</v>
      </c>
      <c r="Z309" s="68" t="s">
        <v>1751</v>
      </c>
      <c r="AA309" s="68" t="s">
        <v>1751</v>
      </c>
      <c r="AB309" s="68" t="s">
        <v>1751</v>
      </c>
      <c r="AC309" s="68" t="s">
        <v>1751</v>
      </c>
      <c r="AD309" s="68" t="s">
        <v>1751</v>
      </c>
      <c r="AE309" s="68" t="s">
        <v>1751</v>
      </c>
      <c r="AF309" s="68" t="s">
        <v>1751</v>
      </c>
      <c r="AG309" s="68">
        <v>1</v>
      </c>
      <c r="AH309" s="68" t="s">
        <v>1751</v>
      </c>
      <c r="AI309" s="68" t="s">
        <v>1751</v>
      </c>
      <c r="AJ309" s="68">
        <v>5</v>
      </c>
      <c r="AK309" s="68" t="s">
        <v>1751</v>
      </c>
      <c r="AL309" s="68" t="s">
        <v>1751</v>
      </c>
      <c r="AM309" s="68" t="s">
        <v>1751</v>
      </c>
      <c r="AN309" s="68" t="s">
        <v>1751</v>
      </c>
      <c r="AO309" s="68" t="s">
        <v>1751</v>
      </c>
      <c r="AP309" s="68" t="s">
        <v>1751</v>
      </c>
      <c r="AQ309" s="68" t="s">
        <v>1751</v>
      </c>
      <c r="AR309" s="68">
        <v>2</v>
      </c>
      <c r="AS309" s="68" t="s">
        <v>1751</v>
      </c>
      <c r="AT309" s="68" t="s">
        <v>1751</v>
      </c>
      <c r="AU309" s="68" t="s">
        <v>1751</v>
      </c>
      <c r="AV309" s="68" t="s">
        <v>1751</v>
      </c>
      <c r="AW309" s="68" t="s">
        <v>1751</v>
      </c>
      <c r="AX309" s="68" t="s">
        <v>1751</v>
      </c>
      <c r="AY309" s="68" t="s">
        <v>1751</v>
      </c>
      <c r="AZ309" s="68" t="s">
        <v>1751</v>
      </c>
      <c r="BA309" s="68" t="s">
        <v>1751</v>
      </c>
      <c r="BB309" s="68" t="s">
        <v>1751</v>
      </c>
      <c r="BC309" s="68" t="s">
        <v>1751</v>
      </c>
      <c r="BD309" s="68" t="s">
        <v>1751</v>
      </c>
      <c r="BE309" s="68" t="s">
        <v>1751</v>
      </c>
      <c r="BF309" s="68" t="s">
        <v>1751</v>
      </c>
      <c r="BG309" s="68" t="s">
        <v>1751</v>
      </c>
      <c r="BH309" s="68" t="s">
        <v>1751</v>
      </c>
      <c r="BI309" s="68" t="s">
        <v>1751</v>
      </c>
      <c r="BJ309" s="68" t="s">
        <v>1751</v>
      </c>
      <c r="BK309" s="68" t="s">
        <v>1751</v>
      </c>
      <c r="BL309" s="68" t="s">
        <v>1751</v>
      </c>
      <c r="BM309" s="68" t="s">
        <v>1751</v>
      </c>
    </row>
    <row r="310" spans="1:65">
      <c r="A310" s="132">
        <v>45209</v>
      </c>
      <c r="B310" s="68">
        <v>1</v>
      </c>
      <c r="C310" s="68">
        <v>1</v>
      </c>
      <c r="D310" s="68" t="s">
        <v>1751</v>
      </c>
      <c r="E310" s="68">
        <v>3</v>
      </c>
      <c r="F310" s="68">
        <v>4</v>
      </c>
      <c r="G310" s="68" t="s">
        <v>1751</v>
      </c>
      <c r="H310" s="68">
        <v>1</v>
      </c>
      <c r="I310" s="68" t="s">
        <v>1751</v>
      </c>
      <c r="J310" s="68" t="s">
        <v>1751</v>
      </c>
      <c r="K310" s="68" t="s">
        <v>1751</v>
      </c>
      <c r="L310" s="68">
        <v>3</v>
      </c>
      <c r="M310" s="68" t="s">
        <v>1751</v>
      </c>
      <c r="N310" s="68" t="s">
        <v>1751</v>
      </c>
      <c r="O310" s="68" t="s">
        <v>1751</v>
      </c>
      <c r="P310" s="68" t="s">
        <v>1751</v>
      </c>
      <c r="Q310" s="68" t="s">
        <v>1751</v>
      </c>
      <c r="R310" s="68" t="s">
        <v>1751</v>
      </c>
      <c r="S310" s="68" t="s">
        <v>1751</v>
      </c>
      <c r="T310" s="68" t="s">
        <v>1751</v>
      </c>
      <c r="U310" s="68" t="s">
        <v>1751</v>
      </c>
      <c r="V310" s="68">
        <v>1</v>
      </c>
      <c r="W310" s="68" t="s">
        <v>1751</v>
      </c>
      <c r="X310" s="68" t="s">
        <v>1751</v>
      </c>
      <c r="Y310" s="68" t="s">
        <v>1751</v>
      </c>
      <c r="Z310" s="68" t="s">
        <v>1751</v>
      </c>
      <c r="AA310" s="68" t="s">
        <v>1751</v>
      </c>
      <c r="AB310" s="68" t="s">
        <v>1751</v>
      </c>
      <c r="AC310" s="68" t="s">
        <v>1751</v>
      </c>
      <c r="AD310" s="68" t="s">
        <v>1751</v>
      </c>
      <c r="AE310" s="68" t="s">
        <v>1751</v>
      </c>
      <c r="AF310" s="68" t="s">
        <v>1751</v>
      </c>
      <c r="AG310" s="68">
        <v>2</v>
      </c>
      <c r="AH310" s="68">
        <v>22</v>
      </c>
      <c r="AI310" s="68" t="s">
        <v>1751</v>
      </c>
      <c r="AJ310" s="68" t="s">
        <v>1751</v>
      </c>
      <c r="AK310" s="68" t="s">
        <v>1751</v>
      </c>
      <c r="AL310" s="68" t="s">
        <v>1751</v>
      </c>
      <c r="AM310" s="68" t="s">
        <v>1751</v>
      </c>
      <c r="AN310" s="68" t="s">
        <v>1751</v>
      </c>
      <c r="AO310" s="68" t="s">
        <v>1751</v>
      </c>
      <c r="AP310" s="68" t="s">
        <v>1751</v>
      </c>
      <c r="AQ310" s="68" t="s">
        <v>1751</v>
      </c>
      <c r="AR310" s="68" t="s">
        <v>1751</v>
      </c>
      <c r="AS310" s="68" t="s">
        <v>1751</v>
      </c>
      <c r="AT310" s="68" t="s">
        <v>1751</v>
      </c>
      <c r="AU310" s="68" t="s">
        <v>1751</v>
      </c>
      <c r="AV310" s="68" t="s">
        <v>1751</v>
      </c>
      <c r="AW310" s="68" t="s">
        <v>1751</v>
      </c>
      <c r="AX310" s="68" t="s">
        <v>1751</v>
      </c>
      <c r="AY310" s="68">
        <v>4</v>
      </c>
      <c r="AZ310" s="68" t="s">
        <v>1751</v>
      </c>
      <c r="BA310" s="68" t="s">
        <v>1751</v>
      </c>
      <c r="BB310" s="68" t="s">
        <v>1751</v>
      </c>
      <c r="BC310" s="68" t="s">
        <v>1751</v>
      </c>
      <c r="BD310" s="68" t="s">
        <v>1751</v>
      </c>
      <c r="BE310" s="68" t="s">
        <v>1751</v>
      </c>
      <c r="BF310" s="68" t="s">
        <v>1751</v>
      </c>
      <c r="BG310" s="68" t="s">
        <v>1751</v>
      </c>
      <c r="BH310" s="68" t="s">
        <v>1751</v>
      </c>
      <c r="BI310" s="68" t="s">
        <v>1751</v>
      </c>
      <c r="BJ310" s="68" t="s">
        <v>1751</v>
      </c>
      <c r="BK310" s="68" t="s">
        <v>1751</v>
      </c>
      <c r="BL310" s="68" t="s">
        <v>1751</v>
      </c>
      <c r="BM310" s="68" t="s">
        <v>1751</v>
      </c>
    </row>
    <row r="311" spans="1:65">
      <c r="A311" s="132">
        <v>45210</v>
      </c>
      <c r="B311" s="68" t="s">
        <v>1751</v>
      </c>
      <c r="C311" s="68" t="s">
        <v>1751</v>
      </c>
      <c r="D311" s="68" t="s">
        <v>1751</v>
      </c>
      <c r="E311" s="68" t="s">
        <v>1751</v>
      </c>
      <c r="F311" s="68" t="s">
        <v>1751</v>
      </c>
      <c r="G311" s="68">
        <v>2</v>
      </c>
      <c r="H311" s="68" t="s">
        <v>1751</v>
      </c>
      <c r="I311" s="68" t="s">
        <v>1751</v>
      </c>
      <c r="J311" s="68" t="s">
        <v>1751</v>
      </c>
      <c r="K311" s="68" t="s">
        <v>1751</v>
      </c>
      <c r="L311" s="68">
        <v>2</v>
      </c>
      <c r="M311" s="68" t="s">
        <v>1751</v>
      </c>
      <c r="N311" s="68" t="s">
        <v>1751</v>
      </c>
      <c r="O311" s="68">
        <v>1</v>
      </c>
      <c r="P311" s="68" t="s">
        <v>1751</v>
      </c>
      <c r="Q311" s="68" t="s">
        <v>1751</v>
      </c>
      <c r="R311" s="68" t="s">
        <v>1751</v>
      </c>
      <c r="S311" s="68" t="s">
        <v>1751</v>
      </c>
      <c r="T311" s="68" t="s">
        <v>1751</v>
      </c>
      <c r="U311" s="68">
        <v>1</v>
      </c>
      <c r="V311" s="68">
        <v>1</v>
      </c>
      <c r="W311" s="68" t="s">
        <v>1751</v>
      </c>
      <c r="X311" s="68" t="s">
        <v>1751</v>
      </c>
      <c r="Y311" s="68" t="s">
        <v>1751</v>
      </c>
      <c r="Z311" s="68" t="s">
        <v>1751</v>
      </c>
      <c r="AA311" s="68" t="s">
        <v>1751</v>
      </c>
      <c r="AB311" s="68" t="s">
        <v>1751</v>
      </c>
      <c r="AC311" s="68" t="s">
        <v>1751</v>
      </c>
      <c r="AD311" s="68">
        <v>2</v>
      </c>
      <c r="AE311" s="68" t="s">
        <v>1751</v>
      </c>
      <c r="AF311" s="68" t="s">
        <v>1751</v>
      </c>
      <c r="AG311" s="68">
        <v>2</v>
      </c>
      <c r="AH311" s="68">
        <v>6</v>
      </c>
      <c r="AI311" s="68" t="s">
        <v>1751</v>
      </c>
      <c r="AJ311" s="68" t="s">
        <v>1751</v>
      </c>
      <c r="AK311" s="68" t="s">
        <v>1751</v>
      </c>
      <c r="AL311" s="68" t="s">
        <v>1751</v>
      </c>
      <c r="AM311" s="68" t="s">
        <v>1751</v>
      </c>
      <c r="AN311" s="68" t="s">
        <v>1751</v>
      </c>
      <c r="AO311" s="68" t="s">
        <v>1751</v>
      </c>
      <c r="AP311" s="68" t="s">
        <v>1751</v>
      </c>
      <c r="AQ311" s="68" t="s">
        <v>1751</v>
      </c>
      <c r="AR311" s="68" t="s">
        <v>1751</v>
      </c>
      <c r="AS311" s="68" t="s">
        <v>1751</v>
      </c>
      <c r="AT311" s="68" t="s">
        <v>1751</v>
      </c>
      <c r="AU311" s="68" t="s">
        <v>1751</v>
      </c>
      <c r="AV311" s="68" t="s">
        <v>1751</v>
      </c>
      <c r="AW311" s="68" t="s">
        <v>1751</v>
      </c>
      <c r="AX311" s="68" t="s">
        <v>1751</v>
      </c>
      <c r="AY311" s="68" t="s">
        <v>1751</v>
      </c>
      <c r="AZ311" s="68" t="s">
        <v>1751</v>
      </c>
      <c r="BA311" s="68" t="s">
        <v>1751</v>
      </c>
      <c r="BB311" s="68" t="s">
        <v>1751</v>
      </c>
      <c r="BC311" s="68" t="s">
        <v>1751</v>
      </c>
      <c r="BD311" s="68" t="s">
        <v>1751</v>
      </c>
      <c r="BE311" s="68" t="s">
        <v>1751</v>
      </c>
      <c r="BF311" s="68" t="s">
        <v>1751</v>
      </c>
      <c r="BG311" s="68" t="s">
        <v>1751</v>
      </c>
      <c r="BH311" s="68" t="s">
        <v>1751</v>
      </c>
      <c r="BI311" s="68" t="s">
        <v>1751</v>
      </c>
      <c r="BJ311" s="68" t="s">
        <v>1751</v>
      </c>
      <c r="BK311" s="68" t="s">
        <v>1751</v>
      </c>
      <c r="BL311" s="68" t="s">
        <v>1751</v>
      </c>
      <c r="BM311" s="68" t="s">
        <v>1751</v>
      </c>
    </row>
    <row r="312" spans="1:65">
      <c r="A312" s="132">
        <v>45211</v>
      </c>
      <c r="B312" s="68" t="s">
        <v>1751</v>
      </c>
      <c r="C312" s="68" t="s">
        <v>1751</v>
      </c>
      <c r="D312" s="68" t="s">
        <v>1751</v>
      </c>
      <c r="E312" s="68" t="s">
        <v>1751</v>
      </c>
      <c r="F312" s="68" t="s">
        <v>1751</v>
      </c>
      <c r="G312" s="68">
        <v>2</v>
      </c>
      <c r="H312" s="68">
        <v>1</v>
      </c>
      <c r="I312" s="68" t="s">
        <v>1751</v>
      </c>
      <c r="J312" s="68" t="s">
        <v>1751</v>
      </c>
      <c r="K312" s="68" t="s">
        <v>1751</v>
      </c>
      <c r="L312" s="68">
        <v>1</v>
      </c>
      <c r="M312" s="68" t="s">
        <v>1751</v>
      </c>
      <c r="N312" s="68" t="s">
        <v>1751</v>
      </c>
      <c r="O312" s="68" t="s">
        <v>1751</v>
      </c>
      <c r="P312" s="68">
        <v>4</v>
      </c>
      <c r="Q312" s="68">
        <v>1</v>
      </c>
      <c r="R312" s="68" t="s">
        <v>1751</v>
      </c>
      <c r="S312" s="68" t="s">
        <v>1751</v>
      </c>
      <c r="T312" s="68" t="s">
        <v>1751</v>
      </c>
      <c r="U312" s="68" t="s">
        <v>1751</v>
      </c>
      <c r="V312" s="68">
        <v>3</v>
      </c>
      <c r="W312" s="68" t="s">
        <v>1751</v>
      </c>
      <c r="X312" s="68" t="s">
        <v>1751</v>
      </c>
      <c r="Y312" s="68" t="s">
        <v>1751</v>
      </c>
      <c r="Z312" s="68" t="s">
        <v>1751</v>
      </c>
      <c r="AA312" s="68" t="s">
        <v>1751</v>
      </c>
      <c r="AB312" s="68" t="s">
        <v>1751</v>
      </c>
      <c r="AC312" s="68" t="s">
        <v>1751</v>
      </c>
      <c r="AD312" s="68">
        <v>2</v>
      </c>
      <c r="AE312" s="68">
        <v>2</v>
      </c>
      <c r="AF312" s="68" t="s">
        <v>1751</v>
      </c>
      <c r="AG312" s="68">
        <v>2</v>
      </c>
      <c r="AH312" s="68">
        <v>8</v>
      </c>
      <c r="AI312" s="68" t="s">
        <v>1751</v>
      </c>
      <c r="AJ312" s="68">
        <v>4</v>
      </c>
      <c r="AK312" s="68">
        <v>3</v>
      </c>
      <c r="AL312" s="68" t="s">
        <v>1751</v>
      </c>
      <c r="AM312" s="68" t="s">
        <v>1751</v>
      </c>
      <c r="AN312" s="68" t="s">
        <v>1751</v>
      </c>
      <c r="AO312" s="68" t="s">
        <v>1751</v>
      </c>
      <c r="AP312" s="68" t="s">
        <v>1751</v>
      </c>
      <c r="AQ312" s="68" t="s">
        <v>1751</v>
      </c>
      <c r="AR312" s="68" t="s">
        <v>1751</v>
      </c>
      <c r="AS312" s="68" t="s">
        <v>1751</v>
      </c>
      <c r="AT312" s="68" t="s">
        <v>1751</v>
      </c>
      <c r="AU312" s="68" t="s">
        <v>1751</v>
      </c>
      <c r="AV312" s="68" t="s">
        <v>1751</v>
      </c>
      <c r="AW312" s="68" t="s">
        <v>1751</v>
      </c>
      <c r="AX312" s="68" t="s">
        <v>1751</v>
      </c>
      <c r="AY312" s="68" t="s">
        <v>1751</v>
      </c>
      <c r="AZ312" s="68" t="s">
        <v>1751</v>
      </c>
      <c r="BA312" s="68" t="s">
        <v>1751</v>
      </c>
      <c r="BB312" s="68" t="s">
        <v>1751</v>
      </c>
      <c r="BC312" s="68" t="s">
        <v>1751</v>
      </c>
      <c r="BD312" s="68" t="s">
        <v>1751</v>
      </c>
      <c r="BE312" s="68" t="s">
        <v>1751</v>
      </c>
      <c r="BF312" s="68" t="s">
        <v>1751</v>
      </c>
      <c r="BG312" s="68" t="s">
        <v>1751</v>
      </c>
      <c r="BH312" s="68" t="s">
        <v>1751</v>
      </c>
      <c r="BI312" s="68" t="s">
        <v>1751</v>
      </c>
      <c r="BJ312" s="68" t="s">
        <v>1751</v>
      </c>
      <c r="BK312" s="68" t="s">
        <v>1751</v>
      </c>
      <c r="BL312" s="68" t="s">
        <v>1751</v>
      </c>
      <c r="BM312" s="68" t="s">
        <v>1751</v>
      </c>
    </row>
    <row r="313" spans="1:65">
      <c r="A313" s="132">
        <v>45212</v>
      </c>
      <c r="B313" s="68" t="s">
        <v>1751</v>
      </c>
      <c r="C313" s="68" t="s">
        <v>1751</v>
      </c>
      <c r="D313" s="68" t="s">
        <v>1751</v>
      </c>
      <c r="E313" s="68" t="s">
        <v>1751</v>
      </c>
      <c r="F313" s="68" t="s">
        <v>1751</v>
      </c>
      <c r="G313" s="68" t="s">
        <v>1751</v>
      </c>
      <c r="H313" s="68" t="s">
        <v>1751</v>
      </c>
      <c r="I313" s="68" t="s">
        <v>1751</v>
      </c>
      <c r="J313" s="68" t="s">
        <v>1751</v>
      </c>
      <c r="K313" s="68" t="s">
        <v>1751</v>
      </c>
      <c r="L313" s="68" t="s">
        <v>1751</v>
      </c>
      <c r="M313" s="68" t="s">
        <v>1751</v>
      </c>
      <c r="N313" s="68" t="s">
        <v>1751</v>
      </c>
      <c r="O313" s="68" t="s">
        <v>1751</v>
      </c>
      <c r="P313" s="68" t="s">
        <v>1751</v>
      </c>
      <c r="Q313" s="68" t="s">
        <v>1751</v>
      </c>
      <c r="R313" s="68" t="s">
        <v>1751</v>
      </c>
      <c r="S313" s="68" t="s">
        <v>1751</v>
      </c>
      <c r="T313" s="68" t="s">
        <v>1751</v>
      </c>
      <c r="U313" s="68" t="s">
        <v>1751</v>
      </c>
      <c r="V313" s="68" t="s">
        <v>1751</v>
      </c>
      <c r="W313" s="68" t="s">
        <v>1751</v>
      </c>
      <c r="X313" s="68" t="s">
        <v>1751</v>
      </c>
      <c r="Y313" s="68" t="s">
        <v>1751</v>
      </c>
      <c r="Z313" s="68" t="s">
        <v>1751</v>
      </c>
      <c r="AA313" s="68" t="s">
        <v>1751</v>
      </c>
      <c r="AB313" s="68" t="s">
        <v>1751</v>
      </c>
      <c r="AC313" s="68" t="s">
        <v>1751</v>
      </c>
      <c r="AD313" s="68" t="s">
        <v>1751</v>
      </c>
      <c r="AE313" s="68" t="s">
        <v>1751</v>
      </c>
      <c r="AF313" s="68" t="s">
        <v>1751</v>
      </c>
      <c r="AG313" s="68" t="s">
        <v>1751</v>
      </c>
      <c r="AH313" s="68" t="s">
        <v>1751</v>
      </c>
      <c r="AI313" s="68" t="s">
        <v>1751</v>
      </c>
      <c r="AJ313" s="68" t="s">
        <v>1751</v>
      </c>
      <c r="AK313" s="68" t="s">
        <v>1751</v>
      </c>
      <c r="AL313" s="68" t="s">
        <v>1751</v>
      </c>
      <c r="AM313" s="68" t="s">
        <v>1751</v>
      </c>
      <c r="AN313" s="68" t="s">
        <v>1751</v>
      </c>
      <c r="AO313" s="68" t="s">
        <v>1751</v>
      </c>
      <c r="AP313" s="68" t="s">
        <v>1751</v>
      </c>
      <c r="AQ313" s="68" t="s">
        <v>1751</v>
      </c>
      <c r="AR313" s="68" t="s">
        <v>1751</v>
      </c>
      <c r="AS313" s="68" t="s">
        <v>1751</v>
      </c>
      <c r="AT313" s="68" t="s">
        <v>1751</v>
      </c>
      <c r="AU313" s="68" t="s">
        <v>1751</v>
      </c>
      <c r="AV313" s="68" t="s">
        <v>1751</v>
      </c>
      <c r="AW313" s="68" t="s">
        <v>1751</v>
      </c>
      <c r="AX313" s="68" t="s">
        <v>1751</v>
      </c>
      <c r="AY313" s="68" t="s">
        <v>1751</v>
      </c>
      <c r="AZ313" s="68" t="s">
        <v>1751</v>
      </c>
      <c r="BA313" s="68" t="s">
        <v>1751</v>
      </c>
      <c r="BB313" s="68" t="s">
        <v>1751</v>
      </c>
      <c r="BC313" s="68" t="s">
        <v>1751</v>
      </c>
      <c r="BD313" s="68" t="s">
        <v>1751</v>
      </c>
      <c r="BE313" s="68" t="s">
        <v>1751</v>
      </c>
      <c r="BF313" s="68" t="s">
        <v>1751</v>
      </c>
      <c r="BG313" s="68" t="s">
        <v>1751</v>
      </c>
      <c r="BH313" s="68" t="s">
        <v>1751</v>
      </c>
      <c r="BI313" s="68" t="s">
        <v>1751</v>
      </c>
      <c r="BJ313" s="68" t="s">
        <v>1751</v>
      </c>
      <c r="BK313" s="68" t="s">
        <v>1751</v>
      </c>
      <c r="BL313" s="68" t="s">
        <v>1751</v>
      </c>
      <c r="BM313" s="68" t="s">
        <v>1751</v>
      </c>
    </row>
    <row r="314" spans="1:65">
      <c r="A314" s="132">
        <v>45213</v>
      </c>
      <c r="B314" s="68" t="s">
        <v>1751</v>
      </c>
      <c r="C314" s="68" t="s">
        <v>1751</v>
      </c>
      <c r="D314" s="68" t="s">
        <v>1751</v>
      </c>
      <c r="E314" s="68" t="s">
        <v>1751</v>
      </c>
      <c r="F314" s="68" t="s">
        <v>1751</v>
      </c>
      <c r="G314" s="68" t="s">
        <v>1751</v>
      </c>
      <c r="H314" s="68" t="s">
        <v>1751</v>
      </c>
      <c r="I314" s="68" t="s">
        <v>1751</v>
      </c>
      <c r="J314" s="68" t="s">
        <v>1751</v>
      </c>
      <c r="K314" s="68" t="s">
        <v>1751</v>
      </c>
      <c r="L314" s="68" t="s">
        <v>1751</v>
      </c>
      <c r="M314" s="68" t="s">
        <v>1751</v>
      </c>
      <c r="N314" s="68" t="s">
        <v>1751</v>
      </c>
      <c r="O314" s="68" t="s">
        <v>1751</v>
      </c>
      <c r="P314" s="68" t="s">
        <v>1751</v>
      </c>
      <c r="Q314" s="68" t="s">
        <v>1751</v>
      </c>
      <c r="R314" s="68" t="s">
        <v>1751</v>
      </c>
      <c r="S314" s="68" t="s">
        <v>1751</v>
      </c>
      <c r="T314" s="68" t="s">
        <v>1751</v>
      </c>
      <c r="U314" s="68" t="s">
        <v>1751</v>
      </c>
      <c r="V314" s="68" t="s">
        <v>1751</v>
      </c>
      <c r="W314" s="68" t="s">
        <v>1751</v>
      </c>
      <c r="X314" s="68" t="s">
        <v>1751</v>
      </c>
      <c r="Y314" s="68" t="s">
        <v>1751</v>
      </c>
      <c r="Z314" s="68" t="s">
        <v>1751</v>
      </c>
      <c r="AA314" s="68" t="s">
        <v>1751</v>
      </c>
      <c r="AB314" s="68" t="s">
        <v>1751</v>
      </c>
      <c r="AC314" s="68" t="s">
        <v>1751</v>
      </c>
      <c r="AD314" s="68" t="s">
        <v>1751</v>
      </c>
      <c r="AE314" s="68" t="s">
        <v>1751</v>
      </c>
      <c r="AF314" s="68" t="s">
        <v>1751</v>
      </c>
      <c r="AG314" s="68" t="s">
        <v>1751</v>
      </c>
      <c r="AH314" s="68" t="s">
        <v>1751</v>
      </c>
      <c r="AI314" s="68" t="s">
        <v>1751</v>
      </c>
      <c r="AJ314" s="68" t="s">
        <v>1751</v>
      </c>
      <c r="AK314" s="68" t="s">
        <v>1751</v>
      </c>
      <c r="AL314" s="68" t="s">
        <v>1751</v>
      </c>
      <c r="AM314" s="68" t="s">
        <v>1751</v>
      </c>
      <c r="AN314" s="68" t="s">
        <v>1751</v>
      </c>
      <c r="AO314" s="68" t="s">
        <v>1751</v>
      </c>
      <c r="AP314" s="68" t="s">
        <v>1751</v>
      </c>
      <c r="AQ314" s="68" t="s">
        <v>1751</v>
      </c>
      <c r="AR314" s="68" t="s">
        <v>1751</v>
      </c>
      <c r="AS314" s="68" t="s">
        <v>1751</v>
      </c>
      <c r="AT314" s="68" t="s">
        <v>1751</v>
      </c>
      <c r="AU314" s="68" t="s">
        <v>1751</v>
      </c>
      <c r="AV314" s="68" t="s">
        <v>1751</v>
      </c>
      <c r="AW314" s="68" t="s">
        <v>1751</v>
      </c>
      <c r="AX314" s="68" t="s">
        <v>1751</v>
      </c>
      <c r="AY314" s="68" t="s">
        <v>1751</v>
      </c>
      <c r="AZ314" s="68" t="s">
        <v>1751</v>
      </c>
      <c r="BA314" s="68" t="s">
        <v>1751</v>
      </c>
      <c r="BB314" s="68" t="s">
        <v>1751</v>
      </c>
      <c r="BC314" s="68" t="s">
        <v>1751</v>
      </c>
      <c r="BD314" s="68" t="s">
        <v>1751</v>
      </c>
      <c r="BE314" s="68" t="s">
        <v>1751</v>
      </c>
      <c r="BF314" s="68" t="s">
        <v>1751</v>
      </c>
      <c r="BG314" s="68" t="s">
        <v>1751</v>
      </c>
      <c r="BH314" s="68" t="s">
        <v>1751</v>
      </c>
      <c r="BI314" s="68" t="s">
        <v>1751</v>
      </c>
      <c r="BJ314" s="68" t="s">
        <v>1751</v>
      </c>
      <c r="BK314" s="68" t="s">
        <v>1751</v>
      </c>
      <c r="BL314" s="68" t="s">
        <v>1751</v>
      </c>
      <c r="BM314" s="68" t="s">
        <v>1751</v>
      </c>
    </row>
    <row r="315" spans="1:65">
      <c r="A315" s="132">
        <v>45214</v>
      </c>
      <c r="B315" s="68" t="s">
        <v>1751</v>
      </c>
      <c r="C315" s="68" t="s">
        <v>1751</v>
      </c>
      <c r="D315" s="68" t="s">
        <v>1751</v>
      </c>
      <c r="E315" s="68" t="s">
        <v>1751</v>
      </c>
      <c r="F315" s="68" t="s">
        <v>1751</v>
      </c>
      <c r="G315" s="68" t="s">
        <v>1751</v>
      </c>
      <c r="H315" s="68" t="s">
        <v>1751</v>
      </c>
      <c r="I315" s="68" t="s">
        <v>1751</v>
      </c>
      <c r="J315" s="68" t="s">
        <v>1751</v>
      </c>
      <c r="K315" s="68" t="s">
        <v>1751</v>
      </c>
      <c r="L315" s="68" t="s">
        <v>1751</v>
      </c>
      <c r="M315" s="68" t="s">
        <v>1751</v>
      </c>
      <c r="N315" s="68" t="s">
        <v>1751</v>
      </c>
      <c r="O315" s="68" t="s">
        <v>1751</v>
      </c>
      <c r="P315" s="68" t="s">
        <v>1751</v>
      </c>
      <c r="Q315" s="68" t="s">
        <v>1751</v>
      </c>
      <c r="R315" s="68" t="s">
        <v>1751</v>
      </c>
      <c r="S315" s="68" t="s">
        <v>1751</v>
      </c>
      <c r="T315" s="68" t="s">
        <v>1751</v>
      </c>
      <c r="U315" s="68" t="s">
        <v>1751</v>
      </c>
      <c r="V315" s="68" t="s">
        <v>1751</v>
      </c>
      <c r="W315" s="68" t="s">
        <v>1751</v>
      </c>
      <c r="X315" s="68" t="s">
        <v>1751</v>
      </c>
      <c r="Y315" s="68" t="s">
        <v>1751</v>
      </c>
      <c r="Z315" s="68" t="s">
        <v>1751</v>
      </c>
      <c r="AA315" s="68" t="s">
        <v>1751</v>
      </c>
      <c r="AB315" s="68" t="s">
        <v>1751</v>
      </c>
      <c r="AC315" s="68" t="s">
        <v>1751</v>
      </c>
      <c r="AD315" s="68" t="s">
        <v>1751</v>
      </c>
      <c r="AE315" s="68" t="s">
        <v>1751</v>
      </c>
      <c r="AF315" s="68" t="s">
        <v>1751</v>
      </c>
      <c r="AG315" s="68" t="s">
        <v>1751</v>
      </c>
      <c r="AH315" s="68" t="s">
        <v>1751</v>
      </c>
      <c r="AI315" s="68" t="s">
        <v>1751</v>
      </c>
      <c r="AJ315" s="68" t="s">
        <v>1751</v>
      </c>
      <c r="AK315" s="68" t="s">
        <v>1751</v>
      </c>
      <c r="AL315" s="68" t="s">
        <v>1751</v>
      </c>
      <c r="AM315" s="68" t="s">
        <v>1751</v>
      </c>
      <c r="AN315" s="68" t="s">
        <v>1751</v>
      </c>
      <c r="AO315" s="68" t="s">
        <v>1751</v>
      </c>
      <c r="AP315" s="68" t="s">
        <v>1751</v>
      </c>
      <c r="AQ315" s="68" t="s">
        <v>1751</v>
      </c>
      <c r="AR315" s="68" t="s">
        <v>1751</v>
      </c>
      <c r="AS315" s="68" t="s">
        <v>1751</v>
      </c>
      <c r="AT315" s="68" t="s">
        <v>1751</v>
      </c>
      <c r="AU315" s="68" t="s">
        <v>1751</v>
      </c>
      <c r="AV315" s="68" t="s">
        <v>1751</v>
      </c>
      <c r="AW315" s="68" t="s">
        <v>1751</v>
      </c>
      <c r="AX315" s="68" t="s">
        <v>1751</v>
      </c>
      <c r="AY315" s="68" t="s">
        <v>1751</v>
      </c>
      <c r="AZ315" s="68" t="s">
        <v>1751</v>
      </c>
      <c r="BA315" s="68" t="s">
        <v>1751</v>
      </c>
      <c r="BB315" s="68" t="s">
        <v>1751</v>
      </c>
      <c r="BC315" s="68" t="s">
        <v>1751</v>
      </c>
      <c r="BD315" s="68" t="s">
        <v>1751</v>
      </c>
      <c r="BE315" s="68" t="s">
        <v>1751</v>
      </c>
      <c r="BF315" s="68" t="s">
        <v>1751</v>
      </c>
      <c r="BG315" s="68" t="s">
        <v>1751</v>
      </c>
      <c r="BH315" s="68" t="s">
        <v>1751</v>
      </c>
      <c r="BI315" s="68" t="s">
        <v>1751</v>
      </c>
      <c r="BJ315" s="68" t="s">
        <v>1751</v>
      </c>
      <c r="BK315" s="68" t="s">
        <v>1751</v>
      </c>
      <c r="BL315" s="68" t="s">
        <v>1751</v>
      </c>
      <c r="BM315" s="68" t="s">
        <v>1751</v>
      </c>
    </row>
    <row r="316" spans="1:65">
      <c r="A316" s="132">
        <v>45215</v>
      </c>
      <c r="B316" s="68" t="s">
        <v>1751</v>
      </c>
      <c r="C316" s="68" t="s">
        <v>1751</v>
      </c>
      <c r="D316" s="68" t="s">
        <v>1751</v>
      </c>
      <c r="E316" s="68" t="s">
        <v>1751</v>
      </c>
      <c r="F316" s="68">
        <v>2</v>
      </c>
      <c r="G316" s="68">
        <v>2</v>
      </c>
      <c r="H316" s="68" t="s">
        <v>1751</v>
      </c>
      <c r="I316" s="68" t="s">
        <v>1751</v>
      </c>
      <c r="J316" s="68" t="s">
        <v>1751</v>
      </c>
      <c r="K316" s="68" t="s">
        <v>1751</v>
      </c>
      <c r="L316" s="68">
        <v>3</v>
      </c>
      <c r="M316" s="68" t="s">
        <v>1751</v>
      </c>
      <c r="N316" s="68" t="s">
        <v>1751</v>
      </c>
      <c r="O316" s="68" t="s">
        <v>1751</v>
      </c>
      <c r="P316" s="68" t="s">
        <v>1751</v>
      </c>
      <c r="Q316" s="68" t="s">
        <v>1751</v>
      </c>
      <c r="R316" s="68" t="s">
        <v>1751</v>
      </c>
      <c r="S316" s="68" t="s">
        <v>1751</v>
      </c>
      <c r="T316" s="68" t="s">
        <v>1751</v>
      </c>
      <c r="U316" s="68">
        <v>1</v>
      </c>
      <c r="V316" s="68" t="s">
        <v>1751</v>
      </c>
      <c r="W316" s="68" t="s">
        <v>1751</v>
      </c>
      <c r="X316" s="68" t="s">
        <v>1751</v>
      </c>
      <c r="Y316" s="68" t="s">
        <v>1751</v>
      </c>
      <c r="Z316" s="68" t="s">
        <v>1751</v>
      </c>
      <c r="AA316" s="68" t="s">
        <v>1751</v>
      </c>
      <c r="AB316" s="68" t="s">
        <v>1751</v>
      </c>
      <c r="AC316" s="68" t="s">
        <v>1751</v>
      </c>
      <c r="AD316" s="68" t="s">
        <v>1751</v>
      </c>
      <c r="AE316" s="68" t="s">
        <v>1751</v>
      </c>
      <c r="AF316" s="68" t="s">
        <v>1751</v>
      </c>
      <c r="AG316" s="68">
        <v>2</v>
      </c>
      <c r="AH316" s="68">
        <v>7</v>
      </c>
      <c r="AI316" s="68" t="s">
        <v>1751</v>
      </c>
      <c r="AJ316" s="68" t="s">
        <v>1751</v>
      </c>
      <c r="AK316" s="68">
        <v>3</v>
      </c>
      <c r="AL316" s="68" t="s">
        <v>1751</v>
      </c>
      <c r="AM316" s="68" t="s">
        <v>1751</v>
      </c>
      <c r="AN316" s="68" t="s">
        <v>1751</v>
      </c>
      <c r="AO316" s="68" t="s">
        <v>1751</v>
      </c>
      <c r="AP316" s="68" t="s">
        <v>1751</v>
      </c>
      <c r="AQ316" s="68" t="s">
        <v>1751</v>
      </c>
      <c r="AR316" s="68" t="s">
        <v>1751</v>
      </c>
      <c r="AS316" s="68" t="s">
        <v>1751</v>
      </c>
      <c r="AT316" s="68" t="s">
        <v>1751</v>
      </c>
      <c r="AU316" s="68" t="s">
        <v>1751</v>
      </c>
      <c r="AV316" s="68" t="s">
        <v>1751</v>
      </c>
      <c r="AW316" s="68" t="s">
        <v>1751</v>
      </c>
      <c r="AX316" s="68" t="s">
        <v>1751</v>
      </c>
      <c r="AY316" s="68" t="s">
        <v>1751</v>
      </c>
      <c r="AZ316" s="68">
        <v>1</v>
      </c>
      <c r="BA316" s="68" t="s">
        <v>1751</v>
      </c>
      <c r="BB316" s="68" t="s">
        <v>1751</v>
      </c>
      <c r="BC316" s="68" t="s">
        <v>1751</v>
      </c>
      <c r="BD316" s="68" t="s">
        <v>1751</v>
      </c>
      <c r="BE316" s="68" t="s">
        <v>1751</v>
      </c>
      <c r="BF316" s="68" t="s">
        <v>1751</v>
      </c>
      <c r="BG316" s="68" t="s">
        <v>1751</v>
      </c>
      <c r="BH316" s="68" t="s">
        <v>1751</v>
      </c>
      <c r="BI316" s="68" t="s">
        <v>1751</v>
      </c>
      <c r="BJ316" s="68" t="s">
        <v>1751</v>
      </c>
      <c r="BK316" s="68" t="s">
        <v>1751</v>
      </c>
      <c r="BL316" s="68" t="s">
        <v>1751</v>
      </c>
      <c r="BM316" s="68" t="s">
        <v>1751</v>
      </c>
    </row>
    <row r="317" spans="1:65">
      <c r="A317" s="132">
        <v>45216</v>
      </c>
      <c r="B317" s="68" t="s">
        <v>1751</v>
      </c>
      <c r="C317" s="68" t="s">
        <v>1751</v>
      </c>
      <c r="D317" s="68" t="s">
        <v>1751</v>
      </c>
      <c r="E317" s="68" t="s">
        <v>1751</v>
      </c>
      <c r="F317" s="68">
        <v>3</v>
      </c>
      <c r="G317" s="68">
        <v>1</v>
      </c>
      <c r="H317" s="68">
        <v>2</v>
      </c>
      <c r="I317" s="68" t="s">
        <v>1751</v>
      </c>
      <c r="J317" s="68" t="s">
        <v>1751</v>
      </c>
      <c r="K317" s="68" t="s">
        <v>1751</v>
      </c>
      <c r="L317" s="68">
        <v>4</v>
      </c>
      <c r="M317" s="68" t="s">
        <v>1751</v>
      </c>
      <c r="N317" s="68" t="s">
        <v>1751</v>
      </c>
      <c r="O317" s="68">
        <v>1</v>
      </c>
      <c r="P317" s="68" t="s">
        <v>1751</v>
      </c>
      <c r="Q317" s="68" t="s">
        <v>1751</v>
      </c>
      <c r="R317" s="68" t="s">
        <v>1751</v>
      </c>
      <c r="S317" s="68" t="s">
        <v>1751</v>
      </c>
      <c r="T317" s="68" t="s">
        <v>1751</v>
      </c>
      <c r="U317" s="68">
        <v>1</v>
      </c>
      <c r="V317" s="68" t="s">
        <v>1751</v>
      </c>
      <c r="W317" s="68">
        <v>1</v>
      </c>
      <c r="X317" s="68" t="s">
        <v>1751</v>
      </c>
      <c r="Y317" s="68" t="s">
        <v>1751</v>
      </c>
      <c r="Z317" s="68" t="s">
        <v>1751</v>
      </c>
      <c r="AA317" s="68" t="s">
        <v>1751</v>
      </c>
      <c r="AB317" s="68" t="s">
        <v>1751</v>
      </c>
      <c r="AC317" s="68">
        <v>3</v>
      </c>
      <c r="AD317" s="68" t="s">
        <v>1751</v>
      </c>
      <c r="AE317" s="68" t="s">
        <v>1751</v>
      </c>
      <c r="AF317" s="68" t="s">
        <v>1751</v>
      </c>
      <c r="AG317" s="68" t="s">
        <v>1751</v>
      </c>
      <c r="AH317" s="68">
        <v>5</v>
      </c>
      <c r="AI317" s="68" t="s">
        <v>1751</v>
      </c>
      <c r="AJ317" s="68" t="s">
        <v>1751</v>
      </c>
      <c r="AK317" s="68">
        <v>5</v>
      </c>
      <c r="AL317" s="68" t="s">
        <v>1751</v>
      </c>
      <c r="AM317" s="68" t="s">
        <v>1751</v>
      </c>
      <c r="AN317" s="68" t="s">
        <v>1751</v>
      </c>
      <c r="AO317" s="68" t="s">
        <v>1751</v>
      </c>
      <c r="AP317" s="68" t="s">
        <v>1751</v>
      </c>
      <c r="AQ317" s="68" t="s">
        <v>1751</v>
      </c>
      <c r="AR317" s="68">
        <v>1</v>
      </c>
      <c r="AS317" s="68" t="s">
        <v>1751</v>
      </c>
      <c r="AT317" s="68" t="s">
        <v>1751</v>
      </c>
      <c r="AU317" s="68" t="s">
        <v>1751</v>
      </c>
      <c r="AV317" s="68" t="s">
        <v>1751</v>
      </c>
      <c r="AW317" s="68" t="s">
        <v>1751</v>
      </c>
      <c r="AX317" s="68" t="s">
        <v>1751</v>
      </c>
      <c r="AY317" s="68" t="s">
        <v>1751</v>
      </c>
      <c r="AZ317" s="68">
        <v>2</v>
      </c>
      <c r="BA317" s="68" t="s">
        <v>1751</v>
      </c>
      <c r="BB317" s="68" t="s">
        <v>1751</v>
      </c>
      <c r="BC317" s="68" t="s">
        <v>1751</v>
      </c>
      <c r="BD317" s="68" t="s">
        <v>1751</v>
      </c>
      <c r="BE317" s="68" t="s">
        <v>1751</v>
      </c>
      <c r="BF317" s="68" t="s">
        <v>1751</v>
      </c>
      <c r="BG317" s="68" t="s">
        <v>1751</v>
      </c>
      <c r="BH317" s="68" t="s">
        <v>1751</v>
      </c>
      <c r="BI317" s="68" t="s">
        <v>1751</v>
      </c>
      <c r="BJ317" s="68" t="s">
        <v>1751</v>
      </c>
      <c r="BK317" s="68" t="s">
        <v>1751</v>
      </c>
      <c r="BL317" s="68" t="s">
        <v>1751</v>
      </c>
      <c r="BM317" s="68" t="s">
        <v>1751</v>
      </c>
    </row>
    <row r="318" spans="1:65">
      <c r="A318" s="132">
        <v>45217</v>
      </c>
      <c r="B318" s="68" t="s">
        <v>1751</v>
      </c>
      <c r="C318" s="68" t="s">
        <v>1751</v>
      </c>
      <c r="D318" s="68" t="s">
        <v>1751</v>
      </c>
      <c r="E318" s="68" t="s">
        <v>1751</v>
      </c>
      <c r="F318" s="68">
        <v>1</v>
      </c>
      <c r="G318" s="68" t="s">
        <v>1751</v>
      </c>
      <c r="H318" s="68" t="s">
        <v>1751</v>
      </c>
      <c r="I318" s="68">
        <v>1</v>
      </c>
      <c r="J318" s="68" t="s">
        <v>1751</v>
      </c>
      <c r="K318" s="68" t="s">
        <v>1751</v>
      </c>
      <c r="L318" s="68" t="s">
        <v>1751</v>
      </c>
      <c r="M318" s="68" t="s">
        <v>1751</v>
      </c>
      <c r="N318" s="68" t="s">
        <v>1751</v>
      </c>
      <c r="O318" s="68" t="s">
        <v>1751</v>
      </c>
      <c r="P318" s="68" t="s">
        <v>1751</v>
      </c>
      <c r="Q318" s="68" t="s">
        <v>1751</v>
      </c>
      <c r="R318" s="68" t="s">
        <v>1751</v>
      </c>
      <c r="S318" s="68" t="s">
        <v>1751</v>
      </c>
      <c r="T318" s="68" t="s">
        <v>1751</v>
      </c>
      <c r="U318" s="68">
        <v>5</v>
      </c>
      <c r="V318" s="68" t="s">
        <v>1751</v>
      </c>
      <c r="W318" s="68" t="s">
        <v>1751</v>
      </c>
      <c r="X318" s="68" t="s">
        <v>1751</v>
      </c>
      <c r="Y318" s="68" t="s">
        <v>1751</v>
      </c>
      <c r="Z318" s="68" t="s">
        <v>1751</v>
      </c>
      <c r="AA318" s="68" t="s">
        <v>1751</v>
      </c>
      <c r="AB318" s="68" t="s">
        <v>1751</v>
      </c>
      <c r="AC318" s="68">
        <v>2</v>
      </c>
      <c r="AD318" s="68" t="s">
        <v>1751</v>
      </c>
      <c r="AE318" s="68" t="s">
        <v>1751</v>
      </c>
      <c r="AF318" s="68" t="s">
        <v>1751</v>
      </c>
      <c r="AG318" s="68" t="s">
        <v>1751</v>
      </c>
      <c r="AH318" s="68">
        <v>5</v>
      </c>
      <c r="AI318" s="68" t="s">
        <v>1751</v>
      </c>
      <c r="AJ318" s="68">
        <v>1</v>
      </c>
      <c r="AK318" s="68" t="s">
        <v>1751</v>
      </c>
      <c r="AL318" s="68" t="s">
        <v>1751</v>
      </c>
      <c r="AM318" s="68" t="s">
        <v>1751</v>
      </c>
      <c r="AN318" s="68" t="s">
        <v>1751</v>
      </c>
      <c r="AO318" s="68" t="s">
        <v>1751</v>
      </c>
      <c r="AP318" s="68" t="s">
        <v>1751</v>
      </c>
      <c r="AQ318" s="68" t="s">
        <v>1751</v>
      </c>
      <c r="AR318" s="68">
        <v>1</v>
      </c>
      <c r="AS318" s="68" t="s">
        <v>1751</v>
      </c>
      <c r="AT318" s="68" t="s">
        <v>1751</v>
      </c>
      <c r="AU318" s="68" t="s">
        <v>1751</v>
      </c>
      <c r="AV318" s="68" t="s">
        <v>1751</v>
      </c>
      <c r="AW318" s="68" t="s">
        <v>1751</v>
      </c>
      <c r="AX318" s="68" t="s">
        <v>1751</v>
      </c>
      <c r="AY318" s="68">
        <v>2</v>
      </c>
      <c r="AZ318" s="68" t="s">
        <v>1751</v>
      </c>
      <c r="BA318" s="68" t="s">
        <v>1751</v>
      </c>
      <c r="BB318" s="68" t="s">
        <v>1751</v>
      </c>
      <c r="BC318" s="68" t="s">
        <v>1751</v>
      </c>
      <c r="BD318" s="68" t="s">
        <v>1751</v>
      </c>
      <c r="BE318" s="68" t="s">
        <v>1751</v>
      </c>
      <c r="BF318" s="68" t="s">
        <v>1751</v>
      </c>
      <c r="BG318" s="68" t="s">
        <v>1751</v>
      </c>
      <c r="BH318" s="68" t="s">
        <v>1751</v>
      </c>
      <c r="BI318" s="68" t="s">
        <v>1751</v>
      </c>
      <c r="BJ318" s="68" t="s">
        <v>1751</v>
      </c>
      <c r="BK318" s="68" t="s">
        <v>1751</v>
      </c>
      <c r="BL318" s="68" t="s">
        <v>1751</v>
      </c>
      <c r="BM318" s="68" t="s">
        <v>1751</v>
      </c>
    </row>
    <row r="319" spans="1:65">
      <c r="A319" s="132">
        <v>45218</v>
      </c>
      <c r="B319" s="68" t="s">
        <v>1751</v>
      </c>
      <c r="C319" s="68" t="s">
        <v>1751</v>
      </c>
      <c r="D319" s="68">
        <v>3</v>
      </c>
      <c r="E319" s="68" t="s">
        <v>1751</v>
      </c>
      <c r="F319" s="68">
        <v>2</v>
      </c>
      <c r="G319" s="68">
        <v>1</v>
      </c>
      <c r="H319" s="68" t="s">
        <v>1751</v>
      </c>
      <c r="I319" s="68" t="s">
        <v>1751</v>
      </c>
      <c r="J319" s="68" t="s">
        <v>1751</v>
      </c>
      <c r="K319" s="68" t="s">
        <v>1751</v>
      </c>
      <c r="L319" s="68" t="s">
        <v>1751</v>
      </c>
      <c r="M319" s="68" t="s">
        <v>1751</v>
      </c>
      <c r="N319" s="68" t="s">
        <v>1751</v>
      </c>
      <c r="O319" s="68" t="s">
        <v>1751</v>
      </c>
      <c r="P319" s="68" t="s">
        <v>1751</v>
      </c>
      <c r="Q319" s="68" t="s">
        <v>1751</v>
      </c>
      <c r="R319" s="68" t="s">
        <v>1751</v>
      </c>
      <c r="S319" s="68" t="s">
        <v>1751</v>
      </c>
      <c r="T319" s="68" t="s">
        <v>1751</v>
      </c>
      <c r="U319" s="68">
        <v>4</v>
      </c>
      <c r="V319" s="68" t="s">
        <v>1751</v>
      </c>
      <c r="W319" s="68">
        <v>1</v>
      </c>
      <c r="X319" s="68" t="s">
        <v>1751</v>
      </c>
      <c r="Y319" s="68" t="s">
        <v>1751</v>
      </c>
      <c r="Z319" s="68" t="s">
        <v>1751</v>
      </c>
      <c r="AA319" s="68" t="s">
        <v>1751</v>
      </c>
      <c r="AB319" s="68" t="s">
        <v>1751</v>
      </c>
      <c r="AC319" s="68">
        <v>1</v>
      </c>
      <c r="AD319" s="68" t="s">
        <v>1751</v>
      </c>
      <c r="AE319" s="68" t="s">
        <v>1751</v>
      </c>
      <c r="AF319" s="68" t="s">
        <v>1751</v>
      </c>
      <c r="AG319" s="68">
        <v>2</v>
      </c>
      <c r="AH319" s="68">
        <v>8</v>
      </c>
      <c r="AI319" s="68" t="s">
        <v>1751</v>
      </c>
      <c r="AJ319" s="68" t="s">
        <v>1751</v>
      </c>
      <c r="AK319" s="68" t="s">
        <v>1751</v>
      </c>
      <c r="AL319" s="68" t="s">
        <v>1751</v>
      </c>
      <c r="AM319" s="68" t="s">
        <v>1751</v>
      </c>
      <c r="AN319" s="68" t="s">
        <v>1751</v>
      </c>
      <c r="AO319" s="68" t="s">
        <v>1751</v>
      </c>
      <c r="AP319" s="68" t="s">
        <v>1751</v>
      </c>
      <c r="AQ319" s="68" t="s">
        <v>1751</v>
      </c>
      <c r="AR319" s="68" t="s">
        <v>1751</v>
      </c>
      <c r="AS319" s="68" t="s">
        <v>1751</v>
      </c>
      <c r="AT319" s="68" t="s">
        <v>1751</v>
      </c>
      <c r="AU319" s="68" t="s">
        <v>1751</v>
      </c>
      <c r="AV319" s="68" t="s">
        <v>1751</v>
      </c>
      <c r="AW319" s="68" t="s">
        <v>1751</v>
      </c>
      <c r="AX319" s="68" t="s">
        <v>1751</v>
      </c>
      <c r="AY319" s="68" t="s">
        <v>1751</v>
      </c>
      <c r="AZ319" s="68" t="s">
        <v>1751</v>
      </c>
      <c r="BA319" s="68" t="s">
        <v>1751</v>
      </c>
      <c r="BB319" s="68" t="s">
        <v>1751</v>
      </c>
      <c r="BC319" s="68" t="s">
        <v>1751</v>
      </c>
      <c r="BD319" s="68" t="s">
        <v>1751</v>
      </c>
      <c r="BE319" s="68" t="s">
        <v>1751</v>
      </c>
      <c r="BF319" s="68" t="s">
        <v>1751</v>
      </c>
      <c r="BG319" s="68" t="s">
        <v>1751</v>
      </c>
      <c r="BH319" s="68" t="s">
        <v>1751</v>
      </c>
      <c r="BI319" s="68" t="s">
        <v>1751</v>
      </c>
      <c r="BJ319" s="68" t="s">
        <v>1751</v>
      </c>
      <c r="BK319" s="68" t="s">
        <v>1751</v>
      </c>
      <c r="BL319" s="68" t="s">
        <v>1751</v>
      </c>
      <c r="BM319" s="68" t="s">
        <v>1751</v>
      </c>
    </row>
    <row r="320" spans="1:65">
      <c r="A320" s="132">
        <v>45219</v>
      </c>
      <c r="B320" s="68" t="s">
        <v>1751</v>
      </c>
      <c r="C320" s="68" t="s">
        <v>1751</v>
      </c>
      <c r="D320" s="68" t="s">
        <v>1751</v>
      </c>
      <c r="E320" s="68" t="s">
        <v>1751</v>
      </c>
      <c r="F320" s="68" t="s">
        <v>1751</v>
      </c>
      <c r="G320" s="68" t="s">
        <v>1751</v>
      </c>
      <c r="H320" s="68" t="s">
        <v>1751</v>
      </c>
      <c r="I320" s="68" t="s">
        <v>1751</v>
      </c>
      <c r="J320" s="68" t="s">
        <v>1751</v>
      </c>
      <c r="K320" s="68" t="s">
        <v>1751</v>
      </c>
      <c r="L320" s="68" t="s">
        <v>1751</v>
      </c>
      <c r="M320" s="68" t="s">
        <v>1751</v>
      </c>
      <c r="N320" s="68" t="s">
        <v>1751</v>
      </c>
      <c r="O320" s="68" t="s">
        <v>1751</v>
      </c>
      <c r="P320" s="68" t="s">
        <v>1751</v>
      </c>
      <c r="Q320" s="68" t="s">
        <v>1751</v>
      </c>
      <c r="R320" s="68" t="s">
        <v>1751</v>
      </c>
      <c r="S320" s="68" t="s">
        <v>1751</v>
      </c>
      <c r="T320" s="68" t="s">
        <v>1751</v>
      </c>
      <c r="U320" s="68" t="s">
        <v>1751</v>
      </c>
      <c r="V320" s="68" t="s">
        <v>1751</v>
      </c>
      <c r="W320" s="68" t="s">
        <v>1751</v>
      </c>
      <c r="X320" s="68" t="s">
        <v>1751</v>
      </c>
      <c r="Y320" s="68" t="s">
        <v>1751</v>
      </c>
      <c r="Z320" s="68" t="s">
        <v>1751</v>
      </c>
      <c r="AA320" s="68" t="s">
        <v>1751</v>
      </c>
      <c r="AB320" s="68" t="s">
        <v>1751</v>
      </c>
      <c r="AC320" s="68" t="s">
        <v>1751</v>
      </c>
      <c r="AD320" s="68" t="s">
        <v>1751</v>
      </c>
      <c r="AE320" s="68" t="s">
        <v>1751</v>
      </c>
      <c r="AF320" s="68" t="s">
        <v>1751</v>
      </c>
      <c r="AG320" s="68" t="s">
        <v>1751</v>
      </c>
      <c r="AH320" s="68" t="s">
        <v>1751</v>
      </c>
      <c r="AI320" s="68" t="s">
        <v>1751</v>
      </c>
      <c r="AJ320" s="68" t="s">
        <v>1751</v>
      </c>
      <c r="AK320" s="68" t="s">
        <v>1751</v>
      </c>
      <c r="AL320" s="68" t="s">
        <v>1751</v>
      </c>
      <c r="AM320" s="68" t="s">
        <v>1751</v>
      </c>
      <c r="AN320" s="68" t="s">
        <v>1751</v>
      </c>
      <c r="AO320" s="68" t="s">
        <v>1751</v>
      </c>
      <c r="AP320" s="68" t="s">
        <v>1751</v>
      </c>
      <c r="AQ320" s="68" t="s">
        <v>1751</v>
      </c>
      <c r="AR320" s="68" t="s">
        <v>1751</v>
      </c>
      <c r="AS320" s="68" t="s">
        <v>1751</v>
      </c>
      <c r="AT320" s="68" t="s">
        <v>1751</v>
      </c>
      <c r="AU320" s="68" t="s">
        <v>1751</v>
      </c>
      <c r="AV320" s="68" t="s">
        <v>1751</v>
      </c>
      <c r="AW320" s="68" t="s">
        <v>1751</v>
      </c>
      <c r="AX320" s="68" t="s">
        <v>1751</v>
      </c>
      <c r="AY320" s="68" t="s">
        <v>1751</v>
      </c>
      <c r="AZ320" s="68" t="s">
        <v>1751</v>
      </c>
      <c r="BA320" s="68" t="s">
        <v>1751</v>
      </c>
      <c r="BB320" s="68" t="s">
        <v>1751</v>
      </c>
      <c r="BC320" s="68" t="s">
        <v>1751</v>
      </c>
      <c r="BD320" s="68" t="s">
        <v>1751</v>
      </c>
      <c r="BE320" s="68" t="s">
        <v>1751</v>
      </c>
      <c r="BF320" s="68" t="s">
        <v>1751</v>
      </c>
      <c r="BG320" s="68" t="s">
        <v>1751</v>
      </c>
      <c r="BH320" s="68" t="s">
        <v>1751</v>
      </c>
      <c r="BI320" s="68" t="s">
        <v>1751</v>
      </c>
      <c r="BJ320" s="68" t="s">
        <v>1751</v>
      </c>
      <c r="BK320" s="68" t="s">
        <v>1751</v>
      </c>
      <c r="BL320" s="68" t="s">
        <v>1751</v>
      </c>
      <c r="BM320" s="68" t="s">
        <v>1751</v>
      </c>
    </row>
    <row r="321" spans="1:65">
      <c r="A321" s="132">
        <v>45220</v>
      </c>
      <c r="B321" s="68" t="s">
        <v>1751</v>
      </c>
      <c r="C321" s="68" t="s">
        <v>1751</v>
      </c>
      <c r="D321" s="68" t="s">
        <v>1751</v>
      </c>
      <c r="E321" s="68" t="s">
        <v>1751</v>
      </c>
      <c r="F321" s="68" t="s">
        <v>1751</v>
      </c>
      <c r="G321" s="68" t="s">
        <v>1751</v>
      </c>
      <c r="H321" s="68" t="s">
        <v>1751</v>
      </c>
      <c r="I321" s="68" t="s">
        <v>1751</v>
      </c>
      <c r="J321" s="68" t="s">
        <v>1751</v>
      </c>
      <c r="K321" s="68" t="s">
        <v>1751</v>
      </c>
      <c r="L321" s="68" t="s">
        <v>1751</v>
      </c>
      <c r="M321" s="68" t="s">
        <v>1751</v>
      </c>
      <c r="N321" s="68" t="s">
        <v>1751</v>
      </c>
      <c r="O321" s="68" t="s">
        <v>1751</v>
      </c>
      <c r="P321" s="68" t="s">
        <v>1751</v>
      </c>
      <c r="Q321" s="68" t="s">
        <v>1751</v>
      </c>
      <c r="R321" s="68" t="s">
        <v>1751</v>
      </c>
      <c r="S321" s="68" t="s">
        <v>1751</v>
      </c>
      <c r="T321" s="68" t="s">
        <v>1751</v>
      </c>
      <c r="U321" s="68" t="s">
        <v>1751</v>
      </c>
      <c r="V321" s="68" t="s">
        <v>1751</v>
      </c>
      <c r="W321" s="68" t="s">
        <v>1751</v>
      </c>
      <c r="X321" s="68" t="s">
        <v>1751</v>
      </c>
      <c r="Y321" s="68" t="s">
        <v>1751</v>
      </c>
      <c r="Z321" s="68" t="s">
        <v>1751</v>
      </c>
      <c r="AA321" s="68" t="s">
        <v>1751</v>
      </c>
      <c r="AB321" s="68" t="s">
        <v>1751</v>
      </c>
      <c r="AC321" s="68" t="s">
        <v>1751</v>
      </c>
      <c r="AD321" s="68" t="s">
        <v>1751</v>
      </c>
      <c r="AE321" s="68" t="s">
        <v>1751</v>
      </c>
      <c r="AF321" s="68" t="s">
        <v>1751</v>
      </c>
      <c r="AG321" s="68" t="s">
        <v>1751</v>
      </c>
      <c r="AH321" s="68" t="s">
        <v>1751</v>
      </c>
      <c r="AI321" s="68" t="s">
        <v>1751</v>
      </c>
      <c r="AJ321" s="68" t="s">
        <v>1751</v>
      </c>
      <c r="AK321" s="68" t="s">
        <v>1751</v>
      </c>
      <c r="AL321" s="68" t="s">
        <v>1751</v>
      </c>
      <c r="AM321" s="68" t="s">
        <v>1751</v>
      </c>
      <c r="AN321" s="68" t="s">
        <v>1751</v>
      </c>
      <c r="AO321" s="68" t="s">
        <v>1751</v>
      </c>
      <c r="AP321" s="68" t="s">
        <v>1751</v>
      </c>
      <c r="AQ321" s="68" t="s">
        <v>1751</v>
      </c>
      <c r="AR321" s="68" t="s">
        <v>1751</v>
      </c>
      <c r="AS321" s="68" t="s">
        <v>1751</v>
      </c>
      <c r="AT321" s="68" t="s">
        <v>1751</v>
      </c>
      <c r="AU321" s="68" t="s">
        <v>1751</v>
      </c>
      <c r="AV321" s="68" t="s">
        <v>1751</v>
      </c>
      <c r="AW321" s="68" t="s">
        <v>1751</v>
      </c>
      <c r="AX321" s="68" t="s">
        <v>1751</v>
      </c>
      <c r="AY321" s="68" t="s">
        <v>1751</v>
      </c>
      <c r="AZ321" s="68" t="s">
        <v>1751</v>
      </c>
      <c r="BA321" s="68" t="s">
        <v>1751</v>
      </c>
      <c r="BB321" s="68" t="s">
        <v>1751</v>
      </c>
      <c r="BC321" s="68" t="s">
        <v>1751</v>
      </c>
      <c r="BD321" s="68" t="s">
        <v>1751</v>
      </c>
      <c r="BE321" s="68" t="s">
        <v>1751</v>
      </c>
      <c r="BF321" s="68" t="s">
        <v>1751</v>
      </c>
      <c r="BG321" s="68" t="s">
        <v>1751</v>
      </c>
      <c r="BH321" s="68" t="s">
        <v>1751</v>
      </c>
      <c r="BI321" s="68" t="s">
        <v>1751</v>
      </c>
      <c r="BJ321" s="68" t="s">
        <v>1751</v>
      </c>
      <c r="BK321" s="68" t="s">
        <v>1751</v>
      </c>
      <c r="BL321" s="68" t="s">
        <v>1751</v>
      </c>
      <c r="BM321" s="68" t="s">
        <v>1751</v>
      </c>
    </row>
    <row r="322" spans="1:65">
      <c r="A322" s="132">
        <v>45221</v>
      </c>
      <c r="B322" s="68" t="s">
        <v>1751</v>
      </c>
      <c r="C322" s="68" t="s">
        <v>1751</v>
      </c>
      <c r="D322" s="68" t="s">
        <v>1751</v>
      </c>
      <c r="E322" s="68" t="s">
        <v>1751</v>
      </c>
      <c r="F322" s="68" t="s">
        <v>1751</v>
      </c>
      <c r="G322" s="68" t="s">
        <v>1751</v>
      </c>
      <c r="H322" s="68" t="s">
        <v>1751</v>
      </c>
      <c r="I322" s="68" t="s">
        <v>1751</v>
      </c>
      <c r="J322" s="68" t="s">
        <v>1751</v>
      </c>
      <c r="K322" s="68" t="s">
        <v>1751</v>
      </c>
      <c r="L322" s="68" t="s">
        <v>1751</v>
      </c>
      <c r="M322" s="68" t="s">
        <v>1751</v>
      </c>
      <c r="N322" s="68" t="s">
        <v>1751</v>
      </c>
      <c r="O322" s="68" t="s">
        <v>1751</v>
      </c>
      <c r="P322" s="68" t="s">
        <v>1751</v>
      </c>
      <c r="Q322" s="68" t="s">
        <v>1751</v>
      </c>
      <c r="R322" s="68" t="s">
        <v>1751</v>
      </c>
      <c r="S322" s="68" t="s">
        <v>1751</v>
      </c>
      <c r="T322" s="68" t="s">
        <v>1751</v>
      </c>
      <c r="U322" s="68" t="s">
        <v>1751</v>
      </c>
      <c r="V322" s="68" t="s">
        <v>1751</v>
      </c>
      <c r="W322" s="68" t="s">
        <v>1751</v>
      </c>
      <c r="X322" s="68" t="s">
        <v>1751</v>
      </c>
      <c r="Y322" s="68" t="s">
        <v>1751</v>
      </c>
      <c r="Z322" s="68" t="s">
        <v>1751</v>
      </c>
      <c r="AA322" s="68" t="s">
        <v>1751</v>
      </c>
      <c r="AB322" s="68" t="s">
        <v>1751</v>
      </c>
      <c r="AC322" s="68" t="s">
        <v>1751</v>
      </c>
      <c r="AD322" s="68" t="s">
        <v>1751</v>
      </c>
      <c r="AE322" s="68" t="s">
        <v>1751</v>
      </c>
      <c r="AF322" s="68" t="s">
        <v>1751</v>
      </c>
      <c r="AG322" s="68" t="s">
        <v>1751</v>
      </c>
      <c r="AH322" s="68" t="s">
        <v>1751</v>
      </c>
      <c r="AI322" s="68" t="s">
        <v>1751</v>
      </c>
      <c r="AJ322" s="68" t="s">
        <v>1751</v>
      </c>
      <c r="AK322" s="68" t="s">
        <v>1751</v>
      </c>
      <c r="AL322" s="68" t="s">
        <v>1751</v>
      </c>
      <c r="AM322" s="68" t="s">
        <v>1751</v>
      </c>
      <c r="AN322" s="68" t="s">
        <v>1751</v>
      </c>
      <c r="AO322" s="68" t="s">
        <v>1751</v>
      </c>
      <c r="AP322" s="68" t="s">
        <v>1751</v>
      </c>
      <c r="AQ322" s="68" t="s">
        <v>1751</v>
      </c>
      <c r="AR322" s="68" t="s">
        <v>1751</v>
      </c>
      <c r="AS322" s="68" t="s">
        <v>1751</v>
      </c>
      <c r="AT322" s="68" t="s">
        <v>1751</v>
      </c>
      <c r="AU322" s="68" t="s">
        <v>1751</v>
      </c>
      <c r="AV322" s="68" t="s">
        <v>1751</v>
      </c>
      <c r="AW322" s="68" t="s">
        <v>1751</v>
      </c>
      <c r="AX322" s="68" t="s">
        <v>1751</v>
      </c>
      <c r="AY322" s="68" t="s">
        <v>1751</v>
      </c>
      <c r="AZ322" s="68" t="s">
        <v>1751</v>
      </c>
      <c r="BA322" s="68" t="s">
        <v>1751</v>
      </c>
      <c r="BB322" s="68" t="s">
        <v>1751</v>
      </c>
      <c r="BC322" s="68" t="s">
        <v>1751</v>
      </c>
      <c r="BD322" s="68" t="s">
        <v>1751</v>
      </c>
      <c r="BE322" s="68" t="s">
        <v>1751</v>
      </c>
      <c r="BF322" s="68" t="s">
        <v>1751</v>
      </c>
      <c r="BG322" s="68" t="s">
        <v>1751</v>
      </c>
      <c r="BH322" s="68" t="s">
        <v>1751</v>
      </c>
      <c r="BI322" s="68" t="s">
        <v>1751</v>
      </c>
      <c r="BJ322" s="68" t="s">
        <v>1751</v>
      </c>
      <c r="BK322" s="68" t="s">
        <v>1751</v>
      </c>
      <c r="BL322" s="68" t="s">
        <v>1751</v>
      </c>
      <c r="BM322" s="68" t="s">
        <v>1751</v>
      </c>
    </row>
    <row r="323" spans="1:65">
      <c r="A323" s="132">
        <v>45222</v>
      </c>
      <c r="B323" s="68" t="s">
        <v>1751</v>
      </c>
      <c r="C323" s="68" t="s">
        <v>1751</v>
      </c>
      <c r="D323" s="68" t="s">
        <v>1751</v>
      </c>
      <c r="E323" s="68" t="s">
        <v>1751</v>
      </c>
      <c r="F323" s="68" t="s">
        <v>1751</v>
      </c>
      <c r="G323" s="68" t="s">
        <v>1751</v>
      </c>
      <c r="H323" s="68" t="s">
        <v>1751</v>
      </c>
      <c r="I323" s="68" t="s">
        <v>1751</v>
      </c>
      <c r="J323" s="68" t="s">
        <v>1751</v>
      </c>
      <c r="K323" s="68" t="s">
        <v>1751</v>
      </c>
      <c r="L323" s="68" t="s">
        <v>1751</v>
      </c>
      <c r="M323" s="68" t="s">
        <v>1751</v>
      </c>
      <c r="N323" s="68" t="s">
        <v>1751</v>
      </c>
      <c r="O323" s="68" t="s">
        <v>1751</v>
      </c>
      <c r="P323" s="68" t="s">
        <v>1751</v>
      </c>
      <c r="Q323" s="68" t="s">
        <v>1751</v>
      </c>
      <c r="R323" s="68" t="s">
        <v>1751</v>
      </c>
      <c r="S323" s="68" t="s">
        <v>1751</v>
      </c>
      <c r="T323" s="68" t="s">
        <v>1751</v>
      </c>
      <c r="U323" s="68" t="s">
        <v>1751</v>
      </c>
      <c r="V323" s="68" t="s">
        <v>1751</v>
      </c>
      <c r="W323" s="68" t="s">
        <v>1751</v>
      </c>
      <c r="X323" s="68" t="s">
        <v>1751</v>
      </c>
      <c r="Y323" s="68" t="s">
        <v>1751</v>
      </c>
      <c r="Z323" s="68" t="s">
        <v>1751</v>
      </c>
      <c r="AA323" s="68" t="s">
        <v>1751</v>
      </c>
      <c r="AB323" s="68" t="s">
        <v>1751</v>
      </c>
      <c r="AC323" s="68" t="s">
        <v>1751</v>
      </c>
      <c r="AD323" s="68" t="s">
        <v>1751</v>
      </c>
      <c r="AE323" s="68" t="s">
        <v>1751</v>
      </c>
      <c r="AF323" s="68" t="s">
        <v>1751</v>
      </c>
      <c r="AG323" s="68" t="s">
        <v>1751</v>
      </c>
      <c r="AH323" s="68" t="s">
        <v>1751</v>
      </c>
      <c r="AI323" s="68" t="s">
        <v>1751</v>
      </c>
      <c r="AJ323" s="68" t="s">
        <v>1751</v>
      </c>
      <c r="AK323" s="68" t="s">
        <v>1751</v>
      </c>
      <c r="AL323" s="68" t="s">
        <v>1751</v>
      </c>
      <c r="AM323" s="68" t="s">
        <v>1751</v>
      </c>
      <c r="AN323" s="68" t="s">
        <v>1751</v>
      </c>
      <c r="AO323" s="68" t="s">
        <v>1751</v>
      </c>
      <c r="AP323" s="68" t="s">
        <v>1751</v>
      </c>
      <c r="AQ323" s="68" t="s">
        <v>1751</v>
      </c>
      <c r="AR323" s="68" t="s">
        <v>1751</v>
      </c>
      <c r="AS323" s="68" t="s">
        <v>1751</v>
      </c>
      <c r="AT323" s="68" t="s">
        <v>1751</v>
      </c>
      <c r="AU323" s="68" t="s">
        <v>1751</v>
      </c>
      <c r="AV323" s="68" t="s">
        <v>1751</v>
      </c>
      <c r="AW323" s="68" t="s">
        <v>1751</v>
      </c>
      <c r="AX323" s="68" t="s">
        <v>1751</v>
      </c>
      <c r="AY323" s="68" t="s">
        <v>1751</v>
      </c>
      <c r="AZ323" s="68" t="s">
        <v>1751</v>
      </c>
      <c r="BA323" s="68" t="s">
        <v>1751</v>
      </c>
      <c r="BB323" s="68" t="s">
        <v>1751</v>
      </c>
      <c r="BC323" s="68" t="s">
        <v>1751</v>
      </c>
      <c r="BD323" s="68" t="s">
        <v>1751</v>
      </c>
      <c r="BE323" s="68" t="s">
        <v>1751</v>
      </c>
      <c r="BF323" s="68" t="s">
        <v>1751</v>
      </c>
      <c r="BG323" s="68" t="s">
        <v>1751</v>
      </c>
      <c r="BH323" s="68" t="s">
        <v>1751</v>
      </c>
      <c r="BI323" s="68" t="s">
        <v>1751</v>
      </c>
      <c r="BJ323" s="68" t="s">
        <v>1751</v>
      </c>
      <c r="BK323" s="68" t="s">
        <v>1751</v>
      </c>
      <c r="BL323" s="68" t="s">
        <v>1751</v>
      </c>
      <c r="BM323" s="68" t="s">
        <v>1751</v>
      </c>
    </row>
    <row r="324" spans="1:65">
      <c r="A324" s="132">
        <v>45223</v>
      </c>
      <c r="B324" s="68" t="s">
        <v>1751</v>
      </c>
      <c r="C324" s="68" t="s">
        <v>1751</v>
      </c>
      <c r="D324" s="68" t="s">
        <v>1751</v>
      </c>
      <c r="E324" s="68" t="s">
        <v>1751</v>
      </c>
      <c r="F324" s="68" t="s">
        <v>1751</v>
      </c>
      <c r="G324" s="68" t="s">
        <v>1751</v>
      </c>
      <c r="H324" s="68" t="s">
        <v>1751</v>
      </c>
      <c r="I324" s="68" t="s">
        <v>1751</v>
      </c>
      <c r="J324" s="68" t="s">
        <v>1751</v>
      </c>
      <c r="K324" s="68" t="s">
        <v>1751</v>
      </c>
      <c r="L324" s="68" t="s">
        <v>1751</v>
      </c>
      <c r="M324" s="68" t="s">
        <v>1751</v>
      </c>
      <c r="N324" s="68" t="s">
        <v>1751</v>
      </c>
      <c r="O324" s="68" t="s">
        <v>1751</v>
      </c>
      <c r="P324" s="68" t="s">
        <v>1751</v>
      </c>
      <c r="Q324" s="68" t="s">
        <v>1751</v>
      </c>
      <c r="R324" s="68" t="s">
        <v>1751</v>
      </c>
      <c r="S324" s="68" t="s">
        <v>1751</v>
      </c>
      <c r="T324" s="68" t="s">
        <v>1751</v>
      </c>
      <c r="U324" s="68" t="s">
        <v>1751</v>
      </c>
      <c r="V324" s="68" t="s">
        <v>1751</v>
      </c>
      <c r="W324" s="68" t="s">
        <v>1751</v>
      </c>
      <c r="X324" s="68" t="s">
        <v>1751</v>
      </c>
      <c r="Y324" s="68" t="s">
        <v>1751</v>
      </c>
      <c r="Z324" s="68" t="s">
        <v>1751</v>
      </c>
      <c r="AA324" s="68" t="s">
        <v>1751</v>
      </c>
      <c r="AB324" s="68" t="s">
        <v>1751</v>
      </c>
      <c r="AC324" s="68" t="s">
        <v>1751</v>
      </c>
      <c r="AD324" s="68" t="s">
        <v>1751</v>
      </c>
      <c r="AE324" s="68" t="s">
        <v>1751</v>
      </c>
      <c r="AF324" s="68" t="s">
        <v>1751</v>
      </c>
      <c r="AG324" s="68" t="s">
        <v>1751</v>
      </c>
      <c r="AH324" s="68" t="s">
        <v>1751</v>
      </c>
      <c r="AI324" s="68" t="s">
        <v>1751</v>
      </c>
      <c r="AJ324" s="68" t="s">
        <v>1751</v>
      </c>
      <c r="AK324" s="68" t="s">
        <v>1751</v>
      </c>
      <c r="AL324" s="68" t="s">
        <v>1751</v>
      </c>
      <c r="AM324" s="68" t="s">
        <v>1751</v>
      </c>
      <c r="AN324" s="68" t="s">
        <v>1751</v>
      </c>
      <c r="AO324" s="68" t="s">
        <v>1751</v>
      </c>
      <c r="AP324" s="68" t="s">
        <v>1751</v>
      </c>
      <c r="AQ324" s="68" t="s">
        <v>1751</v>
      </c>
      <c r="AR324" s="68" t="s">
        <v>1751</v>
      </c>
      <c r="AS324" s="68" t="s">
        <v>1751</v>
      </c>
      <c r="AT324" s="68" t="s">
        <v>1751</v>
      </c>
      <c r="AU324" s="68" t="s">
        <v>1751</v>
      </c>
      <c r="AV324" s="68" t="s">
        <v>1751</v>
      </c>
      <c r="AW324" s="68" t="s">
        <v>1751</v>
      </c>
      <c r="AX324" s="68" t="s">
        <v>1751</v>
      </c>
      <c r="AY324" s="68" t="s">
        <v>1751</v>
      </c>
      <c r="AZ324" s="68" t="s">
        <v>1751</v>
      </c>
      <c r="BA324" s="68" t="s">
        <v>1751</v>
      </c>
      <c r="BB324" s="68" t="s">
        <v>1751</v>
      </c>
      <c r="BC324" s="68" t="s">
        <v>1751</v>
      </c>
      <c r="BD324" s="68" t="s">
        <v>1751</v>
      </c>
      <c r="BE324" s="68" t="s">
        <v>1751</v>
      </c>
      <c r="BF324" s="68" t="s">
        <v>1751</v>
      </c>
      <c r="BG324" s="68" t="s">
        <v>1751</v>
      </c>
      <c r="BH324" s="68" t="s">
        <v>1751</v>
      </c>
      <c r="BI324" s="68" t="s">
        <v>1751</v>
      </c>
      <c r="BJ324" s="68" t="s">
        <v>1751</v>
      </c>
      <c r="BK324" s="68" t="s">
        <v>1751</v>
      </c>
      <c r="BL324" s="68" t="s">
        <v>1751</v>
      </c>
      <c r="BM324" s="68" t="s">
        <v>1751</v>
      </c>
    </row>
    <row r="325" spans="1:65">
      <c r="A325" s="132">
        <v>45224</v>
      </c>
      <c r="B325" s="68" t="s">
        <v>1751</v>
      </c>
      <c r="C325" s="68" t="s">
        <v>1751</v>
      </c>
      <c r="D325" s="68" t="s">
        <v>1751</v>
      </c>
      <c r="E325" s="68" t="s">
        <v>1751</v>
      </c>
      <c r="F325" s="68" t="s">
        <v>1751</v>
      </c>
      <c r="G325" s="68" t="s">
        <v>1751</v>
      </c>
      <c r="H325" s="68" t="s">
        <v>1751</v>
      </c>
      <c r="I325" s="68" t="s">
        <v>1751</v>
      </c>
      <c r="J325" s="68" t="s">
        <v>1751</v>
      </c>
      <c r="K325" s="68" t="s">
        <v>1751</v>
      </c>
      <c r="L325" s="68" t="s">
        <v>1751</v>
      </c>
      <c r="M325" s="68" t="s">
        <v>1751</v>
      </c>
      <c r="N325" s="68" t="s">
        <v>1751</v>
      </c>
      <c r="O325" s="68" t="s">
        <v>1751</v>
      </c>
      <c r="P325" s="68" t="s">
        <v>1751</v>
      </c>
      <c r="Q325" s="68" t="s">
        <v>1751</v>
      </c>
      <c r="R325" s="68" t="s">
        <v>1751</v>
      </c>
      <c r="S325" s="68" t="s">
        <v>1751</v>
      </c>
      <c r="T325" s="68" t="s">
        <v>1751</v>
      </c>
      <c r="U325" s="68" t="s">
        <v>1751</v>
      </c>
      <c r="V325" s="68" t="s">
        <v>1751</v>
      </c>
      <c r="W325" s="68" t="s">
        <v>1751</v>
      </c>
      <c r="X325" s="68" t="s">
        <v>1751</v>
      </c>
      <c r="Y325" s="68" t="s">
        <v>1751</v>
      </c>
      <c r="Z325" s="68" t="s">
        <v>1751</v>
      </c>
      <c r="AA325" s="68" t="s">
        <v>1751</v>
      </c>
      <c r="AB325" s="68" t="s">
        <v>1751</v>
      </c>
      <c r="AC325" s="68" t="s">
        <v>1751</v>
      </c>
      <c r="AD325" s="68" t="s">
        <v>1751</v>
      </c>
      <c r="AE325" s="68" t="s">
        <v>1751</v>
      </c>
      <c r="AF325" s="68" t="s">
        <v>1751</v>
      </c>
      <c r="AG325" s="68" t="s">
        <v>1751</v>
      </c>
      <c r="AH325" s="68" t="s">
        <v>1751</v>
      </c>
      <c r="AI325" s="68" t="s">
        <v>1751</v>
      </c>
      <c r="AJ325" s="68" t="s">
        <v>1751</v>
      </c>
      <c r="AK325" s="68" t="s">
        <v>1751</v>
      </c>
      <c r="AL325" s="68" t="s">
        <v>1751</v>
      </c>
      <c r="AM325" s="68" t="s">
        <v>1751</v>
      </c>
      <c r="AN325" s="68" t="s">
        <v>1751</v>
      </c>
      <c r="AO325" s="68" t="s">
        <v>1751</v>
      </c>
      <c r="AP325" s="68" t="s">
        <v>1751</v>
      </c>
      <c r="AQ325" s="68" t="s">
        <v>1751</v>
      </c>
      <c r="AR325" s="68" t="s">
        <v>1751</v>
      </c>
      <c r="AS325" s="68" t="s">
        <v>1751</v>
      </c>
      <c r="AT325" s="68" t="s">
        <v>1751</v>
      </c>
      <c r="AU325" s="68" t="s">
        <v>1751</v>
      </c>
      <c r="AV325" s="68" t="s">
        <v>1751</v>
      </c>
      <c r="AW325" s="68" t="s">
        <v>1751</v>
      </c>
      <c r="AX325" s="68" t="s">
        <v>1751</v>
      </c>
      <c r="AY325" s="68" t="s">
        <v>1751</v>
      </c>
      <c r="AZ325" s="68" t="s">
        <v>1751</v>
      </c>
      <c r="BA325" s="68" t="s">
        <v>1751</v>
      </c>
      <c r="BB325" s="68" t="s">
        <v>1751</v>
      </c>
      <c r="BC325" s="68" t="s">
        <v>1751</v>
      </c>
      <c r="BD325" s="68" t="s">
        <v>1751</v>
      </c>
      <c r="BE325" s="68" t="s">
        <v>1751</v>
      </c>
      <c r="BF325" s="68" t="s">
        <v>1751</v>
      </c>
      <c r="BG325" s="68" t="s">
        <v>1751</v>
      </c>
      <c r="BH325" s="68" t="s">
        <v>1751</v>
      </c>
      <c r="BI325" s="68" t="s">
        <v>1751</v>
      </c>
      <c r="BJ325" s="68" t="s">
        <v>1751</v>
      </c>
      <c r="BK325" s="68" t="s">
        <v>1751</v>
      </c>
      <c r="BL325" s="68" t="s">
        <v>1751</v>
      </c>
      <c r="BM325" s="68" t="s">
        <v>1751</v>
      </c>
    </row>
    <row r="326" spans="1:65">
      <c r="A326" s="132">
        <v>45225</v>
      </c>
      <c r="B326" s="68" t="s">
        <v>1751</v>
      </c>
      <c r="C326" s="68" t="s">
        <v>1751</v>
      </c>
      <c r="D326" s="68" t="s">
        <v>1751</v>
      </c>
      <c r="E326" s="68" t="s">
        <v>1751</v>
      </c>
      <c r="F326" s="68" t="s">
        <v>1751</v>
      </c>
      <c r="G326" s="68" t="s">
        <v>1751</v>
      </c>
      <c r="H326" s="68" t="s">
        <v>1751</v>
      </c>
      <c r="I326" s="68" t="s">
        <v>1751</v>
      </c>
      <c r="J326" s="68" t="s">
        <v>1751</v>
      </c>
      <c r="K326" s="68" t="s">
        <v>1751</v>
      </c>
      <c r="L326" s="68" t="s">
        <v>1751</v>
      </c>
      <c r="M326" s="68" t="s">
        <v>1751</v>
      </c>
      <c r="N326" s="68" t="s">
        <v>1751</v>
      </c>
      <c r="O326" s="68" t="s">
        <v>1751</v>
      </c>
      <c r="P326" s="68" t="s">
        <v>1751</v>
      </c>
      <c r="Q326" s="68" t="s">
        <v>1751</v>
      </c>
      <c r="R326" s="68" t="s">
        <v>1751</v>
      </c>
      <c r="S326" s="68" t="s">
        <v>1751</v>
      </c>
      <c r="T326" s="68" t="s">
        <v>1751</v>
      </c>
      <c r="U326" s="68" t="s">
        <v>1751</v>
      </c>
      <c r="V326" s="68" t="s">
        <v>1751</v>
      </c>
      <c r="W326" s="68" t="s">
        <v>1751</v>
      </c>
      <c r="X326" s="68" t="s">
        <v>1751</v>
      </c>
      <c r="Y326" s="68" t="s">
        <v>1751</v>
      </c>
      <c r="Z326" s="68" t="s">
        <v>1751</v>
      </c>
      <c r="AA326" s="68" t="s">
        <v>1751</v>
      </c>
      <c r="AB326" s="68" t="s">
        <v>1751</v>
      </c>
      <c r="AC326" s="68" t="s">
        <v>1751</v>
      </c>
      <c r="AD326" s="68" t="s">
        <v>1751</v>
      </c>
      <c r="AE326" s="68" t="s">
        <v>1751</v>
      </c>
      <c r="AF326" s="68" t="s">
        <v>1751</v>
      </c>
      <c r="AG326" s="68" t="s">
        <v>1751</v>
      </c>
      <c r="AH326" s="68" t="s">
        <v>1751</v>
      </c>
      <c r="AI326" s="68" t="s">
        <v>1751</v>
      </c>
      <c r="AJ326" s="68" t="s">
        <v>1751</v>
      </c>
      <c r="AK326" s="68" t="s">
        <v>1751</v>
      </c>
      <c r="AL326" s="68" t="s">
        <v>1751</v>
      </c>
      <c r="AM326" s="68" t="s">
        <v>1751</v>
      </c>
      <c r="AN326" s="68" t="s">
        <v>1751</v>
      </c>
      <c r="AO326" s="68" t="s">
        <v>1751</v>
      </c>
      <c r="AP326" s="68" t="s">
        <v>1751</v>
      </c>
      <c r="AQ326" s="68" t="s">
        <v>1751</v>
      </c>
      <c r="AR326" s="68" t="s">
        <v>1751</v>
      </c>
      <c r="AS326" s="68" t="s">
        <v>1751</v>
      </c>
      <c r="AT326" s="68" t="s">
        <v>1751</v>
      </c>
      <c r="AU326" s="68" t="s">
        <v>1751</v>
      </c>
      <c r="AV326" s="68" t="s">
        <v>1751</v>
      </c>
      <c r="AW326" s="68" t="s">
        <v>1751</v>
      </c>
      <c r="AX326" s="68" t="s">
        <v>1751</v>
      </c>
      <c r="AY326" s="68" t="s">
        <v>1751</v>
      </c>
      <c r="AZ326" s="68" t="s">
        <v>1751</v>
      </c>
      <c r="BA326" s="68" t="s">
        <v>1751</v>
      </c>
      <c r="BB326" s="68" t="s">
        <v>1751</v>
      </c>
      <c r="BC326" s="68" t="s">
        <v>1751</v>
      </c>
      <c r="BD326" s="68" t="s">
        <v>1751</v>
      </c>
      <c r="BE326" s="68" t="s">
        <v>1751</v>
      </c>
      <c r="BF326" s="68" t="s">
        <v>1751</v>
      </c>
      <c r="BG326" s="68" t="s">
        <v>1751</v>
      </c>
      <c r="BH326" s="68" t="s">
        <v>1751</v>
      </c>
      <c r="BI326" s="68" t="s">
        <v>1751</v>
      </c>
      <c r="BJ326" s="68" t="s">
        <v>1751</v>
      </c>
      <c r="BK326" s="68" t="s">
        <v>1751</v>
      </c>
      <c r="BL326" s="68" t="s">
        <v>1751</v>
      </c>
      <c r="BM326" s="68" t="s">
        <v>1751</v>
      </c>
    </row>
    <row r="327" spans="1:65">
      <c r="A327" s="132">
        <v>45226</v>
      </c>
      <c r="B327" s="68" t="s">
        <v>1751</v>
      </c>
      <c r="C327" s="68" t="s">
        <v>1751</v>
      </c>
      <c r="D327" s="68" t="s">
        <v>1751</v>
      </c>
      <c r="E327" s="68" t="s">
        <v>1751</v>
      </c>
      <c r="F327" s="68" t="s">
        <v>1751</v>
      </c>
      <c r="G327" s="68" t="s">
        <v>1751</v>
      </c>
      <c r="H327" s="68" t="s">
        <v>1751</v>
      </c>
      <c r="I327" s="68" t="s">
        <v>1751</v>
      </c>
      <c r="J327" s="68" t="s">
        <v>1751</v>
      </c>
      <c r="K327" s="68" t="s">
        <v>1751</v>
      </c>
      <c r="L327" s="68" t="s">
        <v>1751</v>
      </c>
      <c r="M327" s="68" t="s">
        <v>1751</v>
      </c>
      <c r="N327" s="68" t="s">
        <v>1751</v>
      </c>
      <c r="O327" s="68" t="s">
        <v>1751</v>
      </c>
      <c r="P327" s="68" t="s">
        <v>1751</v>
      </c>
      <c r="Q327" s="68" t="s">
        <v>1751</v>
      </c>
      <c r="R327" s="68" t="s">
        <v>1751</v>
      </c>
      <c r="S327" s="68" t="s">
        <v>1751</v>
      </c>
      <c r="T327" s="68" t="s">
        <v>1751</v>
      </c>
      <c r="U327" s="68" t="s">
        <v>1751</v>
      </c>
      <c r="V327" s="68" t="s">
        <v>1751</v>
      </c>
      <c r="W327" s="68" t="s">
        <v>1751</v>
      </c>
      <c r="X327" s="68" t="s">
        <v>1751</v>
      </c>
      <c r="Y327" s="68" t="s">
        <v>1751</v>
      </c>
      <c r="Z327" s="68" t="s">
        <v>1751</v>
      </c>
      <c r="AA327" s="68" t="s">
        <v>1751</v>
      </c>
      <c r="AB327" s="68" t="s">
        <v>1751</v>
      </c>
      <c r="AC327" s="68" t="s">
        <v>1751</v>
      </c>
      <c r="AD327" s="68" t="s">
        <v>1751</v>
      </c>
      <c r="AE327" s="68" t="s">
        <v>1751</v>
      </c>
      <c r="AF327" s="68" t="s">
        <v>1751</v>
      </c>
      <c r="AG327" s="68" t="s">
        <v>1751</v>
      </c>
      <c r="AH327" s="68" t="s">
        <v>1751</v>
      </c>
      <c r="AI327" s="68" t="s">
        <v>1751</v>
      </c>
      <c r="AJ327" s="68" t="s">
        <v>1751</v>
      </c>
      <c r="AK327" s="68" t="s">
        <v>1751</v>
      </c>
      <c r="AL327" s="68" t="s">
        <v>1751</v>
      </c>
      <c r="AM327" s="68" t="s">
        <v>1751</v>
      </c>
      <c r="AN327" s="68" t="s">
        <v>1751</v>
      </c>
      <c r="AO327" s="68" t="s">
        <v>1751</v>
      </c>
      <c r="AP327" s="68" t="s">
        <v>1751</v>
      </c>
      <c r="AQ327" s="68" t="s">
        <v>1751</v>
      </c>
      <c r="AR327" s="68" t="s">
        <v>1751</v>
      </c>
      <c r="AS327" s="68" t="s">
        <v>1751</v>
      </c>
      <c r="AT327" s="68" t="s">
        <v>1751</v>
      </c>
      <c r="AU327" s="68" t="s">
        <v>1751</v>
      </c>
      <c r="AV327" s="68" t="s">
        <v>1751</v>
      </c>
      <c r="AW327" s="68" t="s">
        <v>1751</v>
      </c>
      <c r="AX327" s="68" t="s">
        <v>1751</v>
      </c>
      <c r="AY327" s="68" t="s">
        <v>1751</v>
      </c>
      <c r="AZ327" s="68" t="s">
        <v>1751</v>
      </c>
      <c r="BA327" s="68" t="s">
        <v>1751</v>
      </c>
      <c r="BB327" s="68" t="s">
        <v>1751</v>
      </c>
      <c r="BC327" s="68" t="s">
        <v>1751</v>
      </c>
      <c r="BD327" s="68" t="s">
        <v>1751</v>
      </c>
      <c r="BE327" s="68" t="s">
        <v>1751</v>
      </c>
      <c r="BF327" s="68" t="s">
        <v>1751</v>
      </c>
      <c r="BG327" s="68" t="s">
        <v>1751</v>
      </c>
      <c r="BH327" s="68" t="s">
        <v>1751</v>
      </c>
      <c r="BI327" s="68" t="s">
        <v>1751</v>
      </c>
      <c r="BJ327" s="68" t="s">
        <v>1751</v>
      </c>
      <c r="BK327" s="68" t="s">
        <v>1751</v>
      </c>
      <c r="BL327" s="68" t="s">
        <v>1751</v>
      </c>
      <c r="BM327" s="68" t="s">
        <v>1751</v>
      </c>
    </row>
    <row r="328" spans="1:65">
      <c r="A328" s="132">
        <v>45227</v>
      </c>
      <c r="B328" s="68" t="s">
        <v>1751</v>
      </c>
      <c r="C328" s="68" t="s">
        <v>1751</v>
      </c>
      <c r="D328" s="68" t="s">
        <v>1751</v>
      </c>
      <c r="E328" s="68" t="s">
        <v>1751</v>
      </c>
      <c r="F328" s="68" t="s">
        <v>1751</v>
      </c>
      <c r="G328" s="68" t="s">
        <v>1751</v>
      </c>
      <c r="H328" s="68" t="s">
        <v>1751</v>
      </c>
      <c r="I328" s="68" t="s">
        <v>1751</v>
      </c>
      <c r="J328" s="68" t="s">
        <v>1751</v>
      </c>
      <c r="K328" s="68" t="s">
        <v>1751</v>
      </c>
      <c r="L328" s="68" t="s">
        <v>1751</v>
      </c>
      <c r="M328" s="68" t="s">
        <v>1751</v>
      </c>
      <c r="N328" s="68" t="s">
        <v>1751</v>
      </c>
      <c r="O328" s="68" t="s">
        <v>1751</v>
      </c>
      <c r="P328" s="68" t="s">
        <v>1751</v>
      </c>
      <c r="Q328" s="68" t="s">
        <v>1751</v>
      </c>
      <c r="R328" s="68" t="s">
        <v>1751</v>
      </c>
      <c r="S328" s="68" t="s">
        <v>1751</v>
      </c>
      <c r="T328" s="68" t="s">
        <v>1751</v>
      </c>
      <c r="U328" s="68" t="s">
        <v>1751</v>
      </c>
      <c r="V328" s="68" t="s">
        <v>1751</v>
      </c>
      <c r="W328" s="68" t="s">
        <v>1751</v>
      </c>
      <c r="X328" s="68" t="s">
        <v>1751</v>
      </c>
      <c r="Y328" s="68" t="s">
        <v>1751</v>
      </c>
      <c r="Z328" s="68" t="s">
        <v>1751</v>
      </c>
      <c r="AA328" s="68" t="s">
        <v>1751</v>
      </c>
      <c r="AB328" s="68" t="s">
        <v>1751</v>
      </c>
      <c r="AC328" s="68" t="s">
        <v>1751</v>
      </c>
      <c r="AD328" s="68" t="s">
        <v>1751</v>
      </c>
      <c r="AE328" s="68" t="s">
        <v>1751</v>
      </c>
      <c r="AF328" s="68" t="s">
        <v>1751</v>
      </c>
      <c r="AG328" s="68" t="s">
        <v>1751</v>
      </c>
      <c r="AH328" s="68" t="s">
        <v>1751</v>
      </c>
      <c r="AI328" s="68" t="s">
        <v>1751</v>
      </c>
      <c r="AJ328" s="68" t="s">
        <v>1751</v>
      </c>
      <c r="AK328" s="68" t="s">
        <v>1751</v>
      </c>
      <c r="AL328" s="68" t="s">
        <v>1751</v>
      </c>
      <c r="AM328" s="68" t="s">
        <v>1751</v>
      </c>
      <c r="AN328" s="68" t="s">
        <v>1751</v>
      </c>
      <c r="AO328" s="68" t="s">
        <v>1751</v>
      </c>
      <c r="AP328" s="68" t="s">
        <v>1751</v>
      </c>
      <c r="AQ328" s="68" t="s">
        <v>1751</v>
      </c>
      <c r="AR328" s="68" t="s">
        <v>1751</v>
      </c>
      <c r="AS328" s="68" t="s">
        <v>1751</v>
      </c>
      <c r="AT328" s="68" t="s">
        <v>1751</v>
      </c>
      <c r="AU328" s="68" t="s">
        <v>1751</v>
      </c>
      <c r="AV328" s="68" t="s">
        <v>1751</v>
      </c>
      <c r="AW328" s="68" t="s">
        <v>1751</v>
      </c>
      <c r="AX328" s="68" t="s">
        <v>1751</v>
      </c>
      <c r="AY328" s="68" t="s">
        <v>1751</v>
      </c>
      <c r="AZ328" s="68" t="s">
        <v>1751</v>
      </c>
      <c r="BA328" s="68" t="s">
        <v>1751</v>
      </c>
      <c r="BB328" s="68" t="s">
        <v>1751</v>
      </c>
      <c r="BC328" s="68" t="s">
        <v>1751</v>
      </c>
      <c r="BD328" s="68" t="s">
        <v>1751</v>
      </c>
      <c r="BE328" s="68" t="s">
        <v>1751</v>
      </c>
      <c r="BF328" s="68" t="s">
        <v>1751</v>
      </c>
      <c r="BG328" s="68" t="s">
        <v>1751</v>
      </c>
      <c r="BH328" s="68" t="s">
        <v>1751</v>
      </c>
      <c r="BI328" s="68" t="s">
        <v>1751</v>
      </c>
      <c r="BJ328" s="68" t="s">
        <v>1751</v>
      </c>
      <c r="BK328" s="68" t="s">
        <v>1751</v>
      </c>
      <c r="BL328" s="68" t="s">
        <v>1751</v>
      </c>
      <c r="BM328" s="68" t="s">
        <v>1751</v>
      </c>
    </row>
    <row r="329" spans="1:65">
      <c r="A329" s="132">
        <v>45228</v>
      </c>
      <c r="B329" s="68">
        <v>1</v>
      </c>
      <c r="C329" s="68" t="s">
        <v>1751</v>
      </c>
      <c r="D329" s="68" t="s">
        <v>1751</v>
      </c>
      <c r="E329" s="68">
        <v>1</v>
      </c>
      <c r="F329" s="68" t="s">
        <v>1751</v>
      </c>
      <c r="G329" s="68">
        <v>1</v>
      </c>
      <c r="H329" s="68" t="s">
        <v>1751</v>
      </c>
      <c r="I329" s="68" t="s">
        <v>1751</v>
      </c>
      <c r="J329" s="68" t="s">
        <v>1751</v>
      </c>
      <c r="K329" s="68" t="s">
        <v>1751</v>
      </c>
      <c r="L329" s="68">
        <v>2</v>
      </c>
      <c r="M329" s="68" t="s">
        <v>1751</v>
      </c>
      <c r="N329" s="68" t="s">
        <v>1751</v>
      </c>
      <c r="O329" s="68">
        <v>1</v>
      </c>
      <c r="P329" s="68" t="s">
        <v>1751</v>
      </c>
      <c r="Q329" s="68" t="s">
        <v>1751</v>
      </c>
      <c r="R329" s="68" t="s">
        <v>1751</v>
      </c>
      <c r="S329" s="68" t="s">
        <v>1751</v>
      </c>
      <c r="T329" s="68" t="s">
        <v>1751</v>
      </c>
      <c r="U329" s="68">
        <v>1</v>
      </c>
      <c r="V329" s="68" t="s">
        <v>1751</v>
      </c>
      <c r="W329" s="68" t="s">
        <v>1751</v>
      </c>
      <c r="X329" s="68" t="s">
        <v>1751</v>
      </c>
      <c r="Y329" s="68" t="s">
        <v>1751</v>
      </c>
      <c r="Z329" s="68" t="s">
        <v>1751</v>
      </c>
      <c r="AA329" s="68" t="s">
        <v>1751</v>
      </c>
      <c r="AB329" s="68" t="s">
        <v>1751</v>
      </c>
      <c r="AC329" s="68" t="s">
        <v>1751</v>
      </c>
      <c r="AD329" s="68" t="s">
        <v>1751</v>
      </c>
      <c r="AE329" s="68" t="s">
        <v>1751</v>
      </c>
      <c r="AF329" s="68" t="s">
        <v>1751</v>
      </c>
      <c r="AG329" s="68" t="s">
        <v>1751</v>
      </c>
      <c r="AH329" s="68">
        <v>7</v>
      </c>
      <c r="AI329" s="68" t="s">
        <v>1751</v>
      </c>
      <c r="AJ329" s="68">
        <v>1</v>
      </c>
      <c r="AK329" s="68" t="s">
        <v>1751</v>
      </c>
      <c r="AL329" s="68" t="s">
        <v>1751</v>
      </c>
      <c r="AM329" s="68" t="s">
        <v>1751</v>
      </c>
      <c r="AN329" s="68" t="s">
        <v>1751</v>
      </c>
      <c r="AO329" s="68" t="s">
        <v>1751</v>
      </c>
      <c r="AP329" s="68" t="s">
        <v>1751</v>
      </c>
      <c r="AQ329" s="68" t="s">
        <v>1751</v>
      </c>
      <c r="AR329" s="68">
        <v>2</v>
      </c>
      <c r="AS329" s="68" t="s">
        <v>1751</v>
      </c>
      <c r="AT329" s="68" t="s">
        <v>1751</v>
      </c>
      <c r="AU329" s="68" t="s">
        <v>1751</v>
      </c>
      <c r="AV329" s="68" t="s">
        <v>1751</v>
      </c>
      <c r="AW329" s="68" t="s">
        <v>1751</v>
      </c>
      <c r="AX329" s="68" t="s">
        <v>1751</v>
      </c>
      <c r="AY329" s="68">
        <v>1</v>
      </c>
      <c r="AZ329" s="68" t="s">
        <v>1751</v>
      </c>
      <c r="BA329" s="68" t="s">
        <v>1751</v>
      </c>
      <c r="BB329" s="68" t="s">
        <v>1751</v>
      </c>
      <c r="BC329" s="68" t="s">
        <v>1751</v>
      </c>
      <c r="BD329" s="68" t="s">
        <v>1751</v>
      </c>
      <c r="BE329" s="68" t="s">
        <v>1751</v>
      </c>
      <c r="BF329" s="68" t="s">
        <v>1751</v>
      </c>
      <c r="BG329" s="68" t="s">
        <v>1751</v>
      </c>
      <c r="BH329" s="68" t="s">
        <v>1751</v>
      </c>
      <c r="BI329" s="68" t="s">
        <v>1751</v>
      </c>
      <c r="BJ329" s="68" t="s">
        <v>1751</v>
      </c>
      <c r="BK329" s="68" t="s">
        <v>1751</v>
      </c>
      <c r="BL329" s="68" t="s">
        <v>1751</v>
      </c>
      <c r="BM329" s="68" t="s">
        <v>1751</v>
      </c>
    </row>
    <row r="330" spans="1:65">
      <c r="A330" s="132">
        <v>45229</v>
      </c>
      <c r="B330" s="68" t="s">
        <v>1751</v>
      </c>
      <c r="C330" s="68" t="s">
        <v>1751</v>
      </c>
      <c r="D330" s="68" t="s">
        <v>1751</v>
      </c>
      <c r="E330" s="68" t="s">
        <v>1751</v>
      </c>
      <c r="F330" s="68">
        <v>2</v>
      </c>
      <c r="G330" s="68" t="s">
        <v>1751</v>
      </c>
      <c r="H330" s="68" t="s">
        <v>1751</v>
      </c>
      <c r="I330" s="68" t="s">
        <v>1751</v>
      </c>
      <c r="J330" s="68" t="s">
        <v>1751</v>
      </c>
      <c r="K330" s="68" t="s">
        <v>1751</v>
      </c>
      <c r="L330" s="68">
        <v>1</v>
      </c>
      <c r="M330" s="68" t="s">
        <v>1751</v>
      </c>
      <c r="N330" s="68" t="s">
        <v>1751</v>
      </c>
      <c r="O330" s="68" t="s">
        <v>1751</v>
      </c>
      <c r="P330" s="68" t="s">
        <v>1751</v>
      </c>
      <c r="Q330" s="68" t="s">
        <v>1751</v>
      </c>
      <c r="R330" s="68" t="s">
        <v>1751</v>
      </c>
      <c r="S330" s="68" t="s">
        <v>1751</v>
      </c>
      <c r="T330" s="68" t="s">
        <v>1751</v>
      </c>
      <c r="U330" s="68">
        <v>2</v>
      </c>
      <c r="V330" s="68" t="s">
        <v>1751</v>
      </c>
      <c r="W330" s="68" t="s">
        <v>1751</v>
      </c>
      <c r="X330" s="68" t="s">
        <v>1751</v>
      </c>
      <c r="Y330" s="68" t="s">
        <v>1751</v>
      </c>
      <c r="Z330" s="68" t="s">
        <v>1751</v>
      </c>
      <c r="AA330" s="68" t="s">
        <v>1751</v>
      </c>
      <c r="AB330" s="68" t="s">
        <v>1751</v>
      </c>
      <c r="AC330" s="68" t="s">
        <v>1751</v>
      </c>
      <c r="AD330" s="68" t="s">
        <v>1751</v>
      </c>
      <c r="AE330" s="68" t="s">
        <v>1751</v>
      </c>
      <c r="AF330" s="68" t="s">
        <v>1751</v>
      </c>
      <c r="AG330" s="68">
        <v>2</v>
      </c>
      <c r="AH330" s="68">
        <v>4</v>
      </c>
      <c r="AI330" s="68" t="s">
        <v>1751</v>
      </c>
      <c r="AJ330" s="68">
        <v>1</v>
      </c>
      <c r="AK330" s="68" t="s">
        <v>1751</v>
      </c>
      <c r="AL330" s="68" t="s">
        <v>1751</v>
      </c>
      <c r="AM330" s="68" t="s">
        <v>1751</v>
      </c>
      <c r="AN330" s="68" t="s">
        <v>1751</v>
      </c>
      <c r="AO330" s="68" t="s">
        <v>1751</v>
      </c>
      <c r="AP330" s="68" t="s">
        <v>1751</v>
      </c>
      <c r="AQ330" s="68" t="s">
        <v>1751</v>
      </c>
      <c r="AR330" s="68">
        <v>4</v>
      </c>
      <c r="AS330" s="68" t="s">
        <v>1751</v>
      </c>
      <c r="AT330" s="68" t="s">
        <v>1751</v>
      </c>
      <c r="AU330" s="68" t="s">
        <v>1751</v>
      </c>
      <c r="AV330" s="68" t="s">
        <v>1751</v>
      </c>
      <c r="AW330" s="68" t="s">
        <v>1751</v>
      </c>
      <c r="AX330" s="68" t="s">
        <v>1751</v>
      </c>
      <c r="AY330" s="68">
        <v>1</v>
      </c>
      <c r="AZ330" s="68">
        <v>1</v>
      </c>
      <c r="BA330" s="68" t="s">
        <v>1751</v>
      </c>
      <c r="BB330" s="68" t="s">
        <v>1751</v>
      </c>
      <c r="BC330" s="68" t="s">
        <v>1751</v>
      </c>
      <c r="BD330" s="68" t="s">
        <v>1751</v>
      </c>
      <c r="BE330" s="68" t="s">
        <v>1751</v>
      </c>
      <c r="BF330" s="68" t="s">
        <v>1751</v>
      </c>
      <c r="BG330" s="68" t="s">
        <v>1751</v>
      </c>
      <c r="BH330" s="68" t="s">
        <v>1751</v>
      </c>
      <c r="BI330" s="68" t="s">
        <v>1751</v>
      </c>
      <c r="BJ330" s="68" t="s">
        <v>1751</v>
      </c>
      <c r="BK330" s="68" t="s">
        <v>1751</v>
      </c>
      <c r="BL330" s="68" t="s">
        <v>1751</v>
      </c>
      <c r="BM330" s="68" t="s">
        <v>1751</v>
      </c>
    </row>
    <row r="331" spans="1:65">
      <c r="A331" s="132">
        <v>45230</v>
      </c>
      <c r="B331" s="68" t="s">
        <v>1751</v>
      </c>
      <c r="C331" s="68" t="s">
        <v>1751</v>
      </c>
      <c r="D331" s="68" t="s">
        <v>1751</v>
      </c>
      <c r="E331" s="68" t="s">
        <v>1751</v>
      </c>
      <c r="F331" s="68" t="s">
        <v>1751</v>
      </c>
      <c r="G331" s="68" t="s">
        <v>1751</v>
      </c>
      <c r="H331" s="68" t="s">
        <v>1751</v>
      </c>
      <c r="I331" s="68" t="s">
        <v>1751</v>
      </c>
      <c r="J331" s="68">
        <v>2</v>
      </c>
      <c r="K331" s="68">
        <v>1</v>
      </c>
      <c r="L331" s="68" t="s">
        <v>1751</v>
      </c>
      <c r="M331" s="68" t="s">
        <v>1751</v>
      </c>
      <c r="N331" s="68" t="s">
        <v>1751</v>
      </c>
      <c r="O331" s="68" t="s">
        <v>1751</v>
      </c>
      <c r="P331" s="68" t="s">
        <v>1751</v>
      </c>
      <c r="Q331" s="68" t="s">
        <v>1751</v>
      </c>
      <c r="R331" s="68" t="s">
        <v>1751</v>
      </c>
      <c r="S331" s="68" t="s">
        <v>1751</v>
      </c>
      <c r="T331" s="68" t="s">
        <v>1751</v>
      </c>
      <c r="U331" s="68">
        <v>1</v>
      </c>
      <c r="V331" s="68">
        <v>1</v>
      </c>
      <c r="W331" s="68" t="s">
        <v>1751</v>
      </c>
      <c r="X331" s="68" t="s">
        <v>1751</v>
      </c>
      <c r="Y331" s="68" t="s">
        <v>1751</v>
      </c>
      <c r="Z331" s="68" t="s">
        <v>1751</v>
      </c>
      <c r="AA331" s="68" t="s">
        <v>1751</v>
      </c>
      <c r="AB331" s="68" t="s">
        <v>1751</v>
      </c>
      <c r="AC331" s="68" t="s">
        <v>1751</v>
      </c>
      <c r="AD331" s="68" t="s">
        <v>1751</v>
      </c>
      <c r="AE331" s="68" t="s">
        <v>1751</v>
      </c>
      <c r="AF331" s="68" t="s">
        <v>1751</v>
      </c>
      <c r="AG331" s="68">
        <v>1</v>
      </c>
      <c r="AH331" s="68">
        <v>2</v>
      </c>
      <c r="AI331" s="68" t="s">
        <v>1751</v>
      </c>
      <c r="AJ331" s="68" t="s">
        <v>1751</v>
      </c>
      <c r="AK331" s="68" t="s">
        <v>1751</v>
      </c>
      <c r="AL331" s="68" t="s">
        <v>1751</v>
      </c>
      <c r="AM331" s="68" t="s">
        <v>1751</v>
      </c>
      <c r="AN331" s="68" t="s">
        <v>1751</v>
      </c>
      <c r="AO331" s="68" t="s">
        <v>1751</v>
      </c>
      <c r="AP331" s="68" t="s">
        <v>1751</v>
      </c>
      <c r="AQ331" s="68">
        <v>1</v>
      </c>
      <c r="AR331" s="68">
        <v>2</v>
      </c>
      <c r="AS331" s="68" t="s">
        <v>1751</v>
      </c>
      <c r="AT331" s="68" t="s">
        <v>1751</v>
      </c>
      <c r="AU331" s="68" t="s">
        <v>1751</v>
      </c>
      <c r="AV331" s="68" t="s">
        <v>1751</v>
      </c>
      <c r="AW331" s="68" t="s">
        <v>1751</v>
      </c>
      <c r="AX331" s="68" t="s">
        <v>1751</v>
      </c>
      <c r="AY331" s="68">
        <v>1</v>
      </c>
      <c r="AZ331" s="68" t="s">
        <v>1751</v>
      </c>
      <c r="BA331" s="68" t="s">
        <v>1751</v>
      </c>
      <c r="BB331" s="68" t="s">
        <v>1751</v>
      </c>
      <c r="BC331" s="68" t="s">
        <v>1751</v>
      </c>
      <c r="BD331" s="68" t="s">
        <v>1751</v>
      </c>
      <c r="BE331" s="68" t="s">
        <v>1751</v>
      </c>
      <c r="BF331" s="68" t="s">
        <v>1751</v>
      </c>
      <c r="BG331" s="68" t="s">
        <v>1751</v>
      </c>
      <c r="BH331" s="68" t="s">
        <v>1751</v>
      </c>
      <c r="BI331" s="68" t="s">
        <v>1751</v>
      </c>
      <c r="BJ331" s="68" t="s">
        <v>1751</v>
      </c>
      <c r="BK331" s="68" t="s">
        <v>1751</v>
      </c>
      <c r="BL331" s="68" t="s">
        <v>1751</v>
      </c>
      <c r="BM331" s="68" t="s">
        <v>1751</v>
      </c>
    </row>
    <row r="332" spans="1:65">
      <c r="A332" s="132">
        <v>45231</v>
      </c>
      <c r="B332" s="68" t="s">
        <v>1751</v>
      </c>
      <c r="C332" s="68" t="s">
        <v>1751</v>
      </c>
      <c r="D332" s="68">
        <v>1</v>
      </c>
      <c r="E332" s="68" t="s">
        <v>1751</v>
      </c>
      <c r="F332" s="68" t="s">
        <v>1751</v>
      </c>
      <c r="G332" s="68">
        <v>1</v>
      </c>
      <c r="H332" s="68">
        <v>1</v>
      </c>
      <c r="I332" s="68" t="s">
        <v>1751</v>
      </c>
      <c r="J332" s="68">
        <v>2</v>
      </c>
      <c r="K332" s="68">
        <v>1</v>
      </c>
      <c r="L332" s="68">
        <v>2</v>
      </c>
      <c r="M332" s="68" t="s">
        <v>1751</v>
      </c>
      <c r="N332" s="68" t="s">
        <v>1751</v>
      </c>
      <c r="O332" s="68">
        <v>1</v>
      </c>
      <c r="P332" s="68">
        <v>6</v>
      </c>
      <c r="Q332" s="68" t="s">
        <v>1751</v>
      </c>
      <c r="R332" s="68" t="s">
        <v>1751</v>
      </c>
      <c r="S332" s="68" t="s">
        <v>1751</v>
      </c>
      <c r="T332" s="68" t="s">
        <v>1751</v>
      </c>
      <c r="U332" s="68" t="s">
        <v>1751</v>
      </c>
      <c r="V332" s="68">
        <v>2</v>
      </c>
      <c r="W332" s="68">
        <v>1</v>
      </c>
      <c r="X332" s="68" t="s">
        <v>1751</v>
      </c>
      <c r="Y332" s="68" t="s">
        <v>1751</v>
      </c>
      <c r="Z332" s="68" t="s">
        <v>1751</v>
      </c>
      <c r="AA332" s="68" t="s">
        <v>1751</v>
      </c>
      <c r="AB332" s="68" t="s">
        <v>1751</v>
      </c>
      <c r="AC332" s="68">
        <v>1</v>
      </c>
      <c r="AD332" s="68">
        <v>2</v>
      </c>
      <c r="AE332" s="68" t="s">
        <v>1751</v>
      </c>
      <c r="AF332" s="68" t="s">
        <v>1751</v>
      </c>
      <c r="AG332" s="68">
        <v>2</v>
      </c>
      <c r="AH332" s="68">
        <v>4</v>
      </c>
      <c r="AI332" s="68" t="s">
        <v>1751</v>
      </c>
      <c r="AJ332" s="68">
        <v>1</v>
      </c>
      <c r="AK332" s="68" t="s">
        <v>1751</v>
      </c>
      <c r="AL332" s="68" t="s">
        <v>1751</v>
      </c>
      <c r="AM332" s="68" t="s">
        <v>1751</v>
      </c>
      <c r="AN332" s="68" t="s">
        <v>1751</v>
      </c>
      <c r="AO332" s="68" t="s">
        <v>1751</v>
      </c>
      <c r="AP332" s="68" t="s">
        <v>1751</v>
      </c>
      <c r="AQ332" s="68" t="s">
        <v>1751</v>
      </c>
      <c r="AR332" s="68">
        <v>3</v>
      </c>
      <c r="AS332" s="68" t="s">
        <v>1751</v>
      </c>
      <c r="AT332" s="68" t="s">
        <v>1751</v>
      </c>
      <c r="AU332" s="68" t="s">
        <v>1751</v>
      </c>
      <c r="AV332" s="68" t="s">
        <v>1751</v>
      </c>
      <c r="AW332" s="68" t="s">
        <v>1751</v>
      </c>
      <c r="AX332" s="68" t="s">
        <v>1751</v>
      </c>
      <c r="AY332" s="68" t="s">
        <v>1751</v>
      </c>
      <c r="AZ332" s="68">
        <v>1</v>
      </c>
      <c r="BA332" s="68" t="s">
        <v>1751</v>
      </c>
      <c r="BB332" s="68" t="s">
        <v>1751</v>
      </c>
      <c r="BC332" s="68" t="s">
        <v>1751</v>
      </c>
      <c r="BD332" s="68" t="s">
        <v>1751</v>
      </c>
      <c r="BE332" s="68" t="s">
        <v>1751</v>
      </c>
      <c r="BF332" s="68" t="s">
        <v>1751</v>
      </c>
      <c r="BG332" s="68" t="s">
        <v>1751</v>
      </c>
      <c r="BH332" s="68" t="s">
        <v>1751</v>
      </c>
      <c r="BI332" s="68" t="s">
        <v>1751</v>
      </c>
      <c r="BJ332" s="68" t="s">
        <v>1751</v>
      </c>
      <c r="BK332" s="68" t="s">
        <v>1751</v>
      </c>
      <c r="BL332" s="68" t="s">
        <v>1751</v>
      </c>
      <c r="BM332" s="68" t="s">
        <v>1751</v>
      </c>
    </row>
    <row r="333" spans="1:65">
      <c r="A333" s="132">
        <v>45232</v>
      </c>
      <c r="B333" s="68" t="s">
        <v>1751</v>
      </c>
      <c r="C333" s="68" t="s">
        <v>1751</v>
      </c>
      <c r="D333" s="68" t="s">
        <v>1751</v>
      </c>
      <c r="E333" s="68" t="s">
        <v>1751</v>
      </c>
      <c r="F333" s="68" t="s">
        <v>1751</v>
      </c>
      <c r="G333" s="68">
        <v>2</v>
      </c>
      <c r="H333" s="68" t="s">
        <v>1751</v>
      </c>
      <c r="I333" s="68" t="s">
        <v>1751</v>
      </c>
      <c r="J333" s="68" t="s">
        <v>1751</v>
      </c>
      <c r="K333" s="68" t="s">
        <v>1751</v>
      </c>
      <c r="L333" s="68">
        <v>1</v>
      </c>
      <c r="M333" s="68" t="s">
        <v>1751</v>
      </c>
      <c r="N333" s="68" t="s">
        <v>1751</v>
      </c>
      <c r="O333" s="68" t="s">
        <v>1751</v>
      </c>
      <c r="P333" s="68">
        <v>1</v>
      </c>
      <c r="Q333" s="68" t="s">
        <v>1751</v>
      </c>
      <c r="R333" s="68" t="s">
        <v>1751</v>
      </c>
      <c r="S333" s="68" t="s">
        <v>1751</v>
      </c>
      <c r="T333" s="68" t="s">
        <v>1751</v>
      </c>
      <c r="U333" s="68">
        <v>1</v>
      </c>
      <c r="V333" s="68" t="s">
        <v>1751</v>
      </c>
      <c r="W333" s="68" t="s">
        <v>1751</v>
      </c>
      <c r="X333" s="68" t="s">
        <v>1751</v>
      </c>
      <c r="Y333" s="68" t="s">
        <v>1751</v>
      </c>
      <c r="Z333" s="68" t="s">
        <v>1751</v>
      </c>
      <c r="AA333" s="68" t="s">
        <v>1751</v>
      </c>
      <c r="AB333" s="68" t="s">
        <v>1751</v>
      </c>
      <c r="AC333" s="68" t="s">
        <v>1751</v>
      </c>
      <c r="AD333" s="68" t="s">
        <v>1751</v>
      </c>
      <c r="AE333" s="68" t="s">
        <v>1751</v>
      </c>
      <c r="AF333" s="68" t="s">
        <v>1751</v>
      </c>
      <c r="AG333" s="68" t="s">
        <v>1751</v>
      </c>
      <c r="AH333" s="68">
        <v>3</v>
      </c>
      <c r="AI333" s="68" t="s">
        <v>1751</v>
      </c>
      <c r="AJ333" s="68">
        <v>2</v>
      </c>
      <c r="AK333" s="68">
        <v>3</v>
      </c>
      <c r="AL333" s="68" t="s">
        <v>1751</v>
      </c>
      <c r="AM333" s="68" t="s">
        <v>1751</v>
      </c>
      <c r="AN333" s="68" t="s">
        <v>1751</v>
      </c>
      <c r="AO333" s="68" t="s">
        <v>1751</v>
      </c>
      <c r="AP333" s="68" t="s">
        <v>1751</v>
      </c>
      <c r="AQ333" s="68" t="s">
        <v>1751</v>
      </c>
      <c r="AR333" s="68">
        <v>2</v>
      </c>
      <c r="AS333" s="68" t="s">
        <v>1751</v>
      </c>
      <c r="AT333" s="68" t="s">
        <v>1751</v>
      </c>
      <c r="AU333" s="68" t="s">
        <v>1751</v>
      </c>
      <c r="AV333" s="68" t="s">
        <v>1751</v>
      </c>
      <c r="AW333" s="68" t="s">
        <v>1751</v>
      </c>
      <c r="AX333" s="68" t="s">
        <v>1751</v>
      </c>
      <c r="AY333" s="68" t="s">
        <v>1751</v>
      </c>
      <c r="AZ333" s="68" t="s">
        <v>1751</v>
      </c>
      <c r="BA333" s="68" t="s">
        <v>1751</v>
      </c>
      <c r="BB333" s="68" t="s">
        <v>1751</v>
      </c>
      <c r="BC333" s="68" t="s">
        <v>1751</v>
      </c>
      <c r="BD333" s="68" t="s">
        <v>1751</v>
      </c>
      <c r="BE333" s="68" t="s">
        <v>1751</v>
      </c>
      <c r="BF333" s="68" t="s">
        <v>1751</v>
      </c>
      <c r="BG333" s="68" t="s">
        <v>1751</v>
      </c>
      <c r="BH333" s="68" t="s">
        <v>1751</v>
      </c>
      <c r="BI333" s="68" t="s">
        <v>1751</v>
      </c>
      <c r="BJ333" s="68" t="s">
        <v>1751</v>
      </c>
      <c r="BK333" s="68" t="s">
        <v>1751</v>
      </c>
      <c r="BL333" s="68" t="s">
        <v>1751</v>
      </c>
      <c r="BM333" s="68" t="s">
        <v>1751</v>
      </c>
    </row>
    <row r="334" spans="1:65">
      <c r="A334" s="132">
        <v>45233</v>
      </c>
      <c r="B334" s="68" t="s">
        <v>1751</v>
      </c>
      <c r="C334" s="68" t="s">
        <v>1751</v>
      </c>
      <c r="D334" s="68" t="s">
        <v>1751</v>
      </c>
      <c r="E334" s="68" t="s">
        <v>1751</v>
      </c>
      <c r="F334" s="68" t="s">
        <v>1751</v>
      </c>
      <c r="G334" s="68" t="s">
        <v>1751</v>
      </c>
      <c r="H334" s="68" t="s">
        <v>1751</v>
      </c>
      <c r="I334" s="68" t="s">
        <v>1751</v>
      </c>
      <c r="J334" s="68" t="s">
        <v>1751</v>
      </c>
      <c r="K334" s="68" t="s">
        <v>1751</v>
      </c>
      <c r="L334" s="68" t="s">
        <v>1751</v>
      </c>
      <c r="M334" s="68" t="s">
        <v>1751</v>
      </c>
      <c r="N334" s="68" t="s">
        <v>1751</v>
      </c>
      <c r="O334" s="68" t="s">
        <v>1751</v>
      </c>
      <c r="P334" s="68" t="s">
        <v>1751</v>
      </c>
      <c r="Q334" s="68" t="s">
        <v>1751</v>
      </c>
      <c r="R334" s="68" t="s">
        <v>1751</v>
      </c>
      <c r="S334" s="68" t="s">
        <v>1751</v>
      </c>
      <c r="T334" s="68" t="s">
        <v>1751</v>
      </c>
      <c r="U334" s="68" t="s">
        <v>1751</v>
      </c>
      <c r="V334" s="68" t="s">
        <v>1751</v>
      </c>
      <c r="W334" s="68" t="s">
        <v>1751</v>
      </c>
      <c r="X334" s="68" t="s">
        <v>1751</v>
      </c>
      <c r="Y334" s="68" t="s">
        <v>1751</v>
      </c>
      <c r="Z334" s="68" t="s">
        <v>1751</v>
      </c>
      <c r="AA334" s="68" t="s">
        <v>1751</v>
      </c>
      <c r="AB334" s="68" t="s">
        <v>1751</v>
      </c>
      <c r="AC334" s="68" t="s">
        <v>1751</v>
      </c>
      <c r="AD334" s="68" t="s">
        <v>1751</v>
      </c>
      <c r="AE334" s="68" t="s">
        <v>1751</v>
      </c>
      <c r="AF334" s="68" t="s">
        <v>1751</v>
      </c>
      <c r="AG334" s="68" t="s">
        <v>1751</v>
      </c>
      <c r="AH334" s="68" t="s">
        <v>1751</v>
      </c>
      <c r="AI334" s="68" t="s">
        <v>1751</v>
      </c>
      <c r="AJ334" s="68" t="s">
        <v>1751</v>
      </c>
      <c r="AK334" s="68" t="s">
        <v>1751</v>
      </c>
      <c r="AL334" s="68" t="s">
        <v>1751</v>
      </c>
      <c r="AM334" s="68" t="s">
        <v>1751</v>
      </c>
      <c r="AN334" s="68" t="s">
        <v>1751</v>
      </c>
      <c r="AO334" s="68" t="s">
        <v>1751</v>
      </c>
      <c r="AP334" s="68" t="s">
        <v>1751</v>
      </c>
      <c r="AQ334" s="68" t="s">
        <v>1751</v>
      </c>
      <c r="AR334" s="68" t="s">
        <v>1751</v>
      </c>
      <c r="AS334" s="68" t="s">
        <v>1751</v>
      </c>
      <c r="AT334" s="68" t="s">
        <v>1751</v>
      </c>
      <c r="AU334" s="68" t="s">
        <v>1751</v>
      </c>
      <c r="AV334" s="68" t="s">
        <v>1751</v>
      </c>
      <c r="AW334" s="68" t="s">
        <v>1751</v>
      </c>
      <c r="AX334" s="68" t="s">
        <v>1751</v>
      </c>
      <c r="AY334" s="68" t="s">
        <v>1751</v>
      </c>
      <c r="AZ334" s="68" t="s">
        <v>1751</v>
      </c>
      <c r="BA334" s="68" t="s">
        <v>1751</v>
      </c>
      <c r="BB334" s="68" t="s">
        <v>1751</v>
      </c>
      <c r="BC334" s="68" t="s">
        <v>1751</v>
      </c>
      <c r="BD334" s="68" t="s">
        <v>1751</v>
      </c>
      <c r="BE334" s="68" t="s">
        <v>1751</v>
      </c>
      <c r="BF334" s="68" t="s">
        <v>1751</v>
      </c>
      <c r="BG334" s="68" t="s">
        <v>1751</v>
      </c>
      <c r="BH334" s="68" t="s">
        <v>1751</v>
      </c>
      <c r="BI334" s="68" t="s">
        <v>1751</v>
      </c>
      <c r="BJ334" s="68" t="s">
        <v>1751</v>
      </c>
      <c r="BK334" s="68" t="s">
        <v>1751</v>
      </c>
      <c r="BL334" s="68" t="s">
        <v>1751</v>
      </c>
      <c r="BM334" s="68" t="s">
        <v>1751</v>
      </c>
    </row>
    <row r="335" spans="1:65">
      <c r="A335" s="132">
        <v>45233</v>
      </c>
      <c r="B335" s="68" t="s">
        <v>1751</v>
      </c>
      <c r="C335" s="68" t="s">
        <v>1751</v>
      </c>
      <c r="D335" s="68" t="s">
        <v>1751</v>
      </c>
      <c r="E335" s="68" t="s">
        <v>1751</v>
      </c>
      <c r="F335" s="68" t="s">
        <v>1751</v>
      </c>
      <c r="G335" s="68" t="s">
        <v>1751</v>
      </c>
      <c r="H335" s="68" t="s">
        <v>1751</v>
      </c>
      <c r="I335" s="68" t="s">
        <v>1751</v>
      </c>
      <c r="J335" s="68" t="s">
        <v>1751</v>
      </c>
      <c r="K335" s="68" t="s">
        <v>1751</v>
      </c>
      <c r="L335" s="68" t="s">
        <v>1751</v>
      </c>
      <c r="M335" s="68" t="s">
        <v>1751</v>
      </c>
      <c r="N335" s="68" t="s">
        <v>1751</v>
      </c>
      <c r="O335" s="68" t="s">
        <v>1751</v>
      </c>
      <c r="P335" s="68" t="s">
        <v>1751</v>
      </c>
      <c r="Q335" s="68" t="s">
        <v>1751</v>
      </c>
      <c r="R335" s="68" t="s">
        <v>1751</v>
      </c>
      <c r="S335" s="68" t="s">
        <v>1751</v>
      </c>
      <c r="T335" s="68" t="s">
        <v>1751</v>
      </c>
      <c r="U335" s="68" t="s">
        <v>1751</v>
      </c>
      <c r="V335" s="68" t="s">
        <v>1751</v>
      </c>
      <c r="W335" s="68" t="s">
        <v>1751</v>
      </c>
      <c r="X335" s="68" t="s">
        <v>1751</v>
      </c>
      <c r="Y335" s="68" t="s">
        <v>1751</v>
      </c>
      <c r="Z335" s="68" t="s">
        <v>1751</v>
      </c>
      <c r="AA335" s="68" t="s">
        <v>1751</v>
      </c>
      <c r="AB335" s="68" t="s">
        <v>1751</v>
      </c>
      <c r="AC335" s="68" t="s">
        <v>1751</v>
      </c>
      <c r="AD335" s="68" t="s">
        <v>1751</v>
      </c>
      <c r="AE335" s="68" t="s">
        <v>1751</v>
      </c>
      <c r="AF335" s="68" t="s">
        <v>1751</v>
      </c>
      <c r="AG335" s="68" t="s">
        <v>1751</v>
      </c>
      <c r="AH335" s="68" t="s">
        <v>1751</v>
      </c>
      <c r="AI335" s="68" t="s">
        <v>1751</v>
      </c>
      <c r="AJ335" s="68" t="s">
        <v>1751</v>
      </c>
      <c r="AK335" s="68" t="s">
        <v>1751</v>
      </c>
      <c r="AL335" s="68" t="s">
        <v>1751</v>
      </c>
      <c r="AM335" s="68" t="s">
        <v>1751</v>
      </c>
      <c r="AN335" s="68" t="s">
        <v>1751</v>
      </c>
      <c r="AO335" s="68" t="s">
        <v>1751</v>
      </c>
      <c r="AP335" s="68" t="s">
        <v>1751</v>
      </c>
      <c r="AQ335" s="68" t="s">
        <v>1751</v>
      </c>
      <c r="AR335" s="68" t="s">
        <v>1751</v>
      </c>
      <c r="AS335" s="68" t="s">
        <v>1751</v>
      </c>
      <c r="AT335" s="68" t="s">
        <v>1751</v>
      </c>
      <c r="AU335" s="68" t="s">
        <v>1751</v>
      </c>
      <c r="AV335" s="68" t="s">
        <v>1751</v>
      </c>
      <c r="AW335" s="68" t="s">
        <v>1751</v>
      </c>
      <c r="AX335" s="68" t="s">
        <v>1751</v>
      </c>
      <c r="AY335" s="68" t="s">
        <v>1751</v>
      </c>
      <c r="AZ335" s="68" t="s">
        <v>1751</v>
      </c>
      <c r="BA335" s="68" t="s">
        <v>1751</v>
      </c>
      <c r="BB335" s="68" t="s">
        <v>1751</v>
      </c>
      <c r="BC335" s="68" t="s">
        <v>1751</v>
      </c>
      <c r="BD335" s="68" t="s">
        <v>1751</v>
      </c>
      <c r="BE335" s="68" t="s">
        <v>1751</v>
      </c>
      <c r="BF335" s="68" t="s">
        <v>1751</v>
      </c>
      <c r="BG335" s="68" t="s">
        <v>1751</v>
      </c>
      <c r="BH335" s="68" t="s">
        <v>1751</v>
      </c>
      <c r="BI335" s="68" t="s">
        <v>1751</v>
      </c>
      <c r="BJ335" s="68" t="s">
        <v>1751</v>
      </c>
      <c r="BK335" s="68" t="s">
        <v>1751</v>
      </c>
      <c r="BL335" s="68" t="s">
        <v>1751</v>
      </c>
      <c r="BM335" s="68" t="s">
        <v>1751</v>
      </c>
    </row>
    <row r="336" spans="1:65">
      <c r="A336" s="132">
        <v>45234</v>
      </c>
      <c r="B336" s="68" t="s">
        <v>1751</v>
      </c>
      <c r="C336" s="68" t="s">
        <v>1751</v>
      </c>
      <c r="D336" s="68" t="s">
        <v>1751</v>
      </c>
      <c r="E336" s="68" t="s">
        <v>1751</v>
      </c>
      <c r="F336" s="68" t="s">
        <v>1751</v>
      </c>
      <c r="G336" s="68" t="s">
        <v>1751</v>
      </c>
      <c r="H336" s="68" t="s">
        <v>1751</v>
      </c>
      <c r="I336" s="68" t="s">
        <v>1751</v>
      </c>
      <c r="J336" s="68" t="s">
        <v>1751</v>
      </c>
      <c r="K336" s="68" t="s">
        <v>1751</v>
      </c>
      <c r="L336" s="68" t="s">
        <v>1751</v>
      </c>
      <c r="M336" s="68" t="s">
        <v>1751</v>
      </c>
      <c r="N336" s="68" t="s">
        <v>1751</v>
      </c>
      <c r="O336" s="68" t="s">
        <v>1751</v>
      </c>
      <c r="P336" s="68" t="s">
        <v>1751</v>
      </c>
      <c r="Q336" s="68" t="s">
        <v>1751</v>
      </c>
      <c r="R336" s="68" t="s">
        <v>1751</v>
      </c>
      <c r="S336" s="68" t="s">
        <v>1751</v>
      </c>
      <c r="T336" s="68" t="s">
        <v>1751</v>
      </c>
      <c r="U336" s="68" t="s">
        <v>1751</v>
      </c>
      <c r="V336" s="68" t="s">
        <v>1751</v>
      </c>
      <c r="W336" s="68" t="s">
        <v>1751</v>
      </c>
      <c r="X336" s="68" t="s">
        <v>1751</v>
      </c>
      <c r="Y336" s="68" t="s">
        <v>1751</v>
      </c>
      <c r="Z336" s="68" t="s">
        <v>1751</v>
      </c>
      <c r="AA336" s="68" t="s">
        <v>1751</v>
      </c>
      <c r="AB336" s="68" t="s">
        <v>1751</v>
      </c>
      <c r="AC336" s="68" t="s">
        <v>1751</v>
      </c>
      <c r="AD336" s="68" t="s">
        <v>1751</v>
      </c>
      <c r="AE336" s="68" t="s">
        <v>1751</v>
      </c>
      <c r="AF336" s="68" t="s">
        <v>1751</v>
      </c>
      <c r="AG336" s="68" t="s">
        <v>1751</v>
      </c>
      <c r="AH336" s="68" t="s">
        <v>1751</v>
      </c>
      <c r="AI336" s="68" t="s">
        <v>1751</v>
      </c>
      <c r="AJ336" s="68" t="s">
        <v>1751</v>
      </c>
      <c r="AK336" s="68" t="s">
        <v>1751</v>
      </c>
      <c r="AL336" s="68" t="s">
        <v>1751</v>
      </c>
      <c r="AM336" s="68" t="s">
        <v>1751</v>
      </c>
      <c r="AN336" s="68" t="s">
        <v>1751</v>
      </c>
      <c r="AO336" s="68" t="s">
        <v>1751</v>
      </c>
      <c r="AP336" s="68" t="s">
        <v>1751</v>
      </c>
      <c r="AQ336" s="68" t="s">
        <v>1751</v>
      </c>
      <c r="AR336" s="68" t="s">
        <v>1751</v>
      </c>
      <c r="AS336" s="68" t="s">
        <v>1751</v>
      </c>
      <c r="AT336" s="68" t="s">
        <v>1751</v>
      </c>
      <c r="AU336" s="68" t="s">
        <v>1751</v>
      </c>
      <c r="AV336" s="68" t="s">
        <v>1751</v>
      </c>
      <c r="AW336" s="68" t="s">
        <v>1751</v>
      </c>
      <c r="AX336" s="68" t="s">
        <v>1751</v>
      </c>
      <c r="AY336" s="68" t="s">
        <v>1751</v>
      </c>
      <c r="AZ336" s="68" t="s">
        <v>1751</v>
      </c>
      <c r="BA336" s="68" t="s">
        <v>1751</v>
      </c>
      <c r="BB336" s="68" t="s">
        <v>1751</v>
      </c>
      <c r="BC336" s="68" t="s">
        <v>1751</v>
      </c>
      <c r="BD336" s="68" t="s">
        <v>1751</v>
      </c>
      <c r="BE336" s="68" t="s">
        <v>1751</v>
      </c>
      <c r="BF336" s="68" t="s">
        <v>1751</v>
      </c>
      <c r="BG336" s="68" t="s">
        <v>1751</v>
      </c>
      <c r="BH336" s="68" t="s">
        <v>1751</v>
      </c>
      <c r="BI336" s="68" t="s">
        <v>1751</v>
      </c>
      <c r="BJ336" s="68" t="s">
        <v>1751</v>
      </c>
      <c r="BK336" s="68" t="s">
        <v>1751</v>
      </c>
      <c r="BL336" s="68" t="s">
        <v>1751</v>
      </c>
      <c r="BM336" s="68" t="s">
        <v>1751</v>
      </c>
    </row>
    <row r="337" spans="1:65">
      <c r="A337" s="132">
        <v>45235</v>
      </c>
      <c r="B337" s="68">
        <v>1</v>
      </c>
      <c r="C337" s="68" t="s">
        <v>1751</v>
      </c>
      <c r="D337" s="68">
        <v>1</v>
      </c>
      <c r="E337" s="68">
        <v>1</v>
      </c>
      <c r="F337" s="68">
        <v>2</v>
      </c>
      <c r="G337" s="68" t="s">
        <v>1751</v>
      </c>
      <c r="H337" s="68" t="s">
        <v>1751</v>
      </c>
      <c r="I337" s="68" t="s">
        <v>1751</v>
      </c>
      <c r="J337" s="68" t="s">
        <v>1751</v>
      </c>
      <c r="K337" s="68" t="s">
        <v>1751</v>
      </c>
      <c r="L337" s="68">
        <v>9</v>
      </c>
      <c r="M337" s="68">
        <v>1</v>
      </c>
      <c r="N337" s="68" t="s">
        <v>1751</v>
      </c>
      <c r="O337" s="68">
        <v>4</v>
      </c>
      <c r="P337" s="68" t="s">
        <v>1751</v>
      </c>
      <c r="Q337" s="68" t="s">
        <v>1751</v>
      </c>
      <c r="R337" s="68" t="s">
        <v>1751</v>
      </c>
      <c r="S337" s="68" t="s">
        <v>1751</v>
      </c>
      <c r="T337" s="68" t="s">
        <v>1751</v>
      </c>
      <c r="U337" s="68">
        <v>3</v>
      </c>
      <c r="V337" s="68">
        <v>1</v>
      </c>
      <c r="W337" s="68">
        <v>1</v>
      </c>
      <c r="X337" s="68" t="s">
        <v>1751</v>
      </c>
      <c r="Y337" s="68" t="s">
        <v>1751</v>
      </c>
      <c r="Z337" s="68" t="s">
        <v>1751</v>
      </c>
      <c r="AA337" s="68" t="s">
        <v>1751</v>
      </c>
      <c r="AB337" s="68" t="s">
        <v>1751</v>
      </c>
      <c r="AC337" s="68" t="s">
        <v>1751</v>
      </c>
      <c r="AD337" s="68" t="s">
        <v>1751</v>
      </c>
      <c r="AE337" s="68" t="s">
        <v>1751</v>
      </c>
      <c r="AF337" s="68" t="s">
        <v>1751</v>
      </c>
      <c r="AG337" s="68">
        <v>4</v>
      </c>
      <c r="AH337" s="68">
        <v>4</v>
      </c>
      <c r="AI337" s="68" t="s">
        <v>1751</v>
      </c>
      <c r="AJ337" s="68">
        <v>5</v>
      </c>
      <c r="AK337" s="68" t="s">
        <v>1751</v>
      </c>
      <c r="AL337" s="68" t="s">
        <v>1751</v>
      </c>
      <c r="AM337" s="68" t="s">
        <v>1751</v>
      </c>
      <c r="AN337" s="68" t="s">
        <v>1751</v>
      </c>
      <c r="AO337" s="68" t="s">
        <v>1751</v>
      </c>
      <c r="AP337" s="68" t="s">
        <v>1751</v>
      </c>
      <c r="AQ337" s="68" t="s">
        <v>1751</v>
      </c>
      <c r="AR337" s="68">
        <v>4</v>
      </c>
      <c r="AS337" s="68" t="s">
        <v>1751</v>
      </c>
      <c r="AT337" s="68" t="s">
        <v>1751</v>
      </c>
      <c r="AU337" s="68" t="s">
        <v>1751</v>
      </c>
      <c r="AV337" s="68" t="s">
        <v>1751</v>
      </c>
      <c r="AW337" s="68" t="s">
        <v>1751</v>
      </c>
      <c r="AX337" s="68" t="s">
        <v>1751</v>
      </c>
      <c r="AY337" s="68">
        <v>2</v>
      </c>
      <c r="AZ337" s="68" t="s">
        <v>1751</v>
      </c>
      <c r="BA337" s="68" t="s">
        <v>1751</v>
      </c>
      <c r="BB337" s="68" t="s">
        <v>1751</v>
      </c>
      <c r="BC337" s="68" t="s">
        <v>1751</v>
      </c>
      <c r="BD337" s="68" t="s">
        <v>1751</v>
      </c>
      <c r="BE337" s="68" t="s">
        <v>1751</v>
      </c>
      <c r="BF337" s="68" t="s">
        <v>1751</v>
      </c>
      <c r="BG337" s="68" t="s">
        <v>1751</v>
      </c>
      <c r="BH337" s="68" t="s">
        <v>1751</v>
      </c>
      <c r="BI337" s="68" t="s">
        <v>1751</v>
      </c>
      <c r="BJ337" s="68" t="s">
        <v>1751</v>
      </c>
      <c r="BK337" s="68" t="s">
        <v>1751</v>
      </c>
      <c r="BL337" s="68" t="s">
        <v>1751</v>
      </c>
      <c r="BM337" s="68" t="s">
        <v>1751</v>
      </c>
    </row>
    <row r="338" spans="1:65">
      <c r="A338" s="132">
        <v>45236</v>
      </c>
      <c r="B338" s="68">
        <v>2</v>
      </c>
      <c r="C338" s="68">
        <v>1</v>
      </c>
      <c r="D338" s="68" t="s">
        <v>1751</v>
      </c>
      <c r="E338" s="68" t="s">
        <v>1751</v>
      </c>
      <c r="F338" s="68" t="s">
        <v>1751</v>
      </c>
      <c r="G338" s="68" t="s">
        <v>1751</v>
      </c>
      <c r="H338" s="68">
        <v>1</v>
      </c>
      <c r="I338" s="68">
        <v>1</v>
      </c>
      <c r="J338" s="68">
        <v>1</v>
      </c>
      <c r="K338" s="68">
        <v>1</v>
      </c>
      <c r="L338" s="68" t="s">
        <v>1751</v>
      </c>
      <c r="M338" s="68" t="s">
        <v>1751</v>
      </c>
      <c r="N338" s="68" t="s">
        <v>1751</v>
      </c>
      <c r="O338" s="68">
        <v>1</v>
      </c>
      <c r="P338" s="68" t="s">
        <v>1751</v>
      </c>
      <c r="Q338" s="68" t="s">
        <v>1751</v>
      </c>
      <c r="R338" s="68" t="s">
        <v>1751</v>
      </c>
      <c r="S338" s="68" t="s">
        <v>1751</v>
      </c>
      <c r="T338" s="68" t="s">
        <v>1751</v>
      </c>
      <c r="U338" s="68" t="s">
        <v>1751</v>
      </c>
      <c r="V338" s="68" t="s">
        <v>1751</v>
      </c>
      <c r="W338" s="68" t="s">
        <v>1751</v>
      </c>
      <c r="X338" s="68" t="s">
        <v>1751</v>
      </c>
      <c r="Y338" s="68" t="s">
        <v>1751</v>
      </c>
      <c r="Z338" s="68" t="s">
        <v>1751</v>
      </c>
      <c r="AA338" s="68" t="s">
        <v>1751</v>
      </c>
      <c r="AB338" s="68" t="s">
        <v>1751</v>
      </c>
      <c r="AC338" s="68" t="s">
        <v>1751</v>
      </c>
      <c r="AD338" s="68" t="s">
        <v>1751</v>
      </c>
      <c r="AE338" s="68" t="s">
        <v>1751</v>
      </c>
      <c r="AF338" s="68" t="s">
        <v>1751</v>
      </c>
      <c r="AG338" s="68">
        <v>1</v>
      </c>
      <c r="AH338" s="68" t="s">
        <v>1751</v>
      </c>
      <c r="AI338" s="68" t="s">
        <v>1751</v>
      </c>
      <c r="AJ338" s="68" t="s">
        <v>1751</v>
      </c>
      <c r="AK338" s="68">
        <v>2</v>
      </c>
      <c r="AL338" s="68" t="s">
        <v>1751</v>
      </c>
      <c r="AM338" s="68" t="s">
        <v>1751</v>
      </c>
      <c r="AN338" s="68" t="s">
        <v>1751</v>
      </c>
      <c r="AO338" s="68" t="s">
        <v>1751</v>
      </c>
      <c r="AP338" s="68" t="s">
        <v>1751</v>
      </c>
      <c r="AQ338" s="68" t="s">
        <v>1751</v>
      </c>
      <c r="AR338" s="68" t="s">
        <v>1751</v>
      </c>
      <c r="AS338" s="68" t="s">
        <v>1751</v>
      </c>
      <c r="AT338" s="68" t="s">
        <v>1751</v>
      </c>
      <c r="AU338" s="68" t="s">
        <v>1751</v>
      </c>
      <c r="AV338" s="68" t="s">
        <v>1751</v>
      </c>
      <c r="AW338" s="68" t="s">
        <v>1751</v>
      </c>
      <c r="AX338" s="68" t="s">
        <v>1751</v>
      </c>
      <c r="AY338" s="68" t="s">
        <v>1751</v>
      </c>
      <c r="AZ338" s="68" t="s">
        <v>1751</v>
      </c>
      <c r="BA338" s="68" t="s">
        <v>1751</v>
      </c>
      <c r="BB338" s="68" t="s">
        <v>1751</v>
      </c>
      <c r="BC338" s="68" t="s">
        <v>1751</v>
      </c>
      <c r="BD338" s="68" t="s">
        <v>1751</v>
      </c>
      <c r="BE338" s="68" t="s">
        <v>1751</v>
      </c>
      <c r="BF338" s="68" t="s">
        <v>1751</v>
      </c>
      <c r="BG338" s="68" t="s">
        <v>1751</v>
      </c>
      <c r="BH338" s="68" t="s">
        <v>1751</v>
      </c>
      <c r="BI338" s="68" t="s">
        <v>1751</v>
      </c>
      <c r="BJ338" s="68" t="s">
        <v>1751</v>
      </c>
      <c r="BK338" s="68" t="s">
        <v>1751</v>
      </c>
      <c r="BL338" s="68" t="s">
        <v>1751</v>
      </c>
      <c r="BM338" s="68" t="s">
        <v>1751</v>
      </c>
    </row>
    <row r="339" spans="1:65">
      <c r="A339" s="132">
        <v>45237</v>
      </c>
      <c r="B339" s="68">
        <v>5</v>
      </c>
      <c r="C339" s="68">
        <v>1</v>
      </c>
      <c r="D339" s="68" t="s">
        <v>1751</v>
      </c>
      <c r="E339" s="68" t="s">
        <v>1751</v>
      </c>
      <c r="F339" s="68" t="s">
        <v>1751</v>
      </c>
      <c r="G339" s="68">
        <v>1</v>
      </c>
      <c r="H339" s="68" t="s">
        <v>1751</v>
      </c>
      <c r="I339" s="68" t="s">
        <v>1751</v>
      </c>
      <c r="J339" s="68">
        <v>2</v>
      </c>
      <c r="K339" s="68">
        <v>3</v>
      </c>
      <c r="L339" s="68">
        <v>10</v>
      </c>
      <c r="M339" s="68" t="s">
        <v>1751</v>
      </c>
      <c r="N339" s="68" t="s">
        <v>1751</v>
      </c>
      <c r="O339" s="68" t="s">
        <v>1751</v>
      </c>
      <c r="P339" s="68" t="s">
        <v>1751</v>
      </c>
      <c r="Q339" s="68" t="s">
        <v>1751</v>
      </c>
      <c r="R339" s="68">
        <v>1</v>
      </c>
      <c r="S339" s="68" t="s">
        <v>1751</v>
      </c>
      <c r="T339" s="68" t="s">
        <v>1751</v>
      </c>
      <c r="U339" s="68">
        <v>1</v>
      </c>
      <c r="V339" s="68">
        <v>1</v>
      </c>
      <c r="W339" s="68" t="s">
        <v>1751</v>
      </c>
      <c r="X339" s="68" t="s">
        <v>1751</v>
      </c>
      <c r="Y339" s="68" t="s">
        <v>1751</v>
      </c>
      <c r="Z339" s="68" t="s">
        <v>1751</v>
      </c>
      <c r="AA339" s="68" t="s">
        <v>1751</v>
      </c>
      <c r="AB339" s="68" t="s">
        <v>1751</v>
      </c>
      <c r="AC339" s="68">
        <v>1</v>
      </c>
      <c r="AD339" s="68" t="s">
        <v>1751</v>
      </c>
      <c r="AE339" s="68" t="s">
        <v>1751</v>
      </c>
      <c r="AF339" s="68" t="s">
        <v>1751</v>
      </c>
      <c r="AG339" s="68">
        <v>1</v>
      </c>
      <c r="AH339" s="68" t="s">
        <v>1751</v>
      </c>
      <c r="AI339" s="68" t="s">
        <v>1751</v>
      </c>
      <c r="AJ339" s="68" t="s">
        <v>1751</v>
      </c>
      <c r="AK339" s="68" t="s">
        <v>1751</v>
      </c>
      <c r="AL339" s="68" t="s">
        <v>1751</v>
      </c>
      <c r="AM339" s="68" t="s">
        <v>1751</v>
      </c>
      <c r="AN339" s="68" t="s">
        <v>1751</v>
      </c>
      <c r="AO339" s="68" t="s">
        <v>1751</v>
      </c>
      <c r="AP339" s="68" t="s">
        <v>1751</v>
      </c>
      <c r="AQ339" s="68" t="s">
        <v>1751</v>
      </c>
      <c r="AR339" s="68" t="s">
        <v>1751</v>
      </c>
      <c r="AS339" s="68" t="s">
        <v>1751</v>
      </c>
      <c r="AT339" s="68" t="s">
        <v>1751</v>
      </c>
      <c r="AU339" s="68" t="s">
        <v>1751</v>
      </c>
      <c r="AV339" s="68" t="s">
        <v>1751</v>
      </c>
      <c r="AW339" s="68" t="s">
        <v>1751</v>
      </c>
      <c r="AX339" s="68" t="s">
        <v>1751</v>
      </c>
      <c r="AY339" s="68" t="s">
        <v>1751</v>
      </c>
      <c r="AZ339" s="68" t="s">
        <v>1751</v>
      </c>
      <c r="BA339" s="68" t="s">
        <v>1751</v>
      </c>
      <c r="BB339" s="68" t="s">
        <v>1751</v>
      </c>
      <c r="BC339" s="68" t="s">
        <v>1751</v>
      </c>
      <c r="BD339" s="68" t="s">
        <v>1751</v>
      </c>
      <c r="BE339" s="68" t="s">
        <v>1751</v>
      </c>
      <c r="BF339" s="68" t="s">
        <v>1751</v>
      </c>
      <c r="BG339" s="68" t="s">
        <v>1751</v>
      </c>
      <c r="BH339" s="68" t="s">
        <v>1751</v>
      </c>
      <c r="BI339" s="68" t="s">
        <v>1751</v>
      </c>
      <c r="BJ339" s="68" t="s">
        <v>1751</v>
      </c>
      <c r="BK339" s="68" t="s">
        <v>1751</v>
      </c>
      <c r="BL339" s="68" t="s">
        <v>1751</v>
      </c>
      <c r="BM339" s="68" t="s">
        <v>1751</v>
      </c>
    </row>
    <row r="340" spans="1:65">
      <c r="A340" s="132">
        <v>45238</v>
      </c>
      <c r="B340" s="68" t="s">
        <v>1751</v>
      </c>
      <c r="C340" s="68" t="s">
        <v>1751</v>
      </c>
      <c r="D340" s="68">
        <v>5</v>
      </c>
      <c r="E340" s="68" t="s">
        <v>1751</v>
      </c>
      <c r="F340" s="68" t="s">
        <v>1751</v>
      </c>
      <c r="G340" s="68">
        <v>1</v>
      </c>
      <c r="H340" s="68">
        <v>1</v>
      </c>
      <c r="I340" s="68">
        <v>1</v>
      </c>
      <c r="J340" s="68">
        <v>1</v>
      </c>
      <c r="K340" s="68" t="s">
        <v>1751</v>
      </c>
      <c r="L340" s="68">
        <v>4</v>
      </c>
      <c r="M340" s="68" t="s">
        <v>1751</v>
      </c>
      <c r="N340" s="68" t="s">
        <v>1751</v>
      </c>
      <c r="O340" s="68" t="s">
        <v>1751</v>
      </c>
      <c r="P340" s="68">
        <v>1</v>
      </c>
      <c r="Q340" s="68" t="s">
        <v>1751</v>
      </c>
      <c r="R340" s="68" t="s">
        <v>1751</v>
      </c>
      <c r="S340" s="68" t="s">
        <v>1751</v>
      </c>
      <c r="T340" s="68" t="s">
        <v>1751</v>
      </c>
      <c r="U340" s="68" t="s">
        <v>1751</v>
      </c>
      <c r="V340" s="68">
        <v>1</v>
      </c>
      <c r="W340" s="68" t="s">
        <v>1751</v>
      </c>
      <c r="X340" s="68" t="s">
        <v>1751</v>
      </c>
      <c r="Y340" s="68" t="s">
        <v>1751</v>
      </c>
      <c r="Z340" s="68" t="s">
        <v>1751</v>
      </c>
      <c r="AA340" s="68" t="s">
        <v>1751</v>
      </c>
      <c r="AB340" s="68" t="s">
        <v>1751</v>
      </c>
      <c r="AC340" s="68" t="s">
        <v>1751</v>
      </c>
      <c r="AD340" s="68">
        <v>1</v>
      </c>
      <c r="AE340" s="68" t="s">
        <v>1751</v>
      </c>
      <c r="AF340" s="68" t="s">
        <v>1751</v>
      </c>
      <c r="AG340" s="68" t="s">
        <v>1751</v>
      </c>
      <c r="AH340" s="68">
        <v>2</v>
      </c>
      <c r="AI340" s="68" t="s">
        <v>1751</v>
      </c>
      <c r="AJ340" s="68" t="s">
        <v>1751</v>
      </c>
      <c r="AK340" s="68" t="s">
        <v>1751</v>
      </c>
      <c r="AL340" s="68" t="s">
        <v>1751</v>
      </c>
      <c r="AM340" s="68" t="s">
        <v>1751</v>
      </c>
      <c r="AN340" s="68" t="s">
        <v>1751</v>
      </c>
      <c r="AO340" s="68" t="s">
        <v>1751</v>
      </c>
      <c r="AP340" s="68" t="s">
        <v>1751</v>
      </c>
      <c r="AQ340" s="68" t="s">
        <v>1751</v>
      </c>
      <c r="AR340" s="68">
        <v>2</v>
      </c>
      <c r="AS340" s="68" t="s">
        <v>1751</v>
      </c>
      <c r="AT340" s="68" t="s">
        <v>1751</v>
      </c>
      <c r="AU340" s="68">
        <v>2</v>
      </c>
      <c r="AV340" s="68" t="s">
        <v>1751</v>
      </c>
      <c r="AW340" s="68" t="s">
        <v>1751</v>
      </c>
      <c r="AX340" s="68" t="s">
        <v>1751</v>
      </c>
      <c r="AY340" s="68" t="s">
        <v>1751</v>
      </c>
      <c r="AZ340" s="68" t="s">
        <v>1751</v>
      </c>
      <c r="BA340" s="68" t="s">
        <v>1751</v>
      </c>
      <c r="BB340" s="68" t="s">
        <v>1751</v>
      </c>
      <c r="BC340" s="68" t="s">
        <v>1751</v>
      </c>
      <c r="BD340" s="68" t="s">
        <v>1751</v>
      </c>
      <c r="BE340" s="68" t="s">
        <v>1751</v>
      </c>
      <c r="BF340" s="68" t="s">
        <v>1751</v>
      </c>
      <c r="BG340" s="68" t="s">
        <v>1751</v>
      </c>
      <c r="BH340" s="68" t="s">
        <v>1751</v>
      </c>
      <c r="BI340" s="68" t="s">
        <v>1751</v>
      </c>
      <c r="BJ340" s="68" t="s">
        <v>1751</v>
      </c>
      <c r="BK340" s="68" t="s">
        <v>1751</v>
      </c>
      <c r="BL340" s="68" t="s">
        <v>1751</v>
      </c>
      <c r="BM340" s="68" t="s">
        <v>1751</v>
      </c>
    </row>
    <row r="341" spans="1:65">
      <c r="A341" s="132">
        <v>45239</v>
      </c>
      <c r="B341" s="68">
        <v>1</v>
      </c>
      <c r="C341" s="68" t="s">
        <v>1751</v>
      </c>
      <c r="D341" s="68">
        <v>1</v>
      </c>
      <c r="E341" s="68" t="s">
        <v>1751</v>
      </c>
      <c r="F341" s="68">
        <v>2</v>
      </c>
      <c r="G341" s="68" t="s">
        <v>1751</v>
      </c>
      <c r="H341" s="68" t="s">
        <v>1751</v>
      </c>
      <c r="I341" s="68">
        <v>1</v>
      </c>
      <c r="J341" s="68" t="s">
        <v>1751</v>
      </c>
      <c r="K341" s="68" t="s">
        <v>1751</v>
      </c>
      <c r="L341" s="68">
        <v>3</v>
      </c>
      <c r="M341" s="68" t="s">
        <v>1751</v>
      </c>
      <c r="N341" s="68" t="s">
        <v>1751</v>
      </c>
      <c r="O341" s="68" t="s">
        <v>1751</v>
      </c>
      <c r="P341" s="68">
        <v>2</v>
      </c>
      <c r="Q341" s="68" t="s">
        <v>1751</v>
      </c>
      <c r="R341" s="68" t="s">
        <v>1751</v>
      </c>
      <c r="S341" s="68" t="s">
        <v>1751</v>
      </c>
      <c r="T341" s="68" t="s">
        <v>1751</v>
      </c>
      <c r="U341" s="68">
        <v>4</v>
      </c>
      <c r="V341" s="68" t="s">
        <v>1751</v>
      </c>
      <c r="W341" s="68" t="s">
        <v>1751</v>
      </c>
      <c r="X341" s="68" t="s">
        <v>1751</v>
      </c>
      <c r="Y341" s="68" t="s">
        <v>1751</v>
      </c>
      <c r="Z341" s="68" t="s">
        <v>1751</v>
      </c>
      <c r="AA341" s="68" t="s">
        <v>1751</v>
      </c>
      <c r="AB341" s="68" t="s">
        <v>1751</v>
      </c>
      <c r="AC341" s="68">
        <v>1</v>
      </c>
      <c r="AD341" s="68" t="s">
        <v>1751</v>
      </c>
      <c r="AE341" s="68" t="s">
        <v>1751</v>
      </c>
      <c r="AF341" s="68" t="s">
        <v>1751</v>
      </c>
      <c r="AG341" s="68">
        <v>1</v>
      </c>
      <c r="AH341" s="68">
        <v>1</v>
      </c>
      <c r="AI341" s="68" t="s">
        <v>1751</v>
      </c>
      <c r="AJ341" s="68" t="s">
        <v>1751</v>
      </c>
      <c r="AK341" s="68" t="s">
        <v>1751</v>
      </c>
      <c r="AL341" s="68" t="s">
        <v>1751</v>
      </c>
      <c r="AM341" s="68" t="s">
        <v>1751</v>
      </c>
      <c r="AN341" s="68" t="s">
        <v>1751</v>
      </c>
      <c r="AO341" s="68" t="s">
        <v>1751</v>
      </c>
      <c r="AP341" s="68" t="s">
        <v>1751</v>
      </c>
      <c r="AQ341" s="68" t="s">
        <v>1751</v>
      </c>
      <c r="AR341" s="68" t="s">
        <v>1751</v>
      </c>
      <c r="AS341" s="68" t="s">
        <v>1751</v>
      </c>
      <c r="AT341" s="68" t="s">
        <v>1751</v>
      </c>
      <c r="AU341" s="68" t="s">
        <v>1751</v>
      </c>
      <c r="AV341" s="68" t="s">
        <v>1751</v>
      </c>
      <c r="AW341" s="68" t="s">
        <v>1751</v>
      </c>
      <c r="AX341" s="68" t="s">
        <v>1751</v>
      </c>
      <c r="AY341" s="68">
        <v>3</v>
      </c>
      <c r="AZ341" s="68" t="s">
        <v>1751</v>
      </c>
      <c r="BA341" s="68" t="s">
        <v>1751</v>
      </c>
      <c r="BB341" s="68" t="s">
        <v>1751</v>
      </c>
      <c r="BC341" s="68" t="s">
        <v>1751</v>
      </c>
      <c r="BD341" s="68" t="s">
        <v>1751</v>
      </c>
      <c r="BE341" s="68" t="s">
        <v>1751</v>
      </c>
      <c r="BF341" s="68" t="s">
        <v>1751</v>
      </c>
      <c r="BG341" s="68" t="s">
        <v>1751</v>
      </c>
      <c r="BH341" s="68" t="s">
        <v>1751</v>
      </c>
      <c r="BI341" s="68" t="s">
        <v>1751</v>
      </c>
      <c r="BJ341" s="68" t="s">
        <v>1751</v>
      </c>
      <c r="BK341" s="68" t="s">
        <v>1751</v>
      </c>
      <c r="BL341" s="68" t="s">
        <v>1751</v>
      </c>
      <c r="BM341" s="68" t="s">
        <v>1751</v>
      </c>
    </row>
    <row r="342" spans="1:65">
      <c r="A342" s="132">
        <v>45240</v>
      </c>
      <c r="B342" s="68" t="s">
        <v>1751</v>
      </c>
      <c r="C342" s="68" t="s">
        <v>1751</v>
      </c>
      <c r="D342" s="68" t="s">
        <v>1751</v>
      </c>
      <c r="E342" s="68" t="s">
        <v>1751</v>
      </c>
      <c r="F342" s="68" t="s">
        <v>1751</v>
      </c>
      <c r="G342" s="68" t="s">
        <v>1751</v>
      </c>
      <c r="H342" s="68" t="s">
        <v>1751</v>
      </c>
      <c r="I342" s="68" t="s">
        <v>1751</v>
      </c>
      <c r="J342" s="68" t="s">
        <v>1751</v>
      </c>
      <c r="K342" s="68" t="s">
        <v>1751</v>
      </c>
      <c r="L342" s="68" t="s">
        <v>1751</v>
      </c>
      <c r="M342" s="68" t="s">
        <v>1751</v>
      </c>
      <c r="N342" s="68" t="s">
        <v>1751</v>
      </c>
      <c r="O342" s="68" t="s">
        <v>1751</v>
      </c>
      <c r="P342" s="68" t="s">
        <v>1751</v>
      </c>
      <c r="Q342" s="68" t="s">
        <v>1751</v>
      </c>
      <c r="R342" s="68" t="s">
        <v>1751</v>
      </c>
      <c r="S342" s="68" t="s">
        <v>1751</v>
      </c>
      <c r="T342" s="68" t="s">
        <v>1751</v>
      </c>
      <c r="U342" s="68" t="s">
        <v>1751</v>
      </c>
      <c r="V342" s="68" t="s">
        <v>1751</v>
      </c>
      <c r="W342" s="68" t="s">
        <v>1751</v>
      </c>
      <c r="X342" s="68" t="s">
        <v>1751</v>
      </c>
      <c r="Y342" s="68" t="s">
        <v>1751</v>
      </c>
      <c r="Z342" s="68" t="s">
        <v>1751</v>
      </c>
      <c r="AA342" s="68" t="s">
        <v>1751</v>
      </c>
      <c r="AB342" s="68" t="s">
        <v>1751</v>
      </c>
      <c r="AC342" s="68" t="s">
        <v>1751</v>
      </c>
      <c r="AD342" s="68" t="s">
        <v>1751</v>
      </c>
      <c r="AE342" s="68" t="s">
        <v>1751</v>
      </c>
      <c r="AF342" s="68" t="s">
        <v>1751</v>
      </c>
      <c r="AG342" s="68" t="s">
        <v>1751</v>
      </c>
      <c r="AH342" s="68" t="s">
        <v>1751</v>
      </c>
      <c r="AI342" s="68" t="s">
        <v>1751</v>
      </c>
      <c r="AJ342" s="68" t="s">
        <v>1751</v>
      </c>
      <c r="AK342" s="68" t="s">
        <v>1751</v>
      </c>
      <c r="AL342" s="68" t="s">
        <v>1751</v>
      </c>
      <c r="AM342" s="68" t="s">
        <v>1751</v>
      </c>
      <c r="AN342" s="68" t="s">
        <v>1751</v>
      </c>
      <c r="AO342" s="68" t="s">
        <v>1751</v>
      </c>
      <c r="AP342" s="68" t="s">
        <v>1751</v>
      </c>
      <c r="AQ342" s="68" t="s">
        <v>1751</v>
      </c>
      <c r="AR342" s="68" t="s">
        <v>1751</v>
      </c>
      <c r="AS342" s="68" t="s">
        <v>1751</v>
      </c>
      <c r="AT342" s="68" t="s">
        <v>1751</v>
      </c>
      <c r="AU342" s="68" t="s">
        <v>1751</v>
      </c>
      <c r="AV342" s="68" t="s">
        <v>1751</v>
      </c>
      <c r="AW342" s="68" t="s">
        <v>1751</v>
      </c>
      <c r="AX342" s="68" t="s">
        <v>1751</v>
      </c>
      <c r="AY342" s="68" t="s">
        <v>1751</v>
      </c>
      <c r="AZ342" s="68" t="s">
        <v>1751</v>
      </c>
      <c r="BA342" s="68" t="s">
        <v>1751</v>
      </c>
      <c r="BB342" s="68" t="s">
        <v>1751</v>
      </c>
      <c r="BC342" s="68" t="s">
        <v>1751</v>
      </c>
      <c r="BD342" s="68" t="s">
        <v>1751</v>
      </c>
      <c r="BE342" s="68" t="s">
        <v>1751</v>
      </c>
      <c r="BF342" s="68" t="s">
        <v>1751</v>
      </c>
      <c r="BG342" s="68" t="s">
        <v>1751</v>
      </c>
      <c r="BH342" s="68" t="s">
        <v>1751</v>
      </c>
      <c r="BI342" s="68" t="s">
        <v>1751</v>
      </c>
      <c r="BJ342" s="68" t="s">
        <v>1751</v>
      </c>
      <c r="BK342" s="68" t="s">
        <v>1751</v>
      </c>
      <c r="BL342" s="68" t="s">
        <v>1751</v>
      </c>
      <c r="BM342" s="68" t="s">
        <v>1751</v>
      </c>
    </row>
    <row r="343" spans="1:65">
      <c r="A343" s="132">
        <v>45241</v>
      </c>
      <c r="B343" s="68" t="s">
        <v>1751</v>
      </c>
      <c r="C343" s="68" t="s">
        <v>1751</v>
      </c>
      <c r="D343" s="68" t="s">
        <v>1751</v>
      </c>
      <c r="E343" s="68" t="s">
        <v>1751</v>
      </c>
      <c r="F343" s="68" t="s">
        <v>1751</v>
      </c>
      <c r="G343" s="68" t="s">
        <v>1751</v>
      </c>
      <c r="H343" s="68" t="s">
        <v>1751</v>
      </c>
      <c r="I343" s="68" t="s">
        <v>1751</v>
      </c>
      <c r="J343" s="68" t="s">
        <v>1751</v>
      </c>
      <c r="K343" s="68" t="s">
        <v>1751</v>
      </c>
      <c r="L343" s="68" t="s">
        <v>1751</v>
      </c>
      <c r="M343" s="68" t="s">
        <v>1751</v>
      </c>
      <c r="N343" s="68" t="s">
        <v>1751</v>
      </c>
      <c r="O343" s="68" t="s">
        <v>1751</v>
      </c>
      <c r="P343" s="68" t="s">
        <v>1751</v>
      </c>
      <c r="Q343" s="68" t="s">
        <v>1751</v>
      </c>
      <c r="R343" s="68" t="s">
        <v>1751</v>
      </c>
      <c r="S343" s="68" t="s">
        <v>1751</v>
      </c>
      <c r="T343" s="68" t="s">
        <v>1751</v>
      </c>
      <c r="U343" s="68" t="s">
        <v>1751</v>
      </c>
      <c r="V343" s="68" t="s">
        <v>1751</v>
      </c>
      <c r="W343" s="68" t="s">
        <v>1751</v>
      </c>
      <c r="X343" s="68" t="s">
        <v>1751</v>
      </c>
      <c r="Y343" s="68" t="s">
        <v>1751</v>
      </c>
      <c r="Z343" s="68" t="s">
        <v>1751</v>
      </c>
      <c r="AA343" s="68" t="s">
        <v>1751</v>
      </c>
      <c r="AB343" s="68" t="s">
        <v>1751</v>
      </c>
      <c r="AC343" s="68" t="s">
        <v>1751</v>
      </c>
      <c r="AD343" s="68" t="s">
        <v>1751</v>
      </c>
      <c r="AE343" s="68" t="s">
        <v>1751</v>
      </c>
      <c r="AF343" s="68" t="s">
        <v>1751</v>
      </c>
      <c r="AG343" s="68" t="s">
        <v>1751</v>
      </c>
      <c r="AH343" s="68" t="s">
        <v>1751</v>
      </c>
      <c r="AI343" s="68" t="s">
        <v>1751</v>
      </c>
      <c r="AJ343" s="68" t="s">
        <v>1751</v>
      </c>
      <c r="AK343" s="68" t="s">
        <v>1751</v>
      </c>
      <c r="AL343" s="68" t="s">
        <v>1751</v>
      </c>
      <c r="AM343" s="68" t="s">
        <v>1751</v>
      </c>
      <c r="AN343" s="68" t="s">
        <v>1751</v>
      </c>
      <c r="AO343" s="68" t="s">
        <v>1751</v>
      </c>
      <c r="AP343" s="68" t="s">
        <v>1751</v>
      </c>
      <c r="AQ343" s="68" t="s">
        <v>1751</v>
      </c>
      <c r="AR343" s="68" t="s">
        <v>1751</v>
      </c>
      <c r="AS343" s="68" t="s">
        <v>1751</v>
      </c>
      <c r="AT343" s="68" t="s">
        <v>1751</v>
      </c>
      <c r="AU343" s="68" t="s">
        <v>1751</v>
      </c>
      <c r="AV343" s="68" t="s">
        <v>1751</v>
      </c>
      <c r="AW343" s="68" t="s">
        <v>1751</v>
      </c>
      <c r="AX343" s="68" t="s">
        <v>1751</v>
      </c>
      <c r="AY343" s="68" t="s">
        <v>1751</v>
      </c>
      <c r="AZ343" s="68" t="s">
        <v>1751</v>
      </c>
      <c r="BA343" s="68" t="s">
        <v>1751</v>
      </c>
      <c r="BB343" s="68" t="s">
        <v>1751</v>
      </c>
      <c r="BC343" s="68" t="s">
        <v>1751</v>
      </c>
      <c r="BD343" s="68" t="s">
        <v>1751</v>
      </c>
      <c r="BE343" s="68" t="s">
        <v>1751</v>
      </c>
      <c r="BF343" s="68" t="s">
        <v>1751</v>
      </c>
      <c r="BG343" s="68" t="s">
        <v>1751</v>
      </c>
      <c r="BH343" s="68" t="s">
        <v>1751</v>
      </c>
      <c r="BI343" s="68" t="s">
        <v>1751</v>
      </c>
      <c r="BJ343" s="68" t="s">
        <v>1751</v>
      </c>
      <c r="BK343" s="68" t="s">
        <v>1751</v>
      </c>
      <c r="BL343" s="68" t="s">
        <v>1751</v>
      </c>
      <c r="BM343" s="68" t="s">
        <v>1751</v>
      </c>
    </row>
    <row r="344" spans="1:65">
      <c r="A344" s="132">
        <v>45242</v>
      </c>
      <c r="B344" s="68" t="s">
        <v>1751</v>
      </c>
      <c r="C344" s="68" t="s">
        <v>1751</v>
      </c>
      <c r="D344" s="68" t="s">
        <v>1751</v>
      </c>
      <c r="E344" s="68" t="s">
        <v>1751</v>
      </c>
      <c r="F344" s="68" t="s">
        <v>1751</v>
      </c>
      <c r="G344" s="68" t="s">
        <v>1751</v>
      </c>
      <c r="H344" s="68" t="s">
        <v>1751</v>
      </c>
      <c r="I344" s="68" t="s">
        <v>1751</v>
      </c>
      <c r="J344" s="68" t="s">
        <v>1751</v>
      </c>
      <c r="K344" s="68" t="s">
        <v>1751</v>
      </c>
      <c r="L344" s="68" t="s">
        <v>1751</v>
      </c>
      <c r="M344" s="68" t="s">
        <v>1751</v>
      </c>
      <c r="N344" s="68" t="s">
        <v>1751</v>
      </c>
      <c r="O344" s="68" t="s">
        <v>1751</v>
      </c>
      <c r="P344" s="68" t="s">
        <v>1751</v>
      </c>
      <c r="Q344" s="68" t="s">
        <v>1751</v>
      </c>
      <c r="R344" s="68" t="s">
        <v>1751</v>
      </c>
      <c r="S344" s="68" t="s">
        <v>1751</v>
      </c>
      <c r="T344" s="68" t="s">
        <v>1751</v>
      </c>
      <c r="U344" s="68" t="s">
        <v>1751</v>
      </c>
      <c r="V344" s="68" t="s">
        <v>1751</v>
      </c>
      <c r="W344" s="68" t="s">
        <v>1751</v>
      </c>
      <c r="X344" s="68" t="s">
        <v>1751</v>
      </c>
      <c r="Y344" s="68" t="s">
        <v>1751</v>
      </c>
      <c r="Z344" s="68" t="s">
        <v>1751</v>
      </c>
      <c r="AA344" s="68" t="s">
        <v>1751</v>
      </c>
      <c r="AB344" s="68" t="s">
        <v>1751</v>
      </c>
      <c r="AC344" s="68" t="s">
        <v>1751</v>
      </c>
      <c r="AD344" s="68" t="s">
        <v>1751</v>
      </c>
      <c r="AE344" s="68" t="s">
        <v>1751</v>
      </c>
      <c r="AF344" s="68" t="s">
        <v>1751</v>
      </c>
      <c r="AG344" s="68" t="s">
        <v>1751</v>
      </c>
      <c r="AH344" s="68" t="s">
        <v>1751</v>
      </c>
      <c r="AI344" s="68" t="s">
        <v>1751</v>
      </c>
      <c r="AJ344" s="68" t="s">
        <v>1751</v>
      </c>
      <c r="AK344" s="68" t="s">
        <v>1751</v>
      </c>
      <c r="AL344" s="68" t="s">
        <v>1751</v>
      </c>
      <c r="AM344" s="68" t="s">
        <v>1751</v>
      </c>
      <c r="AN344" s="68" t="s">
        <v>1751</v>
      </c>
      <c r="AO344" s="68" t="s">
        <v>1751</v>
      </c>
      <c r="AP344" s="68" t="s">
        <v>1751</v>
      </c>
      <c r="AQ344" s="68" t="s">
        <v>1751</v>
      </c>
      <c r="AR344" s="68" t="s">
        <v>1751</v>
      </c>
      <c r="AS344" s="68" t="s">
        <v>1751</v>
      </c>
      <c r="AT344" s="68" t="s">
        <v>1751</v>
      </c>
      <c r="AU344" s="68" t="s">
        <v>1751</v>
      </c>
      <c r="AV344" s="68" t="s">
        <v>1751</v>
      </c>
      <c r="AW344" s="68" t="s">
        <v>1751</v>
      </c>
      <c r="AX344" s="68" t="s">
        <v>1751</v>
      </c>
      <c r="AY344" s="68" t="s">
        <v>1751</v>
      </c>
      <c r="AZ344" s="68" t="s">
        <v>1751</v>
      </c>
      <c r="BA344" s="68" t="s">
        <v>1751</v>
      </c>
      <c r="BB344" s="68" t="s">
        <v>1751</v>
      </c>
      <c r="BC344" s="68" t="s">
        <v>1751</v>
      </c>
      <c r="BD344" s="68" t="s">
        <v>1751</v>
      </c>
      <c r="BE344" s="68" t="s">
        <v>1751</v>
      </c>
      <c r="BF344" s="68" t="s">
        <v>1751</v>
      </c>
      <c r="BG344" s="68" t="s">
        <v>1751</v>
      </c>
      <c r="BH344" s="68" t="s">
        <v>1751</v>
      </c>
      <c r="BI344" s="68" t="s">
        <v>1751</v>
      </c>
      <c r="BJ344" s="68" t="s">
        <v>1751</v>
      </c>
      <c r="BK344" s="68" t="s">
        <v>1751</v>
      </c>
      <c r="BL344" s="68" t="s">
        <v>1751</v>
      </c>
      <c r="BM344" s="68" t="s">
        <v>1751</v>
      </c>
    </row>
    <row r="345" spans="1:65">
      <c r="A345" s="132">
        <v>45243</v>
      </c>
      <c r="B345" s="68" t="s">
        <v>1751</v>
      </c>
      <c r="C345" s="68" t="s">
        <v>1751</v>
      </c>
      <c r="D345" s="68" t="s">
        <v>1751</v>
      </c>
      <c r="E345" s="68" t="s">
        <v>1751</v>
      </c>
      <c r="F345" s="68" t="s">
        <v>1751</v>
      </c>
      <c r="G345" s="68" t="s">
        <v>1751</v>
      </c>
      <c r="H345" s="68" t="s">
        <v>1751</v>
      </c>
      <c r="I345" s="68" t="s">
        <v>1751</v>
      </c>
      <c r="J345" s="68" t="s">
        <v>1751</v>
      </c>
      <c r="K345" s="68" t="s">
        <v>1751</v>
      </c>
      <c r="L345" s="68" t="s">
        <v>1751</v>
      </c>
      <c r="M345" s="68" t="s">
        <v>1751</v>
      </c>
      <c r="N345" s="68" t="s">
        <v>1751</v>
      </c>
      <c r="O345" s="68" t="s">
        <v>1751</v>
      </c>
      <c r="P345" s="68" t="s">
        <v>1751</v>
      </c>
      <c r="Q345" s="68" t="s">
        <v>1751</v>
      </c>
      <c r="R345" s="68" t="s">
        <v>1751</v>
      </c>
      <c r="S345" s="68" t="s">
        <v>1751</v>
      </c>
      <c r="T345" s="68" t="s">
        <v>1751</v>
      </c>
      <c r="U345" s="68" t="s">
        <v>1751</v>
      </c>
      <c r="V345" s="68" t="s">
        <v>1751</v>
      </c>
      <c r="W345" s="68" t="s">
        <v>1751</v>
      </c>
      <c r="X345" s="68" t="s">
        <v>1751</v>
      </c>
      <c r="Y345" s="68" t="s">
        <v>1751</v>
      </c>
      <c r="Z345" s="68" t="s">
        <v>1751</v>
      </c>
      <c r="AA345" s="68" t="s">
        <v>1751</v>
      </c>
      <c r="AB345" s="68" t="s">
        <v>1751</v>
      </c>
      <c r="AC345" s="68" t="s">
        <v>1751</v>
      </c>
      <c r="AD345" s="68" t="s">
        <v>1751</v>
      </c>
      <c r="AE345" s="68" t="s">
        <v>1751</v>
      </c>
      <c r="AF345" s="68" t="s">
        <v>1751</v>
      </c>
      <c r="AG345" s="68" t="s">
        <v>1751</v>
      </c>
      <c r="AH345" s="68" t="s">
        <v>1751</v>
      </c>
      <c r="AI345" s="68" t="s">
        <v>1751</v>
      </c>
      <c r="AJ345" s="68" t="s">
        <v>1751</v>
      </c>
      <c r="AK345" s="68" t="s">
        <v>1751</v>
      </c>
      <c r="AL345" s="68" t="s">
        <v>1751</v>
      </c>
      <c r="AM345" s="68" t="s">
        <v>1751</v>
      </c>
      <c r="AN345" s="68" t="s">
        <v>1751</v>
      </c>
      <c r="AO345" s="68" t="s">
        <v>1751</v>
      </c>
      <c r="AP345" s="68" t="s">
        <v>1751</v>
      </c>
      <c r="AQ345" s="68" t="s">
        <v>1751</v>
      </c>
      <c r="AR345" s="68" t="s">
        <v>1751</v>
      </c>
      <c r="AS345" s="68" t="s">
        <v>1751</v>
      </c>
      <c r="AT345" s="68" t="s">
        <v>1751</v>
      </c>
      <c r="AU345" s="68" t="s">
        <v>1751</v>
      </c>
      <c r="AV345" s="68" t="s">
        <v>1751</v>
      </c>
      <c r="AW345" s="68" t="s">
        <v>1751</v>
      </c>
      <c r="AX345" s="68" t="s">
        <v>1751</v>
      </c>
      <c r="AY345" s="68" t="s">
        <v>1751</v>
      </c>
      <c r="AZ345" s="68" t="s">
        <v>1751</v>
      </c>
      <c r="BA345" s="68" t="s">
        <v>1751</v>
      </c>
      <c r="BB345" s="68" t="s">
        <v>1751</v>
      </c>
      <c r="BC345" s="68" t="s">
        <v>1751</v>
      </c>
      <c r="BD345" s="68" t="s">
        <v>1751</v>
      </c>
      <c r="BE345" s="68" t="s">
        <v>1751</v>
      </c>
      <c r="BF345" s="68" t="s">
        <v>1751</v>
      </c>
      <c r="BG345" s="68" t="s">
        <v>1751</v>
      </c>
      <c r="BH345" s="68" t="s">
        <v>1751</v>
      </c>
      <c r="BI345" s="68" t="s">
        <v>1751</v>
      </c>
      <c r="BJ345" s="68" t="s">
        <v>1751</v>
      </c>
      <c r="BK345" s="68" t="s">
        <v>1751</v>
      </c>
      <c r="BL345" s="68" t="s">
        <v>1751</v>
      </c>
      <c r="BM345" s="68" t="s">
        <v>1751</v>
      </c>
    </row>
    <row r="346" spans="1:65">
      <c r="A346" s="132">
        <v>45244</v>
      </c>
      <c r="B346" s="68" t="s">
        <v>1751</v>
      </c>
      <c r="C346" s="68" t="s">
        <v>1751</v>
      </c>
      <c r="D346" s="68" t="s">
        <v>1751</v>
      </c>
      <c r="E346" s="68" t="s">
        <v>1751</v>
      </c>
      <c r="F346" s="68" t="s">
        <v>1751</v>
      </c>
      <c r="G346" s="68" t="s">
        <v>1751</v>
      </c>
      <c r="H346" s="68" t="s">
        <v>1751</v>
      </c>
      <c r="I346" s="68" t="s">
        <v>1751</v>
      </c>
      <c r="J346" s="68" t="s">
        <v>1751</v>
      </c>
      <c r="K346" s="68" t="s">
        <v>1751</v>
      </c>
      <c r="L346" s="68" t="s">
        <v>1751</v>
      </c>
      <c r="M346" s="68" t="s">
        <v>1751</v>
      </c>
      <c r="N346" s="68" t="s">
        <v>1751</v>
      </c>
      <c r="O346" s="68" t="s">
        <v>1751</v>
      </c>
      <c r="P346" s="68" t="s">
        <v>1751</v>
      </c>
      <c r="Q346" s="68" t="s">
        <v>1751</v>
      </c>
      <c r="R346" s="68" t="s">
        <v>1751</v>
      </c>
      <c r="S346" s="68" t="s">
        <v>1751</v>
      </c>
      <c r="T346" s="68" t="s">
        <v>1751</v>
      </c>
      <c r="U346" s="68" t="s">
        <v>1751</v>
      </c>
      <c r="V346" s="68" t="s">
        <v>1751</v>
      </c>
      <c r="W346" s="68" t="s">
        <v>1751</v>
      </c>
      <c r="X346" s="68" t="s">
        <v>1751</v>
      </c>
      <c r="Y346" s="68" t="s">
        <v>1751</v>
      </c>
      <c r="Z346" s="68" t="s">
        <v>1751</v>
      </c>
      <c r="AA346" s="68" t="s">
        <v>1751</v>
      </c>
      <c r="AB346" s="68" t="s">
        <v>1751</v>
      </c>
      <c r="AC346" s="68" t="s">
        <v>1751</v>
      </c>
      <c r="AD346" s="68" t="s">
        <v>1751</v>
      </c>
      <c r="AE346" s="68" t="s">
        <v>1751</v>
      </c>
      <c r="AF346" s="68" t="s">
        <v>1751</v>
      </c>
      <c r="AG346" s="68" t="s">
        <v>1751</v>
      </c>
      <c r="AH346" s="68" t="s">
        <v>1751</v>
      </c>
      <c r="AI346" s="68" t="s">
        <v>1751</v>
      </c>
      <c r="AJ346" s="68" t="s">
        <v>1751</v>
      </c>
      <c r="AK346" s="68" t="s">
        <v>1751</v>
      </c>
      <c r="AL346" s="68" t="s">
        <v>1751</v>
      </c>
      <c r="AM346" s="68" t="s">
        <v>1751</v>
      </c>
      <c r="AN346" s="68" t="s">
        <v>1751</v>
      </c>
      <c r="AO346" s="68" t="s">
        <v>1751</v>
      </c>
      <c r="AP346" s="68" t="s">
        <v>1751</v>
      </c>
      <c r="AQ346" s="68" t="s">
        <v>1751</v>
      </c>
      <c r="AR346" s="68" t="s">
        <v>1751</v>
      </c>
      <c r="AS346" s="68" t="s">
        <v>1751</v>
      </c>
      <c r="AT346" s="68" t="s">
        <v>1751</v>
      </c>
      <c r="AU346" s="68" t="s">
        <v>1751</v>
      </c>
      <c r="AV346" s="68" t="s">
        <v>1751</v>
      </c>
      <c r="AW346" s="68" t="s">
        <v>1751</v>
      </c>
      <c r="AX346" s="68" t="s">
        <v>1751</v>
      </c>
      <c r="AY346" s="68" t="s">
        <v>1751</v>
      </c>
      <c r="AZ346" s="68" t="s">
        <v>1751</v>
      </c>
      <c r="BA346" s="68" t="s">
        <v>1751</v>
      </c>
      <c r="BB346" s="68" t="s">
        <v>1751</v>
      </c>
      <c r="BC346" s="68" t="s">
        <v>1751</v>
      </c>
      <c r="BD346" s="68" t="s">
        <v>1751</v>
      </c>
      <c r="BE346" s="68" t="s">
        <v>1751</v>
      </c>
      <c r="BF346" s="68" t="s">
        <v>1751</v>
      </c>
      <c r="BG346" s="68" t="s">
        <v>1751</v>
      </c>
      <c r="BH346" s="68" t="s">
        <v>1751</v>
      </c>
      <c r="BI346" s="68" t="s">
        <v>1751</v>
      </c>
      <c r="BJ346" s="68" t="s">
        <v>1751</v>
      </c>
      <c r="BK346" s="68" t="s">
        <v>1751</v>
      </c>
      <c r="BL346" s="68" t="s">
        <v>1751</v>
      </c>
      <c r="BM346" s="68" t="s">
        <v>1751</v>
      </c>
    </row>
    <row r="347" spans="1:65">
      <c r="A347" s="132">
        <v>45245</v>
      </c>
      <c r="B347" s="68" t="s">
        <v>1751</v>
      </c>
      <c r="C347" s="68" t="s">
        <v>1751</v>
      </c>
      <c r="D347" s="68" t="s">
        <v>1751</v>
      </c>
      <c r="E347" s="68" t="s">
        <v>1751</v>
      </c>
      <c r="F347" s="68" t="s">
        <v>1751</v>
      </c>
      <c r="G347" s="68" t="s">
        <v>1751</v>
      </c>
      <c r="H347" s="68" t="s">
        <v>1751</v>
      </c>
      <c r="I347" s="68" t="s">
        <v>1751</v>
      </c>
      <c r="J347" s="68" t="s">
        <v>1751</v>
      </c>
      <c r="K347" s="68" t="s">
        <v>1751</v>
      </c>
      <c r="L347" s="68" t="s">
        <v>1751</v>
      </c>
      <c r="M347" s="68" t="s">
        <v>1751</v>
      </c>
      <c r="N347" s="68" t="s">
        <v>1751</v>
      </c>
      <c r="O347" s="68" t="s">
        <v>1751</v>
      </c>
      <c r="P347" s="68" t="s">
        <v>1751</v>
      </c>
      <c r="Q347" s="68" t="s">
        <v>1751</v>
      </c>
      <c r="R347" s="68" t="s">
        <v>1751</v>
      </c>
      <c r="S347" s="68" t="s">
        <v>1751</v>
      </c>
      <c r="T347" s="68" t="s">
        <v>1751</v>
      </c>
      <c r="U347" s="68" t="s">
        <v>1751</v>
      </c>
      <c r="V347" s="68" t="s">
        <v>1751</v>
      </c>
      <c r="W347" s="68" t="s">
        <v>1751</v>
      </c>
      <c r="X347" s="68" t="s">
        <v>1751</v>
      </c>
      <c r="Y347" s="68" t="s">
        <v>1751</v>
      </c>
      <c r="Z347" s="68" t="s">
        <v>1751</v>
      </c>
      <c r="AA347" s="68" t="s">
        <v>1751</v>
      </c>
      <c r="AB347" s="68" t="s">
        <v>1751</v>
      </c>
      <c r="AC347" s="68" t="s">
        <v>1751</v>
      </c>
      <c r="AD347" s="68" t="s">
        <v>1751</v>
      </c>
      <c r="AE347" s="68" t="s">
        <v>1751</v>
      </c>
      <c r="AF347" s="68" t="s">
        <v>1751</v>
      </c>
      <c r="AG347" s="68" t="s">
        <v>1751</v>
      </c>
      <c r="AH347" s="68" t="s">
        <v>1751</v>
      </c>
      <c r="AI347" s="68" t="s">
        <v>1751</v>
      </c>
      <c r="AJ347" s="68" t="s">
        <v>1751</v>
      </c>
      <c r="AK347" s="68" t="s">
        <v>1751</v>
      </c>
      <c r="AL347" s="68" t="s">
        <v>1751</v>
      </c>
      <c r="AM347" s="68" t="s">
        <v>1751</v>
      </c>
      <c r="AN347" s="68" t="s">
        <v>1751</v>
      </c>
      <c r="AO347" s="68" t="s">
        <v>1751</v>
      </c>
      <c r="AP347" s="68" t="s">
        <v>1751</v>
      </c>
      <c r="AQ347" s="68" t="s">
        <v>1751</v>
      </c>
      <c r="AR347" s="68" t="s">
        <v>1751</v>
      </c>
      <c r="AS347" s="68" t="s">
        <v>1751</v>
      </c>
      <c r="AT347" s="68" t="s">
        <v>1751</v>
      </c>
      <c r="AU347" s="68" t="s">
        <v>1751</v>
      </c>
      <c r="AV347" s="68" t="s">
        <v>1751</v>
      </c>
      <c r="AW347" s="68" t="s">
        <v>1751</v>
      </c>
      <c r="AX347" s="68" t="s">
        <v>1751</v>
      </c>
      <c r="AY347" s="68" t="s">
        <v>1751</v>
      </c>
      <c r="AZ347" s="68" t="s">
        <v>1751</v>
      </c>
      <c r="BA347" s="68" t="s">
        <v>1751</v>
      </c>
      <c r="BB347" s="68" t="s">
        <v>1751</v>
      </c>
      <c r="BC347" s="68" t="s">
        <v>1751</v>
      </c>
      <c r="BD347" s="68" t="s">
        <v>1751</v>
      </c>
      <c r="BE347" s="68" t="s">
        <v>1751</v>
      </c>
      <c r="BF347" s="68" t="s">
        <v>1751</v>
      </c>
      <c r="BG347" s="68" t="s">
        <v>1751</v>
      </c>
      <c r="BH347" s="68" t="s">
        <v>1751</v>
      </c>
      <c r="BI347" s="68" t="s">
        <v>1751</v>
      </c>
      <c r="BJ347" s="68" t="s">
        <v>1751</v>
      </c>
      <c r="BK347" s="68" t="s">
        <v>1751</v>
      </c>
      <c r="BL347" s="68" t="s">
        <v>1751</v>
      </c>
      <c r="BM347" s="68" t="s">
        <v>1751</v>
      </c>
    </row>
    <row r="348" spans="1:65">
      <c r="A348" s="132">
        <v>45246</v>
      </c>
      <c r="B348" s="68" t="s">
        <v>1751</v>
      </c>
      <c r="C348" s="68" t="s">
        <v>1751</v>
      </c>
      <c r="D348" s="68" t="s">
        <v>1751</v>
      </c>
      <c r="E348" s="68" t="s">
        <v>1751</v>
      </c>
      <c r="F348" s="68" t="s">
        <v>1751</v>
      </c>
      <c r="G348" s="68" t="s">
        <v>1751</v>
      </c>
      <c r="H348" s="68" t="s">
        <v>1751</v>
      </c>
      <c r="I348" s="68" t="s">
        <v>1751</v>
      </c>
      <c r="J348" s="68" t="s">
        <v>1751</v>
      </c>
      <c r="K348" s="68" t="s">
        <v>1751</v>
      </c>
      <c r="L348" s="68" t="s">
        <v>1751</v>
      </c>
      <c r="M348" s="68" t="s">
        <v>1751</v>
      </c>
      <c r="N348" s="68" t="s">
        <v>1751</v>
      </c>
      <c r="O348" s="68" t="s">
        <v>1751</v>
      </c>
      <c r="P348" s="68" t="s">
        <v>1751</v>
      </c>
      <c r="Q348" s="68" t="s">
        <v>1751</v>
      </c>
      <c r="R348" s="68" t="s">
        <v>1751</v>
      </c>
      <c r="S348" s="68" t="s">
        <v>1751</v>
      </c>
      <c r="T348" s="68" t="s">
        <v>1751</v>
      </c>
      <c r="U348" s="68" t="s">
        <v>1751</v>
      </c>
      <c r="V348" s="68" t="s">
        <v>1751</v>
      </c>
      <c r="W348" s="68" t="s">
        <v>1751</v>
      </c>
      <c r="X348" s="68" t="s">
        <v>1751</v>
      </c>
      <c r="Y348" s="68" t="s">
        <v>1751</v>
      </c>
      <c r="Z348" s="68" t="s">
        <v>1751</v>
      </c>
      <c r="AA348" s="68" t="s">
        <v>1751</v>
      </c>
      <c r="AB348" s="68" t="s">
        <v>1751</v>
      </c>
      <c r="AC348" s="68" t="s">
        <v>1751</v>
      </c>
      <c r="AD348" s="68" t="s">
        <v>1751</v>
      </c>
      <c r="AE348" s="68" t="s">
        <v>1751</v>
      </c>
      <c r="AF348" s="68" t="s">
        <v>1751</v>
      </c>
      <c r="AG348" s="68" t="s">
        <v>1751</v>
      </c>
      <c r="AH348" s="68" t="s">
        <v>1751</v>
      </c>
      <c r="AI348" s="68" t="s">
        <v>1751</v>
      </c>
      <c r="AJ348" s="68" t="s">
        <v>1751</v>
      </c>
      <c r="AK348" s="68" t="s">
        <v>1751</v>
      </c>
      <c r="AL348" s="68" t="s">
        <v>1751</v>
      </c>
      <c r="AM348" s="68" t="s">
        <v>1751</v>
      </c>
      <c r="AN348" s="68" t="s">
        <v>1751</v>
      </c>
      <c r="AO348" s="68" t="s">
        <v>1751</v>
      </c>
      <c r="AP348" s="68" t="s">
        <v>1751</v>
      </c>
      <c r="AQ348" s="68" t="s">
        <v>1751</v>
      </c>
      <c r="AR348" s="68" t="s">
        <v>1751</v>
      </c>
      <c r="AS348" s="68" t="s">
        <v>1751</v>
      </c>
      <c r="AT348" s="68" t="s">
        <v>1751</v>
      </c>
      <c r="AU348" s="68" t="s">
        <v>1751</v>
      </c>
      <c r="AV348" s="68" t="s">
        <v>1751</v>
      </c>
      <c r="AW348" s="68" t="s">
        <v>1751</v>
      </c>
      <c r="AX348" s="68" t="s">
        <v>1751</v>
      </c>
      <c r="AY348" s="68" t="s">
        <v>1751</v>
      </c>
      <c r="AZ348" s="68" t="s">
        <v>1751</v>
      </c>
      <c r="BA348" s="68" t="s">
        <v>1751</v>
      </c>
      <c r="BB348" s="68" t="s">
        <v>1751</v>
      </c>
      <c r="BC348" s="68" t="s">
        <v>1751</v>
      </c>
      <c r="BD348" s="68" t="s">
        <v>1751</v>
      </c>
      <c r="BE348" s="68" t="s">
        <v>1751</v>
      </c>
      <c r="BF348" s="68" t="s">
        <v>1751</v>
      </c>
      <c r="BG348" s="68" t="s">
        <v>1751</v>
      </c>
      <c r="BH348" s="68" t="s">
        <v>1751</v>
      </c>
      <c r="BI348" s="68" t="s">
        <v>1751</v>
      </c>
      <c r="BJ348" s="68" t="s">
        <v>1751</v>
      </c>
      <c r="BK348" s="68" t="s">
        <v>1751</v>
      </c>
      <c r="BL348" s="68" t="s">
        <v>1751</v>
      </c>
      <c r="BM348" s="68" t="s">
        <v>1751</v>
      </c>
    </row>
    <row r="349" spans="1:65">
      <c r="A349" s="132">
        <v>45247</v>
      </c>
      <c r="B349" s="68" t="s">
        <v>1751</v>
      </c>
      <c r="C349" s="68" t="s">
        <v>1751</v>
      </c>
      <c r="D349" s="68" t="s">
        <v>1751</v>
      </c>
      <c r="E349" s="68" t="s">
        <v>1751</v>
      </c>
      <c r="F349" s="68" t="s">
        <v>1751</v>
      </c>
      <c r="G349" s="68" t="s">
        <v>1751</v>
      </c>
      <c r="H349" s="68" t="s">
        <v>1751</v>
      </c>
      <c r="I349" s="68" t="s">
        <v>1751</v>
      </c>
      <c r="J349" s="68" t="s">
        <v>1751</v>
      </c>
      <c r="K349" s="68" t="s">
        <v>1751</v>
      </c>
      <c r="L349" s="68" t="s">
        <v>1751</v>
      </c>
      <c r="M349" s="68" t="s">
        <v>1751</v>
      </c>
      <c r="N349" s="68" t="s">
        <v>1751</v>
      </c>
      <c r="O349" s="68" t="s">
        <v>1751</v>
      </c>
      <c r="P349" s="68" t="s">
        <v>1751</v>
      </c>
      <c r="Q349" s="68" t="s">
        <v>1751</v>
      </c>
      <c r="R349" s="68" t="s">
        <v>1751</v>
      </c>
      <c r="S349" s="68" t="s">
        <v>1751</v>
      </c>
      <c r="T349" s="68" t="s">
        <v>1751</v>
      </c>
      <c r="U349" s="68" t="s">
        <v>1751</v>
      </c>
      <c r="V349" s="68" t="s">
        <v>1751</v>
      </c>
      <c r="W349" s="68" t="s">
        <v>1751</v>
      </c>
      <c r="X349" s="68" t="s">
        <v>1751</v>
      </c>
      <c r="Y349" s="68" t="s">
        <v>1751</v>
      </c>
      <c r="Z349" s="68" t="s">
        <v>1751</v>
      </c>
      <c r="AA349" s="68" t="s">
        <v>1751</v>
      </c>
      <c r="AB349" s="68" t="s">
        <v>1751</v>
      </c>
      <c r="AC349" s="68" t="s">
        <v>1751</v>
      </c>
      <c r="AD349" s="68" t="s">
        <v>1751</v>
      </c>
      <c r="AE349" s="68" t="s">
        <v>1751</v>
      </c>
      <c r="AF349" s="68" t="s">
        <v>1751</v>
      </c>
      <c r="AG349" s="68" t="s">
        <v>1751</v>
      </c>
      <c r="AH349" s="68" t="s">
        <v>1751</v>
      </c>
      <c r="AI349" s="68" t="s">
        <v>1751</v>
      </c>
      <c r="AJ349" s="68" t="s">
        <v>1751</v>
      </c>
      <c r="AK349" s="68" t="s">
        <v>1751</v>
      </c>
      <c r="AL349" s="68" t="s">
        <v>1751</v>
      </c>
      <c r="AM349" s="68" t="s">
        <v>1751</v>
      </c>
      <c r="AN349" s="68" t="s">
        <v>1751</v>
      </c>
      <c r="AO349" s="68" t="s">
        <v>1751</v>
      </c>
      <c r="AP349" s="68" t="s">
        <v>1751</v>
      </c>
      <c r="AQ349" s="68" t="s">
        <v>1751</v>
      </c>
      <c r="AR349" s="68" t="s">
        <v>1751</v>
      </c>
      <c r="AS349" s="68" t="s">
        <v>1751</v>
      </c>
      <c r="AT349" s="68" t="s">
        <v>1751</v>
      </c>
      <c r="AU349" s="68" t="s">
        <v>1751</v>
      </c>
      <c r="AV349" s="68" t="s">
        <v>1751</v>
      </c>
      <c r="AW349" s="68" t="s">
        <v>1751</v>
      </c>
      <c r="AX349" s="68" t="s">
        <v>1751</v>
      </c>
      <c r="AY349" s="68" t="s">
        <v>1751</v>
      </c>
      <c r="AZ349" s="68" t="s">
        <v>1751</v>
      </c>
      <c r="BA349" s="68" t="s">
        <v>1751</v>
      </c>
      <c r="BB349" s="68" t="s">
        <v>1751</v>
      </c>
      <c r="BC349" s="68" t="s">
        <v>1751</v>
      </c>
      <c r="BD349" s="68" t="s">
        <v>1751</v>
      </c>
      <c r="BE349" s="68" t="s">
        <v>1751</v>
      </c>
      <c r="BF349" s="68" t="s">
        <v>1751</v>
      </c>
      <c r="BG349" s="68" t="s">
        <v>1751</v>
      </c>
      <c r="BH349" s="68" t="s">
        <v>1751</v>
      </c>
      <c r="BI349" s="68" t="s">
        <v>1751</v>
      </c>
      <c r="BJ349" s="68" t="s">
        <v>1751</v>
      </c>
      <c r="BK349" s="68" t="s">
        <v>1751</v>
      </c>
      <c r="BL349" s="68" t="s">
        <v>1751</v>
      </c>
      <c r="BM349" s="68" t="s">
        <v>1751</v>
      </c>
    </row>
    <row r="350" spans="1:65">
      <c r="A350" s="132">
        <v>45248</v>
      </c>
      <c r="B350" s="68" t="s">
        <v>1751</v>
      </c>
      <c r="C350" s="68" t="s">
        <v>1751</v>
      </c>
      <c r="D350" s="68" t="s">
        <v>1751</v>
      </c>
      <c r="E350" s="68" t="s">
        <v>1751</v>
      </c>
      <c r="F350" s="68" t="s">
        <v>1751</v>
      </c>
      <c r="G350" s="68" t="s">
        <v>1751</v>
      </c>
      <c r="H350" s="68" t="s">
        <v>1751</v>
      </c>
      <c r="I350" s="68" t="s">
        <v>1751</v>
      </c>
      <c r="J350" s="68" t="s">
        <v>1751</v>
      </c>
      <c r="K350" s="68" t="s">
        <v>1751</v>
      </c>
      <c r="L350" s="68" t="s">
        <v>1751</v>
      </c>
      <c r="M350" s="68" t="s">
        <v>1751</v>
      </c>
      <c r="N350" s="68" t="s">
        <v>1751</v>
      </c>
      <c r="O350" s="68" t="s">
        <v>1751</v>
      </c>
      <c r="P350" s="68" t="s">
        <v>1751</v>
      </c>
      <c r="Q350" s="68" t="s">
        <v>1751</v>
      </c>
      <c r="R350" s="68" t="s">
        <v>1751</v>
      </c>
      <c r="S350" s="68" t="s">
        <v>1751</v>
      </c>
      <c r="T350" s="68" t="s">
        <v>1751</v>
      </c>
      <c r="U350" s="68" t="s">
        <v>1751</v>
      </c>
      <c r="V350" s="68" t="s">
        <v>1751</v>
      </c>
      <c r="W350" s="68" t="s">
        <v>1751</v>
      </c>
      <c r="X350" s="68" t="s">
        <v>1751</v>
      </c>
      <c r="Y350" s="68" t="s">
        <v>1751</v>
      </c>
      <c r="Z350" s="68" t="s">
        <v>1751</v>
      </c>
      <c r="AA350" s="68" t="s">
        <v>1751</v>
      </c>
      <c r="AB350" s="68" t="s">
        <v>1751</v>
      </c>
      <c r="AC350" s="68" t="s">
        <v>1751</v>
      </c>
      <c r="AD350" s="68" t="s">
        <v>1751</v>
      </c>
      <c r="AE350" s="68" t="s">
        <v>1751</v>
      </c>
      <c r="AF350" s="68" t="s">
        <v>1751</v>
      </c>
      <c r="AG350" s="68" t="s">
        <v>1751</v>
      </c>
      <c r="AH350" s="68" t="s">
        <v>1751</v>
      </c>
      <c r="AI350" s="68" t="s">
        <v>1751</v>
      </c>
      <c r="AJ350" s="68" t="s">
        <v>1751</v>
      </c>
      <c r="AK350" s="68" t="s">
        <v>1751</v>
      </c>
      <c r="AL350" s="68" t="s">
        <v>1751</v>
      </c>
      <c r="AM350" s="68" t="s">
        <v>1751</v>
      </c>
      <c r="AN350" s="68" t="s">
        <v>1751</v>
      </c>
      <c r="AO350" s="68" t="s">
        <v>1751</v>
      </c>
      <c r="AP350" s="68" t="s">
        <v>1751</v>
      </c>
      <c r="AQ350" s="68" t="s">
        <v>1751</v>
      </c>
      <c r="AR350" s="68" t="s">
        <v>1751</v>
      </c>
      <c r="AS350" s="68" t="s">
        <v>1751</v>
      </c>
      <c r="AT350" s="68" t="s">
        <v>1751</v>
      </c>
      <c r="AU350" s="68" t="s">
        <v>1751</v>
      </c>
      <c r="AV350" s="68" t="s">
        <v>1751</v>
      </c>
      <c r="AW350" s="68" t="s">
        <v>1751</v>
      </c>
      <c r="AX350" s="68" t="s">
        <v>1751</v>
      </c>
      <c r="AY350" s="68" t="s">
        <v>1751</v>
      </c>
      <c r="AZ350" s="68" t="s">
        <v>1751</v>
      </c>
      <c r="BA350" s="68" t="s">
        <v>1751</v>
      </c>
      <c r="BB350" s="68" t="s">
        <v>1751</v>
      </c>
      <c r="BC350" s="68" t="s">
        <v>1751</v>
      </c>
      <c r="BD350" s="68" t="s">
        <v>1751</v>
      </c>
      <c r="BE350" s="68" t="s">
        <v>1751</v>
      </c>
      <c r="BF350" s="68" t="s">
        <v>1751</v>
      </c>
      <c r="BG350" s="68" t="s">
        <v>1751</v>
      </c>
      <c r="BH350" s="68" t="s">
        <v>1751</v>
      </c>
      <c r="BI350" s="68" t="s">
        <v>1751</v>
      </c>
      <c r="BJ350" s="68" t="s">
        <v>1751</v>
      </c>
      <c r="BK350" s="68" t="s">
        <v>1751</v>
      </c>
      <c r="BL350" s="68" t="s">
        <v>1751</v>
      </c>
      <c r="BM350" s="68" t="s">
        <v>1751</v>
      </c>
    </row>
    <row r="351" spans="1:65">
      <c r="A351" s="132">
        <v>45249</v>
      </c>
      <c r="B351" s="68" t="s">
        <v>1751</v>
      </c>
      <c r="C351" s="68" t="s">
        <v>1751</v>
      </c>
      <c r="D351" s="68" t="s">
        <v>1751</v>
      </c>
      <c r="E351" s="68" t="s">
        <v>1751</v>
      </c>
      <c r="F351" s="68" t="s">
        <v>1751</v>
      </c>
      <c r="G351" s="68" t="s">
        <v>1751</v>
      </c>
      <c r="H351" s="68" t="s">
        <v>1751</v>
      </c>
      <c r="I351" s="68" t="s">
        <v>1751</v>
      </c>
      <c r="J351" s="68" t="s">
        <v>1751</v>
      </c>
      <c r="K351" s="68" t="s">
        <v>1751</v>
      </c>
      <c r="L351" s="68" t="s">
        <v>1751</v>
      </c>
      <c r="M351" s="68" t="s">
        <v>1751</v>
      </c>
      <c r="N351" s="68" t="s">
        <v>1751</v>
      </c>
      <c r="O351" s="68" t="s">
        <v>1751</v>
      </c>
      <c r="P351" s="68" t="s">
        <v>1751</v>
      </c>
      <c r="Q351" s="68" t="s">
        <v>1751</v>
      </c>
      <c r="R351" s="68" t="s">
        <v>1751</v>
      </c>
      <c r="S351" s="68" t="s">
        <v>1751</v>
      </c>
      <c r="T351" s="68" t="s">
        <v>1751</v>
      </c>
      <c r="U351" s="68" t="s">
        <v>1751</v>
      </c>
      <c r="V351" s="68" t="s">
        <v>1751</v>
      </c>
      <c r="W351" s="68" t="s">
        <v>1751</v>
      </c>
      <c r="X351" s="68" t="s">
        <v>1751</v>
      </c>
      <c r="Y351" s="68" t="s">
        <v>1751</v>
      </c>
      <c r="Z351" s="68" t="s">
        <v>1751</v>
      </c>
      <c r="AA351" s="68" t="s">
        <v>1751</v>
      </c>
      <c r="AB351" s="68" t="s">
        <v>1751</v>
      </c>
      <c r="AC351" s="68" t="s">
        <v>1751</v>
      </c>
      <c r="AD351" s="68" t="s">
        <v>1751</v>
      </c>
      <c r="AE351" s="68" t="s">
        <v>1751</v>
      </c>
      <c r="AF351" s="68" t="s">
        <v>1751</v>
      </c>
      <c r="AG351" s="68" t="s">
        <v>1751</v>
      </c>
      <c r="AH351" s="68" t="s">
        <v>1751</v>
      </c>
      <c r="AI351" s="68" t="s">
        <v>1751</v>
      </c>
      <c r="AJ351" s="68" t="s">
        <v>1751</v>
      </c>
      <c r="AK351" s="68" t="s">
        <v>1751</v>
      </c>
      <c r="AL351" s="68" t="s">
        <v>1751</v>
      </c>
      <c r="AM351" s="68" t="s">
        <v>1751</v>
      </c>
      <c r="AN351" s="68" t="s">
        <v>1751</v>
      </c>
      <c r="AO351" s="68" t="s">
        <v>1751</v>
      </c>
      <c r="AP351" s="68" t="s">
        <v>1751</v>
      </c>
      <c r="AQ351" s="68" t="s">
        <v>1751</v>
      </c>
      <c r="AR351" s="68" t="s">
        <v>1751</v>
      </c>
      <c r="AS351" s="68" t="s">
        <v>1751</v>
      </c>
      <c r="AT351" s="68" t="s">
        <v>1751</v>
      </c>
      <c r="AU351" s="68" t="s">
        <v>1751</v>
      </c>
      <c r="AV351" s="68" t="s">
        <v>1751</v>
      </c>
      <c r="AW351" s="68" t="s">
        <v>1751</v>
      </c>
      <c r="AX351" s="68" t="s">
        <v>1751</v>
      </c>
      <c r="AY351" s="68" t="s">
        <v>1751</v>
      </c>
      <c r="AZ351" s="68" t="s">
        <v>1751</v>
      </c>
      <c r="BA351" s="68" t="s">
        <v>1751</v>
      </c>
      <c r="BB351" s="68" t="s">
        <v>1751</v>
      </c>
      <c r="BC351" s="68" t="s">
        <v>1751</v>
      </c>
      <c r="BD351" s="68" t="s">
        <v>1751</v>
      </c>
      <c r="BE351" s="68" t="s">
        <v>1751</v>
      </c>
      <c r="BF351" s="68" t="s">
        <v>1751</v>
      </c>
      <c r="BG351" s="68" t="s">
        <v>1751</v>
      </c>
      <c r="BH351" s="68" t="s">
        <v>1751</v>
      </c>
      <c r="BI351" s="68" t="s">
        <v>1751</v>
      </c>
      <c r="BJ351" s="68" t="s">
        <v>1751</v>
      </c>
      <c r="BK351" s="68" t="s">
        <v>1751</v>
      </c>
      <c r="BL351" s="68" t="s">
        <v>1751</v>
      </c>
      <c r="BM351" s="68" t="s">
        <v>1751</v>
      </c>
    </row>
    <row r="352" spans="1:65">
      <c r="A352" s="132">
        <v>45250</v>
      </c>
      <c r="B352" s="68">
        <v>2</v>
      </c>
      <c r="C352" s="68" t="s">
        <v>1751</v>
      </c>
      <c r="D352" s="68" t="s">
        <v>1751</v>
      </c>
      <c r="E352" s="68" t="s">
        <v>1751</v>
      </c>
      <c r="F352" s="68" t="s">
        <v>1751</v>
      </c>
      <c r="G352" s="68">
        <v>1</v>
      </c>
      <c r="H352" s="68" t="s">
        <v>1751</v>
      </c>
      <c r="I352" s="68" t="s">
        <v>1751</v>
      </c>
      <c r="J352" s="68" t="s">
        <v>1751</v>
      </c>
      <c r="K352" s="68" t="s">
        <v>1751</v>
      </c>
      <c r="L352" s="68">
        <v>6</v>
      </c>
      <c r="M352" s="68" t="s">
        <v>1751</v>
      </c>
      <c r="N352" s="68" t="s">
        <v>1751</v>
      </c>
      <c r="O352" s="68" t="s">
        <v>1751</v>
      </c>
      <c r="P352" s="68" t="s">
        <v>1751</v>
      </c>
      <c r="Q352" s="68" t="s">
        <v>1751</v>
      </c>
      <c r="R352" s="68" t="s">
        <v>1751</v>
      </c>
      <c r="S352" s="68" t="s">
        <v>1751</v>
      </c>
      <c r="T352" s="68" t="s">
        <v>1751</v>
      </c>
      <c r="U352" s="68">
        <v>1</v>
      </c>
      <c r="V352" s="68" t="s">
        <v>1751</v>
      </c>
      <c r="W352" s="68" t="s">
        <v>1751</v>
      </c>
      <c r="X352" s="68" t="s">
        <v>1751</v>
      </c>
      <c r="Y352" s="68" t="s">
        <v>1751</v>
      </c>
      <c r="Z352" s="68" t="s">
        <v>1751</v>
      </c>
      <c r="AA352" s="68" t="s">
        <v>1751</v>
      </c>
      <c r="AB352" s="68" t="s">
        <v>1751</v>
      </c>
      <c r="AC352" s="68">
        <v>5</v>
      </c>
      <c r="AD352" s="68" t="s">
        <v>1751</v>
      </c>
      <c r="AE352" s="68" t="s">
        <v>1751</v>
      </c>
      <c r="AF352" s="68" t="s">
        <v>1751</v>
      </c>
      <c r="AG352" s="68">
        <v>2</v>
      </c>
      <c r="AH352" s="68">
        <v>3</v>
      </c>
      <c r="AI352" s="68" t="s">
        <v>1751</v>
      </c>
      <c r="AJ352" s="68">
        <v>2</v>
      </c>
      <c r="AK352" s="68" t="s">
        <v>1751</v>
      </c>
      <c r="AL352" s="68" t="s">
        <v>1751</v>
      </c>
      <c r="AM352" s="68" t="s">
        <v>1751</v>
      </c>
      <c r="AN352" s="68" t="s">
        <v>1751</v>
      </c>
      <c r="AO352" s="68" t="s">
        <v>1751</v>
      </c>
      <c r="AP352" s="68" t="s">
        <v>1751</v>
      </c>
      <c r="AQ352" s="68" t="s">
        <v>1751</v>
      </c>
      <c r="AR352" s="68">
        <v>4</v>
      </c>
      <c r="AS352" s="68" t="s">
        <v>1751</v>
      </c>
      <c r="AT352" s="68" t="s">
        <v>1751</v>
      </c>
      <c r="AU352" s="68" t="s">
        <v>1751</v>
      </c>
      <c r="AV352" s="68" t="s">
        <v>1751</v>
      </c>
      <c r="AW352" s="68" t="s">
        <v>1751</v>
      </c>
      <c r="AX352" s="68" t="s">
        <v>1751</v>
      </c>
      <c r="AY352" s="68">
        <v>1</v>
      </c>
      <c r="AZ352" s="68" t="s">
        <v>1751</v>
      </c>
      <c r="BA352" s="68" t="s">
        <v>1751</v>
      </c>
      <c r="BB352" s="68" t="s">
        <v>1751</v>
      </c>
      <c r="BC352" s="68" t="s">
        <v>1751</v>
      </c>
      <c r="BD352" s="68" t="s">
        <v>1751</v>
      </c>
      <c r="BE352" s="68" t="s">
        <v>1751</v>
      </c>
      <c r="BF352" s="68" t="s">
        <v>1751</v>
      </c>
      <c r="BG352" s="68" t="s">
        <v>1751</v>
      </c>
      <c r="BH352" s="68" t="s">
        <v>1751</v>
      </c>
      <c r="BI352" s="68" t="s">
        <v>1751</v>
      </c>
      <c r="BJ352" s="68" t="s">
        <v>1751</v>
      </c>
      <c r="BK352" s="68" t="s">
        <v>1751</v>
      </c>
      <c r="BL352" s="68" t="s">
        <v>1751</v>
      </c>
      <c r="BM352" s="68" t="s">
        <v>1751</v>
      </c>
    </row>
    <row r="353" spans="1:65">
      <c r="A353" s="132">
        <v>45251</v>
      </c>
      <c r="B353" s="68" t="s">
        <v>1751</v>
      </c>
      <c r="C353" s="68" t="s">
        <v>1751</v>
      </c>
      <c r="D353" s="68" t="s">
        <v>1751</v>
      </c>
      <c r="E353" s="68" t="s">
        <v>1751</v>
      </c>
      <c r="F353" s="68">
        <v>1</v>
      </c>
      <c r="G353" s="68" t="s">
        <v>1751</v>
      </c>
      <c r="H353" s="68" t="s">
        <v>1751</v>
      </c>
      <c r="I353" s="68">
        <v>2</v>
      </c>
      <c r="J353" s="68">
        <v>4</v>
      </c>
      <c r="K353" s="68">
        <v>2</v>
      </c>
      <c r="L353" s="68">
        <v>1</v>
      </c>
      <c r="M353" s="68" t="s">
        <v>1751</v>
      </c>
      <c r="N353" s="68" t="s">
        <v>1751</v>
      </c>
      <c r="O353" s="68" t="s">
        <v>1751</v>
      </c>
      <c r="P353" s="68" t="s">
        <v>1751</v>
      </c>
      <c r="Q353" s="68" t="s">
        <v>1751</v>
      </c>
      <c r="R353" s="68" t="s">
        <v>1751</v>
      </c>
      <c r="S353" s="68" t="s">
        <v>1751</v>
      </c>
      <c r="T353" s="68" t="s">
        <v>1751</v>
      </c>
      <c r="U353" s="68">
        <v>1</v>
      </c>
      <c r="V353" s="68">
        <v>1</v>
      </c>
      <c r="W353" s="68">
        <v>2</v>
      </c>
      <c r="X353" s="68" t="s">
        <v>1751</v>
      </c>
      <c r="Y353" s="68" t="s">
        <v>1751</v>
      </c>
      <c r="Z353" s="68" t="s">
        <v>1751</v>
      </c>
      <c r="AA353" s="68" t="s">
        <v>1751</v>
      </c>
      <c r="AB353" s="68" t="s">
        <v>1751</v>
      </c>
      <c r="AC353" s="68">
        <v>4</v>
      </c>
      <c r="AD353" s="68" t="s">
        <v>1751</v>
      </c>
      <c r="AE353" s="68">
        <v>1</v>
      </c>
      <c r="AF353" s="68" t="s">
        <v>1751</v>
      </c>
      <c r="AG353" s="68" t="s">
        <v>1751</v>
      </c>
      <c r="AH353" s="68">
        <v>3</v>
      </c>
      <c r="AI353" s="68" t="s">
        <v>1751</v>
      </c>
      <c r="AJ353" s="68" t="s">
        <v>1751</v>
      </c>
      <c r="AK353" s="68">
        <v>3</v>
      </c>
      <c r="AL353" s="68" t="s">
        <v>1751</v>
      </c>
      <c r="AM353" s="68" t="s">
        <v>1751</v>
      </c>
      <c r="AN353" s="68" t="s">
        <v>1751</v>
      </c>
      <c r="AO353" s="68" t="s">
        <v>1751</v>
      </c>
      <c r="AP353" s="68" t="s">
        <v>1751</v>
      </c>
      <c r="AQ353" s="68" t="s">
        <v>1751</v>
      </c>
      <c r="AR353" s="68" t="s">
        <v>1751</v>
      </c>
      <c r="AS353" s="68" t="s">
        <v>1751</v>
      </c>
      <c r="AT353" s="68" t="s">
        <v>1751</v>
      </c>
      <c r="AU353" s="68" t="s">
        <v>1751</v>
      </c>
      <c r="AV353" s="68" t="s">
        <v>1751</v>
      </c>
      <c r="AW353" s="68" t="s">
        <v>1751</v>
      </c>
      <c r="AX353" s="68" t="s">
        <v>1751</v>
      </c>
      <c r="AY353" s="68" t="s">
        <v>1751</v>
      </c>
      <c r="AZ353" s="68" t="s">
        <v>1751</v>
      </c>
      <c r="BA353" s="68" t="s">
        <v>1751</v>
      </c>
      <c r="BB353" s="68" t="s">
        <v>1751</v>
      </c>
      <c r="BC353" s="68" t="s">
        <v>1751</v>
      </c>
      <c r="BD353" s="68" t="s">
        <v>1751</v>
      </c>
      <c r="BE353" s="68" t="s">
        <v>1751</v>
      </c>
      <c r="BF353" s="68" t="s">
        <v>1751</v>
      </c>
      <c r="BG353" s="68" t="s">
        <v>1751</v>
      </c>
      <c r="BH353" s="68" t="s">
        <v>1751</v>
      </c>
      <c r="BI353" s="68" t="s">
        <v>1751</v>
      </c>
      <c r="BJ353" s="68" t="s">
        <v>1751</v>
      </c>
      <c r="BK353" s="68" t="s">
        <v>1751</v>
      </c>
      <c r="BL353" s="68" t="s">
        <v>1751</v>
      </c>
      <c r="BM353" s="68" t="s">
        <v>1751</v>
      </c>
    </row>
    <row r="354" spans="1:65">
      <c r="A354" s="132">
        <v>45252</v>
      </c>
      <c r="B354" s="68">
        <v>4</v>
      </c>
      <c r="C354" s="68">
        <v>3</v>
      </c>
      <c r="D354" s="68">
        <v>2</v>
      </c>
      <c r="E354" s="68" t="s">
        <v>1751</v>
      </c>
      <c r="F354" s="68">
        <v>2</v>
      </c>
      <c r="G354" s="68">
        <v>1</v>
      </c>
      <c r="H354" s="68" t="s">
        <v>1751</v>
      </c>
      <c r="I354" s="68" t="s">
        <v>1751</v>
      </c>
      <c r="J354" s="68" t="s">
        <v>1751</v>
      </c>
      <c r="K354" s="68" t="s">
        <v>1751</v>
      </c>
      <c r="L354" s="68">
        <v>6</v>
      </c>
      <c r="M354" s="68" t="s">
        <v>1751</v>
      </c>
      <c r="N354" s="68" t="s">
        <v>1751</v>
      </c>
      <c r="O354" s="68">
        <v>1</v>
      </c>
      <c r="P354" s="68" t="s">
        <v>1751</v>
      </c>
      <c r="Q354" s="68">
        <v>2</v>
      </c>
      <c r="R354" s="68" t="s">
        <v>1751</v>
      </c>
      <c r="S354" s="68" t="s">
        <v>1751</v>
      </c>
      <c r="T354" s="68">
        <v>3</v>
      </c>
      <c r="U354" s="68">
        <v>1</v>
      </c>
      <c r="V354" s="68">
        <v>1</v>
      </c>
      <c r="W354" s="68">
        <v>1</v>
      </c>
      <c r="X354" s="68" t="s">
        <v>1751</v>
      </c>
      <c r="Y354" s="68" t="s">
        <v>1751</v>
      </c>
      <c r="Z354" s="68" t="s">
        <v>1751</v>
      </c>
      <c r="AA354" s="68" t="s">
        <v>1751</v>
      </c>
      <c r="AB354" s="68" t="s">
        <v>1751</v>
      </c>
      <c r="AC354" s="68">
        <v>2</v>
      </c>
      <c r="AD354" s="68" t="s">
        <v>1751</v>
      </c>
      <c r="AE354" s="68">
        <v>4</v>
      </c>
      <c r="AF354" s="68" t="s">
        <v>1751</v>
      </c>
      <c r="AG354" s="68" t="s">
        <v>1751</v>
      </c>
      <c r="AH354" s="68">
        <v>4</v>
      </c>
      <c r="AI354" s="68" t="s">
        <v>1751</v>
      </c>
      <c r="AJ354" s="68">
        <v>4</v>
      </c>
      <c r="AK354" s="68">
        <v>2</v>
      </c>
      <c r="AL354" s="68" t="s">
        <v>1751</v>
      </c>
      <c r="AM354" s="68" t="s">
        <v>1751</v>
      </c>
      <c r="AN354" s="68" t="s">
        <v>1751</v>
      </c>
      <c r="AO354" s="68" t="s">
        <v>1751</v>
      </c>
      <c r="AP354" s="68" t="s">
        <v>1751</v>
      </c>
      <c r="AQ354" s="68">
        <v>1</v>
      </c>
      <c r="AR354" s="68" t="s">
        <v>1751</v>
      </c>
      <c r="AS354" s="68" t="s">
        <v>1751</v>
      </c>
      <c r="AT354" s="68" t="s">
        <v>1751</v>
      </c>
      <c r="AU354" s="68" t="s">
        <v>1751</v>
      </c>
      <c r="AV354" s="68" t="s">
        <v>1751</v>
      </c>
      <c r="AW354" s="68" t="s">
        <v>1751</v>
      </c>
      <c r="AX354" s="68" t="s">
        <v>1751</v>
      </c>
      <c r="AY354" s="68">
        <v>6</v>
      </c>
      <c r="AZ354" s="68" t="s">
        <v>1751</v>
      </c>
      <c r="BA354" s="68" t="s">
        <v>1751</v>
      </c>
      <c r="BB354" s="68" t="s">
        <v>1751</v>
      </c>
      <c r="BC354" s="68" t="s">
        <v>1751</v>
      </c>
      <c r="BD354" s="68" t="s">
        <v>1751</v>
      </c>
      <c r="BE354" s="68" t="s">
        <v>1751</v>
      </c>
      <c r="BF354" s="68" t="s">
        <v>1751</v>
      </c>
      <c r="BG354" s="68" t="s">
        <v>1751</v>
      </c>
      <c r="BH354" s="68" t="s">
        <v>1751</v>
      </c>
      <c r="BI354" s="68" t="s">
        <v>1751</v>
      </c>
      <c r="BJ354" s="68" t="s">
        <v>1751</v>
      </c>
      <c r="BK354" s="68" t="s">
        <v>1751</v>
      </c>
      <c r="BL354" s="68" t="s">
        <v>1751</v>
      </c>
      <c r="BM354" s="68" t="s">
        <v>1751</v>
      </c>
    </row>
    <row r="355" spans="1:65">
      <c r="A355" s="132">
        <v>45253</v>
      </c>
      <c r="B355" s="68">
        <v>1</v>
      </c>
      <c r="C355" s="68" t="s">
        <v>1751</v>
      </c>
      <c r="D355" s="68" t="s">
        <v>1751</v>
      </c>
      <c r="E355" s="68">
        <v>8</v>
      </c>
      <c r="F355" s="68" t="s">
        <v>1751</v>
      </c>
      <c r="G355" s="68" t="s">
        <v>1751</v>
      </c>
      <c r="H355" s="68" t="s">
        <v>1751</v>
      </c>
      <c r="I355" s="68" t="s">
        <v>1751</v>
      </c>
      <c r="J355" s="68">
        <v>1</v>
      </c>
      <c r="K355" s="68">
        <v>2</v>
      </c>
      <c r="L355" s="68">
        <v>9</v>
      </c>
      <c r="M355" s="68" t="s">
        <v>1751</v>
      </c>
      <c r="N355" s="68" t="s">
        <v>1751</v>
      </c>
      <c r="O355" s="68" t="s">
        <v>1751</v>
      </c>
      <c r="P355" s="68">
        <v>2</v>
      </c>
      <c r="Q355" s="68" t="s">
        <v>1751</v>
      </c>
      <c r="R355" s="68" t="s">
        <v>1751</v>
      </c>
      <c r="S355" s="68" t="s">
        <v>1751</v>
      </c>
      <c r="T355" s="68">
        <v>3</v>
      </c>
      <c r="U355" s="68" t="s">
        <v>1751</v>
      </c>
      <c r="V355" s="68" t="s">
        <v>1751</v>
      </c>
      <c r="W355" s="68" t="s">
        <v>1751</v>
      </c>
      <c r="X355" s="68" t="s">
        <v>1751</v>
      </c>
      <c r="Y355" s="68" t="s">
        <v>1751</v>
      </c>
      <c r="Z355" s="68" t="s">
        <v>1751</v>
      </c>
      <c r="AA355" s="68">
        <v>1</v>
      </c>
      <c r="AB355" s="68" t="s">
        <v>1751</v>
      </c>
      <c r="AC355" s="68">
        <v>4</v>
      </c>
      <c r="AD355" s="68" t="s">
        <v>1751</v>
      </c>
      <c r="AE355" s="68">
        <v>2</v>
      </c>
      <c r="AF355" s="68" t="s">
        <v>1751</v>
      </c>
      <c r="AG355" s="68">
        <v>1</v>
      </c>
      <c r="AH355" s="68">
        <v>1</v>
      </c>
      <c r="AI355" s="68" t="s">
        <v>1751</v>
      </c>
      <c r="AJ355" s="68">
        <v>6</v>
      </c>
      <c r="AK355" s="68">
        <v>8</v>
      </c>
      <c r="AL355" s="68">
        <v>1</v>
      </c>
      <c r="AM355" s="68" t="s">
        <v>1751</v>
      </c>
      <c r="AN355" s="68" t="s">
        <v>1751</v>
      </c>
      <c r="AO355" s="68" t="s">
        <v>1751</v>
      </c>
      <c r="AP355" s="68" t="s">
        <v>1751</v>
      </c>
      <c r="AQ355" s="68" t="s">
        <v>1751</v>
      </c>
      <c r="AR355" s="68">
        <v>1</v>
      </c>
      <c r="AS355" s="68" t="s">
        <v>1751</v>
      </c>
      <c r="AT355" s="68" t="s">
        <v>1751</v>
      </c>
      <c r="AU355" s="68" t="s">
        <v>1751</v>
      </c>
      <c r="AV355" s="68" t="s">
        <v>1751</v>
      </c>
      <c r="AW355" s="68" t="s">
        <v>1751</v>
      </c>
      <c r="AX355" s="68" t="s">
        <v>1751</v>
      </c>
      <c r="AY355" s="68" t="s">
        <v>1751</v>
      </c>
      <c r="AZ355" s="68" t="s">
        <v>1751</v>
      </c>
      <c r="BA355" s="68" t="s">
        <v>1751</v>
      </c>
      <c r="BB355" s="68" t="s">
        <v>1751</v>
      </c>
      <c r="BC355" s="68" t="s">
        <v>1751</v>
      </c>
      <c r="BD355" s="68" t="s">
        <v>1751</v>
      </c>
      <c r="BE355" s="68" t="s">
        <v>1751</v>
      </c>
      <c r="BF355" s="68" t="s">
        <v>1751</v>
      </c>
      <c r="BG355" s="68" t="s">
        <v>1751</v>
      </c>
      <c r="BH355" s="68" t="s">
        <v>1751</v>
      </c>
      <c r="BI355" s="68" t="s">
        <v>1751</v>
      </c>
      <c r="BJ355" s="68" t="s">
        <v>1751</v>
      </c>
      <c r="BK355" s="68" t="s">
        <v>1751</v>
      </c>
      <c r="BL355" s="68" t="s">
        <v>1751</v>
      </c>
      <c r="BM355" s="68" t="s">
        <v>1751</v>
      </c>
    </row>
    <row r="356" spans="1:65">
      <c r="A356" s="132">
        <v>45254</v>
      </c>
      <c r="B356" s="68" t="s">
        <v>1751</v>
      </c>
      <c r="C356" s="68" t="s">
        <v>1751</v>
      </c>
      <c r="D356" s="68" t="s">
        <v>1751</v>
      </c>
      <c r="E356" s="68" t="s">
        <v>1751</v>
      </c>
      <c r="F356" s="68" t="s">
        <v>1751</v>
      </c>
      <c r="G356" s="68" t="s">
        <v>1751</v>
      </c>
      <c r="H356" s="68" t="s">
        <v>1751</v>
      </c>
      <c r="I356" s="68" t="s">
        <v>1751</v>
      </c>
      <c r="J356" s="68" t="s">
        <v>1751</v>
      </c>
      <c r="K356" s="68" t="s">
        <v>1751</v>
      </c>
      <c r="L356" s="68" t="s">
        <v>1751</v>
      </c>
      <c r="M356" s="68" t="s">
        <v>1751</v>
      </c>
      <c r="N356" s="68" t="s">
        <v>1751</v>
      </c>
      <c r="O356" s="68" t="s">
        <v>1751</v>
      </c>
      <c r="P356" s="68" t="s">
        <v>1751</v>
      </c>
      <c r="Q356" s="68" t="s">
        <v>1751</v>
      </c>
      <c r="R356" s="68" t="s">
        <v>1751</v>
      </c>
      <c r="S356" s="68" t="s">
        <v>1751</v>
      </c>
      <c r="T356" s="68" t="s">
        <v>1751</v>
      </c>
      <c r="U356" s="68" t="s">
        <v>1751</v>
      </c>
      <c r="V356" s="68" t="s">
        <v>1751</v>
      </c>
      <c r="W356" s="68" t="s">
        <v>1751</v>
      </c>
      <c r="X356" s="68" t="s">
        <v>1751</v>
      </c>
      <c r="Y356" s="68" t="s">
        <v>1751</v>
      </c>
      <c r="Z356" s="68" t="s">
        <v>1751</v>
      </c>
      <c r="AA356" s="68" t="s">
        <v>1751</v>
      </c>
      <c r="AB356" s="68" t="s">
        <v>1751</v>
      </c>
      <c r="AC356" s="68" t="s">
        <v>1751</v>
      </c>
      <c r="AD356" s="68" t="s">
        <v>1751</v>
      </c>
      <c r="AE356" s="68" t="s">
        <v>1751</v>
      </c>
      <c r="AF356" s="68" t="s">
        <v>1751</v>
      </c>
      <c r="AG356" s="68" t="s">
        <v>1751</v>
      </c>
      <c r="AH356" s="68" t="s">
        <v>1751</v>
      </c>
      <c r="AI356" s="68" t="s">
        <v>1751</v>
      </c>
      <c r="AJ356" s="68" t="s">
        <v>1751</v>
      </c>
      <c r="AK356" s="68" t="s">
        <v>1751</v>
      </c>
      <c r="AL356" s="68" t="s">
        <v>1751</v>
      </c>
      <c r="AM356" s="68" t="s">
        <v>1751</v>
      </c>
      <c r="AN356" s="68" t="s">
        <v>1751</v>
      </c>
      <c r="AO356" s="68" t="s">
        <v>1751</v>
      </c>
      <c r="AP356" s="68" t="s">
        <v>1751</v>
      </c>
      <c r="AQ356" s="68" t="s">
        <v>1751</v>
      </c>
      <c r="AR356" s="68" t="s">
        <v>1751</v>
      </c>
      <c r="AS356" s="68" t="s">
        <v>1751</v>
      </c>
      <c r="AT356" s="68" t="s">
        <v>1751</v>
      </c>
      <c r="AU356" s="68" t="s">
        <v>1751</v>
      </c>
      <c r="AV356" s="68" t="s">
        <v>1751</v>
      </c>
      <c r="AW356" s="68" t="s">
        <v>1751</v>
      </c>
      <c r="AX356" s="68" t="s">
        <v>1751</v>
      </c>
      <c r="AY356" s="68" t="s">
        <v>1751</v>
      </c>
      <c r="AZ356" s="68" t="s">
        <v>1751</v>
      </c>
      <c r="BA356" s="68" t="s">
        <v>1751</v>
      </c>
      <c r="BB356" s="68" t="s">
        <v>1751</v>
      </c>
      <c r="BC356" s="68" t="s">
        <v>1751</v>
      </c>
      <c r="BD356" s="68" t="s">
        <v>1751</v>
      </c>
      <c r="BE356" s="68" t="s">
        <v>1751</v>
      </c>
      <c r="BF356" s="68" t="s">
        <v>1751</v>
      </c>
      <c r="BG356" s="68" t="s">
        <v>1751</v>
      </c>
      <c r="BH356" s="68" t="s">
        <v>1751</v>
      </c>
      <c r="BI356" s="68" t="s">
        <v>1751</v>
      </c>
      <c r="BJ356" s="68" t="s">
        <v>1751</v>
      </c>
      <c r="BK356" s="68" t="s">
        <v>1751</v>
      </c>
      <c r="BL356" s="68" t="s">
        <v>1751</v>
      </c>
      <c r="BM356" s="68" t="s">
        <v>1751</v>
      </c>
    </row>
    <row r="357" spans="1:65">
      <c r="A357" s="132">
        <v>45255</v>
      </c>
      <c r="B357" s="68" t="s">
        <v>1751</v>
      </c>
      <c r="C357" s="68" t="s">
        <v>1751</v>
      </c>
      <c r="D357" s="68" t="s">
        <v>1751</v>
      </c>
      <c r="E357" s="68" t="s">
        <v>1751</v>
      </c>
      <c r="F357" s="68" t="s">
        <v>1751</v>
      </c>
      <c r="G357" s="68" t="s">
        <v>1751</v>
      </c>
      <c r="H357" s="68" t="s">
        <v>1751</v>
      </c>
      <c r="I357" s="68" t="s">
        <v>1751</v>
      </c>
      <c r="J357" s="68" t="s">
        <v>1751</v>
      </c>
      <c r="K357" s="68" t="s">
        <v>1751</v>
      </c>
      <c r="L357" s="68" t="s">
        <v>1751</v>
      </c>
      <c r="M357" s="68" t="s">
        <v>1751</v>
      </c>
      <c r="N357" s="68" t="s">
        <v>1751</v>
      </c>
      <c r="O357" s="68" t="s">
        <v>1751</v>
      </c>
      <c r="P357" s="68" t="s">
        <v>1751</v>
      </c>
      <c r="Q357" s="68" t="s">
        <v>1751</v>
      </c>
      <c r="R357" s="68" t="s">
        <v>1751</v>
      </c>
      <c r="S357" s="68" t="s">
        <v>1751</v>
      </c>
      <c r="T357" s="68" t="s">
        <v>1751</v>
      </c>
      <c r="U357" s="68" t="s">
        <v>1751</v>
      </c>
      <c r="V357" s="68" t="s">
        <v>1751</v>
      </c>
      <c r="W357" s="68" t="s">
        <v>1751</v>
      </c>
      <c r="X357" s="68" t="s">
        <v>1751</v>
      </c>
      <c r="Y357" s="68" t="s">
        <v>1751</v>
      </c>
      <c r="Z357" s="68" t="s">
        <v>1751</v>
      </c>
      <c r="AA357" s="68" t="s">
        <v>1751</v>
      </c>
      <c r="AB357" s="68" t="s">
        <v>1751</v>
      </c>
      <c r="AC357" s="68" t="s">
        <v>1751</v>
      </c>
      <c r="AD357" s="68" t="s">
        <v>1751</v>
      </c>
      <c r="AE357" s="68" t="s">
        <v>1751</v>
      </c>
      <c r="AF357" s="68" t="s">
        <v>1751</v>
      </c>
      <c r="AG357" s="68" t="s">
        <v>1751</v>
      </c>
      <c r="AH357" s="68" t="s">
        <v>1751</v>
      </c>
      <c r="AI357" s="68" t="s">
        <v>1751</v>
      </c>
      <c r="AJ357" s="68" t="s">
        <v>1751</v>
      </c>
      <c r="AK357" s="68" t="s">
        <v>1751</v>
      </c>
      <c r="AL357" s="68" t="s">
        <v>1751</v>
      </c>
      <c r="AM357" s="68" t="s">
        <v>1751</v>
      </c>
      <c r="AN357" s="68" t="s">
        <v>1751</v>
      </c>
      <c r="AO357" s="68" t="s">
        <v>1751</v>
      </c>
      <c r="AP357" s="68" t="s">
        <v>1751</v>
      </c>
      <c r="AQ357" s="68" t="s">
        <v>1751</v>
      </c>
      <c r="AR357" s="68" t="s">
        <v>1751</v>
      </c>
      <c r="AS357" s="68" t="s">
        <v>1751</v>
      </c>
      <c r="AT357" s="68" t="s">
        <v>1751</v>
      </c>
      <c r="AU357" s="68" t="s">
        <v>1751</v>
      </c>
      <c r="AV357" s="68" t="s">
        <v>1751</v>
      </c>
      <c r="AW357" s="68" t="s">
        <v>1751</v>
      </c>
      <c r="AX357" s="68" t="s">
        <v>1751</v>
      </c>
      <c r="AY357" s="68" t="s">
        <v>1751</v>
      </c>
      <c r="AZ357" s="68" t="s">
        <v>1751</v>
      </c>
      <c r="BA357" s="68" t="s">
        <v>1751</v>
      </c>
      <c r="BB357" s="68" t="s">
        <v>1751</v>
      </c>
      <c r="BC357" s="68" t="s">
        <v>1751</v>
      </c>
      <c r="BD357" s="68" t="s">
        <v>1751</v>
      </c>
      <c r="BE357" s="68" t="s">
        <v>1751</v>
      </c>
      <c r="BF357" s="68" t="s">
        <v>1751</v>
      </c>
      <c r="BG357" s="68" t="s">
        <v>1751</v>
      </c>
      <c r="BH357" s="68" t="s">
        <v>1751</v>
      </c>
      <c r="BI357" s="68" t="s">
        <v>1751</v>
      </c>
      <c r="BJ357" s="68" t="s">
        <v>1751</v>
      </c>
      <c r="BK357" s="68" t="s">
        <v>1751</v>
      </c>
      <c r="BL357" s="68" t="s">
        <v>1751</v>
      </c>
      <c r="BM357" s="68" t="s">
        <v>1751</v>
      </c>
    </row>
    <row r="358" spans="1:65">
      <c r="A358" s="132">
        <v>45256</v>
      </c>
      <c r="B358" s="68" t="s">
        <v>1751</v>
      </c>
      <c r="C358" s="68" t="s">
        <v>1751</v>
      </c>
      <c r="D358" s="68" t="s">
        <v>1751</v>
      </c>
      <c r="E358" s="68" t="s">
        <v>1751</v>
      </c>
      <c r="F358" s="68" t="s">
        <v>1751</v>
      </c>
      <c r="G358" s="68" t="s">
        <v>1751</v>
      </c>
      <c r="H358" s="68">
        <v>1</v>
      </c>
      <c r="I358" s="68">
        <v>1</v>
      </c>
      <c r="J358" s="68">
        <v>1</v>
      </c>
      <c r="K358" s="68">
        <v>1</v>
      </c>
      <c r="L358" s="68">
        <v>4</v>
      </c>
      <c r="M358" s="68">
        <v>1</v>
      </c>
      <c r="N358" s="68" t="s">
        <v>1751</v>
      </c>
      <c r="O358" s="68" t="s">
        <v>1751</v>
      </c>
      <c r="P358" s="68">
        <v>1</v>
      </c>
      <c r="Q358" s="68" t="s">
        <v>1751</v>
      </c>
      <c r="R358" s="68">
        <v>1</v>
      </c>
      <c r="S358" s="68" t="s">
        <v>1751</v>
      </c>
      <c r="T358" s="68" t="s">
        <v>1751</v>
      </c>
      <c r="U358" s="68">
        <v>3</v>
      </c>
      <c r="V358" s="68">
        <v>1</v>
      </c>
      <c r="W358" s="68" t="s">
        <v>1751</v>
      </c>
      <c r="X358" s="68" t="s">
        <v>1751</v>
      </c>
      <c r="Y358" s="68" t="s">
        <v>1751</v>
      </c>
      <c r="Z358" s="68" t="s">
        <v>1751</v>
      </c>
      <c r="AA358" s="68" t="s">
        <v>1751</v>
      </c>
      <c r="AB358" s="68" t="s">
        <v>1751</v>
      </c>
      <c r="AC358" s="68" t="s">
        <v>1751</v>
      </c>
      <c r="AD358" s="68" t="s">
        <v>1751</v>
      </c>
      <c r="AE358" s="68" t="s">
        <v>1751</v>
      </c>
      <c r="AF358" s="68" t="s">
        <v>1751</v>
      </c>
      <c r="AG358" s="68">
        <v>1</v>
      </c>
      <c r="AH358" s="68">
        <v>2</v>
      </c>
      <c r="AI358" s="68">
        <v>2</v>
      </c>
      <c r="AJ358" s="68">
        <v>2</v>
      </c>
      <c r="AK358" s="68" t="s">
        <v>1751</v>
      </c>
      <c r="AL358" s="68" t="s">
        <v>1751</v>
      </c>
      <c r="AM358" s="68" t="s">
        <v>1751</v>
      </c>
      <c r="AN358" s="68" t="s">
        <v>1751</v>
      </c>
      <c r="AO358" s="68" t="s">
        <v>1751</v>
      </c>
      <c r="AP358" s="68" t="s">
        <v>1751</v>
      </c>
      <c r="AQ358" s="68" t="s">
        <v>1751</v>
      </c>
      <c r="AR358" s="68" t="s">
        <v>1751</v>
      </c>
      <c r="AS358" s="68" t="s">
        <v>1751</v>
      </c>
      <c r="AT358" s="68" t="s">
        <v>1751</v>
      </c>
      <c r="AU358" s="68" t="s">
        <v>1751</v>
      </c>
      <c r="AV358" s="68" t="s">
        <v>1751</v>
      </c>
      <c r="AW358" s="68" t="s">
        <v>1751</v>
      </c>
      <c r="AX358" s="68" t="s">
        <v>1751</v>
      </c>
      <c r="AY358" s="68" t="s">
        <v>1751</v>
      </c>
      <c r="AZ358" s="68">
        <v>2</v>
      </c>
      <c r="BA358" s="68" t="s">
        <v>1751</v>
      </c>
      <c r="BB358" s="68" t="s">
        <v>1751</v>
      </c>
      <c r="BC358" s="68" t="s">
        <v>1751</v>
      </c>
      <c r="BD358" s="68" t="s">
        <v>1751</v>
      </c>
      <c r="BE358" s="68" t="s">
        <v>1751</v>
      </c>
      <c r="BF358" s="68" t="s">
        <v>1751</v>
      </c>
      <c r="BG358" s="68" t="s">
        <v>1751</v>
      </c>
      <c r="BH358" s="68" t="s">
        <v>1751</v>
      </c>
      <c r="BI358" s="68" t="s">
        <v>1751</v>
      </c>
      <c r="BJ358" s="68" t="s">
        <v>1751</v>
      </c>
      <c r="BK358" s="68" t="s">
        <v>1751</v>
      </c>
      <c r="BL358" s="68" t="s">
        <v>1751</v>
      </c>
      <c r="BM358" s="68" t="s">
        <v>1751</v>
      </c>
    </row>
  </sheetData>
  <conditionalFormatting sqref="BN2:XFD2">
    <cfRule type="duplicateValues" dxfId="7" priority="4"/>
  </conditionalFormatting>
  <conditionalFormatting sqref="A2:BF2">
    <cfRule type="duplicateValues" dxfId="6" priority="2"/>
  </conditionalFormatting>
  <conditionalFormatting sqref="BG2:BI2 BM2">
    <cfRule type="duplicateValues" dxfId="5" priority="3"/>
  </conditionalFormatting>
  <conditionalFormatting sqref="BJ2:BL2">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FF95-5AFA-48DF-925D-BD2D106B256D}">
  <sheetPr codeName="Sheet22"/>
  <dimension ref="B2:J105"/>
  <sheetViews>
    <sheetView showGridLines="0" zoomScale="85" zoomScaleNormal="85" workbookViewId="0">
      <pane xSplit="2" ySplit="5" topLeftCell="C54" activePane="bottomRight" state="frozen"/>
      <selection activeCell="S27" sqref="S27"/>
      <selection pane="topRight" activeCell="S27" sqref="S27"/>
      <selection pane="bottomLeft" activeCell="S27" sqref="S27"/>
      <selection pane="bottomRight" activeCell="C69" sqref="C69"/>
    </sheetView>
  </sheetViews>
  <sheetFormatPr defaultColWidth="8.85546875" defaultRowHeight="15"/>
  <cols>
    <col min="1" max="1" width="8.85546875" style="68"/>
    <col min="2" max="2" width="4.5703125" style="68" bestFit="1" customWidth="1"/>
    <col min="3" max="3" width="13.85546875" style="68" bestFit="1" customWidth="1"/>
    <col min="4" max="4" width="11.42578125" style="68" bestFit="1" customWidth="1"/>
    <col min="5" max="5" width="12.5703125" style="68" bestFit="1" customWidth="1"/>
    <col min="6" max="6" width="11.42578125" style="68" customWidth="1"/>
    <col min="7" max="8" width="8.85546875" style="68"/>
    <col min="9" max="9" width="9.5703125" style="68" bestFit="1" customWidth="1"/>
    <col min="10" max="10" width="10.5703125" style="68" bestFit="1" customWidth="1"/>
    <col min="11" max="16384" width="8.85546875" style="68"/>
  </cols>
  <sheetData>
    <row r="2" spans="2:10">
      <c r="C2" s="134">
        <f>DailyDetails!C2</f>
        <v>45256</v>
      </c>
      <c r="D2" s="135" t="s">
        <v>187</v>
      </c>
      <c r="E2" s="135"/>
      <c r="F2" s="135"/>
    </row>
    <row r="3" spans="2:10">
      <c r="C3" s="139">
        <f>Valuations!C3</f>
        <v>30</v>
      </c>
      <c r="D3" s="135" t="str">
        <f>"Oldest trading price allowed (In Days) (i.e. "&amp;TEXT(C2-C3,"dd-mmm-yyyy")&amp;")"</f>
        <v>Oldest trading price allowed (In Days) (i.e. 27-Oct-2023)</v>
      </c>
      <c r="E3" s="135"/>
      <c r="F3" s="135"/>
    </row>
    <row r="5" spans="2:10" ht="45">
      <c r="B5" s="122" t="s">
        <v>55</v>
      </c>
      <c r="C5" s="122" t="s">
        <v>57</v>
      </c>
      <c r="D5" s="122" t="s">
        <v>201</v>
      </c>
      <c r="E5" s="122" t="s">
        <v>1632</v>
      </c>
      <c r="F5" s="122" t="s">
        <v>1634</v>
      </c>
      <c r="G5" s="122" t="s">
        <v>167</v>
      </c>
      <c r="H5" s="122" t="s">
        <v>1635</v>
      </c>
      <c r="I5" s="122" t="s">
        <v>1636</v>
      </c>
      <c r="J5" s="122" t="s">
        <v>1637</v>
      </c>
    </row>
    <row r="6" spans="2:10">
      <c r="B6" s="82">
        <f>IF(DailyDetails!B6="","",DailyDetails!B6)</f>
        <v>1</v>
      </c>
      <c r="C6" s="82" t="str">
        <f>IF(DailyDetails!C6="","",DailyDetails!C6)</f>
        <v>EBLD86</v>
      </c>
      <c r="D6" s="136">
        <f>IFERROR(HLOOKUP($C6,YTM!$A$2:$AU$1048576,MATCH($C$2,YTM!$A$2:$A$1048576,1),0),"")</f>
        <v>0.14393424598142868</v>
      </c>
      <c r="E6" s="138">
        <f>IFERROR(HLOOKUP($C6,LTD!$A$2:$AU$1048576,MATCH($C$2,LTD!$A$2:$A$1048576,1),0),"")</f>
        <v>45253</v>
      </c>
      <c r="F6" s="120">
        <f>IFERROR(HLOOKUP($C6,TPrice!$A$2:$AU$1048576,MATCH($E6,TPrice!$A$2:$A$1048576,1),0),"")</f>
        <v>809</v>
      </c>
      <c r="G6" s="82" t="str">
        <f>IFERROR(HLOOKUP($C6,CRating!$A$2:$AU$1048576,MATCH($C$2,CRating!$A$2:$A$1048576,1),0),"")</f>
        <v>AA-</v>
      </c>
      <c r="H6" s="82">
        <f>IFERROR(HLOOKUP($C6,RMaturity!$A$2:$AU$1048576,MATCH($C$2,RMaturity!$A$2:$A$1048576,1),0),"")</f>
        <v>7</v>
      </c>
      <c r="I6" s="136">
        <f>IFERROR(IF($C$2-E6&gt;30,"",D6),"")</f>
        <v>0.14393424598142868</v>
      </c>
      <c r="J6" s="82" t="str">
        <f>IF(I6="","",SUBSTITUTE(SUBSTITUTE(G6,"-",""),"+",""))</f>
        <v>AA</v>
      </c>
    </row>
    <row r="7" spans="2:10">
      <c r="B7" s="82">
        <f>IF(DailyDetails!B7="","",DailyDetails!B7)</f>
        <v>2</v>
      </c>
      <c r="C7" s="82" t="str">
        <f>IF(DailyDetails!C7="","",DailyDetails!C7)</f>
        <v>NBLD85</v>
      </c>
      <c r="D7" s="136">
        <f>IFERROR(HLOOKUP($C7,YTM!$A$2:$AU$1048576,MATCH($C$2,YTM!$A$2:$A$1048576,1),0),"")</f>
        <v>0.14815981882556034</v>
      </c>
      <c r="E7" s="138">
        <f>IFERROR(HLOOKUP($C7,LTD!$A$2:$AU$1048576,MATCH($C$2,LTD!$A$2:$A$1048576,1),0),"")</f>
        <v>45256</v>
      </c>
      <c r="F7" s="120">
        <f>IFERROR(HLOOKUP($C7,TPrice!$A$2:$AU$1048576,MATCH($E7,TPrice!$A$2:$A$1048576,1),0),"")</f>
        <v>817.4</v>
      </c>
      <c r="G7" s="82" t="str">
        <f>IFERROR(HLOOKUP($C7,CRating!$A$2:$AU$1048576,MATCH($C$2,CRating!$A$2:$A$1048576,1),0),"")</f>
        <v>AA-</v>
      </c>
      <c r="H7" s="82">
        <f>IFERROR(HLOOKUP($C7,RMaturity!$A$2:$AU$1048576,MATCH($C$2,RMaturity!$A$2:$A$1048576,1),0),"")</f>
        <v>5</v>
      </c>
      <c r="I7" s="136">
        <f t="shared" ref="I7:I70" si="0">IFERROR(IF($C$2-E7&gt;30,"",D7),"")</f>
        <v>0.14815981882556034</v>
      </c>
      <c r="J7" s="82" t="str">
        <f t="shared" ref="J7:J70" si="1">IF(I7="","",SUBSTITUTE(SUBSTITUTE(G7,"-",""),"+",""))</f>
        <v>AA</v>
      </c>
    </row>
    <row r="8" spans="2:10">
      <c r="B8" s="82">
        <f>IF(DailyDetails!B8="","",DailyDetails!B8)</f>
        <v>3</v>
      </c>
      <c r="C8" s="82" t="str">
        <f>IF(DailyDetails!C8="","",DailyDetails!C8)</f>
        <v>GBILD86/87</v>
      </c>
      <c r="D8" s="136">
        <f>IFERROR(HLOOKUP($C8,YTM!$A$2:$AU$1048576,MATCH($C$2,YTM!$A$2:$A$1048576,1),0),"")</f>
        <v>0.13294499643107008</v>
      </c>
      <c r="E8" s="138">
        <f>IFERROR(HLOOKUP($C8,LTD!$A$2:$AU$1048576,MATCH($C$2,LTD!$A$2:$A$1048576,1),0),"")</f>
        <v>45256</v>
      </c>
      <c r="F8" s="120">
        <f>IFERROR(HLOOKUP($C8,TPrice!$A$2:$AU$1048576,MATCH($E8,TPrice!$A$2:$A$1048576,1),0),"")</f>
        <v>826</v>
      </c>
      <c r="G8" s="82" t="str">
        <f>IFERROR(HLOOKUP($C8,CRating!$A$2:$AU$1048576,MATCH($C$2,CRating!$A$2:$A$1048576,1),0),"")</f>
        <v>A</v>
      </c>
      <c r="H8" s="82">
        <f>IFERROR(HLOOKUP($C8,RMaturity!$A$2:$AU$1048576,MATCH($C$2,RMaturity!$A$2:$A$1048576,1),0),"")</f>
        <v>8</v>
      </c>
      <c r="I8" s="136">
        <f t="shared" si="0"/>
        <v>0.13294499643107008</v>
      </c>
      <c r="J8" s="82" t="str">
        <f t="shared" si="1"/>
        <v>A</v>
      </c>
    </row>
    <row r="9" spans="2:10">
      <c r="B9" s="82">
        <f>IF(DailyDetails!B9="","",DailyDetails!B9)</f>
        <v>4</v>
      </c>
      <c r="C9" s="82" t="str">
        <f>IF(DailyDetails!C9="","",DailyDetails!C9)</f>
        <v>BOKD86</v>
      </c>
      <c r="D9" s="136">
        <f>IFERROR(HLOOKUP($C9,YTM!$A$2:$AU$1048576,MATCH($C$2,YTM!$A$2:$A$1048576,1),0),"")</f>
        <v>0.14030900798363377</v>
      </c>
      <c r="E9" s="138">
        <f>IFERROR(HLOOKUP($C9,LTD!$A$2:$AU$1048576,MATCH($C$2,LTD!$A$2:$A$1048576,1),0),"")</f>
        <v>45252</v>
      </c>
      <c r="F9" s="120">
        <f>IFERROR(HLOOKUP($C9,TPrice!$A$2:$AU$1048576,MATCH($E9,TPrice!$A$2:$A$1048576,1),0),"")</f>
        <v>803</v>
      </c>
      <c r="G9" s="82" t="str">
        <f>IFERROR(HLOOKUP($C9,CRating!$A$2:$AU$1048576,MATCH($C$2,CRating!$A$2:$A$1048576,1),0),"")</f>
        <v>BBB+</v>
      </c>
      <c r="H9" s="82">
        <f>IFERROR(HLOOKUP($C9,RMaturity!$A$2:$AU$1048576,MATCH($C$2,RMaturity!$A$2:$A$1048576,1),0),"")</f>
        <v>8</v>
      </c>
      <c r="I9" s="136">
        <f t="shared" si="0"/>
        <v>0.14030900798363377</v>
      </c>
      <c r="J9" s="82" t="str">
        <f t="shared" si="1"/>
        <v>BBB</v>
      </c>
    </row>
    <row r="10" spans="2:10">
      <c r="B10" s="82">
        <f>IF(DailyDetails!B10="","",DailyDetails!B10)</f>
        <v>5</v>
      </c>
      <c r="C10" s="82" t="str">
        <f>IF(DailyDetails!C10="","",DailyDetails!C10)</f>
        <v>NIBD84</v>
      </c>
      <c r="D10" s="136">
        <f>IFERROR(HLOOKUP($C10,YTM!$A$2:$AU$1048576,MATCH($C$2,YTM!$A$2:$A$1048576,1),0),"")</f>
        <v>0.15346870006733637</v>
      </c>
      <c r="E10" s="138">
        <f>IFERROR(HLOOKUP($C10,LTD!$A$2:$AU$1048576,MATCH($C$2,LTD!$A$2:$A$1048576,1),0),"")</f>
        <v>45252</v>
      </c>
      <c r="F10" s="120">
        <f>IFERROR(HLOOKUP($C10,TPrice!$A$2:$AU$1048576,MATCH($E10,TPrice!$A$2:$A$1048576,1),0),"")</f>
        <v>836</v>
      </c>
      <c r="G10" s="82" t="str">
        <f>IFERROR(HLOOKUP($C10,CRating!$A$2:$AU$1048576,MATCH($C$2,CRating!$A$2:$A$1048576,1),0),"")</f>
        <v>A</v>
      </c>
      <c r="H10" s="82">
        <f>IFERROR(HLOOKUP($C10,RMaturity!$A$2:$AU$1048576,MATCH($C$2,RMaturity!$A$2:$A$1048576,1),0),"")</f>
        <v>5</v>
      </c>
      <c r="I10" s="136">
        <f t="shared" si="0"/>
        <v>0.15346870006733637</v>
      </c>
      <c r="J10" s="82" t="str">
        <f t="shared" si="1"/>
        <v>A</v>
      </c>
    </row>
    <row r="11" spans="2:10">
      <c r="B11" s="82">
        <f>IF(DailyDetails!B11="","",DailyDetails!B11)</f>
        <v>6</v>
      </c>
      <c r="C11" s="82" t="str">
        <f>IF(DailyDetails!C11="","",DailyDetails!C11)</f>
        <v>NBLD87</v>
      </c>
      <c r="D11" s="136">
        <f>IFERROR(HLOOKUP($C11,YTM!$A$2:$AU$1048576,MATCH($C$2,YTM!$A$2:$A$1048576,1),0),"")</f>
        <v>0.13739024118756543</v>
      </c>
      <c r="E11" s="138">
        <f>IFERROR(HLOOKUP($C11,LTD!$A$2:$AU$1048576,MATCH($C$2,LTD!$A$2:$A$1048576,1),0),"")</f>
        <v>45252</v>
      </c>
      <c r="F11" s="120">
        <f>IFERROR(HLOOKUP($C11,TPrice!$A$2:$AU$1048576,MATCH($E11,TPrice!$A$2:$A$1048576,1),0),"")</f>
        <v>806</v>
      </c>
      <c r="G11" s="82" t="str">
        <f>IFERROR(HLOOKUP($C11,CRating!$A$2:$AU$1048576,MATCH($C$2,CRating!$A$2:$A$1048576,1),0),"")</f>
        <v>A</v>
      </c>
      <c r="H11" s="82">
        <f>IFERROR(HLOOKUP($C11,RMaturity!$A$2:$AU$1048576,MATCH($C$2,RMaturity!$A$2:$A$1048576,1),0),"")</f>
        <v>8</v>
      </c>
      <c r="I11" s="136">
        <f t="shared" si="0"/>
        <v>0.13739024118756543</v>
      </c>
      <c r="J11" s="82" t="str">
        <f t="shared" si="1"/>
        <v>A</v>
      </c>
    </row>
    <row r="12" spans="2:10">
      <c r="B12" s="82">
        <f>IF(DailyDetails!B12="","",DailyDetails!B12)</f>
        <v>7</v>
      </c>
      <c r="C12" s="82" t="str">
        <f>IF(DailyDetails!C12="","",DailyDetails!C12)</f>
        <v>SDBD87</v>
      </c>
      <c r="D12" s="136">
        <f>IFERROR(HLOOKUP($C12,YTM!$A$2:$AU$1048576,MATCH($C$2,YTM!$A$2:$A$1048576,1),0),"")</f>
        <v>0.14112308897134163</v>
      </c>
      <c r="E12" s="138">
        <f>IFERROR(HLOOKUP($C12,LTD!$A$2:$AU$1048576,MATCH($C$2,LTD!$A$2:$A$1048576,1),0),"")</f>
        <v>45256</v>
      </c>
      <c r="F12" s="120">
        <f>IFERROR(HLOOKUP($C12,TPrice!$A$2:$AU$1048576,MATCH($E12,TPrice!$A$2:$A$1048576,1),0),"")</f>
        <v>815.7</v>
      </c>
      <c r="G12" s="82" t="str">
        <f>IFERROR(HLOOKUP($C12,CRating!$A$2:$AU$1048576,MATCH($C$2,CRating!$A$2:$A$1048576,1),0),"")</f>
        <v>BB+</v>
      </c>
      <c r="H12" s="82">
        <f>IFERROR(HLOOKUP($C12,RMaturity!$A$2:$AU$1048576,MATCH($C$2,RMaturity!$A$2:$A$1048576,1),0),"")</f>
        <v>8</v>
      </c>
      <c r="I12" s="136">
        <f t="shared" si="0"/>
        <v>0.14112308897134163</v>
      </c>
      <c r="J12" s="82" t="str">
        <f t="shared" si="1"/>
        <v>BB</v>
      </c>
    </row>
    <row r="13" spans="2:10">
      <c r="B13" s="82">
        <f>IF(DailyDetails!B13="","",DailyDetails!B13)</f>
        <v>8</v>
      </c>
      <c r="C13" s="82" t="str">
        <f>IF(DailyDetails!C13="","",DailyDetails!C13)</f>
        <v>SBD87</v>
      </c>
      <c r="D13" s="136">
        <f>IFERROR(HLOOKUP($C13,YTM!$A$2:$AU$1048576,MATCH($C$2,YTM!$A$2:$A$1048576,1),0),"")</f>
        <v>0.13565275564063892</v>
      </c>
      <c r="E13" s="138">
        <f>IFERROR(HLOOKUP($C13,LTD!$A$2:$AU$1048576,MATCH($C$2,LTD!$A$2:$A$1048576,1),0),"")</f>
        <v>45253</v>
      </c>
      <c r="F13" s="120">
        <f>IFERROR(HLOOKUP($C13,TPrice!$A$2:$AU$1048576,MATCH($E13,TPrice!$A$2:$A$1048576,1),0),"")</f>
        <v>819</v>
      </c>
      <c r="G13" s="82" t="str">
        <f>IFERROR(HLOOKUP($C13,CRating!$A$2:$AU$1048576,MATCH($C$2,CRating!$A$2:$A$1048576,1),0),"")</f>
        <v>A-</v>
      </c>
      <c r="H13" s="82">
        <f>IFERROR(HLOOKUP($C13,RMaturity!$A$2:$AU$1048576,MATCH($C$2,RMaturity!$A$2:$A$1048576,1),0),"")</f>
        <v>8</v>
      </c>
      <c r="I13" s="136">
        <f t="shared" si="0"/>
        <v>0.13565275564063892</v>
      </c>
      <c r="J13" s="82" t="str">
        <f t="shared" si="1"/>
        <v>A</v>
      </c>
    </row>
    <row r="14" spans="2:10">
      <c r="B14" s="82">
        <f>IF(DailyDetails!B14="","",DailyDetails!B14)</f>
        <v>9</v>
      </c>
      <c r="C14" s="82" t="str">
        <f>IF(DailyDetails!C14="","",DailyDetails!C14)</f>
        <v>PBD85</v>
      </c>
      <c r="D14" s="136">
        <f>IFERROR(HLOOKUP($C14,YTM!$A$2:$AU$1048576,MATCH($C$2,YTM!$A$2:$A$1048576,1),0),"")</f>
        <v>0.1491425894583048</v>
      </c>
      <c r="E14" s="138">
        <f>IFERROR(HLOOKUP($C14,LTD!$A$2:$AU$1048576,MATCH($C$2,LTD!$A$2:$A$1048576,1),0),"")</f>
        <v>45256</v>
      </c>
      <c r="F14" s="120">
        <f>IFERROR(HLOOKUP($C14,TPrice!$A$2:$AU$1048576,MATCH($E14,TPrice!$A$2:$A$1048576,1),0),"")</f>
        <v>825.1</v>
      </c>
      <c r="G14" s="82" t="str">
        <f>IFERROR(HLOOKUP($C14,CRating!$A$2:$AU$1048576,MATCH($C$2,CRating!$A$2:$A$1048576,1),0),"")</f>
        <v>A-</v>
      </c>
      <c r="H14" s="82">
        <f>IFERROR(HLOOKUP($C14,RMaturity!$A$2:$AU$1048576,MATCH($C$2,RMaturity!$A$2:$A$1048576,1),0),"")</f>
        <v>6</v>
      </c>
      <c r="I14" s="136">
        <f t="shared" si="0"/>
        <v>0.1491425894583048</v>
      </c>
      <c r="J14" s="82" t="str">
        <f t="shared" si="1"/>
        <v>A</v>
      </c>
    </row>
    <row r="15" spans="2:10">
      <c r="B15" s="82">
        <f>IF(DailyDetails!B15="","",DailyDetails!B15)</f>
        <v>10</v>
      </c>
      <c r="C15" s="82" t="str">
        <f>IF(DailyDetails!C15="","",DailyDetails!C15)</f>
        <v>SBLD84</v>
      </c>
      <c r="D15" s="136">
        <f>IFERROR(HLOOKUP($C15,YTM!$A$2:$AU$1048576,MATCH($C$2,YTM!$A$2:$A$1048576,1),0),"")</f>
        <v>0.15328802290219326</v>
      </c>
      <c r="E15" s="138">
        <f>IFERROR(HLOOKUP($C15,LTD!$A$2:$AU$1048576,MATCH($C$2,LTD!$A$2:$A$1048576,1),0),"")</f>
        <v>45252</v>
      </c>
      <c r="F15" s="120">
        <f>IFERROR(HLOOKUP($C15,TPrice!$A$2:$AU$1048576,MATCH($E15,TPrice!$A$2:$A$1048576,1),0),"")</f>
        <v>848.6</v>
      </c>
      <c r="G15" s="82" t="str">
        <f>IFERROR(HLOOKUP($C15,CRating!$A$2:$AU$1048576,MATCH($C$2,CRating!$A$2:$A$1048576,1),0),"")</f>
        <v>BBB+</v>
      </c>
      <c r="H15" s="82">
        <f>IFERROR(HLOOKUP($C15,RMaturity!$A$2:$AU$1048576,MATCH($C$2,RMaturity!$A$2:$A$1048576,1),0),"")</f>
        <v>4</v>
      </c>
      <c r="I15" s="136">
        <f t="shared" si="0"/>
        <v>0.15328802290219326</v>
      </c>
      <c r="J15" s="82" t="str">
        <f t="shared" si="1"/>
        <v>BBB</v>
      </c>
    </row>
    <row r="16" spans="2:10">
      <c r="B16" s="82">
        <f>IF(DailyDetails!B16="","",DailyDetails!B16)</f>
        <v>11</v>
      </c>
      <c r="C16" s="82" t="str">
        <f>IF(DailyDetails!C16="","",DailyDetails!C16)</f>
        <v>LBLD88</v>
      </c>
      <c r="D16" s="136">
        <f>IFERROR(HLOOKUP($C16,YTM!$A$2:$AU$1048576,MATCH($C$2,YTM!$A$2:$A$1048576,1),0),"")</f>
        <v>0.14830079516256386</v>
      </c>
      <c r="E16" s="138">
        <f>IFERROR(HLOOKUP($C16,LTD!$A$2:$AU$1048576,MATCH($C$2,LTD!$A$2:$A$1048576,1),0),"")</f>
        <v>45252</v>
      </c>
      <c r="F16" s="120">
        <f>IFERROR(HLOOKUP($C16,TPrice!$A$2:$AU$1048576,MATCH($E16,TPrice!$A$2:$A$1048576,1),0),"")</f>
        <v>767</v>
      </c>
      <c r="G16" s="82" t="str">
        <f>IFERROR(HLOOKUP($C16,CRating!$A$2:$AU$1048576,MATCH($C$2,CRating!$A$2:$A$1048576,1),0),"")</f>
        <v>BBB+</v>
      </c>
      <c r="H16" s="82">
        <f>IFERROR(HLOOKUP($C16,RMaturity!$A$2:$AU$1048576,MATCH($C$2,RMaturity!$A$2:$A$1048576,1),0),"")</f>
        <v>8</v>
      </c>
      <c r="I16" s="136">
        <f t="shared" si="0"/>
        <v>0.14830079516256386</v>
      </c>
      <c r="J16" s="82" t="str">
        <f t="shared" si="1"/>
        <v>BBB</v>
      </c>
    </row>
    <row r="17" spans="2:10">
      <c r="B17" s="82">
        <f>IF(DailyDetails!B17="","",DailyDetails!B17)</f>
        <v>12</v>
      </c>
      <c r="C17" s="82" t="str">
        <f>IF(DailyDetails!C17="","",DailyDetails!C17)</f>
        <v>PBD88</v>
      </c>
      <c r="D17" s="136">
        <f>IFERROR(HLOOKUP($C17,YTM!$A$2:$AU$1048576,MATCH($C$2,YTM!$A$2:$A$1048576,1),0),"")</f>
        <v>0.12344588536350504</v>
      </c>
      <c r="E17" s="138">
        <f>IFERROR(HLOOKUP($C17,LTD!$A$2:$AU$1048576,MATCH($C$2,LTD!$A$2:$A$1048576,1),0),"")</f>
        <v>45256</v>
      </c>
      <c r="F17" s="120">
        <f>IFERROR(HLOOKUP($C17,TPrice!$A$2:$AU$1048576,MATCH($E17,TPrice!$A$2:$A$1048576,1),0),"")</f>
        <v>940</v>
      </c>
      <c r="G17" s="82" t="str">
        <f>IFERROR(HLOOKUP($C17,CRating!$A$2:$AU$1048576,MATCH($C$2,CRating!$A$2:$A$1048576,1),0),"")</f>
        <v>A-</v>
      </c>
      <c r="H17" s="82">
        <f>IFERROR(HLOOKUP($C17,RMaturity!$A$2:$AU$1048576,MATCH($C$2,RMaturity!$A$2:$A$1048576,1),0),"")</f>
        <v>8</v>
      </c>
      <c r="I17" s="136">
        <f t="shared" si="0"/>
        <v>0.12344588536350504</v>
      </c>
      <c r="J17" s="82" t="str">
        <f t="shared" si="1"/>
        <v>A</v>
      </c>
    </row>
    <row r="18" spans="2:10">
      <c r="B18" s="82">
        <f>IF(DailyDetails!B18="","",DailyDetails!B18)</f>
        <v>13</v>
      </c>
      <c r="C18" s="82" t="str">
        <f>IF(DailyDetails!C18="","",DailyDetails!C18)</f>
        <v>MFLD85</v>
      </c>
      <c r="D18" s="136">
        <f>IFERROR(HLOOKUP($C18,YTM!$A$2:$AU$1048576,MATCH($C$2,YTM!$A$2:$A$1048576,1),0),"")</f>
        <v>0.1352443136658644</v>
      </c>
      <c r="E18" s="138">
        <f>IFERROR(HLOOKUP($C18,LTD!$A$2:$AU$1048576,MATCH($C$2,LTD!$A$2:$A$1048576,1),0),"")</f>
        <v>45256</v>
      </c>
      <c r="F18" s="120">
        <f>IFERROR(HLOOKUP($C18,TPrice!$A$2:$AU$1048576,MATCH($E18,TPrice!$A$2:$A$1048576,1),0),"")</f>
        <v>901</v>
      </c>
      <c r="G18" s="82" t="str">
        <f>IFERROR(HLOOKUP($C18,CRating!$A$2:$AU$1048576,MATCH($C$2,CRating!$A$2:$A$1048576,1),0),"")</f>
        <v>BB</v>
      </c>
      <c r="H18" s="82">
        <f>IFERROR(HLOOKUP($C18,RMaturity!$A$2:$AU$1048576,MATCH($C$2,RMaturity!$A$2:$A$1048576,1),0),"")</f>
        <v>6</v>
      </c>
      <c r="I18" s="136">
        <f t="shared" si="0"/>
        <v>0.1352443136658644</v>
      </c>
      <c r="J18" s="82" t="str">
        <f t="shared" si="1"/>
        <v>BB</v>
      </c>
    </row>
    <row r="19" spans="2:10">
      <c r="B19" s="82">
        <f>IF(DailyDetails!B19="","",DailyDetails!B19)</f>
        <v>14</v>
      </c>
      <c r="C19" s="82" t="str">
        <f>IF(DailyDetails!C19="","",DailyDetails!C19)</f>
        <v>CBLD88</v>
      </c>
      <c r="D19" s="136">
        <f>IFERROR(HLOOKUP($C19,YTM!$A$2:$AU$1048576,MATCH($C$2,YTM!$A$2:$A$1048576,1),0),"")</f>
        <v>0.12870570178084006</v>
      </c>
      <c r="E19" s="138">
        <f>IFERROR(HLOOKUP($C19,LTD!$A$2:$AU$1048576,MATCH($C$2,LTD!$A$2:$A$1048576,1),0),"")</f>
        <v>45256</v>
      </c>
      <c r="F19" s="120">
        <f>IFERROR(HLOOKUP($C19,TPrice!$A$2:$AU$1048576,MATCH($E19,TPrice!$A$2:$A$1048576,1),0),"")</f>
        <v>907.1</v>
      </c>
      <c r="G19" s="82" t="str">
        <f>IFERROR(HLOOKUP($C19,CRating!$A$2:$AU$1048576,MATCH($C$2,CRating!$A$2:$A$1048576,1),0),"")</f>
        <v>BBB-</v>
      </c>
      <c r="H19" s="82">
        <f>IFERROR(HLOOKUP($C19,RMaturity!$A$2:$AU$1048576,MATCH($C$2,RMaturity!$A$2:$A$1048576,1),0),"")</f>
        <v>9</v>
      </c>
      <c r="I19" s="136">
        <f t="shared" si="0"/>
        <v>0.12870570178084006</v>
      </c>
      <c r="J19" s="82" t="str">
        <f t="shared" si="1"/>
        <v>BBB</v>
      </c>
    </row>
    <row r="20" spans="2:10">
      <c r="B20" s="82">
        <f>IF(DailyDetails!B20="","",DailyDetails!B20)</f>
        <v>15</v>
      </c>
      <c r="C20" s="82" t="str">
        <f>IF(DailyDetails!C20="","",DailyDetails!C20)</f>
        <v>SBIBD86</v>
      </c>
      <c r="D20" s="136">
        <f>IFERROR(HLOOKUP($C20,YTM!$A$2:$AU$1048576,MATCH($C$2,YTM!$A$2:$A$1048576,1),0),"")</f>
        <v>0.13985738583060434</v>
      </c>
      <c r="E20" s="138">
        <f>IFERROR(HLOOKUP($C20,LTD!$A$2:$AU$1048576,MATCH($C$2,LTD!$A$2:$A$1048576,1),0),"")</f>
        <v>45238</v>
      </c>
      <c r="F20" s="120">
        <f>IFERROR(HLOOKUP($C20,TPrice!$A$2:$AU$1048576,MATCH($E20,TPrice!$A$2:$A$1048576,1),0),"")</f>
        <v>883.5</v>
      </c>
      <c r="G20" s="82" t="str">
        <f>IFERROR(HLOOKUP($C20,CRating!$A$2:$AU$1048576,MATCH($C$2,CRating!$A$2:$A$1048576,1),0),"")</f>
        <v>AA</v>
      </c>
      <c r="H20" s="82">
        <f>IFERROR(HLOOKUP($C20,RMaturity!$A$2:$AU$1048576,MATCH($C$2,RMaturity!$A$2:$A$1048576,1),0),"")</f>
        <v>7</v>
      </c>
      <c r="I20" s="136">
        <f t="shared" si="0"/>
        <v>0.13985738583060434</v>
      </c>
      <c r="J20" s="82" t="str">
        <f t="shared" si="1"/>
        <v>AA</v>
      </c>
    </row>
    <row r="21" spans="2:10">
      <c r="B21" s="82">
        <f>IF(DailyDetails!B21="","",DailyDetails!B21)</f>
        <v>16</v>
      </c>
      <c r="C21" s="82" t="str">
        <f>IF(DailyDetails!C21="","",DailyDetails!C21)</f>
        <v>CCBD88</v>
      </c>
      <c r="D21" s="136">
        <f>IFERROR(HLOOKUP($C21,YTM!$A$2:$AU$1048576,MATCH($C$2,YTM!$A$2:$A$1048576,1),0),"")</f>
        <v>0.12939279759963929</v>
      </c>
      <c r="E21" s="138">
        <f>IFERROR(HLOOKUP($C21,LTD!$A$2:$AU$1048576,MATCH($C$2,LTD!$A$2:$A$1048576,1),0),"")</f>
        <v>45256</v>
      </c>
      <c r="F21" s="120">
        <f>IFERROR(HLOOKUP($C21,TPrice!$A$2:$AU$1048576,MATCH($E21,TPrice!$A$2:$A$1048576,1),0),"")</f>
        <v>940</v>
      </c>
      <c r="G21" s="82" t="str">
        <f>IFERROR(HLOOKUP($C21,CRating!$A$2:$AU$1048576,MATCH($C$2,CRating!$A$2:$A$1048576,1),0),"")</f>
        <v>BBB</v>
      </c>
      <c r="H21" s="82">
        <f>IFERROR(HLOOKUP($C21,RMaturity!$A$2:$AU$1048576,MATCH($C$2,RMaturity!$A$2:$A$1048576,1),0),"")</f>
        <v>8</v>
      </c>
      <c r="I21" s="136">
        <f t="shared" si="0"/>
        <v>0.12939279759963929</v>
      </c>
      <c r="J21" s="82" t="str">
        <f t="shared" si="1"/>
        <v>BBB</v>
      </c>
    </row>
    <row r="22" spans="2:10">
      <c r="B22" s="82">
        <f>IF(DailyDetails!B22="","",DailyDetails!B22)</f>
        <v>17</v>
      </c>
      <c r="C22" s="82" t="str">
        <f>IF(DailyDetails!C22="","",DailyDetails!C22)</f>
        <v>PBLD84</v>
      </c>
      <c r="D22" s="136">
        <f>IFERROR(HLOOKUP($C22,YTM!$A$2:$AU$1048576,MATCH($C$2,YTM!$A$2:$A$1048576,1),0),"")</f>
        <v>0.10647306981499774</v>
      </c>
      <c r="E22" s="138">
        <f>IFERROR(HLOOKUP($C22,LTD!$A$2:$AU$1048576,MATCH($C$2,LTD!$A$2:$A$1048576,1),0),"")</f>
        <v>45253</v>
      </c>
      <c r="F22" s="120">
        <f>IFERROR(HLOOKUP($C22,TPrice!$A$2:$AU$1048576,MATCH($E22,TPrice!$A$2:$A$1048576,1),0),"")</f>
        <v>1001</v>
      </c>
      <c r="G22" s="82" t="str">
        <f>IFERROR(HLOOKUP($C22,CRating!$A$2:$AU$1048576,MATCH($C$2,CRating!$A$2:$A$1048576,1),0),"")</f>
        <v>BBB</v>
      </c>
      <c r="H22" s="82">
        <f>IFERROR(HLOOKUP($C22,RMaturity!$A$2:$AU$1048576,MATCH($C$2,RMaturity!$A$2:$A$1048576,1),0),"")</f>
        <v>5</v>
      </c>
      <c r="I22" s="136">
        <f t="shared" si="0"/>
        <v>0.10647306981499774</v>
      </c>
      <c r="J22" s="82" t="str">
        <f t="shared" si="1"/>
        <v>BBB</v>
      </c>
    </row>
    <row r="23" spans="2:10">
      <c r="B23" s="82">
        <f>IF(DailyDetails!B23="","",DailyDetails!B23)</f>
        <v>18</v>
      </c>
      <c r="C23" s="82" t="str">
        <f>IF(DailyDetails!C23="","",DailyDetails!C23)</f>
        <v>KBLD86</v>
      </c>
      <c r="D23" s="136">
        <f>IFERROR(HLOOKUP($C23,YTM!$A$2:$AU$1048576,MATCH($C$2,YTM!$A$2:$A$1048576,1),0),"")</f>
        <v>9.0660621491750693E-2</v>
      </c>
      <c r="E23" s="138">
        <f>IFERROR(HLOOKUP($C23,LTD!$A$2:$AU$1048576,MATCH($C$2,LTD!$A$2:$A$1048576,1),0),"")</f>
        <v>45134</v>
      </c>
      <c r="F23" s="120">
        <f>IFERROR(HLOOKUP($C23,TPrice!$A$2:$AU$1048576,MATCH($E23,TPrice!$A$2:$A$1048576,1),0),"")</f>
        <v>1070</v>
      </c>
      <c r="G23" s="82" t="str">
        <f>IFERROR(HLOOKUP($C23,CRating!$A$2:$AU$1048576,MATCH($C$2,CRating!$A$2:$A$1048576,1),0),"")</f>
        <v>BBB</v>
      </c>
      <c r="H23" s="82">
        <f>IFERROR(HLOOKUP($C23,RMaturity!$A$2:$AU$1048576,MATCH($C$2,RMaturity!$A$2:$A$1048576,1),0),"")</f>
        <v>7</v>
      </c>
      <c r="I23" s="136" t="str">
        <f t="shared" si="0"/>
        <v/>
      </c>
      <c r="J23" s="82" t="str">
        <f t="shared" si="1"/>
        <v/>
      </c>
    </row>
    <row r="24" spans="2:10">
      <c r="B24" s="82">
        <f>IF(DailyDetails!B24="","",DailyDetails!B24)</f>
        <v>19</v>
      </c>
      <c r="C24" s="82" t="str">
        <f>IF(DailyDetails!C24="","",DailyDetails!C24)</f>
        <v>PBLD86</v>
      </c>
      <c r="D24" s="136">
        <f>IFERROR(HLOOKUP($C24,YTM!$A$2:$AU$1048576,MATCH($C$2,YTM!$A$2:$A$1048576,1),0),"")</f>
        <v>0.12903797513267767</v>
      </c>
      <c r="E24" s="138">
        <f>IFERROR(HLOOKUP($C24,LTD!$A$2:$AU$1048576,MATCH($C$2,LTD!$A$2:$A$1048576,1),0),"")</f>
        <v>45180</v>
      </c>
      <c r="F24" s="120">
        <f>IFERROR(HLOOKUP($C24,TPrice!$A$2:$AU$1048576,MATCH($E24,TPrice!$A$2:$A$1048576,1),0),"")</f>
        <v>920</v>
      </c>
      <c r="G24" s="82" t="str">
        <f>IFERROR(HLOOKUP($C24,CRating!$A$2:$AU$1048576,MATCH($C$2,CRating!$A$2:$A$1048576,1),0),"")</f>
        <v>BBB</v>
      </c>
      <c r="H24" s="82">
        <f>IFERROR(HLOOKUP($C24,RMaturity!$A$2:$AU$1048576,MATCH($C$2,RMaturity!$A$2:$A$1048576,1),0),"")</f>
        <v>6</v>
      </c>
      <c r="I24" s="136" t="str">
        <f t="shared" si="0"/>
        <v/>
      </c>
      <c r="J24" s="82" t="str">
        <f t="shared" si="1"/>
        <v/>
      </c>
    </row>
    <row r="25" spans="2:10">
      <c r="B25" s="82">
        <f>IF(DailyDetails!B25="","",DailyDetails!B25)</f>
        <v>20</v>
      </c>
      <c r="C25" s="82" t="str">
        <f>IF(DailyDetails!C25="","",DailyDetails!C25)</f>
        <v>SBID83</v>
      </c>
      <c r="D25" s="136">
        <f>IFERROR(HLOOKUP($C25,YTM!$A$2:$AU$1048576,MATCH($C$2,YTM!$A$2:$A$1048576,1),0),"")</f>
        <v>0.12636974554309602</v>
      </c>
      <c r="E25" s="138">
        <f>IFERROR(HLOOKUP($C25,LTD!$A$2:$AU$1048576,MATCH($C$2,LTD!$A$2:$A$1048576,1),0),"")</f>
        <v>45253</v>
      </c>
      <c r="F25" s="120">
        <f>IFERROR(HLOOKUP($C25,TPrice!$A$2:$AU$1048576,MATCH($E25,TPrice!$A$2:$A$1048576,1),0),"")</f>
        <v>991</v>
      </c>
      <c r="G25" s="82" t="str">
        <f>IFERROR(HLOOKUP($C25,CRating!$A$2:$AU$1048576,MATCH($C$2,CRating!$A$2:$A$1048576,1),0),"")</f>
        <v>AA</v>
      </c>
      <c r="H25" s="82">
        <f>IFERROR(HLOOKUP($C25,RMaturity!$A$2:$AU$1048576,MATCH($C$2,RMaturity!$A$2:$A$1048576,1),0),"")</f>
        <v>3</v>
      </c>
      <c r="I25" s="136">
        <f t="shared" si="0"/>
        <v>0.12636974554309602</v>
      </c>
      <c r="J25" s="82" t="str">
        <f t="shared" si="1"/>
        <v>AA</v>
      </c>
    </row>
    <row r="26" spans="2:10">
      <c r="B26" s="82">
        <f>IF(DailyDetails!B26="","",DailyDetails!B26)</f>
        <v>21</v>
      </c>
      <c r="C26" s="82" t="str">
        <f>IF(DailyDetails!C26="","",DailyDetails!C26)</f>
        <v>GBBD85</v>
      </c>
      <c r="D26" s="136">
        <f>IFERROR(HLOOKUP($C26,YTM!$A$2:$AU$1048576,MATCH($C$2,YTM!$A$2:$A$1048576,1),0),"")</f>
        <v>0.14645982960201115</v>
      </c>
      <c r="E26" s="138">
        <f>IFERROR(HLOOKUP($C26,LTD!$A$2:$AU$1048576,MATCH($C$2,LTD!$A$2:$A$1048576,1),0),"")</f>
        <v>45256</v>
      </c>
      <c r="F26" s="120">
        <f>IFERROR(HLOOKUP($C26,TPrice!$A$2:$AU$1048576,MATCH($E26,TPrice!$A$2:$A$1048576,1),0),"")</f>
        <v>840</v>
      </c>
      <c r="G26" s="82" t="str">
        <f>IFERROR(HLOOKUP($C26,CRating!$A$2:$AU$1048576,MATCH($C$2,CRating!$A$2:$A$1048576,1),0),"")</f>
        <v>BBB-</v>
      </c>
      <c r="H26" s="82">
        <f>IFERROR(HLOOKUP($C26,RMaturity!$A$2:$AU$1048576,MATCH($C$2,RMaturity!$A$2:$A$1048576,1),0),"")</f>
        <v>6</v>
      </c>
      <c r="I26" s="136">
        <f t="shared" si="0"/>
        <v>0.14645982960201115</v>
      </c>
      <c r="J26" s="82" t="str">
        <f t="shared" si="1"/>
        <v>BBB</v>
      </c>
    </row>
    <row r="27" spans="2:10">
      <c r="B27" s="82">
        <f>IF(DailyDetails!B27="","",DailyDetails!B27)</f>
        <v>22</v>
      </c>
      <c r="C27" s="82" t="str">
        <f>IF(DailyDetails!C27="","",DailyDetails!C27)</f>
        <v>NICD83/84</v>
      </c>
      <c r="D27" s="136">
        <f>IFERROR(HLOOKUP($C27,YTM!$A$2:$AU$1048576,MATCH($C$2,YTM!$A$2:$A$1048576,1),0),"")</f>
        <v>8.696565844023145E-2</v>
      </c>
      <c r="E27" s="138">
        <f>IFERROR(HLOOKUP($C27,LTD!$A$2:$AU$1048576,MATCH($C$2,LTD!$A$2:$A$1048576,1),0),"")</f>
        <v>45123</v>
      </c>
      <c r="F27" s="120">
        <f>IFERROR(HLOOKUP($C27,TPrice!$A$2:$AU$1048576,MATCH($E27,TPrice!$A$2:$A$1048576,1),0),"")</f>
        <v>1097.5</v>
      </c>
      <c r="G27" s="82" t="str">
        <f>IFERROR(HLOOKUP($C27,CRating!$A$2:$AU$1048576,MATCH($C$2,CRating!$A$2:$A$1048576,1),0),"")</f>
        <v>A-</v>
      </c>
      <c r="H27" s="82">
        <f>IFERROR(HLOOKUP($C27,RMaturity!$A$2:$AU$1048576,MATCH($C$2,RMaturity!$A$2:$A$1048576,1),0),"")</f>
        <v>3</v>
      </c>
      <c r="I27" s="136" t="str">
        <f t="shared" si="0"/>
        <v/>
      </c>
      <c r="J27" s="82" t="str">
        <f t="shared" si="1"/>
        <v/>
      </c>
    </row>
    <row r="28" spans="2:10">
      <c r="B28" s="82">
        <f>IF(DailyDetails!B28="","",DailyDetails!B28)</f>
        <v>23</v>
      </c>
      <c r="C28" s="82" t="str">
        <f>IF(DailyDetails!C28="","",DailyDetails!C28)</f>
        <v>ADBLD83</v>
      </c>
      <c r="D28" s="136">
        <f>IFERROR(HLOOKUP($C28,YTM!$A$2:$AU$1048576,MATCH($C$2,YTM!$A$2:$A$1048576,1),0),"")</f>
        <v>0.10875545890726616</v>
      </c>
      <c r="E28" s="138">
        <f>IFERROR(HLOOKUP($C28,LTD!$A$2:$AU$1048576,MATCH($C$2,LTD!$A$2:$A$1048576,1),0),"")</f>
        <v>45253</v>
      </c>
      <c r="F28" s="120">
        <f>IFERROR(HLOOKUP($C28,TPrice!$A$2:$AU$1048576,MATCH($E28,TPrice!$A$2:$A$1048576,1),0),"")</f>
        <v>1030</v>
      </c>
      <c r="G28" s="82" t="str">
        <f>IFERROR(HLOOKUP($C28,CRating!$A$2:$AU$1048576,MATCH($C$2,CRating!$A$2:$A$1048576,1),0),"")</f>
        <v>A</v>
      </c>
      <c r="H28" s="82">
        <f>IFERROR(HLOOKUP($C28,RMaturity!$A$2:$AU$1048576,MATCH($C$2,RMaturity!$A$2:$A$1048576,1),0),"")</f>
        <v>4</v>
      </c>
      <c r="I28" s="136">
        <f t="shared" si="0"/>
        <v>0.10875545890726616</v>
      </c>
      <c r="J28" s="82" t="str">
        <f t="shared" si="1"/>
        <v>A</v>
      </c>
    </row>
    <row r="29" spans="2:10">
      <c r="B29" s="82">
        <f>IF(DailyDetails!B29="","",DailyDetails!B29)</f>
        <v>24</v>
      </c>
      <c r="C29" s="82" t="str">
        <f>IF(DailyDetails!C29="","",DailyDetails!C29)</f>
        <v>NCCD86</v>
      </c>
      <c r="D29" s="136">
        <f>IFERROR(HLOOKUP($C29,YTM!$A$2:$AU$1048576,MATCH($C$2,YTM!$A$2:$A$1048576,1),0),"")</f>
        <v>8.9989942833559003E-2</v>
      </c>
      <c r="E29" s="138">
        <f>IFERROR(HLOOKUP($C29,LTD!$A$2:$AU$1048576,MATCH($C$2,LTD!$A$2:$A$1048576,1),0),"")</f>
        <v>45117</v>
      </c>
      <c r="F29" s="120">
        <f>IFERROR(HLOOKUP($C29,TPrice!$A$2:$AU$1048576,MATCH($E29,TPrice!$A$2:$A$1048576,1),0),"")</f>
        <v>1084</v>
      </c>
      <c r="G29" s="82" t="str">
        <f>IFERROR(HLOOKUP($C29,CRating!$A$2:$AU$1048576,MATCH($C$2,CRating!$A$2:$A$1048576,1),0),"")</f>
        <v>BBB</v>
      </c>
      <c r="H29" s="82">
        <f>IFERROR(HLOOKUP($C29,RMaturity!$A$2:$AU$1048576,MATCH($C$2,RMaturity!$A$2:$A$1048576,1),0),"")</f>
        <v>8</v>
      </c>
      <c r="I29" s="136" t="str">
        <f t="shared" si="0"/>
        <v/>
      </c>
      <c r="J29" s="82" t="str">
        <f t="shared" si="1"/>
        <v/>
      </c>
    </row>
    <row r="30" spans="2:10">
      <c r="B30" s="82">
        <f>IF(DailyDetails!B30="","",DailyDetails!B30)</f>
        <v>25</v>
      </c>
      <c r="C30" s="82" t="str">
        <f>IF(DailyDetails!C30="","",DailyDetails!C30)</f>
        <v>SRBLD83</v>
      </c>
      <c r="D30" s="136">
        <f>IFERROR(HLOOKUP($C30,YTM!$A$2:$AU$1048576,MATCH($C$2,YTM!$A$2:$A$1048576,1),0),"")</f>
        <v>0.10962513828990343</v>
      </c>
      <c r="E30" s="138">
        <f>IFERROR(HLOOKUP($C30,LTD!$A$2:$AU$1048576,MATCH($C$2,LTD!$A$2:$A$1048576,1),0),"")</f>
        <v>45253</v>
      </c>
      <c r="F30" s="120">
        <f>IFERROR(HLOOKUP($C30,TPrice!$A$2:$AU$1048576,MATCH($E30,TPrice!$A$2:$A$1048576,1),0),"")</f>
        <v>1025</v>
      </c>
      <c r="G30" s="82" t="str">
        <f>IFERROR(HLOOKUP($C30,CRating!$A$2:$AU$1048576,MATCH($C$2,CRating!$A$2:$A$1048576,1),0),"")</f>
        <v>BBB+</v>
      </c>
      <c r="H30" s="82">
        <f>IFERROR(HLOOKUP($C30,RMaturity!$A$2:$AU$1048576,MATCH($C$2,RMaturity!$A$2:$A$1048576,1),0),"")</f>
        <v>4</v>
      </c>
      <c r="I30" s="136">
        <f t="shared" si="0"/>
        <v>0.10962513828990343</v>
      </c>
      <c r="J30" s="82" t="str">
        <f t="shared" si="1"/>
        <v>BBB</v>
      </c>
    </row>
    <row r="31" spans="2:10">
      <c r="B31" s="82">
        <f>IF(DailyDetails!B31="","",DailyDetails!B31)</f>
        <v>26</v>
      </c>
      <c r="C31" s="82" t="str">
        <f>IF(DailyDetails!C31="","",DailyDetails!C31)</f>
        <v>NIBD2082</v>
      </c>
      <c r="D31" s="136">
        <f>IFERROR(HLOOKUP($C31,YTM!$A$2:$AU$1048576,MATCH($C$2,YTM!$A$2:$A$1048576,1),0),"")</f>
        <v>0.11106722494081377</v>
      </c>
      <c r="E31" s="138">
        <f>IFERROR(HLOOKUP($C31,LTD!$A$2:$AU$1048576,MATCH($C$2,LTD!$A$2:$A$1048576,1),0),"")</f>
        <v>45252</v>
      </c>
      <c r="F31" s="120">
        <f>IFERROR(HLOOKUP($C31,TPrice!$A$2:$AU$1048576,MATCH($E31,TPrice!$A$2:$A$1048576,1),0),"")</f>
        <v>1029.9000000000001</v>
      </c>
      <c r="G31" s="82" t="str">
        <f>IFERROR(HLOOKUP($C31,CRating!$A$2:$AU$1048576,MATCH($C$2,CRating!$A$2:$A$1048576,1),0),"")</f>
        <v>A</v>
      </c>
      <c r="H31" s="82">
        <f>IFERROR(HLOOKUP($C31,RMaturity!$A$2:$AU$1048576,MATCH($C$2,RMaturity!$A$2:$A$1048576,1),0),"")</f>
        <v>3</v>
      </c>
      <c r="I31" s="136">
        <f t="shared" si="0"/>
        <v>0.11106722494081377</v>
      </c>
      <c r="J31" s="82" t="str">
        <f t="shared" si="1"/>
        <v>A</v>
      </c>
    </row>
    <row r="32" spans="2:10">
      <c r="B32" s="82">
        <f>IF(DailyDetails!B32="","",DailyDetails!B32)</f>
        <v>27</v>
      </c>
      <c r="C32" s="82" t="str">
        <f>IF(DailyDetails!C32="","",DailyDetails!C32)</f>
        <v>NMBD2085</v>
      </c>
      <c r="D32" s="136">
        <f>IFERROR(HLOOKUP($C32,YTM!$A$2:$AU$1048576,MATCH($C$2,YTM!$A$2:$A$1048576,1),0),"")</f>
        <v>0.12281059687142928</v>
      </c>
      <c r="E32" s="138">
        <f>IFERROR(HLOOKUP($C32,LTD!$A$2:$AU$1048576,MATCH($C$2,LTD!$A$2:$A$1048576,1),0),"")</f>
        <v>45256</v>
      </c>
      <c r="F32" s="120">
        <f>IFERROR(HLOOKUP($C32,TPrice!$A$2:$AU$1048576,MATCH($E32,TPrice!$A$2:$A$1048576,1),0),"")</f>
        <v>961.1</v>
      </c>
      <c r="G32" s="82" t="str">
        <f>IFERROR(HLOOKUP($C32,CRating!$A$2:$AU$1048576,MATCH($C$2,CRating!$A$2:$A$1048576,1),0),"")</f>
        <v>A</v>
      </c>
      <c r="H32" s="82">
        <f>IFERROR(HLOOKUP($C32,RMaturity!$A$2:$AU$1048576,MATCH($C$2,RMaturity!$A$2:$A$1048576,1),0),"")</f>
        <v>6</v>
      </c>
      <c r="I32" s="136">
        <f t="shared" si="0"/>
        <v>0.12281059687142928</v>
      </c>
      <c r="J32" s="82" t="str">
        <f t="shared" si="1"/>
        <v>A</v>
      </c>
    </row>
    <row r="33" spans="2:10">
      <c r="B33" s="82">
        <f>IF(DailyDetails!B33="","",DailyDetails!B33)</f>
        <v>28</v>
      </c>
      <c r="C33" s="82" t="str">
        <f>IF(DailyDetails!C33="","",DailyDetails!C33)</f>
        <v>SBLD83</v>
      </c>
      <c r="D33" s="136">
        <f>IFERROR(HLOOKUP($C33,YTM!$A$2:$AU$1048576,MATCH($C$2,YTM!$A$2:$A$1048576,1),0),"")</f>
        <v>8.654008817733623E-2</v>
      </c>
      <c r="E33" s="138">
        <f>IFERROR(HLOOKUP($C33,LTD!$A$2:$AU$1048576,MATCH($C$2,LTD!$A$2:$A$1048576,1),0),"")</f>
        <v>45120</v>
      </c>
      <c r="F33" s="120">
        <f>IFERROR(HLOOKUP($C33,TPrice!$A$2:$AU$1048576,MATCH($E33,TPrice!$A$2:$A$1048576,1),0),"")</f>
        <v>1098.5</v>
      </c>
      <c r="G33" s="82" t="str">
        <f>IFERROR(HLOOKUP($C33,CRating!$A$2:$AU$1048576,MATCH($C$2,CRating!$A$2:$A$1048576,1),0),"")</f>
        <v>BBB+</v>
      </c>
      <c r="H33" s="82">
        <f>IFERROR(HLOOKUP($C33,RMaturity!$A$2:$AU$1048576,MATCH($C$2,RMaturity!$A$2:$A$1048576,1),0),"")</f>
        <v>3</v>
      </c>
      <c r="I33" s="136" t="str">
        <f t="shared" si="0"/>
        <v/>
      </c>
      <c r="J33" s="82" t="str">
        <f t="shared" si="1"/>
        <v/>
      </c>
    </row>
    <row r="34" spans="2:10">
      <c r="B34" s="82">
        <f>IF(DailyDetails!B34="","",DailyDetails!B34)</f>
        <v>29</v>
      </c>
      <c r="C34" s="82" t="str">
        <f>IF(DailyDetails!C34="","",DailyDetails!C34)</f>
        <v>NICAD8182</v>
      </c>
      <c r="D34" s="136">
        <f>IFERROR(HLOOKUP($C34,YTM!$A$2:$AU$1048576,MATCH($C$2,YTM!$A$2:$A$1048576,1),0),"")</f>
        <v>0.11907815677796263</v>
      </c>
      <c r="E34" s="138">
        <f>IFERROR(HLOOKUP($C34,LTD!$A$2:$AU$1048576,MATCH($C$2,LTD!$A$2:$A$1048576,1),0),"")</f>
        <v>45252</v>
      </c>
      <c r="F34" s="120">
        <f>IFERROR(HLOOKUP($C34,TPrice!$A$2:$AU$1048576,MATCH($E34,TPrice!$A$2:$A$1048576,1),0),"")</f>
        <v>1004.7</v>
      </c>
      <c r="G34" s="82" t="str">
        <f>IFERROR(HLOOKUP($C34,CRating!$A$2:$AU$1048576,MATCH($C$2,CRating!$A$2:$A$1048576,1),0),"")</f>
        <v>A-</v>
      </c>
      <c r="H34" s="82">
        <f>IFERROR(HLOOKUP($C34,RMaturity!$A$2:$AU$1048576,MATCH($C$2,RMaturity!$A$2:$A$1048576,1),0),"")</f>
        <v>2</v>
      </c>
      <c r="I34" s="136">
        <f t="shared" si="0"/>
        <v>0.11907815677796263</v>
      </c>
      <c r="J34" s="82" t="str">
        <f t="shared" si="1"/>
        <v>A</v>
      </c>
    </row>
    <row r="35" spans="2:10">
      <c r="B35" s="82">
        <f>IF(DailyDetails!B35="","",DailyDetails!B35)</f>
        <v>30</v>
      </c>
      <c r="C35" s="82" t="str">
        <f>IF(DailyDetails!C35="","",DailyDetails!C35)</f>
        <v>NBLD82</v>
      </c>
      <c r="D35" s="136">
        <f>IFERROR(HLOOKUP($C35,YTM!$A$2:$AU$1048576,MATCH($C$2,YTM!$A$2:$A$1048576,1),0),"")</f>
        <v>0.12577919632693016</v>
      </c>
      <c r="E35" s="138">
        <f>IFERROR(HLOOKUP($C35,LTD!$A$2:$AU$1048576,MATCH($C$2,LTD!$A$2:$A$1048576,1),0),"")</f>
        <v>45253</v>
      </c>
      <c r="F35" s="120">
        <f>IFERROR(HLOOKUP($C35,TPrice!$A$2:$AU$1048576,MATCH($E35,TPrice!$A$2:$A$1048576,1),0),"")</f>
        <v>974.8</v>
      </c>
      <c r="G35" s="82" t="str">
        <f>IFERROR(HLOOKUP($C35,CRating!$A$2:$AU$1048576,MATCH($C$2,CRating!$A$2:$A$1048576,1),0),"")</f>
        <v>AA-</v>
      </c>
      <c r="H35" s="82">
        <f>IFERROR(HLOOKUP($C35,RMaturity!$A$2:$AU$1048576,MATCH($C$2,RMaturity!$A$2:$A$1048576,1),0),"")</f>
        <v>4</v>
      </c>
      <c r="I35" s="136">
        <f t="shared" si="0"/>
        <v>0.12577919632693016</v>
      </c>
      <c r="J35" s="82" t="str">
        <f t="shared" si="1"/>
        <v>AA</v>
      </c>
    </row>
    <row r="36" spans="2:10">
      <c r="B36" s="82">
        <f>IF(DailyDetails!B36="","",DailyDetails!B36)</f>
        <v>31</v>
      </c>
      <c r="C36" s="82" t="str">
        <f>IF(DailyDetails!C36="","",DailyDetails!C36)</f>
        <v>NICAD8283</v>
      </c>
      <c r="D36" s="136">
        <f>IFERROR(HLOOKUP($C36,YTM!$A$2:$AU$1048576,MATCH($C$2,YTM!$A$2:$A$1048576,1),0),"")</f>
        <v>0.10638100706921866</v>
      </c>
      <c r="E36" s="138">
        <f>IFERROR(HLOOKUP($C36,LTD!$A$2:$AU$1048576,MATCH($C$2,LTD!$A$2:$A$1048576,1),0),"")</f>
        <v>45256</v>
      </c>
      <c r="F36" s="120">
        <f>IFERROR(HLOOKUP($C36,TPrice!$A$2:$AU$1048576,MATCH($E36,TPrice!$A$2:$A$1048576,1),0),"")</f>
        <v>1050</v>
      </c>
      <c r="G36" s="82" t="str">
        <f>IFERROR(HLOOKUP($C36,CRating!$A$2:$AU$1048576,MATCH($C$2,CRating!$A$2:$A$1048576,1),0),"")</f>
        <v>A-</v>
      </c>
      <c r="H36" s="82">
        <f>IFERROR(HLOOKUP($C36,RMaturity!$A$2:$AU$1048576,MATCH($C$2,RMaturity!$A$2:$A$1048576,1),0),"")</f>
        <v>2</v>
      </c>
      <c r="I36" s="136">
        <f t="shared" si="0"/>
        <v>0.10638100706921866</v>
      </c>
      <c r="J36" s="82" t="str">
        <f t="shared" si="1"/>
        <v>A</v>
      </c>
    </row>
    <row r="37" spans="2:10">
      <c r="B37" s="82">
        <f>IF(DailyDetails!B37="","",DailyDetails!B37)</f>
        <v>32</v>
      </c>
      <c r="C37" s="82" t="str">
        <f>IF(DailyDetails!C37="","",DailyDetails!C37)</f>
        <v>SBLD2082</v>
      </c>
      <c r="D37" s="136">
        <f>IFERROR(HLOOKUP($C37,YTM!$A$2:$AU$1048576,MATCH($C$2,YTM!$A$2:$A$1048576,1),0),"")</f>
        <v>0.12369713459208775</v>
      </c>
      <c r="E37" s="138">
        <f>IFERROR(HLOOKUP($C37,LTD!$A$2:$AU$1048576,MATCH($C$2,LTD!$A$2:$A$1048576,1),0),"")</f>
        <v>45256</v>
      </c>
      <c r="F37" s="120">
        <f>IFERROR(HLOOKUP($C37,TPrice!$A$2:$AU$1048576,MATCH($E37,TPrice!$A$2:$A$1048576,1),0),"")</f>
        <v>1010</v>
      </c>
      <c r="G37" s="82" t="str">
        <f>IFERROR(HLOOKUP($C37,CRating!$A$2:$AU$1048576,MATCH($C$2,CRating!$A$2:$A$1048576,1),0),"")</f>
        <v>BBB+</v>
      </c>
      <c r="H37" s="82">
        <f>IFERROR(HLOOKUP($C37,RMaturity!$A$2:$AU$1048576,MATCH($C$2,RMaturity!$A$2:$A$1048576,1),0),"")</f>
        <v>3</v>
      </c>
      <c r="I37" s="136">
        <f t="shared" si="0"/>
        <v>0.12369713459208775</v>
      </c>
      <c r="J37" s="82" t="str">
        <f t="shared" si="1"/>
        <v>BBB</v>
      </c>
    </row>
    <row r="38" spans="2:10">
      <c r="B38" s="82">
        <f>IF(DailyDetails!B38="","",DailyDetails!B38)</f>
        <v>33</v>
      </c>
      <c r="C38" s="82" t="str">
        <f>IF(DailyDetails!C38="","",DailyDetails!C38)</f>
        <v>LBLD86</v>
      </c>
      <c r="D38" s="136">
        <f>IFERROR(HLOOKUP($C38,YTM!$A$2:$AU$1048576,MATCH($C$2,YTM!$A$2:$A$1048576,1),0),"")</f>
        <v>0.12396978548391593</v>
      </c>
      <c r="E38" s="138">
        <f>IFERROR(HLOOKUP($C38,LTD!$A$2:$AU$1048576,MATCH($C$2,LTD!$A$2:$A$1048576,1),0),"")</f>
        <v>45253</v>
      </c>
      <c r="F38" s="120">
        <f>IFERROR(HLOOKUP($C38,TPrice!$A$2:$AU$1048576,MATCH($E38,TPrice!$A$2:$A$1048576,1),0),"")</f>
        <v>954</v>
      </c>
      <c r="G38" s="82" t="str">
        <f>IFERROR(HLOOKUP($C38,CRating!$A$2:$AU$1048576,MATCH($C$2,CRating!$A$2:$A$1048576,1),0),"")</f>
        <v>BBB+</v>
      </c>
      <c r="H38" s="82">
        <f>IFERROR(HLOOKUP($C38,RMaturity!$A$2:$AU$1048576,MATCH($C$2,RMaturity!$A$2:$A$1048576,1),0),"")</f>
        <v>6</v>
      </c>
      <c r="I38" s="136">
        <f t="shared" si="0"/>
        <v>0.12396978548391593</v>
      </c>
      <c r="J38" s="82" t="str">
        <f t="shared" si="1"/>
        <v>BBB</v>
      </c>
    </row>
    <row r="39" spans="2:10">
      <c r="B39" s="82">
        <f>IF(DailyDetails!B39="","",DailyDetails!B39)</f>
        <v>34</v>
      </c>
      <c r="C39" s="82" t="str">
        <f>IF(DailyDetails!C39="","",DailyDetails!C39)</f>
        <v>GBD80/81</v>
      </c>
      <c r="D39" s="136">
        <f>IFERROR(HLOOKUP($C39,YTM!$A$2:$AU$1048576,MATCH($C$2,YTM!$A$2:$A$1048576,1),0),"")</f>
        <v>0.22299335318840396</v>
      </c>
      <c r="E39" s="138">
        <f>IFERROR(HLOOKUP($C39,LTD!$A$2:$AU$1048576,MATCH($C$2,LTD!$A$2:$A$1048576,1),0),"")</f>
        <v>45256</v>
      </c>
      <c r="F39" s="120">
        <f>IFERROR(HLOOKUP($C39,TPrice!$A$2:$AU$1048576,MATCH($E39,TPrice!$A$2:$A$1048576,1),0),"")</f>
        <v>1000</v>
      </c>
      <c r="G39" s="82" t="str">
        <f>IFERROR(HLOOKUP($C39,CRating!$A$2:$AU$1048576,MATCH($C$2,CRating!$A$2:$A$1048576,1),0),"")</f>
        <v>A</v>
      </c>
      <c r="H39" s="82">
        <f>IFERROR(HLOOKUP($C39,RMaturity!$A$2:$AU$1048576,MATCH($C$2,RMaturity!$A$2:$A$1048576,1),0),"")</f>
        <v>1</v>
      </c>
      <c r="I39" s="136">
        <f t="shared" si="0"/>
        <v>0.22299335318840396</v>
      </c>
      <c r="J39" s="82" t="str">
        <f t="shared" si="1"/>
        <v>A</v>
      </c>
    </row>
    <row r="40" spans="2:10">
      <c r="B40" s="82">
        <f>IF(DailyDetails!B40="","",DailyDetails!B40)</f>
        <v>35</v>
      </c>
      <c r="C40" s="82" t="str">
        <f>IF(DailyDetails!C40="","",DailyDetails!C40)</f>
        <v>NMBD87/88</v>
      </c>
      <c r="D40" s="136" t="str">
        <f>IFERROR(HLOOKUP($C40,YTM!$A$2:$AU$1048576,MATCH($C$2,YTM!$A$2:$A$1048576,1),0),"")</f>
        <v/>
      </c>
      <c r="E40" s="138" t="str">
        <f>IFERROR(HLOOKUP($C40,LTD!$A$2:$AU$1048576,MATCH($C$2,LTD!$A$2:$A$1048576,1),0),"")</f>
        <v/>
      </c>
      <c r="F40" s="120" t="str">
        <f>IFERROR(HLOOKUP($C40,TPrice!$A$2:$AU$1048576,MATCH($E40,TPrice!$A$2:$A$1048576,1),0),"")</f>
        <v/>
      </c>
      <c r="G40" s="82" t="str">
        <f>IFERROR(HLOOKUP($C40,CRating!$A$2:$AU$1048576,MATCH($C$2,CRating!$A$2:$A$1048576,1),0),"")</f>
        <v/>
      </c>
      <c r="H40" s="82" t="str">
        <f>IFERROR(HLOOKUP($C40,RMaturity!$A$2:$AU$1048576,MATCH($C$2,RMaturity!$A$2:$A$1048576,1),0),"")</f>
        <v/>
      </c>
      <c r="I40" s="136" t="str">
        <f t="shared" si="0"/>
        <v/>
      </c>
      <c r="J40" s="82" t="str">
        <f t="shared" si="1"/>
        <v/>
      </c>
    </row>
    <row r="41" spans="2:10">
      <c r="B41" s="82">
        <f>IF(DailyDetails!B41="","",DailyDetails!B41)</f>
        <v>36</v>
      </c>
      <c r="C41" s="82" t="str">
        <f>IF(DailyDetails!C41="","",DailyDetails!C41)</f>
        <v>SRD80</v>
      </c>
      <c r="D41" s="136">
        <f>IFERROR(HLOOKUP($C41,YTM!$A$2:$AU$1048576,MATCH($C$2,YTM!$A$2:$A$1048576,1),0),"")</f>
        <v>0.18158726725436436</v>
      </c>
      <c r="E41" s="138">
        <f>IFERROR(HLOOKUP($C41,LTD!$A$2:$AU$1048576,MATCH($C$2,LTD!$A$2:$A$1048576,1),0),"")</f>
        <v>45256</v>
      </c>
      <c r="F41" s="120">
        <f>IFERROR(HLOOKUP($C41,TPrice!$A$2:$AU$1048576,MATCH($E41,TPrice!$A$2:$A$1048576,1),0),"")</f>
        <v>1004.7</v>
      </c>
      <c r="G41" s="82" t="str">
        <f>IFERROR(HLOOKUP($C41,CRating!$A$2:$AU$1048576,MATCH($C$2,CRating!$A$2:$A$1048576,1),0),"")</f>
        <v>BBB+</v>
      </c>
      <c r="H41" s="82">
        <f>IFERROR(HLOOKUP($C41,RMaturity!$A$2:$AU$1048576,MATCH($C$2,RMaturity!$A$2:$A$1048576,1),0),"")</f>
        <v>1</v>
      </c>
      <c r="I41" s="136">
        <f t="shared" si="0"/>
        <v>0.18158726725436436</v>
      </c>
      <c r="J41" s="82" t="str">
        <f t="shared" si="1"/>
        <v>BBB</v>
      </c>
    </row>
    <row r="42" spans="2:10">
      <c r="B42" s="82">
        <f>IF(DailyDetails!B42="","",DailyDetails!B42)</f>
        <v>37</v>
      </c>
      <c r="C42" s="82" t="str">
        <f>IF(DailyDetails!C42="","",DailyDetails!C42)</f>
        <v>PBLD87</v>
      </c>
      <c r="D42" s="136" t="str">
        <f>IFERROR(HLOOKUP($C42,YTM!$A$2:$AU$1048576,MATCH($C$2,YTM!$A$2:$A$1048576,1),0),"")</f>
        <v/>
      </c>
      <c r="E42" s="138" t="str">
        <f>IFERROR(HLOOKUP($C42,LTD!$A$2:$AU$1048576,MATCH($C$2,LTD!$A$2:$A$1048576,1),0),"")</f>
        <v/>
      </c>
      <c r="F42" s="120" t="str">
        <f>IFERROR(HLOOKUP($C42,TPrice!$A$2:$AU$1048576,MATCH($E42,TPrice!$A$2:$A$1048576,1),0),"")</f>
        <v/>
      </c>
      <c r="G42" s="82" t="str">
        <f>IFERROR(HLOOKUP($C42,CRating!$A$2:$AU$1048576,MATCH($C$2,CRating!$A$2:$A$1048576,1),0),"")</f>
        <v/>
      </c>
      <c r="H42" s="82" t="str">
        <f>IFERROR(HLOOKUP($C42,RMaturity!$A$2:$AU$1048576,MATCH($C$2,RMaturity!$A$2:$A$1048576,1),0),"")</f>
        <v/>
      </c>
      <c r="I42" s="136" t="str">
        <f t="shared" si="0"/>
        <v/>
      </c>
      <c r="J42" s="82" t="str">
        <f t="shared" si="1"/>
        <v/>
      </c>
    </row>
    <row r="43" spans="2:10">
      <c r="B43" s="82">
        <f>IF(DailyDetails!B43="","",DailyDetails!B43)</f>
        <v>38</v>
      </c>
      <c r="C43" s="82" t="str">
        <f>IF(DailyDetails!C43="","",DailyDetails!C43)</f>
        <v>ICFCD83</v>
      </c>
      <c r="D43" s="136">
        <f>IFERROR(HLOOKUP($C43,YTM!$A$2:$AU$1048576,MATCH($C$2,YTM!$A$2:$A$1048576,1),0),"")</f>
        <v>0.11233120325698864</v>
      </c>
      <c r="E43" s="138">
        <f>IFERROR(HLOOKUP($C43,LTD!$A$2:$AU$1048576,MATCH($C$2,LTD!$A$2:$A$1048576,1),0),"")</f>
        <v>45252</v>
      </c>
      <c r="F43" s="120">
        <f>IFERROR(HLOOKUP($C43,TPrice!$A$2:$AU$1048576,MATCH($E43,TPrice!$A$2:$A$1048576,1),0),"")</f>
        <v>1071</v>
      </c>
      <c r="G43" s="82" t="str">
        <f>IFERROR(HLOOKUP($C43,CRating!$A$2:$AU$1048576,MATCH($C$2,CRating!$A$2:$A$1048576,1),0),"")</f>
        <v>BBB-</v>
      </c>
      <c r="H43" s="82">
        <f>IFERROR(HLOOKUP($C43,RMaturity!$A$2:$AU$1048576,MATCH($C$2,RMaturity!$A$2:$A$1048576,1),0),"")</f>
        <v>4</v>
      </c>
      <c r="I43" s="136">
        <f t="shared" si="0"/>
        <v>0.11233120325698864</v>
      </c>
      <c r="J43" s="82" t="str">
        <f t="shared" si="1"/>
        <v>BBB</v>
      </c>
    </row>
    <row r="44" spans="2:10">
      <c r="B44" s="82">
        <f>IF(DailyDetails!B44="","",DailyDetails!B44)</f>
        <v>39</v>
      </c>
      <c r="C44" s="82" t="str">
        <f>IF(DailyDetails!C44="","",DailyDetails!C44)</f>
        <v>SAND2085</v>
      </c>
      <c r="D44" s="136">
        <f>IFERROR(HLOOKUP($C44,YTM!$A$2:$AU$1048576,MATCH($C$2,YTM!$A$2:$A$1048576,1),0),"")</f>
        <v>6.8398283825611569E-2</v>
      </c>
      <c r="E44" s="138">
        <f>IFERROR(HLOOKUP($C44,LTD!$A$2:$AU$1048576,MATCH($C$2,LTD!$A$2:$A$1048576,1),0),"")</f>
        <v>45134</v>
      </c>
      <c r="F44" s="120">
        <f>IFERROR(HLOOKUP($C44,TPrice!$A$2:$AU$1048576,MATCH($E44,TPrice!$A$2:$A$1048576,1),0),"")</f>
        <v>1150</v>
      </c>
      <c r="G44" s="82" t="str">
        <f>IFERROR(HLOOKUP($C44,CRating!$A$2:$AU$1048576,MATCH($C$2,CRating!$A$2:$A$1048576,1),0),"")</f>
        <v>A-</v>
      </c>
      <c r="H44" s="82">
        <f>IFERROR(HLOOKUP($C44,RMaturity!$A$2:$AU$1048576,MATCH($C$2,RMaturity!$A$2:$A$1048576,1),0),"")</f>
        <v>6</v>
      </c>
      <c r="I44" s="136" t="str">
        <f t="shared" si="0"/>
        <v/>
      </c>
      <c r="J44" s="82" t="str">
        <f t="shared" si="1"/>
        <v/>
      </c>
    </row>
    <row r="45" spans="2:10">
      <c r="B45" s="82">
        <f>IF(DailyDetails!B45="","",DailyDetails!B45)</f>
        <v>40</v>
      </c>
      <c r="C45" s="82" t="str">
        <f>IF(DailyDetails!C45="","",DailyDetails!C45)</f>
        <v>NBBD2085</v>
      </c>
      <c r="D45" s="136">
        <f>IFERROR(HLOOKUP($C45,YTM!$A$2:$AU$1048576,MATCH($C$2,YTM!$A$2:$A$1048576,1),0),"")</f>
        <v>6.2668379852301476E-2</v>
      </c>
      <c r="E45" s="138">
        <f>IFERROR(HLOOKUP($C45,LTD!$A$2:$AU$1048576,MATCH($C$2,LTD!$A$2:$A$1048576,1),0),"")</f>
        <v>45123</v>
      </c>
      <c r="F45" s="120">
        <f>IFERROR(HLOOKUP($C45,TPrice!$A$2:$AU$1048576,MATCH($E45,TPrice!$A$2:$A$1048576,1),0),"")</f>
        <v>1252.0999999999999</v>
      </c>
      <c r="G45" s="82" t="str">
        <f>IFERROR(HLOOKUP($C45,CRating!$A$2:$AU$1048576,MATCH($C$2,CRating!$A$2:$A$1048576,1),0),"")</f>
        <v>AA-</v>
      </c>
      <c r="H45" s="82">
        <f>IFERROR(HLOOKUP($C45,RMaturity!$A$2:$AU$1048576,MATCH($C$2,RMaturity!$A$2:$A$1048576,1),0),"")</f>
        <v>6</v>
      </c>
      <c r="I45" s="136" t="str">
        <f t="shared" si="0"/>
        <v/>
      </c>
      <c r="J45" s="82" t="str">
        <f t="shared" si="1"/>
        <v/>
      </c>
    </row>
    <row r="46" spans="2:10">
      <c r="B46" s="82">
        <f>IF(DailyDetails!B46="","",DailyDetails!B46)</f>
        <v>41</v>
      </c>
      <c r="C46" s="82" t="str">
        <f>IF(DailyDetails!C46="","",DailyDetails!C46)</f>
        <v>HBLD83</v>
      </c>
      <c r="D46" s="136">
        <f>IFERROR(HLOOKUP($C46,YTM!$A$2:$AU$1048576,MATCH($C$2,YTM!$A$2:$A$1048576,1),0),"")</f>
        <v>7.9470861050572661E-2</v>
      </c>
      <c r="E46" s="138">
        <f>IFERROR(HLOOKUP($C46,LTD!$A$2:$AU$1048576,MATCH($C$2,LTD!$A$2:$A$1048576,1),0),"")</f>
        <v>45125</v>
      </c>
      <c r="F46" s="120">
        <f>IFERROR(HLOOKUP($C46,TPrice!$A$2:$AU$1048576,MATCH($E46,TPrice!$A$2:$A$1048576,1),0),"")</f>
        <v>1060</v>
      </c>
      <c r="G46" s="82" t="str">
        <f>IFERROR(HLOOKUP($C46,CRating!$A$2:$AU$1048576,MATCH($C$2,CRating!$A$2:$A$1048576,1),0),"")</f>
        <v>A-</v>
      </c>
      <c r="H46" s="82">
        <f>IFERROR(HLOOKUP($C46,RMaturity!$A$2:$AU$1048576,MATCH($C$2,RMaturity!$A$2:$A$1048576,1),0),"")</f>
        <v>3</v>
      </c>
      <c r="I46" s="136" t="str">
        <f t="shared" si="0"/>
        <v/>
      </c>
      <c r="J46" s="82" t="str">
        <f t="shared" si="1"/>
        <v/>
      </c>
    </row>
    <row r="47" spans="2:10">
      <c r="B47" s="82">
        <f>IF(DailyDetails!B47="","",DailyDetails!B47)</f>
        <v>42</v>
      </c>
      <c r="C47" s="82" t="str">
        <f>IF(DailyDetails!C47="","",DailyDetails!C47)</f>
        <v>GWFD83</v>
      </c>
      <c r="D47" s="136">
        <f>IFERROR(HLOOKUP($C47,YTM!$A$2:$AU$1048576,MATCH($C$2,YTM!$A$2:$A$1048576,1),0),"")</f>
        <v>0.10915686059905993</v>
      </c>
      <c r="E47" s="138">
        <f>IFERROR(HLOOKUP($C47,LTD!$A$2:$AU$1048576,MATCH($C$2,LTD!$A$2:$A$1048576,1),0),"")</f>
        <v>45253</v>
      </c>
      <c r="F47" s="120">
        <f>IFERROR(HLOOKUP($C47,TPrice!$A$2:$AU$1048576,MATCH($E47,TPrice!$A$2:$A$1048576,1),0),"")</f>
        <v>1080</v>
      </c>
      <c r="G47" s="82" t="str">
        <f>IFERROR(HLOOKUP($C47,CRating!$A$2:$AU$1048576,MATCH($C$2,CRating!$A$2:$A$1048576,1),0),"")</f>
        <v>BB</v>
      </c>
      <c r="H47" s="82">
        <f>IFERROR(HLOOKUP($C47,RMaturity!$A$2:$AU$1048576,MATCH($C$2,RMaturity!$A$2:$A$1048576,1),0),"")</f>
        <v>4</v>
      </c>
      <c r="I47" s="136">
        <f t="shared" si="0"/>
        <v>0.10915686059905993</v>
      </c>
      <c r="J47" s="82" t="str">
        <f t="shared" si="1"/>
        <v>BB</v>
      </c>
    </row>
    <row r="48" spans="2:10">
      <c r="B48" s="82">
        <f>IF(DailyDetails!B48="","",DailyDetails!B48)</f>
        <v>43</v>
      </c>
      <c r="C48" s="82" t="str">
        <f>IF(DailyDetails!C48="","",DailyDetails!C48)</f>
        <v>MBLD2085</v>
      </c>
      <c r="D48" s="136">
        <f>IFERROR(HLOOKUP($C48,YTM!$A$2:$AU$1048576,MATCH($C$2,YTM!$A$2:$A$1048576,1),0),"")</f>
        <v>9.0465086789534008E-2</v>
      </c>
      <c r="E48" s="138">
        <f>IFERROR(HLOOKUP($C48,LTD!$A$2:$AU$1048576,MATCH($C$2,LTD!$A$2:$A$1048576,1),0),"")</f>
        <v>45123</v>
      </c>
      <c r="F48" s="120">
        <f>IFERROR(HLOOKUP($C48,TPrice!$A$2:$AU$1048576,MATCH($E48,TPrice!$A$2:$A$1048576,1),0),"")</f>
        <v>1116</v>
      </c>
      <c r="G48" s="82" t="str">
        <f>IFERROR(HLOOKUP($C48,CRating!$A$2:$AU$1048576,MATCH($C$2,CRating!$A$2:$A$1048576,1),0),"")</f>
        <v>A-</v>
      </c>
      <c r="H48" s="82">
        <f>IFERROR(HLOOKUP($C48,RMaturity!$A$2:$AU$1048576,MATCH($C$2,RMaturity!$A$2:$A$1048576,1),0),"")</f>
        <v>6</v>
      </c>
      <c r="I48" s="136" t="str">
        <f t="shared" si="0"/>
        <v/>
      </c>
      <c r="J48" s="82" t="str">
        <f t="shared" si="1"/>
        <v/>
      </c>
    </row>
    <row r="49" spans="2:10">
      <c r="B49" s="82">
        <f>IF(DailyDetails!B49="","",DailyDetails!B49)</f>
        <v>44</v>
      </c>
      <c r="C49" s="82" t="str">
        <f>IF(DailyDetails!C49="","",DailyDetails!C49)</f>
        <v>RBBD83</v>
      </c>
      <c r="D49" s="136" t="str">
        <f>IFERROR(HLOOKUP($C49,YTM!$A$2:$AU$1048576,MATCH($C$2,YTM!$A$2:$A$1048576,1),0),"")</f>
        <v/>
      </c>
      <c r="E49" s="138" t="str">
        <f>IFERROR(HLOOKUP($C49,LTD!$A$2:$AU$1048576,MATCH($C$2,LTD!$A$2:$A$1048576,1),0),"")</f>
        <v/>
      </c>
      <c r="F49" s="120" t="str">
        <f>IFERROR(HLOOKUP($C49,TPrice!$A$2:$AU$1048576,MATCH($E49,TPrice!$A$2:$A$1048576,1),0),"")</f>
        <v/>
      </c>
      <c r="G49" s="82" t="str">
        <f>IFERROR(HLOOKUP($C49,CRating!$A$2:$AU$1048576,MATCH($C$2,CRating!$A$2:$A$1048576,1),0),"")</f>
        <v/>
      </c>
      <c r="H49" s="82" t="str">
        <f>IFERROR(HLOOKUP($C49,RMaturity!$A$2:$AU$1048576,MATCH($C$2,RMaturity!$A$2:$A$1048576,1),0),"")</f>
        <v/>
      </c>
      <c r="I49" s="136" t="str">
        <f t="shared" si="0"/>
        <v/>
      </c>
      <c r="J49" s="82" t="str">
        <f t="shared" si="1"/>
        <v/>
      </c>
    </row>
    <row r="50" spans="2:10">
      <c r="B50" s="82">
        <f>IF(DailyDetails!B50="","",DailyDetails!B50)</f>
        <v>45</v>
      </c>
      <c r="C50" s="82" t="str">
        <f>IF(DailyDetails!C50="","",DailyDetails!C50)</f>
        <v>PBD84</v>
      </c>
      <c r="D50" s="136" t="str">
        <f>IFERROR(HLOOKUP($C50,YTM!$A$2:$AU$1048576,MATCH($C$2,YTM!$A$2:$A$1048576,1),0),"")</f>
        <v/>
      </c>
      <c r="E50" s="138" t="str">
        <f>IFERROR(HLOOKUP($C50,LTD!$A$2:$AU$1048576,MATCH($C$2,LTD!$A$2:$A$1048576,1),0),"")</f>
        <v>N/A</v>
      </c>
      <c r="F50" s="120" t="str">
        <f>IFERROR(HLOOKUP($C50,TPrice!$A$2:$AU$1048576,MATCH($E50,TPrice!$A$2:$A$1048576,1),0),"")</f>
        <v>PBD84</v>
      </c>
      <c r="G50" s="82" t="str">
        <f>IFERROR(HLOOKUP($C50,CRating!$A$2:$AU$1048576,MATCH($C$2,CRating!$A$2:$A$1048576,1),0),"")</f>
        <v>A-</v>
      </c>
      <c r="H50" s="82">
        <f>IFERROR(HLOOKUP($C50,RMaturity!$A$2:$AU$1048576,MATCH($C$2,RMaturity!$A$2:$A$1048576,1),0),"")</f>
        <v>4</v>
      </c>
      <c r="I50" s="136" t="str">
        <f t="shared" si="0"/>
        <v/>
      </c>
      <c r="J50" s="82" t="str">
        <f t="shared" si="1"/>
        <v/>
      </c>
    </row>
    <row r="51" spans="2:10">
      <c r="B51" s="82">
        <f>IF(DailyDetails!B51="","",DailyDetails!B51)</f>
        <v>46</v>
      </c>
      <c r="C51" s="82" t="str">
        <f>IF(DailyDetails!C51="","",DailyDetails!C51)</f>
        <v>MND84/85</v>
      </c>
      <c r="D51" s="136" t="str">
        <f>IFERROR(HLOOKUP($C51,YTM!$A$2:$AU$1048576,MATCH($C$2,YTM!$A$2:$A$1048576,1),0),"")</f>
        <v/>
      </c>
      <c r="E51" s="138" t="str">
        <f>IFERROR(HLOOKUP($C51,LTD!$A$2:$AU$1048576,MATCH($C$2,LTD!$A$2:$A$1048576,1),0),"")</f>
        <v>N/A</v>
      </c>
      <c r="F51" s="120" t="str">
        <f>IFERROR(HLOOKUP($C51,TPrice!$A$2:$AU$1048576,MATCH($E51,TPrice!$A$2:$A$1048576,1),0),"")</f>
        <v>MND84/85</v>
      </c>
      <c r="G51" s="82" t="str">
        <f>IFERROR(HLOOKUP($C51,CRating!$A$2:$AU$1048576,MATCH($C$2,CRating!$A$2:$A$1048576,1),0),"")</f>
        <v>BBB</v>
      </c>
      <c r="H51" s="82">
        <f>IFERROR(HLOOKUP($C51,RMaturity!$A$2:$AU$1048576,MATCH($C$2,RMaturity!$A$2:$A$1048576,1),0),"")</f>
        <v>5</v>
      </c>
      <c r="I51" s="136" t="str">
        <f t="shared" si="0"/>
        <v/>
      </c>
      <c r="J51" s="82" t="str">
        <f t="shared" si="1"/>
        <v/>
      </c>
    </row>
    <row r="52" spans="2:10">
      <c r="B52" s="82">
        <f>IF(DailyDetails!B52="","",DailyDetails!B52)</f>
        <v>47</v>
      </c>
      <c r="C52" s="82" t="str">
        <f>IF(DailyDetails!C52="","",DailyDetails!C52)</f>
        <v>NICAD 85/86</v>
      </c>
      <c r="D52" s="136" t="str">
        <f>IFERROR(HLOOKUP($C52,YTM!$A$2:$AU$1048576,MATCH($C$2,YTM!$A$2:$A$1048576,1),0),"")</f>
        <v/>
      </c>
      <c r="E52" s="138" t="str">
        <f>IFERROR(HLOOKUP($C52,LTD!$A$2:$AU$1048576,MATCH($C$2,LTD!$A$2:$A$1048576,1),0),"")</f>
        <v/>
      </c>
      <c r="F52" s="120" t="str">
        <f>IFERROR(HLOOKUP($C52,TPrice!$A$2:$AU$1048576,MATCH($E52,TPrice!$A$2:$A$1048576,1),0),"")</f>
        <v/>
      </c>
      <c r="G52" s="82" t="str">
        <f>IFERROR(HLOOKUP($C52,CRating!$A$2:$AU$1048576,MATCH($C$2,CRating!$A$2:$A$1048576,1),0),"")</f>
        <v/>
      </c>
      <c r="H52" s="82" t="str">
        <f>IFERROR(HLOOKUP($C52,RMaturity!$A$2:$AU$1048576,MATCH($C$2,RMaturity!$A$2:$A$1048576,1),0),"")</f>
        <v/>
      </c>
      <c r="I52" s="136" t="str">
        <f t="shared" si="0"/>
        <v/>
      </c>
      <c r="J52" s="82" t="str">
        <f t="shared" si="1"/>
        <v/>
      </c>
    </row>
    <row r="53" spans="2:10">
      <c r="B53" s="82">
        <f>IF(DailyDetails!B53="","",DailyDetails!B53)</f>
        <v>48</v>
      </c>
      <c r="C53" s="82" t="str">
        <f>IF(DailyDetails!C53="","",DailyDetails!C53)</f>
        <v>HBLD86</v>
      </c>
      <c r="D53" s="136" t="str">
        <f>IFERROR(HLOOKUP($C53,YTM!$A$2:$AU$1048576,MATCH($C$2,YTM!$A$2:$A$1048576,1),0),"")</f>
        <v/>
      </c>
      <c r="E53" s="138" t="str">
        <f>IFERROR(HLOOKUP($C53,LTD!$A$2:$AU$1048576,MATCH($C$2,LTD!$A$2:$A$1048576,1),0),"")</f>
        <v/>
      </c>
      <c r="F53" s="120" t="str">
        <f>IFERROR(HLOOKUP($C53,TPrice!$A$2:$AU$1048576,MATCH($E53,TPrice!$A$2:$A$1048576,1),0),"")</f>
        <v/>
      </c>
      <c r="G53" s="82" t="str">
        <f>IFERROR(HLOOKUP($C53,CRating!$A$2:$AU$1048576,MATCH($C$2,CRating!$A$2:$A$1048576,1),0),"")</f>
        <v/>
      </c>
      <c r="H53" s="82" t="str">
        <f>IFERROR(HLOOKUP($C53,RMaturity!$A$2:$AU$1048576,MATCH($C$2,RMaturity!$A$2:$A$1048576,1),0),"")</f>
        <v/>
      </c>
      <c r="I53" s="136" t="str">
        <f t="shared" si="0"/>
        <v/>
      </c>
      <c r="J53" s="82" t="str">
        <f t="shared" si="1"/>
        <v/>
      </c>
    </row>
    <row r="54" spans="2:10">
      <c r="B54" s="82">
        <f>IF(DailyDetails!B54="","",DailyDetails!B54)</f>
        <v>49</v>
      </c>
      <c r="C54" s="82" t="str">
        <f>IF(DailyDetails!C54="","",DailyDetails!C54)</f>
        <v>CIZBD86</v>
      </c>
      <c r="D54" s="136" t="str">
        <f>IFERROR(HLOOKUP($C54,YTM!$A$2:$AU$1048576,MATCH($C$2,YTM!$A$2:$A$1048576,1),0),"")</f>
        <v/>
      </c>
      <c r="E54" s="138" t="str">
        <f>IFERROR(HLOOKUP($C54,LTD!$A$2:$AU$1048576,MATCH($C$2,LTD!$A$2:$A$1048576,1),0),"")</f>
        <v/>
      </c>
      <c r="F54" s="120" t="str">
        <f>IFERROR(HLOOKUP($C54,TPrice!$A$2:$AU$1048576,MATCH($E54,TPrice!$A$2:$A$1048576,1),0),"")</f>
        <v/>
      </c>
      <c r="G54" s="82" t="str">
        <f>IFERROR(HLOOKUP($C54,CRating!$A$2:$AU$1048576,MATCH($C$2,CRating!$A$2:$A$1048576,1),0),"")</f>
        <v/>
      </c>
      <c r="H54" s="82" t="str">
        <f>IFERROR(HLOOKUP($C54,RMaturity!$A$2:$AU$1048576,MATCH($C$2,RMaturity!$A$2:$A$1048576,1),0),"")</f>
        <v/>
      </c>
      <c r="I54" s="136" t="str">
        <f t="shared" si="0"/>
        <v/>
      </c>
      <c r="J54" s="82" t="str">
        <f t="shared" si="1"/>
        <v/>
      </c>
    </row>
    <row r="55" spans="2:10">
      <c r="B55" s="82">
        <f>IF(DailyDetails!B55="","",DailyDetails!B55)</f>
        <v>50</v>
      </c>
      <c r="C55" s="82" t="str">
        <f>IF(DailyDetails!C55="","",DailyDetails!C55)</f>
        <v>KSBBLD87</v>
      </c>
      <c r="D55" s="136" t="str">
        <f>IFERROR(HLOOKUP($C55,YTM!$A$2:$AU$1048576,MATCH($C$2,YTM!$A$2:$A$1048576,1),0),"")</f>
        <v/>
      </c>
      <c r="E55" s="138" t="str">
        <f>IFERROR(HLOOKUP($C55,LTD!$A$2:$AU$1048576,MATCH($C$2,LTD!$A$2:$A$1048576,1),0),"")</f>
        <v/>
      </c>
      <c r="F55" s="120" t="str">
        <f>IFERROR(HLOOKUP($C55,TPrice!$A$2:$AU$1048576,MATCH($E55,TPrice!$A$2:$A$1048576,1),0),"")</f>
        <v/>
      </c>
      <c r="G55" s="82" t="str">
        <f>IFERROR(HLOOKUP($C55,CRating!$A$2:$AU$1048576,MATCH($C$2,CRating!$A$2:$A$1048576,1),0),"")</f>
        <v/>
      </c>
      <c r="H55" s="82" t="str">
        <f>IFERROR(HLOOKUP($C55,RMaturity!$A$2:$AU$1048576,MATCH($C$2,RMaturity!$A$2:$A$1048576,1),0),"")</f>
        <v/>
      </c>
      <c r="I55" s="136" t="str">
        <f t="shared" si="0"/>
        <v/>
      </c>
      <c r="J55" s="82" t="str">
        <f t="shared" si="1"/>
        <v/>
      </c>
    </row>
    <row r="56" spans="2:10">
      <c r="B56" s="82">
        <f>IF(DailyDetails!B56="","",DailyDetails!B56)</f>
        <v>51</v>
      </c>
      <c r="C56" s="82" t="str">
        <f>IF(DailyDetails!C56="","",DailyDetails!C56)</f>
        <v>NICD88</v>
      </c>
      <c r="D56" s="136" t="str">
        <f>IFERROR(HLOOKUP($C56,YTM!$A$2:$AU$1048576,MATCH($C$2,YTM!$A$2:$A$1048576,1),0),"")</f>
        <v/>
      </c>
      <c r="E56" s="138" t="str">
        <f>IFERROR(HLOOKUP($C56,LTD!$A$2:$AU$1048576,MATCH($C$2,LTD!$A$2:$A$1048576,1),0),"")</f>
        <v/>
      </c>
      <c r="F56" s="120" t="str">
        <f>IFERROR(HLOOKUP($C56,TPrice!$A$2:$AU$1048576,MATCH($E56,TPrice!$A$2:$A$1048576,1),0),"")</f>
        <v/>
      </c>
      <c r="G56" s="82" t="str">
        <f>IFERROR(HLOOKUP($C56,CRating!$A$2:$AU$1048576,MATCH($C$2,CRating!$A$2:$A$1048576,1),0),"")</f>
        <v/>
      </c>
      <c r="H56" s="82" t="str">
        <f>IFERROR(HLOOKUP($C56,RMaturity!$A$2:$AU$1048576,MATCH($C$2,RMaturity!$A$2:$A$1048576,1),0),"")</f>
        <v/>
      </c>
      <c r="I56" s="136" t="str">
        <f t="shared" si="0"/>
        <v/>
      </c>
      <c r="J56" s="82" t="str">
        <f t="shared" si="1"/>
        <v/>
      </c>
    </row>
    <row r="57" spans="2:10">
      <c r="B57" s="82">
        <f>IF(DailyDetails!B57="","",DailyDetails!B57)</f>
        <v>52</v>
      </c>
      <c r="C57" s="82" t="str">
        <f>IF(DailyDetails!C57="","",DailyDetails!C57)</f>
        <v>JBBD87</v>
      </c>
      <c r="D57" s="136" t="str">
        <f>IFERROR(HLOOKUP($C57,YTM!$A$2:$AU$1048576,MATCH($C$2,YTM!$A$2:$A$1048576,1),0),"")</f>
        <v/>
      </c>
      <c r="E57" s="138" t="str">
        <f>IFERROR(HLOOKUP($C57,LTD!$A$2:$AU$1048576,MATCH($C$2,LTD!$A$2:$A$1048576,1),0),"")</f>
        <v/>
      </c>
      <c r="F57" s="120" t="str">
        <f>IFERROR(HLOOKUP($C57,TPrice!$A$2:$AU$1048576,MATCH($E57,TPrice!$A$2:$A$1048576,1),0),"")</f>
        <v/>
      </c>
      <c r="G57" s="82" t="str">
        <f>IFERROR(HLOOKUP($C57,CRating!$A$2:$AU$1048576,MATCH($C$2,CRating!$A$2:$A$1048576,1),0),"")</f>
        <v/>
      </c>
      <c r="H57" s="82" t="str">
        <f>IFERROR(HLOOKUP($C57,RMaturity!$A$2:$AU$1048576,MATCH($C$2,RMaturity!$A$2:$A$1048576,1),0),"")</f>
        <v/>
      </c>
      <c r="I57" s="136" t="str">
        <f t="shared" si="0"/>
        <v/>
      </c>
      <c r="J57" s="82" t="str">
        <f t="shared" si="1"/>
        <v/>
      </c>
    </row>
    <row r="58" spans="2:10">
      <c r="B58" s="82">
        <f>IF(DailyDetails!B58="","",DailyDetails!B58)</f>
        <v>53</v>
      </c>
      <c r="C58" s="82" t="str">
        <f>IF(DailyDetails!C58="","",DailyDetails!C58)</f>
        <v>MBLD87</v>
      </c>
      <c r="D58" s="136" t="str">
        <f>IFERROR(HLOOKUP($C58,YTM!$A$2:$AU$1048576,MATCH($C$2,YTM!$A$2:$A$1048576,1),0),"")</f>
        <v/>
      </c>
      <c r="E58" s="138">
        <f>IFERROR(HLOOKUP($C58,LTD!$A$2:$AU$1048576,MATCH($C$2,LTD!$A$2:$A$1048576,1),0),"")</f>
        <v>45238</v>
      </c>
      <c r="F58" s="120">
        <f>IFERROR(HLOOKUP($C58,TPrice!$A$2:$AU$1048576,MATCH($E58,TPrice!$A$2:$A$1048576,1),0),"")</f>
        <v>1000</v>
      </c>
      <c r="G58" s="82" t="str">
        <f>IFERROR(HLOOKUP($C58,CRating!$A$2:$AU$1048576,MATCH($C$2,CRating!$A$2:$A$1048576,1),0),"")</f>
        <v>A-</v>
      </c>
      <c r="H58" s="82">
        <f>IFERROR(HLOOKUP($C58,RMaturity!$A$2:$AU$1048576,MATCH($C$2,RMaturity!$A$2:$A$1048576,1),0),"")</f>
        <v>8</v>
      </c>
      <c r="I58" s="136" t="str">
        <f t="shared" si="0"/>
        <v/>
      </c>
      <c r="J58" s="82" t="str">
        <f t="shared" si="1"/>
        <v/>
      </c>
    </row>
    <row r="59" spans="2:10">
      <c r="B59" s="82">
        <f>IF(DailyDetails!B59="","",DailyDetails!B59)</f>
        <v>54</v>
      </c>
      <c r="C59" s="82" t="str">
        <f>IF(DailyDetails!C59="","",DailyDetails!C59)</f>
        <v>SBD89</v>
      </c>
      <c r="D59" s="136" t="str">
        <f>IFERROR(HLOOKUP($C59,YTM!$A$2:$AU$1048576,MATCH($C$2,YTM!$A$2:$A$1048576,1),0),"")</f>
        <v/>
      </c>
      <c r="E59" s="138" t="str">
        <f>IFERROR(HLOOKUP($C59,LTD!$A$2:$AU$1048576,MATCH($C$2,LTD!$A$2:$A$1048576,1),0),"")</f>
        <v>N/A</v>
      </c>
      <c r="F59" s="120" t="str">
        <f>IFERROR(HLOOKUP($C59,TPrice!$A$2:$AU$1048576,MATCH($E59,TPrice!$A$2:$A$1048576,1),0),"")</f>
        <v>SBD89</v>
      </c>
      <c r="G59" s="82" t="str">
        <f>IFERROR(HLOOKUP($C59,CRating!$A$2:$AU$1048576,MATCH($C$2,CRating!$A$2:$A$1048576,1),0),"")</f>
        <v>A-</v>
      </c>
      <c r="H59" s="82">
        <f>IFERROR(HLOOKUP($C59,RMaturity!$A$2:$AU$1048576,MATCH($C$2,RMaturity!$A$2:$A$1048576,1),0),"")</f>
        <v>9</v>
      </c>
      <c r="I59" s="136" t="str">
        <f t="shared" si="0"/>
        <v/>
      </c>
      <c r="J59" s="82" t="str">
        <f t="shared" si="1"/>
        <v/>
      </c>
    </row>
    <row r="60" spans="2:10">
      <c r="B60" s="82">
        <f>IF(DailyDetails!B60="","",DailyDetails!B60)</f>
        <v>55</v>
      </c>
      <c r="C60" s="82" t="str">
        <f>IF(DailyDetails!C60="","",DailyDetails!C60)</f>
        <v>SBLD89</v>
      </c>
      <c r="D60" s="136" t="str">
        <f>IFERROR(HLOOKUP($C60,YTM!$A$2:$AU$1048576,MATCH($C$2,YTM!$A$2:$A$1048576,1),0),"")</f>
        <v/>
      </c>
      <c r="E60" s="138" t="str">
        <f>IFERROR(HLOOKUP($C60,LTD!$A$2:$AU$1048576,MATCH($C$2,LTD!$A$2:$A$1048576,1),0),"")</f>
        <v>N/A</v>
      </c>
      <c r="F60" s="120" t="str">
        <f>IFERROR(HLOOKUP($C60,TPrice!$A$2:$AU$1048576,MATCH($E60,TPrice!$A$2:$A$1048576,1),0),"")</f>
        <v>SBLD89</v>
      </c>
      <c r="G60" s="82" t="str">
        <f>IFERROR(HLOOKUP($C60,CRating!$A$2:$AU$1048576,MATCH($C$2,CRating!$A$2:$A$1048576,1),0),"")</f>
        <v>BBB+</v>
      </c>
      <c r="H60" s="82">
        <f>IFERROR(HLOOKUP($C60,RMaturity!$A$2:$AU$1048576,MATCH($C$2,RMaturity!$A$2:$A$1048576,1),0),"")</f>
        <v>9</v>
      </c>
      <c r="I60" s="136" t="str">
        <f t="shared" si="0"/>
        <v/>
      </c>
      <c r="J60" s="82" t="str">
        <f t="shared" si="1"/>
        <v/>
      </c>
    </row>
    <row r="61" spans="2:10">
      <c r="B61" s="82">
        <f>IF(DailyDetails!B61="","",DailyDetails!B61)</f>
        <v>56</v>
      </c>
      <c r="C61" s="82" t="str">
        <f>IF(DailyDetails!C61="","",DailyDetails!C61)</f>
        <v>KBLD89</v>
      </c>
      <c r="D61" s="136" t="str">
        <f>IFERROR(HLOOKUP($C61,YTM!$A$2:$AU$1048576,MATCH($C$2,YTM!$A$2:$A$1048576,1),0),"")</f>
        <v/>
      </c>
      <c r="E61" s="138" t="str">
        <f>IFERROR(HLOOKUP($C61,LTD!$A$2:$AU$1048576,MATCH($C$2,LTD!$A$2:$A$1048576,1),0),"")</f>
        <v/>
      </c>
      <c r="F61" s="120" t="str">
        <f>IFERROR(HLOOKUP($C61,TPrice!$A$2:$AU$1048576,MATCH($E61,TPrice!$A$2:$A$1048576,1),0),"")</f>
        <v/>
      </c>
      <c r="G61" s="82" t="str">
        <f>IFERROR(HLOOKUP($C61,CRating!$A$2:$AU$1048576,MATCH($C$2,CRating!$A$2:$A$1048576,1),0),"")</f>
        <v/>
      </c>
      <c r="H61" s="82" t="str">
        <f>IFERROR(HLOOKUP($C61,RMaturity!$A$2:$AU$1048576,MATCH($C$2,RMaturity!$A$2:$A$1048576,1),0),"")</f>
        <v/>
      </c>
      <c r="I61" s="136" t="str">
        <f t="shared" si="0"/>
        <v/>
      </c>
      <c r="J61" s="82" t="str">
        <f t="shared" si="1"/>
        <v/>
      </c>
    </row>
    <row r="62" spans="2:10">
      <c r="B62" s="82">
        <f>IF(DailyDetails!B62="","",DailyDetails!B62)</f>
        <v>57</v>
      </c>
      <c r="C62" s="82" t="str">
        <f>IF(DailyDetails!C62="","",DailyDetails!C62)</f>
        <v>BOKD86KA</v>
      </c>
      <c r="D62" s="136" t="str">
        <f>IFERROR(HLOOKUP($C62,YTM!$A$2:$AU$1048576,MATCH($C$2,YTM!$A$2:$A$1048576,1),0),"")</f>
        <v/>
      </c>
      <c r="E62" s="138" t="str">
        <f>IFERROR(HLOOKUP($C62,LTD!$A$2:$AU$1048576,MATCH($C$2,LTD!$A$2:$A$1048576,1),0),"")</f>
        <v/>
      </c>
      <c r="F62" s="120" t="str">
        <f>IFERROR(HLOOKUP($C62,TPrice!$A$2:$AU$1048576,MATCH($E62,TPrice!$A$2:$A$1048576,1),0),"")</f>
        <v/>
      </c>
      <c r="G62" s="82" t="str">
        <f>IFERROR(HLOOKUP($C62,CRating!$A$2:$AU$1048576,MATCH($C$2,CRating!$A$2:$A$1048576,1),0),"")</f>
        <v/>
      </c>
      <c r="H62" s="82" t="str">
        <f>IFERROR(HLOOKUP($C62,RMaturity!$A$2:$AU$1048576,MATCH($C$2,RMaturity!$A$2:$A$1048576,1),0),"")</f>
        <v/>
      </c>
      <c r="I62" s="136" t="str">
        <f t="shared" si="0"/>
        <v/>
      </c>
      <c r="J62" s="82" t="str">
        <f t="shared" si="1"/>
        <v/>
      </c>
    </row>
    <row r="63" spans="2:10">
      <c r="B63" s="82">
        <f>IF(DailyDetails!B63="","",DailyDetails!B63)</f>
        <v>58</v>
      </c>
      <c r="C63" s="82" t="str">
        <f>IF(DailyDetails!C63="","",DailyDetails!C63)</f>
        <v>EBLD85</v>
      </c>
      <c r="D63" s="136" t="str">
        <f>IFERROR(HLOOKUP($C63,YTM!$A$2:$AU$1048576,MATCH($C$2,YTM!$A$2:$A$1048576,1),0),"")</f>
        <v/>
      </c>
      <c r="E63" s="138" t="str">
        <f>IFERROR(HLOOKUP($C63,LTD!$A$2:$AU$1048576,MATCH($C$2,LTD!$A$2:$A$1048576,1),0),"")</f>
        <v/>
      </c>
      <c r="F63" s="120" t="str">
        <f>IFERROR(HLOOKUP($C63,TPrice!$A$2:$AU$1048576,MATCH($E63,TPrice!$A$2:$A$1048576,1),0),"")</f>
        <v/>
      </c>
      <c r="G63" s="82" t="str">
        <f>IFERROR(HLOOKUP($C63,CRating!$A$2:$AU$1048576,MATCH($C$2,CRating!$A$2:$A$1048576,1),0),"")</f>
        <v/>
      </c>
      <c r="H63" s="82" t="str">
        <f>IFERROR(HLOOKUP($C63,RMaturity!$A$2:$AU$1048576,MATCH($C$2,RMaturity!$A$2:$A$1048576,1),0),"")</f>
        <v/>
      </c>
      <c r="I63" s="136" t="str">
        <f t="shared" si="0"/>
        <v/>
      </c>
      <c r="J63" s="82" t="str">
        <f t="shared" si="1"/>
        <v/>
      </c>
    </row>
    <row r="64" spans="2:10">
      <c r="B64" s="82">
        <f>IF(DailyDetails!B64="","",DailyDetails!B64)</f>
        <v>59</v>
      </c>
      <c r="C64" s="82" t="str">
        <f>IF(DailyDetails!C64="","",DailyDetails!C64)</f>
        <v>GBILD84/85</v>
      </c>
      <c r="D64" s="136" t="str">
        <f>IFERROR(HLOOKUP($C64,YTM!$A$2:$AU$1048576,MATCH($C$2,YTM!$A$2:$A$1048576,1),0),"")</f>
        <v/>
      </c>
      <c r="E64" s="138" t="str">
        <f>IFERROR(HLOOKUP($C64,LTD!$A$2:$AU$1048576,MATCH($C$2,LTD!$A$2:$A$1048576,1),0),"")</f>
        <v/>
      </c>
      <c r="F64" s="120" t="str">
        <f>IFERROR(HLOOKUP($C64,TPrice!$A$2:$AU$1048576,MATCH($E64,TPrice!$A$2:$A$1048576,1),0),"")</f>
        <v/>
      </c>
      <c r="G64" s="82" t="str">
        <f>IFERROR(HLOOKUP($C64,CRating!$A$2:$AU$1048576,MATCH($C$2,CRating!$A$2:$A$1048576,1),0),"")</f>
        <v/>
      </c>
      <c r="H64" s="82" t="str">
        <f>IFERROR(HLOOKUP($C64,RMaturity!$A$2:$AU$1048576,MATCH($C$2,RMaturity!$A$2:$A$1048576,1),0),"")</f>
        <v/>
      </c>
      <c r="I64" s="136" t="str">
        <f t="shared" si="0"/>
        <v/>
      </c>
      <c r="J64" s="82" t="str">
        <f t="shared" si="1"/>
        <v/>
      </c>
    </row>
    <row r="65" spans="2:10">
      <c r="B65" s="82">
        <f>IF(DailyDetails!B65="","",DailyDetails!B65)</f>
        <v>60</v>
      </c>
      <c r="C65" s="82" t="str">
        <f>IF(DailyDetails!C65="","",DailyDetails!C65)</f>
        <v>SCBD</v>
      </c>
      <c r="D65" s="136" t="str">
        <f>IFERROR(HLOOKUP($C65,YTM!$A$2:$AU$1048576,MATCH($C$2,YTM!$A$2:$A$1048576,1),0),"")</f>
        <v/>
      </c>
      <c r="E65" s="138" t="str">
        <f>IFERROR(HLOOKUP($C65,LTD!$A$2:$AU$1048576,MATCH($C$2,LTD!$A$2:$A$1048576,1),0),"")</f>
        <v/>
      </c>
      <c r="F65" s="120" t="str">
        <f>IFERROR(HLOOKUP($C65,TPrice!$A$2:$AU$1048576,MATCH($E65,TPrice!$A$2:$A$1048576,1),0),"")</f>
        <v/>
      </c>
      <c r="G65" s="82" t="str">
        <f>IFERROR(HLOOKUP($C65,CRating!$A$2:$AU$1048576,MATCH($C$2,CRating!$A$2:$A$1048576,1),0),"")</f>
        <v/>
      </c>
      <c r="H65" s="82" t="str">
        <f>IFERROR(HLOOKUP($C65,RMaturity!$A$2:$AU$1048576,MATCH($C$2,RMaturity!$A$2:$A$1048576,1),0),"")</f>
        <v/>
      </c>
      <c r="I65" s="136" t="str">
        <f t="shared" si="0"/>
        <v/>
      </c>
      <c r="J65" s="82" t="str">
        <f t="shared" si="1"/>
        <v/>
      </c>
    </row>
    <row r="66" spans="2:10">
      <c r="B66" s="82">
        <f>IF(DailyDetails!B66="","",DailyDetails!B66)</f>
        <v>61</v>
      </c>
      <c r="C66" s="82" t="s">
        <v>1897</v>
      </c>
      <c r="D66" s="136" t="str">
        <f>IFERROR(HLOOKUP($C66,YTM!$A$2:$AU$1048576,MATCH($C$2,YTM!$A$2:$A$1048576,1),0),"")</f>
        <v/>
      </c>
      <c r="E66" s="138" t="str">
        <f>IFERROR(HLOOKUP($C66,LTD!$A$2:$AU$1048576,MATCH($C$2,LTD!$A$2:$A$1048576,1),0),"")</f>
        <v/>
      </c>
      <c r="F66" s="120" t="str">
        <f>IFERROR(HLOOKUP($C66,TPrice!$A$2:$AU$1048576,MATCH($E66,TPrice!$A$2:$A$1048576,1),0),"")</f>
        <v/>
      </c>
      <c r="G66" s="82" t="str">
        <f>IFERROR(HLOOKUP($C66,CRating!$A$2:$AU$1048576,MATCH($C$2,CRating!$A$2:$A$1048576,1),0),"")</f>
        <v/>
      </c>
      <c r="H66" s="82" t="str">
        <f>IFERROR(HLOOKUP($C66,RMaturity!$A$2:$AU$1048576,MATCH($C$2,RMaturity!$A$2:$A$1048576,1),0),"")</f>
        <v/>
      </c>
      <c r="I66" s="136" t="str">
        <f t="shared" si="0"/>
        <v/>
      </c>
      <c r="J66" s="82" t="str">
        <f t="shared" si="1"/>
        <v/>
      </c>
    </row>
    <row r="67" spans="2:10">
      <c r="B67" s="82">
        <f>IF(DailyDetails!B67="","",DailyDetails!B67)</f>
        <v>62</v>
      </c>
      <c r="C67" s="82" t="str">
        <f>IF(DailyDetails!C67="","",DailyDetails!C67)</f>
        <v>MBLD89</v>
      </c>
      <c r="D67" s="136" t="str">
        <f>IFERROR(HLOOKUP($C67,YTM!$A$2:$AU$1048576,MATCH($C$2,YTM!$A$2:$A$1048576,1),0),"")</f>
        <v/>
      </c>
      <c r="E67" s="138" t="str">
        <f>IFERROR(HLOOKUP($C67,LTD!$A$2:$AU$1048576,MATCH($C$2,LTD!$A$2:$A$1048576,1),0),"")</f>
        <v/>
      </c>
      <c r="F67" s="120" t="str">
        <f>IFERROR(HLOOKUP($C67,TPrice!$A$2:$AU$1048576,MATCH($E67,TPrice!$A$2:$A$1048576,1),0),"")</f>
        <v/>
      </c>
      <c r="G67" s="82" t="str">
        <f>IFERROR(HLOOKUP($C67,CRating!$A$2:$AU$1048576,MATCH($C$2,CRating!$A$2:$A$1048576,1),0),"")</f>
        <v/>
      </c>
      <c r="H67" s="82" t="str">
        <f>IFERROR(HLOOKUP($C67,RMaturity!$A$2:$AU$1048576,MATCH($C$2,RMaturity!$A$2:$A$1048576,1),0),"")</f>
        <v/>
      </c>
      <c r="I67" s="136" t="str">
        <f t="shared" si="0"/>
        <v/>
      </c>
      <c r="J67" s="82" t="str">
        <f t="shared" si="1"/>
        <v/>
      </c>
    </row>
    <row r="68" spans="2:10">
      <c r="B68" s="82">
        <f>IF(DailyDetails!B68="","",DailyDetails!B68)</f>
        <v>63</v>
      </c>
      <c r="C68" s="82" t="str">
        <f>IF(DailyDetails!C68="","",DailyDetails!C68)</f>
        <v>NMBD89/90</v>
      </c>
      <c r="D68" s="136" t="str">
        <f>IFERROR(HLOOKUP($C68,YTM!$A$2:$AU$1048576,MATCH($C$2,YTM!$A$2:$A$1048576,1),0),"")</f>
        <v/>
      </c>
      <c r="E68" s="138" t="str">
        <f>IFERROR(HLOOKUP($C68,LTD!$A$2:$AU$1048576,MATCH($C$2,LTD!$A$2:$A$1048576,1),0),"")</f>
        <v/>
      </c>
      <c r="F68" s="120" t="str">
        <f>IFERROR(HLOOKUP($C68,TPrice!$A$2:$AU$1048576,MATCH($E68,TPrice!$A$2:$A$1048576,1),0),"")</f>
        <v/>
      </c>
      <c r="G68" s="82" t="str">
        <f>IFERROR(HLOOKUP($C68,CRating!$A$2:$AU$1048576,MATCH($C$2,CRating!$A$2:$A$1048576,1),0),"")</f>
        <v/>
      </c>
      <c r="H68" s="82" t="str">
        <f>IFERROR(HLOOKUP($C68,RMaturity!$A$2:$AU$1048576,MATCH($C$2,RMaturity!$A$2:$A$1048576,1),0),"")</f>
        <v/>
      </c>
      <c r="I68" s="136" t="str">
        <f t="shared" si="0"/>
        <v/>
      </c>
      <c r="J68" s="82" t="str">
        <f t="shared" si="1"/>
        <v/>
      </c>
    </row>
    <row r="69" spans="2:10">
      <c r="B69" s="82">
        <f>IF(DailyDetails!B69="","",DailyDetails!B69)</f>
        <v>64</v>
      </c>
      <c r="C69" s="82" t="str">
        <f>IF(DailyDetails!C69="","",DailyDetails!C69)</f>
        <v>SBID89</v>
      </c>
      <c r="D69" s="136" t="str">
        <f>IFERROR(HLOOKUP($C69,YTM!$A$2:$AU$1048576,MATCH($C$2,YTM!$A$2:$A$1048576,1),0),"")</f>
        <v/>
      </c>
      <c r="E69" s="138" t="str">
        <f>IFERROR(HLOOKUP($C69,LTD!$A$2:$AU$1048576,MATCH($C$2,LTD!$A$2:$A$1048576,1),0),"")</f>
        <v/>
      </c>
      <c r="F69" s="120" t="str">
        <f>IFERROR(HLOOKUP($C69,TPrice!$A$2:$AU$1048576,MATCH($E69,TPrice!$A$2:$A$1048576,1),0),"")</f>
        <v/>
      </c>
      <c r="G69" s="82" t="str">
        <f>IFERROR(HLOOKUP($C69,CRating!$A$2:$AU$1048576,MATCH($C$2,CRating!$A$2:$A$1048576,1),0),"")</f>
        <v/>
      </c>
      <c r="H69" s="82" t="str">
        <f>IFERROR(HLOOKUP($C69,RMaturity!$A$2:$AU$1048576,MATCH($C$2,RMaturity!$A$2:$A$1048576,1),0),"")</f>
        <v/>
      </c>
      <c r="I69" s="136" t="str">
        <f t="shared" si="0"/>
        <v/>
      </c>
      <c r="J69" s="82" t="str">
        <f t="shared" si="1"/>
        <v/>
      </c>
    </row>
    <row r="70" spans="2:10">
      <c r="B70" s="82">
        <f>IF(DailyDetails!B70="","",DailyDetails!B70)</f>
        <v>65</v>
      </c>
      <c r="C70" s="82" t="str">
        <f>IF(DailyDetails!C70="","",DailyDetails!C70)</f>
        <v/>
      </c>
      <c r="D70" s="136" t="str">
        <f>IFERROR(HLOOKUP($C70,YTM!$A$2:$AU$1048576,MATCH($C$2,YTM!$A$2:$A$1048576,1),0),"")</f>
        <v/>
      </c>
      <c r="E70" s="138" t="str">
        <f>IFERROR(HLOOKUP($C70,LTD!$A$2:$AU$1048576,MATCH($C$2,LTD!$A$2:$A$1048576,1),0),"")</f>
        <v/>
      </c>
      <c r="F70" s="120" t="str">
        <f>IFERROR(HLOOKUP($C70,TPrice!$A$2:$AU$1048576,MATCH($E70,TPrice!$A$2:$A$1048576,1),0),"")</f>
        <v/>
      </c>
      <c r="G70" s="82" t="str">
        <f>IFERROR(HLOOKUP($C70,CRating!$A$2:$AU$1048576,MATCH($C$2,CRating!$A$2:$A$1048576,1),0),"")</f>
        <v/>
      </c>
      <c r="H70" s="82" t="str">
        <f>IFERROR(HLOOKUP($C70,RMaturity!$A$2:$AU$1048576,MATCH($C$2,RMaturity!$A$2:$A$1048576,1),0),"")</f>
        <v/>
      </c>
      <c r="I70" s="136" t="str">
        <f t="shared" si="0"/>
        <v/>
      </c>
      <c r="J70" s="82" t="str">
        <f t="shared" si="1"/>
        <v/>
      </c>
    </row>
    <row r="71" spans="2:10">
      <c r="B71" s="82">
        <f>IF(DailyDetails!B71="","",DailyDetails!B71)</f>
        <v>66</v>
      </c>
      <c r="C71" s="82" t="str">
        <f>IF(DailyDetails!C71="","",DailyDetails!C71)</f>
        <v/>
      </c>
      <c r="D71" s="136" t="str">
        <f>IFERROR(HLOOKUP($C71,YTM!$A$2:$AU$1048576,MATCH($C$2,YTM!$A$2:$A$1048576,1),0),"")</f>
        <v/>
      </c>
      <c r="E71" s="138" t="str">
        <f>IFERROR(HLOOKUP($C71,LTD!$A$2:$AU$1048576,MATCH($C$2,LTD!$A$2:$A$1048576,1),0),"")</f>
        <v/>
      </c>
      <c r="F71" s="120" t="str">
        <f>IFERROR(HLOOKUP($C71,TPrice!$A$2:$AU$1048576,MATCH($E71,TPrice!$A$2:$A$1048576,1),0),"")</f>
        <v/>
      </c>
      <c r="G71" s="82" t="str">
        <f>IFERROR(HLOOKUP($C71,CRating!$A$2:$AU$1048576,MATCH($C$2,CRating!$A$2:$A$1048576,1),0),"")</f>
        <v/>
      </c>
      <c r="H71" s="82" t="str">
        <f>IFERROR(HLOOKUP($C71,RMaturity!$A$2:$AU$1048576,MATCH($C$2,RMaturity!$A$2:$A$1048576,1),0),"")</f>
        <v/>
      </c>
      <c r="I71" s="136" t="str">
        <f t="shared" ref="I71:I105" si="2">IFERROR(IF($C$2-E71&gt;30,"",D71),"")</f>
        <v/>
      </c>
      <c r="J71" s="82" t="str">
        <f t="shared" ref="J71:J105" si="3">IF(I71="","",SUBSTITUTE(SUBSTITUTE(G71,"-",""),"+",""))</f>
        <v/>
      </c>
    </row>
    <row r="72" spans="2:10">
      <c r="B72" s="82">
        <f>IF(DailyDetails!B72="","",DailyDetails!B72)</f>
        <v>67</v>
      </c>
      <c r="C72" s="82" t="str">
        <f>IF(DailyDetails!C72="","",DailyDetails!C72)</f>
        <v/>
      </c>
      <c r="D72" s="136" t="str">
        <f>IFERROR(HLOOKUP($C72,YTM!$A$2:$AU$1048576,MATCH($C$2,YTM!$A$2:$A$1048576,1),0),"")</f>
        <v/>
      </c>
      <c r="E72" s="138" t="str">
        <f>IFERROR(HLOOKUP($C72,LTD!$A$2:$AU$1048576,MATCH($C$2,LTD!$A$2:$A$1048576,1),0),"")</f>
        <v/>
      </c>
      <c r="F72" s="120" t="str">
        <f>IFERROR(HLOOKUP($C72,TPrice!$A$2:$AU$1048576,MATCH($E72,TPrice!$A$2:$A$1048576,1),0),"")</f>
        <v/>
      </c>
      <c r="G72" s="82" t="str">
        <f>IFERROR(HLOOKUP($C72,CRating!$A$2:$AU$1048576,MATCH($C$2,CRating!$A$2:$A$1048576,1),0),"")</f>
        <v/>
      </c>
      <c r="H72" s="82" t="str">
        <f>IFERROR(HLOOKUP($C72,RMaturity!$A$2:$AU$1048576,MATCH($C$2,RMaturity!$A$2:$A$1048576,1),0),"")</f>
        <v/>
      </c>
      <c r="I72" s="136" t="str">
        <f t="shared" si="2"/>
        <v/>
      </c>
      <c r="J72" s="82" t="str">
        <f t="shared" si="3"/>
        <v/>
      </c>
    </row>
    <row r="73" spans="2:10">
      <c r="B73" s="82">
        <f>IF(DailyDetails!B73="","",DailyDetails!B73)</f>
        <v>68</v>
      </c>
      <c r="C73" s="82" t="str">
        <f>IF(DailyDetails!C73="","",DailyDetails!C73)</f>
        <v/>
      </c>
      <c r="D73" s="136" t="str">
        <f>IFERROR(HLOOKUP($C73,YTM!$A$2:$AU$1048576,MATCH($C$2,YTM!$A$2:$A$1048576,1),0),"")</f>
        <v/>
      </c>
      <c r="E73" s="138" t="str">
        <f>IFERROR(HLOOKUP($C73,LTD!$A$2:$AU$1048576,MATCH($C$2,LTD!$A$2:$A$1048576,1),0),"")</f>
        <v/>
      </c>
      <c r="F73" s="120" t="str">
        <f>IFERROR(HLOOKUP($C73,TPrice!$A$2:$AU$1048576,MATCH($E73,TPrice!$A$2:$A$1048576,1),0),"")</f>
        <v/>
      </c>
      <c r="G73" s="82" t="str">
        <f>IFERROR(HLOOKUP($C73,CRating!$A$2:$AU$1048576,MATCH($C$2,CRating!$A$2:$A$1048576,1),0),"")</f>
        <v/>
      </c>
      <c r="H73" s="82" t="str">
        <f>IFERROR(HLOOKUP($C73,RMaturity!$A$2:$AU$1048576,MATCH($C$2,RMaturity!$A$2:$A$1048576,1),0),"")</f>
        <v/>
      </c>
      <c r="I73" s="136" t="str">
        <f t="shared" si="2"/>
        <v/>
      </c>
      <c r="J73" s="82" t="str">
        <f t="shared" si="3"/>
        <v/>
      </c>
    </row>
    <row r="74" spans="2:10">
      <c r="B74" s="82">
        <f>IF(DailyDetails!B74="","",DailyDetails!B74)</f>
        <v>69</v>
      </c>
      <c r="C74" s="82" t="str">
        <f>IF(DailyDetails!C74="","",DailyDetails!C74)</f>
        <v/>
      </c>
      <c r="D74" s="136" t="str">
        <f>IFERROR(HLOOKUP($C74,YTM!$A$2:$AU$1048576,MATCH($C$2,YTM!$A$2:$A$1048576,1),0),"")</f>
        <v/>
      </c>
      <c r="E74" s="138" t="str">
        <f>IFERROR(HLOOKUP($C74,LTD!$A$2:$AU$1048576,MATCH($C$2,LTD!$A$2:$A$1048576,1),0),"")</f>
        <v/>
      </c>
      <c r="F74" s="120" t="str">
        <f>IFERROR(HLOOKUP($C74,TPrice!$A$2:$AU$1048576,MATCH($E74,TPrice!$A$2:$A$1048576,1),0),"")</f>
        <v/>
      </c>
      <c r="G74" s="82" t="str">
        <f>IFERROR(HLOOKUP($C74,CRating!$A$2:$AU$1048576,MATCH($C$2,CRating!$A$2:$A$1048576,1),0),"")</f>
        <v/>
      </c>
      <c r="H74" s="82" t="str">
        <f>IFERROR(HLOOKUP($C74,RMaturity!$A$2:$AU$1048576,MATCH($C$2,RMaturity!$A$2:$A$1048576,1),0),"")</f>
        <v/>
      </c>
      <c r="I74" s="136" t="str">
        <f t="shared" si="2"/>
        <v/>
      </c>
      <c r="J74" s="82" t="str">
        <f t="shared" si="3"/>
        <v/>
      </c>
    </row>
    <row r="75" spans="2:10">
      <c r="B75" s="82">
        <f>IF(DailyDetails!B75="","",DailyDetails!B75)</f>
        <v>70</v>
      </c>
      <c r="C75" s="82" t="str">
        <f>IF(DailyDetails!C75="","",DailyDetails!C75)</f>
        <v/>
      </c>
      <c r="D75" s="136" t="str">
        <f>IFERROR(HLOOKUP($C75,YTM!$A$2:$AU$1048576,MATCH($C$2,YTM!$A$2:$A$1048576,1),0),"")</f>
        <v/>
      </c>
      <c r="E75" s="138" t="str">
        <f>IFERROR(HLOOKUP($C75,LTD!$A$2:$AU$1048576,MATCH($C$2,LTD!$A$2:$A$1048576,1),0),"")</f>
        <v/>
      </c>
      <c r="F75" s="120" t="str">
        <f>IFERROR(HLOOKUP($C75,TPrice!$A$2:$AU$1048576,MATCH($E75,TPrice!$A$2:$A$1048576,1),0),"")</f>
        <v/>
      </c>
      <c r="G75" s="82" t="str">
        <f>IFERROR(HLOOKUP($C75,CRating!$A$2:$AU$1048576,MATCH($C$2,CRating!$A$2:$A$1048576,1),0),"")</f>
        <v/>
      </c>
      <c r="H75" s="82" t="str">
        <f>IFERROR(HLOOKUP($C75,RMaturity!$A$2:$AU$1048576,MATCH($C$2,RMaturity!$A$2:$A$1048576,1),0),"")</f>
        <v/>
      </c>
      <c r="I75" s="136" t="str">
        <f t="shared" si="2"/>
        <v/>
      </c>
      <c r="J75" s="82" t="str">
        <f t="shared" si="3"/>
        <v/>
      </c>
    </row>
    <row r="76" spans="2:10">
      <c r="B76" s="82">
        <f>IF(DailyDetails!B76="","",DailyDetails!B76)</f>
        <v>71</v>
      </c>
      <c r="C76" s="82" t="str">
        <f>IF(DailyDetails!C76="","",DailyDetails!C76)</f>
        <v/>
      </c>
      <c r="D76" s="136" t="str">
        <f>IFERROR(HLOOKUP($C76,YTM!$A$2:$AU$1048576,MATCH($C$2,YTM!$A$2:$A$1048576,1),0),"")</f>
        <v/>
      </c>
      <c r="E76" s="138" t="str">
        <f>IFERROR(HLOOKUP($C76,LTD!$A$2:$AU$1048576,MATCH($C$2,LTD!$A$2:$A$1048576,1),0),"")</f>
        <v/>
      </c>
      <c r="F76" s="120" t="str">
        <f>IFERROR(HLOOKUP($C76,TPrice!$A$2:$AU$1048576,MATCH($E76,TPrice!$A$2:$A$1048576,1),0),"")</f>
        <v/>
      </c>
      <c r="G76" s="82" t="str">
        <f>IFERROR(HLOOKUP($C76,CRating!$A$2:$AU$1048576,MATCH($C$2,CRating!$A$2:$A$1048576,1),0),"")</f>
        <v/>
      </c>
      <c r="H76" s="82" t="str">
        <f>IFERROR(HLOOKUP($C76,RMaturity!$A$2:$AU$1048576,MATCH($C$2,RMaturity!$A$2:$A$1048576,1),0),"")</f>
        <v/>
      </c>
      <c r="I76" s="136" t="str">
        <f t="shared" si="2"/>
        <v/>
      </c>
      <c r="J76" s="82" t="str">
        <f t="shared" si="3"/>
        <v/>
      </c>
    </row>
    <row r="77" spans="2:10">
      <c r="B77" s="82">
        <f>IF(DailyDetails!B77="","",DailyDetails!B77)</f>
        <v>72</v>
      </c>
      <c r="C77" s="82" t="str">
        <f>IF(DailyDetails!C77="","",DailyDetails!C77)</f>
        <v/>
      </c>
      <c r="D77" s="136" t="str">
        <f>IFERROR(HLOOKUP($C77,YTM!$A$2:$AU$1048576,MATCH($C$2,YTM!$A$2:$A$1048576,1),0),"")</f>
        <v/>
      </c>
      <c r="E77" s="138" t="str">
        <f>IFERROR(HLOOKUP($C77,LTD!$A$2:$AU$1048576,MATCH($C$2,LTD!$A$2:$A$1048576,1),0),"")</f>
        <v/>
      </c>
      <c r="F77" s="120" t="str">
        <f>IFERROR(HLOOKUP($C77,TPrice!$A$2:$AU$1048576,MATCH($E77,TPrice!$A$2:$A$1048576,1),0),"")</f>
        <v/>
      </c>
      <c r="G77" s="82" t="str">
        <f>IFERROR(HLOOKUP($C77,CRating!$A$2:$AU$1048576,MATCH($C$2,CRating!$A$2:$A$1048576,1),0),"")</f>
        <v/>
      </c>
      <c r="H77" s="82" t="str">
        <f>IFERROR(HLOOKUP($C77,RMaturity!$A$2:$AU$1048576,MATCH($C$2,RMaturity!$A$2:$A$1048576,1),0),"")</f>
        <v/>
      </c>
      <c r="I77" s="136" t="str">
        <f t="shared" si="2"/>
        <v/>
      </c>
      <c r="J77" s="82" t="str">
        <f t="shared" si="3"/>
        <v/>
      </c>
    </row>
    <row r="78" spans="2:10">
      <c r="B78" s="82">
        <f>IF(DailyDetails!B78="","",DailyDetails!B78)</f>
        <v>73</v>
      </c>
      <c r="C78" s="82" t="str">
        <f>IF(DailyDetails!C78="","",DailyDetails!C78)</f>
        <v/>
      </c>
      <c r="D78" s="136" t="str">
        <f>IFERROR(HLOOKUP($C78,YTM!$A$2:$AU$1048576,MATCH($C$2,YTM!$A$2:$A$1048576,1),0),"")</f>
        <v/>
      </c>
      <c r="E78" s="138" t="str">
        <f>IFERROR(HLOOKUP($C78,LTD!$A$2:$AU$1048576,MATCH($C$2,LTD!$A$2:$A$1048576,1),0),"")</f>
        <v/>
      </c>
      <c r="F78" s="120" t="str">
        <f>IFERROR(HLOOKUP($C78,TPrice!$A$2:$AU$1048576,MATCH($E78,TPrice!$A$2:$A$1048576,1),0),"")</f>
        <v/>
      </c>
      <c r="G78" s="82" t="str">
        <f>IFERROR(HLOOKUP($C78,CRating!$A$2:$AU$1048576,MATCH($C$2,CRating!$A$2:$A$1048576,1),0),"")</f>
        <v/>
      </c>
      <c r="H78" s="82" t="str">
        <f>IFERROR(HLOOKUP($C78,RMaturity!$A$2:$AU$1048576,MATCH($C$2,RMaturity!$A$2:$A$1048576,1),0),"")</f>
        <v/>
      </c>
      <c r="I78" s="136" t="str">
        <f t="shared" si="2"/>
        <v/>
      </c>
      <c r="J78" s="82" t="str">
        <f t="shared" si="3"/>
        <v/>
      </c>
    </row>
    <row r="79" spans="2:10">
      <c r="B79" s="82">
        <f>IF(DailyDetails!B79="","",DailyDetails!B79)</f>
        <v>74</v>
      </c>
      <c r="C79" s="82" t="str">
        <f>IF(DailyDetails!C79="","",DailyDetails!C79)</f>
        <v/>
      </c>
      <c r="D79" s="136" t="str">
        <f>IFERROR(HLOOKUP($C79,YTM!$A$2:$AU$1048576,MATCH($C$2,YTM!$A$2:$A$1048576,1),0),"")</f>
        <v/>
      </c>
      <c r="E79" s="138" t="str">
        <f>IFERROR(HLOOKUP($C79,LTD!$A$2:$AU$1048576,MATCH($C$2,LTD!$A$2:$A$1048576,1),0),"")</f>
        <v/>
      </c>
      <c r="F79" s="120" t="str">
        <f>IFERROR(HLOOKUP($C79,TPrice!$A$2:$AU$1048576,MATCH($E79,TPrice!$A$2:$A$1048576,1),0),"")</f>
        <v/>
      </c>
      <c r="G79" s="82" t="str">
        <f>IFERROR(HLOOKUP($C79,CRating!$A$2:$AU$1048576,MATCH($C$2,CRating!$A$2:$A$1048576,1),0),"")</f>
        <v/>
      </c>
      <c r="H79" s="82" t="str">
        <f>IFERROR(HLOOKUP($C79,RMaturity!$A$2:$AU$1048576,MATCH($C$2,RMaturity!$A$2:$A$1048576,1),0),"")</f>
        <v/>
      </c>
      <c r="I79" s="136" t="str">
        <f t="shared" si="2"/>
        <v/>
      </c>
      <c r="J79" s="82" t="str">
        <f t="shared" si="3"/>
        <v/>
      </c>
    </row>
    <row r="80" spans="2:10">
      <c r="B80" s="82">
        <f>IF(DailyDetails!B80="","",DailyDetails!B80)</f>
        <v>75</v>
      </c>
      <c r="C80" s="82" t="str">
        <f>IF(DailyDetails!C80="","",DailyDetails!C80)</f>
        <v/>
      </c>
      <c r="D80" s="136" t="str">
        <f>IFERROR(HLOOKUP($C80,YTM!$A$2:$AU$1048576,MATCH($C$2,YTM!$A$2:$A$1048576,1),0),"")</f>
        <v/>
      </c>
      <c r="E80" s="138" t="str">
        <f>IFERROR(HLOOKUP($C80,LTD!$A$2:$AU$1048576,MATCH($C$2,LTD!$A$2:$A$1048576,1),0),"")</f>
        <v/>
      </c>
      <c r="F80" s="120" t="str">
        <f>IFERROR(HLOOKUP($C80,TPrice!$A$2:$AU$1048576,MATCH($E80,TPrice!$A$2:$A$1048576,1),0),"")</f>
        <v/>
      </c>
      <c r="G80" s="82" t="str">
        <f>IFERROR(HLOOKUP($C80,CRating!$A$2:$AU$1048576,MATCH($C$2,CRating!$A$2:$A$1048576,1),0),"")</f>
        <v/>
      </c>
      <c r="H80" s="82" t="str">
        <f>IFERROR(HLOOKUP($C80,RMaturity!$A$2:$AU$1048576,MATCH($C$2,RMaturity!$A$2:$A$1048576,1),0),"")</f>
        <v/>
      </c>
      <c r="I80" s="136" t="str">
        <f t="shared" si="2"/>
        <v/>
      </c>
      <c r="J80" s="82" t="str">
        <f t="shared" si="3"/>
        <v/>
      </c>
    </row>
    <row r="81" spans="2:10">
      <c r="B81" s="82">
        <f>IF(DailyDetails!B81="","",DailyDetails!B81)</f>
        <v>76</v>
      </c>
      <c r="C81" s="82" t="str">
        <f>IF(DailyDetails!C81="","",DailyDetails!C81)</f>
        <v/>
      </c>
      <c r="D81" s="136" t="str">
        <f>IFERROR(HLOOKUP($C81,YTM!$A$2:$AU$1048576,MATCH($C$2,YTM!$A$2:$A$1048576,1),0),"")</f>
        <v/>
      </c>
      <c r="E81" s="138" t="str">
        <f>IFERROR(HLOOKUP($C81,LTD!$A$2:$AU$1048576,MATCH($C$2,LTD!$A$2:$A$1048576,1),0),"")</f>
        <v/>
      </c>
      <c r="F81" s="120" t="str">
        <f>IFERROR(HLOOKUP($C81,TPrice!$A$2:$AU$1048576,MATCH($E81,TPrice!$A$2:$A$1048576,1),0),"")</f>
        <v/>
      </c>
      <c r="G81" s="82" t="str">
        <f>IFERROR(HLOOKUP($C81,CRating!$A$2:$AU$1048576,MATCH($C$2,CRating!$A$2:$A$1048576,1),0),"")</f>
        <v/>
      </c>
      <c r="H81" s="82" t="str">
        <f>IFERROR(HLOOKUP($C81,RMaturity!$A$2:$AU$1048576,MATCH($C$2,RMaturity!$A$2:$A$1048576,1),0),"")</f>
        <v/>
      </c>
      <c r="I81" s="136" t="str">
        <f t="shared" si="2"/>
        <v/>
      </c>
      <c r="J81" s="82" t="str">
        <f t="shared" si="3"/>
        <v/>
      </c>
    </row>
    <row r="82" spans="2:10">
      <c r="B82" s="82">
        <f>IF(DailyDetails!B82="","",DailyDetails!B82)</f>
        <v>77</v>
      </c>
      <c r="C82" s="82" t="str">
        <f>IF(DailyDetails!C82="","",DailyDetails!C82)</f>
        <v/>
      </c>
      <c r="D82" s="136" t="str">
        <f>IFERROR(HLOOKUP($C82,YTM!$A$2:$AU$1048576,MATCH($C$2,YTM!$A$2:$A$1048576,1),0),"")</f>
        <v/>
      </c>
      <c r="E82" s="138" t="str">
        <f>IFERROR(HLOOKUP($C82,LTD!$A$2:$AU$1048576,MATCH($C$2,LTD!$A$2:$A$1048576,1),0),"")</f>
        <v/>
      </c>
      <c r="F82" s="120" t="str">
        <f>IFERROR(HLOOKUP($C82,TPrice!$A$2:$AU$1048576,MATCH($E82,TPrice!$A$2:$A$1048576,1),0),"")</f>
        <v/>
      </c>
      <c r="G82" s="82" t="str">
        <f>IFERROR(HLOOKUP($C82,CRating!$A$2:$AU$1048576,MATCH($C$2,CRating!$A$2:$A$1048576,1),0),"")</f>
        <v/>
      </c>
      <c r="H82" s="82" t="str">
        <f>IFERROR(HLOOKUP($C82,RMaturity!$A$2:$AU$1048576,MATCH($C$2,RMaturity!$A$2:$A$1048576,1),0),"")</f>
        <v/>
      </c>
      <c r="I82" s="136" t="str">
        <f t="shared" si="2"/>
        <v/>
      </c>
      <c r="J82" s="82" t="str">
        <f t="shared" si="3"/>
        <v/>
      </c>
    </row>
    <row r="83" spans="2:10">
      <c r="B83" s="82">
        <f>IF(DailyDetails!B83="","",DailyDetails!B83)</f>
        <v>78</v>
      </c>
      <c r="C83" s="82" t="str">
        <f>IF(DailyDetails!C83="","",DailyDetails!C83)</f>
        <v/>
      </c>
      <c r="D83" s="136" t="str">
        <f>IFERROR(HLOOKUP($C83,YTM!$A$2:$AU$1048576,MATCH($C$2,YTM!$A$2:$A$1048576,1),0),"")</f>
        <v/>
      </c>
      <c r="E83" s="138" t="str">
        <f>IFERROR(HLOOKUP($C83,LTD!$A$2:$AU$1048576,MATCH($C$2,LTD!$A$2:$A$1048576,1),0),"")</f>
        <v/>
      </c>
      <c r="F83" s="120" t="str">
        <f>IFERROR(HLOOKUP($C83,TPrice!$A$2:$AU$1048576,MATCH($E83,TPrice!$A$2:$A$1048576,1),0),"")</f>
        <v/>
      </c>
      <c r="G83" s="82" t="str">
        <f>IFERROR(HLOOKUP($C83,CRating!$A$2:$AU$1048576,MATCH($C$2,CRating!$A$2:$A$1048576,1),0),"")</f>
        <v/>
      </c>
      <c r="H83" s="82" t="str">
        <f>IFERROR(HLOOKUP($C83,RMaturity!$A$2:$AU$1048576,MATCH($C$2,RMaturity!$A$2:$A$1048576,1),0),"")</f>
        <v/>
      </c>
      <c r="I83" s="136" t="str">
        <f t="shared" si="2"/>
        <v/>
      </c>
      <c r="J83" s="82" t="str">
        <f t="shared" si="3"/>
        <v/>
      </c>
    </row>
    <row r="84" spans="2:10">
      <c r="B84" s="82">
        <f>IF(DailyDetails!B84="","",DailyDetails!B84)</f>
        <v>79</v>
      </c>
      <c r="C84" s="82" t="str">
        <f>IF(DailyDetails!C84="","",DailyDetails!C84)</f>
        <v/>
      </c>
      <c r="D84" s="136" t="str">
        <f>IFERROR(HLOOKUP($C84,YTM!$A$2:$AU$1048576,MATCH($C$2,YTM!$A$2:$A$1048576,1),0),"")</f>
        <v/>
      </c>
      <c r="E84" s="138" t="str">
        <f>IFERROR(HLOOKUP($C84,LTD!$A$2:$AU$1048576,MATCH($C$2,LTD!$A$2:$A$1048576,1),0),"")</f>
        <v/>
      </c>
      <c r="F84" s="120" t="str">
        <f>IFERROR(HLOOKUP($C84,TPrice!$A$2:$AU$1048576,MATCH($E84,TPrice!$A$2:$A$1048576,1),0),"")</f>
        <v/>
      </c>
      <c r="G84" s="82" t="str">
        <f>IFERROR(HLOOKUP($C84,CRating!$A$2:$AU$1048576,MATCH($C$2,CRating!$A$2:$A$1048576,1),0),"")</f>
        <v/>
      </c>
      <c r="H84" s="82" t="str">
        <f>IFERROR(HLOOKUP($C84,RMaturity!$A$2:$AU$1048576,MATCH($C$2,RMaturity!$A$2:$A$1048576,1),0),"")</f>
        <v/>
      </c>
      <c r="I84" s="136" t="str">
        <f t="shared" si="2"/>
        <v/>
      </c>
      <c r="J84" s="82" t="str">
        <f t="shared" si="3"/>
        <v/>
      </c>
    </row>
    <row r="85" spans="2:10">
      <c r="B85" s="82">
        <f>IF(DailyDetails!B85="","",DailyDetails!B85)</f>
        <v>80</v>
      </c>
      <c r="C85" s="82" t="str">
        <f>IF(DailyDetails!C85="","",DailyDetails!C85)</f>
        <v/>
      </c>
      <c r="D85" s="136" t="str">
        <f>IFERROR(HLOOKUP($C85,YTM!$A$2:$AU$1048576,MATCH($C$2,YTM!$A$2:$A$1048576,1),0),"")</f>
        <v/>
      </c>
      <c r="E85" s="138" t="str">
        <f>IFERROR(HLOOKUP($C85,LTD!$A$2:$AU$1048576,MATCH($C$2,LTD!$A$2:$A$1048576,1),0),"")</f>
        <v/>
      </c>
      <c r="F85" s="120" t="str">
        <f>IFERROR(HLOOKUP($C85,TPrice!$A$2:$AU$1048576,MATCH($E85,TPrice!$A$2:$A$1048576,1),0),"")</f>
        <v/>
      </c>
      <c r="G85" s="82" t="str">
        <f>IFERROR(HLOOKUP($C85,CRating!$A$2:$AU$1048576,MATCH($C$2,CRating!$A$2:$A$1048576,1),0),"")</f>
        <v/>
      </c>
      <c r="H85" s="82" t="str">
        <f>IFERROR(HLOOKUP($C85,RMaturity!$A$2:$AU$1048576,MATCH($C$2,RMaturity!$A$2:$A$1048576,1),0),"")</f>
        <v/>
      </c>
      <c r="I85" s="136" t="str">
        <f t="shared" si="2"/>
        <v/>
      </c>
      <c r="J85" s="82" t="str">
        <f t="shared" si="3"/>
        <v/>
      </c>
    </row>
    <row r="86" spans="2:10">
      <c r="B86" s="82">
        <f>IF(DailyDetails!B86="","",DailyDetails!B86)</f>
        <v>81</v>
      </c>
      <c r="C86" s="82" t="str">
        <f>IF(DailyDetails!C86="","",DailyDetails!C86)</f>
        <v/>
      </c>
      <c r="D86" s="136" t="str">
        <f>IFERROR(HLOOKUP($C86,YTM!$A$2:$AU$1048576,MATCH($C$2,YTM!$A$2:$A$1048576,1),0),"")</f>
        <v/>
      </c>
      <c r="E86" s="138" t="str">
        <f>IFERROR(HLOOKUP($C86,LTD!$A$2:$AU$1048576,MATCH($C$2,LTD!$A$2:$A$1048576,1),0),"")</f>
        <v/>
      </c>
      <c r="F86" s="120" t="str">
        <f>IFERROR(HLOOKUP($C86,TPrice!$A$2:$AU$1048576,MATCH($E86,TPrice!$A$2:$A$1048576,1),0),"")</f>
        <v/>
      </c>
      <c r="G86" s="82" t="str">
        <f>IFERROR(HLOOKUP($C86,CRating!$A$2:$AU$1048576,MATCH($C$2,CRating!$A$2:$A$1048576,1),0),"")</f>
        <v/>
      </c>
      <c r="H86" s="82" t="str">
        <f>IFERROR(HLOOKUP($C86,RMaturity!$A$2:$AU$1048576,MATCH($C$2,RMaturity!$A$2:$A$1048576,1),0),"")</f>
        <v/>
      </c>
      <c r="I86" s="136" t="str">
        <f t="shared" si="2"/>
        <v/>
      </c>
      <c r="J86" s="82" t="str">
        <f t="shared" si="3"/>
        <v/>
      </c>
    </row>
    <row r="87" spans="2:10">
      <c r="B87" s="82">
        <f>IF(DailyDetails!B87="","",DailyDetails!B87)</f>
        <v>82</v>
      </c>
      <c r="C87" s="82" t="str">
        <f>IF(DailyDetails!C87="","",DailyDetails!C87)</f>
        <v/>
      </c>
      <c r="D87" s="136" t="str">
        <f>IFERROR(HLOOKUP($C87,YTM!$A$2:$AU$1048576,MATCH($C$2,YTM!$A$2:$A$1048576,1),0),"")</f>
        <v/>
      </c>
      <c r="E87" s="138" t="str">
        <f>IFERROR(HLOOKUP($C87,LTD!$A$2:$AU$1048576,MATCH($C$2,LTD!$A$2:$A$1048576,1),0),"")</f>
        <v/>
      </c>
      <c r="F87" s="120" t="str">
        <f>IFERROR(HLOOKUP($C87,TPrice!$A$2:$AU$1048576,MATCH($E87,TPrice!$A$2:$A$1048576,1),0),"")</f>
        <v/>
      </c>
      <c r="G87" s="82" t="str">
        <f>IFERROR(HLOOKUP($C87,CRating!$A$2:$AU$1048576,MATCH($C$2,CRating!$A$2:$A$1048576,1),0),"")</f>
        <v/>
      </c>
      <c r="H87" s="82" t="str">
        <f>IFERROR(HLOOKUP($C87,RMaturity!$A$2:$AU$1048576,MATCH($C$2,RMaturity!$A$2:$A$1048576,1),0),"")</f>
        <v/>
      </c>
      <c r="I87" s="136" t="str">
        <f t="shared" si="2"/>
        <v/>
      </c>
      <c r="J87" s="82" t="str">
        <f t="shared" si="3"/>
        <v/>
      </c>
    </row>
    <row r="88" spans="2:10">
      <c r="B88" s="82">
        <f>IF(DailyDetails!B88="","",DailyDetails!B88)</f>
        <v>83</v>
      </c>
      <c r="C88" s="82" t="str">
        <f>IF(DailyDetails!C88="","",DailyDetails!C88)</f>
        <v/>
      </c>
      <c r="D88" s="136" t="str">
        <f>IFERROR(HLOOKUP($C88,YTM!$A$2:$AU$1048576,MATCH($C$2,YTM!$A$2:$A$1048576,1),0),"")</f>
        <v/>
      </c>
      <c r="E88" s="138" t="str">
        <f>IFERROR(HLOOKUP($C88,LTD!$A$2:$AU$1048576,MATCH($C$2,LTD!$A$2:$A$1048576,1),0),"")</f>
        <v/>
      </c>
      <c r="F88" s="120" t="str">
        <f>IFERROR(HLOOKUP($C88,TPrice!$A$2:$AU$1048576,MATCH($E88,TPrice!$A$2:$A$1048576,1),0),"")</f>
        <v/>
      </c>
      <c r="G88" s="82" t="str">
        <f>IFERROR(HLOOKUP($C88,CRating!$A$2:$AU$1048576,MATCH($C$2,CRating!$A$2:$A$1048576,1),0),"")</f>
        <v/>
      </c>
      <c r="H88" s="82" t="str">
        <f>IFERROR(HLOOKUP($C88,RMaturity!$A$2:$AU$1048576,MATCH($C$2,RMaturity!$A$2:$A$1048576,1),0),"")</f>
        <v/>
      </c>
      <c r="I88" s="136" t="str">
        <f t="shared" si="2"/>
        <v/>
      </c>
      <c r="J88" s="82" t="str">
        <f t="shared" si="3"/>
        <v/>
      </c>
    </row>
    <row r="89" spans="2:10">
      <c r="B89" s="82">
        <f>IF(DailyDetails!B89="","",DailyDetails!B89)</f>
        <v>84</v>
      </c>
      <c r="C89" s="82" t="str">
        <f>IF(DailyDetails!C89="","",DailyDetails!C89)</f>
        <v/>
      </c>
      <c r="D89" s="136" t="str">
        <f>IFERROR(HLOOKUP($C89,YTM!$A$2:$AU$1048576,MATCH($C$2,YTM!$A$2:$A$1048576,1),0),"")</f>
        <v/>
      </c>
      <c r="E89" s="138" t="str">
        <f>IFERROR(HLOOKUP($C89,LTD!$A$2:$AU$1048576,MATCH($C$2,LTD!$A$2:$A$1048576,1),0),"")</f>
        <v/>
      </c>
      <c r="F89" s="120" t="str">
        <f>IFERROR(HLOOKUP($C89,TPrice!$A$2:$AU$1048576,MATCH($E89,TPrice!$A$2:$A$1048576,1),0),"")</f>
        <v/>
      </c>
      <c r="G89" s="82" t="str">
        <f>IFERROR(HLOOKUP($C89,CRating!$A$2:$AU$1048576,MATCH($C$2,CRating!$A$2:$A$1048576,1),0),"")</f>
        <v/>
      </c>
      <c r="H89" s="82" t="str">
        <f>IFERROR(HLOOKUP($C89,RMaturity!$A$2:$AU$1048576,MATCH($C$2,RMaturity!$A$2:$A$1048576,1),0),"")</f>
        <v/>
      </c>
      <c r="I89" s="136" t="str">
        <f t="shared" si="2"/>
        <v/>
      </c>
      <c r="J89" s="82" t="str">
        <f t="shared" si="3"/>
        <v/>
      </c>
    </row>
    <row r="90" spans="2:10">
      <c r="B90" s="82">
        <f>IF(DailyDetails!B90="","",DailyDetails!B90)</f>
        <v>85</v>
      </c>
      <c r="C90" s="82" t="str">
        <f>IF(DailyDetails!C90="","",DailyDetails!C90)</f>
        <v/>
      </c>
      <c r="D90" s="136" t="str">
        <f>IFERROR(HLOOKUP($C90,YTM!$A$2:$AU$1048576,MATCH($C$2,YTM!$A$2:$A$1048576,1),0),"")</f>
        <v/>
      </c>
      <c r="E90" s="138" t="str">
        <f>IFERROR(HLOOKUP($C90,LTD!$A$2:$AU$1048576,MATCH($C$2,LTD!$A$2:$A$1048576,1),0),"")</f>
        <v/>
      </c>
      <c r="F90" s="120" t="str">
        <f>IFERROR(HLOOKUP($C90,TPrice!$A$2:$AU$1048576,MATCH($E90,TPrice!$A$2:$A$1048576,1),0),"")</f>
        <v/>
      </c>
      <c r="G90" s="82" t="str">
        <f>IFERROR(HLOOKUP($C90,CRating!$A$2:$AU$1048576,MATCH($C$2,CRating!$A$2:$A$1048576,1),0),"")</f>
        <v/>
      </c>
      <c r="H90" s="82" t="str">
        <f>IFERROR(HLOOKUP($C90,RMaturity!$A$2:$AU$1048576,MATCH($C$2,RMaturity!$A$2:$A$1048576,1),0),"")</f>
        <v/>
      </c>
      <c r="I90" s="136" t="str">
        <f t="shared" si="2"/>
        <v/>
      </c>
      <c r="J90" s="82" t="str">
        <f t="shared" si="3"/>
        <v/>
      </c>
    </row>
    <row r="91" spans="2:10">
      <c r="B91" s="82">
        <f>IF(DailyDetails!B91="","",DailyDetails!B91)</f>
        <v>86</v>
      </c>
      <c r="C91" s="82" t="str">
        <f>IF(DailyDetails!C91="","",DailyDetails!C91)</f>
        <v/>
      </c>
      <c r="D91" s="136" t="str">
        <f>IFERROR(HLOOKUP($C91,YTM!$A$2:$AU$1048576,MATCH($C$2,YTM!$A$2:$A$1048576,1),0),"")</f>
        <v/>
      </c>
      <c r="E91" s="138" t="str">
        <f>IFERROR(HLOOKUP($C91,LTD!$A$2:$AU$1048576,MATCH($C$2,LTD!$A$2:$A$1048576,1),0),"")</f>
        <v/>
      </c>
      <c r="F91" s="120" t="str">
        <f>IFERROR(HLOOKUP($C91,TPrice!$A$2:$AU$1048576,MATCH($E91,TPrice!$A$2:$A$1048576,1),0),"")</f>
        <v/>
      </c>
      <c r="G91" s="82" t="str">
        <f>IFERROR(HLOOKUP($C91,CRating!$A$2:$AU$1048576,MATCH($C$2,CRating!$A$2:$A$1048576,1),0),"")</f>
        <v/>
      </c>
      <c r="H91" s="82" t="str">
        <f>IFERROR(HLOOKUP($C91,RMaturity!$A$2:$AU$1048576,MATCH($C$2,RMaturity!$A$2:$A$1048576,1),0),"")</f>
        <v/>
      </c>
      <c r="I91" s="136" t="str">
        <f t="shared" si="2"/>
        <v/>
      </c>
      <c r="J91" s="82" t="str">
        <f t="shared" si="3"/>
        <v/>
      </c>
    </row>
    <row r="92" spans="2:10">
      <c r="B92" s="82">
        <f>IF(DailyDetails!B92="","",DailyDetails!B92)</f>
        <v>87</v>
      </c>
      <c r="C92" s="82" t="str">
        <f>IF(DailyDetails!C92="","",DailyDetails!C92)</f>
        <v/>
      </c>
      <c r="D92" s="136" t="str">
        <f>IFERROR(HLOOKUP($C92,YTM!$A$2:$AU$1048576,MATCH($C$2,YTM!$A$2:$A$1048576,1),0),"")</f>
        <v/>
      </c>
      <c r="E92" s="138" t="str">
        <f>IFERROR(HLOOKUP($C92,LTD!$A$2:$AU$1048576,MATCH($C$2,LTD!$A$2:$A$1048576,1),0),"")</f>
        <v/>
      </c>
      <c r="F92" s="120" t="str">
        <f>IFERROR(HLOOKUP($C92,TPrice!$A$2:$AU$1048576,MATCH($E92,TPrice!$A$2:$A$1048576,1),0),"")</f>
        <v/>
      </c>
      <c r="G92" s="82" t="str">
        <f>IFERROR(HLOOKUP($C92,CRating!$A$2:$AU$1048576,MATCH($C$2,CRating!$A$2:$A$1048576,1),0),"")</f>
        <v/>
      </c>
      <c r="H92" s="82" t="str">
        <f>IFERROR(HLOOKUP($C92,RMaturity!$A$2:$AU$1048576,MATCH($C$2,RMaturity!$A$2:$A$1048576,1),0),"")</f>
        <v/>
      </c>
      <c r="I92" s="136" t="str">
        <f t="shared" si="2"/>
        <v/>
      </c>
      <c r="J92" s="82" t="str">
        <f t="shared" si="3"/>
        <v/>
      </c>
    </row>
    <row r="93" spans="2:10">
      <c r="B93" s="82">
        <f>IF(DailyDetails!B93="","",DailyDetails!B93)</f>
        <v>88</v>
      </c>
      <c r="C93" s="82" t="str">
        <f>IF(DailyDetails!C93="","",DailyDetails!C93)</f>
        <v/>
      </c>
      <c r="D93" s="136" t="str">
        <f>IFERROR(HLOOKUP($C93,YTM!$A$2:$AU$1048576,MATCH($C$2,YTM!$A$2:$A$1048576,1),0),"")</f>
        <v/>
      </c>
      <c r="E93" s="138" t="str">
        <f>IFERROR(HLOOKUP($C93,LTD!$A$2:$AU$1048576,MATCH($C$2,LTD!$A$2:$A$1048576,1),0),"")</f>
        <v/>
      </c>
      <c r="F93" s="120" t="str">
        <f>IFERROR(HLOOKUP($C93,TPrice!$A$2:$AU$1048576,MATCH($E93,TPrice!$A$2:$A$1048576,1),0),"")</f>
        <v/>
      </c>
      <c r="G93" s="82" t="str">
        <f>IFERROR(HLOOKUP($C93,CRating!$A$2:$AU$1048576,MATCH($C$2,CRating!$A$2:$A$1048576,1),0),"")</f>
        <v/>
      </c>
      <c r="H93" s="82" t="str">
        <f>IFERROR(HLOOKUP($C93,RMaturity!$A$2:$AU$1048576,MATCH($C$2,RMaturity!$A$2:$A$1048576,1),0),"")</f>
        <v/>
      </c>
      <c r="I93" s="136" t="str">
        <f t="shared" si="2"/>
        <v/>
      </c>
      <c r="J93" s="82" t="str">
        <f t="shared" si="3"/>
        <v/>
      </c>
    </row>
    <row r="94" spans="2:10">
      <c r="B94" s="82">
        <f>IF(DailyDetails!B94="","",DailyDetails!B94)</f>
        <v>89</v>
      </c>
      <c r="C94" s="82" t="str">
        <f>IF(DailyDetails!C94="","",DailyDetails!C94)</f>
        <v/>
      </c>
      <c r="D94" s="136" t="str">
        <f>IFERROR(HLOOKUP($C94,YTM!$A$2:$AU$1048576,MATCH($C$2,YTM!$A$2:$A$1048576,1),0),"")</f>
        <v/>
      </c>
      <c r="E94" s="138" t="str">
        <f>IFERROR(HLOOKUP($C94,LTD!$A$2:$AU$1048576,MATCH($C$2,LTD!$A$2:$A$1048576,1),0),"")</f>
        <v/>
      </c>
      <c r="F94" s="120" t="str">
        <f>IFERROR(HLOOKUP($C94,TPrice!$A$2:$AU$1048576,MATCH($E94,TPrice!$A$2:$A$1048576,1),0),"")</f>
        <v/>
      </c>
      <c r="G94" s="82" t="str">
        <f>IFERROR(HLOOKUP($C94,CRating!$A$2:$AU$1048576,MATCH($C$2,CRating!$A$2:$A$1048576,1),0),"")</f>
        <v/>
      </c>
      <c r="H94" s="82" t="str">
        <f>IFERROR(HLOOKUP($C94,RMaturity!$A$2:$AU$1048576,MATCH($C$2,RMaturity!$A$2:$A$1048576,1),0),"")</f>
        <v/>
      </c>
      <c r="I94" s="136" t="str">
        <f t="shared" si="2"/>
        <v/>
      </c>
      <c r="J94" s="82" t="str">
        <f t="shared" si="3"/>
        <v/>
      </c>
    </row>
    <row r="95" spans="2:10">
      <c r="B95" s="82">
        <f>IF(DailyDetails!B95="","",DailyDetails!B95)</f>
        <v>90</v>
      </c>
      <c r="C95" s="82" t="str">
        <f>IF(DailyDetails!C95="","",DailyDetails!C95)</f>
        <v/>
      </c>
      <c r="D95" s="136" t="str">
        <f>IFERROR(HLOOKUP($C95,YTM!$A$2:$AU$1048576,MATCH($C$2,YTM!$A$2:$A$1048576,1),0),"")</f>
        <v/>
      </c>
      <c r="E95" s="138" t="str">
        <f>IFERROR(HLOOKUP($C95,LTD!$A$2:$AU$1048576,MATCH($C$2,LTD!$A$2:$A$1048576,1),0),"")</f>
        <v/>
      </c>
      <c r="F95" s="120" t="str">
        <f>IFERROR(HLOOKUP($C95,TPrice!$A$2:$AU$1048576,MATCH($E95,TPrice!$A$2:$A$1048576,1),0),"")</f>
        <v/>
      </c>
      <c r="G95" s="82" t="str">
        <f>IFERROR(HLOOKUP($C95,CRating!$A$2:$AU$1048576,MATCH($C$2,CRating!$A$2:$A$1048576,1),0),"")</f>
        <v/>
      </c>
      <c r="H95" s="82" t="str">
        <f>IFERROR(HLOOKUP($C95,RMaturity!$A$2:$AU$1048576,MATCH($C$2,RMaturity!$A$2:$A$1048576,1),0),"")</f>
        <v/>
      </c>
      <c r="I95" s="136" t="str">
        <f t="shared" si="2"/>
        <v/>
      </c>
      <c r="J95" s="82" t="str">
        <f t="shared" si="3"/>
        <v/>
      </c>
    </row>
    <row r="96" spans="2:10">
      <c r="B96" s="82">
        <f>IF(DailyDetails!B96="","",DailyDetails!B96)</f>
        <v>91</v>
      </c>
      <c r="C96" s="82" t="str">
        <f>IF(DailyDetails!C96="","",DailyDetails!C96)</f>
        <v/>
      </c>
      <c r="D96" s="136" t="str">
        <f>IFERROR(HLOOKUP($C96,YTM!$A$2:$AU$1048576,MATCH($C$2,YTM!$A$2:$A$1048576,1),0),"")</f>
        <v/>
      </c>
      <c r="E96" s="138" t="str">
        <f>IFERROR(HLOOKUP($C96,LTD!$A$2:$AU$1048576,MATCH($C$2,LTD!$A$2:$A$1048576,1),0),"")</f>
        <v/>
      </c>
      <c r="F96" s="120" t="str">
        <f>IFERROR(HLOOKUP($C96,TPrice!$A$2:$AU$1048576,MATCH($E96,TPrice!$A$2:$A$1048576,1),0),"")</f>
        <v/>
      </c>
      <c r="G96" s="82" t="str">
        <f>IFERROR(HLOOKUP($C96,CRating!$A$2:$AU$1048576,MATCH($C$2,CRating!$A$2:$A$1048576,1),0),"")</f>
        <v/>
      </c>
      <c r="H96" s="82" t="str">
        <f>IFERROR(HLOOKUP($C96,RMaturity!$A$2:$AU$1048576,MATCH($C$2,RMaturity!$A$2:$A$1048576,1),0),"")</f>
        <v/>
      </c>
      <c r="I96" s="136" t="str">
        <f t="shared" si="2"/>
        <v/>
      </c>
      <c r="J96" s="82" t="str">
        <f t="shared" si="3"/>
        <v/>
      </c>
    </row>
    <row r="97" spans="2:10">
      <c r="B97" s="82">
        <f>IF(DailyDetails!B97="","",DailyDetails!B97)</f>
        <v>92</v>
      </c>
      <c r="C97" s="82" t="str">
        <f>IF(DailyDetails!C97="","",DailyDetails!C97)</f>
        <v/>
      </c>
      <c r="D97" s="136" t="str">
        <f>IFERROR(HLOOKUP($C97,YTM!$A$2:$AU$1048576,MATCH($C$2,YTM!$A$2:$A$1048576,1),0),"")</f>
        <v/>
      </c>
      <c r="E97" s="138" t="str">
        <f>IFERROR(HLOOKUP($C97,LTD!$A$2:$AU$1048576,MATCH($C$2,LTD!$A$2:$A$1048576,1),0),"")</f>
        <v/>
      </c>
      <c r="F97" s="120" t="str">
        <f>IFERROR(HLOOKUP($C97,TPrice!$A$2:$AU$1048576,MATCH($E97,TPrice!$A$2:$A$1048576,1),0),"")</f>
        <v/>
      </c>
      <c r="G97" s="82" t="str">
        <f>IFERROR(HLOOKUP($C97,CRating!$A$2:$AU$1048576,MATCH($C$2,CRating!$A$2:$A$1048576,1),0),"")</f>
        <v/>
      </c>
      <c r="H97" s="82" t="str">
        <f>IFERROR(HLOOKUP($C97,RMaturity!$A$2:$AU$1048576,MATCH($C$2,RMaturity!$A$2:$A$1048576,1),0),"")</f>
        <v/>
      </c>
      <c r="I97" s="136" t="str">
        <f t="shared" si="2"/>
        <v/>
      </c>
      <c r="J97" s="82" t="str">
        <f t="shared" si="3"/>
        <v/>
      </c>
    </row>
    <row r="98" spans="2:10">
      <c r="B98" s="82">
        <f>IF(DailyDetails!B98="","",DailyDetails!B98)</f>
        <v>93</v>
      </c>
      <c r="C98" s="82" t="str">
        <f>IF(DailyDetails!C98="","",DailyDetails!C98)</f>
        <v/>
      </c>
      <c r="D98" s="136" t="str">
        <f>IFERROR(HLOOKUP($C98,YTM!$A$2:$AU$1048576,MATCH($C$2,YTM!$A$2:$A$1048576,1),0),"")</f>
        <v/>
      </c>
      <c r="E98" s="138" t="str">
        <f>IFERROR(HLOOKUP($C98,LTD!$A$2:$AU$1048576,MATCH($C$2,LTD!$A$2:$A$1048576,1),0),"")</f>
        <v/>
      </c>
      <c r="F98" s="120" t="str">
        <f>IFERROR(HLOOKUP($C98,TPrice!$A$2:$AU$1048576,MATCH($E98,TPrice!$A$2:$A$1048576,1),0),"")</f>
        <v/>
      </c>
      <c r="G98" s="82" t="str">
        <f>IFERROR(HLOOKUP($C98,CRating!$A$2:$AU$1048576,MATCH($C$2,CRating!$A$2:$A$1048576,1),0),"")</f>
        <v/>
      </c>
      <c r="H98" s="82" t="str">
        <f>IFERROR(HLOOKUP($C98,RMaturity!$A$2:$AU$1048576,MATCH($C$2,RMaturity!$A$2:$A$1048576,1),0),"")</f>
        <v/>
      </c>
      <c r="I98" s="136" t="str">
        <f t="shared" si="2"/>
        <v/>
      </c>
      <c r="J98" s="82" t="str">
        <f t="shared" si="3"/>
        <v/>
      </c>
    </row>
    <row r="99" spans="2:10">
      <c r="B99" s="82">
        <f>IF(DailyDetails!B99="","",DailyDetails!B99)</f>
        <v>94</v>
      </c>
      <c r="C99" s="82" t="str">
        <f>IF(DailyDetails!C99="","",DailyDetails!C99)</f>
        <v/>
      </c>
      <c r="D99" s="136" t="str">
        <f>IFERROR(HLOOKUP($C99,YTM!$A$2:$AU$1048576,MATCH($C$2,YTM!$A$2:$A$1048576,1),0),"")</f>
        <v/>
      </c>
      <c r="E99" s="138" t="str">
        <f>IFERROR(HLOOKUP($C99,LTD!$A$2:$AU$1048576,MATCH($C$2,LTD!$A$2:$A$1048576,1),0),"")</f>
        <v/>
      </c>
      <c r="F99" s="120" t="str">
        <f>IFERROR(HLOOKUP($C99,TPrice!$A$2:$AU$1048576,MATCH($E99,TPrice!$A$2:$A$1048576,1),0),"")</f>
        <v/>
      </c>
      <c r="G99" s="82" t="str">
        <f>IFERROR(HLOOKUP($C99,CRating!$A$2:$AU$1048576,MATCH($C$2,CRating!$A$2:$A$1048576,1),0),"")</f>
        <v/>
      </c>
      <c r="H99" s="82" t="str">
        <f>IFERROR(HLOOKUP($C99,RMaturity!$A$2:$AU$1048576,MATCH($C$2,RMaturity!$A$2:$A$1048576,1),0),"")</f>
        <v/>
      </c>
      <c r="I99" s="136" t="str">
        <f t="shared" si="2"/>
        <v/>
      </c>
      <c r="J99" s="82" t="str">
        <f t="shared" si="3"/>
        <v/>
      </c>
    </row>
    <row r="100" spans="2:10">
      <c r="B100" s="82">
        <f>IF(DailyDetails!B100="","",DailyDetails!B100)</f>
        <v>95</v>
      </c>
      <c r="C100" s="82" t="str">
        <f>IF(DailyDetails!C100="","",DailyDetails!C100)</f>
        <v/>
      </c>
      <c r="D100" s="136" t="str">
        <f>IFERROR(HLOOKUP($C100,YTM!$A$2:$AU$1048576,MATCH($C$2,YTM!$A$2:$A$1048576,1),0),"")</f>
        <v/>
      </c>
      <c r="E100" s="138" t="str">
        <f>IFERROR(HLOOKUP($C100,LTD!$A$2:$AU$1048576,MATCH($C$2,LTD!$A$2:$A$1048576,1),0),"")</f>
        <v/>
      </c>
      <c r="F100" s="120" t="str">
        <f>IFERROR(HLOOKUP($C100,TPrice!$A$2:$AU$1048576,MATCH($E100,TPrice!$A$2:$A$1048576,1),0),"")</f>
        <v/>
      </c>
      <c r="G100" s="82" t="str">
        <f>IFERROR(HLOOKUP($C100,CRating!$A$2:$AU$1048576,MATCH($C$2,CRating!$A$2:$A$1048576,1),0),"")</f>
        <v/>
      </c>
      <c r="H100" s="82" t="str">
        <f>IFERROR(HLOOKUP($C100,RMaturity!$A$2:$AU$1048576,MATCH($C$2,RMaturity!$A$2:$A$1048576,1),0),"")</f>
        <v/>
      </c>
      <c r="I100" s="136" t="str">
        <f t="shared" si="2"/>
        <v/>
      </c>
      <c r="J100" s="82" t="str">
        <f t="shared" si="3"/>
        <v/>
      </c>
    </row>
    <row r="101" spans="2:10">
      <c r="B101" s="82">
        <f>IF(DailyDetails!B101="","",DailyDetails!B101)</f>
        <v>96</v>
      </c>
      <c r="C101" s="82" t="str">
        <f>IF(DailyDetails!C101="","",DailyDetails!C101)</f>
        <v/>
      </c>
      <c r="D101" s="136" t="str">
        <f>IFERROR(HLOOKUP($C101,YTM!$A$2:$AU$1048576,MATCH($C$2,YTM!$A$2:$A$1048576,1),0),"")</f>
        <v/>
      </c>
      <c r="E101" s="138" t="str">
        <f>IFERROR(HLOOKUP($C101,LTD!$A$2:$AU$1048576,MATCH($C$2,LTD!$A$2:$A$1048576,1),0),"")</f>
        <v/>
      </c>
      <c r="F101" s="120" t="str">
        <f>IFERROR(HLOOKUP($C101,TPrice!$A$2:$AU$1048576,MATCH($E101,TPrice!$A$2:$A$1048576,1),0),"")</f>
        <v/>
      </c>
      <c r="G101" s="82" t="str">
        <f>IFERROR(HLOOKUP($C101,CRating!$A$2:$AU$1048576,MATCH($C$2,CRating!$A$2:$A$1048576,1),0),"")</f>
        <v/>
      </c>
      <c r="H101" s="82" t="str">
        <f>IFERROR(HLOOKUP($C101,RMaturity!$A$2:$AU$1048576,MATCH($C$2,RMaturity!$A$2:$A$1048576,1),0),"")</f>
        <v/>
      </c>
      <c r="I101" s="136" t="str">
        <f t="shared" si="2"/>
        <v/>
      </c>
      <c r="J101" s="82" t="str">
        <f t="shared" si="3"/>
        <v/>
      </c>
    </row>
    <row r="102" spans="2:10">
      <c r="B102" s="82">
        <f>IF(DailyDetails!B102="","",DailyDetails!B102)</f>
        <v>97</v>
      </c>
      <c r="C102" s="82" t="str">
        <f>IF(DailyDetails!C102="","",DailyDetails!C102)</f>
        <v/>
      </c>
      <c r="D102" s="136" t="str">
        <f>IFERROR(HLOOKUP($C102,YTM!$A$2:$AU$1048576,MATCH($C$2,YTM!$A$2:$A$1048576,1),0),"")</f>
        <v/>
      </c>
      <c r="E102" s="138" t="str">
        <f>IFERROR(HLOOKUP($C102,LTD!$A$2:$AU$1048576,MATCH($C$2,LTD!$A$2:$A$1048576,1),0),"")</f>
        <v/>
      </c>
      <c r="F102" s="120" t="str">
        <f>IFERROR(HLOOKUP($C102,TPrice!$A$2:$AU$1048576,MATCH($E102,TPrice!$A$2:$A$1048576,1),0),"")</f>
        <v/>
      </c>
      <c r="G102" s="82" t="str">
        <f>IFERROR(HLOOKUP($C102,CRating!$A$2:$AU$1048576,MATCH($C$2,CRating!$A$2:$A$1048576,1),0),"")</f>
        <v/>
      </c>
      <c r="H102" s="82" t="str">
        <f>IFERROR(HLOOKUP($C102,RMaturity!$A$2:$AU$1048576,MATCH($C$2,RMaturity!$A$2:$A$1048576,1),0),"")</f>
        <v/>
      </c>
      <c r="I102" s="136" t="str">
        <f t="shared" si="2"/>
        <v/>
      </c>
      <c r="J102" s="82" t="str">
        <f t="shared" si="3"/>
        <v/>
      </c>
    </row>
    <row r="103" spans="2:10">
      <c r="B103" s="82">
        <f>IF(DailyDetails!B103="","",DailyDetails!B103)</f>
        <v>98</v>
      </c>
      <c r="C103" s="82" t="str">
        <f>IF(DailyDetails!C103="","",DailyDetails!C103)</f>
        <v/>
      </c>
      <c r="D103" s="136" t="str">
        <f>IFERROR(HLOOKUP($C103,YTM!$A$2:$AU$1048576,MATCH($C$2,YTM!$A$2:$A$1048576,1),0),"")</f>
        <v/>
      </c>
      <c r="E103" s="138" t="str">
        <f>IFERROR(HLOOKUP($C103,LTD!$A$2:$AU$1048576,MATCH($C$2,LTD!$A$2:$A$1048576,1),0),"")</f>
        <v/>
      </c>
      <c r="F103" s="120" t="str">
        <f>IFERROR(HLOOKUP($C103,TPrice!$A$2:$AU$1048576,MATCH($E103,TPrice!$A$2:$A$1048576,1),0),"")</f>
        <v/>
      </c>
      <c r="G103" s="82" t="str">
        <f>IFERROR(HLOOKUP($C103,CRating!$A$2:$AU$1048576,MATCH($C$2,CRating!$A$2:$A$1048576,1),0),"")</f>
        <v/>
      </c>
      <c r="H103" s="82" t="str">
        <f>IFERROR(HLOOKUP($C103,RMaturity!$A$2:$AU$1048576,MATCH($C$2,RMaturity!$A$2:$A$1048576,1),0),"")</f>
        <v/>
      </c>
      <c r="I103" s="136" t="str">
        <f t="shared" si="2"/>
        <v/>
      </c>
      <c r="J103" s="82" t="str">
        <f t="shared" si="3"/>
        <v/>
      </c>
    </row>
    <row r="104" spans="2:10">
      <c r="B104" s="82">
        <f>IF(DailyDetails!B104="","",DailyDetails!B104)</f>
        <v>99</v>
      </c>
      <c r="C104" s="82" t="str">
        <f>IF(DailyDetails!C104="","",DailyDetails!C104)</f>
        <v/>
      </c>
      <c r="D104" s="136" t="str">
        <f>IFERROR(HLOOKUP($C104,YTM!$A$2:$AU$1048576,MATCH($C$2,YTM!$A$2:$A$1048576,1),0),"")</f>
        <v/>
      </c>
      <c r="E104" s="138" t="str">
        <f>IFERROR(HLOOKUP($C104,LTD!$A$2:$AU$1048576,MATCH($C$2,LTD!$A$2:$A$1048576,1),0),"")</f>
        <v/>
      </c>
      <c r="F104" s="120" t="str">
        <f>IFERROR(HLOOKUP($C104,TPrice!$A$2:$AU$1048576,MATCH($E104,TPrice!$A$2:$A$1048576,1),0),"")</f>
        <v/>
      </c>
      <c r="G104" s="82" t="str">
        <f>IFERROR(HLOOKUP($C104,CRating!$A$2:$AU$1048576,MATCH($C$2,CRating!$A$2:$A$1048576,1),0),"")</f>
        <v/>
      </c>
      <c r="H104" s="82" t="str">
        <f>IFERROR(HLOOKUP($C104,RMaturity!$A$2:$AU$1048576,MATCH($C$2,RMaturity!$A$2:$A$1048576,1),0),"")</f>
        <v/>
      </c>
      <c r="I104" s="136" t="str">
        <f t="shared" si="2"/>
        <v/>
      </c>
      <c r="J104" s="82" t="str">
        <f t="shared" si="3"/>
        <v/>
      </c>
    </row>
    <row r="105" spans="2:10">
      <c r="B105" s="82">
        <f>IF(DailyDetails!B105="","",DailyDetails!B105)</f>
        <v>100</v>
      </c>
      <c r="C105" s="82" t="str">
        <f>IF(DailyDetails!C105="","",DailyDetails!C105)</f>
        <v/>
      </c>
      <c r="D105" s="136" t="str">
        <f>IFERROR(HLOOKUP($C105,YTM!$A$2:$AU$1048576,MATCH($C$2,YTM!$A$2:$A$1048576,1),0),"")</f>
        <v/>
      </c>
      <c r="E105" s="138" t="str">
        <f>IFERROR(HLOOKUP($C105,LTD!$A$2:$AU$1048576,MATCH($C$2,LTD!$A$2:$A$1048576,1),0),"")</f>
        <v/>
      </c>
      <c r="F105" s="120" t="str">
        <f>IFERROR(HLOOKUP($C105,TPrice!$A$2:$AU$1048576,MATCH($E105,TPrice!$A$2:$A$1048576,1),0),"")</f>
        <v/>
      </c>
      <c r="G105" s="82" t="str">
        <f>IFERROR(HLOOKUP($C105,CRating!$A$2:$AU$1048576,MATCH($C$2,CRating!$A$2:$A$1048576,1),0),"")</f>
        <v/>
      </c>
      <c r="H105" s="82" t="str">
        <f>IFERROR(HLOOKUP($C105,RMaturity!$A$2:$AU$1048576,MATCH($C$2,RMaturity!$A$2:$A$1048576,1),0),"")</f>
        <v/>
      </c>
      <c r="I105" s="136" t="str">
        <f t="shared" si="2"/>
        <v/>
      </c>
      <c r="J105" s="82" t="str">
        <f t="shared" si="3"/>
        <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16480-8120-43F3-A378-115BD82EF74B}">
  <sheetPr codeName="Sheet26"/>
  <dimension ref="B2:AS6"/>
  <sheetViews>
    <sheetView workbookViewId="0">
      <selection activeCell="N3" sqref="N3"/>
    </sheetView>
  </sheetViews>
  <sheetFormatPr defaultRowHeight="15"/>
  <sheetData>
    <row r="2" spans="2:45" ht="75">
      <c r="B2" s="70" t="s">
        <v>55</v>
      </c>
      <c r="C2" s="70" t="s">
        <v>45</v>
      </c>
      <c r="D2" s="70" t="s">
        <v>57</v>
      </c>
      <c r="E2" s="70" t="s">
        <v>46</v>
      </c>
      <c r="F2" s="70" t="s">
        <v>1315</v>
      </c>
      <c r="G2" s="70" t="s">
        <v>40</v>
      </c>
      <c r="H2" s="71" t="s">
        <v>38</v>
      </c>
      <c r="I2" s="71" t="s">
        <v>113</v>
      </c>
      <c r="J2" s="72" t="s">
        <v>2</v>
      </c>
      <c r="K2" s="73" t="s">
        <v>0</v>
      </c>
      <c r="L2" s="72" t="s">
        <v>7</v>
      </c>
      <c r="M2" s="72" t="s">
        <v>54</v>
      </c>
      <c r="N2" s="72" t="s">
        <v>37</v>
      </c>
      <c r="O2" s="71" t="s">
        <v>39</v>
      </c>
      <c r="P2" s="70" t="s">
        <v>43</v>
      </c>
      <c r="Q2" s="70" t="s">
        <v>1</v>
      </c>
      <c r="R2" s="74" t="s">
        <v>8</v>
      </c>
      <c r="S2" s="75" t="s">
        <v>53</v>
      </c>
      <c r="T2" s="75" t="s">
        <v>122</v>
      </c>
      <c r="U2" s="76" t="s">
        <v>1325</v>
      </c>
      <c r="V2" s="76" t="s">
        <v>184</v>
      </c>
      <c r="W2" s="76" t="s">
        <v>185</v>
      </c>
      <c r="X2" s="76" t="s">
        <v>1312</v>
      </c>
      <c r="Y2" s="76" t="s">
        <v>1313</v>
      </c>
      <c r="Z2" s="76" t="s">
        <v>1601</v>
      </c>
      <c r="AA2" s="76" t="s">
        <v>1604</v>
      </c>
      <c r="AB2" s="76" t="s">
        <v>1603</v>
      </c>
      <c r="AC2" s="76" t="s">
        <v>1606</v>
      </c>
      <c r="AD2" s="76" t="s">
        <v>1605</v>
      </c>
      <c r="AE2" s="76" t="s">
        <v>1607</v>
      </c>
      <c r="AF2" s="77" t="s">
        <v>202</v>
      </c>
      <c r="AG2" s="100" t="s">
        <v>1326</v>
      </c>
      <c r="AH2" s="77" t="s">
        <v>203</v>
      </c>
      <c r="AI2" s="78" t="s">
        <v>1282</v>
      </c>
      <c r="AJ2" s="79" t="s">
        <v>1483</v>
      </c>
      <c r="AK2" s="79" t="s">
        <v>1376</v>
      </c>
      <c r="AL2" s="79" t="s">
        <v>1566</v>
      </c>
      <c r="AM2" s="111" t="s">
        <v>1440</v>
      </c>
      <c r="AN2" s="79" t="s">
        <v>1568</v>
      </c>
      <c r="AO2" s="79" t="s">
        <v>1584</v>
      </c>
    </row>
    <row r="3" spans="2:45" s="68" customFormat="1">
      <c r="B3" s="81">
        <v>56</v>
      </c>
      <c r="C3" s="82" t="s">
        <v>120</v>
      </c>
      <c r="D3" s="82" t="s">
        <v>1275</v>
      </c>
      <c r="E3" s="82" t="s">
        <v>80</v>
      </c>
      <c r="F3" s="83">
        <v>42194</v>
      </c>
      <c r="G3" s="84" t="s">
        <v>102</v>
      </c>
      <c r="H3" s="83">
        <v>42201</v>
      </c>
      <c r="I3" s="83">
        <v>42317</v>
      </c>
      <c r="J3" s="85">
        <v>1000</v>
      </c>
      <c r="K3" s="86">
        <v>0.08</v>
      </c>
      <c r="L3" s="85">
        <v>6</v>
      </c>
      <c r="M3" s="85" t="s">
        <v>47</v>
      </c>
      <c r="N3" s="84" t="s">
        <v>162</v>
      </c>
      <c r="O3" s="83">
        <v>44391</v>
      </c>
      <c r="P3" s="82" t="s">
        <v>44</v>
      </c>
      <c r="Q3" s="116" t="s">
        <v>145</v>
      </c>
      <c r="R3" s="87">
        <v>2</v>
      </c>
      <c r="S3" s="88" t="s">
        <v>51</v>
      </c>
      <c r="T3" s="89">
        <v>0</v>
      </c>
      <c r="U3" s="117">
        <f>IF(Table1[[#This Row],[No. of coupon payments annually]]=Bond!$C$10,1,0)</f>
        <v>1</v>
      </c>
      <c r="V3" s="117">
        <f>IF(P3="ICRA Nepal",VLOOKUP(Q3,Ratings!$D$2:$E$20,2,0),0)</f>
        <v>5</v>
      </c>
      <c r="W3" s="117">
        <f>IF(P3="CARE Ratings Nepal Limited",VLOOKUP(Q3,Ratings!$C$2:$E$20,3,0),0)</f>
        <v>0</v>
      </c>
      <c r="X3" s="117">
        <f>IF(Table1[[#This Row],[Equivaluent Rating ICRA]]&gt;1,Table1[[#This Row],[Equivaluent Rating ICRA]],Table1[[#This Row],[Equivalent Rating CARE]])</f>
        <v>6</v>
      </c>
      <c r="Y3" s="117">
        <f>IF(Table1[[#This Row],[Compounding period Check List]]=1,IF(Table1[[#This Row],[Combined Ratings]]&gt;=ListOfDebenture!$BD$2,1,0),0)</f>
        <v>1</v>
      </c>
      <c r="Z3" s="117">
        <f>IF(Table1[[#This Row],[Preference Score]]=1,Table1[[#This Row],[Combined Ratings]]-ListOfDebenture!$BD$2,"")</f>
        <v>3</v>
      </c>
      <c r="AA3" s="117">
        <f>IF((Bond!$B$2-Table1[[#This Row],[Latest Traded Date]])&gt;30,"",Table1[[#This Row],[Rating Difference]])</f>
        <v>3</v>
      </c>
      <c r="AB3" s="117" t="str">
        <f>IF(Table1[[#This Row],[New Bonds]]="",Table1[[#This Row],[Rating Difference]],"")</f>
        <v/>
      </c>
      <c r="AC3" s="117">
        <f>IFERROR(RANK(Table1[[#This Row],[New Bonds]],Table1[New Bonds],1)+COUNTIF($AA$3:AA3,Table1[[#This Row],[New Bonds]])-1,"")</f>
        <v>6</v>
      </c>
      <c r="AD3" s="117" t="str">
        <f>IFERROR(RANK(Table1[[#This Row],[Old Bonds]],Table1[Old Bonds],1)+COUNTIF($AB$3:AB3,Table1[[#This Row],[Old Bonds]])-1,"")</f>
        <v/>
      </c>
      <c r="AE3" s="117">
        <f>IF(Table1[[#This Row],[Old Rank]]="",Table1[[#This Row],[New Rank]],IF(Table1[[#This Row],[Old Rank]]="","",Table1[[#This Row],[Old Rank]]+MAX(Table1[New Rank])))</f>
        <v>6</v>
      </c>
      <c r="AF3" s="90">
        <f>IFERROR(VLOOKUP($D3,Price!$B$2:$C$1003,2,0),0)</f>
        <v>0</v>
      </c>
      <c r="AG3" s="90">
        <f>IF(Table1[[#This Row],[Latest Traded Date]]&gt;Table1[[#This Row],[Issue Open Date]],Table1[[#This Row],[Latest Traded Date]],Table1[[#This Row],[Issue Open Date]])</f>
        <v>45252</v>
      </c>
      <c r="AH3" s="115" t="str">
        <f>IFERROR(VLOOKUP(D3,Price!$B$2:$G$1003,6,0),"N/A")</f>
        <v>N/A</v>
      </c>
      <c r="AI3" s="91"/>
      <c r="AK3" s="104"/>
      <c r="AN3" s="112"/>
      <c r="AR3" s="97"/>
      <c r="AS3" s="104">
        <f ca="1">MATCH($AG$3,OFFSET($AG$3,ListOfDebenture!AS2,,1000,1),0)+ListOfDebenture!AS2</f>
        <v>1</v>
      </c>
    </row>
    <row r="4" spans="2:45" s="68" customFormat="1">
      <c r="B4" s="81">
        <v>61</v>
      </c>
      <c r="C4" s="82" t="s">
        <v>81</v>
      </c>
      <c r="D4" s="82"/>
      <c r="E4" s="82" t="s">
        <v>67</v>
      </c>
      <c r="F4" s="83">
        <v>41832</v>
      </c>
      <c r="G4" s="84" t="s">
        <v>116</v>
      </c>
      <c r="H4" s="83">
        <v>41847</v>
      </c>
      <c r="I4" s="83">
        <v>41975</v>
      </c>
      <c r="J4" s="85">
        <v>1000</v>
      </c>
      <c r="K4" s="86">
        <v>0.08</v>
      </c>
      <c r="L4" s="85">
        <v>7</v>
      </c>
      <c r="M4" s="85" t="s">
        <v>47</v>
      </c>
      <c r="N4" s="84" t="s">
        <v>161</v>
      </c>
      <c r="O4" s="83">
        <v>44402</v>
      </c>
      <c r="P4" s="82" t="s">
        <v>44</v>
      </c>
      <c r="Q4" s="116" t="s">
        <v>134</v>
      </c>
      <c r="R4" s="87">
        <v>2</v>
      </c>
      <c r="S4" s="88" t="s">
        <v>51</v>
      </c>
      <c r="T4" s="89">
        <v>0</v>
      </c>
      <c r="U4" s="117">
        <f>IF(Table1[[#This Row],[No. of coupon payments annually]]=Bond!$C$10,1,0)</f>
        <v>1</v>
      </c>
      <c r="V4" s="117">
        <f>IF(P4="ICRA Nepal",VLOOKUP(Q4,Ratings!$D$2:$E$20,2,0),0)</f>
        <v>6</v>
      </c>
      <c r="W4" s="117">
        <f>IF(P4="CARE Ratings Nepal Limited",VLOOKUP(Q4,Ratings!$C$2:$E$20,3,0),0)</f>
        <v>0</v>
      </c>
      <c r="X4" s="117">
        <f>IF(Table1[[#This Row],[Equivaluent Rating ICRA]]&gt;1,Table1[[#This Row],[Equivaluent Rating ICRA]],Table1[[#This Row],[Equivalent Rating CARE]])</f>
        <v>4</v>
      </c>
      <c r="Y4" s="117">
        <f>IF(Table1[[#This Row],[Compounding period Check List]]=1,IF(Table1[[#This Row],[Combined Ratings]]&gt;=ListOfDebenture!$BD$2,1,0),0)</f>
        <v>1</v>
      </c>
      <c r="Z4" s="117">
        <f>IF(Table1[[#This Row],[Preference Score]]=1,Table1[[#This Row],[Combined Ratings]]-ListOfDebenture!$BD$2,"")</f>
        <v>1</v>
      </c>
      <c r="AA4" s="117">
        <f>IF((Bond!$B$2-Table1[[#This Row],[Latest Traded Date]])&gt;30,"",Table1[[#This Row],[Rating Difference]])</f>
        <v>1</v>
      </c>
      <c r="AB4" s="117" t="str">
        <f>IF(Table1[[#This Row],[New Bonds]]="",Table1[[#This Row],[Rating Difference]],"")</f>
        <v/>
      </c>
      <c r="AC4" s="117">
        <f>IFERROR(RANK(Table1[[#This Row],[New Bonds]],Table1[New Bonds],1)+COUNTIF($AA$3:AA4,Table1[[#This Row],[New Bonds]])-1,"")</f>
        <v>3</v>
      </c>
      <c r="AD4" s="117" t="str">
        <f>IFERROR(RANK(Table1[[#This Row],[Old Bonds]],Table1[Old Bonds],1)+COUNTIF($AB$3:AB4,Table1[[#This Row],[Old Bonds]])-1,"")</f>
        <v/>
      </c>
      <c r="AE4" s="117">
        <f>IF(Table1[[#This Row],[Old Rank]]="",Table1[[#This Row],[New Rank]],IF(Table1[[#This Row],[Old Rank]]="","",Table1[[#This Row],[Old Rank]]+MAX(Table1[New Rank])))</f>
        <v>3</v>
      </c>
      <c r="AF4" s="90">
        <f>IFERROR(VLOOKUP($D4,Price!$B$2:$C$1003,2,0),0)</f>
        <v>0</v>
      </c>
      <c r="AG4" s="90">
        <f>IF(Table1[[#This Row],[Latest Traded Date]]&gt;Table1[[#This Row],[Issue Open Date]],Table1[[#This Row],[Latest Traded Date]],Table1[[#This Row],[Issue Open Date]])</f>
        <v>45256</v>
      </c>
      <c r="AH4" s="115" t="str">
        <f>IFERROR(VLOOKUP(D4,Price!$B$2:$G$1003,6,0),"N/A")</f>
        <v>N/A</v>
      </c>
      <c r="AI4" s="91"/>
      <c r="AK4" s="104"/>
      <c r="AN4" s="112"/>
      <c r="AR4" s="97"/>
      <c r="AS4" s="104">
        <f ca="1">MATCH($AG$3,OFFSET($AG$3,AS3,,1000,1),0)+AS3</f>
        <v>3</v>
      </c>
    </row>
    <row r="5" spans="2:45" s="68" customFormat="1">
      <c r="B5" s="81">
        <v>60</v>
      </c>
      <c r="C5" s="82" t="s">
        <v>119</v>
      </c>
      <c r="D5" s="82"/>
      <c r="E5" s="82" t="s">
        <v>61</v>
      </c>
      <c r="F5" s="83">
        <v>42011</v>
      </c>
      <c r="G5" s="84" t="s">
        <v>159</v>
      </c>
      <c r="H5" s="83">
        <v>42027</v>
      </c>
      <c r="I5" s="83">
        <v>42278</v>
      </c>
      <c r="J5" s="85">
        <v>1000</v>
      </c>
      <c r="K5" s="86">
        <v>7.4999999999999997E-2</v>
      </c>
      <c r="L5" s="85">
        <v>7</v>
      </c>
      <c r="M5" s="85" t="s">
        <v>47</v>
      </c>
      <c r="N5" s="84" t="s">
        <v>160</v>
      </c>
      <c r="O5" s="83">
        <v>44583</v>
      </c>
      <c r="P5" s="82" t="s">
        <v>44</v>
      </c>
      <c r="Q5" s="116" t="s">
        <v>148</v>
      </c>
      <c r="R5" s="87">
        <v>2</v>
      </c>
      <c r="S5" s="88" t="s">
        <v>51</v>
      </c>
      <c r="T5" s="89">
        <v>0</v>
      </c>
      <c r="U5" s="117">
        <f>IF(Table1[[#This Row],[No. of coupon payments annually]]=Bond!$C$10,1,0)</f>
        <v>0</v>
      </c>
      <c r="V5" s="117">
        <f>IF(P5="ICRA Nepal",VLOOKUP(Q5,Ratings!$D$2:$E$20,2,0),0)</f>
        <v>8</v>
      </c>
      <c r="W5" s="117">
        <f>IF(P5="CARE Ratings Nepal Limited",VLOOKUP(Q5,Ratings!$C$2:$E$20,3,0),0)</f>
        <v>0</v>
      </c>
      <c r="X5" s="117">
        <f>IF(Table1[[#This Row],[Equivaluent Rating ICRA]]&gt;1,Table1[[#This Row],[Equivaluent Rating ICRA]],Table1[[#This Row],[Equivalent Rating CARE]])</f>
        <v>9</v>
      </c>
      <c r="Y5" s="117">
        <f>IF(Table1[[#This Row],[Compounding period Check List]]=1,IF(Table1[[#This Row],[Combined Ratings]]&gt;=ListOfDebenture!$BD$2,1,0),0)</f>
        <v>0</v>
      </c>
      <c r="Z5" s="117" t="str">
        <f>IF(Table1[[#This Row],[Preference Score]]=1,Table1[[#This Row],[Combined Ratings]]-ListOfDebenture!$BD$2,"")</f>
        <v/>
      </c>
      <c r="AA5" s="117" t="str">
        <f>IF((Bond!$B$2-Table1[[#This Row],[Latest Traded Date]])&gt;30,"",Table1[[#This Row],[Rating Difference]])</f>
        <v/>
      </c>
      <c r="AB5" s="117" t="str">
        <f>IF(Table1[[#This Row],[New Bonds]]="",Table1[[#This Row],[Rating Difference]],"")</f>
        <v/>
      </c>
      <c r="AC5" s="117" t="str">
        <f>IFERROR(RANK(Table1[[#This Row],[New Bonds]],Table1[New Bonds],1)+COUNTIF($AA$3:AA5,Table1[[#This Row],[New Bonds]])-1,"")</f>
        <v/>
      </c>
      <c r="AD5" s="117" t="str">
        <f>IFERROR(RANK(Table1[[#This Row],[Old Bonds]],Table1[Old Bonds],1)+COUNTIF($AB$3:AB5,Table1[[#This Row],[Old Bonds]])-1,"")</f>
        <v/>
      </c>
      <c r="AE5" s="117" t="str">
        <f>IF(Table1[[#This Row],[Old Rank]]="",Table1[[#This Row],[New Rank]],IF(Table1[[#This Row],[Old Rank]]="","",Table1[[#This Row],[Old Rank]]+MAX(Table1[New Rank])))</f>
        <v/>
      </c>
      <c r="AF5" s="90">
        <f>IFERROR(VLOOKUP($D5,Price!$B$2:$C$1003,2,0),0)</f>
        <v>0</v>
      </c>
      <c r="AG5" s="90">
        <f>IF(Table1[[#This Row],[Latest Traded Date]]&gt;Table1[[#This Row],[Issue Open Date]],Table1[[#This Row],[Latest Traded Date]],Table1[[#This Row],[Issue Open Date]])</f>
        <v>45252</v>
      </c>
      <c r="AH5" s="115" t="str">
        <f>IFERROR(VLOOKUP(D5,Price!$B$2:$G$1003,6,0),"N/A")</f>
        <v>N/A</v>
      </c>
      <c r="AI5" s="91"/>
      <c r="AK5" s="104"/>
      <c r="AN5" s="112"/>
      <c r="AR5" s="97"/>
      <c r="AS5" s="104" t="e">
        <f ca="1">MATCH($AG$3,OFFSET($AG$3,AS4,,1000,1),0)+AS4</f>
        <v>#N/A</v>
      </c>
    </row>
    <row r="6" spans="2:45" s="68" customFormat="1">
      <c r="B6" s="81">
        <v>58</v>
      </c>
      <c r="C6" s="82" t="s">
        <v>117</v>
      </c>
      <c r="D6" s="82" t="s">
        <v>1276</v>
      </c>
      <c r="E6" s="82" t="s">
        <v>115</v>
      </c>
      <c r="F6" s="83">
        <v>42166</v>
      </c>
      <c r="G6" s="84" t="s">
        <v>118</v>
      </c>
      <c r="H6" s="83">
        <v>42184</v>
      </c>
      <c r="I6" s="83">
        <v>42220</v>
      </c>
      <c r="J6" s="85">
        <v>1000</v>
      </c>
      <c r="K6" s="86">
        <v>0.08</v>
      </c>
      <c r="L6" s="85">
        <v>7</v>
      </c>
      <c r="M6" s="85" t="s">
        <v>47</v>
      </c>
      <c r="N6" s="84" t="s">
        <v>121</v>
      </c>
      <c r="O6" s="83">
        <v>44739</v>
      </c>
      <c r="P6" s="82" t="s">
        <v>44</v>
      </c>
      <c r="Q6" s="116" t="s">
        <v>148</v>
      </c>
      <c r="R6" s="87">
        <v>2</v>
      </c>
      <c r="S6" s="88" t="s">
        <v>51</v>
      </c>
      <c r="T6" s="89">
        <v>0</v>
      </c>
      <c r="U6" s="117">
        <f>IF(Table1[[#This Row],[No. of coupon payments annually]]=Bond!$C$10,1,0)</f>
        <v>1</v>
      </c>
      <c r="V6" s="117">
        <f>IF(P6="ICRA Nepal",VLOOKUP(Q6,Ratings!$D$2:$E$20,2,0),0)</f>
        <v>8</v>
      </c>
      <c r="W6" s="117">
        <f>IF(P6="CARE Ratings Nepal Limited",VLOOKUP(Q6,Ratings!$C$2:$E$20,3,0),0)</f>
        <v>0</v>
      </c>
      <c r="X6" s="117">
        <f>IF(Table1[[#This Row],[Equivaluent Rating ICRA]]&gt;1,Table1[[#This Row],[Equivaluent Rating ICRA]],Table1[[#This Row],[Equivalent Rating CARE]])</f>
        <v>7</v>
      </c>
      <c r="Y6" s="117">
        <f>IF(Table1[[#This Row],[Compounding period Check List]]=1,IF(Table1[[#This Row],[Combined Ratings]]&gt;=ListOfDebenture!$BD$2,1,0),0)</f>
        <v>1</v>
      </c>
      <c r="Z6" s="117">
        <f>IF(Table1[[#This Row],[Preference Score]]=1,Table1[[#This Row],[Combined Ratings]]-ListOfDebenture!$BD$2,"")</f>
        <v>4</v>
      </c>
      <c r="AA6" s="117">
        <f>IF((Bond!$B$2-Table1[[#This Row],[Latest Traded Date]])&gt;30,"",Table1[[#This Row],[Rating Difference]])</f>
        <v>4</v>
      </c>
      <c r="AB6" s="117" t="str">
        <f>IF(Table1[[#This Row],[New Bonds]]="",Table1[[#This Row],[Rating Difference]],"")</f>
        <v/>
      </c>
      <c r="AC6" s="117">
        <f>IFERROR(RANK(Table1[[#This Row],[New Bonds]],Table1[New Bonds],1)+COUNTIF($AA$3:AA6,Table1[[#This Row],[New Bonds]])-1,"")</f>
        <v>14</v>
      </c>
      <c r="AD6" s="117" t="str">
        <f>IFERROR(RANK(Table1[[#This Row],[Old Bonds]],Table1[Old Bonds],1)+COUNTIF($AB$3:AB6,Table1[[#This Row],[Old Bonds]])-1,"")</f>
        <v/>
      </c>
      <c r="AE6" s="117">
        <f>IF(Table1[[#This Row],[Old Rank]]="",Table1[[#This Row],[New Rank]],IF(Table1[[#This Row],[Old Rank]]="","",Table1[[#This Row],[Old Rank]]+MAX(Table1[New Rank])))</f>
        <v>14</v>
      </c>
      <c r="AF6" s="90">
        <f>IFERROR(VLOOKUP($D6,Price!$B$2:$C$1003,2,0),0)</f>
        <v>0</v>
      </c>
      <c r="AG6" s="90">
        <f>IF(Table1[[#This Row],[Latest Traded Date]]&gt;Table1[[#This Row],[Issue Open Date]],Table1[[#This Row],[Latest Traded Date]],Table1[[#This Row],[Issue Open Date]])</f>
        <v>45253</v>
      </c>
      <c r="AH6" s="115" t="str">
        <f>IFERROR(VLOOKUP(D6,Price!$B$2:$G$1003,6,0),"N/A")</f>
        <v>N/A</v>
      </c>
      <c r="AI6" s="91"/>
      <c r="AK6" s="104"/>
      <c r="AN6" s="112"/>
      <c r="AR6" s="97"/>
      <c r="AS6" s="104" t="e">
        <f ca="1">MATCH($AG$3,OFFSET($AG$3,AS5,,1000,1),0)+AS5</f>
        <v>#N/A</v>
      </c>
    </row>
  </sheetData>
  <dataValidations disablePrompts="1" count="2">
    <dataValidation type="list" allowBlank="1" showInputMessage="1" showErrorMessage="1" sqref="P3:P6" xr:uid="{00000000-0002-0000-0700-000001000000}">
      <formula1>Credit_Rating_Agency</formula1>
    </dataValidation>
    <dataValidation type="list" allowBlank="1" showInputMessage="1" showErrorMessage="1" sqref="M3:M6" xr:uid="{00000000-0002-0000-0700-000000000000}">
      <formula1>Coupon_Payment</formula1>
    </dataValidation>
  </dataValidation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9816E-36B8-4E04-A28A-8E3F5AC7E274}">
  <sheetPr codeName="Sheet32">
    <tabColor rgb="FFC00000"/>
  </sheetPr>
  <dimension ref="A1:D4"/>
  <sheetViews>
    <sheetView workbookViewId="0">
      <selection activeCell="D4" sqref="D4"/>
    </sheetView>
  </sheetViews>
  <sheetFormatPr defaultColWidth="9.140625" defaultRowHeight="15"/>
  <cols>
    <col min="1" max="1" width="11.140625" style="236" bestFit="1" customWidth="1"/>
    <col min="2" max="2" width="39.5703125" style="236" customWidth="1"/>
    <col min="3" max="3" width="38.85546875" style="236" bestFit="1" customWidth="1"/>
    <col min="4" max="4" width="31.42578125" style="236" bestFit="1" customWidth="1"/>
    <col min="5" max="16384" width="9.140625" style="236"/>
  </cols>
  <sheetData>
    <row r="1" spans="1:4">
      <c r="A1" s="235" t="s">
        <v>205</v>
      </c>
      <c r="B1" s="235" t="s">
        <v>1891</v>
      </c>
      <c r="C1" s="235" t="s">
        <v>1914</v>
      </c>
      <c r="D1" s="235" t="s">
        <v>1916</v>
      </c>
    </row>
    <row r="2" spans="1:4">
      <c r="A2" s="237">
        <v>45095</v>
      </c>
      <c r="B2" s="238" t="s">
        <v>1890</v>
      </c>
      <c r="C2" s="238"/>
      <c r="D2" s="238"/>
    </row>
    <row r="3" spans="1:4" ht="45">
      <c r="A3" s="237">
        <v>45136</v>
      </c>
      <c r="B3" s="238" t="s">
        <v>1913</v>
      </c>
      <c r="C3" s="238" t="s">
        <v>1915</v>
      </c>
      <c r="D3" s="234" t="s">
        <v>1979</v>
      </c>
    </row>
    <row r="4" spans="1:4">
      <c r="A4" s="237">
        <v>45141</v>
      </c>
      <c r="B4" s="238" t="s">
        <v>2003</v>
      </c>
      <c r="C4" s="238" t="s">
        <v>1915</v>
      </c>
      <c r="D4" s="234"/>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tabColor theme="1"/>
  </sheetPr>
  <dimension ref="B9:B26"/>
  <sheetViews>
    <sheetView topLeftCell="G1" zoomScaleNormal="100" workbookViewId="0">
      <selection activeCell="G19" sqref="G19"/>
    </sheetView>
  </sheetViews>
  <sheetFormatPr defaultColWidth="9.140625" defaultRowHeight="15"/>
  <cols>
    <col min="1" max="1" width="6.42578125" style="35" customWidth="1"/>
    <col min="2" max="16384" width="9.140625" style="35"/>
  </cols>
  <sheetData>
    <row r="9" ht="16.5" customHeight="1"/>
    <row r="21" spans="2:2">
      <c r="B21" s="118"/>
    </row>
    <row r="26" spans="2:2">
      <c r="B26" s="118" t="s">
        <v>1553</v>
      </c>
    </row>
  </sheetData>
  <pageMargins left="0.25" right="0.25" top="0.75" bottom="0.75" header="0.3" footer="0.3"/>
  <pageSetup paperSize="9" scale="70" orientation="landscape" r:id="rId1"/>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C00000"/>
  </sheetPr>
  <dimension ref="B1:AA104"/>
  <sheetViews>
    <sheetView showGridLines="0" zoomScale="85" zoomScaleNormal="85" workbookViewId="0">
      <pane xSplit="6" ySplit="5" topLeftCell="G6" activePane="bottomRight" state="frozen"/>
      <selection pane="topRight" activeCell="G1" sqref="G1"/>
      <selection pane="bottomLeft" activeCell="A6" sqref="A6"/>
      <selection pane="bottomRight" activeCell="B2" sqref="B2"/>
    </sheetView>
  </sheetViews>
  <sheetFormatPr defaultColWidth="8.85546875" defaultRowHeight="15"/>
  <cols>
    <col min="1" max="1" width="4.5703125" customWidth="1"/>
    <col min="2" max="2" width="47.42578125" customWidth="1"/>
    <col min="3" max="3" width="33.140625" customWidth="1"/>
    <col min="4" max="4" width="2.42578125" customWidth="1"/>
    <col min="5" max="5" width="41.42578125" customWidth="1"/>
    <col min="6" max="6" width="8.5703125" bestFit="1" customWidth="1"/>
    <col min="7" max="7" width="6.140625" style="178" bestFit="1" customWidth="1"/>
    <col min="8" max="8" width="7.140625" style="178" bestFit="1" customWidth="1"/>
    <col min="9" max="9" width="15" style="178" bestFit="1" customWidth="1"/>
    <col min="10" max="10" width="4.85546875" style="178" bestFit="1" customWidth="1"/>
    <col min="11" max="11" width="10.140625" style="178" bestFit="1" customWidth="1"/>
    <col min="12" max="12" width="8.42578125" style="178" bestFit="1" customWidth="1"/>
    <col min="13" max="13" width="6.5703125" style="178" bestFit="1" customWidth="1"/>
    <col min="14" max="14" width="5.5703125" style="178" bestFit="1" customWidth="1"/>
    <col min="15" max="15" width="10.42578125" style="178" bestFit="1" customWidth="1"/>
    <col min="16" max="16" width="7.42578125" style="178" bestFit="1" customWidth="1"/>
    <col min="17" max="17" width="10.5703125" bestFit="1" customWidth="1"/>
    <col min="18" max="24" width="6.42578125" customWidth="1"/>
    <col min="25" max="25" width="4.42578125" style="172" bestFit="1" customWidth="1"/>
    <col min="26" max="26" width="50.140625" style="172" bestFit="1" customWidth="1"/>
    <col min="27" max="27" width="7.140625" style="172" bestFit="1" customWidth="1"/>
  </cols>
  <sheetData>
    <row r="1" spans="2:27" ht="15.75">
      <c r="B1" s="33" t="s">
        <v>187</v>
      </c>
    </row>
    <row r="2" spans="2:27" ht="15.75">
      <c r="B2" s="59">
        <f>DailyDetails!C2</f>
        <v>45256</v>
      </c>
    </row>
    <row r="3" spans="2:27">
      <c r="B3" s="1"/>
      <c r="E3" s="171" t="s">
        <v>1921</v>
      </c>
    </row>
    <row r="4" spans="2:27" ht="29.25" thickBot="1">
      <c r="B4" s="283" t="s">
        <v>2052</v>
      </c>
      <c r="C4" s="284"/>
      <c r="D4" t="s">
        <v>163</v>
      </c>
      <c r="E4" s="244"/>
      <c r="Y4" s="173" t="s">
        <v>55</v>
      </c>
      <c r="Z4" s="173" t="s">
        <v>45</v>
      </c>
      <c r="AA4" s="173" t="s">
        <v>1920</v>
      </c>
    </row>
    <row r="5" spans="2:27">
      <c r="B5" s="10" t="s">
        <v>38</v>
      </c>
      <c r="C5" s="7">
        <f>VLOOKUP($B$4,ListOfDebenture!$C$2:$AH$91,6,0)</f>
        <v>45165</v>
      </c>
      <c r="E5" s="176" t="s">
        <v>1922</v>
      </c>
      <c r="F5" s="179" t="s">
        <v>57</v>
      </c>
      <c r="G5" s="179" t="s">
        <v>15</v>
      </c>
      <c r="H5" s="179" t="s">
        <v>1925</v>
      </c>
      <c r="I5" s="179" t="s">
        <v>49</v>
      </c>
      <c r="J5" s="179" t="s">
        <v>1926</v>
      </c>
      <c r="K5" s="179" t="s">
        <v>1</v>
      </c>
      <c r="L5" s="179" t="s">
        <v>1923</v>
      </c>
      <c r="M5" s="179" t="s">
        <v>1796</v>
      </c>
      <c r="N5" s="179" t="s">
        <v>201</v>
      </c>
      <c r="O5" s="179" t="s">
        <v>1924</v>
      </c>
      <c r="P5" s="179" t="s">
        <v>1927</v>
      </c>
      <c r="Q5" s="179" t="s">
        <v>1928</v>
      </c>
      <c r="Y5" s="173">
        <v>1</v>
      </c>
      <c r="Z5" s="173" t="str">
        <f t="shared" ref="Z5:Z36" ca="1" si="0">IFERROR(INDEX(DebentureList,Y5),"")</f>
        <v>8.5% Nepal Bank Debenture 2087</v>
      </c>
      <c r="AA5" s="174">
        <f ca="1">IF(ISNUMBER(SEARCH($E$4,Z5)),MAX($AA$4:AD4)+1,0)</f>
        <v>1</v>
      </c>
    </row>
    <row r="6" spans="2:27">
      <c r="B6" s="10" t="s">
        <v>40</v>
      </c>
      <c r="C6" s="32" t="str">
        <f>VLOOKUP($B$4,ListOfDebenture!$C$2:$AH$91,5,0)</f>
        <v>10 Bhadra 2080</v>
      </c>
      <c r="E6" s="183" t="str">
        <f ca="1">IFERROR(INDEX($Z:$Z,MATCH(ROWS($E$5:E5),$AA:$AA,0)),"")</f>
        <v>8.5% Nepal Bank Debenture 2087</v>
      </c>
      <c r="F6" s="177" t="str">
        <f ca="1">IF($E6="","",VLOOKUP($E6,ListOfDebenture!$C$1:$BB$7000,2,0))</f>
        <v>NBLD87</v>
      </c>
      <c r="G6" s="180">
        <f ca="1">IF($E6="","",VLOOKUP($E6,ListOfDebenture!$C$1:$BB$7000,9,0))</f>
        <v>8.5000000000000006E-2</v>
      </c>
      <c r="H6" s="181">
        <f ca="1">IF($E6="","",VLOOKUP($E6,ListOfDebenture!$C$1:$BB$7000,16,0))</f>
        <v>2</v>
      </c>
      <c r="I6" s="177" t="str">
        <f ca="1">IF($E6="","",VLOOKUP($E6,ListOfDebenture!$C$1:$BB$7000,17,0))</f>
        <v>Shrawan 1 &amp; Magh 1</v>
      </c>
      <c r="J6" s="181">
        <f ca="1">IF($E6="","",VLOOKUP($E6,ListOfDebenture!$C$1:$BB$7000,18,0))</f>
        <v>8</v>
      </c>
      <c r="K6" s="177" t="str">
        <f ca="1">IF($E6="","",VLOOKUP($E6,ListOfDebenture!$C$1:$BB$7000,15,0))</f>
        <v>[ICRANP] A</v>
      </c>
      <c r="L6" s="188">
        <f ca="1">IF($E6="","",VLOOKUP($E6,ListOfDebenture!$C$1:$BB$7000,30,0))</f>
        <v>45252</v>
      </c>
      <c r="M6" s="182">
        <f ca="1">IF($E6="","",VLOOKUP($E6,ListOfDebenture!$C$1:$BB$7000,32,0))</f>
        <v>806</v>
      </c>
      <c r="N6" s="180">
        <f ca="1">IF($E6="","",VLOOKUP($E6,ListOfDebenture!$C$1:$BB$7000,33,0))</f>
        <v>0.13739024118756543</v>
      </c>
      <c r="O6" s="188">
        <f ca="1">IF($E6="","",VLOOKUP($E6,ListOfDebenture!$C$1:$BB$7000,13,0))</f>
        <v>47990</v>
      </c>
      <c r="P6" s="180">
        <f ca="1">IF($E6="","",VLOOKUP($E6,Valuations!$D$5:$L$105,8,0))</f>
        <v>0.13566090348964593</v>
      </c>
      <c r="Q6" s="181">
        <f ca="1">IF($E6="","",VLOOKUP($E6,ListOfDebenture!$C$1:$BB$7000,10,0))</f>
        <v>10</v>
      </c>
      <c r="Y6" s="173">
        <v>2</v>
      </c>
      <c r="Z6" s="173" t="str">
        <f t="shared" ca="1" si="0"/>
        <v>8% Nabil Debenture 2085</v>
      </c>
      <c r="AA6" s="174">
        <f ca="1">IF(ISNUMBER(SEARCH($E$4,Z6)),MAX($AA$4:AD5)+1,0)</f>
        <v>2</v>
      </c>
    </row>
    <row r="7" spans="2:27">
      <c r="B7" s="10" t="s">
        <v>2</v>
      </c>
      <c r="C7" s="14">
        <f>VLOOKUP($B$4,ListOfDebenture!$C$2:$AH$91,8,0)</f>
        <v>1000</v>
      </c>
      <c r="E7" s="183" t="str">
        <f ca="1">IFERROR(INDEX($Z:$Z,MATCH(ROWS($E$5:E6),$AA:$AA,0)),"")</f>
        <v>8% Nabil Debenture 2085</v>
      </c>
      <c r="F7" s="177" t="str">
        <f ca="1">IF($E7="","",VLOOKUP($E7,ListOfDebenture!$C$1:$BB$7000,2,0))</f>
        <v>NBLD85</v>
      </c>
      <c r="G7" s="180">
        <f ca="1">IF($E7="","",VLOOKUP($E7,ListOfDebenture!$C$1:$BB$7000,9,0))</f>
        <v>0.08</v>
      </c>
      <c r="H7" s="181">
        <f ca="1">IF($E7="","",VLOOKUP($E7,ListOfDebenture!$C$1:$BB$7000,16,0))</f>
        <v>2</v>
      </c>
      <c r="I7" s="177" t="str">
        <f ca="1">IF($E7="","",VLOOKUP($E7,ListOfDebenture!$C$1:$BB$7000,17,0))</f>
        <v>Shrawan 1 &amp; Magh 1</v>
      </c>
      <c r="J7" s="181">
        <f ca="1">IF($E7="","",VLOOKUP($E7,ListOfDebenture!$C$1:$BB$7000,18,0))</f>
        <v>5</v>
      </c>
      <c r="K7" s="177" t="str">
        <f ca="1">IF($E7="","",VLOOKUP($E7,ListOfDebenture!$C$1:$BB$7000,15,0))</f>
        <v>[ICRANP] AA-</v>
      </c>
      <c r="L7" s="188">
        <f ca="1">IF($E7="","",VLOOKUP($E7,ListOfDebenture!$C$1:$BB$7000,30,0))</f>
        <v>45256</v>
      </c>
      <c r="M7" s="182">
        <f ca="1">IF($E7="","",VLOOKUP($E7,ListOfDebenture!$C$1:$BB$7000,32,0))</f>
        <v>817.4</v>
      </c>
      <c r="N7" s="180">
        <f ca="1">IF($E7="","",VLOOKUP($E7,ListOfDebenture!$C$1:$BB$7000,33,0))</f>
        <v>0.14815981882556034</v>
      </c>
      <c r="O7" s="188">
        <f ca="1">IF($E7="","",VLOOKUP($E7,ListOfDebenture!$C$1:$BB$7000,13,0))</f>
        <v>46979</v>
      </c>
      <c r="P7" s="180">
        <f ca="1">IF($E7="","",VLOOKUP($E7,Valuations!$D$5:$L$105,8,0))</f>
        <v>0.13682007850152389</v>
      </c>
      <c r="Q7" s="181">
        <f ca="1">IF($E7="","",VLOOKUP($E7,ListOfDebenture!$C$1:$BB$7000,10,0))</f>
        <v>7</v>
      </c>
      <c r="Y7" s="173">
        <v>3</v>
      </c>
      <c r="Z7" s="173" t="str">
        <f t="shared" ca="1" si="0"/>
        <v>8.5% Prabhu Bank Debenture 2087</v>
      </c>
      <c r="AA7" s="174">
        <f ca="1">IF(ISNUMBER(SEARCH($E$4,Z7)),MAX($AA$4:AD6)+1,0)</f>
        <v>3</v>
      </c>
    </row>
    <row r="8" spans="2:27">
      <c r="B8" s="10" t="s">
        <v>0</v>
      </c>
      <c r="C8" s="12">
        <f>VLOOKUP($B$4,ListOfDebenture!$C$2:$AH$91,9,0)</f>
        <v>0.09</v>
      </c>
      <c r="E8" s="183" t="str">
        <f ca="1">IFERROR(INDEX($Z:$Z,MATCH(ROWS($E$5:E7),$AA:$AA,0)),"")</f>
        <v>8.5% Prabhu Bank Debenture 2087</v>
      </c>
      <c r="F8" s="177" t="str">
        <f ca="1">IF($E8="","",VLOOKUP($E8,ListOfDebenture!$C$1:$BB$7000,2,0))</f>
        <v>PBLD87</v>
      </c>
      <c r="G8" s="180">
        <f ca="1">IF($E8="","",VLOOKUP($E8,ListOfDebenture!$C$1:$BB$7000,9,0))</f>
        <v>8.5000000000000006E-2</v>
      </c>
      <c r="H8" s="181">
        <f ca="1">IF($E8="","",VLOOKUP($E8,ListOfDebenture!$C$1:$BB$7000,16,0))</f>
        <v>4</v>
      </c>
      <c r="I8" s="177" t="str">
        <f ca="1">IF($E8="","",VLOOKUP($E8,ListOfDebenture!$C$1:$BB$7000,17,0))</f>
        <v>Shrawan 1, Kartik 1, Magh 1 &amp; Baishakh 1</v>
      </c>
      <c r="J8" s="181">
        <f ca="1">IF($E8="","",VLOOKUP($E8,ListOfDebenture!$C$1:$BB$7000,18,0))</f>
        <v>8</v>
      </c>
      <c r="K8" s="177" t="str">
        <f ca="1">IF($E8="","",VLOOKUP($E8,ListOfDebenture!$C$1:$BB$7000,15,0))</f>
        <v>[ICRANP] BBB</v>
      </c>
      <c r="L8" s="188">
        <f ca="1">IF($E8="","",VLOOKUP($E8,ListOfDebenture!$C$1:$BB$7000,30,0))</f>
        <v>45252</v>
      </c>
      <c r="M8" s="182">
        <f ca="1">IF($E8="","",VLOOKUP($E8,ListOfDebenture!$C$1:$BB$7000,32,0))</f>
        <v>816</v>
      </c>
      <c r="N8" s="180">
        <f ca="1">IF($E8="","",VLOOKUP($E8,ListOfDebenture!$C$1:$BB$7000,33,0))</f>
        <v>0.13061362244924601</v>
      </c>
      <c r="O8" s="188">
        <f ca="1">IF($E8="","",VLOOKUP($E8,ListOfDebenture!$C$1:$BB$7000,13,0))</f>
        <v>48012</v>
      </c>
      <c r="P8" s="180">
        <f ca="1">IF($E8="","",VLOOKUP($E8,Valuations!$D$5:$L$105,8,0))</f>
        <v>0.1334425673978758</v>
      </c>
      <c r="Q8" s="181">
        <f ca="1">IF($E8="","",VLOOKUP($E8,ListOfDebenture!$C$1:$BB$7000,10,0))</f>
        <v>10</v>
      </c>
      <c r="Y8" s="173">
        <v>4</v>
      </c>
      <c r="Z8" s="173" t="str">
        <f t="shared" ca="1" si="0"/>
        <v>8.5% Sanima Debenture 2087</v>
      </c>
      <c r="AA8" s="174">
        <f ca="1">IF(ISNUMBER(SEARCH($E$4,Z8)),MAX($AA$4:AD7)+1,0)</f>
        <v>4</v>
      </c>
    </row>
    <row r="9" spans="2:27">
      <c r="B9" s="2" t="s">
        <v>190</v>
      </c>
      <c r="C9" s="18">
        <f>VLOOKUP($B$4,ListOfDebenture!$C$2:$AH$91,10,0)</f>
        <v>10</v>
      </c>
      <c r="E9" s="183" t="str">
        <f ca="1">IFERROR(INDEX($Z:$Z,MATCH(ROWS($E$5:E8),$AA:$AA,0)),"")</f>
        <v>8.5% Sanima Debenture 2087</v>
      </c>
      <c r="F9" s="177" t="str">
        <f ca="1">IF($E9="","",VLOOKUP($E9,ListOfDebenture!$C$1:$BB$7000,2,0))</f>
        <v>SBD87</v>
      </c>
      <c r="G9" s="180">
        <f ca="1">IF($E9="","",VLOOKUP($E9,ListOfDebenture!$C$1:$BB$7000,9,0))</f>
        <v>8.5000000000000006E-2</v>
      </c>
      <c r="H9" s="181">
        <f ca="1">IF($E9="","",VLOOKUP($E9,ListOfDebenture!$C$1:$BB$7000,16,0))</f>
        <v>2</v>
      </c>
      <c r="I9" s="177" t="str">
        <f ca="1">IF($E9="","",VLOOKUP($E9,ListOfDebenture!$C$1:$BB$7000,17,0))</f>
        <v>Shrawan 1 &amp; Magh 1</v>
      </c>
      <c r="J9" s="181">
        <f ca="1">IF($E9="","",VLOOKUP($E9,ListOfDebenture!$C$1:$BB$7000,18,0))</f>
        <v>8</v>
      </c>
      <c r="K9" s="177" t="str">
        <f ca="1">IF($E9="","",VLOOKUP($E9,ListOfDebenture!$C$1:$BB$7000,15,0))</f>
        <v>[ICRANP] A-</v>
      </c>
      <c r="L9" s="188">
        <f ca="1">IF($E9="","",VLOOKUP($E9,ListOfDebenture!$C$1:$BB$7000,30,0))</f>
        <v>45253</v>
      </c>
      <c r="M9" s="182">
        <f ca="1">IF($E9="","",VLOOKUP($E9,ListOfDebenture!$C$1:$BB$7000,32,0))</f>
        <v>819</v>
      </c>
      <c r="N9" s="180">
        <f ca="1">IF($E9="","",VLOOKUP($E9,ListOfDebenture!$C$1:$BB$7000,33,0))</f>
        <v>0.13565275564063892</v>
      </c>
      <c r="O9" s="188">
        <f ca="1">IF($E9="","",VLOOKUP($E9,ListOfDebenture!$C$1:$BB$7000,13,0))</f>
        <v>47858</v>
      </c>
      <c r="P9" s="180">
        <f ca="1">IF($E9="","",VLOOKUP($E9,Valuations!$D$5:$L$105,8,0))</f>
        <v>0.13566090348964593</v>
      </c>
      <c r="Q9" s="181">
        <f ca="1">IF($E9="","",VLOOKUP($E9,ListOfDebenture!$C$1:$BB$7000,10,0))</f>
        <v>10</v>
      </c>
      <c r="Y9" s="173">
        <v>5</v>
      </c>
      <c r="Z9" s="173" t="str">
        <f t="shared" ca="1" si="0"/>
        <v>8.5% Laxmi Bank Debenture 2088</v>
      </c>
      <c r="AA9" s="174">
        <f ca="1">IF(ISNUMBER(SEARCH($E$4,Z9)),MAX($AA$4:AD8)+1,0)</f>
        <v>5</v>
      </c>
    </row>
    <row r="10" spans="2:27">
      <c r="B10" s="2" t="s">
        <v>8</v>
      </c>
      <c r="C10" s="18">
        <f>VLOOKUP($B$4,ListOfDebenture!$C$2:$AH$91,16,0)</f>
        <v>2</v>
      </c>
      <c r="E10" s="183" t="str">
        <f ca="1">IFERROR(INDEX($Z:$Z,MATCH(ROWS($E$5:E9),$AA:$AA,0)),"")</f>
        <v>8.5% Laxmi Bank Debenture 2088</v>
      </c>
      <c r="F10" s="177" t="str">
        <f ca="1">IF($E10="","",VLOOKUP($E10,ListOfDebenture!$C$1:$BB$7000,2,0))</f>
        <v>LBLD88</v>
      </c>
      <c r="G10" s="180">
        <f ca="1">IF($E10="","",VLOOKUP($E10,ListOfDebenture!$C$1:$BB$7000,9,0))</f>
        <v>8.5000000000000006E-2</v>
      </c>
      <c r="H10" s="181">
        <f ca="1">IF($E10="","",VLOOKUP($E10,ListOfDebenture!$C$1:$BB$7000,16,0))</f>
        <v>2</v>
      </c>
      <c r="I10" s="177" t="str">
        <f ca="1">IF($E10="","",VLOOKUP($E10,ListOfDebenture!$C$1:$BB$7000,17,0))</f>
        <v>July 1 &amp; January 1</v>
      </c>
      <c r="J10" s="181">
        <f ca="1">IF($E10="","",VLOOKUP($E10,ListOfDebenture!$C$1:$BB$7000,18,0))</f>
        <v>8</v>
      </c>
      <c r="K10" s="177" t="str">
        <f ca="1">IF($E10="","",VLOOKUP($E10,ListOfDebenture!$C$1:$BB$7000,15,0))</f>
        <v>[ICRANP] BBB+</v>
      </c>
      <c r="L10" s="188">
        <f ca="1">IF($E10="","",VLOOKUP($E10,ListOfDebenture!$C$1:$BB$7000,30,0))</f>
        <v>45252</v>
      </c>
      <c r="M10" s="182">
        <f ca="1">IF($E10="","",VLOOKUP($E10,ListOfDebenture!$C$1:$BB$7000,32,0))</f>
        <v>767</v>
      </c>
      <c r="N10" s="180">
        <f ca="1">IF($E10="","",VLOOKUP($E10,ListOfDebenture!$C$1:$BB$7000,33,0))</f>
        <v>0.14830079516256386</v>
      </c>
      <c r="O10" s="188">
        <f ca="1">IF($E10="","",VLOOKUP($E10,ListOfDebenture!$C$1:$BB$7000,13,0))</f>
        <v>48055</v>
      </c>
      <c r="P10" s="180">
        <f ca="1">IF($E10="","",VLOOKUP($E10,Valuations!$D$5:$L$105,8,0))</f>
        <v>0.1334425673978758</v>
      </c>
      <c r="Q10" s="181">
        <f ca="1">IF($E10="","",VLOOKUP($E10,ListOfDebenture!$C$1:$BB$7000,10,0))</f>
        <v>10</v>
      </c>
      <c r="Y10" s="173">
        <v>6</v>
      </c>
      <c r="Z10" s="173" t="str">
        <f t="shared" ca="1" si="0"/>
        <v>NMB Debenture 8.5% -2087/88</v>
      </c>
      <c r="AA10" s="174">
        <f ca="1">IF(ISNUMBER(SEARCH($E$4,Z10)),MAX($AA$4:AD9)+1,0)</f>
        <v>6</v>
      </c>
    </row>
    <row r="11" spans="2:27">
      <c r="B11" s="2" t="s">
        <v>49</v>
      </c>
      <c r="C11" s="2" t="str">
        <f>VLOOKUP($B$4,ListOfDebenture!$C$2:$AH$91,17,0)</f>
        <v>Shrawan 1 &amp; Magh 1</v>
      </c>
      <c r="E11" s="183" t="str">
        <f ca="1">IFERROR(INDEX($Z:$Z,MATCH(ROWS($E$5:E10),$AA:$AA,0)),"")</f>
        <v>NMB Debenture 8.5% -2087/88</v>
      </c>
      <c r="F11" s="177" t="str">
        <f ca="1">IF($E11="","",VLOOKUP($E11,ListOfDebenture!$C$1:$BB$7000,2,0))</f>
        <v>NMBD87/88</v>
      </c>
      <c r="G11" s="180">
        <f ca="1">IF($E11="","",VLOOKUP($E11,ListOfDebenture!$C$1:$BB$7000,9,0))</f>
        <v>8.5000000000000006E-2</v>
      </c>
      <c r="H11" s="181">
        <f ca="1">IF($E11="","",VLOOKUP($E11,ListOfDebenture!$C$1:$BB$7000,16,0))</f>
        <v>2</v>
      </c>
      <c r="I11" s="177" t="str">
        <f ca="1">IF($E11="","",VLOOKUP($E11,ListOfDebenture!$C$1:$BB$7000,17,0))</f>
        <v>Shrawan 1 &amp; Magh 1</v>
      </c>
      <c r="J11" s="181">
        <f ca="1">IF($E11="","",VLOOKUP($E11,ListOfDebenture!$C$1:$BB$7000,18,0))</f>
        <v>8</v>
      </c>
      <c r="K11" s="177" t="str">
        <f ca="1">IF($E11="","",VLOOKUP($E11,ListOfDebenture!$C$1:$BB$7000,15,0))</f>
        <v>[ICRANP] A</v>
      </c>
      <c r="L11" s="188">
        <f ca="1">IF($E11="","",VLOOKUP($E11,ListOfDebenture!$C$1:$BB$7000,30,0))</f>
        <v>45256</v>
      </c>
      <c r="M11" s="182">
        <f ca="1">IF($E11="","",VLOOKUP($E11,ListOfDebenture!$C$1:$BB$7000,32,0))</f>
        <v>795.8</v>
      </c>
      <c r="N11" s="180">
        <f ca="1">IF($E11="","",VLOOKUP($E11,ListOfDebenture!$C$1:$BB$7000,33,0))</f>
        <v>0.1404607794618819</v>
      </c>
      <c r="O11" s="188">
        <f ca="1">IF($E11="","",VLOOKUP($E11,ListOfDebenture!$C$1:$BB$7000,13,0))</f>
        <v>47992</v>
      </c>
      <c r="P11" s="180">
        <f ca="1">IF($E11="","",VLOOKUP($E11,Valuations!$D$5:$L$105,8,0))</f>
        <v>0.13566090348964593</v>
      </c>
      <c r="Q11" s="181">
        <f ca="1">IF($E11="","",VLOOKUP($E11,ListOfDebenture!$C$1:$BB$7000,10,0))</f>
        <v>10</v>
      </c>
      <c r="Y11" s="173">
        <v>7</v>
      </c>
      <c r="Z11" s="173" t="str">
        <f t="shared" ca="1" si="0"/>
        <v>8.5% Nepal Investment Bank Bond 2084</v>
      </c>
      <c r="AA11" s="174">
        <f ca="1">IF(ISNUMBER(SEARCH($E$4,Z11)),MAX($AA$4:AD10)+1,0)</f>
        <v>7</v>
      </c>
    </row>
    <row r="12" spans="2:27">
      <c r="B12" s="2" t="s">
        <v>39</v>
      </c>
      <c r="C12" s="6">
        <f>VLOOKUP($B$4,ListOfDebenture!$C$2:$AH$91,13,0)</f>
        <v>48816</v>
      </c>
      <c r="E12" s="183" t="str">
        <f ca="1">IFERROR(INDEX($Z:$Z,MATCH(ROWS($E$5:E11),$AA:$AA,0)),"")</f>
        <v>8.5% Nepal Investment Bank Bond 2084</v>
      </c>
      <c r="F12" s="177" t="str">
        <f ca="1">IF($E12="","",VLOOKUP($E12,ListOfDebenture!$C$1:$BB$7000,2,0))</f>
        <v>NIBD84</v>
      </c>
      <c r="G12" s="180">
        <f ca="1">IF($E12="","",VLOOKUP($E12,ListOfDebenture!$C$1:$BB$7000,9,0))</f>
        <v>8.5000000000000006E-2</v>
      </c>
      <c r="H12" s="181">
        <f ca="1">IF($E12="","",VLOOKUP($E12,ListOfDebenture!$C$1:$BB$7000,16,0))</f>
        <v>2</v>
      </c>
      <c r="I12" s="177" t="str">
        <f ca="1">IF($E12="","",VLOOKUP($E12,ListOfDebenture!$C$1:$BB$7000,17,0))</f>
        <v>Shrawan 1 &amp; Magh 1</v>
      </c>
      <c r="J12" s="181">
        <f ca="1">IF($E12="","",VLOOKUP($E12,ListOfDebenture!$C$1:$BB$7000,18,0))</f>
        <v>5</v>
      </c>
      <c r="K12" s="177" t="str">
        <f ca="1">IF($E12="","",VLOOKUP($E12,ListOfDebenture!$C$1:$BB$7000,15,0))</f>
        <v>[ICRANP] A</v>
      </c>
      <c r="L12" s="188">
        <f ca="1">IF($E12="","",VLOOKUP($E12,ListOfDebenture!$C$1:$BB$7000,30,0))</f>
        <v>45252</v>
      </c>
      <c r="M12" s="182">
        <f ca="1">IF($E12="","",VLOOKUP($E12,ListOfDebenture!$C$1:$BB$7000,32,0))</f>
        <v>836</v>
      </c>
      <c r="N12" s="180">
        <f ca="1">IF($E12="","",VLOOKUP($E12,ListOfDebenture!$C$1:$BB$7000,33,0))</f>
        <v>0.15346870006733637</v>
      </c>
      <c r="O12" s="188">
        <f ca="1">IF($E12="","",VLOOKUP($E12,ListOfDebenture!$C$1:$BB$7000,13,0))</f>
        <v>46803</v>
      </c>
      <c r="P12" s="180">
        <f ca="1">IF($E12="","",VLOOKUP($E12,Valuations!$D$5:$L$105,8,0))</f>
        <v>0.13566090348964593</v>
      </c>
      <c r="Q12" s="181">
        <f ca="1">IF($E12="","",VLOOKUP($E12,ListOfDebenture!$C$1:$BB$7000,10,0))</f>
        <v>7</v>
      </c>
      <c r="Y12" s="173">
        <v>8</v>
      </c>
      <c r="Z12" s="173" t="str">
        <f t="shared" ca="1" si="0"/>
        <v>Everest Bank Limited Debenture 2086</v>
      </c>
      <c r="AA12" s="174">
        <f ca="1">IF(ISNUMBER(SEARCH($E$4,Z12)),MAX($AA$4:AD11)+1,0)</f>
        <v>8</v>
      </c>
    </row>
    <row r="13" spans="2:27">
      <c r="B13" s="2" t="s">
        <v>37</v>
      </c>
      <c r="C13" s="184" t="str">
        <f>VLOOKUP($B$4,ListOfDebenture!$C$2:$AH$91,12,0)</f>
        <v>9 Bhadra 2090</v>
      </c>
      <c r="E13" s="183" t="str">
        <f ca="1">IFERROR(INDEX($Z:$Z,MATCH(ROWS($E$5:E12),$AA:$AA,0)),"")</f>
        <v>Everest Bank Limited Debenture 2086</v>
      </c>
      <c r="F13" s="177" t="str">
        <f ca="1">IF($E13="","",VLOOKUP($E13,ListOfDebenture!$C$1:$BB$7000,2,0))</f>
        <v>EBLD86</v>
      </c>
      <c r="G13" s="180">
        <f ca="1">IF($E13="","",VLOOKUP($E13,ListOfDebenture!$C$1:$BB$7000,9,0))</f>
        <v>8.5000000000000006E-2</v>
      </c>
      <c r="H13" s="181">
        <f ca="1">IF($E13="","",VLOOKUP($E13,ListOfDebenture!$C$1:$BB$7000,16,0))</f>
        <v>2</v>
      </c>
      <c r="I13" s="177" t="str">
        <f ca="1">IF($E13="","",VLOOKUP($E13,ListOfDebenture!$C$1:$BB$7000,17,0))</f>
        <v>Shrawan 1 &amp; Magh 1</v>
      </c>
      <c r="J13" s="181">
        <f ca="1">IF($E13="","",VLOOKUP($E13,ListOfDebenture!$C$1:$BB$7000,18,0))</f>
        <v>7</v>
      </c>
      <c r="K13" s="177" t="str">
        <f ca="1">IF($E13="","",VLOOKUP($E13,ListOfDebenture!$C$1:$BB$7000,15,0))</f>
        <v>CARE-NP AA-</v>
      </c>
      <c r="L13" s="188">
        <f ca="1">IF($E13="","",VLOOKUP($E13,ListOfDebenture!$C$1:$BB$7000,30,0))</f>
        <v>45253</v>
      </c>
      <c r="M13" s="182">
        <f ca="1">IF($E13="","",VLOOKUP($E13,ListOfDebenture!$C$1:$BB$7000,32,0))</f>
        <v>809</v>
      </c>
      <c r="N13" s="180">
        <f ca="1">IF($E13="","",VLOOKUP($E13,ListOfDebenture!$C$1:$BB$7000,33,0))</f>
        <v>0.14393424598142868</v>
      </c>
      <c r="O13" s="188">
        <f ca="1">IF($E13="","",VLOOKUP($E13,ListOfDebenture!$C$1:$BB$7000,13,0))</f>
        <v>47528</v>
      </c>
      <c r="P13" s="180">
        <f ca="1">IF($E13="","",VLOOKUP($E13,Valuations!$D$5:$L$105,8,0))</f>
        <v>0.13682007850152389</v>
      </c>
      <c r="Q13" s="181">
        <f ca="1">IF($E13="","",VLOOKUP($E13,ListOfDebenture!$C$1:$BB$7000,10,0))</f>
        <v>8</v>
      </c>
      <c r="Y13" s="173">
        <v>9</v>
      </c>
      <c r="Z13" s="173" t="str">
        <f t="shared" ca="1" si="0"/>
        <v>8.5% BOK Debenture 2086</v>
      </c>
      <c r="AA13" s="174">
        <f ca="1">IF(ISNUMBER(SEARCH($E$4,Z13)),MAX($AA$4:AD12)+1,0)</f>
        <v>9</v>
      </c>
    </row>
    <row r="14" spans="2:27">
      <c r="B14" s="2" t="s">
        <v>43</v>
      </c>
      <c r="C14" s="6" t="str">
        <f>VLOOKUP($B$4,ListOfDebenture!$C$2:$AH$91,14,0)</f>
        <v>ICRA Nepal</v>
      </c>
      <c r="E14" s="183" t="str">
        <f ca="1">IFERROR(INDEX($Z:$Z,MATCH(ROWS($E$5:E13),$AA:$AA,0)),"")</f>
        <v>8.5% BOK Debenture 2086</v>
      </c>
      <c r="F14" s="177" t="str">
        <f ca="1">IF($E14="","",VLOOKUP($E14,ListOfDebenture!$C$1:$BB$7000,2,0))</f>
        <v>BOKD86</v>
      </c>
      <c r="G14" s="180">
        <f ca="1">IF($E14="","",VLOOKUP($E14,ListOfDebenture!$C$1:$BB$7000,9,0))</f>
        <v>8.5000000000000006E-2</v>
      </c>
      <c r="H14" s="181">
        <f ca="1">IF($E14="","",VLOOKUP($E14,ListOfDebenture!$C$1:$BB$7000,16,0))</f>
        <v>2</v>
      </c>
      <c r="I14" s="177" t="str">
        <f ca="1">IF($E14="","",VLOOKUP($E14,ListOfDebenture!$C$1:$BB$7000,17,0))</f>
        <v>Shrawan 1 &amp; Magh 1</v>
      </c>
      <c r="J14" s="181">
        <f ca="1">IF($E14="","",VLOOKUP($E14,ListOfDebenture!$C$1:$BB$7000,18,0))</f>
        <v>8</v>
      </c>
      <c r="K14" s="177" t="str">
        <f ca="1">IF($E14="","",VLOOKUP($E14,ListOfDebenture!$C$1:$BB$7000,15,0))</f>
        <v>[ICRANP] BBB+</v>
      </c>
      <c r="L14" s="188">
        <f ca="1">IF($E14="","",VLOOKUP($E14,ListOfDebenture!$C$1:$BB$7000,30,0))</f>
        <v>45252</v>
      </c>
      <c r="M14" s="182">
        <f ca="1">IF($E14="","",VLOOKUP($E14,ListOfDebenture!$C$1:$BB$7000,32,0))</f>
        <v>803</v>
      </c>
      <c r="N14" s="180">
        <f ca="1">IF($E14="","",VLOOKUP($E14,ListOfDebenture!$C$1:$BB$7000,33,0))</f>
        <v>0.14030900798363377</v>
      </c>
      <c r="O14" s="188">
        <f ca="1">IF($E14="","",VLOOKUP($E14,ListOfDebenture!$C$1:$BB$7000,13,0))</f>
        <v>47839</v>
      </c>
      <c r="P14" s="180">
        <f ca="1">IF($E14="","",VLOOKUP($E14,Valuations!$D$5:$L$105,8,0))</f>
        <v>0.1334425673978758</v>
      </c>
      <c r="Q14" s="181">
        <f ca="1">IF($E14="","",VLOOKUP($E14,ListOfDebenture!$C$1:$BB$7000,10,0))</f>
        <v>10</v>
      </c>
      <c r="Y14" s="173">
        <v>10</v>
      </c>
      <c r="Z14" s="173" t="str">
        <f t="shared" ca="1" si="0"/>
        <v>8.75% Prime Debenture 2085</v>
      </c>
      <c r="AA14" s="174">
        <f ca="1">IF(ISNUMBER(SEARCH($E$4,Z14)),MAX($AA$4:AD13)+1,0)</f>
        <v>10</v>
      </c>
    </row>
    <row r="15" spans="2:27">
      <c r="B15" s="2" t="s">
        <v>1</v>
      </c>
      <c r="C15" s="6" t="str">
        <f>VLOOKUP($B$4,ListOfDebenture!$C$2:$AH$91,15,0)</f>
        <v>[ICRANP] AA</v>
      </c>
      <c r="E15" s="183" t="str">
        <f ca="1">IFERROR(INDEX($Z:$Z,MATCH(ROWS($E$5:E14),$AA:$AA,0)),"")</f>
        <v>8.75% Prime Debenture 2085</v>
      </c>
      <c r="F15" s="177" t="str">
        <f ca="1">IF($E15="","",VLOOKUP($E15,ListOfDebenture!$C$1:$BB$7000,2,0))</f>
        <v>PBD85</v>
      </c>
      <c r="G15" s="180">
        <f ca="1">IF($E15="","",VLOOKUP($E15,ListOfDebenture!$C$1:$BB$7000,9,0))</f>
        <v>8.7499999999999994E-2</v>
      </c>
      <c r="H15" s="181">
        <f ca="1">IF($E15="","",VLOOKUP($E15,ListOfDebenture!$C$1:$BB$7000,16,0))</f>
        <v>2</v>
      </c>
      <c r="I15" s="177" t="str">
        <f ca="1">IF($E15="","",VLOOKUP($E15,ListOfDebenture!$C$1:$BB$7000,17,0))</f>
        <v>Shrawan 1 &amp; Magh 1</v>
      </c>
      <c r="J15" s="181">
        <f ca="1">IF($E15="","",VLOOKUP($E15,ListOfDebenture!$C$1:$BB$7000,18,0))</f>
        <v>6</v>
      </c>
      <c r="K15" s="177" t="str">
        <f ca="1">IF($E15="","",VLOOKUP($E15,ListOfDebenture!$C$1:$BB$7000,15,0))</f>
        <v>CARE-NP A-</v>
      </c>
      <c r="L15" s="188">
        <f ca="1">IF($E15="","",VLOOKUP($E15,ListOfDebenture!$C$1:$BB$7000,30,0))</f>
        <v>45256</v>
      </c>
      <c r="M15" s="182">
        <f ca="1">IF($E15="","",VLOOKUP($E15,ListOfDebenture!$C$1:$BB$7000,32,0))</f>
        <v>825.1</v>
      </c>
      <c r="N15" s="180">
        <f ca="1">IF($E15="","",VLOOKUP($E15,ListOfDebenture!$C$1:$BB$7000,33,0))</f>
        <v>0.1491425894583048</v>
      </c>
      <c r="O15" s="188">
        <f ca="1">IF($E15="","",VLOOKUP($E15,ListOfDebenture!$C$1:$BB$7000,13,0))</f>
        <v>47216</v>
      </c>
      <c r="P15" s="180">
        <f ca="1">IF($E15="","",VLOOKUP($E15,Valuations!$D$5:$L$105,8,0))</f>
        <v>0.13566090348964593</v>
      </c>
      <c r="Q15" s="181">
        <f ca="1">IF($E15="","",VLOOKUP($E15,ListOfDebenture!$C$1:$BB$7000,10,0))</f>
        <v>8</v>
      </c>
      <c r="Y15" s="173">
        <v>11</v>
      </c>
      <c r="Z15" s="173" t="str">
        <f t="shared" ca="1" si="0"/>
        <v>Global IME Bank Limited Debenture 2086/87</v>
      </c>
      <c r="AA15" s="174">
        <f ca="1">IF(ISNUMBER(SEARCH($E$4,Z15)),MAX($AA$4:AD14)+1,0)</f>
        <v>11</v>
      </c>
    </row>
    <row r="16" spans="2:27">
      <c r="B16" s="2" t="s">
        <v>202</v>
      </c>
      <c r="C16" s="6">
        <f>VLOOKUP($B$4,ListOfDebenture!$C$3:$AAF$97,30,0)</f>
        <v>0</v>
      </c>
      <c r="E16" s="183" t="str">
        <f ca="1">IFERROR(INDEX($Z:$Z,MATCH(ROWS($E$5:E15),$AA:$AA,0)),"")</f>
        <v>Global IME Bank Limited Debenture 2086/87</v>
      </c>
      <c r="F16" s="177" t="str">
        <f ca="1">IF($E16="","",VLOOKUP($E16,ListOfDebenture!$C$1:$BB$7000,2,0))</f>
        <v>GBILD86/87</v>
      </c>
      <c r="G16" s="180">
        <f ca="1">IF($E16="","",VLOOKUP($E16,ListOfDebenture!$C$1:$BB$7000,9,0))</f>
        <v>8.5000000000000006E-2</v>
      </c>
      <c r="H16" s="181">
        <f ca="1">IF($E16="","",VLOOKUP($E16,ListOfDebenture!$C$1:$BB$7000,16,0))</f>
        <v>2</v>
      </c>
      <c r="I16" s="177" t="str">
        <f ca="1">IF($E16="","",VLOOKUP($E16,ListOfDebenture!$C$1:$BB$7000,17,0))</f>
        <v>Shrawan 1 &amp; Magh 1</v>
      </c>
      <c r="J16" s="181">
        <f ca="1">IF($E16="","",VLOOKUP($E16,ListOfDebenture!$C$1:$BB$7000,18,0))</f>
        <v>8</v>
      </c>
      <c r="K16" s="177" t="str">
        <f ca="1">IF($E16="","",VLOOKUP($E16,ListOfDebenture!$C$1:$BB$7000,15,0))</f>
        <v>[ICRANP] A</v>
      </c>
      <c r="L16" s="188">
        <f ca="1">IF($E16="","",VLOOKUP($E16,ListOfDebenture!$C$1:$BB$7000,30,0))</f>
        <v>45256</v>
      </c>
      <c r="M16" s="182">
        <f ca="1">IF($E16="","",VLOOKUP($E16,ListOfDebenture!$C$1:$BB$7000,32,0))</f>
        <v>826</v>
      </c>
      <c r="N16" s="180">
        <f ca="1">IF($E16="","",VLOOKUP($E16,ListOfDebenture!$C$1:$BB$7000,33,0))</f>
        <v>0.13294499643107008</v>
      </c>
      <c r="O16" s="188">
        <f ca="1">IF($E16="","",VLOOKUP($E16,ListOfDebenture!$C$1:$BB$7000,13,0))</f>
        <v>47943</v>
      </c>
      <c r="P16" s="180">
        <f ca="1">IF($E16="","",VLOOKUP($E16,Valuations!$D$5:$L$105,8,0))</f>
        <v>0.13566090348964593</v>
      </c>
      <c r="Q16" s="181">
        <f ca="1">IF($E16="","",VLOOKUP($E16,ListOfDebenture!$C$1:$BB$7000,10,0))</f>
        <v>10</v>
      </c>
      <c r="Y16" s="173">
        <v>12</v>
      </c>
      <c r="Z16" s="173" t="str">
        <f t="shared" ca="1" si="0"/>
        <v>8.5% SBL Debenture 2084</v>
      </c>
      <c r="AA16" s="174">
        <f ca="1">IF(ISNUMBER(SEARCH($E$4,Z16)),MAX($AA$4:AD15)+1,0)</f>
        <v>12</v>
      </c>
    </row>
    <row r="17" spans="2:27">
      <c r="B17" s="2" t="s">
        <v>1273</v>
      </c>
      <c r="C17" s="185" t="str">
        <f>VLOOKUP($B$4,ListOfDebenture!$C$3:$AAH$97,32,0)</f>
        <v>N/A</v>
      </c>
      <c r="E17" s="183" t="str">
        <f ca="1">IFERROR(INDEX($Z:$Z,MATCH(ROWS($E$5:E16),$AA:$AA,0)),"")</f>
        <v>8.5% SBL Debenture 2084</v>
      </c>
      <c r="F17" s="177" t="str">
        <f ca="1">IF($E17="","",VLOOKUP($E17,ListOfDebenture!$C$1:$BB$7000,2,0))</f>
        <v>SBLD84</v>
      </c>
      <c r="G17" s="180">
        <f ca="1">IF($E17="","",VLOOKUP($E17,ListOfDebenture!$C$1:$BB$7000,9,0))</f>
        <v>8.5000000000000006E-2</v>
      </c>
      <c r="H17" s="181">
        <f ca="1">IF($E17="","",VLOOKUP($E17,ListOfDebenture!$C$1:$BB$7000,16,0))</f>
        <v>2</v>
      </c>
      <c r="I17" s="177" t="str">
        <f ca="1">IF($E17="","",VLOOKUP($E17,ListOfDebenture!$C$1:$BB$7000,17,0))</f>
        <v>Shrawan 1 &amp; Magh 1</v>
      </c>
      <c r="J17" s="181">
        <f ca="1">IF($E17="","",VLOOKUP($E17,ListOfDebenture!$C$1:$BB$7000,18,0))</f>
        <v>4</v>
      </c>
      <c r="K17" s="177" t="str">
        <f ca="1">IF($E17="","",VLOOKUP($E17,ListOfDebenture!$C$1:$BB$7000,15,0))</f>
        <v>[ICRANP] BBB+</v>
      </c>
      <c r="L17" s="188">
        <f ca="1">IF($E17="","",VLOOKUP($E17,ListOfDebenture!$C$1:$BB$7000,30,0))</f>
        <v>45252</v>
      </c>
      <c r="M17" s="182">
        <f ca="1">IF($E17="","",VLOOKUP($E17,ListOfDebenture!$C$1:$BB$7000,32,0))</f>
        <v>848.6</v>
      </c>
      <c r="N17" s="180">
        <f ca="1">IF($E17="","",VLOOKUP($E17,ListOfDebenture!$C$1:$BB$7000,33,0))</f>
        <v>0.15328802290219326</v>
      </c>
      <c r="O17" s="188">
        <f ca="1">IF($E17="","",VLOOKUP($E17,ListOfDebenture!$C$1:$BB$7000,13,0))</f>
        <v>46671</v>
      </c>
      <c r="P17" s="180">
        <f ca="1">IF($E17="","",VLOOKUP($E17,Valuations!$D$5:$L$105,8,0))</f>
        <v>0.1334425673978758</v>
      </c>
      <c r="Q17" s="181">
        <f ca="1">IF($E17="","",VLOOKUP($E17,ListOfDebenture!$C$1:$BB$7000,10,0))</f>
        <v>7</v>
      </c>
      <c r="Y17" s="173">
        <v>13</v>
      </c>
      <c r="Z17" s="173" t="str">
        <f t="shared" ca="1" si="0"/>
        <v>9% Shangri-la Development Bank Debenture 2087</v>
      </c>
      <c r="AA17" s="174">
        <f ca="1">IF(ISNUMBER(SEARCH($E$4,Z17)),MAX($AA$4:AD16)+1,0)</f>
        <v>13</v>
      </c>
    </row>
    <row r="18" spans="2:27">
      <c r="B18" s="2" t="s">
        <v>122</v>
      </c>
      <c r="C18" s="61">
        <f>VLOOKUP($B$4,ListOfDebenture!$C$2:$AH$91,18,0)</f>
        <v>10</v>
      </c>
      <c r="E18" s="183" t="str">
        <f ca="1">IFERROR(INDEX($Z:$Z,MATCH(ROWS($E$5:E17),$AA:$AA,0)),"")</f>
        <v>9% Shangri-la Development Bank Debenture 2087</v>
      </c>
      <c r="F18" s="177" t="str">
        <f ca="1">IF($E18="","",VLOOKUP($E18,ListOfDebenture!$C$1:$BB$7000,2,0))</f>
        <v>SDBD87</v>
      </c>
      <c r="G18" s="180">
        <f ca="1">IF($E18="","",VLOOKUP($E18,ListOfDebenture!$C$1:$BB$7000,9,0))</f>
        <v>0.09</v>
      </c>
      <c r="H18" s="181">
        <f ca="1">IF($E18="","",VLOOKUP($E18,ListOfDebenture!$C$1:$BB$7000,16,0))</f>
        <v>2</v>
      </c>
      <c r="I18" s="177" t="str">
        <f ca="1">IF($E18="","",VLOOKUP($E18,ListOfDebenture!$C$1:$BB$7000,17,0))</f>
        <v>Shrawan 1 &amp; Magh 1</v>
      </c>
      <c r="J18" s="181">
        <f ca="1">IF($E18="","",VLOOKUP($E18,ListOfDebenture!$C$1:$BB$7000,18,0))</f>
        <v>8</v>
      </c>
      <c r="K18" s="177" t="str">
        <f ca="1">IF($E18="","",VLOOKUP($E18,ListOfDebenture!$C$1:$BB$7000,15,0))</f>
        <v>[ICRANP] BB+</v>
      </c>
      <c r="L18" s="188">
        <f ca="1">IF($E18="","",VLOOKUP($E18,ListOfDebenture!$C$1:$BB$7000,30,0))</f>
        <v>45256</v>
      </c>
      <c r="M18" s="182">
        <f ca="1">IF($E18="","",VLOOKUP($E18,ListOfDebenture!$C$1:$BB$7000,32,0))</f>
        <v>815.7</v>
      </c>
      <c r="N18" s="180">
        <f ca="1">IF($E18="","",VLOOKUP($E18,ListOfDebenture!$C$1:$BB$7000,33,0))</f>
        <v>0.14112308897134163</v>
      </c>
      <c r="O18" s="188">
        <f ca="1">IF($E18="","",VLOOKUP($E18,ListOfDebenture!$C$1:$BB$7000,13,0))</f>
        <v>48045</v>
      </c>
      <c r="P18" s="180">
        <f ca="1">IF($E18="","",VLOOKUP($E18,Valuations!$D$5:$L$105,8,0))</f>
        <v>0.12850808774542199</v>
      </c>
      <c r="Q18" s="181">
        <f ca="1">IF($E18="","",VLOOKUP($E18,ListOfDebenture!$C$1:$BB$7000,10,0))</f>
        <v>10</v>
      </c>
      <c r="Y18" s="173">
        <v>14</v>
      </c>
      <c r="Z18" s="173" t="str">
        <f t="shared" ca="1" si="0"/>
        <v>10% Prime Debenture 2088</v>
      </c>
      <c r="AA18" s="174">
        <f ca="1">IF(ISNUMBER(SEARCH($E$4,Z18)),MAX($AA$4:AD17)+1,0)</f>
        <v>14</v>
      </c>
    </row>
    <row r="19" spans="2:27">
      <c r="E19" s="183" t="str">
        <f ca="1">IFERROR(INDEX($Z:$Z,MATCH(ROWS($E$5:E18),$AA:$AA,0)),"")</f>
        <v>10% Prime Debenture 2088</v>
      </c>
      <c r="F19" s="177" t="str">
        <f ca="1">IF($E19="","",VLOOKUP($E19,ListOfDebenture!$C$1:$BB$7000,2,0))</f>
        <v>PBD88</v>
      </c>
      <c r="G19" s="180">
        <f ca="1">IF($E19="","",VLOOKUP($E19,ListOfDebenture!$C$1:$BB$7000,9,0))</f>
        <v>0.1</v>
      </c>
      <c r="H19" s="181">
        <f ca="1">IF($E19="","",VLOOKUP($E19,ListOfDebenture!$C$1:$BB$7000,16,0))</f>
        <v>2</v>
      </c>
      <c r="I19" s="177" t="str">
        <f ca="1">IF($E19="","",VLOOKUP($E19,ListOfDebenture!$C$1:$BB$7000,17,0))</f>
        <v>Shrawan 1 &amp; Magh 1</v>
      </c>
      <c r="J19" s="181">
        <f ca="1">IF($E19="","",VLOOKUP($E19,ListOfDebenture!$C$1:$BB$7000,18,0))</f>
        <v>8</v>
      </c>
      <c r="K19" s="177" t="str">
        <f ca="1">IF($E19="","",VLOOKUP($E19,ListOfDebenture!$C$1:$BB$7000,15,0))</f>
        <v>CARE-NP A-</v>
      </c>
      <c r="L19" s="188">
        <f ca="1">IF($E19="","",VLOOKUP($E19,ListOfDebenture!$C$1:$BB$7000,30,0))</f>
        <v>45256</v>
      </c>
      <c r="M19" s="182">
        <f ca="1">IF($E19="","",VLOOKUP($E19,ListOfDebenture!$C$1:$BB$7000,32,0))</f>
        <v>940</v>
      </c>
      <c r="N19" s="180">
        <f ca="1">IF($E19="","",VLOOKUP($E19,ListOfDebenture!$C$1:$BB$7000,33,0))</f>
        <v>0.12344588536350504</v>
      </c>
      <c r="O19" s="188">
        <f ca="1">IF($E19="","",VLOOKUP($E19,ListOfDebenture!$C$1:$BB$7000,13,0))</f>
        <v>47963</v>
      </c>
      <c r="P19" s="180">
        <f ca="1">IF($E19="","",VLOOKUP($E19,Valuations!$D$5:$L$105,8,0))</f>
        <v>0.13566090348964593</v>
      </c>
      <c r="Q19" s="181">
        <f ca="1">IF($E19="","",VLOOKUP($E19,ListOfDebenture!$C$1:$BB$7000,10,0))</f>
        <v>10</v>
      </c>
      <c r="Y19" s="173">
        <v>15</v>
      </c>
      <c r="Z19" s="173" t="str">
        <f t="shared" ca="1" si="0"/>
        <v>Civil Bank Debenture 2088</v>
      </c>
      <c r="AA19" s="174">
        <f ca="1">IF(ISNUMBER(SEARCH($E$4,Z19)),MAX($AA$4:AD18)+1,0)</f>
        <v>15</v>
      </c>
    </row>
    <row r="20" spans="2:27">
      <c r="B20" s="4" t="s">
        <v>1640</v>
      </c>
      <c r="C20" s="60">
        <v>0.13682007850152389</v>
      </c>
      <c r="Y20" s="173">
        <v>16</v>
      </c>
      <c r="Z20" s="173" t="str">
        <f t="shared" ca="1" si="0"/>
        <v>10.25% Nepal SBI Bank Debenture 2083</v>
      </c>
      <c r="AA20" s="174">
        <f ca="1">IF(ISNUMBER(SEARCH($E$4,Z20)),MAX($AA$4:AD19)+1,0)</f>
        <v>16</v>
      </c>
    </row>
    <row r="21" spans="2:27" ht="30">
      <c r="E21" s="186" t="s">
        <v>167</v>
      </c>
      <c r="F21" s="187" t="s">
        <v>1929</v>
      </c>
      <c r="Y21" s="173">
        <v>17</v>
      </c>
      <c r="Z21" s="173" t="str">
        <f t="shared" ca="1" si="0"/>
        <v>10% Nepal SBI Bank Debenture 2086</v>
      </c>
      <c r="AA21" s="174">
        <f ca="1">IF(ISNUMBER(SEARCH($E$4,Z21)),MAX($AA$4:AD20)+1,0)</f>
        <v>17</v>
      </c>
    </row>
    <row r="22" spans="2:27">
      <c r="B22" s="189" t="s">
        <v>27</v>
      </c>
      <c r="C22" s="190">
        <f ca="1">'Valuation Sheet'!M26</f>
        <v>796.39</v>
      </c>
      <c r="E22" s="2" t="s">
        <v>1617</v>
      </c>
      <c r="F22" s="3" t="str">
        <f>HLOOKUP($E22,AvgYTM!$A$2:$I$1048576,MATCH(B$2,AvgYTM!$A$2:$A$1048576,0),0)</f>
        <v/>
      </c>
      <c r="Y22" s="173">
        <v>18</v>
      </c>
      <c r="Z22" s="173" t="str">
        <f t="shared" ca="1" si="0"/>
        <v>9.5% Manjushree Finance Limited Debenture 2085</v>
      </c>
      <c r="AA22" s="174">
        <f ca="1">IF(ISNUMBER(SEARCH($E$4,Z22)),MAX($AA$4:AD21)+1,0)</f>
        <v>18</v>
      </c>
    </row>
    <row r="23" spans="2:27">
      <c r="E23" s="2" t="s">
        <v>1619</v>
      </c>
      <c r="F23" s="3">
        <f>HLOOKUP($E23,AvgYTM!$A$2:$I$1048576,MATCH(B$2,AvgYTM!$A$2:$A$1048576,0),0)</f>
        <v>0.13682007850152389</v>
      </c>
      <c r="Y23" s="173">
        <v>19</v>
      </c>
      <c r="Z23" s="173" t="str">
        <f t="shared" ca="1" si="0"/>
        <v>10% Laxmi Bank Debenture 2086</v>
      </c>
      <c r="AA23" s="174">
        <f ca="1">IF(ISNUMBER(SEARCH($E$4,Z23)),MAX($AA$4:AD22)+1,0)</f>
        <v>19</v>
      </c>
    </row>
    <row r="24" spans="2:27">
      <c r="E24" s="2" t="s">
        <v>164</v>
      </c>
      <c r="F24" s="3">
        <f>HLOOKUP($E24,AvgYTM!$A$2:$I$1048576,MATCH(B$2,AvgYTM!$A$2:$A$1048576,0),0)</f>
        <v>0.13566090348964593</v>
      </c>
      <c r="Y24" s="173">
        <v>20</v>
      </c>
      <c r="Z24" s="173" t="str">
        <f t="shared" ca="1" si="0"/>
        <v>10.25% Prabhu Bank Debenture 2086</v>
      </c>
      <c r="AA24" s="174">
        <f ca="1">IF(ISNUMBER(SEARCH($E$4,Z24)),MAX($AA$4:AD23)+1,0)</f>
        <v>20</v>
      </c>
    </row>
    <row r="25" spans="2:27">
      <c r="E25" s="2" t="s">
        <v>1624</v>
      </c>
      <c r="F25" s="3">
        <f>HLOOKUP($E25,AvgYTM!$A$2:$I$1048576,MATCH(B$2,AvgYTM!$A$2:$A$1048576,0),0)</f>
        <v>0.1334425673978758</v>
      </c>
      <c r="Y25" s="173">
        <v>21</v>
      </c>
      <c r="Z25" s="173" t="str">
        <f t="shared" ca="1" si="0"/>
        <v>10% NMB Debenture 2085</v>
      </c>
      <c r="AA25" s="174">
        <f ca="1">IF(ISNUMBER(SEARCH($E$4,Z25)),MAX($AA$4:AD24)+1,0)</f>
        <v>21</v>
      </c>
    </row>
    <row r="26" spans="2:27">
      <c r="E26" s="2" t="s">
        <v>1627</v>
      </c>
      <c r="F26" s="3">
        <f>HLOOKUP($E26,AvgYTM!$A$2:$I$1048576,MATCH(B$2,AvgYTM!$A$2:$A$1048576,0),0)</f>
        <v>0.12850808774542199</v>
      </c>
      <c r="Y26" s="173">
        <v>22</v>
      </c>
      <c r="Z26" s="173" t="str">
        <f t="shared" ca="1" si="0"/>
        <v>10% Nabil Debenture 2082</v>
      </c>
      <c r="AA26" s="174">
        <f ca="1">IF(ISNUMBER(SEARCH($E$4,Z26)),MAX($AA$4:AD25)+1,0)</f>
        <v>22</v>
      </c>
    </row>
    <row r="27" spans="2:27">
      <c r="E27" s="2" t="s">
        <v>165</v>
      </c>
      <c r="F27" s="3" t="str">
        <f>HLOOKUP($E27,AvgYTM!$A$2:$I$1048576,MATCH(B$2,AvgYTM!$A$2:$A$1048576,0),0)</f>
        <v/>
      </c>
      <c r="Y27" s="173">
        <v>23</v>
      </c>
      <c r="Z27" s="173" t="str">
        <f t="shared" ca="1" si="0"/>
        <v>8.75% GARIMA DEBENTURE 2085</v>
      </c>
      <c r="AA27" s="174">
        <f ca="1">IF(ISNUMBER(SEARCH($E$4,Z27)),MAX($AA$4:AD26)+1,0)</f>
        <v>23</v>
      </c>
    </row>
    <row r="28" spans="2:27">
      <c r="E28" s="2" t="s">
        <v>166</v>
      </c>
      <c r="F28" s="3" t="str">
        <f>HLOOKUP($E28,AvgYTM!$A$2:$I$1048576,MATCH(B$2,AvgYTM!$A$2:$A$1048576,0),0)</f>
        <v/>
      </c>
      <c r="Y28" s="173">
        <v>24</v>
      </c>
      <c r="Z28" s="173" t="str">
        <f t="shared" ca="1" si="0"/>
        <v>9% NIC Asia Debenture 2081/82</v>
      </c>
      <c r="AA28" s="174">
        <f ca="1">IF(ISNUMBER(SEARCH($E$4,Z28)),MAX($AA$4:AD27)+1,0)</f>
        <v>24</v>
      </c>
    </row>
    <row r="29" spans="2:27">
      <c r="E29" s="2" t="s">
        <v>169</v>
      </c>
      <c r="F29" s="3" t="str">
        <f>HLOOKUP($E29,AvgYTM!$A$2:$I$1048576,MATCH(B$2,AvgYTM!$A$2:$A$1048576,0),0)</f>
        <v/>
      </c>
      <c r="Y29" s="173">
        <v>25</v>
      </c>
      <c r="Z29" s="173" t="str">
        <f t="shared" ca="1" si="0"/>
        <v>10.25% Citizen Bank Debenture 2086</v>
      </c>
      <c r="AA29" s="174">
        <f ca="1">IF(ISNUMBER(SEARCH($E$4,Z29)),MAX($AA$4:AD28)+1,0)</f>
        <v>25</v>
      </c>
    </row>
    <row r="30" spans="2:27">
      <c r="Y30" s="173">
        <v>26</v>
      </c>
      <c r="Z30" s="173" t="str">
        <f t="shared" ca="1" si="0"/>
        <v>10% Sunrise Debenture 2080</v>
      </c>
      <c r="AA30" s="174">
        <f ca="1">IF(ISNUMBER(SEARCH($E$4,Z30)),MAX($AA$4:AD29)+1,0)</f>
        <v>26</v>
      </c>
    </row>
    <row r="31" spans="2:27">
      <c r="Y31" s="173">
        <v>27</v>
      </c>
      <c r="Z31" s="173" t="str">
        <f t="shared" ca="1" si="0"/>
        <v>Century Debenture 2088</v>
      </c>
      <c r="AA31" s="174">
        <f ca="1">IF(ISNUMBER(SEARCH($E$4,Z31)),MAX($AA$4:AD30)+1,0)</f>
        <v>27</v>
      </c>
    </row>
    <row r="32" spans="2:27">
      <c r="Y32" s="173">
        <v>28</v>
      </c>
      <c r="Z32" s="173" t="str">
        <f t="shared" ca="1" si="0"/>
        <v>10.5% Nepal Investment Bank Debenture 2082</v>
      </c>
      <c r="AA32" s="174">
        <f ca="1">IF(ISNUMBER(SEARCH($E$4,Z32)),MAX($AA$4:AD31)+1,0)</f>
        <v>28</v>
      </c>
    </row>
    <row r="33" spans="25:27">
      <c r="Y33" s="173">
        <v>29</v>
      </c>
      <c r="Z33" s="173" t="str">
        <f t="shared" ca="1" si="0"/>
        <v>10% Himalayan Bank Ltd. Debenture 2083</v>
      </c>
      <c r="AA33" s="174">
        <f ca="1">IF(ISNUMBER(SEARCH($E$4,Z33)),MAX($AA$4:AD32)+1,0)</f>
        <v>29</v>
      </c>
    </row>
    <row r="34" spans="25:27">
      <c r="Y34" s="173">
        <v>30</v>
      </c>
      <c r="Z34" s="173" t="str">
        <f t="shared" ca="1" si="0"/>
        <v>12% Goodwill Finance Debenture 2083</v>
      </c>
      <c r="AA34" s="174">
        <f ca="1">IF(ISNUMBER(SEARCH($E$4,Z34)),MAX($AA$4:AD33)+1,0)</f>
        <v>30</v>
      </c>
    </row>
    <row r="35" spans="25:27">
      <c r="Y35" s="173">
        <v>31</v>
      </c>
      <c r="Z35" s="173" t="str">
        <f t="shared" ca="1" si="0"/>
        <v>10.25% KBL Debenture 2086</v>
      </c>
      <c r="AA35" s="174">
        <f ca="1">IF(ISNUMBER(SEARCH($E$4,Z35)),MAX($AA$4:AD34)+1,0)</f>
        <v>31</v>
      </c>
    </row>
    <row r="36" spans="25:27">
      <c r="Y36" s="173">
        <v>32</v>
      </c>
      <c r="Z36" s="173" t="str">
        <f t="shared" ca="1" si="0"/>
        <v>10.25% Sunrise Bank Debenture 2083</v>
      </c>
      <c r="AA36" s="174">
        <f ca="1">IF(ISNUMBER(SEARCH($E$4,Z36)),MAX($AA$4:AD35)+1,0)</f>
        <v>32</v>
      </c>
    </row>
    <row r="37" spans="25:27">
      <c r="Y37" s="173">
        <v>33</v>
      </c>
      <c r="Z37" s="173" t="str">
        <f t="shared" ref="Z37:Z68" ca="1" si="1">IFERROR(INDEX(DebentureList,Y37),"")</f>
        <v>10.25% Global IME Bank Limited Debenture 2080/81</v>
      </c>
      <c r="AA37" s="174">
        <f ca="1">IF(ISNUMBER(SEARCH($E$4,Z37)),MAX($AA$4:AD36)+1,0)</f>
        <v>33</v>
      </c>
    </row>
    <row r="38" spans="25:27">
      <c r="Y38" s="173">
        <v>34</v>
      </c>
      <c r="Z38" s="173" t="str">
        <f t="shared" ca="1" si="1"/>
        <v>10.5% SBL Debenture 2082</v>
      </c>
      <c r="AA38" s="174">
        <f ca="1">IF(ISNUMBER(SEARCH($E$4,Z38)),MAX($AA$4:AD37)+1,0)</f>
        <v>34</v>
      </c>
    </row>
    <row r="39" spans="25:27">
      <c r="Y39" s="173">
        <v>35</v>
      </c>
      <c r="Z39" s="173" t="str">
        <f t="shared" ca="1" si="1"/>
        <v>9.5% NCC Debenture 2086</v>
      </c>
      <c r="AA39" s="174">
        <f ca="1">IF(ISNUMBER(SEARCH($E$4,Z39)),MAX($AA$4:AD38)+1,0)</f>
        <v>35</v>
      </c>
    </row>
    <row r="40" spans="25:27">
      <c r="Y40" s="173">
        <v>36</v>
      </c>
      <c r="Z40" s="173" t="str">
        <f t="shared" ca="1" si="1"/>
        <v>10% Prabhu Bank Debenture 2084</v>
      </c>
      <c r="AA40" s="174">
        <f ca="1">IF(ISNUMBER(SEARCH($E$4,Z40)),MAX($AA$4:AD39)+1,0)</f>
        <v>36</v>
      </c>
    </row>
    <row r="41" spans="25:27">
      <c r="Y41" s="173">
        <v>37</v>
      </c>
      <c r="Z41" s="173" t="str">
        <f t="shared" ca="1" si="1"/>
        <v>10.25% NIC Asia Debenture 2083/84</v>
      </c>
      <c r="AA41" s="174">
        <f ca="1">IF(ISNUMBER(SEARCH($E$4,Z41)),MAX($AA$4:AD40)+1,0)</f>
        <v>37</v>
      </c>
    </row>
    <row r="42" spans="25:27">
      <c r="Y42" s="173">
        <v>38</v>
      </c>
      <c r="Z42" s="173" t="str">
        <f t="shared" ca="1" si="1"/>
        <v>10.25% SBL Debenture 2083</v>
      </c>
      <c r="AA42" s="174">
        <f ca="1">IF(ISNUMBER(SEARCH($E$4,Z42)),MAX($AA$4:AD41)+1,0)</f>
        <v>38</v>
      </c>
    </row>
    <row r="43" spans="25:27">
      <c r="Y43" s="173">
        <v>39</v>
      </c>
      <c r="Z43" s="173" t="str">
        <f t="shared" ca="1" si="1"/>
        <v>10.25% Machhapuchhre Debenture 2085</v>
      </c>
      <c r="AA43" s="174">
        <f ca="1">IF(ISNUMBER(SEARCH($E$4,Z43)),MAX($AA$4:AD42)+1,0)</f>
        <v>39</v>
      </c>
    </row>
    <row r="44" spans="25:27">
      <c r="Y44" s="173">
        <v>40</v>
      </c>
      <c r="Z44" s="173" t="str">
        <f t="shared" ca="1" si="1"/>
        <v>12% ICFC Finance Limited Debenture 2083</v>
      </c>
      <c r="AA44" s="174">
        <f ca="1">IF(ISNUMBER(SEARCH($E$4,Z44)),MAX($AA$4:AD43)+1,0)</f>
        <v>40</v>
      </c>
    </row>
    <row r="45" spans="25:27">
      <c r="Y45" s="173">
        <v>41</v>
      </c>
      <c r="Z45" s="173" t="str">
        <f t="shared" ca="1" si="1"/>
        <v>10.35% ADBL Debenture 2083</v>
      </c>
      <c r="AA45" s="174">
        <f ca="1">IF(ISNUMBER(SEARCH($E$4,Z45)),MAX($AA$4:AD44)+1,0)</f>
        <v>41</v>
      </c>
    </row>
    <row r="46" spans="25:27">
      <c r="Y46" s="173">
        <v>42</v>
      </c>
      <c r="Z46" s="173" t="str">
        <f t="shared" ca="1" si="1"/>
        <v>10% Sanima Debenture 2085</v>
      </c>
      <c r="AA46" s="174">
        <f ca="1">IF(ISNUMBER(SEARCH($E$4,Z46)),MAX($AA$4:AD45)+1,0)</f>
        <v>42</v>
      </c>
    </row>
    <row r="47" spans="25:27">
      <c r="Y47" s="173">
        <v>43</v>
      </c>
      <c r="Z47" s="173" t="str">
        <f t="shared" ca="1" si="1"/>
        <v>11% NIC Asia Debenture 2082/83</v>
      </c>
      <c r="AA47" s="174">
        <f ca="1">IF(ISNUMBER(SEARCH($E$4,Z47)),MAX($AA$4:AD46)+1,0)</f>
        <v>43</v>
      </c>
    </row>
    <row r="48" spans="25:27">
      <c r="Y48" s="173">
        <v>44</v>
      </c>
      <c r="Z48" s="173" t="str">
        <f t="shared" ca="1" si="1"/>
        <v>10.25% NBBL Debenture 2085</v>
      </c>
      <c r="AA48" s="174">
        <f ca="1">IF(ISNUMBER(SEARCH($E$4,Z48)),MAX($AA$4:AD47)+1,0)</f>
        <v>44</v>
      </c>
    </row>
    <row r="49" spans="25:27">
      <c r="Y49" s="173">
        <v>45</v>
      </c>
      <c r="Z49" s="173" t="str">
        <f t="shared" ca="1" si="1"/>
        <v>8.5% RBBL Debenture 2083</v>
      </c>
      <c r="AA49" s="174">
        <f ca="1">IF(ISNUMBER(SEARCH($E$4,Z49)),MAX($AA$4:AD48)+1,0)</f>
        <v>45</v>
      </c>
    </row>
    <row r="50" spans="25:27">
      <c r="Y50" s="173">
        <v>46</v>
      </c>
      <c r="Z50" s="173" t="str">
        <f t="shared" ca="1" si="1"/>
        <v>10.15% Prime Debenture 2084</v>
      </c>
      <c r="AA50" s="174">
        <f ca="1">IF(ISNUMBER(SEARCH($E$4,Z50)),MAX($AA$4:AD49)+1,0)</f>
        <v>46</v>
      </c>
    </row>
    <row r="51" spans="25:27">
      <c r="Y51" s="173">
        <v>47</v>
      </c>
      <c r="Z51" s="173" t="str">
        <f t="shared" ca="1" si="1"/>
        <v>8.75% Muktinath Debenture 2084/85</v>
      </c>
      <c r="AA51" s="174">
        <f ca="1">IF(ISNUMBER(SEARCH($E$4,Z51)),MAX($AA$4:AD50)+1,0)</f>
        <v>47</v>
      </c>
    </row>
    <row r="52" spans="25:27">
      <c r="Y52" s="173">
        <v>48</v>
      </c>
      <c r="Z52" s="173" t="str">
        <f t="shared" ca="1" si="1"/>
        <v>10% NIC Asia Debenture 2085/86</v>
      </c>
      <c r="AA52" s="174">
        <f ca="1">IF(ISNUMBER(SEARCH($E$4,Z52)),MAX($AA$4:AD51)+1,0)</f>
        <v>48</v>
      </c>
    </row>
    <row r="53" spans="25:27">
      <c r="Y53" s="173">
        <v>49</v>
      </c>
      <c r="Z53" s="173" t="str">
        <f t="shared" ca="1" si="1"/>
        <v>10.5% HBL Debenture 2086</v>
      </c>
      <c r="AA53" s="174">
        <f ca="1">IF(ISNUMBER(SEARCH($E$4,Z53)),MAX($AA$4:AD52)+1,0)</f>
        <v>49</v>
      </c>
    </row>
    <row r="54" spans="25:27">
      <c r="Y54" s="173">
        <v>50</v>
      </c>
      <c r="Z54" s="173" t="str">
        <f t="shared" ca="1" si="1"/>
        <v>9% Kamana Sewa Bikas Bank 2087</v>
      </c>
      <c r="AA54" s="174">
        <f ca="1">IF(ISNUMBER(SEARCH($E$4,Z54)),MAX($AA$4:AD53)+1,0)</f>
        <v>50</v>
      </c>
    </row>
    <row r="55" spans="25:27">
      <c r="Y55" s="173">
        <v>51</v>
      </c>
      <c r="Z55" s="173" t="str">
        <f t="shared" ca="1" si="1"/>
        <v>NIC ASIA Bank Rinpatra 2088</v>
      </c>
      <c r="AA55" s="174">
        <f ca="1">IF(ISNUMBER(SEARCH($E$4,Z55)),MAX($AA$4:AD54)+1,0)</f>
        <v>51</v>
      </c>
    </row>
    <row r="56" spans="25:27">
      <c r="Y56" s="173">
        <v>52</v>
      </c>
      <c r="Z56" s="173" t="str">
        <f t="shared" ca="1" si="1"/>
        <v>9% Jyoti Bikas Bank Limited</v>
      </c>
      <c r="AA56" s="174">
        <f ca="1">IF(ISNUMBER(SEARCH($E$4,Z56)),MAX($AA$4:AD55)+1,0)</f>
        <v>52</v>
      </c>
    </row>
    <row r="57" spans="25:27">
      <c r="Y57" s="173">
        <v>53</v>
      </c>
      <c r="Z57" s="173" t="str">
        <f t="shared" ca="1" si="1"/>
        <v>8.50% Machhapuchchhre Debenture 2087</v>
      </c>
      <c r="AA57" s="174">
        <f ca="1">IF(ISNUMBER(SEARCH($E$4,Z57)),MAX($AA$4:AD56)+1,0)</f>
        <v>53</v>
      </c>
    </row>
    <row r="58" spans="25:27">
      <c r="Y58" s="173">
        <v>54</v>
      </c>
      <c r="Z58" s="173" t="str">
        <f t="shared" ca="1" si="1"/>
        <v>10.25% Sanima Debenture 2089</v>
      </c>
      <c r="AA58" s="174">
        <f ca="1">IF(ISNUMBER(SEARCH($E$4,Z58)),MAX($AA$4:AD57)+1,0)</f>
        <v>54</v>
      </c>
    </row>
    <row r="59" spans="25:27">
      <c r="Y59" s="173">
        <v>55</v>
      </c>
      <c r="Z59" s="173" t="str">
        <f t="shared" ca="1" si="1"/>
        <v>10.75 % SBL Debenture 2089</v>
      </c>
      <c r="AA59" s="174">
        <f ca="1">IF(ISNUMBER(SEARCH($E$4,Z59)),MAX($AA$4:AD58)+1,0)</f>
        <v>55</v>
      </c>
    </row>
    <row r="60" spans="25:27">
      <c r="Y60" s="173">
        <v>56</v>
      </c>
      <c r="Z60" s="173" t="str">
        <f t="shared" ca="1" si="1"/>
        <v xml:space="preserve">11% KBL Debenture 2089 </v>
      </c>
      <c r="AA60" s="174">
        <f ca="1">IF(ISNUMBER(SEARCH($E$4,Z60)),MAX($AA$4:AD59)+1,0)</f>
        <v>56</v>
      </c>
    </row>
    <row r="61" spans="25:27">
      <c r="Y61" s="173">
        <v>57</v>
      </c>
      <c r="Z61" s="173" t="str">
        <f t="shared" ca="1" si="1"/>
        <v>BOK Debenture 2086 "KA"</v>
      </c>
      <c r="AA61" s="174">
        <f ca="1">IF(ISNUMBER(SEARCH($E$4,Z61)),MAX($AA$4:AD60)+1,0)</f>
        <v>57</v>
      </c>
    </row>
    <row r="62" spans="25:27">
      <c r="Y62" s="173">
        <v>58</v>
      </c>
      <c r="Z62" s="173" t="str">
        <f t="shared" ca="1" si="1"/>
        <v>Everest Bank Limited Rinpatra 2085</v>
      </c>
      <c r="AA62" s="174">
        <f ca="1">IF(ISNUMBER(SEARCH($E$4,Z62)),MAX($AA$4:AD61)+1,0)</f>
        <v>58</v>
      </c>
    </row>
    <row r="63" spans="25:27">
      <c r="Y63" s="173">
        <v>59</v>
      </c>
      <c r="Z63" s="173" t="str">
        <f t="shared" ca="1" si="1"/>
        <v>10.30% Standard Chartered Bank Nepal Limited Debenture</v>
      </c>
      <c r="AA63" s="174">
        <f ca="1">IF(ISNUMBER(SEARCH($E$4,Z63)),MAX($AA$4:AD62)+1,0)</f>
        <v>59</v>
      </c>
    </row>
    <row r="64" spans="25:27">
      <c r="Y64" s="173">
        <v>60</v>
      </c>
      <c r="Z64" s="173" t="str">
        <f t="shared" ca="1" si="1"/>
        <v>NMB Debenture 10.75% -2089/90</v>
      </c>
      <c r="AA64" s="174">
        <f ca="1">IF(ISNUMBER(SEARCH($E$4,Z64)),MAX($AA$4:AD63)+1,0)</f>
        <v>60</v>
      </c>
    </row>
    <row r="65" spans="25:27">
      <c r="Y65" s="173">
        <v>61</v>
      </c>
      <c r="Z65" s="173" t="str">
        <f t="shared" ca="1" si="1"/>
        <v>Global IME Bank Debenture 2084/85</v>
      </c>
      <c r="AA65" s="174">
        <f ca="1">IF(ISNUMBER(SEARCH($E$4,Z65)),MAX($AA$4:AD64)+1,0)</f>
        <v>61</v>
      </c>
    </row>
    <row r="66" spans="25:27">
      <c r="Y66" s="173">
        <v>62</v>
      </c>
      <c r="Z66" s="173" t="str">
        <f t="shared" ca="1" si="1"/>
        <v>11% Mahalaxmi Debenture 2089</v>
      </c>
      <c r="AA66" s="174">
        <f ca="1">IF(ISNUMBER(SEARCH($E$4,Z66)),MAX($AA$4:AD65)+1,0)</f>
        <v>62</v>
      </c>
    </row>
    <row r="67" spans="25:27">
      <c r="Y67" s="173">
        <v>63</v>
      </c>
      <c r="Z67" s="173" t="str">
        <f t="shared" ca="1" si="1"/>
        <v>11% L.B.B.L. Debenture 2089</v>
      </c>
      <c r="AA67" s="174">
        <f ca="1">IF(ISNUMBER(SEARCH($E$4,Z67)),MAX($AA$4:AD66)+1,0)</f>
        <v>63</v>
      </c>
    </row>
    <row r="68" spans="25:27">
      <c r="Y68" s="173">
        <v>64</v>
      </c>
      <c r="Z68" s="173" t="str">
        <f t="shared" ca="1" si="1"/>
        <v>9% Nepal SBI Bank Rinpatra 2089</v>
      </c>
      <c r="AA68" s="174">
        <f ca="1">IF(ISNUMBER(SEARCH($E$4,Z68)),MAX($AA$4:AD67)+1,0)</f>
        <v>64</v>
      </c>
    </row>
    <row r="69" spans="25:27">
      <c r="Y69" s="173">
        <v>65</v>
      </c>
      <c r="Z69" s="173" t="str">
        <f t="shared" ref="Z69:Z100" ca="1" si="2">IFERROR(INDEX(DebentureList,Y69),"")</f>
        <v/>
      </c>
      <c r="AA69" s="174">
        <f ca="1">IF(ISNUMBER(SEARCH($E$4,Z69)),MAX($AA$4:AD68)+1,0)</f>
        <v>0</v>
      </c>
    </row>
    <row r="70" spans="25:27">
      <c r="Y70" s="173">
        <v>66</v>
      </c>
      <c r="Z70" s="173" t="str">
        <f t="shared" ca="1" si="2"/>
        <v/>
      </c>
      <c r="AA70" s="174">
        <f ca="1">IF(ISNUMBER(SEARCH($E$4,Z70)),MAX($AA$4:AD69)+1,0)</f>
        <v>0</v>
      </c>
    </row>
    <row r="71" spans="25:27">
      <c r="Y71" s="173">
        <v>67</v>
      </c>
      <c r="Z71" s="173" t="str">
        <f t="shared" ca="1" si="2"/>
        <v/>
      </c>
      <c r="AA71" s="174">
        <f ca="1">IF(ISNUMBER(SEARCH($E$4,Z71)),MAX($AA$4:AD70)+1,0)</f>
        <v>0</v>
      </c>
    </row>
    <row r="72" spans="25:27">
      <c r="Y72" s="173">
        <v>68</v>
      </c>
      <c r="Z72" s="173" t="str">
        <f t="shared" ca="1" si="2"/>
        <v/>
      </c>
      <c r="AA72" s="174">
        <f ca="1">IF(ISNUMBER(SEARCH($E$4,Z72)),MAX($AA$4:AD71)+1,0)</f>
        <v>0</v>
      </c>
    </row>
    <row r="73" spans="25:27">
      <c r="Y73" s="173">
        <v>69</v>
      </c>
      <c r="Z73" s="173" t="str">
        <f t="shared" ca="1" si="2"/>
        <v/>
      </c>
      <c r="AA73" s="174">
        <f ca="1">IF(ISNUMBER(SEARCH($E$4,Z73)),MAX($AA$4:AD72)+1,0)</f>
        <v>0</v>
      </c>
    </row>
    <row r="74" spans="25:27">
      <c r="Y74" s="173">
        <v>70</v>
      </c>
      <c r="Z74" s="173" t="str">
        <f t="shared" ca="1" si="2"/>
        <v/>
      </c>
      <c r="AA74" s="174">
        <f ca="1">IF(ISNUMBER(SEARCH($E$4,Z74)),MAX($AA$4:AD73)+1,0)</f>
        <v>0</v>
      </c>
    </row>
    <row r="75" spans="25:27">
      <c r="Y75" s="173">
        <v>71</v>
      </c>
      <c r="Z75" s="173" t="str">
        <f t="shared" ca="1" si="2"/>
        <v/>
      </c>
      <c r="AA75" s="174">
        <f ca="1">IF(ISNUMBER(SEARCH($E$4,Z75)),MAX($AA$4:AD74)+1,0)</f>
        <v>0</v>
      </c>
    </row>
    <row r="76" spans="25:27">
      <c r="Y76" s="173">
        <v>72</v>
      </c>
      <c r="Z76" s="173" t="str">
        <f t="shared" ca="1" si="2"/>
        <v/>
      </c>
      <c r="AA76" s="174">
        <f ca="1">IF(ISNUMBER(SEARCH($E$4,Z76)),MAX($AA$4:AD75)+1,0)</f>
        <v>0</v>
      </c>
    </row>
    <row r="77" spans="25:27">
      <c r="Y77" s="173">
        <v>73</v>
      </c>
      <c r="Z77" s="173" t="str">
        <f t="shared" ca="1" si="2"/>
        <v/>
      </c>
      <c r="AA77" s="174">
        <f ca="1">IF(ISNUMBER(SEARCH($E$4,Z77)),MAX($AA$4:AD76)+1,0)</f>
        <v>0</v>
      </c>
    </row>
    <row r="78" spans="25:27">
      <c r="Y78" s="173">
        <v>74</v>
      </c>
      <c r="Z78" s="173" t="str">
        <f t="shared" ca="1" si="2"/>
        <v/>
      </c>
      <c r="AA78" s="174">
        <f ca="1">IF(ISNUMBER(SEARCH($E$4,Z78)),MAX($AA$4:AD77)+1,0)</f>
        <v>0</v>
      </c>
    </row>
    <row r="79" spans="25:27">
      <c r="Y79" s="173">
        <v>75</v>
      </c>
      <c r="Z79" s="173" t="str">
        <f t="shared" ca="1" si="2"/>
        <v/>
      </c>
      <c r="AA79" s="174">
        <f ca="1">IF(ISNUMBER(SEARCH($E$4,Z79)),MAX($AA$4:AD78)+1,0)</f>
        <v>0</v>
      </c>
    </row>
    <row r="80" spans="25:27">
      <c r="Y80" s="173">
        <v>76</v>
      </c>
      <c r="Z80" s="173" t="str">
        <f t="shared" ca="1" si="2"/>
        <v/>
      </c>
      <c r="AA80" s="174">
        <f ca="1">IF(ISNUMBER(SEARCH($E$4,Z80)),MAX($AA$4:AD79)+1,0)</f>
        <v>0</v>
      </c>
    </row>
    <row r="81" spans="25:27">
      <c r="Y81" s="173">
        <v>77</v>
      </c>
      <c r="Z81" s="173" t="str">
        <f t="shared" ca="1" si="2"/>
        <v/>
      </c>
      <c r="AA81" s="174">
        <f ca="1">IF(ISNUMBER(SEARCH($E$4,Z81)),MAX($AA$4:AD80)+1,0)</f>
        <v>0</v>
      </c>
    </row>
    <row r="82" spans="25:27">
      <c r="Y82" s="173">
        <v>78</v>
      </c>
      <c r="Z82" s="173" t="str">
        <f t="shared" ca="1" si="2"/>
        <v/>
      </c>
      <c r="AA82" s="174">
        <f ca="1">IF(ISNUMBER(SEARCH($E$4,Z82)),MAX($AA$4:AD81)+1,0)</f>
        <v>0</v>
      </c>
    </row>
    <row r="83" spans="25:27">
      <c r="Y83" s="173">
        <v>79</v>
      </c>
      <c r="Z83" s="173" t="str">
        <f t="shared" ca="1" si="2"/>
        <v/>
      </c>
      <c r="AA83" s="174">
        <f ca="1">IF(ISNUMBER(SEARCH($E$4,Z83)),MAX($AA$4:AD82)+1,0)</f>
        <v>0</v>
      </c>
    </row>
    <row r="84" spans="25:27">
      <c r="Y84" s="173">
        <v>80</v>
      </c>
      <c r="Z84" s="173" t="str">
        <f t="shared" ca="1" si="2"/>
        <v/>
      </c>
      <c r="AA84" s="174">
        <f ca="1">IF(ISNUMBER(SEARCH($E$4,Z84)),MAX($AA$4:AD83)+1,0)</f>
        <v>0</v>
      </c>
    </row>
    <row r="85" spans="25:27">
      <c r="Y85" s="173">
        <v>81</v>
      </c>
      <c r="Z85" s="173" t="str">
        <f t="shared" ca="1" si="2"/>
        <v/>
      </c>
      <c r="AA85" s="174">
        <f ca="1">IF(ISNUMBER(SEARCH($E$4,Z85)),MAX($AA$4:AD84)+1,0)</f>
        <v>0</v>
      </c>
    </row>
    <row r="86" spans="25:27">
      <c r="Y86" s="173">
        <v>82</v>
      </c>
      <c r="Z86" s="173" t="str">
        <f t="shared" ca="1" si="2"/>
        <v/>
      </c>
      <c r="AA86" s="174">
        <f ca="1">IF(ISNUMBER(SEARCH($E$4,Z86)),MAX($AA$4:AD85)+1,0)</f>
        <v>0</v>
      </c>
    </row>
    <row r="87" spans="25:27">
      <c r="Y87" s="173">
        <v>83</v>
      </c>
      <c r="Z87" s="173" t="str">
        <f t="shared" ca="1" si="2"/>
        <v/>
      </c>
      <c r="AA87" s="174">
        <f ca="1">IF(ISNUMBER(SEARCH($E$4,Z87)),MAX($AA$4:AD86)+1,0)</f>
        <v>0</v>
      </c>
    </row>
    <row r="88" spans="25:27">
      <c r="Y88" s="173">
        <v>84</v>
      </c>
      <c r="Z88" s="173" t="str">
        <f t="shared" ca="1" si="2"/>
        <v/>
      </c>
      <c r="AA88" s="174">
        <f ca="1">IF(ISNUMBER(SEARCH($E$4,Z88)),MAX($AA$4:AD87)+1,0)</f>
        <v>0</v>
      </c>
    </row>
    <row r="89" spans="25:27">
      <c r="Y89" s="173">
        <v>85</v>
      </c>
      <c r="Z89" s="173" t="str">
        <f t="shared" ca="1" si="2"/>
        <v/>
      </c>
      <c r="AA89" s="174">
        <f ca="1">IF(ISNUMBER(SEARCH($E$4,Z89)),MAX($AA$4:AD88)+1,0)</f>
        <v>0</v>
      </c>
    </row>
    <row r="90" spans="25:27">
      <c r="Y90" s="173">
        <v>86</v>
      </c>
      <c r="Z90" s="173" t="str">
        <f t="shared" ca="1" si="2"/>
        <v/>
      </c>
      <c r="AA90" s="174">
        <f ca="1">IF(ISNUMBER(SEARCH($E$4,Z90)),MAX($AA$4:AD89)+1,0)</f>
        <v>0</v>
      </c>
    </row>
    <row r="91" spans="25:27">
      <c r="Y91" s="173">
        <v>87</v>
      </c>
      <c r="Z91" s="173" t="str">
        <f t="shared" ca="1" si="2"/>
        <v/>
      </c>
      <c r="AA91" s="174">
        <f ca="1">IF(ISNUMBER(SEARCH($E$4,Z91)),MAX($AA$4:AD90)+1,0)</f>
        <v>0</v>
      </c>
    </row>
    <row r="92" spans="25:27">
      <c r="Y92" s="173">
        <v>88</v>
      </c>
      <c r="Z92" s="173" t="str">
        <f t="shared" ca="1" si="2"/>
        <v/>
      </c>
      <c r="AA92" s="174">
        <f ca="1">IF(ISNUMBER(SEARCH($E$4,Z92)),MAX($AA$4:AD91)+1,0)</f>
        <v>0</v>
      </c>
    </row>
    <row r="93" spans="25:27">
      <c r="Y93" s="173">
        <v>89</v>
      </c>
      <c r="Z93" s="173" t="str">
        <f t="shared" ca="1" si="2"/>
        <v/>
      </c>
      <c r="AA93" s="174">
        <f ca="1">IF(ISNUMBER(SEARCH($E$4,Z93)),MAX($AA$4:AD92)+1,0)</f>
        <v>0</v>
      </c>
    </row>
    <row r="94" spans="25:27">
      <c r="Y94" s="173">
        <v>90</v>
      </c>
      <c r="Z94" s="173" t="str">
        <f t="shared" ca="1" si="2"/>
        <v/>
      </c>
      <c r="AA94" s="174">
        <f ca="1">IF(ISNUMBER(SEARCH($E$4,Z94)),MAX($AA$4:AD93)+1,0)</f>
        <v>0</v>
      </c>
    </row>
    <row r="95" spans="25:27">
      <c r="Y95" s="173">
        <v>91</v>
      </c>
      <c r="Z95" s="173" t="str">
        <f t="shared" ca="1" si="2"/>
        <v/>
      </c>
      <c r="AA95" s="174">
        <f ca="1">IF(ISNUMBER(SEARCH($E$4,Z95)),MAX($AA$4:AD94)+1,0)</f>
        <v>0</v>
      </c>
    </row>
    <row r="96" spans="25:27">
      <c r="Y96" s="173">
        <v>92</v>
      </c>
      <c r="Z96" s="173" t="str">
        <f t="shared" ca="1" si="2"/>
        <v/>
      </c>
      <c r="AA96" s="174">
        <f ca="1">IF(ISNUMBER(SEARCH($E$4,Z96)),MAX($AA$4:AD95)+1,0)</f>
        <v>0</v>
      </c>
    </row>
    <row r="97" spans="25:27">
      <c r="Y97" s="173">
        <v>93</v>
      </c>
      <c r="Z97" s="173" t="str">
        <f t="shared" ca="1" si="2"/>
        <v/>
      </c>
      <c r="AA97" s="174">
        <f ca="1">IF(ISNUMBER(SEARCH($E$4,Z97)),MAX($AA$4:AD96)+1,0)</f>
        <v>0</v>
      </c>
    </row>
    <row r="98" spans="25:27">
      <c r="Y98" s="173">
        <v>94</v>
      </c>
      <c r="Z98" s="173" t="str">
        <f t="shared" ca="1" si="2"/>
        <v/>
      </c>
      <c r="AA98" s="174">
        <f ca="1">IF(ISNUMBER(SEARCH($E$4,Z98)),MAX($AA$4:AD97)+1,0)</f>
        <v>0</v>
      </c>
    </row>
    <row r="99" spans="25:27">
      <c r="Y99" s="173">
        <v>95</v>
      </c>
      <c r="Z99" s="173" t="str">
        <f t="shared" ca="1" si="2"/>
        <v/>
      </c>
      <c r="AA99" s="174">
        <f ca="1">IF(ISNUMBER(SEARCH($E$4,Z99)),MAX($AA$4:AD98)+1,0)</f>
        <v>0</v>
      </c>
    </row>
    <row r="100" spans="25:27">
      <c r="Y100" s="173">
        <v>96</v>
      </c>
      <c r="Z100" s="173" t="str">
        <f t="shared" ca="1" si="2"/>
        <v/>
      </c>
      <c r="AA100" s="174">
        <f ca="1">IF(ISNUMBER(SEARCH($E$4,Z100)),MAX($AA$4:AD99)+1,0)</f>
        <v>0</v>
      </c>
    </row>
    <row r="101" spans="25:27">
      <c r="Y101" s="173">
        <v>97</v>
      </c>
      <c r="Z101" s="173" t="str">
        <f t="shared" ref="Z101:Z104" ca="1" si="3">IFERROR(INDEX(DebentureList,Y101),"")</f>
        <v/>
      </c>
      <c r="AA101" s="174">
        <f ca="1">IF(ISNUMBER(SEARCH($E$4,Z101)),MAX($AA$4:AD100)+1,0)</f>
        <v>0</v>
      </c>
    </row>
    <row r="102" spans="25:27">
      <c r="Y102" s="173">
        <v>98</v>
      </c>
      <c r="Z102" s="173" t="str">
        <f t="shared" ca="1" si="3"/>
        <v/>
      </c>
      <c r="AA102" s="174">
        <f ca="1">IF(ISNUMBER(SEARCH($E$4,Z102)),MAX($AA$4:AD101)+1,0)</f>
        <v>0</v>
      </c>
    </row>
    <row r="103" spans="25:27">
      <c r="Y103" s="173">
        <v>99</v>
      </c>
      <c r="Z103" s="173" t="str">
        <f t="shared" ca="1" si="3"/>
        <v/>
      </c>
      <c r="AA103" s="174">
        <f ca="1">IF(ISNUMBER(SEARCH($E$4,Z103)),MAX($AA$4:AD102)+1,0)</f>
        <v>0</v>
      </c>
    </row>
    <row r="104" spans="25:27">
      <c r="Y104" s="173">
        <v>100</v>
      </c>
      <c r="Z104" s="173" t="str">
        <f t="shared" ca="1" si="3"/>
        <v/>
      </c>
      <c r="AA104" s="174">
        <f ca="1">IF(ISNUMBER(SEARCH($E$4,Z104)),MAX($AA$4:AD103)+1,0)</f>
        <v>0</v>
      </c>
    </row>
  </sheetData>
  <mergeCells count="1">
    <mergeCell ref="B4:C4"/>
  </mergeCells>
  <dataValidations count="1">
    <dataValidation type="list" allowBlank="1" showInputMessage="1" showErrorMessage="1" sqref="B4:C4" xr:uid="{00000000-0002-0000-0A00-000000000000}">
      <formula1>DebentureList</formula1>
    </dataValidation>
  </dataValidations>
  <pageMargins left="0.7" right="0.7" top="0.75" bottom="0.75" header="0.3" footer="0.3"/>
  <pageSetup paperSize="9" orientation="portrait" verticalDpi="0" r:id="rId1"/>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6" tint="0.59999389629810485"/>
  </sheetPr>
  <dimension ref="B2:R262"/>
  <sheetViews>
    <sheetView showGridLines="0" zoomScale="70" zoomScaleNormal="70" workbookViewId="0">
      <selection activeCell="J18" sqref="J18"/>
    </sheetView>
  </sheetViews>
  <sheetFormatPr defaultRowHeight="15"/>
  <cols>
    <col min="2" max="2" width="30.42578125" customWidth="1"/>
    <col min="3" max="3" width="29.42578125" bestFit="1" customWidth="1"/>
    <col min="4" max="4" width="15.5703125" bestFit="1" customWidth="1"/>
    <col min="5" max="5" width="12" bestFit="1" customWidth="1"/>
    <col min="6" max="6" width="16.42578125" bestFit="1" customWidth="1"/>
    <col min="7" max="7" width="6.140625" customWidth="1"/>
    <col min="8" max="8" width="3.85546875" customWidth="1"/>
    <col min="9" max="9" width="32.42578125" bestFit="1" customWidth="1"/>
    <col min="10" max="10" width="15" bestFit="1" customWidth="1"/>
    <col min="11" max="11" width="3" customWidth="1"/>
    <col min="12" max="12" width="37.85546875" style="22" bestFit="1" customWidth="1"/>
    <col min="13" max="13" width="17.85546875" bestFit="1" customWidth="1"/>
    <col min="14" max="14" width="22" bestFit="1" customWidth="1"/>
    <col min="15" max="16" width="10.140625" bestFit="1" customWidth="1"/>
    <col min="17" max="17" width="13.140625" customWidth="1"/>
  </cols>
  <sheetData>
    <row r="2" spans="2:17" ht="15.75" thickBot="1">
      <c r="B2" s="11" t="s">
        <v>5</v>
      </c>
      <c r="C2" s="11" t="str">
        <f>Bond!B4</f>
        <v>9% Nepal SBI Bank Rinpatra 2089</v>
      </c>
    </row>
    <row r="3" spans="2:17">
      <c r="B3" s="10" t="s">
        <v>38</v>
      </c>
      <c r="C3" s="7">
        <f>Bond!C5</f>
        <v>45165</v>
      </c>
    </row>
    <row r="4" spans="2:17">
      <c r="B4" s="10" t="s">
        <v>40</v>
      </c>
      <c r="C4" s="7" t="str">
        <f>Bond!C6</f>
        <v>10 Bhadra 2080</v>
      </c>
    </row>
    <row r="5" spans="2:17">
      <c r="B5" s="10" t="s">
        <v>2</v>
      </c>
      <c r="C5" s="14">
        <f>Bond!C7</f>
        <v>1000</v>
      </c>
    </row>
    <row r="6" spans="2:17">
      <c r="B6" s="10" t="s">
        <v>0</v>
      </c>
      <c r="C6" s="12">
        <f>Bond!C8</f>
        <v>0.09</v>
      </c>
    </row>
    <row r="7" spans="2:17">
      <c r="B7" s="2" t="s">
        <v>190</v>
      </c>
      <c r="C7" s="2">
        <f>Bond!C9</f>
        <v>10</v>
      </c>
    </row>
    <row r="8" spans="2:17">
      <c r="B8" s="2" t="s">
        <v>8</v>
      </c>
      <c r="C8" s="2">
        <f>Bond!C10</f>
        <v>2</v>
      </c>
      <c r="M8" s="1"/>
    </row>
    <row r="9" spans="2:17">
      <c r="B9" s="2" t="s">
        <v>49</v>
      </c>
      <c r="C9" s="2" t="str">
        <f>Bond!C11</f>
        <v>Shrawan 1 &amp; Magh 1</v>
      </c>
      <c r="L9"/>
    </row>
    <row r="10" spans="2:17">
      <c r="B10" s="2" t="s">
        <v>39</v>
      </c>
      <c r="C10" s="6">
        <f>Bond!C12</f>
        <v>48816</v>
      </c>
      <c r="F10" s="34"/>
      <c r="L10"/>
    </row>
    <row r="11" spans="2:17">
      <c r="B11" s="2" t="s">
        <v>37</v>
      </c>
      <c r="C11" s="6" t="str">
        <f>Bond!C13</f>
        <v>9 Bhadra 2090</v>
      </c>
      <c r="F11" s="16"/>
      <c r="L11" s="5"/>
      <c r="M11" s="31"/>
    </row>
    <row r="12" spans="2:17">
      <c r="B12" s="2" t="s">
        <v>43</v>
      </c>
      <c r="C12" s="6" t="str">
        <f>Bond!C14</f>
        <v>ICRA Nepal</v>
      </c>
      <c r="F12" s="1"/>
      <c r="L12" s="5"/>
      <c r="M12" s="31"/>
      <c r="N12" s="19"/>
      <c r="O12" s="19"/>
      <c r="P12" s="19"/>
      <c r="Q12" s="19"/>
    </row>
    <row r="13" spans="2:17">
      <c r="B13" s="2" t="s">
        <v>1</v>
      </c>
      <c r="C13" s="6" t="str">
        <f>Bond!C15</f>
        <v>[ICRANP] AA</v>
      </c>
      <c r="L13" s="5"/>
      <c r="M13" s="31"/>
      <c r="N13" s="27"/>
      <c r="O13" s="19"/>
      <c r="P13" s="19"/>
      <c r="Q13" s="19"/>
    </row>
    <row r="14" spans="2:17">
      <c r="B14" s="2" t="s">
        <v>122</v>
      </c>
      <c r="C14" s="18">
        <f>Bond!C18</f>
        <v>10</v>
      </c>
      <c r="L14" s="5"/>
      <c r="M14" s="31"/>
      <c r="N14" s="27"/>
      <c r="O14" s="19"/>
      <c r="P14" s="19"/>
      <c r="Q14" s="19"/>
    </row>
    <row r="15" spans="2:17">
      <c r="L15" s="21"/>
      <c r="N15" s="8"/>
      <c r="O15" s="8"/>
      <c r="P15" s="8"/>
      <c r="Q15" s="8"/>
    </row>
    <row r="16" spans="2:17" ht="15.75" thickBot="1">
      <c r="B16" s="269" t="s">
        <v>19</v>
      </c>
      <c r="C16" s="270"/>
      <c r="D16" s="270"/>
      <c r="E16" s="270"/>
      <c r="F16" s="270"/>
      <c r="G16" s="271"/>
      <c r="H16" s="19"/>
      <c r="I16" s="272" t="s">
        <v>31</v>
      </c>
      <c r="J16" s="272"/>
      <c r="K16" s="19"/>
      <c r="L16" s="24" t="s">
        <v>24</v>
      </c>
      <c r="M16" s="25">
        <f>$C$5*C6/C8</f>
        <v>45</v>
      </c>
      <c r="N16" s="20"/>
      <c r="O16" s="20"/>
      <c r="P16" s="20"/>
      <c r="Q16" s="20"/>
    </row>
    <row r="17" spans="2:18">
      <c r="B17" s="13" t="s">
        <v>14</v>
      </c>
      <c r="C17" s="13" t="s">
        <v>9</v>
      </c>
      <c r="D17" s="13" t="s">
        <v>10</v>
      </c>
      <c r="E17" s="13" t="s">
        <v>14</v>
      </c>
      <c r="F17" s="13" t="s">
        <v>16</v>
      </c>
      <c r="G17" s="13"/>
      <c r="H17" s="19"/>
      <c r="I17" s="23" t="s">
        <v>42</v>
      </c>
      <c r="J17" s="6">
        <f>C10+1</f>
        <v>48817</v>
      </c>
      <c r="K17" s="19"/>
      <c r="L17" s="23" t="s">
        <v>25</v>
      </c>
      <c r="M17" s="28">
        <f>Bond!C20</f>
        <v>0.13682007850152389</v>
      </c>
      <c r="N17" s="20"/>
      <c r="O17" s="20"/>
      <c r="P17" s="20"/>
      <c r="Q17" s="20"/>
    </row>
    <row r="18" spans="2:18">
      <c r="B18" s="2" t="s">
        <v>15</v>
      </c>
      <c r="C18" s="2" t="str">
        <f>IFERROR(VLOOKUP(ROWS($B$18:B18),CouponDates!$A:$AV,MATCH($C$9,CouponDates!$1:$1,0),0),"")</f>
        <v>1 Shrawan 2076</v>
      </c>
      <c r="D18" s="6">
        <f ca="1">IFERROR(VLOOKUP($C18,'Date Reference'!$B:$C,2,0),"")</f>
        <v>43663</v>
      </c>
      <c r="E18" s="17" t="str">
        <f ca="1">IF(D18&lt;$C$10,IF($C$3&lt;43480,$C$5*$C$6/$C$8,IF($C$3&lt;D18,$C$5*$C$6*(D18-$C$3)/365,"Past Date")),"N/A")</f>
        <v>Past Date</v>
      </c>
      <c r="F18" s="17">
        <f ca="1">IF(Bond!$B$2&lt;D18,E18,0)</f>
        <v>0</v>
      </c>
      <c r="G18" s="18">
        <f t="shared" ref="G18:G81" ca="1" si="0">IF(F18=0,G17+1,0)</f>
        <v>1</v>
      </c>
      <c r="H18" s="9"/>
      <c r="I18" s="29" t="s">
        <v>35</v>
      </c>
      <c r="J18" s="18">
        <f ca="1">J17-M19</f>
        <v>3652</v>
      </c>
      <c r="K18" s="9"/>
      <c r="L18" s="23" t="s">
        <v>26</v>
      </c>
      <c r="M18" s="26">
        <f>(1*(1+M17))^(1/C8)-1</f>
        <v>6.6217650623700663E-2</v>
      </c>
      <c r="N18" s="20"/>
      <c r="O18" s="20"/>
      <c r="P18" s="20"/>
      <c r="Q18" s="20"/>
    </row>
    <row r="19" spans="2:18">
      <c r="B19" s="2" t="s">
        <v>15</v>
      </c>
      <c r="C19" s="2" t="str">
        <f>IFERROR(VLOOKUP(ROWS($B$18:B19),CouponDates!$A:$AV,MATCH($C$9,CouponDates!$1:$1,0),0),"")</f>
        <v>1 Magh 2076</v>
      </c>
      <c r="D19" s="6">
        <f ca="1">IFERROR(VLOOKUP($C19,'Date Reference'!$B:$C,2,0),"")</f>
        <v>43845</v>
      </c>
      <c r="E19" s="17" t="str">
        <f ca="1">IF(D19="","N/A",IF(D19&lt;$C$10,IF($C$3&lt;D18,$C$5*$C$6/$C$8,IF($C$3&lt;D19,$C$5*$C$6*(D19-$C$3)/365,"Past Date")),"N/A"))</f>
        <v>Past Date</v>
      </c>
      <c r="F19" s="17">
        <f ca="1">IF(Bond!$B$2&lt;D19,E19,0)</f>
        <v>0</v>
      </c>
      <c r="G19" s="18">
        <f t="shared" ca="1" si="0"/>
        <v>2</v>
      </c>
      <c r="H19" s="9"/>
      <c r="I19" s="18" t="s">
        <v>33</v>
      </c>
      <c r="J19" s="18">
        <f ca="1">$J$17-$M$20</f>
        <v>41</v>
      </c>
      <c r="K19" s="9"/>
      <c r="L19" s="23" t="s">
        <v>21</v>
      </c>
      <c r="M19" s="6">
        <f ca="1">MAX(IF(Bond!$B$2&lt;$D$18,$C$3,INDEX($D$18:$D$1048576,MATCH(MAX($G$18:$G$1048576),$G$18:$G$1048576,0))),C3)</f>
        <v>45165</v>
      </c>
      <c r="N19" s="20"/>
      <c r="O19" s="20"/>
      <c r="P19" s="20"/>
      <c r="Q19" s="20"/>
    </row>
    <row r="20" spans="2:18">
      <c r="B20" s="2" t="s">
        <v>15</v>
      </c>
      <c r="C20" s="2" t="str">
        <f>IFERROR(VLOOKUP(ROWS($B$18:B20),CouponDates!$A:$AV,MATCH($C$9,CouponDates!$1:$1,0),0),"")</f>
        <v>1 Shrawan 2077</v>
      </c>
      <c r="D20" s="6">
        <f ca="1">IFERROR(VLOOKUP($C20,'Date Reference'!$B:$C,2,0),"")</f>
        <v>44028</v>
      </c>
      <c r="E20" s="17" t="str">
        <f t="shared" ref="E20:E83" ca="1" si="1">IF(D20="","N/A",IF(D20&lt;$C$10,IF($C$3&lt;D19,$C$5*$C$6/$C$8,IF($C$3&lt;D20,$C$5*$C$6*(D20-$C$3)/365,"Past Date")),"N/A"))</f>
        <v>Past Date</v>
      </c>
      <c r="F20" s="17">
        <f ca="1">IF(Bond!$B$2&lt;D20,E20,0)</f>
        <v>0</v>
      </c>
      <c r="G20" s="18">
        <f t="shared" ca="1" si="0"/>
        <v>3</v>
      </c>
      <c r="H20" s="9"/>
      <c r="I20" s="18" t="s">
        <v>32</v>
      </c>
      <c r="J20" s="17">
        <f ca="1">C8*$M$16*($J$17-$M$20)/365</f>
        <v>10.109589041095891</v>
      </c>
      <c r="K20" s="9"/>
      <c r="L20" s="23" t="s">
        <v>30</v>
      </c>
      <c r="M20" s="6">
        <f ca="1">INDEX($D$17:$D$1048576,COUNTIF($E$17:$E$1048576,"&gt;0")+COUNTIF($E$17:$E$1048576,"Past Date")+1)</f>
        <v>48776</v>
      </c>
      <c r="N20" s="20"/>
      <c r="O20" s="20"/>
      <c r="P20" s="20"/>
      <c r="Q20" s="20"/>
    </row>
    <row r="21" spans="2:18">
      <c r="B21" s="2" t="s">
        <v>15</v>
      </c>
      <c r="C21" s="2" t="str">
        <f>IFERROR(VLOOKUP(ROWS($B$18:B21),CouponDates!$A:$AV,MATCH($C$9,CouponDates!$1:$1,0),0),"")</f>
        <v>1 Magh 2077</v>
      </c>
      <c r="D21" s="6">
        <f ca="1">IFERROR(VLOOKUP($C21,'Date Reference'!$B:$C,2,0),"")</f>
        <v>44210</v>
      </c>
      <c r="E21" s="17" t="str">
        <f t="shared" ca="1" si="1"/>
        <v>Past Date</v>
      </c>
      <c r="F21" s="17">
        <f ca="1">IF(Bond!$B$2&lt;D21,E21,0)</f>
        <v>0</v>
      </c>
      <c r="G21" s="18">
        <f t="shared" ca="1" si="0"/>
        <v>4</v>
      </c>
      <c r="H21" s="9"/>
      <c r="I21" s="18" t="s">
        <v>2</v>
      </c>
      <c r="J21" s="17">
        <f>C5</f>
        <v>1000</v>
      </c>
      <c r="K21" s="9"/>
      <c r="L21" s="23" t="s">
        <v>18</v>
      </c>
      <c r="M21" s="18">
        <f ca="1">Bond!$B$2-M19+1</f>
        <v>92</v>
      </c>
      <c r="N21" s="20"/>
      <c r="O21" s="20"/>
      <c r="P21" s="20"/>
      <c r="Q21" s="20"/>
    </row>
    <row r="22" spans="2:18">
      <c r="B22" s="2" t="s">
        <v>15</v>
      </c>
      <c r="C22" s="2" t="str">
        <f>IFERROR(VLOOKUP(ROWS($B$18:B22),CouponDates!$A:$AV,MATCH($C$9,CouponDates!$1:$1,0),0),"")</f>
        <v>1 Shrawan 2078</v>
      </c>
      <c r="D22" s="6">
        <f ca="1">IFERROR(VLOOKUP($C22,'Date Reference'!$B:$C,2,0),"")</f>
        <v>44393</v>
      </c>
      <c r="E22" s="17" t="str">
        <f t="shared" ca="1" si="1"/>
        <v>Past Date</v>
      </c>
      <c r="F22" s="17">
        <f ca="1">IF(Bond!$B$2&lt;D22,E22,0)</f>
        <v>0</v>
      </c>
      <c r="G22" s="18">
        <f t="shared" ca="1" si="0"/>
        <v>5</v>
      </c>
      <c r="H22" s="9"/>
      <c r="I22" s="30" t="s">
        <v>34</v>
      </c>
      <c r="J22" s="17">
        <f ca="1">SUM(J20:J21)</f>
        <v>1010.1095890410959</v>
      </c>
      <c r="K22" s="9"/>
      <c r="L22" s="23" t="s">
        <v>20</v>
      </c>
      <c r="M22" s="18">
        <f ca="1">COUNTIF(F:F,"&gt;0")</f>
        <v>20</v>
      </c>
      <c r="N22" s="20"/>
      <c r="O22" s="20"/>
      <c r="P22" s="20"/>
      <c r="Q22" s="20"/>
    </row>
    <row r="23" spans="2:18">
      <c r="B23" s="2" t="s">
        <v>15</v>
      </c>
      <c r="C23" s="2" t="str">
        <f>IFERROR(VLOOKUP(ROWS($B$18:B23),CouponDates!$A:$AV,MATCH($C$9,CouponDates!$1:$1,0),0),"")</f>
        <v>1 Magh 2078</v>
      </c>
      <c r="D23" s="6">
        <f ca="1">IFERROR(VLOOKUP($C23,'Date Reference'!$B:$C,2,0),"")</f>
        <v>44576</v>
      </c>
      <c r="E23" s="17" t="str">
        <f t="shared" ca="1" si="1"/>
        <v>Past Date</v>
      </c>
      <c r="F23" s="17">
        <f ca="1">IF(Bond!$B$2&lt;D23,E23,0)</f>
        <v>0</v>
      </c>
      <c r="G23" s="18">
        <f t="shared" ca="1" si="0"/>
        <v>6</v>
      </c>
      <c r="H23" s="9"/>
      <c r="J23" s="9"/>
      <c r="K23" s="9"/>
      <c r="L23" s="23" t="s">
        <v>29</v>
      </c>
      <c r="M23" s="15">
        <f ca="1">((1-(1/((1+M18)^M22)))/M18)*M16</f>
        <v>491.07275925799559</v>
      </c>
      <c r="P23" s="20"/>
      <c r="Q23" s="20"/>
    </row>
    <row r="24" spans="2:18">
      <c r="B24" s="2" t="s">
        <v>15</v>
      </c>
      <c r="C24" s="2" t="str">
        <f>IFERROR(VLOOKUP(ROWS($B$18:B24),CouponDates!$A:$AV,MATCH($C$9,CouponDates!$1:$1,0),0),"")</f>
        <v>1 Shrawan 2079</v>
      </c>
      <c r="D24" s="6">
        <f ca="1">IFERROR(VLOOKUP($C24,'Date Reference'!$B:$C,2,0),"")</f>
        <v>44759</v>
      </c>
      <c r="E24" s="17" t="str">
        <f t="shared" ca="1" si="1"/>
        <v>Past Date</v>
      </c>
      <c r="F24" s="17">
        <f ca="1">IF(Bond!$B$2&lt;D24,E24,0)</f>
        <v>0</v>
      </c>
      <c r="G24" s="18">
        <f t="shared" ca="1" si="0"/>
        <v>7</v>
      </c>
      <c r="H24" s="9"/>
      <c r="I24" s="9"/>
      <c r="J24" s="9"/>
      <c r="K24" s="9"/>
      <c r="L24" s="23" t="s">
        <v>22</v>
      </c>
      <c r="M24" s="17">
        <f ca="1">J22/((1+M17)^(J18/365))</f>
        <v>279.99222955574481</v>
      </c>
      <c r="P24" s="20"/>
      <c r="Q24" s="20"/>
    </row>
    <row r="25" spans="2:18">
      <c r="B25" s="2" t="s">
        <v>15</v>
      </c>
      <c r="C25" s="2" t="str">
        <f>IFERROR(VLOOKUP(ROWS($B$18:B25),CouponDates!$A:$AV,MATCH($C$9,CouponDates!$1:$1,0),0),"")</f>
        <v>1 Magh 2079</v>
      </c>
      <c r="D25" s="6">
        <f ca="1">IFERROR(VLOOKUP($C25,'Date Reference'!$B:$C,2,0),"")</f>
        <v>44941</v>
      </c>
      <c r="E25" s="17" t="str">
        <f t="shared" ca="1" si="1"/>
        <v>Past Date</v>
      </c>
      <c r="F25" s="17">
        <f ca="1">IF(Bond!$B$2&lt;D25,E25,0)</f>
        <v>0</v>
      </c>
      <c r="G25" s="18">
        <f t="shared" ca="1" si="0"/>
        <v>8</v>
      </c>
      <c r="H25" s="9"/>
      <c r="I25" s="9"/>
      <c r="J25" s="9"/>
      <c r="K25" s="9"/>
      <c r="L25" s="23" t="s">
        <v>23</v>
      </c>
      <c r="M25" s="15">
        <f ca="1">SUM(M23:M24)</f>
        <v>771.06498881374046</v>
      </c>
      <c r="P25" s="20"/>
      <c r="Q25" s="20"/>
    </row>
    <row r="26" spans="2:18">
      <c r="B26" s="2" t="s">
        <v>15</v>
      </c>
      <c r="C26" s="2" t="str">
        <f>IFERROR(VLOOKUP(ROWS($B$18:B26),CouponDates!$A:$AV,MATCH($C$9,CouponDates!$1:$1,0),0),"")</f>
        <v>1 Shrawan 2080</v>
      </c>
      <c r="D26" s="6">
        <f ca="1">IFERROR(VLOOKUP($C26,'Date Reference'!$B:$C,2,0),"")</f>
        <v>45124</v>
      </c>
      <c r="E26" s="17" t="str">
        <f t="shared" ca="1" si="1"/>
        <v>Past Date</v>
      </c>
      <c r="F26" s="17">
        <f ca="1">IF(Bond!$B$2&lt;D26,E26,0)</f>
        <v>0</v>
      </c>
      <c r="G26" s="18">
        <f t="shared" ca="1" si="0"/>
        <v>9</v>
      </c>
      <c r="H26" s="9"/>
      <c r="I26" s="9"/>
      <c r="J26" s="9"/>
      <c r="K26" s="9"/>
      <c r="L26" s="199" t="s">
        <v>27</v>
      </c>
      <c r="M26" s="200">
        <f ca="1">ROUND($M$25*(1+$M$17)^($M$21/365),2)</f>
        <v>796.39</v>
      </c>
      <c r="Q26" s="20"/>
    </row>
    <row r="27" spans="2:18">
      <c r="B27" s="2" t="s">
        <v>15</v>
      </c>
      <c r="C27" s="2" t="str">
        <f>IFERROR(VLOOKUP(ROWS($B$18:B27),CouponDates!$A:$AV,MATCH($C$9,CouponDates!$1:$1,0),0),"")</f>
        <v>1 Magh 2080</v>
      </c>
      <c r="D27" s="6">
        <f ca="1">IFERROR(VLOOKUP($C27,'Date Reference'!$B:$C,2,0),"")</f>
        <v>45306</v>
      </c>
      <c r="E27" s="17">
        <f t="shared" ca="1" si="1"/>
        <v>34.767123287671232</v>
      </c>
      <c r="F27" s="17">
        <f ca="1">IF(Bond!$B$2&lt;D27,E27,0)</f>
        <v>34.767123287671232</v>
      </c>
      <c r="G27" s="18">
        <f t="shared" ca="1" si="0"/>
        <v>0</v>
      </c>
      <c r="H27" s="9"/>
      <c r="I27" s="9"/>
      <c r="J27" s="9"/>
      <c r="K27" s="9"/>
      <c r="L27" s="24" t="s">
        <v>17</v>
      </c>
      <c r="M27" s="15">
        <f ca="1">($C$5*$C$6)*M21/365</f>
        <v>22.684931506849313</v>
      </c>
      <c r="Q27" s="20"/>
    </row>
    <row r="28" spans="2:18">
      <c r="B28" s="2" t="s">
        <v>15</v>
      </c>
      <c r="C28" s="2" t="str">
        <f>IFERROR(VLOOKUP(ROWS($B$18:B28),CouponDates!$A:$AV,MATCH($C$9,CouponDates!$1:$1,0),0),"")</f>
        <v>1 Shrawan 2081</v>
      </c>
      <c r="D28" s="6">
        <f ca="1">IFERROR(VLOOKUP($C28,'Date Reference'!$B:$C,2,0),"")</f>
        <v>45489</v>
      </c>
      <c r="E28" s="17">
        <f t="shared" ca="1" si="1"/>
        <v>45</v>
      </c>
      <c r="F28" s="17">
        <f ca="1">IF(Bond!$B$2&lt;D28,E28,0)</f>
        <v>45</v>
      </c>
      <c r="G28" s="18">
        <f t="shared" ca="1" si="0"/>
        <v>0</v>
      </c>
      <c r="H28" s="9"/>
      <c r="I28" s="9"/>
      <c r="J28" s="9"/>
      <c r="K28" s="9"/>
      <c r="L28" s="23" t="s">
        <v>28</v>
      </c>
      <c r="M28" s="15">
        <f ca="1">M26-M27</f>
        <v>773.70506849315063</v>
      </c>
    </row>
    <row r="29" spans="2:18">
      <c r="B29" s="2" t="s">
        <v>15</v>
      </c>
      <c r="C29" s="2" t="str">
        <f>IFERROR(VLOOKUP(ROWS($B$18:B29),CouponDates!$A:$AV,MATCH($C$9,CouponDates!$1:$1,0),0),"")</f>
        <v>1 Magh 2081</v>
      </c>
      <c r="D29" s="6">
        <f ca="1">IFERROR(VLOOKUP($C29,'Date Reference'!$B:$C,2,0),"")</f>
        <v>45671</v>
      </c>
      <c r="E29" s="17">
        <f t="shared" ca="1" si="1"/>
        <v>45</v>
      </c>
      <c r="F29" s="17">
        <f ca="1">IF(Bond!$B$2&lt;D29,E29,0)</f>
        <v>45</v>
      </c>
      <c r="G29" s="18">
        <f t="shared" ca="1" si="0"/>
        <v>0</v>
      </c>
      <c r="H29" s="9"/>
      <c r="I29" s="9"/>
      <c r="J29" s="9"/>
      <c r="K29" s="9"/>
      <c r="L29" s="21"/>
      <c r="M29" s="20"/>
    </row>
    <row r="30" spans="2:18">
      <c r="B30" s="2" t="s">
        <v>15</v>
      </c>
      <c r="C30" s="2" t="str">
        <f>IFERROR(VLOOKUP(ROWS($B$18:B30),CouponDates!$A:$AV,MATCH($C$9,CouponDates!$1:$1,0),0),"")</f>
        <v>1 Shrawan 2082</v>
      </c>
      <c r="D30" s="6">
        <f ca="1">IFERROR(VLOOKUP($C30,'Date Reference'!$B:$C,2,0),"")</f>
        <v>45854</v>
      </c>
      <c r="E30" s="17">
        <f t="shared" ca="1" si="1"/>
        <v>45</v>
      </c>
      <c r="F30" s="17">
        <f ca="1">IF(Bond!$B$2&lt;D30,E30,0)</f>
        <v>45</v>
      </c>
      <c r="G30" s="18">
        <f t="shared" ca="1" si="0"/>
        <v>0</v>
      </c>
      <c r="H30" s="9"/>
      <c r="I30" s="9"/>
      <c r="J30" s="9"/>
      <c r="K30" s="9"/>
      <c r="L30" s="21"/>
      <c r="M30" s="20"/>
      <c r="R30" s="20"/>
    </row>
    <row r="31" spans="2:18">
      <c r="B31" s="2" t="s">
        <v>15</v>
      </c>
      <c r="C31" s="2" t="str">
        <f>IFERROR(VLOOKUP(ROWS($B$18:B31),CouponDates!$A:$AV,MATCH($C$9,CouponDates!$1:$1,0),0),"")</f>
        <v>1 Magh 2082</v>
      </c>
      <c r="D31" s="6">
        <f ca="1">IFERROR(VLOOKUP($C31,'Date Reference'!$B:$C,2,0),"")</f>
        <v>46036</v>
      </c>
      <c r="E31" s="17">
        <f t="shared" ca="1" si="1"/>
        <v>45</v>
      </c>
      <c r="F31" s="17">
        <f ca="1">IF(Bond!$B$2&lt;D31,E31,0)</f>
        <v>45</v>
      </c>
      <c r="G31" s="18">
        <f t="shared" ca="1" si="0"/>
        <v>0</v>
      </c>
      <c r="H31" s="9"/>
      <c r="I31" s="9"/>
      <c r="J31" s="9"/>
      <c r="K31" s="9"/>
      <c r="L31"/>
      <c r="R31" s="20"/>
    </row>
    <row r="32" spans="2:18">
      <c r="B32" s="2" t="s">
        <v>15</v>
      </c>
      <c r="C32" s="2" t="str">
        <f>IFERROR(VLOOKUP(ROWS($B$18:B32),CouponDates!$A:$AV,MATCH($C$9,CouponDates!$1:$1,0),0),"")</f>
        <v>1 Shrawan 2083</v>
      </c>
      <c r="D32" s="6">
        <f ca="1">IFERROR(VLOOKUP($C32,'Date Reference'!$B:$C,2,0),"")</f>
        <v>46220</v>
      </c>
      <c r="E32" s="17">
        <f t="shared" ca="1" si="1"/>
        <v>45</v>
      </c>
      <c r="F32" s="17">
        <f ca="1">IF(Bond!$B$2&lt;D32,E32,0)</f>
        <v>45</v>
      </c>
      <c r="G32" s="18">
        <f t="shared" ca="1" si="0"/>
        <v>0</v>
      </c>
      <c r="H32" s="9"/>
      <c r="I32" s="9"/>
      <c r="J32" s="9"/>
      <c r="K32" s="9"/>
      <c r="M32" s="16"/>
      <c r="R32" s="20"/>
    </row>
    <row r="33" spans="2:13">
      <c r="B33" s="2" t="s">
        <v>15</v>
      </c>
      <c r="C33" s="2" t="str">
        <f>IFERROR(VLOOKUP(ROWS($B$18:B33),CouponDates!$A:$AV,MATCH($C$9,CouponDates!$1:$1,0),0),"")</f>
        <v>1 Magh 2083</v>
      </c>
      <c r="D33" s="6">
        <f ca="1">IFERROR(VLOOKUP($C33,'Date Reference'!$B:$C,2,0),"")</f>
        <v>46401</v>
      </c>
      <c r="E33" s="17">
        <f t="shared" ca="1" si="1"/>
        <v>45</v>
      </c>
      <c r="F33" s="17">
        <f ca="1">IF(Bond!$B$2&lt;D33,E33,0)</f>
        <v>45</v>
      </c>
      <c r="G33" s="18">
        <f t="shared" ca="1" si="0"/>
        <v>0</v>
      </c>
      <c r="H33" s="9"/>
      <c r="I33" s="9"/>
      <c r="J33" s="9"/>
      <c r="K33" s="9"/>
      <c r="M33" s="16"/>
    </row>
    <row r="34" spans="2:13">
      <c r="B34" s="2" t="s">
        <v>15</v>
      </c>
      <c r="C34" s="2" t="str">
        <f>IFERROR(VLOOKUP(ROWS($B$18:B34),CouponDates!$A:$AV,MATCH($C$9,CouponDates!$1:$1,0),0),"")</f>
        <v>1 Shrawan 2084</v>
      </c>
      <c r="D34" s="6">
        <f ca="1">IFERROR(VLOOKUP($C34,'Date Reference'!$B:$C,2,0),"")</f>
        <v>46585</v>
      </c>
      <c r="E34" s="17">
        <f t="shared" ca="1" si="1"/>
        <v>45</v>
      </c>
      <c r="F34" s="17">
        <f ca="1">IF(Bond!$B$2&lt;D34,E34,0)</f>
        <v>45</v>
      </c>
      <c r="G34" s="18">
        <f t="shared" ca="1" si="0"/>
        <v>0</v>
      </c>
      <c r="H34" s="9"/>
      <c r="I34" s="9"/>
      <c r="J34" s="9"/>
      <c r="K34" s="9"/>
      <c r="M34" s="16"/>
    </row>
    <row r="35" spans="2:13">
      <c r="B35" s="2" t="s">
        <v>15</v>
      </c>
      <c r="C35" s="2" t="str">
        <f>IFERROR(VLOOKUP(ROWS($B$18:B35),CouponDates!$A:$AV,MATCH($C$9,CouponDates!$1:$1,0),0),"")</f>
        <v>1 Magh 2084</v>
      </c>
      <c r="D35" s="6">
        <f ca="1">IFERROR(VLOOKUP($C35,'Date Reference'!$B:$C,2,0),"")</f>
        <v>46766</v>
      </c>
      <c r="E35" s="17">
        <f t="shared" ca="1" si="1"/>
        <v>45</v>
      </c>
      <c r="F35" s="17">
        <f ca="1">IF(Bond!$B$2&lt;D35,E35,0)</f>
        <v>45</v>
      </c>
      <c r="G35" s="18">
        <f t="shared" ca="1" si="0"/>
        <v>0</v>
      </c>
      <c r="H35" s="9"/>
      <c r="I35" s="9"/>
      <c r="J35" s="9"/>
      <c r="K35" s="9"/>
      <c r="M35" s="16"/>
    </row>
    <row r="36" spans="2:13">
      <c r="B36" s="2" t="s">
        <v>15</v>
      </c>
      <c r="C36" s="2" t="str">
        <f>IFERROR(VLOOKUP(ROWS($B$18:B36),CouponDates!$A:$AV,MATCH($C$9,CouponDates!$1:$1,0),0),"")</f>
        <v>1 Shrawan 2085</v>
      </c>
      <c r="D36" s="6">
        <f ca="1">IFERROR(VLOOKUP($C36,'Date Reference'!$B:$C,2,0),"")</f>
        <v>46950</v>
      </c>
      <c r="E36" s="17">
        <f t="shared" ca="1" si="1"/>
        <v>45</v>
      </c>
      <c r="F36" s="17">
        <f ca="1">IF(Bond!$B$2&lt;D36,E36,0)</f>
        <v>45</v>
      </c>
      <c r="G36" s="18">
        <f t="shared" ca="1" si="0"/>
        <v>0</v>
      </c>
      <c r="H36" s="9"/>
      <c r="I36" s="9"/>
      <c r="J36" s="9"/>
      <c r="K36" s="9"/>
      <c r="M36" s="16"/>
    </row>
    <row r="37" spans="2:13">
      <c r="B37" s="2" t="s">
        <v>15</v>
      </c>
      <c r="C37" s="2" t="str">
        <f>IFERROR(VLOOKUP(ROWS($B$18:B37),CouponDates!$A:$AV,MATCH($C$9,CouponDates!$1:$1,0),0),"")</f>
        <v>1 Magh 2085</v>
      </c>
      <c r="D37" s="6">
        <f ca="1">IFERROR(VLOOKUP($C37,'Date Reference'!$B:$C,2,0),"")</f>
        <v>47132</v>
      </c>
      <c r="E37" s="17">
        <f t="shared" ca="1" si="1"/>
        <v>45</v>
      </c>
      <c r="F37" s="17">
        <f ca="1">IF(Bond!$B$2&lt;D37,E37,0)</f>
        <v>45</v>
      </c>
      <c r="G37" s="18">
        <f t="shared" ca="1" si="0"/>
        <v>0</v>
      </c>
      <c r="H37" s="9"/>
      <c r="I37" s="9"/>
      <c r="J37" s="9"/>
      <c r="K37" s="9"/>
      <c r="M37" s="16"/>
    </row>
    <row r="38" spans="2:13">
      <c r="B38" s="2" t="s">
        <v>15</v>
      </c>
      <c r="C38" s="2" t="str">
        <f>IFERROR(VLOOKUP(ROWS($B$18:B38),CouponDates!$A:$AV,MATCH($C$9,CouponDates!$1:$1,0),0),"")</f>
        <v>1 Shrawan 2086</v>
      </c>
      <c r="D38" s="6">
        <f ca="1">IFERROR(VLOOKUP($C38,'Date Reference'!$B:$C,2,0),"")</f>
        <v>47315</v>
      </c>
      <c r="E38" s="17">
        <f t="shared" ca="1" si="1"/>
        <v>45</v>
      </c>
      <c r="F38" s="17">
        <f ca="1">IF(Bond!$B$2&lt;D38,E38,0)</f>
        <v>45</v>
      </c>
      <c r="G38" s="18">
        <f t="shared" ca="1" si="0"/>
        <v>0</v>
      </c>
      <c r="H38" s="9"/>
      <c r="I38" s="9"/>
      <c r="J38" s="9"/>
      <c r="K38" s="9"/>
      <c r="M38" s="16"/>
    </row>
    <row r="39" spans="2:13">
      <c r="B39" s="2" t="s">
        <v>15</v>
      </c>
      <c r="C39" s="2" t="str">
        <f>IFERROR(VLOOKUP(ROWS($B$18:B39),CouponDates!$A:$AV,MATCH($C$9,CouponDates!$1:$1,0),0),"")</f>
        <v>1 Magh 2086</v>
      </c>
      <c r="D39" s="6">
        <f ca="1">IFERROR(VLOOKUP($C39,'Date Reference'!$B:$C,2,0),"")</f>
        <v>47497</v>
      </c>
      <c r="E39" s="17">
        <f t="shared" ca="1" si="1"/>
        <v>45</v>
      </c>
      <c r="F39" s="17">
        <f ca="1">IF(Bond!$B$2&lt;D39,E39,0)</f>
        <v>45</v>
      </c>
      <c r="G39" s="18">
        <f t="shared" ca="1" si="0"/>
        <v>0</v>
      </c>
      <c r="H39" s="9"/>
      <c r="I39" s="9"/>
      <c r="J39" s="9"/>
      <c r="K39" s="9"/>
      <c r="M39" s="16"/>
    </row>
    <row r="40" spans="2:13">
      <c r="B40" s="2" t="s">
        <v>15</v>
      </c>
      <c r="C40" s="2" t="str">
        <f>IFERROR(VLOOKUP(ROWS($B$18:B40),CouponDates!$A:$AV,MATCH($C$9,CouponDates!$1:$1,0),0),"")</f>
        <v>1 Shrawan 2087</v>
      </c>
      <c r="D40" s="6">
        <f ca="1">IFERROR(VLOOKUP($C40,'Date Reference'!$B:$C,2,0),"")</f>
        <v>47681</v>
      </c>
      <c r="E40" s="17">
        <f t="shared" ca="1" si="1"/>
        <v>45</v>
      </c>
      <c r="F40" s="17">
        <f ca="1">IF(Bond!$B$2&lt;D40,E40,0)</f>
        <v>45</v>
      </c>
      <c r="G40" s="18">
        <f t="shared" ca="1" si="0"/>
        <v>0</v>
      </c>
      <c r="H40" s="9"/>
      <c r="I40" s="9"/>
      <c r="J40" s="9"/>
      <c r="K40" s="9"/>
    </row>
    <row r="41" spans="2:13">
      <c r="B41" s="2" t="s">
        <v>15</v>
      </c>
      <c r="C41" s="2" t="str">
        <f>IFERROR(VLOOKUP(ROWS($B$18:B41),CouponDates!$A:$AV,MATCH($C$9,CouponDates!$1:$1,0),0),"")</f>
        <v>1 Magh 2087</v>
      </c>
      <c r="D41" s="6">
        <f ca="1">IFERROR(VLOOKUP($C41,'Date Reference'!$B:$C,2,0),"")</f>
        <v>47863</v>
      </c>
      <c r="E41" s="17">
        <f t="shared" ca="1" si="1"/>
        <v>45</v>
      </c>
      <c r="F41" s="17">
        <f ca="1">IF(Bond!$B$2&lt;D41,E41,0)</f>
        <v>45</v>
      </c>
      <c r="G41" s="18">
        <f t="shared" ca="1" si="0"/>
        <v>0</v>
      </c>
      <c r="H41" s="9"/>
      <c r="I41" s="9"/>
      <c r="J41" s="9"/>
      <c r="K41" s="9"/>
    </row>
    <row r="42" spans="2:13">
      <c r="B42" s="2" t="s">
        <v>15</v>
      </c>
      <c r="C42" s="2" t="str">
        <f>IFERROR(VLOOKUP(ROWS($B$18:B42),CouponDates!$A:$AV,MATCH($C$9,CouponDates!$1:$1,0),0),"")</f>
        <v>1 Shrawan 2088</v>
      </c>
      <c r="D42" s="6">
        <f ca="1">IFERROR(VLOOKUP($C42,'Date Reference'!$B:$C,2,0),"")</f>
        <v>48046</v>
      </c>
      <c r="E42" s="17">
        <f t="shared" ca="1" si="1"/>
        <v>45</v>
      </c>
      <c r="F42" s="17">
        <f ca="1">IF(Bond!$B$2&lt;D42,E42,0)</f>
        <v>45</v>
      </c>
      <c r="G42" s="18">
        <f t="shared" ca="1" si="0"/>
        <v>0</v>
      </c>
      <c r="H42" s="9"/>
      <c r="I42" s="9"/>
      <c r="J42" s="9"/>
      <c r="K42" s="9"/>
    </row>
    <row r="43" spans="2:13">
      <c r="B43" s="2" t="s">
        <v>15</v>
      </c>
      <c r="C43" s="2" t="str">
        <f>IFERROR(VLOOKUP(ROWS($B$18:B43),CouponDates!$A:$AV,MATCH($C$9,CouponDates!$1:$1,0),0),"")</f>
        <v>1 Magh 2088</v>
      </c>
      <c r="D43" s="6">
        <f ca="1">IFERROR(VLOOKUP($C43,'Date Reference'!$B:$C,2,0),"")</f>
        <v>48228</v>
      </c>
      <c r="E43" s="17">
        <f t="shared" ca="1" si="1"/>
        <v>45</v>
      </c>
      <c r="F43" s="17">
        <f ca="1">IF(Bond!$B$2&lt;D43,E43,0)</f>
        <v>45</v>
      </c>
      <c r="G43" s="18">
        <f t="shared" ca="1" si="0"/>
        <v>0</v>
      </c>
      <c r="H43" s="9"/>
      <c r="I43" s="9"/>
      <c r="J43" s="9"/>
      <c r="K43" s="9"/>
    </row>
    <row r="44" spans="2:13">
      <c r="B44" s="2" t="s">
        <v>15</v>
      </c>
      <c r="C44" s="2" t="str">
        <f>IFERROR(VLOOKUP(ROWS($B$18:B44),CouponDates!$A:$AV,MATCH($C$9,CouponDates!$1:$1,0),0),"")</f>
        <v>1 Shrawan 2089</v>
      </c>
      <c r="D44" s="6">
        <f ca="1">IFERROR(VLOOKUP($C44,'Date Reference'!$B:$C,2,0),"")</f>
        <v>48411</v>
      </c>
      <c r="E44" s="17">
        <f t="shared" ca="1" si="1"/>
        <v>45</v>
      </c>
      <c r="F44" s="17">
        <f ca="1">IF(Bond!$B$2&lt;D44,E44,0)</f>
        <v>45</v>
      </c>
      <c r="G44" s="18">
        <f t="shared" ca="1" si="0"/>
        <v>0</v>
      </c>
      <c r="H44" s="9"/>
      <c r="I44" s="9"/>
      <c r="J44" s="9"/>
      <c r="K44" s="9"/>
    </row>
    <row r="45" spans="2:13">
      <c r="B45" s="2" t="s">
        <v>15</v>
      </c>
      <c r="C45" s="2" t="str">
        <f>IFERROR(VLOOKUP(ROWS($B$18:B45),CouponDates!$A:$AV,MATCH($C$9,CouponDates!$1:$1,0),0),"")</f>
        <v>1 Magh 2089</v>
      </c>
      <c r="D45" s="6">
        <f ca="1">IFERROR(VLOOKUP($C45,'Date Reference'!$B:$C,2,0),"")</f>
        <v>48593</v>
      </c>
      <c r="E45" s="17">
        <f t="shared" ca="1" si="1"/>
        <v>45</v>
      </c>
      <c r="F45" s="17">
        <f ca="1">IF(Bond!$B$2&lt;D45,E45,0)</f>
        <v>45</v>
      </c>
      <c r="G45" s="18">
        <f t="shared" ca="1" si="0"/>
        <v>0</v>
      </c>
      <c r="H45" s="9"/>
      <c r="I45" s="9"/>
      <c r="J45" s="9"/>
      <c r="K45" s="9"/>
    </row>
    <row r="46" spans="2:13">
      <c r="B46" s="2" t="s">
        <v>15</v>
      </c>
      <c r="C46" s="2" t="str">
        <f>IFERROR(VLOOKUP(ROWS($B$18:B46),CouponDates!$A:$AV,MATCH($C$9,CouponDates!$1:$1,0),0),"")</f>
        <v>1 Shrawan 2090</v>
      </c>
      <c r="D46" s="6">
        <f ca="1">IFERROR(VLOOKUP($C46,'Date Reference'!$B:$C,2,0),"")</f>
        <v>48776</v>
      </c>
      <c r="E46" s="17">
        <f t="shared" ca="1" si="1"/>
        <v>45</v>
      </c>
      <c r="F46" s="17">
        <f ca="1">IF(Bond!$B$2&lt;D46,E46,0)</f>
        <v>45</v>
      </c>
      <c r="G46" s="18">
        <f t="shared" ca="1" si="0"/>
        <v>0</v>
      </c>
      <c r="H46" s="9"/>
      <c r="I46" s="9"/>
      <c r="J46" s="9"/>
      <c r="K46" s="9"/>
    </row>
    <row r="47" spans="2:13">
      <c r="B47" s="2" t="s">
        <v>15</v>
      </c>
      <c r="C47" s="2" t="str">
        <f>IFERROR(VLOOKUP(ROWS($B$18:B47),CouponDates!$A:$AV,MATCH($C$9,CouponDates!$1:$1,0),0),"")</f>
        <v>1 Magh 2090</v>
      </c>
      <c r="D47" s="6">
        <f ca="1">IFERROR(VLOOKUP($C47,'Date Reference'!$B:$C,2,0),"")</f>
        <v>48958</v>
      </c>
      <c r="E47" s="17" t="str">
        <f t="shared" ca="1" si="1"/>
        <v>N/A</v>
      </c>
      <c r="F47" s="17" t="str">
        <f ca="1">IF(Bond!$B$2&lt;D47,E47,0)</f>
        <v>N/A</v>
      </c>
      <c r="G47" s="18">
        <f t="shared" ca="1" si="0"/>
        <v>0</v>
      </c>
      <c r="H47" s="9"/>
      <c r="I47" s="9"/>
      <c r="J47" s="9"/>
      <c r="K47" s="9"/>
    </row>
    <row r="48" spans="2:13">
      <c r="B48" s="2" t="s">
        <v>15</v>
      </c>
      <c r="C48" s="2" t="str">
        <f>IFERROR(VLOOKUP(ROWS($B$18:B48),CouponDates!$A:$AV,MATCH($C$9,CouponDates!$1:$1,0),0),"")</f>
        <v>1 Shrawan 2091</v>
      </c>
      <c r="D48" s="6">
        <f ca="1">IFERROR(VLOOKUP($C48,'Date Reference'!$B:$C,2,0),"")</f>
        <v>49142</v>
      </c>
      <c r="E48" s="17" t="str">
        <f t="shared" ca="1" si="1"/>
        <v>N/A</v>
      </c>
      <c r="F48" s="17" t="str">
        <f ca="1">IF(Bond!$B$2&lt;D48,E48,0)</f>
        <v>N/A</v>
      </c>
      <c r="G48" s="18">
        <f t="shared" ca="1" si="0"/>
        <v>0</v>
      </c>
      <c r="H48" s="9"/>
      <c r="I48" s="9"/>
      <c r="J48" s="9"/>
      <c r="K48" s="9"/>
    </row>
    <row r="49" spans="2:11">
      <c r="B49" s="2" t="s">
        <v>15</v>
      </c>
      <c r="C49" s="2" t="str">
        <f>IFERROR(VLOOKUP(ROWS($B$18:B49),CouponDates!$A:$AV,MATCH($C$9,CouponDates!$1:$1,0),0),"")</f>
        <v>1 Magh 2091</v>
      </c>
      <c r="D49" s="6">
        <f ca="1">IFERROR(VLOOKUP($C49,'Date Reference'!$B:$C,2,0),"")</f>
        <v>49324</v>
      </c>
      <c r="E49" s="17" t="str">
        <f t="shared" ca="1" si="1"/>
        <v>N/A</v>
      </c>
      <c r="F49" s="17" t="str">
        <f ca="1">IF(Bond!$B$2&lt;D49,E49,0)</f>
        <v>N/A</v>
      </c>
      <c r="G49" s="18">
        <f t="shared" ca="1" si="0"/>
        <v>0</v>
      </c>
      <c r="H49" s="9"/>
      <c r="I49" s="9"/>
      <c r="J49" s="9"/>
      <c r="K49" s="9"/>
    </row>
    <row r="50" spans="2:11">
      <c r="B50" s="2" t="s">
        <v>15</v>
      </c>
      <c r="C50" s="2" t="str">
        <f>IFERROR(VLOOKUP(ROWS($B$18:B50),CouponDates!$A:$AV,MATCH($C$9,CouponDates!$1:$1,0),0),"")</f>
        <v>1 Shrawan 2092</v>
      </c>
      <c r="D50" s="6">
        <f ca="1">IFERROR(VLOOKUP($C50,'Date Reference'!$B:$C,2,0),"")</f>
        <v>49507</v>
      </c>
      <c r="E50" s="17" t="str">
        <f t="shared" ca="1" si="1"/>
        <v>N/A</v>
      </c>
      <c r="F50" s="17" t="str">
        <f ca="1">IF(Bond!$B$2&lt;D50,E50,0)</f>
        <v>N/A</v>
      </c>
      <c r="G50" s="18">
        <f t="shared" ca="1" si="0"/>
        <v>0</v>
      </c>
      <c r="H50" s="9"/>
      <c r="I50" s="9"/>
      <c r="J50" s="9"/>
      <c r="K50" s="9"/>
    </row>
    <row r="51" spans="2:11">
      <c r="B51" s="2" t="s">
        <v>15</v>
      </c>
      <c r="C51" s="2" t="str">
        <f>IFERROR(VLOOKUP(ROWS($B$18:B51),CouponDates!$A:$AV,MATCH($C$9,CouponDates!$1:$1,0),0),"")</f>
        <v>1 Magh 2092</v>
      </c>
      <c r="D51" s="6">
        <f ca="1">IFERROR(VLOOKUP($C51,'Date Reference'!$B:$C,2,0),"")</f>
        <v>49689</v>
      </c>
      <c r="E51" s="17" t="str">
        <f t="shared" ca="1" si="1"/>
        <v>N/A</v>
      </c>
      <c r="F51" s="17" t="str">
        <f ca="1">IF(Bond!$B$2&lt;D51,E51,0)</f>
        <v>N/A</v>
      </c>
      <c r="G51" s="18">
        <f t="shared" ca="1" si="0"/>
        <v>0</v>
      </c>
      <c r="H51" s="9"/>
      <c r="I51" s="9"/>
      <c r="J51" s="9"/>
      <c r="K51" s="9"/>
    </row>
    <row r="52" spans="2:11">
      <c r="B52" s="2" t="s">
        <v>15</v>
      </c>
      <c r="C52" s="2" t="str">
        <f>IFERROR(VLOOKUP(ROWS($B$18:B52),CouponDates!$A:$AV,MATCH($C$9,CouponDates!$1:$1,0),0),"")</f>
        <v>1 Shrawan 2093</v>
      </c>
      <c r="D52" s="6">
        <f ca="1">IFERROR(VLOOKUP($C52,'Date Reference'!$B:$C,2,0),"")</f>
        <v>49872</v>
      </c>
      <c r="E52" s="17" t="str">
        <f t="shared" ca="1" si="1"/>
        <v>N/A</v>
      </c>
      <c r="F52" s="17" t="str">
        <f ca="1">IF(Bond!$B$2&lt;D52,E52,0)</f>
        <v>N/A</v>
      </c>
      <c r="G52" s="18">
        <f t="shared" ca="1" si="0"/>
        <v>0</v>
      </c>
      <c r="H52" s="9"/>
      <c r="I52" s="9"/>
      <c r="J52" s="9"/>
      <c r="K52" s="9"/>
    </row>
    <row r="53" spans="2:11">
      <c r="B53" s="2" t="s">
        <v>15</v>
      </c>
      <c r="C53" s="2" t="str">
        <f>IFERROR(VLOOKUP(ROWS($B$18:B53),CouponDates!$A:$AV,MATCH($C$9,CouponDates!$1:$1,0),0),"")</f>
        <v>1 Magh 2093</v>
      </c>
      <c r="D53" s="6">
        <f ca="1">IFERROR(VLOOKUP($C53,'Date Reference'!$B:$C,2,0),"")</f>
        <v>50054</v>
      </c>
      <c r="E53" s="17" t="str">
        <f t="shared" ca="1" si="1"/>
        <v>N/A</v>
      </c>
      <c r="F53" s="17" t="str">
        <f ca="1">IF(Bond!$B$2&lt;D53,E53,0)</f>
        <v>N/A</v>
      </c>
      <c r="G53" s="18">
        <f t="shared" ca="1" si="0"/>
        <v>0</v>
      </c>
      <c r="H53" s="9"/>
      <c r="I53" s="9"/>
      <c r="J53" s="9"/>
      <c r="K53" s="9"/>
    </row>
    <row r="54" spans="2:11">
      <c r="B54" s="2" t="s">
        <v>15</v>
      </c>
      <c r="C54" s="2" t="str">
        <f>IFERROR(VLOOKUP(ROWS($B$18:B54),CouponDates!$A:$AV,MATCH($C$9,CouponDates!$1:$1,0),0),"")</f>
        <v>1 Shrawan 2094</v>
      </c>
      <c r="D54" s="6">
        <f ca="1">IFERROR(VLOOKUP($C54,'Date Reference'!$B:$C,2,0),"")</f>
        <v>50238</v>
      </c>
      <c r="E54" s="17" t="str">
        <f t="shared" ca="1" si="1"/>
        <v>N/A</v>
      </c>
      <c r="F54" s="17" t="str">
        <f ca="1">IF(Bond!$B$2&lt;D54,E54,0)</f>
        <v>N/A</v>
      </c>
      <c r="G54" s="18">
        <f t="shared" ca="1" si="0"/>
        <v>0</v>
      </c>
      <c r="H54" s="9"/>
      <c r="I54" s="9"/>
      <c r="J54" s="9"/>
      <c r="K54" s="9"/>
    </row>
    <row r="55" spans="2:11">
      <c r="B55" s="2" t="s">
        <v>15</v>
      </c>
      <c r="C55" s="2" t="str">
        <f>IFERROR(VLOOKUP(ROWS($B$18:B55),CouponDates!$A:$AV,MATCH($C$9,CouponDates!$1:$1,0),0),"")</f>
        <v>1 Magh 2094</v>
      </c>
      <c r="D55" s="6">
        <f ca="1">IFERROR(VLOOKUP($C55,'Date Reference'!$B:$C,2,0),"")</f>
        <v>50419</v>
      </c>
      <c r="E55" s="17" t="str">
        <f t="shared" ca="1" si="1"/>
        <v>N/A</v>
      </c>
      <c r="F55" s="17" t="str">
        <f ca="1">IF(Bond!$B$2&lt;D55,E55,0)</f>
        <v>N/A</v>
      </c>
      <c r="G55" s="18">
        <f t="shared" ca="1" si="0"/>
        <v>0</v>
      </c>
      <c r="H55" s="9"/>
      <c r="I55" s="9"/>
      <c r="J55" s="9"/>
      <c r="K55" s="9"/>
    </row>
    <row r="56" spans="2:11">
      <c r="B56" s="2" t="s">
        <v>15</v>
      </c>
      <c r="C56" s="2" t="str">
        <f>IFERROR(VLOOKUP(ROWS($B$18:B56),CouponDates!$A:$AV,MATCH($C$9,CouponDates!$1:$1,0),0),"")</f>
        <v>1 Shrawan 2095</v>
      </c>
      <c r="D56" s="6">
        <f ca="1">IFERROR(VLOOKUP($C56,'Date Reference'!$B:$C,2,0),"")</f>
        <v>50603</v>
      </c>
      <c r="E56" s="17" t="str">
        <f t="shared" ca="1" si="1"/>
        <v>N/A</v>
      </c>
      <c r="F56" s="17" t="str">
        <f ca="1">IF(Bond!$B$2&lt;D56,E56,0)</f>
        <v>N/A</v>
      </c>
      <c r="G56" s="18">
        <f t="shared" ca="1" si="0"/>
        <v>0</v>
      </c>
      <c r="H56" s="9"/>
      <c r="I56" s="9"/>
      <c r="J56" s="9"/>
      <c r="K56" s="9"/>
    </row>
    <row r="57" spans="2:11">
      <c r="B57" s="2" t="s">
        <v>15</v>
      </c>
      <c r="C57" s="2" t="str">
        <f>IFERROR(VLOOKUP(ROWS($B$18:B57),CouponDates!$A:$AV,MATCH($C$9,CouponDates!$1:$1,0),0),"")</f>
        <v>1 Magh 2095</v>
      </c>
      <c r="D57" s="6">
        <f ca="1">IFERROR(VLOOKUP($C57,'Date Reference'!$B:$C,2,0),"")</f>
        <v>50785</v>
      </c>
      <c r="E57" s="17" t="str">
        <f t="shared" ca="1" si="1"/>
        <v>N/A</v>
      </c>
      <c r="F57" s="17" t="str">
        <f ca="1">IF(Bond!$B$2&lt;D57,E57,0)</f>
        <v>N/A</v>
      </c>
      <c r="G57" s="18">
        <f t="shared" ca="1" si="0"/>
        <v>0</v>
      </c>
      <c r="H57" s="9"/>
      <c r="I57" s="9"/>
      <c r="J57" s="9"/>
      <c r="K57" s="9"/>
    </row>
    <row r="58" spans="2:11">
      <c r="B58" s="2" t="s">
        <v>15</v>
      </c>
      <c r="C58" s="2" t="str">
        <f>IFERROR(VLOOKUP(ROWS($B$18:B58),CouponDates!$A:$AV,MATCH($C$9,CouponDates!$1:$1,0),0),"")</f>
        <v>1 Shrawan 2096</v>
      </c>
      <c r="D58" s="6">
        <f ca="1">IFERROR(VLOOKUP($C58,'Date Reference'!$B:$C,2,0),"")</f>
        <v>50968</v>
      </c>
      <c r="E58" s="17" t="str">
        <f t="shared" ca="1" si="1"/>
        <v>N/A</v>
      </c>
      <c r="F58" s="17" t="str">
        <f ca="1">IF(Bond!$B$2&lt;D58,E58,0)</f>
        <v>N/A</v>
      </c>
      <c r="G58" s="18">
        <f t="shared" ca="1" si="0"/>
        <v>0</v>
      </c>
      <c r="H58" s="9"/>
      <c r="I58" s="9"/>
      <c r="J58" s="9"/>
      <c r="K58" s="9"/>
    </row>
    <row r="59" spans="2:11">
      <c r="B59" s="2" t="s">
        <v>15</v>
      </c>
      <c r="C59" s="2" t="str">
        <f>IFERROR(VLOOKUP(ROWS($B$18:B59),CouponDates!$A:$AV,MATCH($C$9,CouponDates!$1:$1,0),0),"")</f>
        <v>1 Magh 2096</v>
      </c>
      <c r="D59" s="6">
        <f ca="1">IFERROR(VLOOKUP($C59,'Date Reference'!$B:$C,2,0),"")</f>
        <v>51150</v>
      </c>
      <c r="E59" s="17" t="str">
        <f t="shared" ca="1" si="1"/>
        <v>N/A</v>
      </c>
      <c r="F59" s="17" t="str">
        <f ca="1">IF(Bond!$B$2&lt;D59,E59,0)</f>
        <v>N/A</v>
      </c>
      <c r="G59" s="18">
        <f t="shared" ca="1" si="0"/>
        <v>0</v>
      </c>
      <c r="H59" s="9"/>
      <c r="I59" s="9"/>
      <c r="J59" s="9"/>
      <c r="K59" s="9"/>
    </row>
    <row r="60" spans="2:11">
      <c r="B60" s="2" t="s">
        <v>15</v>
      </c>
      <c r="C60" s="2" t="str">
        <f>IFERROR(VLOOKUP(ROWS($B$18:B60),CouponDates!$A:$AV,MATCH($C$9,CouponDates!$1:$1,0),0),"")</f>
        <v>1 Shrawan 2097</v>
      </c>
      <c r="D60" s="6">
        <f ca="1">IFERROR(VLOOKUP($C60,'Date Reference'!$B:$C,2,0),"")</f>
        <v>51333</v>
      </c>
      <c r="E60" s="17" t="str">
        <f t="shared" ca="1" si="1"/>
        <v>N/A</v>
      </c>
      <c r="F60" s="17" t="str">
        <f ca="1">IF(Bond!$B$2&lt;D60,E60,0)</f>
        <v>N/A</v>
      </c>
      <c r="G60" s="18">
        <f t="shared" ca="1" si="0"/>
        <v>0</v>
      </c>
      <c r="H60" s="9"/>
      <c r="I60" s="9"/>
      <c r="J60" s="9"/>
      <c r="K60" s="9"/>
    </row>
    <row r="61" spans="2:11">
      <c r="B61" s="2" t="s">
        <v>15</v>
      </c>
      <c r="C61" s="2" t="str">
        <f>IFERROR(VLOOKUP(ROWS($B$18:B61),CouponDates!$A:$AV,MATCH($C$9,CouponDates!$1:$1,0),0),"")</f>
        <v>1 Magh 2097</v>
      </c>
      <c r="D61" s="6">
        <f ca="1">IFERROR(VLOOKUP($C61,'Date Reference'!$B:$C,2,0),"")</f>
        <v>51515</v>
      </c>
      <c r="E61" s="17" t="str">
        <f t="shared" ca="1" si="1"/>
        <v>N/A</v>
      </c>
      <c r="F61" s="17" t="str">
        <f ca="1">IF(Bond!$B$2&lt;D61,E61,0)</f>
        <v>N/A</v>
      </c>
      <c r="G61" s="18">
        <f t="shared" ca="1" si="0"/>
        <v>0</v>
      </c>
      <c r="H61" s="9"/>
      <c r="I61" s="9"/>
      <c r="J61" s="9"/>
      <c r="K61" s="9"/>
    </row>
    <row r="62" spans="2:11">
      <c r="B62" s="2" t="s">
        <v>15</v>
      </c>
      <c r="C62" s="2" t="str">
        <f>IFERROR(VLOOKUP(ROWS($B$18:B62),CouponDates!$A:$AV,MATCH($C$9,CouponDates!$1:$1,0),0),"")</f>
        <v>1 Shrawan 2098</v>
      </c>
      <c r="D62" s="6">
        <f ca="1">IFERROR(VLOOKUP($C62,'Date Reference'!$B:$C,2,0),"")</f>
        <v>51699</v>
      </c>
      <c r="E62" s="17" t="str">
        <f t="shared" ca="1" si="1"/>
        <v>N/A</v>
      </c>
      <c r="F62" s="17" t="str">
        <f ca="1">IF(Bond!$B$2&lt;D62,E62,0)</f>
        <v>N/A</v>
      </c>
      <c r="G62" s="18">
        <f t="shared" ca="1" si="0"/>
        <v>0</v>
      </c>
      <c r="H62" s="9"/>
      <c r="I62" s="9"/>
      <c r="J62" s="9"/>
      <c r="K62" s="9"/>
    </row>
    <row r="63" spans="2:11">
      <c r="B63" s="2" t="s">
        <v>15</v>
      </c>
      <c r="C63" s="2" t="str">
        <f>IFERROR(VLOOKUP(ROWS($B$18:B63),CouponDates!$A:$AV,MATCH($C$9,CouponDates!$1:$1,0),0),"")</f>
        <v>1 Magh 2098</v>
      </c>
      <c r="D63" s="6">
        <f ca="1">IFERROR(VLOOKUP($C63,'Date Reference'!$B:$C,2,0),"")</f>
        <v>51880</v>
      </c>
      <c r="E63" s="17" t="str">
        <f t="shared" ca="1" si="1"/>
        <v>N/A</v>
      </c>
      <c r="F63" s="17" t="str">
        <f ca="1">IF(Bond!$B$2&lt;D63,E63,0)</f>
        <v>N/A</v>
      </c>
      <c r="G63" s="18">
        <f t="shared" ca="1" si="0"/>
        <v>0</v>
      </c>
      <c r="H63" s="9"/>
      <c r="I63" s="9"/>
      <c r="J63" s="9"/>
      <c r="K63" s="9"/>
    </row>
    <row r="64" spans="2:11">
      <c r="B64" s="2" t="s">
        <v>15</v>
      </c>
      <c r="C64" s="2" t="str">
        <f>IFERROR(VLOOKUP(ROWS($B$18:B64),CouponDates!$A:$AV,MATCH($C$9,CouponDates!$1:$1,0),0),"")</f>
        <v>1 Shrawan 2099</v>
      </c>
      <c r="D64" s="6">
        <f ca="1">IFERROR(VLOOKUP($C64,'Date Reference'!$B:$C,2,0),"")</f>
        <v>52064</v>
      </c>
      <c r="E64" s="17" t="str">
        <f t="shared" ca="1" si="1"/>
        <v>N/A</v>
      </c>
      <c r="F64" s="17" t="str">
        <f ca="1">IF(Bond!$B$2&lt;D64,E64,0)</f>
        <v>N/A</v>
      </c>
      <c r="G64" s="18">
        <f t="shared" ca="1" si="0"/>
        <v>0</v>
      </c>
      <c r="H64" s="9"/>
      <c r="I64" s="9"/>
      <c r="J64" s="9"/>
      <c r="K64" s="9"/>
    </row>
    <row r="65" spans="2:11">
      <c r="B65" s="2" t="s">
        <v>15</v>
      </c>
      <c r="C65" s="2" t="str">
        <f>IFERROR(VLOOKUP(ROWS($B$18:B65),CouponDates!$A:$AV,MATCH($C$9,CouponDates!$1:$1,0),0),"")</f>
        <v>1 Magh 2099</v>
      </c>
      <c r="D65" s="6">
        <f ca="1">IFERROR(VLOOKUP($C65,'Date Reference'!$B:$C,2,0),"")</f>
        <v>52246</v>
      </c>
      <c r="E65" s="17" t="str">
        <f t="shared" ca="1" si="1"/>
        <v>N/A</v>
      </c>
      <c r="F65" s="17" t="str">
        <f ca="1">IF(Bond!$B$2&lt;D65,E65,0)</f>
        <v>N/A</v>
      </c>
      <c r="G65" s="18">
        <f t="shared" ca="1" si="0"/>
        <v>0</v>
      </c>
      <c r="H65" s="9"/>
      <c r="I65" s="9"/>
      <c r="J65" s="9"/>
      <c r="K65" s="9"/>
    </row>
    <row r="66" spans="2:11">
      <c r="B66" s="2" t="s">
        <v>15</v>
      </c>
      <c r="C66" s="2" t="str">
        <f>IFERROR(VLOOKUP(ROWS($B$18:B66),CouponDates!$A:$AV,MATCH($C$9,CouponDates!$1:$1,0),0),"")</f>
        <v>1 Shrawan 2100</v>
      </c>
      <c r="D66" s="6" t="str">
        <f ca="1">IFERROR(VLOOKUP($C66,'Date Reference'!$B:$C,2,0),"")</f>
        <v/>
      </c>
      <c r="E66" s="17" t="str">
        <f t="shared" ca="1" si="1"/>
        <v>N/A</v>
      </c>
      <c r="F66" s="17" t="str">
        <f ca="1">IF(Bond!$B$2&lt;D66,E66,0)</f>
        <v>N/A</v>
      </c>
      <c r="G66" s="18">
        <f t="shared" ca="1" si="0"/>
        <v>0</v>
      </c>
      <c r="J66" s="9"/>
    </row>
    <row r="67" spans="2:11">
      <c r="B67" s="2" t="s">
        <v>15</v>
      </c>
      <c r="C67" s="2" t="str">
        <f>IFERROR(VLOOKUP(ROWS($B$18:B67),CouponDates!$A:$AV,MATCH($C$9,CouponDates!$1:$1,0),0),"")</f>
        <v>1 Magh 2100</v>
      </c>
      <c r="D67" s="6" t="str">
        <f ca="1">IFERROR(VLOOKUP($C67,'Date Reference'!$B:$C,2,0),"")</f>
        <v/>
      </c>
      <c r="E67" s="17" t="str">
        <f t="shared" ca="1" si="1"/>
        <v>N/A</v>
      </c>
      <c r="F67" s="17" t="str">
        <f ca="1">IF(Bond!$B$2&lt;D67,E67,0)</f>
        <v>N/A</v>
      </c>
      <c r="G67" s="18">
        <f t="shared" ca="1" si="0"/>
        <v>0</v>
      </c>
    </row>
    <row r="68" spans="2:11">
      <c r="B68" s="2" t="s">
        <v>15</v>
      </c>
      <c r="C68" s="2" t="str">
        <f>IFERROR(VLOOKUP(ROWS($B$18:B68),CouponDates!$A:$AV,MATCH($C$9,CouponDates!$1:$1,0),0),"")</f>
        <v>1 Shrawan 2101</v>
      </c>
      <c r="D68" s="6" t="str">
        <f ca="1">IFERROR(VLOOKUP($C68,'Date Reference'!$B:$C,2,0),"")</f>
        <v/>
      </c>
      <c r="E68" s="17" t="str">
        <f t="shared" ca="1" si="1"/>
        <v>N/A</v>
      </c>
      <c r="F68" s="17" t="str">
        <f ca="1">IF(Bond!$B$2&lt;D68,E68,0)</f>
        <v>N/A</v>
      </c>
      <c r="G68" s="18">
        <f t="shared" ca="1" si="0"/>
        <v>0</v>
      </c>
    </row>
    <row r="69" spans="2:11">
      <c r="B69" s="2" t="s">
        <v>15</v>
      </c>
      <c r="C69" s="2" t="str">
        <f>IFERROR(VLOOKUP(ROWS($B$18:B69),CouponDates!$A:$AV,MATCH($C$9,CouponDates!$1:$1,0),0),"")</f>
        <v>1 Magh 2101</v>
      </c>
      <c r="D69" s="6" t="str">
        <f ca="1">IFERROR(VLOOKUP($C69,'Date Reference'!$B:$C,2,0),"")</f>
        <v/>
      </c>
      <c r="E69" s="17" t="str">
        <f t="shared" ca="1" si="1"/>
        <v>N/A</v>
      </c>
      <c r="F69" s="17" t="str">
        <f ca="1">IF(Bond!$B$2&lt;D69,E69,0)</f>
        <v>N/A</v>
      </c>
      <c r="G69" s="18">
        <f t="shared" ca="1" si="0"/>
        <v>0</v>
      </c>
    </row>
    <row r="70" spans="2:11">
      <c r="B70" s="2" t="s">
        <v>15</v>
      </c>
      <c r="C70" s="2" t="str">
        <f>IFERROR(VLOOKUP(ROWS($B$18:B70),CouponDates!$A:$AV,MATCH($C$9,CouponDates!$1:$1,0),0),"")</f>
        <v>1 Shrawan 2102</v>
      </c>
      <c r="D70" s="6" t="str">
        <f ca="1">IFERROR(VLOOKUP($C70,'Date Reference'!$B:$C,2,0),"")</f>
        <v/>
      </c>
      <c r="E70" s="17" t="str">
        <f t="shared" ca="1" si="1"/>
        <v>N/A</v>
      </c>
      <c r="F70" s="17" t="str">
        <f ca="1">IF(Bond!$B$2&lt;D70,E70,0)</f>
        <v>N/A</v>
      </c>
      <c r="G70" s="18">
        <f t="shared" ca="1" si="0"/>
        <v>0</v>
      </c>
    </row>
    <row r="71" spans="2:11">
      <c r="B71" s="2" t="s">
        <v>15</v>
      </c>
      <c r="C71" s="2" t="str">
        <f>IFERROR(VLOOKUP(ROWS($B$18:B71),CouponDates!$A:$AV,MATCH($C$9,CouponDates!$1:$1,0),0),"")</f>
        <v>1 Magh 2102</v>
      </c>
      <c r="D71" s="6" t="str">
        <f ca="1">IFERROR(VLOOKUP($C71,'Date Reference'!$B:$C,2,0),"")</f>
        <v/>
      </c>
      <c r="E71" s="17" t="str">
        <f t="shared" ca="1" si="1"/>
        <v>N/A</v>
      </c>
      <c r="F71" s="17" t="str">
        <f ca="1">IF(Bond!$B$2&lt;D71,E71,0)</f>
        <v>N/A</v>
      </c>
      <c r="G71" s="18">
        <f t="shared" ca="1" si="0"/>
        <v>0</v>
      </c>
    </row>
    <row r="72" spans="2:11">
      <c r="B72" s="2" t="s">
        <v>15</v>
      </c>
      <c r="C72" s="2" t="str">
        <f>IFERROR(VLOOKUP(ROWS($B$18:B72),CouponDates!$A:$AV,MATCH($C$9,CouponDates!$1:$1,0),0),"")</f>
        <v>1 Shrawan 2103</v>
      </c>
      <c r="D72" s="6" t="str">
        <f ca="1">IFERROR(VLOOKUP($C72,'Date Reference'!$B:$C,2,0),"")</f>
        <v/>
      </c>
      <c r="E72" s="17" t="str">
        <f t="shared" ca="1" si="1"/>
        <v>N/A</v>
      </c>
      <c r="F72" s="17" t="str">
        <f ca="1">IF(Bond!$B$2&lt;D72,E72,0)</f>
        <v>N/A</v>
      </c>
      <c r="G72" s="18">
        <f t="shared" ca="1" si="0"/>
        <v>0</v>
      </c>
    </row>
    <row r="73" spans="2:11">
      <c r="B73" s="2" t="s">
        <v>15</v>
      </c>
      <c r="C73" s="2" t="str">
        <f>IFERROR(VLOOKUP(ROWS($B$18:B73),CouponDates!$A:$AV,MATCH($C$9,CouponDates!$1:$1,0),0),"")</f>
        <v>1 Magh 2103</v>
      </c>
      <c r="D73" s="6" t="str">
        <f ca="1">IFERROR(VLOOKUP($C73,'Date Reference'!$B:$C,2,0),"")</f>
        <v/>
      </c>
      <c r="E73" s="17" t="str">
        <f t="shared" ca="1" si="1"/>
        <v>N/A</v>
      </c>
      <c r="F73" s="17" t="str">
        <f ca="1">IF(Bond!$B$2&lt;D73,E73,0)</f>
        <v>N/A</v>
      </c>
      <c r="G73" s="18">
        <f t="shared" ca="1" si="0"/>
        <v>0</v>
      </c>
    </row>
    <row r="74" spans="2:11">
      <c r="B74" s="2" t="s">
        <v>15</v>
      </c>
      <c r="C74" s="2" t="str">
        <f>IFERROR(VLOOKUP(ROWS($B$18:B74),CouponDates!$A:$AV,MATCH($C$9,CouponDates!$1:$1,0),0),"")</f>
        <v>1 Shrawan 2104</v>
      </c>
      <c r="D74" s="6" t="str">
        <f ca="1">IFERROR(VLOOKUP($C74,'Date Reference'!$B:$C,2,0),"")</f>
        <v/>
      </c>
      <c r="E74" s="17" t="str">
        <f t="shared" ca="1" si="1"/>
        <v>N/A</v>
      </c>
      <c r="F74" s="17" t="str">
        <f ca="1">IF(Bond!$B$2&lt;D74,E74,0)</f>
        <v>N/A</v>
      </c>
      <c r="G74" s="18">
        <f t="shared" ca="1" si="0"/>
        <v>0</v>
      </c>
    </row>
    <row r="75" spans="2:11">
      <c r="B75" s="2" t="s">
        <v>15</v>
      </c>
      <c r="C75" s="2" t="str">
        <f>IFERROR(VLOOKUP(ROWS($B$18:B75),CouponDates!$A:$AV,MATCH($C$9,CouponDates!$1:$1,0),0),"")</f>
        <v>1 Magh 2104</v>
      </c>
      <c r="D75" s="6" t="str">
        <f ca="1">IFERROR(VLOOKUP($C75,'Date Reference'!$B:$C,2,0),"")</f>
        <v/>
      </c>
      <c r="E75" s="17" t="str">
        <f t="shared" ca="1" si="1"/>
        <v>N/A</v>
      </c>
      <c r="F75" s="17" t="str">
        <f ca="1">IF(Bond!$B$2&lt;D75,E75,0)</f>
        <v>N/A</v>
      </c>
      <c r="G75" s="18">
        <f t="shared" ca="1" si="0"/>
        <v>0</v>
      </c>
    </row>
    <row r="76" spans="2:11">
      <c r="B76" s="2" t="s">
        <v>15</v>
      </c>
      <c r="C76" s="2" t="str">
        <f>IFERROR(VLOOKUP(ROWS($B$18:B76),CouponDates!$A:$AV,MATCH($C$9,CouponDates!$1:$1,0),0),"")</f>
        <v>1 Shrawan 2105</v>
      </c>
      <c r="D76" s="6" t="str">
        <f ca="1">IFERROR(VLOOKUP($C76,'Date Reference'!$B:$C,2,0),"")</f>
        <v/>
      </c>
      <c r="E76" s="17" t="str">
        <f t="shared" ca="1" si="1"/>
        <v>N/A</v>
      </c>
      <c r="F76" s="17" t="str">
        <f ca="1">IF(Bond!$B$2&lt;D76,E76,0)</f>
        <v>N/A</v>
      </c>
      <c r="G76" s="18">
        <f t="shared" ca="1" si="0"/>
        <v>0</v>
      </c>
    </row>
    <row r="77" spans="2:11">
      <c r="B77" s="2" t="s">
        <v>15</v>
      </c>
      <c r="C77" s="2" t="str">
        <f>IFERROR(VLOOKUP(ROWS($B$18:B77),CouponDates!$A:$AV,MATCH($C$9,CouponDates!$1:$1,0),0),"")</f>
        <v>1 Magh 2105</v>
      </c>
      <c r="D77" s="6" t="str">
        <f ca="1">IFERROR(VLOOKUP($C77,'Date Reference'!$B:$C,2,0),"")</f>
        <v/>
      </c>
      <c r="E77" s="17" t="str">
        <f t="shared" ca="1" si="1"/>
        <v>N/A</v>
      </c>
      <c r="F77" s="17" t="str">
        <f ca="1">IF(Bond!$B$2&lt;D77,E77,0)</f>
        <v>N/A</v>
      </c>
      <c r="G77" s="18">
        <f t="shared" ca="1" si="0"/>
        <v>0</v>
      </c>
    </row>
    <row r="78" spans="2:11">
      <c r="B78" s="2" t="s">
        <v>15</v>
      </c>
      <c r="C78" s="2" t="str">
        <f>IFERROR(VLOOKUP(ROWS($B$18:B78),CouponDates!$A:$AV,MATCH($C$9,CouponDates!$1:$1,0),0),"")</f>
        <v>1 Shrawan 2106</v>
      </c>
      <c r="D78" s="6" t="str">
        <f ca="1">IFERROR(VLOOKUP($C78,'Date Reference'!$B:$C,2,0),"")</f>
        <v/>
      </c>
      <c r="E78" s="17" t="str">
        <f t="shared" ca="1" si="1"/>
        <v>N/A</v>
      </c>
      <c r="F78" s="17" t="str">
        <f ca="1">IF(Bond!$B$2&lt;D78,E78,0)</f>
        <v>N/A</v>
      </c>
      <c r="G78" s="18">
        <f t="shared" ca="1" si="0"/>
        <v>0</v>
      </c>
    </row>
    <row r="79" spans="2:11">
      <c r="B79" s="2" t="s">
        <v>15</v>
      </c>
      <c r="C79" s="2" t="str">
        <f>IFERROR(VLOOKUP(ROWS($B$18:B79),CouponDates!$A:$AV,MATCH($C$9,CouponDates!$1:$1,0),0),"")</f>
        <v>1 Magh 2106</v>
      </c>
      <c r="D79" s="6" t="str">
        <f ca="1">IFERROR(VLOOKUP($C79,'Date Reference'!$B:$C,2,0),"")</f>
        <v/>
      </c>
      <c r="E79" s="17" t="str">
        <f t="shared" ca="1" si="1"/>
        <v>N/A</v>
      </c>
      <c r="F79" s="17" t="str">
        <f ca="1">IF(Bond!$B$2&lt;D79,E79,0)</f>
        <v>N/A</v>
      </c>
      <c r="G79" s="18">
        <f t="shared" ca="1" si="0"/>
        <v>0</v>
      </c>
    </row>
    <row r="80" spans="2:11">
      <c r="B80" s="2" t="s">
        <v>15</v>
      </c>
      <c r="C80" s="2" t="str">
        <f>IFERROR(VLOOKUP(ROWS($B$18:B80),CouponDates!$A:$AV,MATCH($C$9,CouponDates!$1:$1,0),0),"")</f>
        <v>1 Shrawan 2107</v>
      </c>
      <c r="D80" s="6" t="str">
        <f ca="1">IFERROR(VLOOKUP($C80,'Date Reference'!$B:$C,2,0),"")</f>
        <v/>
      </c>
      <c r="E80" s="17" t="str">
        <f t="shared" ca="1" si="1"/>
        <v>N/A</v>
      </c>
      <c r="F80" s="17" t="str">
        <f ca="1">IF(Bond!$B$2&lt;D80,E80,0)</f>
        <v>N/A</v>
      </c>
      <c r="G80" s="18">
        <f t="shared" ca="1" si="0"/>
        <v>0</v>
      </c>
    </row>
    <row r="81" spans="2:7">
      <c r="B81" s="2" t="s">
        <v>15</v>
      </c>
      <c r="C81" s="2" t="str">
        <f>IFERROR(VLOOKUP(ROWS($B$18:B81),CouponDates!$A:$AV,MATCH($C$9,CouponDates!$1:$1,0),0),"")</f>
        <v>1 Magh 2107</v>
      </c>
      <c r="D81" s="6" t="str">
        <f ca="1">IFERROR(VLOOKUP($C81,'Date Reference'!$B:$C,2,0),"")</f>
        <v/>
      </c>
      <c r="E81" s="17" t="str">
        <f t="shared" ca="1" si="1"/>
        <v>N/A</v>
      </c>
      <c r="F81" s="17" t="str">
        <f ca="1">IF(Bond!$B$2&lt;D81,E81,0)</f>
        <v>N/A</v>
      </c>
      <c r="G81" s="18">
        <f t="shared" ca="1" si="0"/>
        <v>0</v>
      </c>
    </row>
    <row r="82" spans="2:7">
      <c r="B82" s="2" t="s">
        <v>15</v>
      </c>
      <c r="C82" s="2" t="str">
        <f>IFERROR(VLOOKUP(ROWS($B$18:B82),CouponDates!$A:$AV,MATCH($C$9,CouponDates!$1:$1,0),0),"")</f>
        <v>1 Shrawan 2108</v>
      </c>
      <c r="D82" s="6" t="str">
        <f ca="1">IFERROR(VLOOKUP($C82,'Date Reference'!$B:$C,2,0),"")</f>
        <v/>
      </c>
      <c r="E82" s="17" t="str">
        <f t="shared" ca="1" si="1"/>
        <v>N/A</v>
      </c>
      <c r="F82" s="17" t="str">
        <f ca="1">IF(Bond!$B$2&lt;D82,E82,0)</f>
        <v>N/A</v>
      </c>
      <c r="G82" s="18">
        <f t="shared" ref="G82:G112" ca="1" si="2">IF(F82=0,G81+1,0)</f>
        <v>0</v>
      </c>
    </row>
    <row r="83" spans="2:7">
      <c r="B83" s="2" t="s">
        <v>15</v>
      </c>
      <c r="C83" s="2" t="str">
        <f>IFERROR(VLOOKUP(ROWS($B$18:B83),CouponDates!$A:$AV,MATCH($C$9,CouponDates!$1:$1,0),0),"")</f>
        <v>1 Magh 2108</v>
      </c>
      <c r="D83" s="6" t="str">
        <f ca="1">IFERROR(VLOOKUP($C83,'Date Reference'!$B:$C,2,0),"")</f>
        <v/>
      </c>
      <c r="E83" s="17" t="str">
        <f t="shared" ca="1" si="1"/>
        <v>N/A</v>
      </c>
      <c r="F83" s="17" t="str">
        <f ca="1">IF(Bond!$B$2&lt;D83,E83,0)</f>
        <v>N/A</v>
      </c>
      <c r="G83" s="18">
        <f t="shared" ca="1" si="2"/>
        <v>0</v>
      </c>
    </row>
    <row r="84" spans="2:7">
      <c r="B84" s="2" t="s">
        <v>15</v>
      </c>
      <c r="C84" s="2" t="str">
        <f>IFERROR(VLOOKUP(ROWS($B$18:B84),CouponDates!$A:$AV,MATCH($C$9,CouponDates!$1:$1,0),0),"")</f>
        <v>1 Shrawan 2109</v>
      </c>
      <c r="D84" s="6" t="str">
        <f ca="1">IFERROR(VLOOKUP($C84,'Date Reference'!$B:$C,2,0),"")</f>
        <v/>
      </c>
      <c r="E84" s="17" t="str">
        <f t="shared" ref="E84:E112" ca="1" si="3">IF(D84="","N/A",IF(D84&lt;$C$10,IF($C$3&lt;D83,$C$5*$C$6/$C$8,IF($C$3&lt;D84,$C$5*$C$6*(D84-$C$3)/365,"Past Date")),"N/A"))</f>
        <v>N/A</v>
      </c>
      <c r="F84" s="17" t="str">
        <f ca="1">IF(Bond!$B$2&lt;D84,E84,0)</f>
        <v>N/A</v>
      </c>
      <c r="G84" s="18">
        <f t="shared" ca="1" si="2"/>
        <v>0</v>
      </c>
    </row>
    <row r="85" spans="2:7">
      <c r="B85" s="2" t="s">
        <v>15</v>
      </c>
      <c r="C85" s="2" t="str">
        <f>IFERROR(VLOOKUP(ROWS($B$18:B85),CouponDates!$A:$AV,MATCH($C$9,CouponDates!$1:$1,0),0),"")</f>
        <v>1 Magh 2109</v>
      </c>
      <c r="D85" s="6" t="str">
        <f ca="1">IFERROR(VLOOKUP($C85,'Date Reference'!$B:$C,2,0),"")</f>
        <v/>
      </c>
      <c r="E85" s="17" t="str">
        <f t="shared" ca="1" si="3"/>
        <v>N/A</v>
      </c>
      <c r="F85" s="17" t="str">
        <f ca="1">IF(Bond!$B$2&lt;D85,E85,0)</f>
        <v>N/A</v>
      </c>
      <c r="G85" s="18">
        <f t="shared" ca="1" si="2"/>
        <v>0</v>
      </c>
    </row>
    <row r="86" spans="2:7">
      <c r="B86" s="2" t="s">
        <v>15</v>
      </c>
      <c r="C86" s="2" t="str">
        <f>IFERROR(VLOOKUP(ROWS($B$18:B86),CouponDates!$A:$AV,MATCH($C$9,CouponDates!$1:$1,0),0),"")</f>
        <v>1 Shrawan 2110</v>
      </c>
      <c r="D86" s="6" t="str">
        <f ca="1">IFERROR(VLOOKUP($C86,'Date Reference'!$B:$C,2,0),"")</f>
        <v/>
      </c>
      <c r="E86" s="17" t="str">
        <f t="shared" ca="1" si="3"/>
        <v>N/A</v>
      </c>
      <c r="F86" s="17" t="str">
        <f ca="1">IF(Bond!$B$2&lt;D86,E86,0)</f>
        <v>N/A</v>
      </c>
      <c r="G86" s="18">
        <f t="shared" ca="1" si="2"/>
        <v>0</v>
      </c>
    </row>
    <row r="87" spans="2:7">
      <c r="B87" s="2" t="s">
        <v>15</v>
      </c>
      <c r="C87" s="2" t="str">
        <f>IFERROR(VLOOKUP(ROWS($B$18:B87),CouponDates!$A:$AV,MATCH($C$9,CouponDates!$1:$1,0),0),"")</f>
        <v>1 Magh 2110</v>
      </c>
      <c r="D87" s="6" t="str">
        <f ca="1">IFERROR(VLOOKUP($C87,'Date Reference'!$B:$C,2,0),"")</f>
        <v/>
      </c>
      <c r="E87" s="17" t="str">
        <f t="shared" ca="1" si="3"/>
        <v>N/A</v>
      </c>
      <c r="F87" s="17" t="str">
        <f ca="1">IF(Bond!$B$2&lt;D87,E87,0)</f>
        <v>N/A</v>
      </c>
      <c r="G87" s="18">
        <f t="shared" ca="1" si="2"/>
        <v>0</v>
      </c>
    </row>
    <row r="88" spans="2:7">
      <c r="B88" s="2" t="s">
        <v>15</v>
      </c>
      <c r="C88" s="2" t="str">
        <f>IFERROR(VLOOKUP(ROWS($B$18:B88),CouponDates!$A:$AV,MATCH($C$9,CouponDates!$1:$1,0),0),"")</f>
        <v>1 Shrawan 2111</v>
      </c>
      <c r="D88" s="6" t="str">
        <f ca="1">IFERROR(VLOOKUP($C88,'Date Reference'!$B:$C,2,0),"")</f>
        <v/>
      </c>
      <c r="E88" s="17" t="str">
        <f t="shared" ca="1" si="3"/>
        <v>N/A</v>
      </c>
      <c r="F88" s="17" t="str">
        <f ca="1">IF(Bond!$B$2&lt;D88,E88,0)</f>
        <v>N/A</v>
      </c>
      <c r="G88" s="18">
        <f t="shared" ca="1" si="2"/>
        <v>0</v>
      </c>
    </row>
    <row r="89" spans="2:7">
      <c r="B89" s="2" t="s">
        <v>15</v>
      </c>
      <c r="C89" s="2" t="str">
        <f>IFERROR(VLOOKUP(ROWS($B$18:B89),CouponDates!$A:$AV,MATCH($C$9,CouponDates!$1:$1,0),0),"")</f>
        <v>1 Magh 2111</v>
      </c>
      <c r="D89" s="6" t="str">
        <f ca="1">IFERROR(VLOOKUP($C89,'Date Reference'!$B:$C,2,0),"")</f>
        <v/>
      </c>
      <c r="E89" s="17" t="str">
        <f t="shared" ca="1" si="3"/>
        <v>N/A</v>
      </c>
      <c r="F89" s="17" t="str">
        <f ca="1">IF(Bond!$B$2&lt;D89,E89,0)</f>
        <v>N/A</v>
      </c>
      <c r="G89" s="18">
        <f t="shared" ca="1" si="2"/>
        <v>0</v>
      </c>
    </row>
    <row r="90" spans="2:7">
      <c r="B90" s="2" t="s">
        <v>15</v>
      </c>
      <c r="C90" s="2" t="str">
        <f>IFERROR(VLOOKUP(ROWS($B$18:B90),CouponDates!$A:$AV,MATCH($C$9,CouponDates!$1:$1,0),0),"")</f>
        <v>1 Shrawan 2112</v>
      </c>
      <c r="D90" s="6" t="str">
        <f ca="1">IFERROR(VLOOKUP($C90,'Date Reference'!$B:$C,2,0),"")</f>
        <v/>
      </c>
      <c r="E90" s="17" t="str">
        <f t="shared" ca="1" si="3"/>
        <v>N/A</v>
      </c>
      <c r="F90" s="17" t="str">
        <f ca="1">IF(Bond!$B$2&lt;D90,E90,0)</f>
        <v>N/A</v>
      </c>
      <c r="G90" s="18">
        <f t="shared" ca="1" si="2"/>
        <v>0</v>
      </c>
    </row>
    <row r="91" spans="2:7">
      <c r="B91" s="2" t="s">
        <v>15</v>
      </c>
      <c r="C91" s="2" t="str">
        <f>IFERROR(VLOOKUP(ROWS($B$18:B91),CouponDates!$A:$AV,MATCH($C$9,CouponDates!$1:$1,0),0),"")</f>
        <v>1 Magh 2112</v>
      </c>
      <c r="D91" s="6" t="str">
        <f ca="1">IFERROR(VLOOKUP($C91,'Date Reference'!$B:$C,2,0),"")</f>
        <v/>
      </c>
      <c r="E91" s="17" t="str">
        <f t="shared" ca="1" si="3"/>
        <v>N/A</v>
      </c>
      <c r="F91" s="17" t="str">
        <f ca="1">IF(Bond!$B$2&lt;D91,E91,0)</f>
        <v>N/A</v>
      </c>
      <c r="G91" s="18">
        <f t="shared" ca="1" si="2"/>
        <v>0</v>
      </c>
    </row>
    <row r="92" spans="2:7">
      <c r="B92" s="2" t="s">
        <v>15</v>
      </c>
      <c r="C92" s="2" t="str">
        <f>IFERROR(VLOOKUP(ROWS($B$18:B92),CouponDates!$A:$AV,MATCH($C$9,CouponDates!$1:$1,0),0),"")</f>
        <v>1 Shrawan 2113</v>
      </c>
      <c r="D92" s="6" t="str">
        <f ca="1">IFERROR(VLOOKUP($C92,'Date Reference'!$B:$C,2,0),"")</f>
        <v/>
      </c>
      <c r="E92" s="17" t="str">
        <f t="shared" ca="1" si="3"/>
        <v>N/A</v>
      </c>
      <c r="F92" s="17" t="str">
        <f ca="1">IF(Bond!$B$2&lt;D92,E92,0)</f>
        <v>N/A</v>
      </c>
      <c r="G92" s="18">
        <f t="shared" ca="1" si="2"/>
        <v>0</v>
      </c>
    </row>
    <row r="93" spans="2:7">
      <c r="B93" s="2" t="s">
        <v>15</v>
      </c>
      <c r="C93" s="2" t="str">
        <f>IFERROR(VLOOKUP(ROWS($B$18:B93),CouponDates!$A:$AV,MATCH($C$9,CouponDates!$1:$1,0),0),"")</f>
        <v>1 Magh 2113</v>
      </c>
      <c r="D93" s="6" t="str">
        <f ca="1">IFERROR(VLOOKUP($C93,'Date Reference'!$B:$C,2,0),"")</f>
        <v/>
      </c>
      <c r="E93" s="17" t="str">
        <f t="shared" ca="1" si="3"/>
        <v>N/A</v>
      </c>
      <c r="F93" s="17" t="str">
        <f ca="1">IF(Bond!$B$2&lt;D93,E93,0)</f>
        <v>N/A</v>
      </c>
      <c r="G93" s="18">
        <f t="shared" ca="1" si="2"/>
        <v>0</v>
      </c>
    </row>
    <row r="94" spans="2:7">
      <c r="B94" s="2" t="s">
        <v>15</v>
      </c>
      <c r="C94" s="2" t="str">
        <f>IFERROR(VLOOKUP(ROWS($B$18:B94),CouponDates!$A:$AV,MATCH($C$9,CouponDates!$1:$1,0),0),"")</f>
        <v>1 Shrawan 2114</v>
      </c>
      <c r="D94" s="6" t="str">
        <f ca="1">IFERROR(VLOOKUP($C94,'Date Reference'!$B:$C,2,0),"")</f>
        <v/>
      </c>
      <c r="E94" s="17" t="str">
        <f t="shared" ca="1" si="3"/>
        <v>N/A</v>
      </c>
      <c r="F94" s="17" t="str">
        <f ca="1">IF(Bond!$B$2&lt;D94,E94,0)</f>
        <v>N/A</v>
      </c>
      <c r="G94" s="18">
        <f t="shared" ca="1" si="2"/>
        <v>0</v>
      </c>
    </row>
    <row r="95" spans="2:7">
      <c r="B95" s="2" t="s">
        <v>15</v>
      </c>
      <c r="C95" s="2" t="str">
        <f>IFERROR(VLOOKUP(ROWS($B$18:B95),CouponDates!$A:$AV,MATCH($C$9,CouponDates!$1:$1,0),0),"")</f>
        <v>1 Magh 2114</v>
      </c>
      <c r="D95" s="6" t="str">
        <f ca="1">IFERROR(VLOOKUP($C95,'Date Reference'!$B:$C,2,0),"")</f>
        <v/>
      </c>
      <c r="E95" s="17" t="str">
        <f t="shared" ca="1" si="3"/>
        <v>N/A</v>
      </c>
      <c r="F95" s="17" t="str">
        <f ca="1">IF(Bond!$B$2&lt;D95,E95,0)</f>
        <v>N/A</v>
      </c>
      <c r="G95" s="18">
        <f t="shared" ca="1" si="2"/>
        <v>0</v>
      </c>
    </row>
    <row r="96" spans="2:7">
      <c r="B96" s="2" t="s">
        <v>15</v>
      </c>
      <c r="C96" s="2" t="str">
        <f>IFERROR(VLOOKUP(ROWS($B$18:B96),CouponDates!$A:$AV,MATCH($C$9,CouponDates!$1:$1,0),0),"")</f>
        <v>1 Shrawan 2115</v>
      </c>
      <c r="D96" s="6" t="str">
        <f ca="1">IFERROR(VLOOKUP($C96,'Date Reference'!$B:$C,2,0),"")</f>
        <v/>
      </c>
      <c r="E96" s="17" t="str">
        <f t="shared" ca="1" si="3"/>
        <v>N/A</v>
      </c>
      <c r="F96" s="17" t="str">
        <f ca="1">IF(Bond!$B$2&lt;D96,E96,0)</f>
        <v>N/A</v>
      </c>
      <c r="G96" s="18">
        <f t="shared" ca="1" si="2"/>
        <v>0</v>
      </c>
    </row>
    <row r="97" spans="2:7">
      <c r="B97" s="2" t="s">
        <v>15</v>
      </c>
      <c r="C97" s="2" t="str">
        <f>IFERROR(VLOOKUP(ROWS($B$18:B97),CouponDates!$A:$AV,MATCH($C$9,CouponDates!$1:$1,0),0),"")</f>
        <v>1 Magh 2115</v>
      </c>
      <c r="D97" s="6" t="str">
        <f ca="1">IFERROR(VLOOKUP($C97,'Date Reference'!$B:$C,2,0),"")</f>
        <v/>
      </c>
      <c r="E97" s="17" t="str">
        <f t="shared" ca="1" si="3"/>
        <v>N/A</v>
      </c>
      <c r="F97" s="17" t="str">
        <f ca="1">IF(Bond!$B$2&lt;D97,E97,0)</f>
        <v>N/A</v>
      </c>
      <c r="G97" s="18">
        <f t="shared" ca="1" si="2"/>
        <v>0</v>
      </c>
    </row>
    <row r="98" spans="2:7">
      <c r="B98" s="2" t="s">
        <v>15</v>
      </c>
      <c r="C98" s="2" t="str">
        <f>IFERROR(VLOOKUP(ROWS($B$18:B98),CouponDates!$A:$AV,MATCH($C$9,CouponDates!$1:$1,0),0),"")</f>
        <v>1 Shrawan 2116</v>
      </c>
      <c r="D98" s="6" t="str">
        <f ca="1">IFERROR(VLOOKUP($C98,'Date Reference'!$B:$C,2,0),"")</f>
        <v/>
      </c>
      <c r="E98" s="17" t="str">
        <f t="shared" ca="1" si="3"/>
        <v>N/A</v>
      </c>
      <c r="F98" s="17" t="str">
        <f ca="1">IF(Bond!$B$2&lt;D98,E98,0)</f>
        <v>N/A</v>
      </c>
      <c r="G98" s="18">
        <f t="shared" ca="1" si="2"/>
        <v>0</v>
      </c>
    </row>
    <row r="99" spans="2:7">
      <c r="B99" s="2" t="s">
        <v>15</v>
      </c>
      <c r="C99" s="2" t="str">
        <f>IFERROR(VLOOKUP(ROWS($B$18:B99),CouponDates!$A:$AV,MATCH($C$9,CouponDates!$1:$1,0),0),"")</f>
        <v>1 Magh 2116</v>
      </c>
      <c r="D99" s="6" t="str">
        <f ca="1">IFERROR(VLOOKUP($C99,'Date Reference'!$B:$C,2,0),"")</f>
        <v/>
      </c>
      <c r="E99" s="17" t="str">
        <f t="shared" ca="1" si="3"/>
        <v>N/A</v>
      </c>
      <c r="F99" s="17" t="str">
        <f ca="1">IF(Bond!$B$2&lt;D99,E99,0)</f>
        <v>N/A</v>
      </c>
      <c r="G99" s="18">
        <f t="shared" ca="1" si="2"/>
        <v>0</v>
      </c>
    </row>
    <row r="100" spans="2:7">
      <c r="B100" s="2" t="s">
        <v>15</v>
      </c>
      <c r="C100" s="2" t="str">
        <f>IFERROR(VLOOKUP(ROWS($B$18:B100),CouponDates!$A:$AV,MATCH($C$9,CouponDates!$1:$1,0),0),"")</f>
        <v>1 Shrawan 2117</v>
      </c>
      <c r="D100" s="6" t="str">
        <f ca="1">IFERROR(VLOOKUP($C100,'Date Reference'!$B:$C,2,0),"")</f>
        <v/>
      </c>
      <c r="E100" s="17" t="str">
        <f t="shared" ca="1" si="3"/>
        <v>N/A</v>
      </c>
      <c r="F100" s="17" t="str">
        <f ca="1">IF(Bond!$B$2&lt;D100,E100,0)</f>
        <v>N/A</v>
      </c>
      <c r="G100" s="18">
        <f t="shared" ca="1" si="2"/>
        <v>0</v>
      </c>
    </row>
    <row r="101" spans="2:7">
      <c r="B101" s="2" t="s">
        <v>15</v>
      </c>
      <c r="C101" s="2" t="str">
        <f>IFERROR(VLOOKUP(ROWS($B$18:B101),CouponDates!$A:$AV,MATCH($C$9,CouponDates!$1:$1,0),0),"")</f>
        <v>1 Magh 2117</v>
      </c>
      <c r="D101" s="6" t="str">
        <f ca="1">IFERROR(VLOOKUP($C101,'Date Reference'!$B:$C,2,0),"")</f>
        <v/>
      </c>
      <c r="E101" s="17" t="str">
        <f t="shared" ca="1" si="3"/>
        <v>N/A</v>
      </c>
      <c r="F101" s="17" t="str">
        <f ca="1">IF(Bond!$B$2&lt;D101,E101,0)</f>
        <v>N/A</v>
      </c>
      <c r="G101" s="18">
        <f t="shared" ca="1" si="2"/>
        <v>0</v>
      </c>
    </row>
    <row r="102" spans="2:7">
      <c r="B102" s="2" t="s">
        <v>15</v>
      </c>
      <c r="C102" s="2" t="str">
        <f>IFERROR(VLOOKUP(ROWS($B$18:B102),CouponDates!$A:$AV,MATCH($C$9,CouponDates!$1:$1,0),0),"")</f>
        <v>1 Shrawan 2118</v>
      </c>
      <c r="D102" s="6" t="str">
        <f ca="1">IFERROR(VLOOKUP($C102,'Date Reference'!$B:$C,2,0),"")</f>
        <v/>
      </c>
      <c r="E102" s="17" t="str">
        <f t="shared" ca="1" si="3"/>
        <v>N/A</v>
      </c>
      <c r="F102" s="17" t="str">
        <f ca="1">IF(Bond!$B$2&lt;D102,E102,0)</f>
        <v>N/A</v>
      </c>
      <c r="G102" s="18">
        <f t="shared" ca="1" si="2"/>
        <v>0</v>
      </c>
    </row>
    <row r="103" spans="2:7">
      <c r="B103" s="2" t="s">
        <v>15</v>
      </c>
      <c r="C103" s="2" t="str">
        <f>IFERROR(VLOOKUP(ROWS($B$18:B103),CouponDates!$A:$AV,MATCH($C$9,CouponDates!$1:$1,0),0),"")</f>
        <v>1 Magh 2118</v>
      </c>
      <c r="D103" s="6" t="str">
        <f ca="1">IFERROR(VLOOKUP($C103,'Date Reference'!$B:$C,2,0),"")</f>
        <v/>
      </c>
      <c r="E103" s="17" t="str">
        <f t="shared" ca="1" si="3"/>
        <v>N/A</v>
      </c>
      <c r="F103" s="17" t="str">
        <f ca="1">IF(Bond!$B$2&lt;D103,E103,0)</f>
        <v>N/A</v>
      </c>
      <c r="G103" s="18">
        <f t="shared" ca="1" si="2"/>
        <v>0</v>
      </c>
    </row>
    <row r="104" spans="2:7">
      <c r="B104" s="2" t="s">
        <v>15</v>
      </c>
      <c r="C104" s="2" t="str">
        <f>IFERROR(VLOOKUP(ROWS($B$18:B104),CouponDates!$A:$AV,MATCH($C$9,CouponDates!$1:$1,0),0),"")</f>
        <v>1 Shrawan 2119</v>
      </c>
      <c r="D104" s="6" t="str">
        <f ca="1">IFERROR(VLOOKUP($C104,'Date Reference'!$B:$C,2,0),"")</f>
        <v/>
      </c>
      <c r="E104" s="17" t="str">
        <f t="shared" ca="1" si="3"/>
        <v>N/A</v>
      </c>
      <c r="F104" s="17" t="str">
        <f ca="1">IF(Bond!$B$2&lt;D104,E104,0)</f>
        <v>N/A</v>
      </c>
      <c r="G104" s="18">
        <f t="shared" ca="1" si="2"/>
        <v>0</v>
      </c>
    </row>
    <row r="105" spans="2:7">
      <c r="B105" s="2" t="s">
        <v>15</v>
      </c>
      <c r="C105" s="2" t="str">
        <f>IFERROR(VLOOKUP(ROWS($B$18:B105),CouponDates!$A:$AV,MATCH($C$9,CouponDates!$1:$1,0),0),"")</f>
        <v>1 Magh 2119</v>
      </c>
      <c r="D105" s="6" t="str">
        <f ca="1">IFERROR(VLOOKUP($C105,'Date Reference'!$B:$C,2,0),"")</f>
        <v/>
      </c>
      <c r="E105" s="17" t="str">
        <f t="shared" ca="1" si="3"/>
        <v>N/A</v>
      </c>
      <c r="F105" s="17" t="str">
        <f ca="1">IF(Bond!$B$2&lt;D105,E105,0)</f>
        <v>N/A</v>
      </c>
      <c r="G105" s="18">
        <f t="shared" ca="1" si="2"/>
        <v>0</v>
      </c>
    </row>
    <row r="106" spans="2:7">
      <c r="B106" s="2" t="s">
        <v>15</v>
      </c>
      <c r="C106" s="2" t="str">
        <f>IFERROR(VLOOKUP(ROWS($B$18:B106),CouponDates!$A:$AV,MATCH($C$9,CouponDates!$1:$1,0),0),"")</f>
        <v>1 Shrawan 2120</v>
      </c>
      <c r="D106" s="6" t="str">
        <f ca="1">IFERROR(VLOOKUP($C106,'Date Reference'!$B:$C,2,0),"")</f>
        <v/>
      </c>
      <c r="E106" s="17" t="str">
        <f t="shared" ca="1" si="3"/>
        <v>N/A</v>
      </c>
      <c r="F106" s="17" t="str">
        <f ca="1">IF(Bond!$B$2&lt;D106,E106,0)</f>
        <v>N/A</v>
      </c>
      <c r="G106" s="18">
        <f t="shared" ca="1" si="2"/>
        <v>0</v>
      </c>
    </row>
    <row r="107" spans="2:7">
      <c r="B107" s="2" t="s">
        <v>15</v>
      </c>
      <c r="C107" s="2" t="str">
        <f>IFERROR(VLOOKUP(ROWS($B$18:B107),CouponDates!$A:$AV,MATCH($C$9,CouponDates!$1:$1,0),0),"")</f>
        <v>1 Magh 2120</v>
      </c>
      <c r="D107" s="6" t="str">
        <f ca="1">IFERROR(VLOOKUP($C107,'Date Reference'!$B:$C,2,0),"")</f>
        <v/>
      </c>
      <c r="E107" s="17" t="str">
        <f t="shared" ca="1" si="3"/>
        <v>N/A</v>
      </c>
      <c r="F107" s="17" t="str">
        <f ca="1">IF(Bond!$B$2&lt;D107,E107,0)</f>
        <v>N/A</v>
      </c>
      <c r="G107" s="18">
        <f t="shared" ca="1" si="2"/>
        <v>0</v>
      </c>
    </row>
    <row r="108" spans="2:7">
      <c r="B108" s="2" t="s">
        <v>15</v>
      </c>
      <c r="C108" s="2" t="str">
        <f>IFERROR(VLOOKUP(ROWS($B$18:B108),CouponDates!$A:$AV,MATCH($C$9,CouponDates!$1:$1,0),0),"")</f>
        <v>1 Shrawan 2121</v>
      </c>
      <c r="D108" s="6" t="str">
        <f ca="1">IFERROR(VLOOKUP($C108,'Date Reference'!$B:$C,2,0),"")</f>
        <v/>
      </c>
      <c r="E108" s="17" t="str">
        <f t="shared" ca="1" si="3"/>
        <v>N/A</v>
      </c>
      <c r="F108" s="17" t="str">
        <f ca="1">IF(Bond!$B$2&lt;D108,E108,0)</f>
        <v>N/A</v>
      </c>
      <c r="G108" s="18">
        <f t="shared" ca="1" si="2"/>
        <v>0</v>
      </c>
    </row>
    <row r="109" spans="2:7">
      <c r="B109" s="2" t="s">
        <v>15</v>
      </c>
      <c r="C109" s="2" t="str">
        <f>IFERROR(VLOOKUP(ROWS($B$18:B109),CouponDates!$A:$AV,MATCH($C$9,CouponDates!$1:$1,0),0),"")</f>
        <v>1 Magh 2121</v>
      </c>
      <c r="D109" s="6" t="str">
        <f ca="1">IFERROR(VLOOKUP($C109,'Date Reference'!$B:$C,2,0),"")</f>
        <v/>
      </c>
      <c r="E109" s="17" t="str">
        <f t="shared" ca="1" si="3"/>
        <v>N/A</v>
      </c>
      <c r="F109" s="17" t="str">
        <f ca="1">IF(Bond!$B$2&lt;D109,E109,0)</f>
        <v>N/A</v>
      </c>
      <c r="G109" s="18">
        <f t="shared" ca="1" si="2"/>
        <v>0</v>
      </c>
    </row>
    <row r="110" spans="2:7">
      <c r="B110" s="2" t="s">
        <v>15</v>
      </c>
      <c r="C110" s="2" t="str">
        <f>IFERROR(VLOOKUP(ROWS($B$18:B110),CouponDates!$A:$AV,MATCH($C$9,CouponDates!$1:$1,0),0),"")</f>
        <v>1 Shrawan 2122</v>
      </c>
      <c r="D110" s="6" t="str">
        <f ca="1">IFERROR(VLOOKUP($C110,'Date Reference'!$B:$C,2,0),"")</f>
        <v/>
      </c>
      <c r="E110" s="17" t="str">
        <f t="shared" ca="1" si="3"/>
        <v>N/A</v>
      </c>
      <c r="F110" s="17" t="str">
        <f ca="1">IF(Bond!$B$2&lt;D110,E110,0)</f>
        <v>N/A</v>
      </c>
      <c r="G110" s="18">
        <f t="shared" ca="1" si="2"/>
        <v>0</v>
      </c>
    </row>
    <row r="111" spans="2:7">
      <c r="B111" s="2" t="s">
        <v>15</v>
      </c>
      <c r="C111" s="2" t="str">
        <f>IFERROR(VLOOKUP(ROWS($B$18:B111),CouponDates!$A:$AV,MATCH($C$9,CouponDates!$1:$1,0),0),"")</f>
        <v>1 Magh 2122</v>
      </c>
      <c r="D111" s="6" t="str">
        <f ca="1">IFERROR(VLOOKUP($C111,'Date Reference'!$B:$C,2,0),"")</f>
        <v/>
      </c>
      <c r="E111" s="17" t="str">
        <f t="shared" ca="1" si="3"/>
        <v>N/A</v>
      </c>
      <c r="F111" s="17" t="str">
        <f ca="1">IF(Bond!$B$2&lt;D111,E111,0)</f>
        <v>N/A</v>
      </c>
      <c r="G111" s="18">
        <f t="shared" ca="1" si="2"/>
        <v>0</v>
      </c>
    </row>
    <row r="112" spans="2:7">
      <c r="B112" s="2" t="s">
        <v>15</v>
      </c>
      <c r="C112" s="2" t="str">
        <f>IFERROR(VLOOKUP(ROWS($B$18:B112),CouponDates!$A:$AV,MATCH($C$9,CouponDates!$1:$1,0),0),"")</f>
        <v>1 Shrawan 2123</v>
      </c>
      <c r="D112" s="6" t="str">
        <f ca="1">IFERROR(VLOOKUP($C112,'Date Reference'!$B:$C,2,0),"")</f>
        <v/>
      </c>
      <c r="E112" s="17" t="str">
        <f t="shared" ca="1" si="3"/>
        <v>N/A</v>
      </c>
      <c r="F112" s="17" t="str">
        <f ca="1">IF(Bond!$B$2&lt;D112,E112,0)</f>
        <v>N/A</v>
      </c>
      <c r="G112" s="18">
        <f t="shared" ca="1" si="2"/>
        <v>0</v>
      </c>
    </row>
    <row r="113" spans="6:12">
      <c r="F113" s="22"/>
      <c r="L113"/>
    </row>
    <row r="114" spans="6:12">
      <c r="F114" s="22"/>
      <c r="L114"/>
    </row>
    <row r="115" spans="6:12">
      <c r="F115" s="22"/>
      <c r="L115"/>
    </row>
    <row r="116" spans="6:12">
      <c r="F116" s="22"/>
      <c r="L116"/>
    </row>
    <row r="117" spans="6:12">
      <c r="F117" s="22"/>
      <c r="L117"/>
    </row>
    <row r="118" spans="6:12">
      <c r="F118" s="22"/>
      <c r="L118"/>
    </row>
    <row r="119" spans="6:12">
      <c r="F119" s="22"/>
      <c r="L119"/>
    </row>
    <row r="120" spans="6:12">
      <c r="F120" s="22"/>
      <c r="L120"/>
    </row>
    <row r="121" spans="6:12">
      <c r="F121" s="22"/>
      <c r="L121"/>
    </row>
    <row r="122" spans="6:12">
      <c r="F122" s="22"/>
      <c r="L122"/>
    </row>
    <row r="123" spans="6:12">
      <c r="F123" s="22"/>
      <c r="L123"/>
    </row>
    <row r="124" spans="6:12">
      <c r="F124" s="22"/>
      <c r="L124"/>
    </row>
    <row r="125" spans="6:12">
      <c r="F125" s="22"/>
      <c r="L125"/>
    </row>
    <row r="126" spans="6:12">
      <c r="F126" s="22"/>
      <c r="L126"/>
    </row>
    <row r="127" spans="6:12">
      <c r="F127" s="22"/>
      <c r="L127"/>
    </row>
    <row r="128" spans="6:12">
      <c r="F128" s="22"/>
      <c r="L128"/>
    </row>
    <row r="129" spans="6:12">
      <c r="F129" s="22"/>
      <c r="L129"/>
    </row>
    <row r="130" spans="6:12">
      <c r="F130" s="22"/>
      <c r="L130"/>
    </row>
    <row r="131" spans="6:12">
      <c r="F131" s="22"/>
      <c r="L131"/>
    </row>
    <row r="132" spans="6:12">
      <c r="F132" s="22"/>
      <c r="L132"/>
    </row>
    <row r="133" spans="6:12">
      <c r="F133" s="22"/>
      <c r="L133"/>
    </row>
    <row r="134" spans="6:12">
      <c r="F134" s="22"/>
      <c r="L134"/>
    </row>
    <row r="135" spans="6:12">
      <c r="F135" s="22"/>
      <c r="L135"/>
    </row>
    <row r="136" spans="6:12">
      <c r="F136" s="22"/>
      <c r="L136"/>
    </row>
    <row r="137" spans="6:12">
      <c r="F137" s="22"/>
      <c r="L137"/>
    </row>
    <row r="138" spans="6:12">
      <c r="F138" s="22"/>
      <c r="L138"/>
    </row>
    <row r="139" spans="6:12">
      <c r="F139" s="22"/>
      <c r="L139"/>
    </row>
    <row r="140" spans="6:12">
      <c r="F140" s="22"/>
      <c r="L140"/>
    </row>
    <row r="141" spans="6:12">
      <c r="F141" s="22"/>
      <c r="L141"/>
    </row>
    <row r="142" spans="6:12">
      <c r="F142" s="22"/>
      <c r="L142"/>
    </row>
    <row r="143" spans="6:12">
      <c r="F143" s="22"/>
      <c r="L143"/>
    </row>
    <row r="144" spans="6:12">
      <c r="F144" s="22"/>
      <c r="L144"/>
    </row>
    <row r="145" spans="6:12">
      <c r="F145" s="22"/>
      <c r="L145"/>
    </row>
    <row r="146" spans="6:12">
      <c r="F146" s="22"/>
      <c r="L146"/>
    </row>
    <row r="147" spans="6:12">
      <c r="F147" s="22"/>
      <c r="L147"/>
    </row>
    <row r="148" spans="6:12">
      <c r="F148" s="22"/>
      <c r="L148"/>
    </row>
    <row r="149" spans="6:12">
      <c r="F149" s="22"/>
      <c r="L149"/>
    </row>
    <row r="150" spans="6:12">
      <c r="F150" s="22"/>
      <c r="L150"/>
    </row>
    <row r="151" spans="6:12">
      <c r="F151" s="22"/>
      <c r="L151"/>
    </row>
    <row r="152" spans="6:12">
      <c r="F152" s="22"/>
      <c r="L152"/>
    </row>
    <row r="153" spans="6:12">
      <c r="F153" s="22"/>
      <c r="L153"/>
    </row>
    <row r="154" spans="6:12">
      <c r="F154" s="22"/>
      <c r="L154"/>
    </row>
    <row r="155" spans="6:12">
      <c r="F155" s="22"/>
      <c r="L155"/>
    </row>
    <row r="156" spans="6:12">
      <c r="F156" s="22"/>
      <c r="L156"/>
    </row>
    <row r="157" spans="6:12">
      <c r="F157" s="22"/>
      <c r="L157"/>
    </row>
    <row r="158" spans="6:12">
      <c r="F158" s="22"/>
      <c r="L158"/>
    </row>
    <row r="159" spans="6:12">
      <c r="F159" s="22"/>
      <c r="L159"/>
    </row>
    <row r="160" spans="6:12">
      <c r="F160" s="22"/>
      <c r="L160"/>
    </row>
    <row r="161" spans="6:12">
      <c r="F161" s="22"/>
      <c r="L161"/>
    </row>
    <row r="162" spans="6:12">
      <c r="F162" s="22"/>
      <c r="L162"/>
    </row>
    <row r="163" spans="6:12">
      <c r="F163" s="22"/>
      <c r="L163"/>
    </row>
    <row r="164" spans="6:12">
      <c r="F164" s="22"/>
      <c r="L164"/>
    </row>
    <row r="165" spans="6:12">
      <c r="F165" s="22"/>
      <c r="L165"/>
    </row>
    <row r="166" spans="6:12">
      <c r="F166" s="22"/>
      <c r="L166"/>
    </row>
    <row r="167" spans="6:12">
      <c r="F167" s="22"/>
      <c r="L167"/>
    </row>
    <row r="168" spans="6:12">
      <c r="F168" s="22"/>
      <c r="L168"/>
    </row>
    <row r="169" spans="6:12">
      <c r="F169" s="22"/>
      <c r="L169"/>
    </row>
    <row r="170" spans="6:12">
      <c r="F170" s="22"/>
      <c r="L170"/>
    </row>
    <row r="171" spans="6:12">
      <c r="F171" s="22"/>
      <c r="L171"/>
    </row>
    <row r="172" spans="6:12">
      <c r="F172" s="22"/>
      <c r="L172"/>
    </row>
    <row r="173" spans="6:12">
      <c r="F173" s="22"/>
      <c r="L173"/>
    </row>
    <row r="174" spans="6:12">
      <c r="F174" s="22"/>
      <c r="L174"/>
    </row>
    <row r="175" spans="6:12">
      <c r="F175" s="22"/>
      <c r="L175"/>
    </row>
    <row r="176" spans="6:12">
      <c r="F176" s="22"/>
      <c r="L176"/>
    </row>
    <row r="177" spans="6:12">
      <c r="F177" s="22"/>
      <c r="L177"/>
    </row>
    <row r="178" spans="6:12">
      <c r="F178" s="22"/>
      <c r="L178"/>
    </row>
    <row r="179" spans="6:12">
      <c r="F179" s="22"/>
      <c r="L179"/>
    </row>
    <row r="180" spans="6:12">
      <c r="F180" s="22"/>
      <c r="L180"/>
    </row>
    <row r="181" spans="6:12">
      <c r="F181" s="22"/>
      <c r="L181"/>
    </row>
    <row r="182" spans="6:12">
      <c r="F182" s="22"/>
      <c r="L182"/>
    </row>
    <row r="183" spans="6:12">
      <c r="F183" s="22"/>
      <c r="L183"/>
    </row>
    <row r="184" spans="6:12">
      <c r="F184" s="22"/>
      <c r="L184"/>
    </row>
    <row r="185" spans="6:12">
      <c r="F185" s="22"/>
      <c r="L185"/>
    </row>
    <row r="186" spans="6:12">
      <c r="F186" s="22"/>
      <c r="L186"/>
    </row>
    <row r="187" spans="6:12">
      <c r="F187" s="22"/>
      <c r="L187"/>
    </row>
    <row r="188" spans="6:12">
      <c r="F188" s="22"/>
      <c r="L188"/>
    </row>
    <row r="189" spans="6:12">
      <c r="F189" s="22"/>
      <c r="L189"/>
    </row>
    <row r="190" spans="6:12">
      <c r="F190" s="22"/>
      <c r="L190"/>
    </row>
    <row r="191" spans="6:12">
      <c r="F191" s="22"/>
      <c r="L191"/>
    </row>
    <row r="192" spans="6:12">
      <c r="F192" s="22"/>
      <c r="L192"/>
    </row>
    <row r="193" spans="6:12">
      <c r="F193" s="22"/>
      <c r="L193"/>
    </row>
    <row r="194" spans="6:12">
      <c r="F194" s="22"/>
      <c r="L194"/>
    </row>
    <row r="195" spans="6:12">
      <c r="F195" s="22"/>
      <c r="L195"/>
    </row>
    <row r="196" spans="6:12">
      <c r="F196" s="22"/>
      <c r="L196"/>
    </row>
    <row r="197" spans="6:12">
      <c r="F197" s="22"/>
      <c r="L197"/>
    </row>
    <row r="198" spans="6:12">
      <c r="F198" s="22"/>
      <c r="L198"/>
    </row>
    <row r="199" spans="6:12">
      <c r="F199" s="22"/>
      <c r="L199"/>
    </row>
    <row r="200" spans="6:12">
      <c r="F200" s="22"/>
      <c r="L200"/>
    </row>
    <row r="201" spans="6:12">
      <c r="F201" s="22"/>
      <c r="L201"/>
    </row>
    <row r="202" spans="6:12">
      <c r="F202" s="22"/>
      <c r="L202"/>
    </row>
    <row r="203" spans="6:12">
      <c r="F203" s="22"/>
      <c r="L203"/>
    </row>
    <row r="204" spans="6:12">
      <c r="F204" s="22"/>
      <c r="L204"/>
    </row>
    <row r="205" spans="6:12">
      <c r="F205" s="22"/>
      <c r="L205"/>
    </row>
    <row r="206" spans="6:12">
      <c r="F206" s="22"/>
      <c r="L206"/>
    </row>
    <row r="207" spans="6:12">
      <c r="F207" s="22"/>
      <c r="L207"/>
    </row>
    <row r="208" spans="6:12">
      <c r="F208" s="22"/>
      <c r="L208"/>
    </row>
    <row r="209" spans="6:12">
      <c r="F209" s="22"/>
      <c r="L209"/>
    </row>
    <row r="210" spans="6:12">
      <c r="F210" s="22"/>
      <c r="L210"/>
    </row>
    <row r="211" spans="6:12">
      <c r="F211" s="22"/>
      <c r="L211"/>
    </row>
    <row r="212" spans="6:12">
      <c r="F212" s="22"/>
      <c r="L212"/>
    </row>
    <row r="213" spans="6:12">
      <c r="F213" s="22"/>
      <c r="L213"/>
    </row>
    <row r="214" spans="6:12">
      <c r="F214" s="22"/>
      <c r="L214"/>
    </row>
    <row r="215" spans="6:12">
      <c r="F215" s="22"/>
      <c r="L215"/>
    </row>
    <row r="216" spans="6:12">
      <c r="F216" s="22"/>
      <c r="L216"/>
    </row>
    <row r="217" spans="6:12">
      <c r="F217" s="22"/>
      <c r="L217"/>
    </row>
    <row r="218" spans="6:12">
      <c r="F218" s="22"/>
      <c r="L218"/>
    </row>
    <row r="219" spans="6:12">
      <c r="F219" s="22"/>
      <c r="L219"/>
    </row>
    <row r="220" spans="6:12">
      <c r="F220" s="22"/>
      <c r="L220"/>
    </row>
    <row r="221" spans="6:12">
      <c r="F221" s="22"/>
      <c r="L221"/>
    </row>
    <row r="222" spans="6:12">
      <c r="F222" s="22"/>
      <c r="L222"/>
    </row>
    <row r="223" spans="6:12">
      <c r="F223" s="22"/>
      <c r="L223"/>
    </row>
    <row r="224" spans="6:12">
      <c r="F224" s="22"/>
      <c r="L224"/>
    </row>
    <row r="225" spans="6:12">
      <c r="F225" s="22"/>
      <c r="L225"/>
    </row>
    <row r="226" spans="6:12">
      <c r="F226" s="22"/>
      <c r="L226"/>
    </row>
    <row r="227" spans="6:12">
      <c r="F227" s="22"/>
      <c r="L227"/>
    </row>
    <row r="228" spans="6:12">
      <c r="F228" s="22"/>
      <c r="L228"/>
    </row>
    <row r="229" spans="6:12">
      <c r="F229" s="22"/>
      <c r="L229"/>
    </row>
    <row r="230" spans="6:12">
      <c r="F230" s="22"/>
      <c r="L230"/>
    </row>
    <row r="231" spans="6:12">
      <c r="F231" s="22"/>
      <c r="L231"/>
    </row>
    <row r="232" spans="6:12">
      <c r="F232" s="22"/>
      <c r="L232"/>
    </row>
    <row r="233" spans="6:12">
      <c r="F233" s="22"/>
      <c r="L233"/>
    </row>
    <row r="234" spans="6:12">
      <c r="F234" s="22"/>
      <c r="L234"/>
    </row>
    <row r="235" spans="6:12">
      <c r="F235" s="22"/>
      <c r="L235"/>
    </row>
    <row r="236" spans="6:12">
      <c r="F236" s="22"/>
      <c r="L236"/>
    </row>
    <row r="237" spans="6:12">
      <c r="F237" s="22"/>
      <c r="L237"/>
    </row>
    <row r="238" spans="6:12">
      <c r="F238" s="22"/>
      <c r="L238"/>
    </row>
    <row r="239" spans="6:12">
      <c r="F239" s="22"/>
      <c r="L239"/>
    </row>
    <row r="240" spans="6:12">
      <c r="F240" s="22"/>
      <c r="L240"/>
    </row>
    <row r="241" spans="6:12">
      <c r="F241" s="22"/>
      <c r="L241"/>
    </row>
    <row r="242" spans="6:12">
      <c r="F242" s="22"/>
      <c r="L242"/>
    </row>
    <row r="243" spans="6:12">
      <c r="F243" s="22"/>
      <c r="L243"/>
    </row>
    <row r="244" spans="6:12">
      <c r="F244" s="22"/>
      <c r="L244"/>
    </row>
    <row r="245" spans="6:12">
      <c r="F245" s="22"/>
      <c r="L245"/>
    </row>
    <row r="246" spans="6:12">
      <c r="F246" s="22"/>
      <c r="L246"/>
    </row>
    <row r="247" spans="6:12">
      <c r="F247" s="22"/>
      <c r="L247"/>
    </row>
    <row r="248" spans="6:12">
      <c r="F248" s="22"/>
      <c r="L248"/>
    </row>
    <row r="249" spans="6:12">
      <c r="F249" s="22"/>
      <c r="L249"/>
    </row>
    <row r="250" spans="6:12">
      <c r="F250" s="22"/>
      <c r="L250"/>
    </row>
    <row r="251" spans="6:12">
      <c r="F251" s="22"/>
      <c r="L251"/>
    </row>
    <row r="252" spans="6:12">
      <c r="F252" s="22"/>
      <c r="L252"/>
    </row>
    <row r="253" spans="6:12">
      <c r="F253" s="22"/>
      <c r="L253"/>
    </row>
    <row r="254" spans="6:12">
      <c r="F254" s="22"/>
      <c r="L254"/>
    </row>
    <row r="255" spans="6:12">
      <c r="F255" s="22"/>
      <c r="L255"/>
    </row>
    <row r="256" spans="6:12">
      <c r="F256" s="22"/>
      <c r="L256"/>
    </row>
    <row r="257" spans="6:12">
      <c r="F257" s="22"/>
      <c r="L257"/>
    </row>
    <row r="258" spans="6:12">
      <c r="F258" s="22"/>
      <c r="L258"/>
    </row>
    <row r="259" spans="6:12">
      <c r="F259" s="22"/>
      <c r="L259"/>
    </row>
    <row r="260" spans="6:12">
      <c r="F260" s="22"/>
      <c r="L260"/>
    </row>
    <row r="261" spans="6:12">
      <c r="F261" s="22"/>
      <c r="L261"/>
    </row>
    <row r="262" spans="6:12">
      <c r="F262" s="22"/>
      <c r="L262"/>
    </row>
  </sheetData>
  <mergeCells count="2">
    <mergeCell ref="B16:G16"/>
    <mergeCell ref="I16:J16"/>
  </mergeCells>
  <pageMargins left="0.7" right="0.7" top="0.75" bottom="0.75" header="0.3" footer="0.3"/>
  <drawing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B2:AC58"/>
  <sheetViews>
    <sheetView view="pageBreakPreview" zoomScale="70" zoomScaleNormal="70" zoomScaleSheetLayoutView="70" workbookViewId="0">
      <selection activeCell="C18" sqref="C18"/>
    </sheetView>
  </sheetViews>
  <sheetFormatPr defaultColWidth="9.140625" defaultRowHeight="15"/>
  <cols>
    <col min="1" max="1" width="9.140625" style="36"/>
    <col min="2" max="2" width="38" style="36" bestFit="1" customWidth="1"/>
    <col min="3" max="3" width="25.5703125" style="36" bestFit="1" customWidth="1"/>
    <col min="4" max="4" width="5" style="36" bestFit="1" customWidth="1"/>
    <col min="5" max="5" width="18.5703125" style="36" bestFit="1" customWidth="1"/>
    <col min="6" max="6" width="29.85546875" style="36" customWidth="1"/>
    <col min="7" max="7" width="13.42578125" style="36" customWidth="1"/>
    <col min="8" max="8" width="11.85546875" style="36" bestFit="1" customWidth="1"/>
    <col min="9" max="9" width="7.5703125" style="36" customWidth="1"/>
    <col min="10" max="10" width="47.85546875" style="36" customWidth="1"/>
    <col min="11" max="11" width="11.42578125" style="36" customWidth="1"/>
    <col min="12" max="12" width="21.140625" style="36" customWidth="1"/>
    <col min="13" max="13" width="12.42578125" style="36" customWidth="1"/>
    <col min="14" max="18" width="7.5703125" style="36" customWidth="1"/>
    <col min="19" max="19" width="9.5703125" style="36" bestFit="1" customWidth="1"/>
    <col min="20" max="36" width="7.5703125" style="36" customWidth="1"/>
    <col min="37" max="16384" width="9.140625" style="36"/>
  </cols>
  <sheetData>
    <row r="2" spans="2:29" ht="15.75" thickBot="1">
      <c r="E2" s="37" t="s">
        <v>187</v>
      </c>
      <c r="F2" s="38">
        <f>Bond!$B$2</f>
        <v>45256</v>
      </c>
      <c r="H2" s="39"/>
    </row>
    <row r="3" spans="2:29">
      <c r="B3" s="40"/>
      <c r="C3" s="41"/>
      <c r="H3" s="39"/>
    </row>
    <row r="4" spans="2:29">
      <c r="B4" s="42"/>
      <c r="C4" s="42"/>
      <c r="D4" s="35"/>
      <c r="H4" s="39"/>
    </row>
    <row r="5" spans="2:29" ht="30.75" customHeight="1">
      <c r="B5" s="43" t="s">
        <v>5</v>
      </c>
      <c r="C5" s="44" t="str">
        <f>Bond!B4</f>
        <v>9% Nepal SBI Bank Rinpatra 2089</v>
      </c>
      <c r="D5" s="35"/>
      <c r="G5" s="55"/>
      <c r="H5" s="56"/>
    </row>
    <row r="6" spans="2:29">
      <c r="B6" s="45" t="s">
        <v>0</v>
      </c>
      <c r="C6" s="46">
        <f>Bond!C8</f>
        <v>0.09</v>
      </c>
      <c r="D6" s="35"/>
      <c r="E6" s="35"/>
      <c r="F6" s="42"/>
      <c r="G6" s="55"/>
      <c r="H6" s="56"/>
    </row>
    <row r="7" spans="2:29">
      <c r="B7" s="45" t="s">
        <v>191</v>
      </c>
      <c r="C7" s="47">
        <f>'Valuation Sheet'!M16</f>
        <v>45</v>
      </c>
      <c r="D7" s="35"/>
      <c r="E7" s="35"/>
      <c r="F7" s="56"/>
    </row>
    <row r="8" spans="2:29">
      <c r="B8" s="45" t="s">
        <v>25</v>
      </c>
      <c r="C8" s="48">
        <f>'Valuation Sheet'!M17</f>
        <v>0.13682007850152389</v>
      </c>
      <c r="D8" s="35"/>
      <c r="E8" s="35"/>
      <c r="F8" s="57"/>
    </row>
    <row r="9" spans="2:29">
      <c r="B9" s="45" t="s">
        <v>26</v>
      </c>
      <c r="C9" s="49">
        <f>'Valuation Sheet'!M18</f>
        <v>6.6217650623700663E-2</v>
      </c>
      <c r="D9" s="35"/>
      <c r="E9" s="35"/>
      <c r="F9" s="57"/>
    </row>
    <row r="10" spans="2:29">
      <c r="B10" s="45" t="s">
        <v>21</v>
      </c>
      <c r="C10" s="50">
        <f ca="1">'Valuation Sheet'!M19</f>
        <v>45165</v>
      </c>
      <c r="D10" s="35"/>
      <c r="E10" s="35"/>
      <c r="F10" s="56"/>
    </row>
    <row r="11" spans="2:29">
      <c r="B11" s="45" t="s">
        <v>192</v>
      </c>
      <c r="C11" s="51">
        <f ca="1">'Valuation Sheet'!M22</f>
        <v>20</v>
      </c>
      <c r="D11" s="35"/>
      <c r="E11" s="35"/>
      <c r="F11" s="58"/>
    </row>
    <row r="12" spans="2:29">
      <c r="B12" s="45" t="s">
        <v>193</v>
      </c>
      <c r="C12" s="52">
        <f ca="1">'Valuation Sheet'!M23</f>
        <v>491.07275925799559</v>
      </c>
      <c r="D12" s="35"/>
      <c r="E12" s="35"/>
      <c r="F12" s="58"/>
    </row>
    <row r="13" spans="2:29" ht="30">
      <c r="B13" s="45" t="s">
        <v>197</v>
      </c>
      <c r="C13" s="53">
        <f ca="1">'Valuation Sheet'!J22</f>
        <v>1010.1095890410959</v>
      </c>
      <c r="D13" s="35"/>
      <c r="E13" s="35"/>
      <c r="F13" s="56"/>
    </row>
    <row r="14" spans="2:29">
      <c r="B14" s="45" t="s">
        <v>196</v>
      </c>
      <c r="C14" s="54">
        <f ca="1">'Valuation Sheet'!M24</f>
        <v>279.99222955574481</v>
      </c>
      <c r="D14" s="35"/>
      <c r="E14" s="35"/>
      <c r="F14" s="56"/>
    </row>
    <row r="15" spans="2:29">
      <c r="B15" s="45" t="s">
        <v>23</v>
      </c>
      <c r="C15" s="53">
        <f ca="1">'Valuation Sheet'!M25</f>
        <v>771.06498881374046</v>
      </c>
      <c r="D15" s="35"/>
      <c r="E15" s="35"/>
      <c r="F15" s="56"/>
      <c r="G15" s="42"/>
      <c r="AC15" s="36" t="s">
        <v>163</v>
      </c>
    </row>
    <row r="16" spans="2:29" ht="30">
      <c r="B16" s="45" t="s">
        <v>195</v>
      </c>
      <c r="C16" s="53">
        <f ca="1">'Valuation Sheet'!M26</f>
        <v>796.39</v>
      </c>
      <c r="D16" s="35"/>
      <c r="E16" s="35"/>
      <c r="F16" s="56"/>
      <c r="G16" s="42"/>
    </row>
    <row r="17" spans="2:7">
      <c r="B17" s="45" t="s">
        <v>17</v>
      </c>
      <c r="C17" s="53">
        <f ca="1">'Valuation Sheet'!M27</f>
        <v>22.684931506849313</v>
      </c>
      <c r="D17" s="35"/>
      <c r="E17" s="56"/>
      <c r="F17" s="56"/>
      <c r="G17" s="56"/>
    </row>
    <row r="18" spans="2:7" ht="30">
      <c r="B18" s="45" t="s">
        <v>194</v>
      </c>
      <c r="C18" s="53">
        <f ca="1">'Valuation Sheet'!M28</f>
        <v>773.70506849315063</v>
      </c>
      <c r="D18" s="35"/>
      <c r="E18" s="56"/>
      <c r="F18" s="56"/>
      <c r="G18" s="57"/>
    </row>
    <row r="19" spans="2:7">
      <c r="B19" s="107"/>
      <c r="C19" s="108"/>
      <c r="D19" s="35"/>
      <c r="E19" s="56"/>
      <c r="F19" s="56"/>
      <c r="G19" s="57"/>
    </row>
    <row r="20" spans="2:7">
      <c r="B20" s="107"/>
      <c r="C20" s="108"/>
      <c r="D20" s="35"/>
      <c r="E20" s="56"/>
      <c r="F20" s="56"/>
      <c r="G20" s="57"/>
    </row>
    <row r="21" spans="2:7">
      <c r="B21" s="107"/>
      <c r="C21" s="113"/>
      <c r="D21" s="35"/>
      <c r="E21" s="56"/>
      <c r="F21" s="56"/>
      <c r="G21" s="57"/>
    </row>
    <row r="22" spans="2:7">
      <c r="B22" s="107"/>
      <c r="C22" s="108"/>
      <c r="D22" s="35"/>
      <c r="E22" s="56"/>
      <c r="F22" s="56"/>
      <c r="G22" s="57"/>
    </row>
    <row r="23" spans="2:7">
      <c r="B23" s="107"/>
      <c r="C23" s="108"/>
      <c r="D23" s="35"/>
      <c r="E23" s="56"/>
      <c r="F23" s="56"/>
      <c r="G23" s="57"/>
    </row>
    <row r="24" spans="2:7">
      <c r="B24" s="107"/>
      <c r="C24" s="113"/>
      <c r="D24" s="35"/>
      <c r="E24" s="56"/>
      <c r="F24" s="56"/>
      <c r="G24" s="57"/>
    </row>
    <row r="25" spans="2:7">
      <c r="B25" s="107"/>
      <c r="C25" s="108"/>
      <c r="D25" s="35"/>
      <c r="E25" s="56"/>
      <c r="F25" s="56"/>
      <c r="G25" s="57"/>
    </row>
    <row r="26" spans="2:7">
      <c r="B26" s="107"/>
      <c r="C26" s="108"/>
      <c r="D26" s="35"/>
      <c r="E26" s="56"/>
      <c r="F26" s="56"/>
      <c r="G26" s="57"/>
    </row>
    <row r="27" spans="2:7">
      <c r="B27" s="107"/>
      <c r="C27" s="108"/>
      <c r="D27" s="35"/>
      <c r="E27" s="56"/>
      <c r="F27" s="56"/>
      <c r="G27" s="57"/>
    </row>
    <row r="28" spans="2:7">
      <c r="B28" s="107"/>
      <c r="C28" s="108"/>
      <c r="D28" s="35"/>
      <c r="E28" s="56"/>
      <c r="F28" s="56"/>
      <c r="G28" s="57"/>
    </row>
    <row r="29" spans="2:7">
      <c r="B29" s="107"/>
      <c r="C29" s="108"/>
      <c r="D29" s="35"/>
      <c r="E29" s="56"/>
      <c r="F29" s="56"/>
      <c r="G29" s="57"/>
    </row>
    <row r="30" spans="2:7">
      <c r="B30" s="107"/>
      <c r="C30" s="108"/>
      <c r="D30" s="35"/>
      <c r="E30" s="56"/>
      <c r="F30" s="56"/>
      <c r="G30" s="57"/>
    </row>
    <row r="31" spans="2:7">
      <c r="B31" s="107"/>
      <c r="C31" s="35"/>
    </row>
    <row r="32" spans="2:7">
      <c r="B32" s="107"/>
      <c r="C32" s="35" t="s">
        <v>1592</v>
      </c>
    </row>
    <row r="33" spans="2:3">
      <c r="B33" s="107"/>
      <c r="C33" s="35"/>
    </row>
    <row r="34" spans="2:3">
      <c r="B34" s="107"/>
      <c r="C34" s="35"/>
    </row>
    <row r="35" spans="2:3">
      <c r="B35" s="107"/>
      <c r="C35" s="35"/>
    </row>
    <row r="36" spans="2:3">
      <c r="B36" s="107"/>
      <c r="C36" s="35"/>
    </row>
    <row r="37" spans="2:3">
      <c r="B37" s="107"/>
      <c r="C37" s="35"/>
    </row>
    <row r="38" spans="2:3">
      <c r="B38" s="107"/>
      <c r="C38" s="35"/>
    </row>
    <row r="39" spans="2:3">
      <c r="B39" s="107"/>
      <c r="C39" s="35"/>
    </row>
    <row r="40" spans="2:3">
      <c r="B40" s="107"/>
      <c r="C40" s="35"/>
    </row>
    <row r="41" spans="2:3">
      <c r="B41" s="107"/>
      <c r="C41" s="35"/>
    </row>
    <row r="42" spans="2:3">
      <c r="B42" s="107"/>
      <c r="C42" s="35"/>
    </row>
    <row r="43" spans="2:3">
      <c r="B43" s="107"/>
      <c r="C43" s="35"/>
    </row>
    <row r="44" spans="2:3">
      <c r="B44" s="107"/>
      <c r="C44" s="35"/>
    </row>
    <row r="45" spans="2:3">
      <c r="B45" s="107"/>
      <c r="C45" s="35"/>
    </row>
    <row r="46" spans="2:3">
      <c r="B46" s="107"/>
      <c r="C46" s="35"/>
    </row>
    <row r="47" spans="2:3">
      <c r="B47" s="107"/>
      <c r="C47" s="35"/>
    </row>
    <row r="48" spans="2:3">
      <c r="B48" s="107"/>
      <c r="C48" s="35"/>
    </row>
    <row r="49" spans="2:8">
      <c r="B49" s="107"/>
      <c r="C49" s="35"/>
    </row>
    <row r="50" spans="2:8" ht="18.75">
      <c r="B50" s="107"/>
      <c r="C50" s="110"/>
      <c r="E50" s="62" t="s">
        <v>1593</v>
      </c>
      <c r="F50" s="63"/>
      <c r="G50" s="63"/>
      <c r="H50" s="64"/>
    </row>
    <row r="51" spans="2:8" ht="18.75">
      <c r="B51" s="62"/>
      <c r="D51" s="106">
        <f>$F$2-VLOOKUP(E51,ListOfDebenture!$C$2:$AF$1048576,25,0)+1</f>
        <v>45253</v>
      </c>
      <c r="E51" s="64" t="s">
        <v>1498</v>
      </c>
      <c r="F51" s="63"/>
      <c r="G51" s="105">
        <f>VLOOKUP(E51,ListOfDebenture!$C$2:$AH$1048576,27,0)</f>
        <v>18</v>
      </c>
      <c r="H51" s="105"/>
    </row>
    <row r="52" spans="2:8" ht="18.75">
      <c r="D52" s="106">
        <f>$F$2-VLOOKUP(E52,ListOfDebenture!$C$2:$AF$1048576,25,0)+1</f>
        <v>45254</v>
      </c>
      <c r="E52" s="64" t="s">
        <v>1321</v>
      </c>
      <c r="F52" s="63"/>
      <c r="G52" s="105">
        <f>VLOOKUP(E52,ListOfDebenture!$C$2:$AH$1048576,27,0)</f>
        <v>13</v>
      </c>
      <c r="H52" s="105"/>
    </row>
    <row r="53" spans="2:8" ht="18.75">
      <c r="D53" s="106">
        <f>$F$2-VLOOKUP(E53,ListOfDebenture!$C$2:$AF$1048576,25,0)+1</f>
        <v>45253</v>
      </c>
      <c r="E53" s="64" t="s">
        <v>1418</v>
      </c>
      <c r="F53" s="63"/>
      <c r="G53" s="105">
        <f>VLOOKUP(E53,ListOfDebenture!$C$2:$AH$1048576,27,0)</f>
        <v>14</v>
      </c>
      <c r="H53" s="105"/>
    </row>
    <row r="54" spans="2:8" ht="18.75">
      <c r="D54" s="106" t="e">
        <f>$F$2-VLOOKUP(E54,ListOfDebenture!$C$2:$AF$1048576,25,0)+1</f>
        <v>#VALUE!</v>
      </c>
      <c r="E54" s="64" t="s">
        <v>1458</v>
      </c>
      <c r="F54" s="63"/>
      <c r="G54" s="105" t="str">
        <f>VLOOKUP(E54,ListOfDebenture!$C$2:$AH$1048576,27,0)</f>
        <v/>
      </c>
      <c r="H54" s="105"/>
    </row>
    <row r="55" spans="2:8" ht="18.75">
      <c r="D55" s="106" t="e">
        <f>$F$2-VLOOKUP(E55,ListOfDebenture!$C$2:$AF$1048576,25,0)+1</f>
        <v>#VALUE!</v>
      </c>
      <c r="E55" s="64" t="s">
        <v>1300</v>
      </c>
      <c r="G55" s="105" t="str">
        <f>VLOOKUP(E55,ListOfDebenture!$C$2:$AH$1048576,27,0)</f>
        <v/>
      </c>
      <c r="H55" s="105"/>
    </row>
    <row r="56" spans="2:8" ht="18.75">
      <c r="D56" s="106">
        <f>$F$2-VLOOKUP(E56,ListOfDebenture!$C$2:$AF$1048576,25,0)+1</f>
        <v>45252</v>
      </c>
      <c r="E56" s="64" t="s">
        <v>1281</v>
      </c>
      <c r="F56" s="63"/>
      <c r="G56" s="105">
        <f>VLOOKUP(E56,ListOfDebenture!$C$2:$AH$1048576,27,0)</f>
        <v>25</v>
      </c>
      <c r="H56" s="105"/>
    </row>
    <row r="57" spans="2:8" ht="18.75">
      <c r="D57" s="106">
        <f>$F$2-VLOOKUP(E57,ListOfDebenture!$C$2:$AF$1048576,25,0)+1</f>
        <v>45252</v>
      </c>
      <c r="E57" s="64" t="s">
        <v>68</v>
      </c>
      <c r="G57" s="105">
        <f>VLOOKUP(E57,ListOfDebenture!$C$2:$AH$1048576,27,0)</f>
        <v>24</v>
      </c>
      <c r="H57" s="105"/>
    </row>
    <row r="58" spans="2:8" ht="18.75">
      <c r="D58" s="106">
        <f>$F$2-VLOOKUP(E58,ListOfDebenture!$C$2:$AF$1048576,25,0)+1</f>
        <v>45252</v>
      </c>
      <c r="E58" s="64" t="s">
        <v>75</v>
      </c>
      <c r="G58" s="105">
        <f>VLOOKUP(E58,ListOfDebenture!$C$2:$AH$1048576,27,0)</f>
        <v>26</v>
      </c>
    </row>
  </sheetData>
  <pageMargins left="0.7" right="0.7" top="0.75" bottom="0.75" header="0.3" footer="0.3"/>
  <pageSetup paperSize="9" scale="58" fitToWidth="0" fitToHeight="0" orientation="portrait" horizontalDpi="1200" r:id="rId1"/>
  <headerFooter>
    <oddHeader>&amp;L&amp;"Garamond,Regular"&amp;17NMB50</oddHeader>
  </headerFooter>
  <rowBreaks count="1" manualBreakCount="1">
    <brk id="61" min="4" max="11"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theme="9" tint="0.59999389629810485"/>
  </sheetPr>
  <dimension ref="B2:Y114"/>
  <sheetViews>
    <sheetView showGridLines="0" zoomScale="70" zoomScaleNormal="70" workbookViewId="0">
      <selection activeCell="C2" sqref="C2"/>
    </sheetView>
  </sheetViews>
  <sheetFormatPr defaultRowHeight="15"/>
  <cols>
    <col min="2" max="2" width="30.42578125" customWidth="1"/>
    <col min="3" max="3" width="29.42578125" bestFit="1" customWidth="1"/>
    <col min="4" max="4" width="15.5703125" customWidth="1"/>
    <col min="5" max="5" width="12" bestFit="1" customWidth="1"/>
    <col min="6" max="6" width="16.42578125" bestFit="1" customWidth="1"/>
    <col min="7" max="7" width="6.140625" customWidth="1"/>
    <col min="8" max="8" width="3.85546875" customWidth="1"/>
    <col min="9" max="9" width="32.42578125" bestFit="1" customWidth="1"/>
    <col min="10" max="10" width="15" bestFit="1" customWidth="1"/>
    <col min="11" max="11" width="3" customWidth="1"/>
    <col min="12" max="12" width="37.85546875" style="22" bestFit="1" customWidth="1"/>
    <col min="13" max="13" width="17.85546875" bestFit="1" customWidth="1"/>
    <col min="14" max="14" width="22" bestFit="1" customWidth="1"/>
    <col min="15" max="15" width="11.5703125" bestFit="1" customWidth="1"/>
    <col min="16" max="16" width="16.42578125" bestFit="1" customWidth="1"/>
    <col min="17" max="17" width="15.85546875" bestFit="1" customWidth="1"/>
    <col min="18" max="18" width="21.140625" bestFit="1" customWidth="1"/>
    <col min="19" max="19" width="20.5703125" bestFit="1" customWidth="1"/>
    <col min="20" max="20" width="20.5703125" customWidth="1"/>
    <col min="21" max="21" width="18.140625" bestFit="1" customWidth="1"/>
    <col min="22" max="22" width="17.85546875" bestFit="1" customWidth="1"/>
    <col min="24" max="24" width="15.42578125" bestFit="1" customWidth="1"/>
  </cols>
  <sheetData>
    <row r="2" spans="2:17" ht="15.75" thickBot="1">
      <c r="B2" s="11" t="s">
        <v>5</v>
      </c>
      <c r="C2" s="11" t="str">
        <f>Bond!B4</f>
        <v>9% Nepal SBI Bank Rinpatra 2089</v>
      </c>
    </row>
    <row r="3" spans="2:17">
      <c r="B3" s="10" t="s">
        <v>38</v>
      </c>
      <c r="C3" s="7">
        <f>Bond!C5</f>
        <v>45165</v>
      </c>
    </row>
    <row r="4" spans="2:17">
      <c r="B4" s="10" t="s">
        <v>40</v>
      </c>
      <c r="C4" s="7" t="str">
        <f>Bond!C6</f>
        <v>10 Bhadra 2080</v>
      </c>
      <c r="M4" s="20"/>
    </row>
    <row r="5" spans="2:17">
      <c r="B5" s="10" t="s">
        <v>2</v>
      </c>
      <c r="C5" s="10">
        <f>Bond!C7</f>
        <v>1000</v>
      </c>
      <c r="J5" s="20"/>
      <c r="M5" s="141"/>
    </row>
    <row r="6" spans="2:17">
      <c r="B6" s="10" t="s">
        <v>0</v>
      </c>
      <c r="C6" s="67">
        <f>Bond!C8</f>
        <v>0.09</v>
      </c>
      <c r="I6" s="140"/>
      <c r="J6" s="141"/>
      <c r="M6" s="141"/>
    </row>
    <row r="7" spans="2:17">
      <c r="B7" s="2" t="s">
        <v>190</v>
      </c>
      <c r="C7" s="10">
        <f>Bond!C9</f>
        <v>10</v>
      </c>
      <c r="I7" s="140"/>
      <c r="J7" s="141"/>
      <c r="M7" s="141"/>
    </row>
    <row r="8" spans="2:17">
      <c r="B8" s="2" t="s">
        <v>8</v>
      </c>
      <c r="C8" s="10">
        <f>Bond!C10</f>
        <v>2</v>
      </c>
      <c r="I8" s="140"/>
      <c r="J8" s="141"/>
      <c r="M8" s="141"/>
    </row>
    <row r="9" spans="2:17">
      <c r="B9" s="2" t="s">
        <v>49</v>
      </c>
      <c r="C9" s="7" t="str">
        <f>Bond!C11</f>
        <v>Shrawan 1 &amp; Magh 1</v>
      </c>
      <c r="I9" s="140"/>
      <c r="J9" s="141"/>
      <c r="L9"/>
    </row>
    <row r="10" spans="2:17">
      <c r="B10" s="2" t="s">
        <v>39</v>
      </c>
      <c r="C10" s="7">
        <f>Bond!C12</f>
        <v>48816</v>
      </c>
      <c r="E10" s="1"/>
      <c r="F10" s="34"/>
      <c r="I10" s="140"/>
      <c r="J10" s="141"/>
      <c r="L10"/>
    </row>
    <row r="11" spans="2:17">
      <c r="B11" s="2" t="s">
        <v>37</v>
      </c>
      <c r="C11" s="7" t="str">
        <f>Bond!C13</f>
        <v>9 Bhadra 2090</v>
      </c>
      <c r="F11" s="16"/>
      <c r="I11" s="140"/>
      <c r="J11" s="141"/>
      <c r="L11" s="5"/>
      <c r="M11" s="31"/>
    </row>
    <row r="12" spans="2:17">
      <c r="B12" s="2" t="s">
        <v>43</v>
      </c>
      <c r="C12" s="10" t="str">
        <f>Bond!C14</f>
        <v>ICRA Nepal</v>
      </c>
      <c r="F12" s="1"/>
      <c r="I12" s="140"/>
      <c r="J12" s="141"/>
      <c r="L12" s="5"/>
      <c r="M12" s="31"/>
      <c r="N12" s="19"/>
      <c r="O12" s="19"/>
      <c r="P12" s="19"/>
      <c r="Q12" s="19"/>
    </row>
    <row r="13" spans="2:17">
      <c r="B13" s="2" t="s">
        <v>1</v>
      </c>
      <c r="C13" s="10" t="str">
        <f>Bond!C15</f>
        <v>[ICRANP] AA</v>
      </c>
      <c r="I13" s="140"/>
      <c r="J13" s="141"/>
      <c r="L13" s="5"/>
      <c r="M13" s="31"/>
      <c r="N13" s="27"/>
      <c r="O13" s="19"/>
      <c r="P13" s="19"/>
      <c r="Q13" s="19"/>
    </row>
    <row r="14" spans="2:17">
      <c r="B14" s="2" t="s">
        <v>202</v>
      </c>
      <c r="C14" s="7">
        <f>Bond!C16</f>
        <v>0</v>
      </c>
      <c r="I14" s="140"/>
      <c r="J14" s="141"/>
      <c r="L14" s="5"/>
      <c r="M14" s="31"/>
      <c r="N14" s="27"/>
      <c r="O14" s="19"/>
      <c r="P14" s="19"/>
      <c r="Q14" s="19"/>
    </row>
    <row r="15" spans="2:17">
      <c r="B15" s="2" t="s">
        <v>1273</v>
      </c>
      <c r="C15" s="10" t="str">
        <f>Bond!C17</f>
        <v>N/A</v>
      </c>
      <c r="I15" s="140"/>
      <c r="J15" s="141"/>
      <c r="L15" s="5"/>
      <c r="M15" s="31"/>
      <c r="N15" s="27"/>
      <c r="O15" s="19"/>
      <c r="P15" s="19"/>
      <c r="Q15" s="19"/>
    </row>
    <row r="16" spans="2:17">
      <c r="B16" s="2" t="s">
        <v>122</v>
      </c>
      <c r="C16" s="10">
        <f>Bond!C18</f>
        <v>10</v>
      </c>
      <c r="L16" s="5"/>
      <c r="M16" s="31"/>
      <c r="N16" s="27"/>
      <c r="O16" s="19"/>
      <c r="P16" s="19"/>
      <c r="Q16" s="19"/>
    </row>
    <row r="17" spans="2:25">
      <c r="L17" s="21"/>
      <c r="N17" s="8"/>
      <c r="O17" s="8"/>
      <c r="P17" s="8"/>
      <c r="Q17" s="8"/>
    </row>
    <row r="18" spans="2:25" ht="15.75" thickBot="1">
      <c r="B18" s="269" t="s">
        <v>19</v>
      </c>
      <c r="C18" s="270"/>
      <c r="D18" s="270"/>
      <c r="E18" s="270"/>
      <c r="F18" s="270"/>
      <c r="G18" s="271"/>
      <c r="H18" s="19"/>
      <c r="I18" s="272" t="s">
        <v>31</v>
      </c>
      <c r="J18" s="272"/>
      <c r="K18" s="19"/>
      <c r="L18" s="24" t="s">
        <v>24</v>
      </c>
      <c r="M18" s="25">
        <f>$C$5*C6/C8</f>
        <v>45</v>
      </c>
      <c r="N18" s="20"/>
      <c r="O18" s="273" t="s">
        <v>19</v>
      </c>
      <c r="P18" s="274"/>
      <c r="Q18" s="274"/>
      <c r="R18" s="274"/>
      <c r="S18" s="274"/>
      <c r="T18" s="274"/>
      <c r="U18" s="274"/>
      <c r="V18" s="275"/>
      <c r="X18" s="204" t="s">
        <v>1285</v>
      </c>
      <c r="Y18" s="205" t="e">
        <f ca="1">SUM(V20:V1048576)</f>
        <v>#VALUE!</v>
      </c>
    </row>
    <row r="19" spans="2:25">
      <c r="B19" s="13" t="s">
        <v>14</v>
      </c>
      <c r="C19" s="13" t="s">
        <v>9</v>
      </c>
      <c r="D19" s="13" t="s">
        <v>10</v>
      </c>
      <c r="E19" s="13" t="s">
        <v>14</v>
      </c>
      <c r="F19" s="13" t="s">
        <v>16</v>
      </c>
      <c r="G19" s="13"/>
      <c r="H19" s="19"/>
      <c r="I19" s="23" t="s">
        <v>42</v>
      </c>
      <c r="J19" s="6">
        <f>C10+1</f>
        <v>48817</v>
      </c>
      <c r="K19" s="19"/>
      <c r="L19" s="23" t="s">
        <v>25</v>
      </c>
      <c r="M19" s="28">
        <f>Bond!$C$20</f>
        <v>0.13682007850152389</v>
      </c>
      <c r="N19" s="20"/>
      <c r="O19" s="65" t="s">
        <v>14</v>
      </c>
      <c r="P19" s="65" t="s">
        <v>9</v>
      </c>
      <c r="Q19" s="65" t="s">
        <v>10</v>
      </c>
      <c r="R19" s="65" t="s">
        <v>24</v>
      </c>
      <c r="S19" s="65" t="s">
        <v>16</v>
      </c>
      <c r="T19" s="65" t="s">
        <v>1287</v>
      </c>
      <c r="U19" s="65" t="s">
        <v>1283</v>
      </c>
      <c r="V19" s="65" t="s">
        <v>1284</v>
      </c>
      <c r="X19" s="204" t="s">
        <v>1286</v>
      </c>
      <c r="Y19" s="206" t="e">
        <f ca="1">$C$15-Y18</f>
        <v>#VALUE!</v>
      </c>
    </row>
    <row r="20" spans="2:25">
      <c r="B20" s="2" t="s">
        <v>15</v>
      </c>
      <c r="C20" s="2" t="str">
        <f>IFERROR(VLOOKUP(ROWS($B$20:B20),CouponDates!$A:$AV,MATCH($C$9,CouponDates!$1:$1,0),0),"")</f>
        <v>1 Shrawan 2076</v>
      </c>
      <c r="D20" s="6">
        <f ca="1">IFERROR(VLOOKUP($C20,'Date Reference'!$B:$C,2,0),"")</f>
        <v>43663</v>
      </c>
      <c r="E20" s="17" t="str">
        <f ca="1">IF(D20&lt;$C$10,IF($C$3&lt;43480,$C$5*$C$6/$C$8,IF($C$3&lt;D20,$C$5*$C$6*(D20-$C$3)/365,"Past Date")),"N/A")</f>
        <v>Past Date</v>
      </c>
      <c r="F20" s="17" t="str">
        <f ca="1">IF($C$14&lt;D20,E20,0)</f>
        <v>Past Date</v>
      </c>
      <c r="G20" s="18">
        <f t="shared" ref="G20:G67" ca="1" si="0">IF(F20=0,G19+1,0)</f>
        <v>0</v>
      </c>
      <c r="H20" s="9"/>
      <c r="I20" s="29" t="s">
        <v>35</v>
      </c>
      <c r="J20" s="18">
        <f ca="1">J19-M21</f>
        <v>3652</v>
      </c>
      <c r="K20" s="9"/>
      <c r="L20" s="23" t="s">
        <v>26</v>
      </c>
      <c r="M20" s="26">
        <f>(1*(1+M19))^(1/C8)-1</f>
        <v>6.6217650623700663E-2</v>
      </c>
      <c r="N20" s="20"/>
      <c r="O20" s="2" t="str">
        <f>B20</f>
        <v>Coupon</v>
      </c>
      <c r="P20" s="2" t="str">
        <f>C20</f>
        <v>1 Shrawan 2076</v>
      </c>
      <c r="Q20" s="6">
        <f t="shared" ref="Q20:Q67" ca="1" si="1">IF(R20="N/A",$J$34,D20)</f>
        <v>43663</v>
      </c>
      <c r="R20" s="17" t="str">
        <f ca="1">E20</f>
        <v>Past Date</v>
      </c>
      <c r="S20" s="17" t="str">
        <f t="shared" ref="S20:S67" ca="1" si="2">IF(Q20=Q19,0,IF(R20="N/A",IF(Q20=Q21,$J$39,0),F20))</f>
        <v>Past Date</v>
      </c>
      <c r="T20" s="17" t="str">
        <f ca="1">S20</f>
        <v>Past Date</v>
      </c>
      <c r="U20" s="18">
        <f ca="1">IF(S20=0,0,(Q20-$C$14))</f>
        <v>43663</v>
      </c>
      <c r="V20" s="66" t="e">
        <f ca="1">T20/(1+$Y$20)^(U20/365)</f>
        <v>#VALUE!</v>
      </c>
      <c r="X20" s="204" t="s">
        <v>1282</v>
      </c>
      <c r="Y20" s="207">
        <v>6.2668379852301476E-2</v>
      </c>
    </row>
    <row r="21" spans="2:25">
      <c r="B21" s="2" t="s">
        <v>15</v>
      </c>
      <c r="C21" s="2" t="str">
        <f>IFERROR(VLOOKUP(ROWS($B$20:B21),CouponDates!$A:$AV,MATCH($C$9,CouponDates!$1:$1,0),0),"")</f>
        <v>1 Magh 2076</v>
      </c>
      <c r="D21" s="6">
        <f ca="1">IFERROR(VLOOKUP($C21,'Date Reference'!$B:$C,2,0),"")</f>
        <v>43845</v>
      </c>
      <c r="E21" s="17" t="str">
        <f ca="1">IF(D21="","N/A",IF(D21&lt;$C$10,IF($C$3&lt;D20,$C$5*$C$6/$C$8,IF($C$3&lt;D21,$C$5*$C$6*(D21-$C$3)/365,"Past Date")),"N/A"))</f>
        <v>Past Date</v>
      </c>
      <c r="F21" s="17" t="str">
        <f t="shared" ref="F21:F67" ca="1" si="3">IF($C$14&lt;D21,E21,0)</f>
        <v>Past Date</v>
      </c>
      <c r="G21" s="18">
        <f t="shared" ca="1" si="0"/>
        <v>0</v>
      </c>
      <c r="H21" s="9"/>
      <c r="I21" s="18" t="s">
        <v>33</v>
      </c>
      <c r="J21" s="18">
        <f ca="1">$J$19-$M$22</f>
        <v>41</v>
      </c>
      <c r="K21" s="9"/>
      <c r="L21" s="23" t="s">
        <v>21</v>
      </c>
      <c r="M21" s="6">
        <f ca="1">MAX(IF($C$14&lt;$D$20,$C$3,INDEX($D$20:$D$1048576,MATCH(MAX($G$20:$G$1048576),$G$20:$G$1048576,0))),C3)</f>
        <v>45165</v>
      </c>
      <c r="N21" s="20"/>
      <c r="O21" s="2" t="str">
        <f t="shared" ref="O21:O67" si="4">B21</f>
        <v>Coupon</v>
      </c>
      <c r="P21" s="2" t="str">
        <f t="shared" ref="P21:P67" si="5">C21</f>
        <v>1 Magh 2076</v>
      </c>
      <c r="Q21" s="6">
        <f t="shared" ca="1" si="1"/>
        <v>43845</v>
      </c>
      <c r="R21" s="17" t="str">
        <f t="shared" ref="R21:R67" ca="1" si="6">E21</f>
        <v>Past Date</v>
      </c>
      <c r="S21" s="17" t="str">
        <f t="shared" ca="1" si="2"/>
        <v>Past Date</v>
      </c>
      <c r="T21" s="17" t="str">
        <f t="shared" ref="T21:T67" ca="1" si="7">S21</f>
        <v>Past Date</v>
      </c>
      <c r="U21" s="18">
        <f t="shared" ref="U21:U84" ca="1" si="8">IF(S21=0,0,(Q21-$C$14))</f>
        <v>43845</v>
      </c>
      <c r="V21" s="66" t="e">
        <f t="shared" ref="V21:V67" ca="1" si="9">T21/(1+$Y$20)^(U21/365)</f>
        <v>#VALUE!</v>
      </c>
    </row>
    <row r="22" spans="2:25">
      <c r="B22" s="2" t="s">
        <v>15</v>
      </c>
      <c r="C22" s="2" t="str">
        <f>IFERROR(VLOOKUP(ROWS($B$20:B22),CouponDates!$A:$AV,MATCH($C$9,CouponDates!$1:$1,0),0),"")</f>
        <v>1 Shrawan 2077</v>
      </c>
      <c r="D22" s="6">
        <f ca="1">IFERROR(VLOOKUP($C22,'Date Reference'!$B:$C,2,0),"")</f>
        <v>44028</v>
      </c>
      <c r="E22" s="17" t="str">
        <f t="shared" ref="E22:E85" ca="1" si="10">IF(D22="","N/A",IF(D22&lt;$C$10,IF($C$3&lt;D21,$C$5*$C$6/$C$8,IF($C$3&lt;D22,$C$5*$C$6*(D22-$C$3)/365,"Past Date")),"N/A"))</f>
        <v>Past Date</v>
      </c>
      <c r="F22" s="17" t="str">
        <f t="shared" ca="1" si="3"/>
        <v>Past Date</v>
      </c>
      <c r="G22" s="18">
        <f t="shared" ca="1" si="0"/>
        <v>0</v>
      </c>
      <c r="H22" s="9"/>
      <c r="I22" s="18" t="s">
        <v>32</v>
      </c>
      <c r="J22" s="17">
        <f ca="1">C8*$M$18*($J$19-$M$22)/365</f>
        <v>10.109589041095891</v>
      </c>
      <c r="K22" s="9"/>
      <c r="L22" s="23" t="s">
        <v>30</v>
      </c>
      <c r="M22" s="6">
        <f ca="1">INDEX($D$19:$D$1048576,COUNTIF($E$19:$E$1048576,"&gt;0")+COUNTIF($E$19:$E$1048576,"Past Date")+1)</f>
        <v>48776</v>
      </c>
      <c r="N22" s="20"/>
      <c r="O22" s="2" t="str">
        <f t="shared" si="4"/>
        <v>Coupon</v>
      </c>
      <c r="P22" s="2" t="str">
        <f t="shared" si="5"/>
        <v>1 Shrawan 2077</v>
      </c>
      <c r="Q22" s="6">
        <f ca="1">IF(R22="N/A",$J$34,D22)</f>
        <v>44028</v>
      </c>
      <c r="R22" s="17" t="str">
        <f t="shared" ca="1" si="6"/>
        <v>Past Date</v>
      </c>
      <c r="S22" s="17" t="str">
        <f t="shared" ca="1" si="2"/>
        <v>Past Date</v>
      </c>
      <c r="T22" s="17" t="str">
        <f t="shared" ca="1" si="7"/>
        <v>Past Date</v>
      </c>
      <c r="U22" s="18">
        <f t="shared" ca="1" si="8"/>
        <v>44028</v>
      </c>
      <c r="V22" s="66" t="e">
        <f t="shared" ca="1" si="9"/>
        <v>#VALUE!</v>
      </c>
    </row>
    <row r="23" spans="2:25">
      <c r="B23" s="2" t="s">
        <v>15</v>
      </c>
      <c r="C23" s="2" t="str">
        <f>IFERROR(VLOOKUP(ROWS($B$20:B23),CouponDates!$A:$AV,MATCH($C$9,CouponDates!$1:$1,0),0),"")</f>
        <v>1 Magh 2077</v>
      </c>
      <c r="D23" s="6">
        <f ca="1">IFERROR(VLOOKUP($C23,'Date Reference'!$B:$C,2,0),"")</f>
        <v>44210</v>
      </c>
      <c r="E23" s="17" t="str">
        <f t="shared" ca="1" si="10"/>
        <v>Past Date</v>
      </c>
      <c r="F23" s="17" t="str">
        <f t="shared" ca="1" si="3"/>
        <v>Past Date</v>
      </c>
      <c r="G23" s="18">
        <f t="shared" ca="1" si="0"/>
        <v>0</v>
      </c>
      <c r="H23" s="9"/>
      <c r="I23" s="18" t="s">
        <v>2</v>
      </c>
      <c r="J23" s="17">
        <f>C5</f>
        <v>1000</v>
      </c>
      <c r="K23" s="9"/>
      <c r="L23" s="23" t="s">
        <v>18</v>
      </c>
      <c r="M23" s="18">
        <f ca="1">$C$14-M21+1</f>
        <v>-45164</v>
      </c>
      <c r="N23" s="20"/>
      <c r="O23" s="2" t="str">
        <f t="shared" si="4"/>
        <v>Coupon</v>
      </c>
      <c r="P23" s="2" t="str">
        <f t="shared" si="5"/>
        <v>1 Magh 2077</v>
      </c>
      <c r="Q23" s="6">
        <f t="shared" ca="1" si="1"/>
        <v>44210</v>
      </c>
      <c r="R23" s="17" t="str">
        <f t="shared" ca="1" si="6"/>
        <v>Past Date</v>
      </c>
      <c r="S23" s="17" t="str">
        <f t="shared" ca="1" si="2"/>
        <v>Past Date</v>
      </c>
      <c r="T23" s="17" t="str">
        <f t="shared" ca="1" si="7"/>
        <v>Past Date</v>
      </c>
      <c r="U23" s="18">
        <f t="shared" ca="1" si="8"/>
        <v>44210</v>
      </c>
      <c r="V23" s="66" t="e">
        <f t="shared" ca="1" si="9"/>
        <v>#VALUE!</v>
      </c>
    </row>
    <row r="24" spans="2:25">
      <c r="B24" s="2" t="s">
        <v>15</v>
      </c>
      <c r="C24" s="2" t="str">
        <f>IFERROR(VLOOKUP(ROWS($B$20:B24),CouponDates!$A:$AV,MATCH($C$9,CouponDates!$1:$1,0),0),"")</f>
        <v>1 Shrawan 2078</v>
      </c>
      <c r="D24" s="6">
        <f ca="1">IFERROR(VLOOKUP($C24,'Date Reference'!$B:$C,2,0),"")</f>
        <v>44393</v>
      </c>
      <c r="E24" s="17" t="str">
        <f t="shared" ca="1" si="10"/>
        <v>Past Date</v>
      </c>
      <c r="F24" s="17" t="str">
        <f t="shared" ca="1" si="3"/>
        <v>Past Date</v>
      </c>
      <c r="G24" s="18">
        <f t="shared" ca="1" si="0"/>
        <v>0</v>
      </c>
      <c r="H24" s="9"/>
      <c r="I24" s="30" t="s">
        <v>34</v>
      </c>
      <c r="J24" s="17">
        <f ca="1">SUM(J22:J23)</f>
        <v>1010.1095890410959</v>
      </c>
      <c r="K24" s="9"/>
      <c r="L24" s="23" t="s">
        <v>20</v>
      </c>
      <c r="M24" s="18">
        <f ca="1">COUNTIF(F:F,"&gt;0")</f>
        <v>20</v>
      </c>
      <c r="N24" s="20"/>
      <c r="O24" s="2" t="str">
        <f t="shared" si="4"/>
        <v>Coupon</v>
      </c>
      <c r="P24" s="2" t="str">
        <f t="shared" si="5"/>
        <v>1 Shrawan 2078</v>
      </c>
      <c r="Q24" s="6">
        <f t="shared" ca="1" si="1"/>
        <v>44393</v>
      </c>
      <c r="R24" s="17" t="str">
        <f t="shared" ca="1" si="6"/>
        <v>Past Date</v>
      </c>
      <c r="S24" s="17" t="str">
        <f t="shared" ca="1" si="2"/>
        <v>Past Date</v>
      </c>
      <c r="T24" s="17" t="str">
        <f t="shared" ca="1" si="7"/>
        <v>Past Date</v>
      </c>
      <c r="U24" s="18">
        <f t="shared" ca="1" si="8"/>
        <v>44393</v>
      </c>
      <c r="V24" s="66" t="e">
        <f t="shared" ca="1" si="9"/>
        <v>#VALUE!</v>
      </c>
    </row>
    <row r="25" spans="2:25">
      <c r="B25" s="2" t="s">
        <v>15</v>
      </c>
      <c r="C25" s="2" t="str">
        <f>IFERROR(VLOOKUP(ROWS($B$20:B25),CouponDates!$A:$AV,MATCH($C$9,CouponDates!$1:$1,0),0),"")</f>
        <v>1 Magh 2078</v>
      </c>
      <c r="D25" s="6">
        <f ca="1">IFERROR(VLOOKUP($C25,'Date Reference'!$B:$C,2,0),"")</f>
        <v>44576</v>
      </c>
      <c r="E25" s="17" t="str">
        <f t="shared" ca="1" si="10"/>
        <v>Past Date</v>
      </c>
      <c r="F25" s="17" t="str">
        <f t="shared" ca="1" si="3"/>
        <v>Past Date</v>
      </c>
      <c r="G25" s="18">
        <f t="shared" ca="1" si="0"/>
        <v>0</v>
      </c>
      <c r="H25" s="9"/>
      <c r="J25" s="9"/>
      <c r="K25" s="9"/>
      <c r="L25" s="23" t="s">
        <v>29</v>
      </c>
      <c r="M25" s="15">
        <f ca="1">((1-(1/((1+M20)^M24)))/M20)*M18</f>
        <v>491.07275925799559</v>
      </c>
      <c r="O25" s="2" t="str">
        <f t="shared" si="4"/>
        <v>Coupon</v>
      </c>
      <c r="P25" s="2" t="str">
        <f t="shared" si="5"/>
        <v>1 Magh 2078</v>
      </c>
      <c r="Q25" s="6">
        <f t="shared" ca="1" si="1"/>
        <v>44576</v>
      </c>
      <c r="R25" s="17" t="str">
        <f t="shared" ca="1" si="6"/>
        <v>Past Date</v>
      </c>
      <c r="S25" s="17" t="str">
        <f t="shared" ca="1" si="2"/>
        <v>Past Date</v>
      </c>
      <c r="T25" s="17" t="str">
        <f t="shared" ca="1" si="7"/>
        <v>Past Date</v>
      </c>
      <c r="U25" s="18">
        <f t="shared" ca="1" si="8"/>
        <v>44576</v>
      </c>
      <c r="V25" s="66" t="e">
        <f t="shared" ca="1" si="9"/>
        <v>#VALUE!</v>
      </c>
      <c r="W25" s="20"/>
      <c r="X25" s="20"/>
    </row>
    <row r="26" spans="2:25">
      <c r="B26" s="2" t="s">
        <v>15</v>
      </c>
      <c r="C26" s="2" t="str">
        <f>IFERROR(VLOOKUP(ROWS($B$20:B26),CouponDates!$A:$AV,MATCH($C$9,CouponDates!$1:$1,0),0),"")</f>
        <v>1 Shrawan 2079</v>
      </c>
      <c r="D26" s="6">
        <f ca="1">IFERROR(VLOOKUP($C26,'Date Reference'!$B:$C,2,0),"")</f>
        <v>44759</v>
      </c>
      <c r="E26" s="17" t="str">
        <f t="shared" ca="1" si="10"/>
        <v>Past Date</v>
      </c>
      <c r="F26" s="17" t="str">
        <f t="shared" ca="1" si="3"/>
        <v>Past Date</v>
      </c>
      <c r="G26" s="18">
        <f t="shared" ca="1" si="0"/>
        <v>0</v>
      </c>
      <c r="H26" s="9"/>
      <c r="I26" s="9"/>
      <c r="J26" s="9"/>
      <c r="K26" s="9"/>
      <c r="L26" s="23" t="s">
        <v>22</v>
      </c>
      <c r="M26" s="17">
        <f ca="1">J24/((1+M19)^(J20/365))</f>
        <v>279.99222955574481</v>
      </c>
      <c r="O26" s="2" t="str">
        <f t="shared" si="4"/>
        <v>Coupon</v>
      </c>
      <c r="P26" s="2" t="str">
        <f t="shared" si="5"/>
        <v>1 Shrawan 2079</v>
      </c>
      <c r="Q26" s="6">
        <f t="shared" ca="1" si="1"/>
        <v>44759</v>
      </c>
      <c r="R26" s="17" t="str">
        <f t="shared" ca="1" si="6"/>
        <v>Past Date</v>
      </c>
      <c r="S26" s="17" t="str">
        <f t="shared" ca="1" si="2"/>
        <v>Past Date</v>
      </c>
      <c r="T26" s="17" t="str">
        <f t="shared" ca="1" si="7"/>
        <v>Past Date</v>
      </c>
      <c r="U26" s="18">
        <f t="shared" ca="1" si="8"/>
        <v>44759</v>
      </c>
      <c r="V26" s="66" t="e">
        <f t="shared" ca="1" si="9"/>
        <v>#VALUE!</v>
      </c>
    </row>
    <row r="27" spans="2:25">
      <c r="B27" s="2" t="s">
        <v>15</v>
      </c>
      <c r="C27" s="2" t="str">
        <f>IFERROR(VLOOKUP(ROWS($B$20:B27),CouponDates!$A:$AV,MATCH($C$9,CouponDates!$1:$1,0),0),"")</f>
        <v>1 Magh 2079</v>
      </c>
      <c r="D27" s="6">
        <f ca="1">IFERROR(VLOOKUP($C27,'Date Reference'!$B:$C,2,0),"")</f>
        <v>44941</v>
      </c>
      <c r="E27" s="17" t="str">
        <f t="shared" ca="1" si="10"/>
        <v>Past Date</v>
      </c>
      <c r="F27" s="17" t="str">
        <f t="shared" ca="1" si="3"/>
        <v>Past Date</v>
      </c>
      <c r="G27" s="18">
        <f t="shared" ca="1" si="0"/>
        <v>0</v>
      </c>
      <c r="H27" s="9"/>
      <c r="I27" s="9"/>
      <c r="J27" s="9"/>
      <c r="K27" s="9"/>
      <c r="L27" s="23" t="s">
        <v>23</v>
      </c>
      <c r="M27" s="15">
        <f ca="1">SUM(M25:M26)</f>
        <v>771.06498881374046</v>
      </c>
      <c r="O27" s="2" t="str">
        <f t="shared" si="4"/>
        <v>Coupon</v>
      </c>
      <c r="P27" s="2" t="str">
        <f t="shared" si="5"/>
        <v>1 Magh 2079</v>
      </c>
      <c r="Q27" s="6">
        <f t="shared" ca="1" si="1"/>
        <v>44941</v>
      </c>
      <c r="R27" s="17" t="str">
        <f t="shared" ca="1" si="6"/>
        <v>Past Date</v>
      </c>
      <c r="S27" s="17" t="str">
        <f t="shared" ca="1" si="2"/>
        <v>Past Date</v>
      </c>
      <c r="T27" s="17" t="str">
        <f t="shared" ca="1" si="7"/>
        <v>Past Date</v>
      </c>
      <c r="U27" s="18">
        <f t="shared" ca="1" si="8"/>
        <v>44941</v>
      </c>
      <c r="V27" s="66" t="e">
        <f t="shared" ca="1" si="9"/>
        <v>#VALUE!</v>
      </c>
    </row>
    <row r="28" spans="2:25">
      <c r="B28" s="2" t="s">
        <v>15</v>
      </c>
      <c r="C28" s="2" t="str">
        <f>IFERROR(VLOOKUP(ROWS($B$20:B28),CouponDates!$A:$AV,MATCH($C$9,CouponDates!$1:$1,0),0),"")</f>
        <v>1 Shrawan 2080</v>
      </c>
      <c r="D28" s="6">
        <f ca="1">IFERROR(VLOOKUP($C28,'Date Reference'!$B:$C,2,0),"")</f>
        <v>45124</v>
      </c>
      <c r="E28" s="17" t="str">
        <f t="shared" ca="1" si="10"/>
        <v>Past Date</v>
      </c>
      <c r="F28" s="17" t="str">
        <f t="shared" ca="1" si="3"/>
        <v>Past Date</v>
      </c>
      <c r="G28" s="18">
        <f t="shared" ca="1" si="0"/>
        <v>0</v>
      </c>
      <c r="H28" s="9"/>
      <c r="I28" s="9"/>
      <c r="J28" s="9"/>
      <c r="K28" s="9"/>
      <c r="L28" s="23" t="s">
        <v>27</v>
      </c>
      <c r="M28" s="15">
        <f ca="1">$M$27*(1+$M$19)^($M$23/365)</f>
        <v>9.9074861152810377E-5</v>
      </c>
      <c r="O28" s="2" t="str">
        <f t="shared" si="4"/>
        <v>Coupon</v>
      </c>
      <c r="P28" s="2" t="str">
        <f t="shared" si="5"/>
        <v>1 Shrawan 2080</v>
      </c>
      <c r="Q28" s="6">
        <f t="shared" ca="1" si="1"/>
        <v>45124</v>
      </c>
      <c r="R28" s="17" t="str">
        <f t="shared" ca="1" si="6"/>
        <v>Past Date</v>
      </c>
      <c r="S28" s="17" t="str">
        <f t="shared" ca="1" si="2"/>
        <v>Past Date</v>
      </c>
      <c r="T28" s="17" t="str">
        <f t="shared" ca="1" si="7"/>
        <v>Past Date</v>
      </c>
      <c r="U28" s="18">
        <f t="shared" ca="1" si="8"/>
        <v>45124</v>
      </c>
      <c r="V28" s="15" t="e">
        <f ca="1">T28/(1+$Y$20)^(U28/365)</f>
        <v>#VALUE!</v>
      </c>
    </row>
    <row r="29" spans="2:25">
      <c r="B29" s="2" t="s">
        <v>15</v>
      </c>
      <c r="C29" s="2" t="str">
        <f>IFERROR(VLOOKUP(ROWS($B$20:B29),CouponDates!$A:$AV,MATCH($C$9,CouponDates!$1:$1,0),0),"")</f>
        <v>1 Magh 2080</v>
      </c>
      <c r="D29" s="6">
        <f ca="1">IFERROR(VLOOKUP($C29,'Date Reference'!$B:$C,2,0),"")</f>
        <v>45306</v>
      </c>
      <c r="E29" s="17">
        <f t="shared" ca="1" si="10"/>
        <v>34.767123287671232</v>
      </c>
      <c r="F29" s="17">
        <f t="shared" ca="1" si="3"/>
        <v>34.767123287671232</v>
      </c>
      <c r="G29" s="18">
        <f t="shared" ca="1" si="0"/>
        <v>0</v>
      </c>
      <c r="H29" s="9"/>
      <c r="I29" s="9"/>
      <c r="J29" s="9"/>
      <c r="K29" s="9"/>
      <c r="L29" s="24" t="s">
        <v>17</v>
      </c>
      <c r="M29" s="15">
        <f ca="1">($C$5*$C$6)*M23/365</f>
        <v>-11136.328767123288</v>
      </c>
      <c r="O29" s="2" t="str">
        <f t="shared" si="4"/>
        <v>Coupon</v>
      </c>
      <c r="P29" s="2" t="str">
        <f t="shared" si="5"/>
        <v>1 Magh 2080</v>
      </c>
      <c r="Q29" s="6">
        <f t="shared" ca="1" si="1"/>
        <v>45306</v>
      </c>
      <c r="R29" s="17">
        <f t="shared" ca="1" si="6"/>
        <v>34.767123287671232</v>
      </c>
      <c r="S29" s="17">
        <f t="shared" ca="1" si="2"/>
        <v>34.767123287671232</v>
      </c>
      <c r="T29" s="17">
        <f t="shared" ca="1" si="7"/>
        <v>34.767123287671232</v>
      </c>
      <c r="U29" s="18">
        <f t="shared" ca="1" si="8"/>
        <v>45306</v>
      </c>
      <c r="V29" s="66">
        <f t="shared" ca="1" si="9"/>
        <v>1.8387382296650986E-2</v>
      </c>
    </row>
    <row r="30" spans="2:25">
      <c r="B30" s="2" t="s">
        <v>15</v>
      </c>
      <c r="C30" s="2" t="str">
        <f>IFERROR(VLOOKUP(ROWS($B$20:B30),CouponDates!$A:$AV,MATCH($C$9,CouponDates!$1:$1,0),0),"")</f>
        <v>1 Shrawan 2081</v>
      </c>
      <c r="D30" s="6">
        <f ca="1">IFERROR(VLOOKUP($C30,'Date Reference'!$B:$C,2,0),"")</f>
        <v>45489</v>
      </c>
      <c r="E30" s="17">
        <f t="shared" ca="1" si="10"/>
        <v>45</v>
      </c>
      <c r="F30" s="17">
        <f t="shared" ca="1" si="3"/>
        <v>45</v>
      </c>
      <c r="G30" s="18">
        <f t="shared" ca="1" si="0"/>
        <v>0</v>
      </c>
      <c r="H30" s="9"/>
      <c r="I30" s="9"/>
      <c r="J30" s="9"/>
      <c r="K30" s="9"/>
      <c r="L30" s="23" t="s">
        <v>28</v>
      </c>
      <c r="M30" s="15">
        <f ca="1">M28-M29</f>
        <v>11136.32886619815</v>
      </c>
      <c r="O30" s="2" t="str">
        <f t="shared" si="4"/>
        <v>Coupon</v>
      </c>
      <c r="P30" s="2" t="str">
        <f t="shared" si="5"/>
        <v>1 Shrawan 2081</v>
      </c>
      <c r="Q30" s="6">
        <f t="shared" ca="1" si="1"/>
        <v>45489</v>
      </c>
      <c r="R30" s="17">
        <f t="shared" ca="1" si="6"/>
        <v>45</v>
      </c>
      <c r="S30" s="17">
        <f t="shared" ca="1" si="2"/>
        <v>45</v>
      </c>
      <c r="T30" s="17">
        <f t="shared" ca="1" si="7"/>
        <v>45</v>
      </c>
      <c r="U30" s="18">
        <f t="shared" ca="1" si="8"/>
        <v>45489</v>
      </c>
      <c r="V30" s="66">
        <f t="shared" ca="1" si="9"/>
        <v>2.3084933160148414E-2</v>
      </c>
    </row>
    <row r="31" spans="2:25">
      <c r="B31" s="2" t="s">
        <v>15</v>
      </c>
      <c r="C31" s="2" t="str">
        <f>IFERROR(VLOOKUP(ROWS($B$20:B31),CouponDates!$A:$AV,MATCH($C$9,CouponDates!$1:$1,0),0),"")</f>
        <v>1 Magh 2081</v>
      </c>
      <c r="D31" s="6">
        <f ca="1">IFERROR(VLOOKUP($C31,'Date Reference'!$B:$C,2,0),"")</f>
        <v>45671</v>
      </c>
      <c r="E31" s="17">
        <f t="shared" ca="1" si="10"/>
        <v>45</v>
      </c>
      <c r="F31" s="17">
        <f t="shared" ca="1" si="3"/>
        <v>45</v>
      </c>
      <c r="G31" s="18">
        <f t="shared" ca="1" si="0"/>
        <v>0</v>
      </c>
      <c r="H31" s="9"/>
      <c r="I31" s="9"/>
      <c r="J31" s="9"/>
      <c r="K31" s="9"/>
      <c r="L31" s="21"/>
      <c r="M31" s="20"/>
      <c r="O31" s="2" t="str">
        <f t="shared" si="4"/>
        <v>Coupon</v>
      </c>
      <c r="P31" s="2" t="str">
        <f t="shared" si="5"/>
        <v>1 Magh 2081</v>
      </c>
      <c r="Q31" s="6">
        <f t="shared" ca="1" si="1"/>
        <v>45671</v>
      </c>
      <c r="R31" s="17">
        <f t="shared" ca="1" si="6"/>
        <v>45</v>
      </c>
      <c r="S31" s="17">
        <f t="shared" ca="1" si="2"/>
        <v>45</v>
      </c>
      <c r="T31" s="17">
        <f t="shared" ca="1" si="7"/>
        <v>45</v>
      </c>
      <c r="U31" s="18">
        <f t="shared" ca="1" si="8"/>
        <v>45671</v>
      </c>
      <c r="V31" s="66">
        <f t="shared" ca="1" si="9"/>
        <v>2.2395765098082401E-2</v>
      </c>
    </row>
    <row r="32" spans="2:25">
      <c r="B32" s="2" t="s">
        <v>15</v>
      </c>
      <c r="C32" s="2" t="str">
        <f>IFERROR(VLOOKUP(ROWS($B$20:B32),CouponDates!$A:$AV,MATCH($C$9,CouponDates!$1:$1,0),0),"")</f>
        <v>1 Shrawan 2082</v>
      </c>
      <c r="D32" s="6">
        <f ca="1">IFERROR(VLOOKUP($C32,'Date Reference'!$B:$C,2,0),"")</f>
        <v>45854</v>
      </c>
      <c r="E32" s="17">
        <f t="shared" ca="1" si="10"/>
        <v>45</v>
      </c>
      <c r="F32" s="17">
        <f t="shared" ca="1" si="3"/>
        <v>45</v>
      </c>
      <c r="G32" s="18">
        <f t="shared" ca="1" si="0"/>
        <v>0</v>
      </c>
      <c r="H32" s="9"/>
      <c r="I32" s="9"/>
      <c r="J32" s="9"/>
      <c r="K32" s="9"/>
      <c r="L32" s="21"/>
      <c r="M32" s="20"/>
      <c r="O32" s="2" t="str">
        <f t="shared" si="4"/>
        <v>Coupon</v>
      </c>
      <c r="P32" s="2" t="str">
        <f t="shared" si="5"/>
        <v>1 Shrawan 2082</v>
      </c>
      <c r="Q32" s="6">
        <f t="shared" ca="1" si="1"/>
        <v>45854</v>
      </c>
      <c r="R32" s="17">
        <f t="shared" ca="1" si="6"/>
        <v>45</v>
      </c>
      <c r="S32" s="17">
        <f t="shared" ca="1" si="2"/>
        <v>45</v>
      </c>
      <c r="T32" s="17">
        <f t="shared" ca="1" si="7"/>
        <v>45</v>
      </c>
      <c r="U32" s="18">
        <f t="shared" ca="1" si="8"/>
        <v>45854</v>
      </c>
      <c r="V32" s="66">
        <f t="shared" ca="1" si="9"/>
        <v>2.1723553271959545E-2</v>
      </c>
    </row>
    <row r="33" spans="2:22">
      <c r="B33" s="2" t="s">
        <v>15</v>
      </c>
      <c r="C33" s="2" t="str">
        <f>IFERROR(VLOOKUP(ROWS($B$20:B33),CouponDates!$A:$AV,MATCH($C$9,CouponDates!$1:$1,0),0),"")</f>
        <v>1 Magh 2082</v>
      </c>
      <c r="D33" s="6">
        <f ca="1">IFERROR(VLOOKUP($C33,'Date Reference'!$B:$C,2,0),"")</f>
        <v>46036</v>
      </c>
      <c r="E33" s="17">
        <f t="shared" ca="1" si="10"/>
        <v>45</v>
      </c>
      <c r="F33" s="17">
        <f t="shared" ca="1" si="3"/>
        <v>45</v>
      </c>
      <c r="G33" s="18">
        <f t="shared" ca="1" si="0"/>
        <v>0</v>
      </c>
      <c r="H33" s="9"/>
      <c r="I33" s="272" t="s">
        <v>31</v>
      </c>
      <c r="J33" s="272"/>
      <c r="K33" s="9"/>
      <c r="L33"/>
      <c r="O33" s="2" t="str">
        <f t="shared" si="4"/>
        <v>Coupon</v>
      </c>
      <c r="P33" s="2" t="str">
        <f t="shared" si="5"/>
        <v>1 Magh 2082</v>
      </c>
      <c r="Q33" s="6">
        <f t="shared" ca="1" si="1"/>
        <v>46036</v>
      </c>
      <c r="R33" s="17">
        <f t="shared" ca="1" si="6"/>
        <v>45</v>
      </c>
      <c r="S33" s="17">
        <f t="shared" ca="1" si="2"/>
        <v>45</v>
      </c>
      <c r="T33" s="17">
        <f t="shared" ca="1" si="7"/>
        <v>45</v>
      </c>
      <c r="U33" s="18">
        <f t="shared" ca="1" si="8"/>
        <v>46036</v>
      </c>
      <c r="V33" s="66">
        <f t="shared" ca="1" si="9"/>
        <v>2.1075027282918823E-2</v>
      </c>
    </row>
    <row r="34" spans="2:22">
      <c r="B34" s="2" t="s">
        <v>15</v>
      </c>
      <c r="C34" s="2" t="str">
        <f>IFERROR(VLOOKUP(ROWS($B$20:B34),CouponDates!$A:$AV,MATCH($C$9,CouponDates!$1:$1,0),0),"")</f>
        <v>1 Shrawan 2083</v>
      </c>
      <c r="D34" s="6">
        <f ca="1">IFERROR(VLOOKUP($C34,'Date Reference'!$B:$C,2,0),"")</f>
        <v>46220</v>
      </c>
      <c r="E34" s="17">
        <f t="shared" ca="1" si="10"/>
        <v>45</v>
      </c>
      <c r="F34" s="17">
        <f t="shared" ca="1" si="3"/>
        <v>45</v>
      </c>
      <c r="G34" s="18">
        <f t="shared" ca="1" si="0"/>
        <v>0</v>
      </c>
      <c r="H34" s="9"/>
      <c r="I34" s="23" t="s">
        <v>42</v>
      </c>
      <c r="J34" s="6">
        <f>C10+1</f>
        <v>48817</v>
      </c>
      <c r="K34" s="9"/>
      <c r="M34" s="16"/>
      <c r="O34" s="2" t="str">
        <f t="shared" si="4"/>
        <v>Coupon</v>
      </c>
      <c r="P34" s="2" t="str">
        <f t="shared" si="5"/>
        <v>1 Shrawan 2083</v>
      </c>
      <c r="Q34" s="6">
        <f t="shared" ca="1" si="1"/>
        <v>46220</v>
      </c>
      <c r="R34" s="17">
        <f t="shared" ca="1" si="6"/>
        <v>45</v>
      </c>
      <c r="S34" s="17">
        <f t="shared" ca="1" si="2"/>
        <v>45</v>
      </c>
      <c r="T34" s="17">
        <f t="shared" ca="1" si="7"/>
        <v>45</v>
      </c>
      <c r="U34" s="18">
        <f t="shared" ca="1" si="8"/>
        <v>46220</v>
      </c>
      <c r="V34" s="66">
        <f t="shared" ca="1" si="9"/>
        <v>2.0439053596956892E-2</v>
      </c>
    </row>
    <row r="35" spans="2:22">
      <c r="B35" s="2" t="s">
        <v>15</v>
      </c>
      <c r="C35" s="2" t="str">
        <f>IFERROR(VLOOKUP(ROWS($B$20:B35),CouponDates!$A:$AV,MATCH($C$9,CouponDates!$1:$1,0),0),"")</f>
        <v>1 Magh 2083</v>
      </c>
      <c r="D35" s="6">
        <f ca="1">IFERROR(VLOOKUP($C35,'Date Reference'!$B:$C,2,0),"")</f>
        <v>46401</v>
      </c>
      <c r="E35" s="17">
        <f t="shared" ca="1" si="10"/>
        <v>45</v>
      </c>
      <c r="F35" s="17">
        <f t="shared" ca="1" si="3"/>
        <v>45</v>
      </c>
      <c r="G35" s="18">
        <f t="shared" ca="1" si="0"/>
        <v>0</v>
      </c>
      <c r="H35" s="9"/>
      <c r="I35" s="29" t="s">
        <v>35</v>
      </c>
      <c r="J35" s="18">
        <f>J34-C14</f>
        <v>48817</v>
      </c>
      <c r="K35" s="9"/>
      <c r="M35" s="16"/>
      <c r="O35" s="2" t="str">
        <f t="shared" si="4"/>
        <v>Coupon</v>
      </c>
      <c r="P35" s="2" t="str">
        <f t="shared" si="5"/>
        <v>1 Magh 2083</v>
      </c>
      <c r="Q35" s="6">
        <f t="shared" ca="1" si="1"/>
        <v>46401</v>
      </c>
      <c r="R35" s="17">
        <f t="shared" ca="1" si="6"/>
        <v>45</v>
      </c>
      <c r="S35" s="17">
        <f t="shared" ca="1" si="2"/>
        <v>45</v>
      </c>
      <c r="T35" s="17">
        <f t="shared" ca="1" si="7"/>
        <v>45</v>
      </c>
      <c r="U35" s="18">
        <f t="shared" ca="1" si="8"/>
        <v>46401</v>
      </c>
      <c r="V35" s="66">
        <f t="shared" ca="1" si="9"/>
        <v>1.98321768883798E-2</v>
      </c>
    </row>
    <row r="36" spans="2:22">
      <c r="B36" s="2" t="s">
        <v>15</v>
      </c>
      <c r="C36" s="2" t="str">
        <f>IFERROR(VLOOKUP(ROWS($B$20:B36),CouponDates!$A:$AV,MATCH($C$9,CouponDates!$1:$1,0),0),"")</f>
        <v>1 Shrawan 2084</v>
      </c>
      <c r="D36" s="6">
        <f ca="1">IFERROR(VLOOKUP($C36,'Date Reference'!$B:$C,2,0),"")</f>
        <v>46585</v>
      </c>
      <c r="E36" s="17">
        <f t="shared" ca="1" si="10"/>
        <v>45</v>
      </c>
      <c r="F36" s="17">
        <f t="shared" ca="1" si="3"/>
        <v>45</v>
      </c>
      <c r="G36" s="18">
        <f t="shared" ca="1" si="0"/>
        <v>0</v>
      </c>
      <c r="H36" s="9"/>
      <c r="I36" s="18" t="s">
        <v>33</v>
      </c>
      <c r="J36" s="18">
        <f ca="1">$J$34-$M$22</f>
        <v>41</v>
      </c>
      <c r="K36" s="9"/>
      <c r="M36" s="16"/>
      <c r="O36" s="2" t="str">
        <f t="shared" si="4"/>
        <v>Coupon</v>
      </c>
      <c r="P36" s="2" t="str">
        <f t="shared" si="5"/>
        <v>1 Shrawan 2084</v>
      </c>
      <c r="Q36" s="6">
        <f t="shared" ca="1" si="1"/>
        <v>46585</v>
      </c>
      <c r="R36" s="17">
        <f t="shared" ca="1" si="6"/>
        <v>45</v>
      </c>
      <c r="S36" s="17">
        <f t="shared" ca="1" si="2"/>
        <v>45</v>
      </c>
      <c r="T36" s="17">
        <f t="shared" ca="1" si="7"/>
        <v>45</v>
      </c>
      <c r="U36" s="18">
        <f t="shared" ca="1" si="8"/>
        <v>46585</v>
      </c>
      <c r="V36" s="66">
        <f t="shared" ca="1" si="9"/>
        <v>1.9233708261647629E-2</v>
      </c>
    </row>
    <row r="37" spans="2:22">
      <c r="B37" s="2" t="s">
        <v>15</v>
      </c>
      <c r="C37" s="2" t="str">
        <f>IFERROR(VLOOKUP(ROWS($B$20:B37),CouponDates!$A:$AV,MATCH($C$9,CouponDates!$1:$1,0),0),"")</f>
        <v>1 Magh 2084</v>
      </c>
      <c r="D37" s="6">
        <f ca="1">IFERROR(VLOOKUP($C37,'Date Reference'!$B:$C,2,0),"")</f>
        <v>46766</v>
      </c>
      <c r="E37" s="17">
        <f t="shared" ca="1" si="10"/>
        <v>45</v>
      </c>
      <c r="F37" s="17">
        <f t="shared" ca="1" si="3"/>
        <v>45</v>
      </c>
      <c r="G37" s="18">
        <f t="shared" ca="1" si="0"/>
        <v>0</v>
      </c>
      <c r="H37" s="9"/>
      <c r="I37" s="18" t="s">
        <v>32</v>
      </c>
      <c r="J37" s="17">
        <f ca="1">C8*M18*(J34-M22)/365</f>
        <v>10.109589041095891</v>
      </c>
      <c r="K37" s="9"/>
      <c r="M37" s="16"/>
      <c r="O37" s="2" t="str">
        <f t="shared" si="4"/>
        <v>Coupon</v>
      </c>
      <c r="P37" s="2" t="str">
        <f t="shared" si="5"/>
        <v>1 Magh 2084</v>
      </c>
      <c r="Q37" s="6">
        <f t="shared" ca="1" si="1"/>
        <v>46766</v>
      </c>
      <c r="R37" s="17">
        <f t="shared" ca="1" si="6"/>
        <v>45</v>
      </c>
      <c r="S37" s="17">
        <f t="shared" ca="1" si="2"/>
        <v>45</v>
      </c>
      <c r="T37" s="17">
        <f t="shared" ca="1" si="7"/>
        <v>45</v>
      </c>
      <c r="U37" s="18">
        <f t="shared" ca="1" si="8"/>
        <v>46766</v>
      </c>
      <c r="V37" s="66">
        <f t="shared" ca="1" si="9"/>
        <v>1.86626206861789E-2</v>
      </c>
    </row>
    <row r="38" spans="2:22">
      <c r="B38" s="2" t="s">
        <v>15</v>
      </c>
      <c r="C38" s="2" t="str">
        <f>IFERROR(VLOOKUP(ROWS($B$20:B38),CouponDates!$A:$AV,MATCH($C$9,CouponDates!$1:$1,0),0),"")</f>
        <v>1 Shrawan 2085</v>
      </c>
      <c r="D38" s="6">
        <f ca="1">IFERROR(VLOOKUP($C38,'Date Reference'!$B:$C,2,0),"")</f>
        <v>46950</v>
      </c>
      <c r="E38" s="17">
        <f t="shared" ca="1" si="10"/>
        <v>45</v>
      </c>
      <c r="F38" s="17">
        <f t="shared" ca="1" si="3"/>
        <v>45</v>
      </c>
      <c r="G38" s="18">
        <f t="shared" ca="1" si="0"/>
        <v>0</v>
      </c>
      <c r="H38" s="9"/>
      <c r="I38" s="18" t="s">
        <v>2</v>
      </c>
      <c r="J38" s="17">
        <f>C5</f>
        <v>1000</v>
      </c>
      <c r="K38" s="9"/>
      <c r="M38" s="16"/>
      <c r="O38" s="2" t="str">
        <f t="shared" si="4"/>
        <v>Coupon</v>
      </c>
      <c r="P38" s="2" t="str">
        <f t="shared" si="5"/>
        <v>1 Shrawan 2085</v>
      </c>
      <c r="Q38" s="6">
        <f t="shared" ca="1" si="1"/>
        <v>46950</v>
      </c>
      <c r="R38" s="17">
        <f t="shared" ca="1" si="6"/>
        <v>45</v>
      </c>
      <c r="S38" s="17">
        <f t="shared" ca="1" si="2"/>
        <v>45</v>
      </c>
      <c r="T38" s="17">
        <f t="shared" ca="1" si="7"/>
        <v>45</v>
      </c>
      <c r="U38" s="18">
        <f t="shared" ca="1" si="8"/>
        <v>46950</v>
      </c>
      <c r="V38" s="66">
        <f t="shared" ca="1" si="9"/>
        <v>1.8099445345612777E-2</v>
      </c>
    </row>
    <row r="39" spans="2:22">
      <c r="B39" s="2" t="s">
        <v>15</v>
      </c>
      <c r="C39" s="2" t="str">
        <f>IFERROR(VLOOKUP(ROWS($B$20:B39),CouponDates!$A:$AV,MATCH($C$9,CouponDates!$1:$1,0),0),"")</f>
        <v>1 Magh 2085</v>
      </c>
      <c r="D39" s="6">
        <f ca="1">IFERROR(VLOOKUP($C39,'Date Reference'!$B:$C,2,0),"")</f>
        <v>47132</v>
      </c>
      <c r="E39" s="17">
        <f t="shared" ca="1" si="10"/>
        <v>45</v>
      </c>
      <c r="F39" s="17">
        <f t="shared" ca="1" si="3"/>
        <v>45</v>
      </c>
      <c r="G39" s="18">
        <f t="shared" ca="1" si="0"/>
        <v>0</v>
      </c>
      <c r="H39" s="9"/>
      <c r="I39" s="30" t="s">
        <v>34</v>
      </c>
      <c r="J39" s="17">
        <f ca="1">SUM(J37:J38)</f>
        <v>1010.1095890410959</v>
      </c>
      <c r="K39" s="9"/>
      <c r="M39" s="16"/>
      <c r="O39" s="2" t="str">
        <f t="shared" si="4"/>
        <v>Coupon</v>
      </c>
      <c r="P39" s="2" t="str">
        <f t="shared" si="5"/>
        <v>1 Magh 2085</v>
      </c>
      <c r="Q39" s="6">
        <f t="shared" ca="1" si="1"/>
        <v>47132</v>
      </c>
      <c r="R39" s="17">
        <f t="shared" ca="1" si="6"/>
        <v>45</v>
      </c>
      <c r="S39" s="17">
        <f t="shared" ca="1" si="2"/>
        <v>45</v>
      </c>
      <c r="T39" s="17">
        <f t="shared" ca="1" si="7"/>
        <v>45</v>
      </c>
      <c r="U39" s="18">
        <f t="shared" ca="1" si="8"/>
        <v>47132</v>
      </c>
      <c r="V39" s="66">
        <f t="shared" ca="1" si="9"/>
        <v>1.7559111978096752E-2</v>
      </c>
    </row>
    <row r="40" spans="2:22">
      <c r="B40" s="2" t="s">
        <v>15</v>
      </c>
      <c r="C40" s="2" t="str">
        <f>IFERROR(VLOOKUP(ROWS($B$20:B40),CouponDates!$A:$AV,MATCH($C$9,CouponDates!$1:$1,0),0),"")</f>
        <v>1 Shrawan 2086</v>
      </c>
      <c r="D40" s="6">
        <f ca="1">IFERROR(VLOOKUP($C40,'Date Reference'!$B:$C,2,0),"")</f>
        <v>47315</v>
      </c>
      <c r="E40" s="17">
        <f t="shared" ca="1" si="10"/>
        <v>45</v>
      </c>
      <c r="F40" s="17">
        <f t="shared" ca="1" si="3"/>
        <v>45</v>
      </c>
      <c r="G40" s="18">
        <f t="shared" ca="1" si="0"/>
        <v>0</v>
      </c>
      <c r="H40" s="9"/>
      <c r="I40" s="18"/>
      <c r="J40" s="18"/>
      <c r="K40" s="9"/>
      <c r="M40" s="16"/>
      <c r="O40" s="2" t="str">
        <f t="shared" si="4"/>
        <v>Coupon</v>
      </c>
      <c r="P40" s="2" t="str">
        <f t="shared" si="5"/>
        <v>1 Shrawan 2086</v>
      </c>
      <c r="Q40" s="6">
        <f t="shared" ca="1" si="1"/>
        <v>47315</v>
      </c>
      <c r="R40" s="17">
        <f t="shared" ca="1" si="6"/>
        <v>45</v>
      </c>
      <c r="S40" s="17">
        <f t="shared" ca="1" si="2"/>
        <v>45</v>
      </c>
      <c r="T40" s="17">
        <f t="shared" ca="1" si="7"/>
        <v>45</v>
      </c>
      <c r="U40" s="18">
        <f t="shared" ca="1" si="8"/>
        <v>47315</v>
      </c>
      <c r="V40" s="66">
        <f t="shared" ca="1" si="9"/>
        <v>1.7032072929589179E-2</v>
      </c>
    </row>
    <row r="41" spans="2:22">
      <c r="B41" s="2" t="s">
        <v>15</v>
      </c>
      <c r="C41" s="2" t="str">
        <f>IFERROR(VLOOKUP(ROWS($B$20:B41),CouponDates!$A:$AV,MATCH($C$9,CouponDates!$1:$1,0),0),"")</f>
        <v>1 Magh 2086</v>
      </c>
      <c r="D41" s="6">
        <f ca="1">IFERROR(VLOOKUP($C41,'Date Reference'!$B:$C,2,0),"")</f>
        <v>47497</v>
      </c>
      <c r="E41" s="17">
        <f t="shared" ca="1" si="10"/>
        <v>45</v>
      </c>
      <c r="F41" s="17">
        <f t="shared" ca="1" si="3"/>
        <v>45</v>
      </c>
      <c r="G41" s="18">
        <f t="shared" ca="1" si="0"/>
        <v>0</v>
      </c>
      <c r="H41" s="9"/>
      <c r="I41" s="18" t="s">
        <v>1282</v>
      </c>
      <c r="J41" s="3">
        <f ca="1">V70</f>
        <v>0</v>
      </c>
      <c r="K41" s="9"/>
      <c r="M41" s="16"/>
      <c r="O41" s="2" t="str">
        <f t="shared" si="4"/>
        <v>Coupon</v>
      </c>
      <c r="P41" s="2" t="str">
        <f t="shared" si="5"/>
        <v>1 Magh 2086</v>
      </c>
      <c r="Q41" s="6">
        <f t="shared" ca="1" si="1"/>
        <v>47497</v>
      </c>
      <c r="R41" s="17">
        <f t="shared" ca="1" si="6"/>
        <v>45</v>
      </c>
      <c r="S41" s="17">
        <f t="shared" ca="1" si="2"/>
        <v>45</v>
      </c>
      <c r="T41" s="17">
        <f t="shared" ca="1" si="7"/>
        <v>45</v>
      </c>
      <c r="U41" s="18">
        <f t="shared" ca="1" si="8"/>
        <v>47497</v>
      </c>
      <c r="V41" s="66">
        <f t="shared" ca="1" si="9"/>
        <v>1.6523604457429387E-2</v>
      </c>
    </row>
    <row r="42" spans="2:22">
      <c r="B42" s="2" t="s">
        <v>15</v>
      </c>
      <c r="C42" s="2" t="str">
        <f>IFERROR(VLOOKUP(ROWS($B$20:B42),CouponDates!$A:$AV,MATCH($C$9,CouponDates!$1:$1,0),0),"")</f>
        <v>1 Shrawan 2087</v>
      </c>
      <c r="D42" s="6">
        <f ca="1">IFERROR(VLOOKUP($C42,'Date Reference'!$B:$C,2,0),"")</f>
        <v>47681</v>
      </c>
      <c r="E42" s="17">
        <f t="shared" ca="1" si="10"/>
        <v>45</v>
      </c>
      <c r="F42" s="17">
        <f t="shared" ca="1" si="3"/>
        <v>45</v>
      </c>
      <c r="G42" s="18">
        <f t="shared" ca="1" si="0"/>
        <v>0</v>
      </c>
      <c r="H42" s="9"/>
      <c r="I42" s="9"/>
      <c r="J42" s="9"/>
      <c r="K42" s="9"/>
      <c r="O42" s="2" t="str">
        <f t="shared" si="4"/>
        <v>Coupon</v>
      </c>
      <c r="P42" s="2" t="str">
        <f t="shared" si="5"/>
        <v>1 Shrawan 2087</v>
      </c>
      <c r="Q42" s="6">
        <f t="shared" ca="1" si="1"/>
        <v>47681</v>
      </c>
      <c r="R42" s="17">
        <f t="shared" ca="1" si="6"/>
        <v>45</v>
      </c>
      <c r="S42" s="17">
        <f t="shared" ca="1" si="2"/>
        <v>45</v>
      </c>
      <c r="T42" s="17">
        <f t="shared" ca="1" si="7"/>
        <v>45</v>
      </c>
      <c r="U42" s="18">
        <f t="shared" ca="1" si="8"/>
        <v>47681</v>
      </c>
      <c r="V42" s="66">
        <f t="shared" ca="1" si="9"/>
        <v>1.6024977457279047E-2</v>
      </c>
    </row>
    <row r="43" spans="2:22">
      <c r="B43" s="2" t="s">
        <v>15</v>
      </c>
      <c r="C43" s="2" t="str">
        <f>IFERROR(VLOOKUP(ROWS($B$20:B43),CouponDates!$A:$AV,MATCH($C$9,CouponDates!$1:$1,0),0),"")</f>
        <v>1 Magh 2087</v>
      </c>
      <c r="D43" s="6">
        <f ca="1">IFERROR(VLOOKUP($C43,'Date Reference'!$B:$C,2,0),"")</f>
        <v>47863</v>
      </c>
      <c r="E43" s="17">
        <f t="shared" ca="1" si="10"/>
        <v>45</v>
      </c>
      <c r="F43" s="17">
        <f t="shared" ca="1" si="3"/>
        <v>45</v>
      </c>
      <c r="G43" s="18">
        <f t="shared" ca="1" si="0"/>
        <v>0</v>
      </c>
      <c r="H43" s="9"/>
      <c r="I43" s="9"/>
      <c r="J43" s="9"/>
      <c r="K43" s="9"/>
      <c r="O43" s="2" t="str">
        <f t="shared" si="4"/>
        <v>Coupon</v>
      </c>
      <c r="P43" s="2" t="str">
        <f t="shared" si="5"/>
        <v>1 Magh 2087</v>
      </c>
      <c r="Q43" s="6">
        <f t="shared" ca="1" si="1"/>
        <v>47863</v>
      </c>
      <c r="R43" s="17">
        <f t="shared" ca="1" si="6"/>
        <v>45</v>
      </c>
      <c r="S43" s="17">
        <f t="shared" ca="1" si="2"/>
        <v>45</v>
      </c>
      <c r="T43" s="17">
        <f t="shared" ca="1" si="7"/>
        <v>45</v>
      </c>
      <c r="U43" s="18">
        <f t="shared" ca="1" si="8"/>
        <v>47863</v>
      </c>
      <c r="V43" s="66">
        <f t="shared" ca="1" si="9"/>
        <v>1.5546574397488125E-2</v>
      </c>
    </row>
    <row r="44" spans="2:22">
      <c r="B44" s="2" t="s">
        <v>15</v>
      </c>
      <c r="C44" s="2" t="str">
        <f>IFERROR(VLOOKUP(ROWS($B$20:B44),CouponDates!$A:$AV,MATCH($C$9,CouponDates!$1:$1,0),0),"")</f>
        <v>1 Shrawan 2088</v>
      </c>
      <c r="D44" s="6">
        <f ca="1">IFERROR(VLOOKUP($C44,'Date Reference'!$B:$C,2,0),"")</f>
        <v>48046</v>
      </c>
      <c r="E44" s="17">
        <f t="shared" ca="1" si="10"/>
        <v>45</v>
      </c>
      <c r="F44" s="17">
        <f t="shared" ca="1" si="3"/>
        <v>45</v>
      </c>
      <c r="G44" s="18">
        <f t="shared" ca="1" si="0"/>
        <v>0</v>
      </c>
      <c r="H44" s="9"/>
      <c r="I44" s="9"/>
      <c r="J44" s="9"/>
      <c r="K44" s="9"/>
      <c r="O44" s="2" t="str">
        <f t="shared" si="4"/>
        <v>Coupon</v>
      </c>
      <c r="P44" s="2" t="str">
        <f t="shared" si="5"/>
        <v>1 Shrawan 2088</v>
      </c>
      <c r="Q44" s="6">
        <f t="shared" ca="1" si="1"/>
        <v>48046</v>
      </c>
      <c r="R44" s="17">
        <f t="shared" ca="1" si="6"/>
        <v>45</v>
      </c>
      <c r="S44" s="17">
        <f t="shared" ca="1" si="2"/>
        <v>45</v>
      </c>
      <c r="T44" s="17">
        <f t="shared" ca="1" si="7"/>
        <v>45</v>
      </c>
      <c r="U44" s="18">
        <f t="shared" ca="1" si="8"/>
        <v>48046</v>
      </c>
      <c r="V44" s="66">
        <f t="shared" ca="1" si="9"/>
        <v>1.5079941928361833E-2</v>
      </c>
    </row>
    <row r="45" spans="2:22">
      <c r="B45" s="2" t="s">
        <v>15</v>
      </c>
      <c r="C45" s="2" t="str">
        <f>IFERROR(VLOOKUP(ROWS($B$20:B45),CouponDates!$A:$AV,MATCH($C$9,CouponDates!$1:$1,0),0),"")</f>
        <v>1 Magh 2088</v>
      </c>
      <c r="D45" s="6">
        <f ca="1">IFERROR(VLOOKUP($C45,'Date Reference'!$B:$C,2,0),"")</f>
        <v>48228</v>
      </c>
      <c r="E45" s="17">
        <f t="shared" ca="1" si="10"/>
        <v>45</v>
      </c>
      <c r="F45" s="17">
        <f t="shared" ca="1" si="3"/>
        <v>45</v>
      </c>
      <c r="G45" s="18">
        <f t="shared" ca="1" si="0"/>
        <v>0</v>
      </c>
      <c r="H45" s="9"/>
      <c r="I45" s="9"/>
      <c r="J45" s="9"/>
      <c r="K45" s="9"/>
      <c r="O45" s="2" t="str">
        <f t="shared" si="4"/>
        <v>Coupon</v>
      </c>
      <c r="P45" s="2" t="str">
        <f t="shared" si="5"/>
        <v>1 Magh 2088</v>
      </c>
      <c r="Q45" s="6">
        <f t="shared" ca="1" si="1"/>
        <v>48228</v>
      </c>
      <c r="R45" s="17">
        <f t="shared" ca="1" si="6"/>
        <v>45</v>
      </c>
      <c r="S45" s="17">
        <f t="shared" ca="1" si="2"/>
        <v>45</v>
      </c>
      <c r="T45" s="17">
        <f t="shared" ca="1" si="7"/>
        <v>45</v>
      </c>
      <c r="U45" s="18">
        <f t="shared" ca="1" si="8"/>
        <v>48228</v>
      </c>
      <c r="V45" s="66">
        <f t="shared" ca="1" si="9"/>
        <v>1.4629751569016199E-2</v>
      </c>
    </row>
    <row r="46" spans="2:22">
      <c r="B46" s="2" t="s">
        <v>15</v>
      </c>
      <c r="C46" s="2" t="str">
        <f>IFERROR(VLOOKUP(ROWS($B$20:B46),CouponDates!$A:$AV,MATCH($C$9,CouponDates!$1:$1,0),0),"")</f>
        <v>1 Shrawan 2089</v>
      </c>
      <c r="D46" s="6">
        <f ca="1">IFERROR(VLOOKUP($C46,'Date Reference'!$B:$C,2,0),"")</f>
        <v>48411</v>
      </c>
      <c r="E46" s="17">
        <f t="shared" ca="1" si="10"/>
        <v>45</v>
      </c>
      <c r="F46" s="17">
        <f t="shared" ca="1" si="3"/>
        <v>45</v>
      </c>
      <c r="G46" s="18">
        <f t="shared" ca="1" si="0"/>
        <v>0</v>
      </c>
      <c r="H46" s="9"/>
      <c r="I46" s="9"/>
      <c r="J46" s="9"/>
      <c r="K46" s="9"/>
      <c r="O46" s="2" t="str">
        <f t="shared" si="4"/>
        <v>Coupon</v>
      </c>
      <c r="P46" s="2" t="str">
        <f t="shared" si="5"/>
        <v>1 Shrawan 2089</v>
      </c>
      <c r="Q46" s="6">
        <f t="shared" ca="1" si="1"/>
        <v>48411</v>
      </c>
      <c r="R46" s="17">
        <f t="shared" ca="1" si="6"/>
        <v>45</v>
      </c>
      <c r="S46" s="17">
        <f t="shared" ca="1" si="2"/>
        <v>45</v>
      </c>
      <c r="T46" s="17">
        <f t="shared" ca="1" si="7"/>
        <v>45</v>
      </c>
      <c r="U46" s="18">
        <f t="shared" ca="1" si="8"/>
        <v>48411</v>
      </c>
      <c r="V46" s="66">
        <f t="shared" ca="1" si="9"/>
        <v>1.4190637657307308E-2</v>
      </c>
    </row>
    <row r="47" spans="2:22">
      <c r="B47" s="2" t="s">
        <v>15</v>
      </c>
      <c r="C47" s="2" t="str">
        <f>IFERROR(VLOOKUP(ROWS($B$20:B47),CouponDates!$A:$AV,MATCH($C$9,CouponDates!$1:$1,0),0),"")</f>
        <v>1 Magh 2089</v>
      </c>
      <c r="D47" s="6">
        <f ca="1">IFERROR(VLOOKUP($C47,'Date Reference'!$B:$C,2,0),"")</f>
        <v>48593</v>
      </c>
      <c r="E47" s="17">
        <f t="shared" ca="1" si="10"/>
        <v>45</v>
      </c>
      <c r="F47" s="17">
        <f t="shared" ca="1" si="3"/>
        <v>45</v>
      </c>
      <c r="G47" s="18">
        <f t="shared" ca="1" si="0"/>
        <v>0</v>
      </c>
      <c r="H47" s="9"/>
      <c r="I47" s="9"/>
      <c r="J47" s="9"/>
      <c r="K47" s="9"/>
      <c r="O47" s="2" t="str">
        <f t="shared" si="4"/>
        <v>Coupon</v>
      </c>
      <c r="P47" s="2" t="str">
        <f t="shared" si="5"/>
        <v>1 Magh 2089</v>
      </c>
      <c r="Q47" s="6">
        <f t="shared" ca="1" si="1"/>
        <v>48593</v>
      </c>
      <c r="R47" s="17">
        <f t="shared" ca="1" si="6"/>
        <v>45</v>
      </c>
      <c r="S47" s="17">
        <f t="shared" ca="1" si="2"/>
        <v>45</v>
      </c>
      <c r="T47" s="17">
        <f t="shared" ca="1" si="7"/>
        <v>45</v>
      </c>
      <c r="U47" s="18">
        <f t="shared" ca="1" si="8"/>
        <v>48593</v>
      </c>
      <c r="V47" s="66">
        <f t="shared" ca="1" si="9"/>
        <v>1.3766996220447978E-2</v>
      </c>
    </row>
    <row r="48" spans="2:22">
      <c r="B48" s="2" t="s">
        <v>15</v>
      </c>
      <c r="C48" s="2" t="str">
        <f>IFERROR(VLOOKUP(ROWS($B$20:B48),CouponDates!$A:$AV,MATCH($C$9,CouponDates!$1:$1,0),0),"")</f>
        <v>1 Shrawan 2090</v>
      </c>
      <c r="D48" s="6">
        <f ca="1">IFERROR(VLOOKUP($C48,'Date Reference'!$B:$C,2,0),"")</f>
        <v>48776</v>
      </c>
      <c r="E48" s="17">
        <f t="shared" ca="1" si="10"/>
        <v>45</v>
      </c>
      <c r="F48" s="17">
        <f t="shared" ca="1" si="3"/>
        <v>45</v>
      </c>
      <c r="G48" s="18">
        <f t="shared" ca="1" si="0"/>
        <v>0</v>
      </c>
      <c r="H48" s="9"/>
      <c r="I48" s="9"/>
      <c r="J48" s="9"/>
      <c r="K48" s="9"/>
      <c r="O48" s="2" t="str">
        <f t="shared" si="4"/>
        <v>Coupon</v>
      </c>
      <c r="P48" s="2" t="str">
        <f t="shared" si="5"/>
        <v>1 Shrawan 2090</v>
      </c>
      <c r="Q48" s="6">
        <f t="shared" ca="1" si="1"/>
        <v>48776</v>
      </c>
      <c r="R48" s="17">
        <f t="shared" ca="1" si="6"/>
        <v>45</v>
      </c>
      <c r="S48" s="17">
        <f t="shared" ca="1" si="2"/>
        <v>45</v>
      </c>
      <c r="T48" s="17">
        <f t="shared" ca="1" si="7"/>
        <v>45</v>
      </c>
      <c r="U48" s="18">
        <f t="shared" ca="1" si="8"/>
        <v>48776</v>
      </c>
      <c r="V48" s="66">
        <f t="shared" ca="1" si="9"/>
        <v>1.3353778023657439E-2</v>
      </c>
    </row>
    <row r="49" spans="2:22">
      <c r="B49" s="2" t="s">
        <v>15</v>
      </c>
      <c r="C49" s="2" t="str">
        <f>IFERROR(VLOOKUP(ROWS($B$20:B49),CouponDates!$A:$AV,MATCH($C$9,CouponDates!$1:$1,0),0),"")</f>
        <v>1 Magh 2090</v>
      </c>
      <c r="D49" s="6">
        <f ca="1">IFERROR(VLOOKUP($C49,'Date Reference'!$B:$C,2,0),"")</f>
        <v>48958</v>
      </c>
      <c r="E49" s="17" t="str">
        <f t="shared" ca="1" si="10"/>
        <v>N/A</v>
      </c>
      <c r="F49" s="17" t="str">
        <f t="shared" ca="1" si="3"/>
        <v>N/A</v>
      </c>
      <c r="G49" s="18">
        <f t="shared" ca="1" si="0"/>
        <v>0</v>
      </c>
      <c r="H49" s="9"/>
      <c r="I49" s="9"/>
      <c r="J49" s="9"/>
      <c r="K49" s="9"/>
      <c r="O49" s="2" t="str">
        <f t="shared" si="4"/>
        <v>Coupon</v>
      </c>
      <c r="P49" s="2" t="str">
        <f t="shared" si="5"/>
        <v>1 Magh 2090</v>
      </c>
      <c r="Q49" s="6">
        <f t="shared" ca="1" si="1"/>
        <v>48817</v>
      </c>
      <c r="R49" s="17" t="str">
        <f t="shared" ca="1" si="6"/>
        <v>N/A</v>
      </c>
      <c r="S49" s="17">
        <f t="shared" ca="1" si="2"/>
        <v>1010.1095890410959</v>
      </c>
      <c r="T49" s="17">
        <f t="shared" ca="1" si="7"/>
        <v>1010.1095890410959</v>
      </c>
      <c r="U49" s="18">
        <f t="shared" ca="1" si="8"/>
        <v>48817</v>
      </c>
      <c r="V49" s="66">
        <f t="shared" ca="1" si="9"/>
        <v>0.29771101631262958</v>
      </c>
    </row>
    <row r="50" spans="2:22">
      <c r="B50" s="2" t="s">
        <v>15</v>
      </c>
      <c r="C50" s="2" t="str">
        <f>IFERROR(VLOOKUP(ROWS($B$20:B50),CouponDates!$A:$AV,MATCH($C$9,CouponDates!$1:$1,0),0),"")</f>
        <v>1 Shrawan 2091</v>
      </c>
      <c r="D50" s="6">
        <f ca="1">IFERROR(VLOOKUP($C50,'Date Reference'!$B:$C,2,0),"")</f>
        <v>49142</v>
      </c>
      <c r="E50" s="17" t="str">
        <f t="shared" ca="1" si="10"/>
        <v>N/A</v>
      </c>
      <c r="F50" s="17" t="str">
        <f t="shared" ca="1" si="3"/>
        <v>N/A</v>
      </c>
      <c r="G50" s="18">
        <f t="shared" ca="1" si="0"/>
        <v>0</v>
      </c>
      <c r="H50" s="9"/>
      <c r="I50" s="9"/>
      <c r="J50" s="9"/>
      <c r="K50" s="9"/>
      <c r="O50" s="2" t="str">
        <f t="shared" si="4"/>
        <v>Coupon</v>
      </c>
      <c r="P50" s="2" t="str">
        <f t="shared" si="5"/>
        <v>1 Shrawan 2091</v>
      </c>
      <c r="Q50" s="6">
        <f t="shared" ca="1" si="1"/>
        <v>48817</v>
      </c>
      <c r="R50" s="17" t="str">
        <f t="shared" ca="1" si="6"/>
        <v>N/A</v>
      </c>
      <c r="S50" s="17">
        <f t="shared" ca="1" si="2"/>
        <v>0</v>
      </c>
      <c r="T50" s="17">
        <f t="shared" ca="1" si="7"/>
        <v>0</v>
      </c>
      <c r="U50" s="18">
        <f t="shared" ca="1" si="8"/>
        <v>0</v>
      </c>
      <c r="V50" s="66">
        <f t="shared" ca="1" si="9"/>
        <v>0</v>
      </c>
    </row>
    <row r="51" spans="2:22">
      <c r="B51" s="2" t="s">
        <v>15</v>
      </c>
      <c r="C51" s="2" t="str">
        <f>IFERROR(VLOOKUP(ROWS($B$20:B51),CouponDates!$A:$AV,MATCH($C$9,CouponDates!$1:$1,0),0),"")</f>
        <v>1 Magh 2091</v>
      </c>
      <c r="D51" s="6">
        <f ca="1">IFERROR(VLOOKUP($C51,'Date Reference'!$B:$C,2,0),"")</f>
        <v>49324</v>
      </c>
      <c r="E51" s="17" t="str">
        <f t="shared" ca="1" si="10"/>
        <v>N/A</v>
      </c>
      <c r="F51" s="17" t="str">
        <f t="shared" ca="1" si="3"/>
        <v>N/A</v>
      </c>
      <c r="G51" s="18">
        <f t="shared" ca="1" si="0"/>
        <v>0</v>
      </c>
      <c r="H51" s="9"/>
      <c r="I51" s="9"/>
      <c r="J51" s="9"/>
      <c r="K51" s="9"/>
      <c r="O51" s="2" t="str">
        <f t="shared" si="4"/>
        <v>Coupon</v>
      </c>
      <c r="P51" s="2" t="str">
        <f t="shared" si="5"/>
        <v>1 Magh 2091</v>
      </c>
      <c r="Q51" s="6">
        <f t="shared" ca="1" si="1"/>
        <v>48817</v>
      </c>
      <c r="R51" s="17" t="str">
        <f t="shared" ca="1" si="6"/>
        <v>N/A</v>
      </c>
      <c r="S51" s="17">
        <f t="shared" ca="1" si="2"/>
        <v>0</v>
      </c>
      <c r="T51" s="17">
        <f t="shared" ca="1" si="7"/>
        <v>0</v>
      </c>
      <c r="U51" s="18">
        <f t="shared" ca="1" si="8"/>
        <v>0</v>
      </c>
      <c r="V51" s="66">
        <f t="shared" ca="1" si="9"/>
        <v>0</v>
      </c>
    </row>
    <row r="52" spans="2:22">
      <c r="B52" s="2" t="s">
        <v>15</v>
      </c>
      <c r="C52" s="2" t="str">
        <f>IFERROR(VLOOKUP(ROWS($B$20:B52),CouponDates!$A:$AV,MATCH($C$9,CouponDates!$1:$1,0),0),"")</f>
        <v>1 Shrawan 2092</v>
      </c>
      <c r="D52" s="6">
        <f ca="1">IFERROR(VLOOKUP($C52,'Date Reference'!$B:$C,2,0),"")</f>
        <v>49507</v>
      </c>
      <c r="E52" s="17" t="str">
        <f t="shared" ca="1" si="10"/>
        <v>N/A</v>
      </c>
      <c r="F52" s="17" t="str">
        <f t="shared" ca="1" si="3"/>
        <v>N/A</v>
      </c>
      <c r="G52" s="18">
        <f t="shared" ca="1" si="0"/>
        <v>0</v>
      </c>
      <c r="H52" s="9"/>
      <c r="I52" s="9"/>
      <c r="J52" s="9"/>
      <c r="K52" s="9"/>
      <c r="O52" s="2" t="str">
        <f t="shared" si="4"/>
        <v>Coupon</v>
      </c>
      <c r="P52" s="2" t="str">
        <f t="shared" si="5"/>
        <v>1 Shrawan 2092</v>
      </c>
      <c r="Q52" s="6">
        <f t="shared" ca="1" si="1"/>
        <v>48817</v>
      </c>
      <c r="R52" s="17" t="str">
        <f t="shared" ca="1" si="6"/>
        <v>N/A</v>
      </c>
      <c r="S52" s="17">
        <f t="shared" ca="1" si="2"/>
        <v>0</v>
      </c>
      <c r="T52" s="17">
        <f t="shared" ca="1" si="7"/>
        <v>0</v>
      </c>
      <c r="U52" s="18">
        <f t="shared" ca="1" si="8"/>
        <v>0</v>
      </c>
      <c r="V52" s="66">
        <f t="shared" ca="1" si="9"/>
        <v>0</v>
      </c>
    </row>
    <row r="53" spans="2:22">
      <c r="B53" s="2" t="s">
        <v>15</v>
      </c>
      <c r="C53" s="2" t="str">
        <f>IFERROR(VLOOKUP(ROWS($B$20:B53),CouponDates!$A:$AV,MATCH($C$9,CouponDates!$1:$1,0),0),"")</f>
        <v>1 Magh 2092</v>
      </c>
      <c r="D53" s="6">
        <f ca="1">IFERROR(VLOOKUP($C53,'Date Reference'!$B:$C,2,0),"")</f>
        <v>49689</v>
      </c>
      <c r="E53" s="17" t="str">
        <f t="shared" ca="1" si="10"/>
        <v>N/A</v>
      </c>
      <c r="F53" s="17" t="str">
        <f t="shared" ca="1" si="3"/>
        <v>N/A</v>
      </c>
      <c r="G53" s="18">
        <f t="shared" ca="1" si="0"/>
        <v>0</v>
      </c>
      <c r="H53" s="9"/>
      <c r="I53" s="9"/>
      <c r="J53" s="9"/>
      <c r="K53" s="9"/>
      <c r="O53" s="2" t="str">
        <f t="shared" si="4"/>
        <v>Coupon</v>
      </c>
      <c r="P53" s="2" t="str">
        <f t="shared" si="5"/>
        <v>1 Magh 2092</v>
      </c>
      <c r="Q53" s="6">
        <f t="shared" ca="1" si="1"/>
        <v>48817</v>
      </c>
      <c r="R53" s="17" t="str">
        <f t="shared" ca="1" si="6"/>
        <v>N/A</v>
      </c>
      <c r="S53" s="17">
        <f t="shared" ca="1" si="2"/>
        <v>0</v>
      </c>
      <c r="T53" s="17">
        <f t="shared" ca="1" si="7"/>
        <v>0</v>
      </c>
      <c r="U53" s="18">
        <f t="shared" ca="1" si="8"/>
        <v>0</v>
      </c>
      <c r="V53" s="66">
        <f t="shared" ca="1" si="9"/>
        <v>0</v>
      </c>
    </row>
    <row r="54" spans="2:22">
      <c r="B54" s="2" t="s">
        <v>15</v>
      </c>
      <c r="C54" s="2" t="str">
        <f>IFERROR(VLOOKUP(ROWS($B$20:B54),CouponDates!$A:$AV,MATCH($C$9,CouponDates!$1:$1,0),0),"")</f>
        <v>1 Shrawan 2093</v>
      </c>
      <c r="D54" s="6">
        <f ca="1">IFERROR(VLOOKUP($C54,'Date Reference'!$B:$C,2,0),"")</f>
        <v>49872</v>
      </c>
      <c r="E54" s="17" t="str">
        <f t="shared" ca="1" si="10"/>
        <v>N/A</v>
      </c>
      <c r="F54" s="17" t="str">
        <f t="shared" ca="1" si="3"/>
        <v>N/A</v>
      </c>
      <c r="G54" s="18">
        <f t="shared" ca="1" si="0"/>
        <v>0</v>
      </c>
      <c r="H54" s="9"/>
      <c r="I54" s="9"/>
      <c r="J54" s="9"/>
      <c r="K54" s="9"/>
      <c r="O54" s="2" t="str">
        <f t="shared" si="4"/>
        <v>Coupon</v>
      </c>
      <c r="P54" s="2" t="str">
        <f t="shared" si="5"/>
        <v>1 Shrawan 2093</v>
      </c>
      <c r="Q54" s="6">
        <f t="shared" ca="1" si="1"/>
        <v>48817</v>
      </c>
      <c r="R54" s="17" t="str">
        <f t="shared" ca="1" si="6"/>
        <v>N/A</v>
      </c>
      <c r="S54" s="17">
        <f t="shared" ca="1" si="2"/>
        <v>0</v>
      </c>
      <c r="T54" s="17">
        <f t="shared" ca="1" si="7"/>
        <v>0</v>
      </c>
      <c r="U54" s="18">
        <f t="shared" ca="1" si="8"/>
        <v>0</v>
      </c>
      <c r="V54" s="66">
        <f t="shared" ca="1" si="9"/>
        <v>0</v>
      </c>
    </row>
    <row r="55" spans="2:22">
      <c r="B55" s="2" t="s">
        <v>15</v>
      </c>
      <c r="C55" s="2" t="str">
        <f>IFERROR(VLOOKUP(ROWS($B$20:B55),CouponDates!$A:$AV,MATCH($C$9,CouponDates!$1:$1,0),0),"")</f>
        <v>1 Magh 2093</v>
      </c>
      <c r="D55" s="6">
        <f ca="1">IFERROR(VLOOKUP($C55,'Date Reference'!$B:$C,2,0),"")</f>
        <v>50054</v>
      </c>
      <c r="E55" s="17" t="str">
        <f t="shared" ca="1" si="10"/>
        <v>N/A</v>
      </c>
      <c r="F55" s="17" t="str">
        <f t="shared" ca="1" si="3"/>
        <v>N/A</v>
      </c>
      <c r="G55" s="18">
        <f t="shared" ca="1" si="0"/>
        <v>0</v>
      </c>
      <c r="H55" s="9"/>
      <c r="I55" s="9"/>
      <c r="J55" s="9"/>
      <c r="K55" s="9"/>
      <c r="O55" s="2" t="str">
        <f t="shared" si="4"/>
        <v>Coupon</v>
      </c>
      <c r="P55" s="2" t="str">
        <f t="shared" si="5"/>
        <v>1 Magh 2093</v>
      </c>
      <c r="Q55" s="6">
        <f t="shared" ca="1" si="1"/>
        <v>48817</v>
      </c>
      <c r="R55" s="17" t="str">
        <f t="shared" ca="1" si="6"/>
        <v>N/A</v>
      </c>
      <c r="S55" s="17">
        <f t="shared" ca="1" si="2"/>
        <v>0</v>
      </c>
      <c r="T55" s="17">
        <f t="shared" ca="1" si="7"/>
        <v>0</v>
      </c>
      <c r="U55" s="18">
        <f t="shared" ca="1" si="8"/>
        <v>0</v>
      </c>
      <c r="V55" s="66">
        <f t="shared" ca="1" si="9"/>
        <v>0</v>
      </c>
    </row>
    <row r="56" spans="2:22">
      <c r="B56" s="2" t="s">
        <v>15</v>
      </c>
      <c r="C56" s="2" t="str">
        <f>IFERROR(VLOOKUP(ROWS($B$20:B56),CouponDates!$A:$AV,MATCH($C$9,CouponDates!$1:$1,0),0),"")</f>
        <v>1 Shrawan 2094</v>
      </c>
      <c r="D56" s="6">
        <f ca="1">IFERROR(VLOOKUP($C56,'Date Reference'!$B:$C,2,0),"")</f>
        <v>50238</v>
      </c>
      <c r="E56" s="17" t="str">
        <f t="shared" ca="1" si="10"/>
        <v>N/A</v>
      </c>
      <c r="F56" s="17" t="str">
        <f t="shared" ca="1" si="3"/>
        <v>N/A</v>
      </c>
      <c r="G56" s="18">
        <f t="shared" ca="1" si="0"/>
        <v>0</v>
      </c>
      <c r="H56" s="9"/>
      <c r="I56" s="9"/>
      <c r="J56" s="9"/>
      <c r="K56" s="9"/>
      <c r="O56" s="2" t="str">
        <f t="shared" si="4"/>
        <v>Coupon</v>
      </c>
      <c r="P56" s="2" t="str">
        <f t="shared" si="5"/>
        <v>1 Shrawan 2094</v>
      </c>
      <c r="Q56" s="6">
        <f t="shared" ca="1" si="1"/>
        <v>48817</v>
      </c>
      <c r="R56" s="17" t="str">
        <f t="shared" ca="1" si="6"/>
        <v>N/A</v>
      </c>
      <c r="S56" s="17">
        <f t="shared" ca="1" si="2"/>
        <v>0</v>
      </c>
      <c r="T56" s="17">
        <f t="shared" ca="1" si="7"/>
        <v>0</v>
      </c>
      <c r="U56" s="18">
        <f t="shared" ca="1" si="8"/>
        <v>0</v>
      </c>
      <c r="V56" s="66">
        <f t="shared" ca="1" si="9"/>
        <v>0</v>
      </c>
    </row>
    <row r="57" spans="2:22">
      <c r="B57" s="2" t="s">
        <v>15</v>
      </c>
      <c r="C57" s="2" t="str">
        <f>IFERROR(VLOOKUP(ROWS($B$20:B57),CouponDates!$A:$AV,MATCH($C$9,CouponDates!$1:$1,0),0),"")</f>
        <v>1 Magh 2094</v>
      </c>
      <c r="D57" s="6">
        <f ca="1">IFERROR(VLOOKUP($C57,'Date Reference'!$B:$C,2,0),"")</f>
        <v>50419</v>
      </c>
      <c r="E57" s="17" t="str">
        <f t="shared" ca="1" si="10"/>
        <v>N/A</v>
      </c>
      <c r="F57" s="17" t="str">
        <f t="shared" ca="1" si="3"/>
        <v>N/A</v>
      </c>
      <c r="G57" s="18">
        <f t="shared" ca="1" si="0"/>
        <v>0</v>
      </c>
      <c r="H57" s="9"/>
      <c r="I57" s="9"/>
      <c r="J57" s="9"/>
      <c r="K57" s="9"/>
      <c r="O57" s="2" t="str">
        <f t="shared" si="4"/>
        <v>Coupon</v>
      </c>
      <c r="P57" s="2" t="str">
        <f t="shared" si="5"/>
        <v>1 Magh 2094</v>
      </c>
      <c r="Q57" s="6">
        <f t="shared" ca="1" si="1"/>
        <v>48817</v>
      </c>
      <c r="R57" s="17" t="str">
        <f t="shared" ca="1" si="6"/>
        <v>N/A</v>
      </c>
      <c r="S57" s="17">
        <f t="shared" ca="1" si="2"/>
        <v>0</v>
      </c>
      <c r="T57" s="17">
        <f t="shared" ca="1" si="7"/>
        <v>0</v>
      </c>
      <c r="U57" s="18">
        <f t="shared" ca="1" si="8"/>
        <v>0</v>
      </c>
      <c r="V57" s="66">
        <f t="shared" ca="1" si="9"/>
        <v>0</v>
      </c>
    </row>
    <row r="58" spans="2:22">
      <c r="B58" s="2" t="s">
        <v>15</v>
      </c>
      <c r="C58" s="2" t="str">
        <f>IFERROR(VLOOKUP(ROWS($B$20:B58),CouponDates!$A:$AV,MATCH($C$9,CouponDates!$1:$1,0),0),"")</f>
        <v>1 Shrawan 2095</v>
      </c>
      <c r="D58" s="6">
        <f ca="1">IFERROR(VLOOKUP($C58,'Date Reference'!$B:$C,2,0),"")</f>
        <v>50603</v>
      </c>
      <c r="E58" s="17" t="str">
        <f t="shared" ca="1" si="10"/>
        <v>N/A</v>
      </c>
      <c r="F58" s="17" t="str">
        <f t="shared" ca="1" si="3"/>
        <v>N/A</v>
      </c>
      <c r="G58" s="18">
        <f t="shared" ca="1" si="0"/>
        <v>0</v>
      </c>
      <c r="H58" s="9"/>
      <c r="I58" s="9"/>
      <c r="J58" s="9"/>
      <c r="K58" s="9"/>
      <c r="O58" s="2" t="str">
        <f t="shared" si="4"/>
        <v>Coupon</v>
      </c>
      <c r="P58" s="2" t="str">
        <f t="shared" si="5"/>
        <v>1 Shrawan 2095</v>
      </c>
      <c r="Q58" s="6">
        <f t="shared" ca="1" si="1"/>
        <v>48817</v>
      </c>
      <c r="R58" s="17" t="str">
        <f t="shared" ca="1" si="6"/>
        <v>N/A</v>
      </c>
      <c r="S58" s="17">
        <f t="shared" ca="1" si="2"/>
        <v>0</v>
      </c>
      <c r="T58" s="17">
        <f t="shared" ca="1" si="7"/>
        <v>0</v>
      </c>
      <c r="U58" s="18">
        <f t="shared" ca="1" si="8"/>
        <v>0</v>
      </c>
      <c r="V58" s="66">
        <f t="shared" ca="1" si="9"/>
        <v>0</v>
      </c>
    </row>
    <row r="59" spans="2:22">
      <c r="B59" s="2" t="s">
        <v>15</v>
      </c>
      <c r="C59" s="2" t="str">
        <f>IFERROR(VLOOKUP(ROWS($B$20:B59),CouponDates!$A:$AV,MATCH($C$9,CouponDates!$1:$1,0),0),"")</f>
        <v>1 Magh 2095</v>
      </c>
      <c r="D59" s="6">
        <f ca="1">IFERROR(VLOOKUP($C59,'Date Reference'!$B:$C,2,0),"")</f>
        <v>50785</v>
      </c>
      <c r="E59" s="17" t="str">
        <f t="shared" ca="1" si="10"/>
        <v>N/A</v>
      </c>
      <c r="F59" s="17" t="str">
        <f t="shared" ca="1" si="3"/>
        <v>N/A</v>
      </c>
      <c r="G59" s="18">
        <f t="shared" ca="1" si="0"/>
        <v>0</v>
      </c>
      <c r="H59" s="9"/>
      <c r="I59" s="9"/>
      <c r="J59" s="9"/>
      <c r="K59" s="9"/>
      <c r="O59" s="2" t="str">
        <f t="shared" si="4"/>
        <v>Coupon</v>
      </c>
      <c r="P59" s="2" t="str">
        <f t="shared" si="5"/>
        <v>1 Magh 2095</v>
      </c>
      <c r="Q59" s="6">
        <f t="shared" ca="1" si="1"/>
        <v>48817</v>
      </c>
      <c r="R59" s="17" t="str">
        <f t="shared" ca="1" si="6"/>
        <v>N/A</v>
      </c>
      <c r="S59" s="17">
        <f t="shared" ca="1" si="2"/>
        <v>0</v>
      </c>
      <c r="T59" s="17">
        <f t="shared" ca="1" si="7"/>
        <v>0</v>
      </c>
      <c r="U59" s="18">
        <f t="shared" ca="1" si="8"/>
        <v>0</v>
      </c>
      <c r="V59" s="66">
        <f t="shared" ca="1" si="9"/>
        <v>0</v>
      </c>
    </row>
    <row r="60" spans="2:22">
      <c r="B60" s="2" t="s">
        <v>15</v>
      </c>
      <c r="C60" s="2" t="str">
        <f>IFERROR(VLOOKUP(ROWS($B$20:B60),CouponDates!$A:$AV,MATCH($C$9,CouponDates!$1:$1,0),0),"")</f>
        <v>1 Shrawan 2096</v>
      </c>
      <c r="D60" s="6">
        <f ca="1">IFERROR(VLOOKUP($C60,'Date Reference'!$B:$C,2,0),"")</f>
        <v>50968</v>
      </c>
      <c r="E60" s="17" t="str">
        <f t="shared" ca="1" si="10"/>
        <v>N/A</v>
      </c>
      <c r="F60" s="17" t="str">
        <f t="shared" ca="1" si="3"/>
        <v>N/A</v>
      </c>
      <c r="G60" s="18">
        <f t="shared" ca="1" si="0"/>
        <v>0</v>
      </c>
      <c r="H60" s="9"/>
      <c r="I60" s="9"/>
      <c r="J60" s="9"/>
      <c r="K60" s="9"/>
      <c r="O60" s="2" t="str">
        <f t="shared" si="4"/>
        <v>Coupon</v>
      </c>
      <c r="P60" s="2" t="str">
        <f t="shared" si="5"/>
        <v>1 Shrawan 2096</v>
      </c>
      <c r="Q60" s="6">
        <f t="shared" ca="1" si="1"/>
        <v>48817</v>
      </c>
      <c r="R60" s="17" t="str">
        <f t="shared" ca="1" si="6"/>
        <v>N/A</v>
      </c>
      <c r="S60" s="17">
        <f t="shared" ca="1" si="2"/>
        <v>0</v>
      </c>
      <c r="T60" s="17">
        <f t="shared" ca="1" si="7"/>
        <v>0</v>
      </c>
      <c r="U60" s="18">
        <f t="shared" ca="1" si="8"/>
        <v>0</v>
      </c>
      <c r="V60" s="66">
        <f t="shared" ca="1" si="9"/>
        <v>0</v>
      </c>
    </row>
    <row r="61" spans="2:22">
      <c r="B61" s="2" t="s">
        <v>15</v>
      </c>
      <c r="C61" s="2" t="str">
        <f>IFERROR(VLOOKUP(ROWS($B$20:B61),CouponDates!$A:$AV,MATCH($C$9,CouponDates!$1:$1,0),0),"")</f>
        <v>1 Magh 2096</v>
      </c>
      <c r="D61" s="6">
        <f ca="1">IFERROR(VLOOKUP($C61,'Date Reference'!$B:$C,2,0),"")</f>
        <v>51150</v>
      </c>
      <c r="E61" s="17" t="str">
        <f t="shared" ca="1" si="10"/>
        <v>N/A</v>
      </c>
      <c r="F61" s="17" t="str">
        <f t="shared" ca="1" si="3"/>
        <v>N/A</v>
      </c>
      <c r="G61" s="18">
        <f t="shared" ca="1" si="0"/>
        <v>0</v>
      </c>
      <c r="H61" s="9"/>
      <c r="I61" s="9"/>
      <c r="J61" s="9"/>
      <c r="K61" s="9"/>
      <c r="O61" s="2" t="str">
        <f t="shared" si="4"/>
        <v>Coupon</v>
      </c>
      <c r="P61" s="2" t="str">
        <f t="shared" si="5"/>
        <v>1 Magh 2096</v>
      </c>
      <c r="Q61" s="6">
        <f t="shared" ca="1" si="1"/>
        <v>48817</v>
      </c>
      <c r="R61" s="17" t="str">
        <f t="shared" ca="1" si="6"/>
        <v>N/A</v>
      </c>
      <c r="S61" s="17">
        <f t="shared" ca="1" si="2"/>
        <v>0</v>
      </c>
      <c r="T61" s="17">
        <f t="shared" ca="1" si="7"/>
        <v>0</v>
      </c>
      <c r="U61" s="18">
        <f t="shared" ca="1" si="8"/>
        <v>0</v>
      </c>
      <c r="V61" s="66">
        <f t="shared" ca="1" si="9"/>
        <v>0</v>
      </c>
    </row>
    <row r="62" spans="2:22">
      <c r="B62" s="2" t="s">
        <v>15</v>
      </c>
      <c r="C62" s="2" t="str">
        <f>IFERROR(VLOOKUP(ROWS($B$20:B62),CouponDates!$A:$AV,MATCH($C$9,CouponDates!$1:$1,0),0),"")</f>
        <v>1 Shrawan 2097</v>
      </c>
      <c r="D62" s="6">
        <f ca="1">IFERROR(VLOOKUP($C62,'Date Reference'!$B:$C,2,0),"")</f>
        <v>51333</v>
      </c>
      <c r="E62" s="17" t="str">
        <f t="shared" ca="1" si="10"/>
        <v>N/A</v>
      </c>
      <c r="F62" s="17" t="str">
        <f t="shared" ca="1" si="3"/>
        <v>N/A</v>
      </c>
      <c r="G62" s="18">
        <f t="shared" ca="1" si="0"/>
        <v>0</v>
      </c>
      <c r="H62" s="9"/>
      <c r="I62" s="9"/>
      <c r="J62" s="9"/>
      <c r="K62" s="9"/>
      <c r="O62" s="2" t="str">
        <f t="shared" si="4"/>
        <v>Coupon</v>
      </c>
      <c r="P62" s="2" t="str">
        <f t="shared" si="5"/>
        <v>1 Shrawan 2097</v>
      </c>
      <c r="Q62" s="6">
        <f t="shared" ca="1" si="1"/>
        <v>48817</v>
      </c>
      <c r="R62" s="17" t="str">
        <f t="shared" ca="1" si="6"/>
        <v>N/A</v>
      </c>
      <c r="S62" s="17">
        <f t="shared" ca="1" si="2"/>
        <v>0</v>
      </c>
      <c r="T62" s="17">
        <f t="shared" ca="1" si="7"/>
        <v>0</v>
      </c>
      <c r="U62" s="18">
        <f t="shared" ca="1" si="8"/>
        <v>0</v>
      </c>
      <c r="V62" s="66">
        <f t="shared" ca="1" si="9"/>
        <v>0</v>
      </c>
    </row>
    <row r="63" spans="2:22">
      <c r="B63" s="2" t="s">
        <v>15</v>
      </c>
      <c r="C63" s="2" t="str">
        <f>IFERROR(VLOOKUP(ROWS($B$20:B63),CouponDates!$A:$AV,MATCH($C$9,CouponDates!$1:$1,0),0),"")</f>
        <v>1 Magh 2097</v>
      </c>
      <c r="D63" s="6">
        <f ca="1">IFERROR(VLOOKUP($C63,'Date Reference'!$B:$C,2,0),"")</f>
        <v>51515</v>
      </c>
      <c r="E63" s="17" t="str">
        <f t="shared" ca="1" si="10"/>
        <v>N/A</v>
      </c>
      <c r="F63" s="17" t="str">
        <f t="shared" ca="1" si="3"/>
        <v>N/A</v>
      </c>
      <c r="G63" s="18">
        <f t="shared" ca="1" si="0"/>
        <v>0</v>
      </c>
      <c r="H63" s="9"/>
      <c r="I63" s="9"/>
      <c r="J63" s="9"/>
      <c r="K63" s="9"/>
      <c r="O63" s="2" t="str">
        <f t="shared" si="4"/>
        <v>Coupon</v>
      </c>
      <c r="P63" s="2" t="str">
        <f t="shared" si="5"/>
        <v>1 Magh 2097</v>
      </c>
      <c r="Q63" s="6">
        <f t="shared" ca="1" si="1"/>
        <v>48817</v>
      </c>
      <c r="R63" s="17" t="str">
        <f t="shared" ca="1" si="6"/>
        <v>N/A</v>
      </c>
      <c r="S63" s="17">
        <f t="shared" ca="1" si="2"/>
        <v>0</v>
      </c>
      <c r="T63" s="17">
        <f t="shared" ca="1" si="7"/>
        <v>0</v>
      </c>
      <c r="U63" s="18">
        <f t="shared" ca="1" si="8"/>
        <v>0</v>
      </c>
      <c r="V63" s="66">
        <f t="shared" ca="1" si="9"/>
        <v>0</v>
      </c>
    </row>
    <row r="64" spans="2:22">
      <c r="B64" s="2" t="s">
        <v>15</v>
      </c>
      <c r="C64" s="2" t="str">
        <f>IFERROR(VLOOKUP(ROWS($B$20:B64),CouponDates!$A:$AV,MATCH($C$9,CouponDates!$1:$1,0),0),"")</f>
        <v>1 Shrawan 2098</v>
      </c>
      <c r="D64" s="6">
        <f ca="1">IFERROR(VLOOKUP($C64,'Date Reference'!$B:$C,2,0),"")</f>
        <v>51699</v>
      </c>
      <c r="E64" s="17" t="str">
        <f t="shared" ca="1" si="10"/>
        <v>N/A</v>
      </c>
      <c r="F64" s="17" t="str">
        <f t="shared" ca="1" si="3"/>
        <v>N/A</v>
      </c>
      <c r="G64" s="18">
        <f t="shared" ca="1" si="0"/>
        <v>0</v>
      </c>
      <c r="H64" s="9"/>
      <c r="I64" s="9"/>
      <c r="J64" s="9"/>
      <c r="K64" s="9"/>
      <c r="O64" s="2" t="str">
        <f t="shared" si="4"/>
        <v>Coupon</v>
      </c>
      <c r="P64" s="2" t="str">
        <f t="shared" si="5"/>
        <v>1 Shrawan 2098</v>
      </c>
      <c r="Q64" s="6">
        <f t="shared" ca="1" si="1"/>
        <v>48817</v>
      </c>
      <c r="R64" s="17" t="str">
        <f t="shared" ca="1" si="6"/>
        <v>N/A</v>
      </c>
      <c r="S64" s="17">
        <f t="shared" ca="1" si="2"/>
        <v>0</v>
      </c>
      <c r="T64" s="17">
        <f t="shared" ca="1" si="7"/>
        <v>0</v>
      </c>
      <c r="U64" s="18">
        <f t="shared" ca="1" si="8"/>
        <v>0</v>
      </c>
      <c r="V64" s="66">
        <f t="shared" ca="1" si="9"/>
        <v>0</v>
      </c>
    </row>
    <row r="65" spans="2:22">
      <c r="B65" s="2" t="s">
        <v>15</v>
      </c>
      <c r="C65" s="2" t="str">
        <f>IFERROR(VLOOKUP(ROWS($B$20:B65),CouponDates!$A:$AV,MATCH($C$9,CouponDates!$1:$1,0),0),"")</f>
        <v>1 Magh 2098</v>
      </c>
      <c r="D65" s="6">
        <f ca="1">IFERROR(VLOOKUP($C65,'Date Reference'!$B:$C,2,0),"")</f>
        <v>51880</v>
      </c>
      <c r="E65" s="17" t="str">
        <f t="shared" ca="1" si="10"/>
        <v>N/A</v>
      </c>
      <c r="F65" s="17" t="str">
        <f t="shared" ca="1" si="3"/>
        <v>N/A</v>
      </c>
      <c r="G65" s="18">
        <f t="shared" ca="1" si="0"/>
        <v>0</v>
      </c>
      <c r="H65" s="9"/>
      <c r="I65" s="9"/>
      <c r="J65" s="9"/>
      <c r="K65" s="9"/>
      <c r="O65" s="2" t="str">
        <f t="shared" si="4"/>
        <v>Coupon</v>
      </c>
      <c r="P65" s="2" t="str">
        <f t="shared" si="5"/>
        <v>1 Magh 2098</v>
      </c>
      <c r="Q65" s="6">
        <f t="shared" ca="1" si="1"/>
        <v>48817</v>
      </c>
      <c r="R65" s="17" t="str">
        <f t="shared" ca="1" si="6"/>
        <v>N/A</v>
      </c>
      <c r="S65" s="17">
        <f t="shared" ca="1" si="2"/>
        <v>0</v>
      </c>
      <c r="T65" s="17">
        <f t="shared" ca="1" si="7"/>
        <v>0</v>
      </c>
      <c r="U65" s="18">
        <f t="shared" ca="1" si="8"/>
        <v>0</v>
      </c>
      <c r="V65" s="66">
        <f t="shared" ca="1" si="9"/>
        <v>0</v>
      </c>
    </row>
    <row r="66" spans="2:22">
      <c r="B66" s="2" t="s">
        <v>15</v>
      </c>
      <c r="C66" s="2" t="str">
        <f>IFERROR(VLOOKUP(ROWS($B$20:B66),CouponDates!$A:$AV,MATCH($C$9,CouponDates!$1:$1,0),0),"")</f>
        <v>1 Shrawan 2099</v>
      </c>
      <c r="D66" s="6">
        <f ca="1">IFERROR(VLOOKUP($C66,'Date Reference'!$B:$C,2,0),"")</f>
        <v>52064</v>
      </c>
      <c r="E66" s="17" t="str">
        <f t="shared" ca="1" si="10"/>
        <v>N/A</v>
      </c>
      <c r="F66" s="17" t="str">
        <f t="shared" ca="1" si="3"/>
        <v>N/A</v>
      </c>
      <c r="G66" s="18">
        <f t="shared" ca="1" si="0"/>
        <v>0</v>
      </c>
      <c r="H66" s="9"/>
      <c r="I66" s="9"/>
      <c r="J66" s="9"/>
      <c r="K66" s="9"/>
      <c r="O66" s="2" t="str">
        <f t="shared" si="4"/>
        <v>Coupon</v>
      </c>
      <c r="P66" s="2" t="str">
        <f t="shared" si="5"/>
        <v>1 Shrawan 2099</v>
      </c>
      <c r="Q66" s="6">
        <f t="shared" ca="1" si="1"/>
        <v>48817</v>
      </c>
      <c r="R66" s="17" t="str">
        <f t="shared" ca="1" si="6"/>
        <v>N/A</v>
      </c>
      <c r="S66" s="17">
        <f t="shared" ca="1" si="2"/>
        <v>0</v>
      </c>
      <c r="T66" s="17">
        <f t="shared" ca="1" si="7"/>
        <v>0</v>
      </c>
      <c r="U66" s="18">
        <f t="shared" ca="1" si="8"/>
        <v>0</v>
      </c>
      <c r="V66" s="66">
        <f t="shared" ca="1" si="9"/>
        <v>0</v>
      </c>
    </row>
    <row r="67" spans="2:22">
      <c r="B67" s="2" t="s">
        <v>15</v>
      </c>
      <c r="C67" s="2" t="str">
        <f>IFERROR(VLOOKUP(ROWS($B$20:B67),CouponDates!$A:$AV,MATCH($C$9,CouponDates!$1:$1,0),0),"")</f>
        <v>1 Magh 2099</v>
      </c>
      <c r="D67" s="6">
        <f ca="1">IFERROR(VLOOKUP($C67,'Date Reference'!$B:$C,2,0),"")</f>
        <v>52246</v>
      </c>
      <c r="E67" s="17" t="str">
        <f t="shared" ca="1" si="10"/>
        <v>N/A</v>
      </c>
      <c r="F67" s="17" t="str">
        <f t="shared" ca="1" si="3"/>
        <v>N/A</v>
      </c>
      <c r="G67" s="18">
        <f t="shared" ca="1" si="0"/>
        <v>0</v>
      </c>
      <c r="H67" s="9"/>
      <c r="I67" s="9"/>
      <c r="J67" s="9"/>
      <c r="K67" s="9"/>
      <c r="O67" s="2" t="str">
        <f t="shared" si="4"/>
        <v>Coupon</v>
      </c>
      <c r="P67" s="2" t="str">
        <f t="shared" si="5"/>
        <v>1 Magh 2099</v>
      </c>
      <c r="Q67" s="6">
        <f t="shared" ca="1" si="1"/>
        <v>48817</v>
      </c>
      <c r="R67" s="17" t="str">
        <f t="shared" ca="1" si="6"/>
        <v>N/A</v>
      </c>
      <c r="S67" s="17">
        <f t="shared" ca="1" si="2"/>
        <v>0</v>
      </c>
      <c r="T67" s="17">
        <f t="shared" ca="1" si="7"/>
        <v>0</v>
      </c>
      <c r="U67" s="18">
        <f t="shared" ca="1" si="8"/>
        <v>0</v>
      </c>
      <c r="V67" s="66">
        <f t="shared" ca="1" si="9"/>
        <v>0</v>
      </c>
    </row>
    <row r="68" spans="2:22">
      <c r="B68" s="2" t="s">
        <v>15</v>
      </c>
      <c r="C68" s="2" t="str">
        <f>IFERROR(VLOOKUP(ROWS($B$20:B68),CouponDates!$A:$AV,MATCH($C$9,CouponDates!$1:$1,0),0),"")</f>
        <v>1 Shrawan 2100</v>
      </c>
      <c r="D68" s="6" t="str">
        <f ca="1">IFERROR(VLOOKUP($C68,'Date Reference'!$B:$C,2,0),"")</f>
        <v/>
      </c>
      <c r="E68" s="17" t="str">
        <f t="shared" ca="1" si="10"/>
        <v>N/A</v>
      </c>
      <c r="F68" s="17" t="str">
        <f t="shared" ref="F68:F114" ca="1" si="11">IF($C$14&lt;D68,E68,0)</f>
        <v>N/A</v>
      </c>
      <c r="G68" s="18">
        <f t="shared" ref="G68:G114" ca="1" si="12">IF(F68=0,G67+1,0)</f>
        <v>0</v>
      </c>
      <c r="H68" s="9"/>
      <c r="J68" s="9"/>
      <c r="O68" s="2" t="str">
        <f t="shared" ref="O68:O114" si="13">B68</f>
        <v>Coupon</v>
      </c>
      <c r="P68" s="2" t="str">
        <f t="shared" ref="P68:P114" si="14">C68</f>
        <v>1 Shrawan 2100</v>
      </c>
      <c r="Q68" s="6">
        <f t="shared" ref="Q68:Q114" ca="1" si="15">IF(R68="N/A",$J$34,D68)</f>
        <v>48817</v>
      </c>
      <c r="R68" s="17" t="str">
        <f t="shared" ref="R68:R114" ca="1" si="16">E68</f>
        <v>N/A</v>
      </c>
      <c r="S68" s="17">
        <f t="shared" ref="S68:S114" ca="1" si="17">IF(Q68=Q67,0,IF(R68="N/A",IF(Q68=Q69,$J$39,0),F68))</f>
        <v>0</v>
      </c>
      <c r="T68" s="17">
        <f t="shared" ref="T68:T114" ca="1" si="18">S68</f>
        <v>0</v>
      </c>
      <c r="U68" s="18">
        <f t="shared" ca="1" si="8"/>
        <v>0</v>
      </c>
      <c r="V68" s="66">
        <f t="shared" ref="V68:V114" ca="1" si="19">T68/(1+$Y$20)^(U68/365)</f>
        <v>0</v>
      </c>
    </row>
    <row r="69" spans="2:22">
      <c r="B69" s="2" t="s">
        <v>15</v>
      </c>
      <c r="C69" s="2" t="str">
        <f>IFERROR(VLOOKUP(ROWS($B$20:B69),CouponDates!$A:$AV,MATCH($C$9,CouponDates!$1:$1,0),0),"")</f>
        <v>1 Magh 2100</v>
      </c>
      <c r="D69" s="6" t="str">
        <f ca="1">IFERROR(VLOOKUP($C69,'Date Reference'!$B:$C,2,0),"")</f>
        <v/>
      </c>
      <c r="E69" s="17" t="str">
        <f t="shared" ca="1" si="10"/>
        <v>N/A</v>
      </c>
      <c r="F69" s="17" t="str">
        <f t="shared" ca="1" si="11"/>
        <v>N/A</v>
      </c>
      <c r="G69" s="18">
        <f t="shared" ca="1" si="12"/>
        <v>0</v>
      </c>
      <c r="H69" s="9"/>
      <c r="O69" s="2" t="str">
        <f t="shared" si="13"/>
        <v>Coupon</v>
      </c>
      <c r="P69" s="2" t="str">
        <f t="shared" si="14"/>
        <v>1 Magh 2100</v>
      </c>
      <c r="Q69" s="6">
        <f t="shared" ca="1" si="15"/>
        <v>48817</v>
      </c>
      <c r="R69" s="17" t="str">
        <f t="shared" ca="1" si="16"/>
        <v>N/A</v>
      </c>
      <c r="S69" s="17">
        <f t="shared" ca="1" si="17"/>
        <v>0</v>
      </c>
      <c r="T69" s="17">
        <f t="shared" ca="1" si="18"/>
        <v>0</v>
      </c>
      <c r="U69" s="18">
        <f t="shared" ca="1" si="8"/>
        <v>0</v>
      </c>
      <c r="V69" s="66">
        <f t="shared" ca="1" si="19"/>
        <v>0</v>
      </c>
    </row>
    <row r="70" spans="2:22">
      <c r="B70" s="2" t="s">
        <v>15</v>
      </c>
      <c r="C70" s="2" t="str">
        <f>IFERROR(VLOOKUP(ROWS($B$20:B70),CouponDates!$A:$AV,MATCH($C$9,CouponDates!$1:$1,0),0),"")</f>
        <v>1 Shrawan 2101</v>
      </c>
      <c r="D70" s="6" t="str">
        <f ca="1">IFERROR(VLOOKUP($C70,'Date Reference'!$B:$C,2,0),"")</f>
        <v/>
      </c>
      <c r="E70" s="17" t="str">
        <f t="shared" ca="1" si="10"/>
        <v>N/A</v>
      </c>
      <c r="F70" s="17" t="str">
        <f t="shared" ca="1" si="11"/>
        <v>N/A</v>
      </c>
      <c r="G70" s="18">
        <f t="shared" ca="1" si="12"/>
        <v>0</v>
      </c>
      <c r="H70" s="9"/>
      <c r="O70" s="2" t="str">
        <f t="shared" si="13"/>
        <v>Coupon</v>
      </c>
      <c r="P70" s="2" t="str">
        <f t="shared" si="14"/>
        <v>1 Shrawan 2101</v>
      </c>
      <c r="Q70" s="6">
        <f t="shared" ca="1" si="15"/>
        <v>48817</v>
      </c>
      <c r="R70" s="17" t="str">
        <f t="shared" ca="1" si="16"/>
        <v>N/A</v>
      </c>
      <c r="S70" s="17">
        <f t="shared" ca="1" si="17"/>
        <v>0</v>
      </c>
      <c r="T70" s="17">
        <f t="shared" ca="1" si="18"/>
        <v>0</v>
      </c>
      <c r="U70" s="18">
        <f t="shared" ca="1" si="8"/>
        <v>0</v>
      </c>
      <c r="V70" s="66">
        <f t="shared" ca="1" si="19"/>
        <v>0</v>
      </c>
    </row>
    <row r="71" spans="2:22">
      <c r="B71" s="2" t="s">
        <v>15</v>
      </c>
      <c r="C71" s="2" t="str">
        <f>IFERROR(VLOOKUP(ROWS($B$20:B71),CouponDates!$A:$AV,MATCH($C$9,CouponDates!$1:$1,0),0),"")</f>
        <v>1 Magh 2101</v>
      </c>
      <c r="D71" s="6" t="str">
        <f ca="1">IFERROR(VLOOKUP($C71,'Date Reference'!$B:$C,2,0),"")</f>
        <v/>
      </c>
      <c r="E71" s="17" t="str">
        <f t="shared" ca="1" si="10"/>
        <v>N/A</v>
      </c>
      <c r="F71" s="17" t="str">
        <f t="shared" ca="1" si="11"/>
        <v>N/A</v>
      </c>
      <c r="G71" s="18">
        <f t="shared" ca="1" si="12"/>
        <v>0</v>
      </c>
      <c r="H71" s="9"/>
      <c r="O71" s="2" t="str">
        <f t="shared" si="13"/>
        <v>Coupon</v>
      </c>
      <c r="P71" s="2" t="str">
        <f t="shared" si="14"/>
        <v>1 Magh 2101</v>
      </c>
      <c r="Q71" s="6">
        <f t="shared" ca="1" si="15"/>
        <v>48817</v>
      </c>
      <c r="R71" s="17" t="str">
        <f t="shared" ca="1" si="16"/>
        <v>N/A</v>
      </c>
      <c r="S71" s="17">
        <f t="shared" ca="1" si="17"/>
        <v>0</v>
      </c>
      <c r="T71" s="17">
        <f t="shared" ca="1" si="18"/>
        <v>0</v>
      </c>
      <c r="U71" s="18">
        <f t="shared" ca="1" si="8"/>
        <v>0</v>
      </c>
      <c r="V71" s="66">
        <f t="shared" ca="1" si="19"/>
        <v>0</v>
      </c>
    </row>
    <row r="72" spans="2:22">
      <c r="B72" s="2" t="s">
        <v>15</v>
      </c>
      <c r="C72" s="2" t="str">
        <f>IFERROR(VLOOKUP(ROWS($B$20:B72),CouponDates!$A:$AV,MATCH($C$9,CouponDates!$1:$1,0),0),"")</f>
        <v>1 Shrawan 2102</v>
      </c>
      <c r="D72" s="6" t="str">
        <f ca="1">IFERROR(VLOOKUP($C72,'Date Reference'!$B:$C,2,0),"")</f>
        <v/>
      </c>
      <c r="E72" s="17" t="str">
        <f t="shared" ca="1" si="10"/>
        <v>N/A</v>
      </c>
      <c r="F72" s="17" t="str">
        <f t="shared" ca="1" si="11"/>
        <v>N/A</v>
      </c>
      <c r="G72" s="18">
        <f t="shared" ca="1" si="12"/>
        <v>0</v>
      </c>
      <c r="H72" s="9"/>
      <c r="N72" s="102"/>
      <c r="O72" s="2" t="str">
        <f t="shared" si="13"/>
        <v>Coupon</v>
      </c>
      <c r="P72" s="2" t="str">
        <f t="shared" si="14"/>
        <v>1 Shrawan 2102</v>
      </c>
      <c r="Q72" s="6">
        <f t="shared" ca="1" si="15"/>
        <v>48817</v>
      </c>
      <c r="R72" s="17" t="str">
        <f t="shared" ca="1" si="16"/>
        <v>N/A</v>
      </c>
      <c r="S72" s="17">
        <f t="shared" ca="1" si="17"/>
        <v>0</v>
      </c>
      <c r="T72" s="17">
        <f t="shared" ca="1" si="18"/>
        <v>0</v>
      </c>
      <c r="U72" s="18">
        <f t="shared" ca="1" si="8"/>
        <v>0</v>
      </c>
      <c r="V72" s="66">
        <f t="shared" ca="1" si="19"/>
        <v>0</v>
      </c>
    </row>
    <row r="73" spans="2:22">
      <c r="B73" s="2" t="s">
        <v>15</v>
      </c>
      <c r="C73" s="2" t="str">
        <f>IFERROR(VLOOKUP(ROWS($B$20:B73),CouponDates!$A:$AV,MATCH($C$9,CouponDates!$1:$1,0),0),"")</f>
        <v>1 Magh 2102</v>
      </c>
      <c r="D73" s="6" t="str">
        <f ca="1">IFERROR(VLOOKUP($C73,'Date Reference'!$B:$C,2,0),"")</f>
        <v/>
      </c>
      <c r="E73" s="17" t="str">
        <f t="shared" ca="1" si="10"/>
        <v>N/A</v>
      </c>
      <c r="F73" s="17" t="str">
        <f t="shared" ca="1" si="11"/>
        <v>N/A</v>
      </c>
      <c r="G73" s="18">
        <f t="shared" ca="1" si="12"/>
        <v>0</v>
      </c>
      <c r="H73" s="9"/>
      <c r="O73" s="2" t="str">
        <f t="shared" si="13"/>
        <v>Coupon</v>
      </c>
      <c r="P73" s="2" t="str">
        <f t="shared" si="14"/>
        <v>1 Magh 2102</v>
      </c>
      <c r="Q73" s="6">
        <f t="shared" ca="1" si="15"/>
        <v>48817</v>
      </c>
      <c r="R73" s="17" t="str">
        <f t="shared" ca="1" si="16"/>
        <v>N/A</v>
      </c>
      <c r="S73" s="17">
        <f t="shared" ca="1" si="17"/>
        <v>0</v>
      </c>
      <c r="T73" s="17">
        <f t="shared" ca="1" si="18"/>
        <v>0</v>
      </c>
      <c r="U73" s="18">
        <f t="shared" ca="1" si="8"/>
        <v>0</v>
      </c>
      <c r="V73" s="66">
        <f t="shared" ca="1" si="19"/>
        <v>0</v>
      </c>
    </row>
    <row r="74" spans="2:22">
      <c r="B74" s="2" t="s">
        <v>15</v>
      </c>
      <c r="C74" s="2" t="str">
        <f>IFERROR(VLOOKUP(ROWS($B$20:B74),CouponDates!$A:$AV,MATCH($C$9,CouponDates!$1:$1,0),0),"")</f>
        <v>1 Shrawan 2103</v>
      </c>
      <c r="D74" s="6" t="str">
        <f ca="1">IFERROR(VLOOKUP($C74,'Date Reference'!$B:$C,2,0),"")</f>
        <v/>
      </c>
      <c r="E74" s="17" t="str">
        <f t="shared" ca="1" si="10"/>
        <v>N/A</v>
      </c>
      <c r="F74" s="17" t="str">
        <f t="shared" ca="1" si="11"/>
        <v>N/A</v>
      </c>
      <c r="G74" s="18">
        <f t="shared" ca="1" si="12"/>
        <v>0</v>
      </c>
      <c r="H74" s="9"/>
      <c r="O74" s="2" t="str">
        <f t="shared" si="13"/>
        <v>Coupon</v>
      </c>
      <c r="P74" s="2" t="str">
        <f t="shared" si="14"/>
        <v>1 Shrawan 2103</v>
      </c>
      <c r="Q74" s="6">
        <f t="shared" ca="1" si="15"/>
        <v>48817</v>
      </c>
      <c r="R74" s="17" t="str">
        <f t="shared" ca="1" si="16"/>
        <v>N/A</v>
      </c>
      <c r="S74" s="17">
        <f t="shared" ca="1" si="17"/>
        <v>0</v>
      </c>
      <c r="T74" s="17">
        <f t="shared" ca="1" si="18"/>
        <v>0</v>
      </c>
      <c r="U74" s="18">
        <f t="shared" ca="1" si="8"/>
        <v>0</v>
      </c>
      <c r="V74" s="66">
        <f t="shared" ca="1" si="19"/>
        <v>0</v>
      </c>
    </row>
    <row r="75" spans="2:22">
      <c r="B75" s="2" t="s">
        <v>15</v>
      </c>
      <c r="C75" s="2" t="str">
        <f>IFERROR(VLOOKUP(ROWS($B$20:B75),CouponDates!$A:$AV,MATCH($C$9,CouponDates!$1:$1,0),0),"")</f>
        <v>1 Magh 2103</v>
      </c>
      <c r="D75" s="6" t="str">
        <f ca="1">IFERROR(VLOOKUP($C75,'Date Reference'!$B:$C,2,0),"")</f>
        <v/>
      </c>
      <c r="E75" s="17" t="str">
        <f t="shared" ca="1" si="10"/>
        <v>N/A</v>
      </c>
      <c r="F75" s="17" t="str">
        <f t="shared" ca="1" si="11"/>
        <v>N/A</v>
      </c>
      <c r="G75" s="18">
        <f t="shared" ca="1" si="12"/>
        <v>0</v>
      </c>
      <c r="H75" s="9"/>
      <c r="O75" s="2" t="str">
        <f t="shared" si="13"/>
        <v>Coupon</v>
      </c>
      <c r="P75" s="2" t="str">
        <f t="shared" si="14"/>
        <v>1 Magh 2103</v>
      </c>
      <c r="Q75" s="6">
        <f t="shared" ca="1" si="15"/>
        <v>48817</v>
      </c>
      <c r="R75" s="17" t="str">
        <f t="shared" ca="1" si="16"/>
        <v>N/A</v>
      </c>
      <c r="S75" s="17">
        <f t="shared" ca="1" si="17"/>
        <v>0</v>
      </c>
      <c r="T75" s="17">
        <f t="shared" ca="1" si="18"/>
        <v>0</v>
      </c>
      <c r="U75" s="18">
        <f t="shared" ca="1" si="8"/>
        <v>0</v>
      </c>
      <c r="V75" s="66">
        <f t="shared" ca="1" si="19"/>
        <v>0</v>
      </c>
    </row>
    <row r="76" spans="2:22">
      <c r="B76" s="2" t="s">
        <v>15</v>
      </c>
      <c r="C76" s="2" t="str">
        <f>IFERROR(VLOOKUP(ROWS($B$20:B76),CouponDates!$A:$AV,MATCH($C$9,CouponDates!$1:$1,0),0),"")</f>
        <v>1 Shrawan 2104</v>
      </c>
      <c r="D76" s="6" t="str">
        <f ca="1">IFERROR(VLOOKUP($C76,'Date Reference'!$B:$C,2,0),"")</f>
        <v/>
      </c>
      <c r="E76" s="17" t="str">
        <f t="shared" ca="1" si="10"/>
        <v>N/A</v>
      </c>
      <c r="F76" s="17" t="str">
        <f t="shared" ca="1" si="11"/>
        <v>N/A</v>
      </c>
      <c r="G76" s="18">
        <f t="shared" ca="1" si="12"/>
        <v>0</v>
      </c>
      <c r="H76" s="9"/>
      <c r="O76" s="2" t="str">
        <f t="shared" si="13"/>
        <v>Coupon</v>
      </c>
      <c r="P76" s="2" t="str">
        <f t="shared" si="14"/>
        <v>1 Shrawan 2104</v>
      </c>
      <c r="Q76" s="6">
        <f t="shared" ca="1" si="15"/>
        <v>48817</v>
      </c>
      <c r="R76" s="17" t="str">
        <f t="shared" ca="1" si="16"/>
        <v>N/A</v>
      </c>
      <c r="S76" s="17">
        <f t="shared" ca="1" si="17"/>
        <v>0</v>
      </c>
      <c r="T76" s="17">
        <f t="shared" ca="1" si="18"/>
        <v>0</v>
      </c>
      <c r="U76" s="18">
        <f t="shared" ca="1" si="8"/>
        <v>0</v>
      </c>
      <c r="V76" s="66">
        <f t="shared" ca="1" si="19"/>
        <v>0</v>
      </c>
    </row>
    <row r="77" spans="2:22">
      <c r="B77" s="2" t="s">
        <v>15</v>
      </c>
      <c r="C77" s="2" t="str">
        <f>IFERROR(VLOOKUP(ROWS($B$20:B77),CouponDates!$A:$AV,MATCH($C$9,CouponDates!$1:$1,0),0),"")</f>
        <v>1 Magh 2104</v>
      </c>
      <c r="D77" s="6" t="str">
        <f ca="1">IFERROR(VLOOKUP($C77,'Date Reference'!$B:$C,2,0),"")</f>
        <v/>
      </c>
      <c r="E77" s="17" t="str">
        <f t="shared" ca="1" si="10"/>
        <v>N/A</v>
      </c>
      <c r="F77" s="17" t="str">
        <f t="shared" ca="1" si="11"/>
        <v>N/A</v>
      </c>
      <c r="G77" s="18">
        <f t="shared" ca="1" si="12"/>
        <v>0</v>
      </c>
      <c r="H77" s="9"/>
      <c r="O77" s="2" t="str">
        <f t="shared" si="13"/>
        <v>Coupon</v>
      </c>
      <c r="P77" s="2" t="str">
        <f t="shared" si="14"/>
        <v>1 Magh 2104</v>
      </c>
      <c r="Q77" s="6">
        <f t="shared" ca="1" si="15"/>
        <v>48817</v>
      </c>
      <c r="R77" s="17" t="str">
        <f t="shared" ca="1" si="16"/>
        <v>N/A</v>
      </c>
      <c r="S77" s="17">
        <f t="shared" ca="1" si="17"/>
        <v>0</v>
      </c>
      <c r="T77" s="17">
        <f t="shared" ca="1" si="18"/>
        <v>0</v>
      </c>
      <c r="U77" s="18">
        <f t="shared" ca="1" si="8"/>
        <v>0</v>
      </c>
      <c r="V77" s="66">
        <f t="shared" ca="1" si="19"/>
        <v>0</v>
      </c>
    </row>
    <row r="78" spans="2:22">
      <c r="B78" s="2" t="s">
        <v>15</v>
      </c>
      <c r="C78" s="2" t="str">
        <f>IFERROR(VLOOKUP(ROWS($B$20:B78),CouponDates!$A:$AV,MATCH($C$9,CouponDates!$1:$1,0),0),"")</f>
        <v>1 Shrawan 2105</v>
      </c>
      <c r="D78" s="6" t="str">
        <f ca="1">IFERROR(VLOOKUP($C78,'Date Reference'!$B:$C,2,0),"")</f>
        <v/>
      </c>
      <c r="E78" s="17" t="str">
        <f t="shared" ca="1" si="10"/>
        <v>N/A</v>
      </c>
      <c r="F78" s="17" t="str">
        <f t="shared" ca="1" si="11"/>
        <v>N/A</v>
      </c>
      <c r="G78" s="18">
        <f t="shared" ca="1" si="12"/>
        <v>0</v>
      </c>
      <c r="H78" s="9"/>
      <c r="O78" s="2" t="str">
        <f t="shared" si="13"/>
        <v>Coupon</v>
      </c>
      <c r="P78" s="2" t="str">
        <f t="shared" si="14"/>
        <v>1 Shrawan 2105</v>
      </c>
      <c r="Q78" s="6">
        <f t="shared" ca="1" si="15"/>
        <v>48817</v>
      </c>
      <c r="R78" s="17" t="str">
        <f t="shared" ca="1" si="16"/>
        <v>N/A</v>
      </c>
      <c r="S78" s="17">
        <f t="shared" ca="1" si="17"/>
        <v>0</v>
      </c>
      <c r="T78" s="17">
        <f t="shared" ca="1" si="18"/>
        <v>0</v>
      </c>
      <c r="U78" s="18">
        <f t="shared" ca="1" si="8"/>
        <v>0</v>
      </c>
      <c r="V78" s="66">
        <f t="shared" ca="1" si="19"/>
        <v>0</v>
      </c>
    </row>
    <row r="79" spans="2:22">
      <c r="B79" s="2" t="s">
        <v>15</v>
      </c>
      <c r="C79" s="2" t="str">
        <f>IFERROR(VLOOKUP(ROWS($B$20:B79),CouponDates!$A:$AV,MATCH($C$9,CouponDates!$1:$1,0),0),"")</f>
        <v>1 Magh 2105</v>
      </c>
      <c r="D79" s="6" t="str">
        <f ca="1">IFERROR(VLOOKUP($C79,'Date Reference'!$B:$C,2,0),"")</f>
        <v/>
      </c>
      <c r="E79" s="17" t="str">
        <f t="shared" ca="1" si="10"/>
        <v>N/A</v>
      </c>
      <c r="F79" s="17" t="str">
        <f t="shared" ca="1" si="11"/>
        <v>N/A</v>
      </c>
      <c r="G79" s="18">
        <f t="shared" ca="1" si="12"/>
        <v>0</v>
      </c>
      <c r="H79" s="9"/>
      <c r="O79" s="2" t="str">
        <f t="shared" si="13"/>
        <v>Coupon</v>
      </c>
      <c r="P79" s="2" t="str">
        <f t="shared" si="14"/>
        <v>1 Magh 2105</v>
      </c>
      <c r="Q79" s="6">
        <f t="shared" ca="1" si="15"/>
        <v>48817</v>
      </c>
      <c r="R79" s="17" t="str">
        <f t="shared" ca="1" si="16"/>
        <v>N/A</v>
      </c>
      <c r="S79" s="17">
        <f t="shared" ca="1" si="17"/>
        <v>0</v>
      </c>
      <c r="T79" s="17">
        <f t="shared" ca="1" si="18"/>
        <v>0</v>
      </c>
      <c r="U79" s="18">
        <f t="shared" ca="1" si="8"/>
        <v>0</v>
      </c>
      <c r="V79" s="66">
        <f t="shared" ca="1" si="19"/>
        <v>0</v>
      </c>
    </row>
    <row r="80" spans="2:22">
      <c r="B80" s="2" t="s">
        <v>15</v>
      </c>
      <c r="C80" s="2" t="str">
        <f>IFERROR(VLOOKUP(ROWS($B$20:B80),CouponDates!$A:$AV,MATCH($C$9,CouponDates!$1:$1,0),0),"")</f>
        <v>1 Shrawan 2106</v>
      </c>
      <c r="D80" s="6" t="str">
        <f ca="1">IFERROR(VLOOKUP($C80,'Date Reference'!$B:$C,2,0),"")</f>
        <v/>
      </c>
      <c r="E80" s="17" t="str">
        <f t="shared" ca="1" si="10"/>
        <v>N/A</v>
      </c>
      <c r="F80" s="17" t="str">
        <f t="shared" ca="1" si="11"/>
        <v>N/A</v>
      </c>
      <c r="G80" s="18">
        <f t="shared" ca="1" si="12"/>
        <v>0</v>
      </c>
      <c r="H80" s="9"/>
      <c r="O80" s="2" t="str">
        <f t="shared" si="13"/>
        <v>Coupon</v>
      </c>
      <c r="P80" s="2" t="str">
        <f t="shared" si="14"/>
        <v>1 Shrawan 2106</v>
      </c>
      <c r="Q80" s="6">
        <f t="shared" ca="1" si="15"/>
        <v>48817</v>
      </c>
      <c r="R80" s="17" t="str">
        <f t="shared" ca="1" si="16"/>
        <v>N/A</v>
      </c>
      <c r="S80" s="17">
        <f t="shared" ca="1" si="17"/>
        <v>0</v>
      </c>
      <c r="T80" s="17">
        <f t="shared" ca="1" si="18"/>
        <v>0</v>
      </c>
      <c r="U80" s="18">
        <f t="shared" ca="1" si="8"/>
        <v>0</v>
      </c>
      <c r="V80" s="66">
        <f t="shared" ca="1" si="19"/>
        <v>0</v>
      </c>
    </row>
    <row r="81" spans="2:22">
      <c r="B81" s="2" t="s">
        <v>15</v>
      </c>
      <c r="C81" s="2" t="str">
        <f>IFERROR(VLOOKUP(ROWS($B$20:B81),CouponDates!$A:$AV,MATCH($C$9,CouponDates!$1:$1,0),0),"")</f>
        <v>1 Magh 2106</v>
      </c>
      <c r="D81" s="6" t="str">
        <f ca="1">IFERROR(VLOOKUP($C81,'Date Reference'!$B:$C,2,0),"")</f>
        <v/>
      </c>
      <c r="E81" s="17" t="str">
        <f t="shared" ca="1" si="10"/>
        <v>N/A</v>
      </c>
      <c r="F81" s="17" t="str">
        <f t="shared" ca="1" si="11"/>
        <v>N/A</v>
      </c>
      <c r="G81" s="18">
        <f t="shared" ca="1" si="12"/>
        <v>0</v>
      </c>
      <c r="H81" s="9"/>
      <c r="O81" s="2" t="str">
        <f t="shared" si="13"/>
        <v>Coupon</v>
      </c>
      <c r="P81" s="2" t="str">
        <f t="shared" si="14"/>
        <v>1 Magh 2106</v>
      </c>
      <c r="Q81" s="6">
        <f t="shared" ca="1" si="15"/>
        <v>48817</v>
      </c>
      <c r="R81" s="17" t="str">
        <f t="shared" ca="1" si="16"/>
        <v>N/A</v>
      </c>
      <c r="S81" s="17">
        <f t="shared" ca="1" si="17"/>
        <v>0</v>
      </c>
      <c r="T81" s="17">
        <f t="shared" ca="1" si="18"/>
        <v>0</v>
      </c>
      <c r="U81" s="18">
        <f t="shared" ca="1" si="8"/>
        <v>0</v>
      </c>
      <c r="V81" s="66">
        <f t="shared" ca="1" si="19"/>
        <v>0</v>
      </c>
    </row>
    <row r="82" spans="2:22">
      <c r="B82" s="2" t="s">
        <v>15</v>
      </c>
      <c r="C82" s="2" t="str">
        <f>IFERROR(VLOOKUP(ROWS($B$20:B82),CouponDates!$A:$AV,MATCH($C$9,CouponDates!$1:$1,0),0),"")</f>
        <v>1 Shrawan 2107</v>
      </c>
      <c r="D82" s="6" t="str">
        <f ca="1">IFERROR(VLOOKUP($C82,'Date Reference'!$B:$C,2,0),"")</f>
        <v/>
      </c>
      <c r="E82" s="17" t="str">
        <f t="shared" ca="1" si="10"/>
        <v>N/A</v>
      </c>
      <c r="F82" s="17" t="str">
        <f t="shared" ca="1" si="11"/>
        <v>N/A</v>
      </c>
      <c r="G82" s="18">
        <f t="shared" ca="1" si="12"/>
        <v>0</v>
      </c>
      <c r="H82" s="9"/>
      <c r="O82" s="2" t="str">
        <f t="shared" si="13"/>
        <v>Coupon</v>
      </c>
      <c r="P82" s="2" t="str">
        <f t="shared" si="14"/>
        <v>1 Shrawan 2107</v>
      </c>
      <c r="Q82" s="6">
        <f t="shared" ca="1" si="15"/>
        <v>48817</v>
      </c>
      <c r="R82" s="17" t="str">
        <f t="shared" ca="1" si="16"/>
        <v>N/A</v>
      </c>
      <c r="S82" s="17">
        <f t="shared" ca="1" si="17"/>
        <v>0</v>
      </c>
      <c r="T82" s="17">
        <f t="shared" ca="1" si="18"/>
        <v>0</v>
      </c>
      <c r="U82" s="18">
        <f t="shared" ca="1" si="8"/>
        <v>0</v>
      </c>
      <c r="V82" s="66">
        <f t="shared" ca="1" si="19"/>
        <v>0</v>
      </c>
    </row>
    <row r="83" spans="2:22">
      <c r="B83" s="2" t="s">
        <v>15</v>
      </c>
      <c r="C83" s="2" t="str">
        <f>IFERROR(VLOOKUP(ROWS($B$20:B83),CouponDates!$A:$AV,MATCH($C$9,CouponDates!$1:$1,0),0),"")</f>
        <v>1 Magh 2107</v>
      </c>
      <c r="D83" s="6" t="str">
        <f ca="1">IFERROR(VLOOKUP($C83,'Date Reference'!$B:$C,2,0),"")</f>
        <v/>
      </c>
      <c r="E83" s="17" t="str">
        <f t="shared" ca="1" si="10"/>
        <v>N/A</v>
      </c>
      <c r="F83" s="17" t="str">
        <f t="shared" ca="1" si="11"/>
        <v>N/A</v>
      </c>
      <c r="G83" s="18">
        <f t="shared" ca="1" si="12"/>
        <v>0</v>
      </c>
      <c r="H83" s="9"/>
      <c r="O83" s="2" t="str">
        <f t="shared" si="13"/>
        <v>Coupon</v>
      </c>
      <c r="P83" s="2" t="str">
        <f t="shared" si="14"/>
        <v>1 Magh 2107</v>
      </c>
      <c r="Q83" s="6">
        <f t="shared" ca="1" si="15"/>
        <v>48817</v>
      </c>
      <c r="R83" s="17" t="str">
        <f t="shared" ca="1" si="16"/>
        <v>N/A</v>
      </c>
      <c r="S83" s="17">
        <f t="shared" ca="1" si="17"/>
        <v>0</v>
      </c>
      <c r="T83" s="17">
        <f t="shared" ca="1" si="18"/>
        <v>0</v>
      </c>
      <c r="U83" s="18">
        <f t="shared" ca="1" si="8"/>
        <v>0</v>
      </c>
      <c r="V83" s="66">
        <f t="shared" ca="1" si="19"/>
        <v>0</v>
      </c>
    </row>
    <row r="84" spans="2:22">
      <c r="B84" s="2" t="s">
        <v>15</v>
      </c>
      <c r="C84" s="2" t="str">
        <f>IFERROR(VLOOKUP(ROWS($B$20:B84),CouponDates!$A:$AV,MATCH($C$9,CouponDates!$1:$1,0),0),"")</f>
        <v>1 Shrawan 2108</v>
      </c>
      <c r="D84" s="6" t="str">
        <f ca="1">IFERROR(VLOOKUP($C84,'Date Reference'!$B:$C,2,0),"")</f>
        <v/>
      </c>
      <c r="E84" s="17" t="str">
        <f t="shared" ca="1" si="10"/>
        <v>N/A</v>
      </c>
      <c r="F84" s="17" t="str">
        <f t="shared" ca="1" si="11"/>
        <v>N/A</v>
      </c>
      <c r="G84" s="18">
        <f t="shared" ca="1" si="12"/>
        <v>0</v>
      </c>
      <c r="H84" s="9"/>
      <c r="O84" s="2" t="str">
        <f t="shared" si="13"/>
        <v>Coupon</v>
      </c>
      <c r="P84" s="2" t="str">
        <f t="shared" si="14"/>
        <v>1 Shrawan 2108</v>
      </c>
      <c r="Q84" s="6">
        <f t="shared" ca="1" si="15"/>
        <v>48817</v>
      </c>
      <c r="R84" s="17" t="str">
        <f t="shared" ca="1" si="16"/>
        <v>N/A</v>
      </c>
      <c r="S84" s="17">
        <f t="shared" ca="1" si="17"/>
        <v>0</v>
      </c>
      <c r="T84" s="17">
        <f t="shared" ca="1" si="18"/>
        <v>0</v>
      </c>
      <c r="U84" s="18">
        <f t="shared" ca="1" si="8"/>
        <v>0</v>
      </c>
      <c r="V84" s="66">
        <f t="shared" ca="1" si="19"/>
        <v>0</v>
      </c>
    </row>
    <row r="85" spans="2:22">
      <c r="B85" s="2" t="s">
        <v>15</v>
      </c>
      <c r="C85" s="2" t="str">
        <f>IFERROR(VLOOKUP(ROWS($B$20:B85),CouponDates!$A:$AV,MATCH($C$9,CouponDates!$1:$1,0),0),"")</f>
        <v>1 Magh 2108</v>
      </c>
      <c r="D85" s="6" t="str">
        <f ca="1">IFERROR(VLOOKUP($C85,'Date Reference'!$B:$C,2,0),"")</f>
        <v/>
      </c>
      <c r="E85" s="17" t="str">
        <f t="shared" ca="1" si="10"/>
        <v>N/A</v>
      </c>
      <c r="F85" s="17" t="str">
        <f t="shared" ca="1" si="11"/>
        <v>N/A</v>
      </c>
      <c r="G85" s="18">
        <f t="shared" ca="1" si="12"/>
        <v>0</v>
      </c>
      <c r="H85" s="9"/>
      <c r="O85" s="2" t="str">
        <f t="shared" si="13"/>
        <v>Coupon</v>
      </c>
      <c r="P85" s="2" t="str">
        <f t="shared" si="14"/>
        <v>1 Magh 2108</v>
      </c>
      <c r="Q85" s="6">
        <f t="shared" ca="1" si="15"/>
        <v>48817</v>
      </c>
      <c r="R85" s="17" t="str">
        <f t="shared" ca="1" si="16"/>
        <v>N/A</v>
      </c>
      <c r="S85" s="17">
        <f t="shared" ca="1" si="17"/>
        <v>0</v>
      </c>
      <c r="T85" s="17">
        <f t="shared" ca="1" si="18"/>
        <v>0</v>
      </c>
      <c r="U85" s="18">
        <f t="shared" ref="U85:U114" ca="1" si="20">IF(S85=0,0,(Q85-$C$14))</f>
        <v>0</v>
      </c>
      <c r="V85" s="66">
        <f t="shared" ca="1" si="19"/>
        <v>0</v>
      </c>
    </row>
    <row r="86" spans="2:22">
      <c r="B86" s="2" t="s">
        <v>15</v>
      </c>
      <c r="C86" s="2" t="str">
        <f>IFERROR(VLOOKUP(ROWS($B$20:B86),CouponDates!$A:$AV,MATCH($C$9,CouponDates!$1:$1,0),0),"")</f>
        <v>1 Shrawan 2109</v>
      </c>
      <c r="D86" s="6" t="str">
        <f ca="1">IFERROR(VLOOKUP($C86,'Date Reference'!$B:$C,2,0),"")</f>
        <v/>
      </c>
      <c r="E86" s="17" t="str">
        <f t="shared" ref="E86:E114" ca="1" si="21">IF(D86="","N/A",IF(D86&lt;$C$10,IF($C$3&lt;D85,$C$5*$C$6/$C$8,IF($C$3&lt;D86,$C$5*$C$6*(D86-$C$3)/365,"Past Date")),"N/A"))</f>
        <v>N/A</v>
      </c>
      <c r="F86" s="17" t="str">
        <f t="shared" ca="1" si="11"/>
        <v>N/A</v>
      </c>
      <c r="G86" s="18">
        <f t="shared" ca="1" si="12"/>
        <v>0</v>
      </c>
      <c r="H86" s="9"/>
      <c r="O86" s="2" t="str">
        <f t="shared" si="13"/>
        <v>Coupon</v>
      </c>
      <c r="P86" s="2" t="str">
        <f t="shared" si="14"/>
        <v>1 Shrawan 2109</v>
      </c>
      <c r="Q86" s="6">
        <f t="shared" ca="1" si="15"/>
        <v>48817</v>
      </c>
      <c r="R86" s="17" t="str">
        <f t="shared" ca="1" si="16"/>
        <v>N/A</v>
      </c>
      <c r="S86" s="17">
        <f t="shared" ca="1" si="17"/>
        <v>0</v>
      </c>
      <c r="T86" s="17">
        <f t="shared" ca="1" si="18"/>
        <v>0</v>
      </c>
      <c r="U86" s="18">
        <f t="shared" ca="1" si="20"/>
        <v>0</v>
      </c>
      <c r="V86" s="66">
        <f t="shared" ca="1" si="19"/>
        <v>0</v>
      </c>
    </row>
    <row r="87" spans="2:22">
      <c r="B87" s="2" t="s">
        <v>15</v>
      </c>
      <c r="C87" s="2" t="str">
        <f>IFERROR(VLOOKUP(ROWS($B$20:B87),CouponDates!$A:$AV,MATCH($C$9,CouponDates!$1:$1,0),0),"")</f>
        <v>1 Magh 2109</v>
      </c>
      <c r="D87" s="6" t="str">
        <f ca="1">IFERROR(VLOOKUP($C87,'Date Reference'!$B:$C,2,0),"")</f>
        <v/>
      </c>
      <c r="E87" s="17" t="str">
        <f t="shared" ca="1" si="21"/>
        <v>N/A</v>
      </c>
      <c r="F87" s="17" t="str">
        <f t="shared" ca="1" si="11"/>
        <v>N/A</v>
      </c>
      <c r="G87" s="18">
        <f t="shared" ca="1" si="12"/>
        <v>0</v>
      </c>
      <c r="H87" s="9"/>
      <c r="O87" s="2" t="str">
        <f t="shared" si="13"/>
        <v>Coupon</v>
      </c>
      <c r="P87" s="2" t="str">
        <f t="shared" si="14"/>
        <v>1 Magh 2109</v>
      </c>
      <c r="Q87" s="6">
        <f t="shared" ca="1" si="15"/>
        <v>48817</v>
      </c>
      <c r="R87" s="17" t="str">
        <f t="shared" ca="1" si="16"/>
        <v>N/A</v>
      </c>
      <c r="S87" s="17">
        <f t="shared" ca="1" si="17"/>
        <v>0</v>
      </c>
      <c r="T87" s="17">
        <f t="shared" ca="1" si="18"/>
        <v>0</v>
      </c>
      <c r="U87" s="18">
        <f t="shared" ca="1" si="20"/>
        <v>0</v>
      </c>
      <c r="V87" s="66">
        <f t="shared" ca="1" si="19"/>
        <v>0</v>
      </c>
    </row>
    <row r="88" spans="2:22">
      <c r="B88" s="2" t="s">
        <v>15</v>
      </c>
      <c r="C88" s="2" t="str">
        <f>IFERROR(VLOOKUP(ROWS($B$20:B88),CouponDates!$A:$AV,MATCH($C$9,CouponDates!$1:$1,0),0),"")</f>
        <v>1 Shrawan 2110</v>
      </c>
      <c r="D88" s="6" t="str">
        <f ca="1">IFERROR(VLOOKUP($C88,'Date Reference'!$B:$C,2,0),"")</f>
        <v/>
      </c>
      <c r="E88" s="17" t="str">
        <f t="shared" ca="1" si="21"/>
        <v>N/A</v>
      </c>
      <c r="F88" s="17" t="str">
        <f t="shared" ca="1" si="11"/>
        <v>N/A</v>
      </c>
      <c r="G88" s="18">
        <f t="shared" ca="1" si="12"/>
        <v>0</v>
      </c>
      <c r="H88" s="9"/>
      <c r="O88" s="2" t="str">
        <f t="shared" si="13"/>
        <v>Coupon</v>
      </c>
      <c r="P88" s="2" t="str">
        <f t="shared" si="14"/>
        <v>1 Shrawan 2110</v>
      </c>
      <c r="Q88" s="6">
        <f t="shared" ca="1" si="15"/>
        <v>48817</v>
      </c>
      <c r="R88" s="17" t="str">
        <f t="shared" ca="1" si="16"/>
        <v>N/A</v>
      </c>
      <c r="S88" s="17">
        <f t="shared" ca="1" si="17"/>
        <v>0</v>
      </c>
      <c r="T88" s="17">
        <f t="shared" ca="1" si="18"/>
        <v>0</v>
      </c>
      <c r="U88" s="18">
        <f t="shared" ca="1" si="20"/>
        <v>0</v>
      </c>
      <c r="V88" s="66">
        <f t="shared" ca="1" si="19"/>
        <v>0</v>
      </c>
    </row>
    <row r="89" spans="2:22">
      <c r="B89" s="2" t="s">
        <v>15</v>
      </c>
      <c r="C89" s="2" t="str">
        <f>IFERROR(VLOOKUP(ROWS($B$20:B89),CouponDates!$A:$AV,MATCH($C$9,CouponDates!$1:$1,0),0),"")</f>
        <v>1 Magh 2110</v>
      </c>
      <c r="D89" s="6" t="str">
        <f ca="1">IFERROR(VLOOKUP($C89,'Date Reference'!$B:$C,2,0),"")</f>
        <v/>
      </c>
      <c r="E89" s="17" t="str">
        <f t="shared" ca="1" si="21"/>
        <v>N/A</v>
      </c>
      <c r="F89" s="17" t="str">
        <f t="shared" ca="1" si="11"/>
        <v>N/A</v>
      </c>
      <c r="G89" s="18">
        <f t="shared" ca="1" si="12"/>
        <v>0</v>
      </c>
      <c r="H89" s="9"/>
      <c r="O89" s="2" t="str">
        <f t="shared" si="13"/>
        <v>Coupon</v>
      </c>
      <c r="P89" s="2" t="str">
        <f t="shared" si="14"/>
        <v>1 Magh 2110</v>
      </c>
      <c r="Q89" s="6">
        <f t="shared" ca="1" si="15"/>
        <v>48817</v>
      </c>
      <c r="R89" s="17" t="str">
        <f t="shared" ca="1" si="16"/>
        <v>N/A</v>
      </c>
      <c r="S89" s="17">
        <f t="shared" ca="1" si="17"/>
        <v>0</v>
      </c>
      <c r="T89" s="17">
        <f t="shared" ca="1" si="18"/>
        <v>0</v>
      </c>
      <c r="U89" s="18">
        <f t="shared" ca="1" si="20"/>
        <v>0</v>
      </c>
      <c r="V89" s="66">
        <f t="shared" ca="1" si="19"/>
        <v>0</v>
      </c>
    </row>
    <row r="90" spans="2:22">
      <c r="B90" s="2" t="s">
        <v>15</v>
      </c>
      <c r="C90" s="2" t="str">
        <f>IFERROR(VLOOKUP(ROWS($B$20:B90),CouponDates!$A:$AV,MATCH($C$9,CouponDates!$1:$1,0),0),"")</f>
        <v>1 Shrawan 2111</v>
      </c>
      <c r="D90" s="6" t="str">
        <f ca="1">IFERROR(VLOOKUP($C90,'Date Reference'!$B:$C,2,0),"")</f>
        <v/>
      </c>
      <c r="E90" s="17" t="str">
        <f t="shared" ca="1" si="21"/>
        <v>N/A</v>
      </c>
      <c r="F90" s="17" t="str">
        <f t="shared" ca="1" si="11"/>
        <v>N/A</v>
      </c>
      <c r="G90" s="18">
        <f t="shared" ca="1" si="12"/>
        <v>0</v>
      </c>
      <c r="H90" s="9"/>
      <c r="O90" s="2" t="str">
        <f t="shared" si="13"/>
        <v>Coupon</v>
      </c>
      <c r="P90" s="2" t="str">
        <f t="shared" si="14"/>
        <v>1 Shrawan 2111</v>
      </c>
      <c r="Q90" s="6">
        <f t="shared" ca="1" si="15"/>
        <v>48817</v>
      </c>
      <c r="R90" s="17" t="str">
        <f t="shared" ca="1" si="16"/>
        <v>N/A</v>
      </c>
      <c r="S90" s="17">
        <f t="shared" ca="1" si="17"/>
        <v>0</v>
      </c>
      <c r="T90" s="17">
        <f t="shared" ca="1" si="18"/>
        <v>0</v>
      </c>
      <c r="U90" s="18">
        <f t="shared" ca="1" si="20"/>
        <v>0</v>
      </c>
      <c r="V90" s="66">
        <f t="shared" ca="1" si="19"/>
        <v>0</v>
      </c>
    </row>
    <row r="91" spans="2:22">
      <c r="B91" s="2" t="s">
        <v>15</v>
      </c>
      <c r="C91" s="2" t="str">
        <f>IFERROR(VLOOKUP(ROWS($B$20:B91),CouponDates!$A:$AV,MATCH($C$9,CouponDates!$1:$1,0),0),"")</f>
        <v>1 Magh 2111</v>
      </c>
      <c r="D91" s="6" t="str">
        <f ca="1">IFERROR(VLOOKUP($C91,'Date Reference'!$B:$C,2,0),"")</f>
        <v/>
      </c>
      <c r="E91" s="17" t="str">
        <f t="shared" ca="1" si="21"/>
        <v>N/A</v>
      </c>
      <c r="F91" s="17" t="str">
        <f t="shared" ca="1" si="11"/>
        <v>N/A</v>
      </c>
      <c r="G91" s="18">
        <f t="shared" ca="1" si="12"/>
        <v>0</v>
      </c>
      <c r="H91" s="9"/>
      <c r="O91" s="2" t="str">
        <f t="shared" si="13"/>
        <v>Coupon</v>
      </c>
      <c r="P91" s="2" t="str">
        <f t="shared" si="14"/>
        <v>1 Magh 2111</v>
      </c>
      <c r="Q91" s="6">
        <f t="shared" ca="1" si="15"/>
        <v>48817</v>
      </c>
      <c r="R91" s="17" t="str">
        <f t="shared" ca="1" si="16"/>
        <v>N/A</v>
      </c>
      <c r="S91" s="17">
        <f t="shared" ca="1" si="17"/>
        <v>0</v>
      </c>
      <c r="T91" s="17">
        <f t="shared" ca="1" si="18"/>
        <v>0</v>
      </c>
      <c r="U91" s="18">
        <f t="shared" ca="1" si="20"/>
        <v>0</v>
      </c>
      <c r="V91" s="66">
        <f t="shared" ca="1" si="19"/>
        <v>0</v>
      </c>
    </row>
    <row r="92" spans="2:22">
      <c r="B92" s="2" t="s">
        <v>15</v>
      </c>
      <c r="C92" s="2" t="str">
        <f>IFERROR(VLOOKUP(ROWS($B$20:B92),CouponDates!$A:$AV,MATCH($C$9,CouponDates!$1:$1,0),0),"")</f>
        <v>1 Shrawan 2112</v>
      </c>
      <c r="D92" s="6" t="str">
        <f ca="1">IFERROR(VLOOKUP($C92,'Date Reference'!$B:$C,2,0),"")</f>
        <v/>
      </c>
      <c r="E92" s="17" t="str">
        <f t="shared" ca="1" si="21"/>
        <v>N/A</v>
      </c>
      <c r="F92" s="17" t="str">
        <f t="shared" ca="1" si="11"/>
        <v>N/A</v>
      </c>
      <c r="G92" s="18">
        <f t="shared" ca="1" si="12"/>
        <v>0</v>
      </c>
      <c r="H92" s="9"/>
      <c r="O92" s="2" t="str">
        <f t="shared" si="13"/>
        <v>Coupon</v>
      </c>
      <c r="P92" s="2" t="str">
        <f t="shared" si="14"/>
        <v>1 Shrawan 2112</v>
      </c>
      <c r="Q92" s="6">
        <f t="shared" ca="1" si="15"/>
        <v>48817</v>
      </c>
      <c r="R92" s="17" t="str">
        <f t="shared" ca="1" si="16"/>
        <v>N/A</v>
      </c>
      <c r="S92" s="17">
        <f t="shared" ca="1" si="17"/>
        <v>0</v>
      </c>
      <c r="T92" s="17">
        <f t="shared" ca="1" si="18"/>
        <v>0</v>
      </c>
      <c r="U92" s="18">
        <f t="shared" ca="1" si="20"/>
        <v>0</v>
      </c>
      <c r="V92" s="66">
        <f t="shared" ca="1" si="19"/>
        <v>0</v>
      </c>
    </row>
    <row r="93" spans="2:22">
      <c r="B93" s="2" t="s">
        <v>15</v>
      </c>
      <c r="C93" s="2" t="str">
        <f>IFERROR(VLOOKUP(ROWS($B$20:B93),CouponDates!$A:$AV,MATCH($C$9,CouponDates!$1:$1,0),0),"")</f>
        <v>1 Magh 2112</v>
      </c>
      <c r="D93" s="6" t="str">
        <f ca="1">IFERROR(VLOOKUP($C93,'Date Reference'!$B:$C,2,0),"")</f>
        <v/>
      </c>
      <c r="E93" s="17" t="str">
        <f t="shared" ca="1" si="21"/>
        <v>N/A</v>
      </c>
      <c r="F93" s="17" t="str">
        <f t="shared" ca="1" si="11"/>
        <v>N/A</v>
      </c>
      <c r="G93" s="18">
        <f t="shared" ca="1" si="12"/>
        <v>0</v>
      </c>
      <c r="H93" s="9"/>
      <c r="O93" s="2" t="str">
        <f t="shared" si="13"/>
        <v>Coupon</v>
      </c>
      <c r="P93" s="2" t="str">
        <f t="shared" si="14"/>
        <v>1 Magh 2112</v>
      </c>
      <c r="Q93" s="6">
        <f t="shared" ca="1" si="15"/>
        <v>48817</v>
      </c>
      <c r="R93" s="17" t="str">
        <f t="shared" ca="1" si="16"/>
        <v>N/A</v>
      </c>
      <c r="S93" s="17">
        <f t="shared" ca="1" si="17"/>
        <v>0</v>
      </c>
      <c r="T93" s="17">
        <f t="shared" ca="1" si="18"/>
        <v>0</v>
      </c>
      <c r="U93" s="18">
        <f t="shared" ca="1" si="20"/>
        <v>0</v>
      </c>
      <c r="V93" s="66">
        <f t="shared" ca="1" si="19"/>
        <v>0</v>
      </c>
    </row>
    <row r="94" spans="2:22">
      <c r="B94" s="2" t="s">
        <v>15</v>
      </c>
      <c r="C94" s="2" t="str">
        <f>IFERROR(VLOOKUP(ROWS($B$20:B94),CouponDates!$A:$AV,MATCH($C$9,CouponDates!$1:$1,0),0),"")</f>
        <v>1 Shrawan 2113</v>
      </c>
      <c r="D94" s="6" t="str">
        <f ca="1">IFERROR(VLOOKUP($C94,'Date Reference'!$B:$C,2,0),"")</f>
        <v/>
      </c>
      <c r="E94" s="17" t="str">
        <f t="shared" ca="1" si="21"/>
        <v>N/A</v>
      </c>
      <c r="F94" s="17" t="str">
        <f t="shared" ca="1" si="11"/>
        <v>N/A</v>
      </c>
      <c r="G94" s="18">
        <f t="shared" ca="1" si="12"/>
        <v>0</v>
      </c>
      <c r="H94" s="9"/>
      <c r="O94" s="2" t="str">
        <f t="shared" si="13"/>
        <v>Coupon</v>
      </c>
      <c r="P94" s="2" t="str">
        <f t="shared" si="14"/>
        <v>1 Shrawan 2113</v>
      </c>
      <c r="Q94" s="6">
        <f t="shared" ca="1" si="15"/>
        <v>48817</v>
      </c>
      <c r="R94" s="17" t="str">
        <f t="shared" ca="1" si="16"/>
        <v>N/A</v>
      </c>
      <c r="S94" s="17">
        <f t="shared" ca="1" si="17"/>
        <v>0</v>
      </c>
      <c r="T94" s="17">
        <f t="shared" ca="1" si="18"/>
        <v>0</v>
      </c>
      <c r="U94" s="18">
        <f t="shared" ca="1" si="20"/>
        <v>0</v>
      </c>
      <c r="V94" s="66">
        <f t="shared" ca="1" si="19"/>
        <v>0</v>
      </c>
    </row>
    <row r="95" spans="2:22">
      <c r="B95" s="2" t="s">
        <v>15</v>
      </c>
      <c r="C95" s="2" t="str">
        <f>IFERROR(VLOOKUP(ROWS($B$20:B95),CouponDates!$A:$AV,MATCH($C$9,CouponDates!$1:$1,0),0),"")</f>
        <v>1 Magh 2113</v>
      </c>
      <c r="D95" s="6" t="str">
        <f ca="1">IFERROR(VLOOKUP($C95,'Date Reference'!$B:$C,2,0),"")</f>
        <v/>
      </c>
      <c r="E95" s="17" t="str">
        <f t="shared" ca="1" si="21"/>
        <v>N/A</v>
      </c>
      <c r="F95" s="17" t="str">
        <f t="shared" ca="1" si="11"/>
        <v>N/A</v>
      </c>
      <c r="G95" s="18">
        <f t="shared" ca="1" si="12"/>
        <v>0</v>
      </c>
      <c r="H95" s="9"/>
      <c r="O95" s="2" t="str">
        <f t="shared" si="13"/>
        <v>Coupon</v>
      </c>
      <c r="P95" s="2" t="str">
        <f t="shared" si="14"/>
        <v>1 Magh 2113</v>
      </c>
      <c r="Q95" s="6">
        <f t="shared" ca="1" si="15"/>
        <v>48817</v>
      </c>
      <c r="R95" s="17" t="str">
        <f t="shared" ca="1" si="16"/>
        <v>N/A</v>
      </c>
      <c r="S95" s="17">
        <f t="shared" ca="1" si="17"/>
        <v>0</v>
      </c>
      <c r="T95" s="17">
        <f t="shared" ca="1" si="18"/>
        <v>0</v>
      </c>
      <c r="U95" s="18">
        <f t="shared" ca="1" si="20"/>
        <v>0</v>
      </c>
      <c r="V95" s="66">
        <f t="shared" ca="1" si="19"/>
        <v>0</v>
      </c>
    </row>
    <row r="96" spans="2:22">
      <c r="B96" s="2" t="s">
        <v>15</v>
      </c>
      <c r="C96" s="2" t="str">
        <f>IFERROR(VLOOKUP(ROWS($B$20:B96),CouponDates!$A:$AV,MATCH($C$9,CouponDates!$1:$1,0),0),"")</f>
        <v>1 Shrawan 2114</v>
      </c>
      <c r="D96" s="6" t="str">
        <f ca="1">IFERROR(VLOOKUP($C96,'Date Reference'!$B:$C,2,0),"")</f>
        <v/>
      </c>
      <c r="E96" s="17" t="str">
        <f t="shared" ca="1" si="21"/>
        <v>N/A</v>
      </c>
      <c r="F96" s="17" t="str">
        <f t="shared" ca="1" si="11"/>
        <v>N/A</v>
      </c>
      <c r="G96" s="18">
        <f t="shared" ca="1" si="12"/>
        <v>0</v>
      </c>
      <c r="H96" s="9"/>
      <c r="O96" s="2" t="str">
        <f t="shared" si="13"/>
        <v>Coupon</v>
      </c>
      <c r="P96" s="2" t="str">
        <f t="shared" si="14"/>
        <v>1 Shrawan 2114</v>
      </c>
      <c r="Q96" s="6">
        <f t="shared" ca="1" si="15"/>
        <v>48817</v>
      </c>
      <c r="R96" s="17" t="str">
        <f t="shared" ca="1" si="16"/>
        <v>N/A</v>
      </c>
      <c r="S96" s="17">
        <f t="shared" ca="1" si="17"/>
        <v>0</v>
      </c>
      <c r="T96" s="17">
        <f t="shared" ca="1" si="18"/>
        <v>0</v>
      </c>
      <c r="U96" s="18">
        <f t="shared" ca="1" si="20"/>
        <v>0</v>
      </c>
      <c r="V96" s="66">
        <f t="shared" ca="1" si="19"/>
        <v>0</v>
      </c>
    </row>
    <row r="97" spans="2:22">
      <c r="B97" s="2" t="s">
        <v>15</v>
      </c>
      <c r="C97" s="2" t="str">
        <f>IFERROR(VLOOKUP(ROWS($B$20:B97),CouponDates!$A:$AV,MATCH($C$9,CouponDates!$1:$1,0),0),"")</f>
        <v>1 Magh 2114</v>
      </c>
      <c r="D97" s="6" t="str">
        <f ca="1">IFERROR(VLOOKUP($C97,'Date Reference'!$B:$C,2,0),"")</f>
        <v/>
      </c>
      <c r="E97" s="17" t="str">
        <f t="shared" ca="1" si="21"/>
        <v>N/A</v>
      </c>
      <c r="F97" s="17" t="str">
        <f t="shared" ca="1" si="11"/>
        <v>N/A</v>
      </c>
      <c r="G97" s="18">
        <f t="shared" ca="1" si="12"/>
        <v>0</v>
      </c>
      <c r="H97" s="9"/>
      <c r="O97" s="2" t="str">
        <f t="shared" si="13"/>
        <v>Coupon</v>
      </c>
      <c r="P97" s="2" t="str">
        <f t="shared" si="14"/>
        <v>1 Magh 2114</v>
      </c>
      <c r="Q97" s="6">
        <f t="shared" ca="1" si="15"/>
        <v>48817</v>
      </c>
      <c r="R97" s="17" t="str">
        <f t="shared" ca="1" si="16"/>
        <v>N/A</v>
      </c>
      <c r="S97" s="17">
        <f t="shared" ca="1" si="17"/>
        <v>0</v>
      </c>
      <c r="T97" s="17">
        <f t="shared" ca="1" si="18"/>
        <v>0</v>
      </c>
      <c r="U97" s="18">
        <f t="shared" ca="1" si="20"/>
        <v>0</v>
      </c>
      <c r="V97" s="66">
        <f t="shared" ca="1" si="19"/>
        <v>0</v>
      </c>
    </row>
    <row r="98" spans="2:22">
      <c r="B98" s="2" t="s">
        <v>15</v>
      </c>
      <c r="C98" s="2" t="str">
        <f>IFERROR(VLOOKUP(ROWS($B$20:B98),CouponDates!$A:$AV,MATCH($C$9,CouponDates!$1:$1,0),0),"")</f>
        <v>1 Shrawan 2115</v>
      </c>
      <c r="D98" s="6" t="str">
        <f ca="1">IFERROR(VLOOKUP($C98,'Date Reference'!$B:$C,2,0),"")</f>
        <v/>
      </c>
      <c r="E98" s="17" t="str">
        <f t="shared" ca="1" si="21"/>
        <v>N/A</v>
      </c>
      <c r="F98" s="17" t="str">
        <f t="shared" ca="1" si="11"/>
        <v>N/A</v>
      </c>
      <c r="G98" s="18">
        <f t="shared" ca="1" si="12"/>
        <v>0</v>
      </c>
      <c r="H98" s="9"/>
      <c r="O98" s="2" t="str">
        <f t="shared" si="13"/>
        <v>Coupon</v>
      </c>
      <c r="P98" s="2" t="str">
        <f t="shared" si="14"/>
        <v>1 Shrawan 2115</v>
      </c>
      <c r="Q98" s="6">
        <f t="shared" ca="1" si="15"/>
        <v>48817</v>
      </c>
      <c r="R98" s="17" t="str">
        <f t="shared" ca="1" si="16"/>
        <v>N/A</v>
      </c>
      <c r="S98" s="17">
        <f t="shared" ca="1" si="17"/>
        <v>0</v>
      </c>
      <c r="T98" s="17">
        <f t="shared" ca="1" si="18"/>
        <v>0</v>
      </c>
      <c r="U98" s="18">
        <f t="shared" ca="1" si="20"/>
        <v>0</v>
      </c>
      <c r="V98" s="66">
        <f t="shared" ca="1" si="19"/>
        <v>0</v>
      </c>
    </row>
    <row r="99" spans="2:22">
      <c r="B99" s="2" t="s">
        <v>15</v>
      </c>
      <c r="C99" s="2" t="str">
        <f>IFERROR(VLOOKUP(ROWS($B$20:B99),CouponDates!$A:$AV,MATCH($C$9,CouponDates!$1:$1,0),0),"")</f>
        <v>1 Magh 2115</v>
      </c>
      <c r="D99" s="6" t="str">
        <f ca="1">IFERROR(VLOOKUP($C99,'Date Reference'!$B:$C,2,0),"")</f>
        <v/>
      </c>
      <c r="E99" s="17" t="str">
        <f t="shared" ca="1" si="21"/>
        <v>N/A</v>
      </c>
      <c r="F99" s="17" t="str">
        <f t="shared" ca="1" si="11"/>
        <v>N/A</v>
      </c>
      <c r="G99" s="18">
        <f t="shared" ca="1" si="12"/>
        <v>0</v>
      </c>
      <c r="H99" s="9"/>
      <c r="O99" s="2" t="str">
        <f t="shared" si="13"/>
        <v>Coupon</v>
      </c>
      <c r="P99" s="2" t="str">
        <f t="shared" si="14"/>
        <v>1 Magh 2115</v>
      </c>
      <c r="Q99" s="6">
        <f t="shared" ca="1" si="15"/>
        <v>48817</v>
      </c>
      <c r="R99" s="17" t="str">
        <f t="shared" ca="1" si="16"/>
        <v>N/A</v>
      </c>
      <c r="S99" s="17">
        <f t="shared" ca="1" si="17"/>
        <v>0</v>
      </c>
      <c r="T99" s="17">
        <f t="shared" ca="1" si="18"/>
        <v>0</v>
      </c>
      <c r="U99" s="18">
        <f t="shared" ca="1" si="20"/>
        <v>0</v>
      </c>
      <c r="V99" s="66">
        <f t="shared" ca="1" si="19"/>
        <v>0</v>
      </c>
    </row>
    <row r="100" spans="2:22">
      <c r="B100" s="2" t="s">
        <v>15</v>
      </c>
      <c r="C100" s="2" t="str">
        <f>IFERROR(VLOOKUP(ROWS($B$20:B100),CouponDates!$A:$AV,MATCH($C$9,CouponDates!$1:$1,0),0),"")</f>
        <v>1 Shrawan 2116</v>
      </c>
      <c r="D100" s="6" t="str">
        <f ca="1">IFERROR(VLOOKUP($C100,'Date Reference'!$B:$C,2,0),"")</f>
        <v/>
      </c>
      <c r="E100" s="17" t="str">
        <f t="shared" ca="1" si="21"/>
        <v>N/A</v>
      </c>
      <c r="F100" s="17" t="str">
        <f t="shared" ca="1" si="11"/>
        <v>N/A</v>
      </c>
      <c r="G100" s="18">
        <f t="shared" ca="1" si="12"/>
        <v>0</v>
      </c>
      <c r="H100" s="9"/>
      <c r="O100" s="2" t="str">
        <f t="shared" si="13"/>
        <v>Coupon</v>
      </c>
      <c r="P100" s="2" t="str">
        <f t="shared" si="14"/>
        <v>1 Shrawan 2116</v>
      </c>
      <c r="Q100" s="6">
        <f t="shared" ca="1" si="15"/>
        <v>48817</v>
      </c>
      <c r="R100" s="17" t="str">
        <f t="shared" ca="1" si="16"/>
        <v>N/A</v>
      </c>
      <c r="S100" s="17">
        <f t="shared" ca="1" si="17"/>
        <v>0</v>
      </c>
      <c r="T100" s="17">
        <f t="shared" ca="1" si="18"/>
        <v>0</v>
      </c>
      <c r="U100" s="18">
        <f t="shared" ca="1" si="20"/>
        <v>0</v>
      </c>
      <c r="V100" s="66">
        <f t="shared" ca="1" si="19"/>
        <v>0</v>
      </c>
    </row>
    <row r="101" spans="2:22">
      <c r="B101" s="2" t="s">
        <v>15</v>
      </c>
      <c r="C101" s="2" t="str">
        <f>IFERROR(VLOOKUP(ROWS($B$20:B101),CouponDates!$A:$AV,MATCH($C$9,CouponDates!$1:$1,0),0),"")</f>
        <v>1 Magh 2116</v>
      </c>
      <c r="D101" s="6" t="str">
        <f ca="1">IFERROR(VLOOKUP($C101,'Date Reference'!$B:$C,2,0),"")</f>
        <v/>
      </c>
      <c r="E101" s="17" t="str">
        <f t="shared" ca="1" si="21"/>
        <v>N/A</v>
      </c>
      <c r="F101" s="17" t="str">
        <f t="shared" ca="1" si="11"/>
        <v>N/A</v>
      </c>
      <c r="G101" s="18">
        <f t="shared" ca="1" si="12"/>
        <v>0</v>
      </c>
      <c r="H101" s="9"/>
      <c r="O101" s="2" t="str">
        <f t="shared" si="13"/>
        <v>Coupon</v>
      </c>
      <c r="P101" s="2" t="str">
        <f t="shared" si="14"/>
        <v>1 Magh 2116</v>
      </c>
      <c r="Q101" s="6">
        <f t="shared" ca="1" si="15"/>
        <v>48817</v>
      </c>
      <c r="R101" s="17" t="str">
        <f t="shared" ca="1" si="16"/>
        <v>N/A</v>
      </c>
      <c r="S101" s="17">
        <f t="shared" ca="1" si="17"/>
        <v>0</v>
      </c>
      <c r="T101" s="17">
        <f t="shared" ca="1" si="18"/>
        <v>0</v>
      </c>
      <c r="U101" s="18">
        <f t="shared" ca="1" si="20"/>
        <v>0</v>
      </c>
      <c r="V101" s="66">
        <f t="shared" ca="1" si="19"/>
        <v>0</v>
      </c>
    </row>
    <row r="102" spans="2:22">
      <c r="B102" s="2" t="s">
        <v>15</v>
      </c>
      <c r="C102" s="2" t="str">
        <f>IFERROR(VLOOKUP(ROWS($B$20:B102),CouponDates!$A:$AV,MATCH($C$9,CouponDates!$1:$1,0),0),"")</f>
        <v>1 Shrawan 2117</v>
      </c>
      <c r="D102" s="6" t="str">
        <f ca="1">IFERROR(VLOOKUP($C102,'Date Reference'!$B:$C,2,0),"")</f>
        <v/>
      </c>
      <c r="E102" s="17" t="str">
        <f t="shared" ca="1" si="21"/>
        <v>N/A</v>
      </c>
      <c r="F102" s="17" t="str">
        <f t="shared" ca="1" si="11"/>
        <v>N/A</v>
      </c>
      <c r="G102" s="18">
        <f t="shared" ca="1" si="12"/>
        <v>0</v>
      </c>
      <c r="H102" s="9"/>
      <c r="O102" s="2" t="str">
        <f t="shared" si="13"/>
        <v>Coupon</v>
      </c>
      <c r="P102" s="2" t="str">
        <f t="shared" si="14"/>
        <v>1 Shrawan 2117</v>
      </c>
      <c r="Q102" s="6">
        <f t="shared" ca="1" si="15"/>
        <v>48817</v>
      </c>
      <c r="R102" s="17" t="str">
        <f t="shared" ca="1" si="16"/>
        <v>N/A</v>
      </c>
      <c r="S102" s="17">
        <f t="shared" ca="1" si="17"/>
        <v>0</v>
      </c>
      <c r="T102" s="17">
        <f t="shared" ca="1" si="18"/>
        <v>0</v>
      </c>
      <c r="U102" s="18">
        <f t="shared" ca="1" si="20"/>
        <v>0</v>
      </c>
      <c r="V102" s="66">
        <f t="shared" ca="1" si="19"/>
        <v>0</v>
      </c>
    </row>
    <row r="103" spans="2:22">
      <c r="B103" s="2" t="s">
        <v>15</v>
      </c>
      <c r="C103" s="2" t="str">
        <f>IFERROR(VLOOKUP(ROWS($B$20:B103),CouponDates!$A:$AV,MATCH($C$9,CouponDates!$1:$1,0),0),"")</f>
        <v>1 Magh 2117</v>
      </c>
      <c r="D103" s="6" t="str">
        <f ca="1">IFERROR(VLOOKUP($C103,'Date Reference'!$B:$C,2,0),"")</f>
        <v/>
      </c>
      <c r="E103" s="17" t="str">
        <f t="shared" ca="1" si="21"/>
        <v>N/A</v>
      </c>
      <c r="F103" s="17" t="str">
        <f t="shared" ca="1" si="11"/>
        <v>N/A</v>
      </c>
      <c r="G103" s="18">
        <f t="shared" ca="1" si="12"/>
        <v>0</v>
      </c>
      <c r="H103" s="9"/>
      <c r="O103" s="2" t="str">
        <f t="shared" si="13"/>
        <v>Coupon</v>
      </c>
      <c r="P103" s="2" t="str">
        <f t="shared" si="14"/>
        <v>1 Magh 2117</v>
      </c>
      <c r="Q103" s="6">
        <f t="shared" ca="1" si="15"/>
        <v>48817</v>
      </c>
      <c r="R103" s="17" t="str">
        <f t="shared" ca="1" si="16"/>
        <v>N/A</v>
      </c>
      <c r="S103" s="17">
        <f t="shared" ca="1" si="17"/>
        <v>0</v>
      </c>
      <c r="T103" s="17">
        <f t="shared" ca="1" si="18"/>
        <v>0</v>
      </c>
      <c r="U103" s="18">
        <f t="shared" ca="1" si="20"/>
        <v>0</v>
      </c>
      <c r="V103" s="66">
        <f t="shared" ca="1" si="19"/>
        <v>0</v>
      </c>
    </row>
    <row r="104" spans="2:22">
      <c r="B104" s="2" t="s">
        <v>15</v>
      </c>
      <c r="C104" s="2" t="str">
        <f>IFERROR(VLOOKUP(ROWS($B$20:B104),CouponDates!$A:$AV,MATCH($C$9,CouponDates!$1:$1,0),0),"")</f>
        <v>1 Shrawan 2118</v>
      </c>
      <c r="D104" s="6" t="str">
        <f ca="1">IFERROR(VLOOKUP($C104,'Date Reference'!$B:$C,2,0),"")</f>
        <v/>
      </c>
      <c r="E104" s="17" t="str">
        <f t="shared" ca="1" si="21"/>
        <v>N/A</v>
      </c>
      <c r="F104" s="17" t="str">
        <f t="shared" ca="1" si="11"/>
        <v>N/A</v>
      </c>
      <c r="G104" s="18">
        <f t="shared" ca="1" si="12"/>
        <v>0</v>
      </c>
      <c r="H104" s="9"/>
      <c r="O104" s="2" t="str">
        <f t="shared" si="13"/>
        <v>Coupon</v>
      </c>
      <c r="P104" s="2" t="str">
        <f t="shared" si="14"/>
        <v>1 Shrawan 2118</v>
      </c>
      <c r="Q104" s="6">
        <f t="shared" ca="1" si="15"/>
        <v>48817</v>
      </c>
      <c r="R104" s="17" t="str">
        <f t="shared" ca="1" si="16"/>
        <v>N/A</v>
      </c>
      <c r="S104" s="17">
        <f t="shared" ca="1" si="17"/>
        <v>0</v>
      </c>
      <c r="T104" s="17">
        <f t="shared" ca="1" si="18"/>
        <v>0</v>
      </c>
      <c r="U104" s="18">
        <f t="shared" ca="1" si="20"/>
        <v>0</v>
      </c>
      <c r="V104" s="66">
        <f t="shared" ca="1" si="19"/>
        <v>0</v>
      </c>
    </row>
    <row r="105" spans="2:22">
      <c r="B105" s="2" t="s">
        <v>15</v>
      </c>
      <c r="C105" s="2" t="str">
        <f>IFERROR(VLOOKUP(ROWS($B$20:B105),CouponDates!$A:$AV,MATCH($C$9,CouponDates!$1:$1,0),0),"")</f>
        <v>1 Magh 2118</v>
      </c>
      <c r="D105" s="6" t="str">
        <f ca="1">IFERROR(VLOOKUP($C105,'Date Reference'!$B:$C,2,0),"")</f>
        <v/>
      </c>
      <c r="E105" s="17" t="str">
        <f t="shared" ca="1" si="21"/>
        <v>N/A</v>
      </c>
      <c r="F105" s="17" t="str">
        <f t="shared" ca="1" si="11"/>
        <v>N/A</v>
      </c>
      <c r="G105" s="18">
        <f t="shared" ca="1" si="12"/>
        <v>0</v>
      </c>
      <c r="H105" s="9"/>
      <c r="O105" s="2" t="str">
        <f t="shared" si="13"/>
        <v>Coupon</v>
      </c>
      <c r="P105" s="2" t="str">
        <f t="shared" si="14"/>
        <v>1 Magh 2118</v>
      </c>
      <c r="Q105" s="6">
        <f t="shared" ca="1" si="15"/>
        <v>48817</v>
      </c>
      <c r="R105" s="17" t="str">
        <f t="shared" ca="1" si="16"/>
        <v>N/A</v>
      </c>
      <c r="S105" s="17">
        <f t="shared" ca="1" si="17"/>
        <v>0</v>
      </c>
      <c r="T105" s="17">
        <f t="shared" ca="1" si="18"/>
        <v>0</v>
      </c>
      <c r="U105" s="18">
        <f t="shared" ca="1" si="20"/>
        <v>0</v>
      </c>
      <c r="V105" s="66">
        <f t="shared" ca="1" si="19"/>
        <v>0</v>
      </c>
    </row>
    <row r="106" spans="2:22">
      <c r="B106" s="2" t="s">
        <v>15</v>
      </c>
      <c r="C106" s="2" t="str">
        <f>IFERROR(VLOOKUP(ROWS($B$20:B106),CouponDates!$A:$AV,MATCH($C$9,CouponDates!$1:$1,0),0),"")</f>
        <v>1 Shrawan 2119</v>
      </c>
      <c r="D106" s="6" t="str">
        <f ca="1">IFERROR(VLOOKUP($C106,'Date Reference'!$B:$C,2,0),"")</f>
        <v/>
      </c>
      <c r="E106" s="17" t="str">
        <f t="shared" ca="1" si="21"/>
        <v>N/A</v>
      </c>
      <c r="F106" s="17" t="str">
        <f t="shared" ca="1" si="11"/>
        <v>N/A</v>
      </c>
      <c r="G106" s="18">
        <f t="shared" ca="1" si="12"/>
        <v>0</v>
      </c>
      <c r="H106" s="9"/>
      <c r="O106" s="2" t="str">
        <f t="shared" si="13"/>
        <v>Coupon</v>
      </c>
      <c r="P106" s="2" t="str">
        <f t="shared" si="14"/>
        <v>1 Shrawan 2119</v>
      </c>
      <c r="Q106" s="6">
        <f t="shared" ca="1" si="15"/>
        <v>48817</v>
      </c>
      <c r="R106" s="17" t="str">
        <f t="shared" ca="1" si="16"/>
        <v>N/A</v>
      </c>
      <c r="S106" s="17">
        <f t="shared" ca="1" si="17"/>
        <v>0</v>
      </c>
      <c r="T106" s="17">
        <f t="shared" ca="1" si="18"/>
        <v>0</v>
      </c>
      <c r="U106" s="18">
        <f t="shared" ca="1" si="20"/>
        <v>0</v>
      </c>
      <c r="V106" s="66">
        <f t="shared" ca="1" si="19"/>
        <v>0</v>
      </c>
    </row>
    <row r="107" spans="2:22">
      <c r="B107" s="2" t="s">
        <v>15</v>
      </c>
      <c r="C107" s="2" t="str">
        <f>IFERROR(VLOOKUP(ROWS($B$20:B107),CouponDates!$A:$AV,MATCH($C$9,CouponDates!$1:$1,0),0),"")</f>
        <v>1 Magh 2119</v>
      </c>
      <c r="D107" s="6" t="str">
        <f ca="1">IFERROR(VLOOKUP($C107,'Date Reference'!$B:$C,2,0),"")</f>
        <v/>
      </c>
      <c r="E107" s="17" t="str">
        <f t="shared" ca="1" si="21"/>
        <v>N/A</v>
      </c>
      <c r="F107" s="17" t="str">
        <f t="shared" ca="1" si="11"/>
        <v>N/A</v>
      </c>
      <c r="G107" s="18">
        <f t="shared" ca="1" si="12"/>
        <v>0</v>
      </c>
      <c r="H107" s="9"/>
      <c r="O107" s="2" t="str">
        <f t="shared" si="13"/>
        <v>Coupon</v>
      </c>
      <c r="P107" s="2" t="str">
        <f t="shared" si="14"/>
        <v>1 Magh 2119</v>
      </c>
      <c r="Q107" s="6">
        <f t="shared" ca="1" si="15"/>
        <v>48817</v>
      </c>
      <c r="R107" s="17" t="str">
        <f t="shared" ca="1" si="16"/>
        <v>N/A</v>
      </c>
      <c r="S107" s="17">
        <f t="shared" ca="1" si="17"/>
        <v>0</v>
      </c>
      <c r="T107" s="17">
        <f t="shared" ca="1" si="18"/>
        <v>0</v>
      </c>
      <c r="U107" s="18">
        <f t="shared" ca="1" si="20"/>
        <v>0</v>
      </c>
      <c r="V107" s="66">
        <f t="shared" ca="1" si="19"/>
        <v>0</v>
      </c>
    </row>
    <row r="108" spans="2:22">
      <c r="B108" s="2" t="s">
        <v>15</v>
      </c>
      <c r="C108" s="2" t="str">
        <f>IFERROR(VLOOKUP(ROWS($B$20:B108),CouponDates!$A:$AV,MATCH($C$9,CouponDates!$1:$1,0),0),"")</f>
        <v>1 Shrawan 2120</v>
      </c>
      <c r="D108" s="6" t="str">
        <f ca="1">IFERROR(VLOOKUP($C108,'Date Reference'!$B:$C,2,0),"")</f>
        <v/>
      </c>
      <c r="E108" s="17" t="str">
        <f t="shared" ca="1" si="21"/>
        <v>N/A</v>
      </c>
      <c r="F108" s="17" t="str">
        <f t="shared" ca="1" si="11"/>
        <v>N/A</v>
      </c>
      <c r="G108" s="18">
        <f t="shared" ca="1" si="12"/>
        <v>0</v>
      </c>
      <c r="H108" s="9"/>
      <c r="O108" s="2" t="str">
        <f t="shared" si="13"/>
        <v>Coupon</v>
      </c>
      <c r="P108" s="2" t="str">
        <f t="shared" si="14"/>
        <v>1 Shrawan 2120</v>
      </c>
      <c r="Q108" s="6">
        <f t="shared" ca="1" si="15"/>
        <v>48817</v>
      </c>
      <c r="R108" s="17" t="str">
        <f t="shared" ca="1" si="16"/>
        <v>N/A</v>
      </c>
      <c r="S108" s="17">
        <f t="shared" ca="1" si="17"/>
        <v>0</v>
      </c>
      <c r="T108" s="17">
        <f t="shared" ca="1" si="18"/>
        <v>0</v>
      </c>
      <c r="U108" s="18">
        <f t="shared" ca="1" si="20"/>
        <v>0</v>
      </c>
      <c r="V108" s="66">
        <f t="shared" ca="1" si="19"/>
        <v>0</v>
      </c>
    </row>
    <row r="109" spans="2:22">
      <c r="B109" s="2" t="s">
        <v>15</v>
      </c>
      <c r="C109" s="2" t="str">
        <f>IFERROR(VLOOKUP(ROWS($B$20:B109),CouponDates!$A:$AV,MATCH($C$9,CouponDates!$1:$1,0),0),"")</f>
        <v>1 Magh 2120</v>
      </c>
      <c r="D109" s="6" t="str">
        <f ca="1">IFERROR(VLOOKUP($C109,'Date Reference'!$B:$C,2,0),"")</f>
        <v/>
      </c>
      <c r="E109" s="17" t="str">
        <f t="shared" ca="1" si="21"/>
        <v>N/A</v>
      </c>
      <c r="F109" s="17" t="str">
        <f t="shared" ca="1" si="11"/>
        <v>N/A</v>
      </c>
      <c r="G109" s="18">
        <f t="shared" ca="1" si="12"/>
        <v>0</v>
      </c>
      <c r="H109" s="9"/>
      <c r="O109" s="2" t="str">
        <f t="shared" si="13"/>
        <v>Coupon</v>
      </c>
      <c r="P109" s="2" t="str">
        <f t="shared" si="14"/>
        <v>1 Magh 2120</v>
      </c>
      <c r="Q109" s="6">
        <f t="shared" ca="1" si="15"/>
        <v>48817</v>
      </c>
      <c r="R109" s="17" t="str">
        <f t="shared" ca="1" si="16"/>
        <v>N/A</v>
      </c>
      <c r="S109" s="17">
        <f t="shared" ca="1" si="17"/>
        <v>0</v>
      </c>
      <c r="T109" s="17">
        <f t="shared" ca="1" si="18"/>
        <v>0</v>
      </c>
      <c r="U109" s="18">
        <f t="shared" ca="1" si="20"/>
        <v>0</v>
      </c>
      <c r="V109" s="66">
        <f t="shared" ca="1" si="19"/>
        <v>0</v>
      </c>
    </row>
    <row r="110" spans="2:22">
      <c r="B110" s="2" t="s">
        <v>15</v>
      </c>
      <c r="C110" s="2" t="str">
        <f>IFERROR(VLOOKUP(ROWS($B$20:B110),CouponDates!$A:$AV,MATCH($C$9,CouponDates!$1:$1,0),0),"")</f>
        <v>1 Shrawan 2121</v>
      </c>
      <c r="D110" s="6" t="str">
        <f ca="1">IFERROR(VLOOKUP($C110,'Date Reference'!$B:$C,2,0),"")</f>
        <v/>
      </c>
      <c r="E110" s="17" t="str">
        <f t="shared" ca="1" si="21"/>
        <v>N/A</v>
      </c>
      <c r="F110" s="17" t="str">
        <f t="shared" ca="1" si="11"/>
        <v>N/A</v>
      </c>
      <c r="G110" s="18">
        <f t="shared" ca="1" si="12"/>
        <v>0</v>
      </c>
      <c r="H110" s="9"/>
      <c r="O110" s="2" t="str">
        <f t="shared" si="13"/>
        <v>Coupon</v>
      </c>
      <c r="P110" s="2" t="str">
        <f t="shared" si="14"/>
        <v>1 Shrawan 2121</v>
      </c>
      <c r="Q110" s="6">
        <f t="shared" ca="1" si="15"/>
        <v>48817</v>
      </c>
      <c r="R110" s="17" t="str">
        <f t="shared" ca="1" si="16"/>
        <v>N/A</v>
      </c>
      <c r="S110" s="17">
        <f t="shared" ca="1" si="17"/>
        <v>0</v>
      </c>
      <c r="T110" s="17">
        <f t="shared" ca="1" si="18"/>
        <v>0</v>
      </c>
      <c r="U110" s="18">
        <f t="shared" ca="1" si="20"/>
        <v>0</v>
      </c>
      <c r="V110" s="66">
        <f t="shared" ca="1" si="19"/>
        <v>0</v>
      </c>
    </row>
    <row r="111" spans="2:22">
      <c r="B111" s="2" t="s">
        <v>15</v>
      </c>
      <c r="C111" s="2" t="str">
        <f>IFERROR(VLOOKUP(ROWS($B$20:B111),CouponDates!$A:$AV,MATCH($C$9,CouponDates!$1:$1,0),0),"")</f>
        <v>1 Magh 2121</v>
      </c>
      <c r="D111" s="6" t="str">
        <f ca="1">IFERROR(VLOOKUP($C111,'Date Reference'!$B:$C,2,0),"")</f>
        <v/>
      </c>
      <c r="E111" s="17" t="str">
        <f t="shared" ca="1" si="21"/>
        <v>N/A</v>
      </c>
      <c r="F111" s="17" t="str">
        <f t="shared" ca="1" si="11"/>
        <v>N/A</v>
      </c>
      <c r="G111" s="18">
        <f t="shared" ca="1" si="12"/>
        <v>0</v>
      </c>
      <c r="H111" s="9"/>
      <c r="O111" s="2" t="str">
        <f t="shared" si="13"/>
        <v>Coupon</v>
      </c>
      <c r="P111" s="2" t="str">
        <f t="shared" si="14"/>
        <v>1 Magh 2121</v>
      </c>
      <c r="Q111" s="6">
        <f t="shared" ca="1" si="15"/>
        <v>48817</v>
      </c>
      <c r="R111" s="17" t="str">
        <f t="shared" ca="1" si="16"/>
        <v>N/A</v>
      </c>
      <c r="S111" s="17">
        <f t="shared" ca="1" si="17"/>
        <v>0</v>
      </c>
      <c r="T111" s="17">
        <f t="shared" ca="1" si="18"/>
        <v>0</v>
      </c>
      <c r="U111" s="18">
        <f t="shared" ca="1" si="20"/>
        <v>0</v>
      </c>
      <c r="V111" s="66">
        <f t="shared" ca="1" si="19"/>
        <v>0</v>
      </c>
    </row>
    <row r="112" spans="2:22">
      <c r="B112" s="2" t="s">
        <v>15</v>
      </c>
      <c r="C112" s="2" t="str">
        <f>IFERROR(VLOOKUP(ROWS($B$20:B112),CouponDates!$A:$AV,MATCH($C$9,CouponDates!$1:$1,0),0),"")</f>
        <v>1 Shrawan 2122</v>
      </c>
      <c r="D112" s="6" t="str">
        <f ca="1">IFERROR(VLOOKUP($C112,'Date Reference'!$B:$C,2,0),"")</f>
        <v/>
      </c>
      <c r="E112" s="17" t="str">
        <f t="shared" ca="1" si="21"/>
        <v>N/A</v>
      </c>
      <c r="F112" s="17" t="str">
        <f t="shared" ca="1" si="11"/>
        <v>N/A</v>
      </c>
      <c r="G112" s="18">
        <f t="shared" ca="1" si="12"/>
        <v>0</v>
      </c>
      <c r="H112" s="9"/>
      <c r="O112" s="2" t="str">
        <f t="shared" si="13"/>
        <v>Coupon</v>
      </c>
      <c r="P112" s="2" t="str">
        <f t="shared" si="14"/>
        <v>1 Shrawan 2122</v>
      </c>
      <c r="Q112" s="6">
        <f t="shared" ca="1" si="15"/>
        <v>48817</v>
      </c>
      <c r="R112" s="17" t="str">
        <f t="shared" ca="1" si="16"/>
        <v>N/A</v>
      </c>
      <c r="S112" s="17">
        <f t="shared" ca="1" si="17"/>
        <v>0</v>
      </c>
      <c r="T112" s="17">
        <f t="shared" ca="1" si="18"/>
        <v>0</v>
      </c>
      <c r="U112" s="18">
        <f t="shared" ca="1" si="20"/>
        <v>0</v>
      </c>
      <c r="V112" s="66">
        <f t="shared" ca="1" si="19"/>
        <v>0</v>
      </c>
    </row>
    <row r="113" spans="2:22">
      <c r="B113" s="2" t="s">
        <v>15</v>
      </c>
      <c r="C113" s="2" t="str">
        <f>IFERROR(VLOOKUP(ROWS($B$20:B113),CouponDates!$A:$AV,MATCH($C$9,CouponDates!$1:$1,0),0),"")</f>
        <v>1 Magh 2122</v>
      </c>
      <c r="D113" s="6" t="str">
        <f ca="1">IFERROR(VLOOKUP($C113,'Date Reference'!$B:$C,2,0),"")</f>
        <v/>
      </c>
      <c r="E113" s="17" t="str">
        <f t="shared" ca="1" si="21"/>
        <v>N/A</v>
      </c>
      <c r="F113" s="17" t="str">
        <f t="shared" ca="1" si="11"/>
        <v>N/A</v>
      </c>
      <c r="G113" s="18">
        <f t="shared" ca="1" si="12"/>
        <v>0</v>
      </c>
      <c r="H113" s="9"/>
      <c r="O113" s="2" t="str">
        <f t="shared" si="13"/>
        <v>Coupon</v>
      </c>
      <c r="P113" s="2" t="str">
        <f t="shared" si="14"/>
        <v>1 Magh 2122</v>
      </c>
      <c r="Q113" s="6">
        <f t="shared" ca="1" si="15"/>
        <v>48817</v>
      </c>
      <c r="R113" s="17" t="str">
        <f t="shared" ca="1" si="16"/>
        <v>N/A</v>
      </c>
      <c r="S113" s="17">
        <f t="shared" ca="1" si="17"/>
        <v>0</v>
      </c>
      <c r="T113" s="17">
        <f t="shared" ca="1" si="18"/>
        <v>0</v>
      </c>
      <c r="U113" s="18">
        <f t="shared" ca="1" si="20"/>
        <v>0</v>
      </c>
      <c r="V113" s="66">
        <f t="shared" ca="1" si="19"/>
        <v>0</v>
      </c>
    </row>
    <row r="114" spans="2:22">
      <c r="B114" s="2" t="s">
        <v>15</v>
      </c>
      <c r="C114" s="2" t="str">
        <f>IFERROR(VLOOKUP(ROWS($B$20:B114),CouponDates!$A:$AV,MATCH($C$9,CouponDates!$1:$1,0),0),"")</f>
        <v>1 Shrawan 2123</v>
      </c>
      <c r="D114" s="6" t="str">
        <f ca="1">IFERROR(VLOOKUP($C114,'Date Reference'!$B:$C,2,0),"")</f>
        <v/>
      </c>
      <c r="E114" s="17" t="str">
        <f t="shared" ca="1" si="21"/>
        <v>N/A</v>
      </c>
      <c r="F114" s="17" t="str">
        <f t="shared" ca="1" si="11"/>
        <v>N/A</v>
      </c>
      <c r="G114" s="18">
        <f t="shared" ca="1" si="12"/>
        <v>0</v>
      </c>
      <c r="H114" s="9"/>
      <c r="O114" s="2" t="str">
        <f t="shared" si="13"/>
        <v>Coupon</v>
      </c>
      <c r="P114" s="2" t="str">
        <f t="shared" si="14"/>
        <v>1 Shrawan 2123</v>
      </c>
      <c r="Q114" s="6">
        <f t="shared" ca="1" si="15"/>
        <v>48817</v>
      </c>
      <c r="R114" s="17" t="str">
        <f t="shared" ca="1" si="16"/>
        <v>N/A</v>
      </c>
      <c r="S114" s="17">
        <f t="shared" ca="1" si="17"/>
        <v>0</v>
      </c>
      <c r="T114" s="17">
        <f t="shared" ca="1" si="18"/>
        <v>0</v>
      </c>
      <c r="U114" s="18">
        <f t="shared" ca="1" si="20"/>
        <v>0</v>
      </c>
      <c r="V114" s="66">
        <f t="shared" ca="1" si="19"/>
        <v>0</v>
      </c>
    </row>
  </sheetData>
  <scenarios current="0">
    <scenario name="Effective YTM" count="1" user="Sudeep Aryal" comment="Created by Sudeep Aryal on 2/23/2020">
      <inputCells r="V70" val="0.115184833900053" numFmtId="10"/>
    </scenario>
  </scenarios>
  <mergeCells count="4">
    <mergeCell ref="B18:G18"/>
    <mergeCell ref="I18:J18"/>
    <mergeCell ref="I33:J33"/>
    <mergeCell ref="O18:V18"/>
  </mergeCells>
  <pageMargins left="0.7" right="0.7" top="0.75" bottom="0.75" header="0.3" footer="0.3"/>
  <pageSetup paperSize="9" orientation="portrait" verticalDpi="0" r:id="rId1"/>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B1:P51"/>
  <sheetViews>
    <sheetView workbookViewId="0">
      <selection activeCell="I9" sqref="I9"/>
    </sheetView>
  </sheetViews>
  <sheetFormatPr defaultColWidth="8.85546875" defaultRowHeight="15"/>
  <cols>
    <col min="1" max="1" width="8.85546875" style="68"/>
    <col min="2" max="2" width="25.85546875" style="68" bestFit="1" customWidth="1"/>
    <col min="3" max="3" width="11.85546875" style="68" bestFit="1" customWidth="1"/>
    <col min="4" max="4" width="37.42578125" style="68" bestFit="1" customWidth="1"/>
    <col min="5" max="5" width="4.140625" style="68" customWidth="1"/>
    <col min="6" max="6" width="33.7109375" style="68" customWidth="1"/>
    <col min="7" max="7" width="3.42578125" style="68" customWidth="1"/>
    <col min="8" max="8" width="15.5703125" style="68" customWidth="1"/>
    <col min="9" max="9" width="25.85546875" style="68" bestFit="1" customWidth="1"/>
    <col min="10" max="10" width="35.7109375" style="68" bestFit="1" customWidth="1"/>
    <col min="11" max="12" width="8.85546875" style="68"/>
    <col min="13" max="13" width="47.42578125" style="68" bestFit="1" customWidth="1"/>
    <col min="14" max="15" width="8.85546875" style="68"/>
    <col min="16" max="16" width="10.5703125" style="68" bestFit="1" customWidth="1"/>
    <col min="17" max="16384" width="8.85546875" style="68"/>
  </cols>
  <sheetData>
    <row r="1" spans="2:16">
      <c r="L1" s="285" t="s">
        <v>1602</v>
      </c>
      <c r="M1" s="285"/>
      <c r="N1" s="285"/>
      <c r="P1" s="82" t="s">
        <v>1930</v>
      </c>
    </row>
    <row r="2" spans="2:16">
      <c r="B2" s="119" t="s">
        <v>24</v>
      </c>
      <c r="C2" s="119" t="s">
        <v>48</v>
      </c>
      <c r="D2" s="119" t="s">
        <v>49</v>
      </c>
      <c r="F2" s="119" t="s">
        <v>43</v>
      </c>
      <c r="G2" s="124"/>
      <c r="L2" s="68">
        <v>1</v>
      </c>
      <c r="M2" s="68" t="str">
        <f>IFERROR(INDEX(ListOfDebenture!$C$3:$C$1048576,MATCH(L2,ListOfDebenture!$AE$3:$AE$1048576,0)),1)</f>
        <v>10.25% Nepal SBI Bank Debenture 2083</v>
      </c>
      <c r="N2" s="68">
        <f>IF(M2=1,"",VLOOKUP($M2,ListOfDebenture!$C:$AI,18,0))</f>
        <v>3</v>
      </c>
      <c r="P2" s="82" t="s">
        <v>1931</v>
      </c>
    </row>
    <row r="3" spans="2:16">
      <c r="B3" s="82" t="s">
        <v>3</v>
      </c>
      <c r="C3" s="82">
        <v>1</v>
      </c>
      <c r="D3" s="82" t="s">
        <v>50</v>
      </c>
      <c r="F3" s="82" t="s">
        <v>44</v>
      </c>
      <c r="H3" s="124" t="s">
        <v>44</v>
      </c>
      <c r="I3" s="124" t="s">
        <v>56</v>
      </c>
      <c r="J3" s="124" t="s">
        <v>2002</v>
      </c>
      <c r="L3" s="68">
        <v>2</v>
      </c>
      <c r="M3" s="68" t="str">
        <f>IFERROR(INDEX(ListOfDebenture!$C$3:$C$1048576,MATCH(L3,ListOfDebenture!$AE$3:$AE$1048576,0)),1)</f>
        <v>10% Nepal SBI Bank Debenture 2086</v>
      </c>
      <c r="N3" s="68">
        <f>IF(M3=1,"",VLOOKUP($M3,ListOfDebenture!$C:$AI,18,0))</f>
        <v>7</v>
      </c>
    </row>
    <row r="4" spans="2:16">
      <c r="B4" s="82" t="s">
        <v>47</v>
      </c>
      <c r="C4" s="82">
        <v>2</v>
      </c>
      <c r="D4" s="82" t="s">
        <v>51</v>
      </c>
      <c r="F4" s="82" t="s">
        <v>56</v>
      </c>
      <c r="L4" s="68">
        <v>3</v>
      </c>
      <c r="M4" s="68" t="str">
        <f>IFERROR(INDEX(ListOfDebenture!$C$3:$C$1048576,MATCH(L4,ListOfDebenture!$AE$3:$AE$1048576,0)),1)</f>
        <v>8% Nabil Debenture 2085</v>
      </c>
      <c r="N4" s="68">
        <f>IF(M4=1,"",VLOOKUP($M4,ListOfDebenture!$C:$AI,18,0))</f>
        <v>5</v>
      </c>
    </row>
    <row r="5" spans="2:16">
      <c r="B5" s="82" t="s">
        <v>4</v>
      </c>
      <c r="C5" s="82">
        <v>4</v>
      </c>
      <c r="D5" s="82" t="s">
        <v>52</v>
      </c>
      <c r="F5" s="82" t="s">
        <v>2002</v>
      </c>
      <c r="L5" s="68">
        <v>4</v>
      </c>
      <c r="M5" s="68" t="str">
        <f>IFERROR(INDEX(ListOfDebenture!$C$3:$C$1048576,MATCH(L5,ListOfDebenture!$AE$3:$AE$1048576,0)),1)</f>
        <v>Everest Bank Limited Debenture 2086</v>
      </c>
      <c r="N5" s="68">
        <f>IF(M5=1,"",VLOOKUP($M5,ListOfDebenture!$C:$AI,18,0))</f>
        <v>7</v>
      </c>
    </row>
    <row r="6" spans="2:16">
      <c r="L6" s="68">
        <v>5</v>
      </c>
      <c r="M6" s="68" t="str">
        <f>IFERROR(INDEX(ListOfDebenture!$C$3:$C$1048576,MATCH(L6,ListOfDebenture!$AE$3:$AE$1048576,0)),1)</f>
        <v>10% Nabil Debenture 2082</v>
      </c>
      <c r="N6" s="68">
        <f>IF(M6=1,"",VLOOKUP($M6,ListOfDebenture!$C:$AI,18,0))</f>
        <v>4</v>
      </c>
    </row>
    <row r="7" spans="2:16">
      <c r="L7" s="68">
        <v>6</v>
      </c>
      <c r="M7" s="68" t="str">
        <f>IFERROR(INDEX(ListOfDebenture!$C$3:$C$1048576,MATCH(L7,ListOfDebenture!$AE$3:$AE$1048576,0)),1)</f>
        <v>8.5% Nepal Bank Debenture 2087</v>
      </c>
      <c r="N7" s="68">
        <f>IF(M7=1,"",VLOOKUP($M7,ListOfDebenture!$C:$AI,18,0))</f>
        <v>8</v>
      </c>
    </row>
    <row r="8" spans="2:16">
      <c r="L8" s="68">
        <v>7</v>
      </c>
      <c r="M8" s="68" t="str">
        <f>IFERROR(INDEX(ListOfDebenture!$C$3:$C$1048576,MATCH(L8,ListOfDebenture!$AE$3:$AE$1048576,0)),1)</f>
        <v>NMB Debenture 8.5% -2087/88</v>
      </c>
      <c r="N8" s="68">
        <f>IF(M8=1,"",VLOOKUP($M8,ListOfDebenture!$C:$AI,18,0))</f>
        <v>8</v>
      </c>
    </row>
    <row r="9" spans="2:16">
      <c r="L9" s="68">
        <v>8</v>
      </c>
      <c r="M9" s="68" t="str">
        <f>IFERROR(INDEX(ListOfDebenture!$C$3:$C$1048576,MATCH(L9,ListOfDebenture!$AE$3:$AE$1048576,0)),1)</f>
        <v>8.5% Nepal Investment Bank Bond 2084</v>
      </c>
      <c r="N9" s="68">
        <f>IF(M9=1,"",VLOOKUP($M9,ListOfDebenture!$C:$AI,18,0))</f>
        <v>5</v>
      </c>
    </row>
    <row r="10" spans="2:16">
      <c r="L10" s="68">
        <v>9</v>
      </c>
      <c r="M10" s="68" t="str">
        <f>IFERROR(INDEX(ListOfDebenture!$C$3:$C$1048576,MATCH(L10,ListOfDebenture!$AE$3:$AE$1048576,0)),1)</f>
        <v>Global IME Bank Limited Debenture 2086/87</v>
      </c>
      <c r="N10" s="68">
        <f>IF(M10=1,"",VLOOKUP($M10,ListOfDebenture!$C:$AI,18,0))</f>
        <v>8</v>
      </c>
    </row>
    <row r="11" spans="2:16">
      <c r="L11" s="68">
        <v>10</v>
      </c>
      <c r="M11" s="68" t="str">
        <f>IFERROR(INDEX(ListOfDebenture!$C$3:$C$1048576,MATCH(L11,ListOfDebenture!$AE$3:$AE$1048576,0)),1)</f>
        <v>10% NMB Debenture 2085</v>
      </c>
      <c r="N11" s="68">
        <f>IF(M11=1,"",VLOOKUP($M11,ListOfDebenture!$C:$AI,18,0))</f>
        <v>6</v>
      </c>
    </row>
    <row r="12" spans="2:16">
      <c r="L12" s="68">
        <v>11</v>
      </c>
      <c r="M12" s="68" t="str">
        <f>IFERROR(INDEX(ListOfDebenture!$C$3:$C$1048576,MATCH(L12,ListOfDebenture!$AE$3:$AE$1048576,0)),1)</f>
        <v>10.5% Nepal Investment Bank Debenture 2082</v>
      </c>
      <c r="N12" s="68">
        <f>IF(M12=1,"",VLOOKUP($M12,ListOfDebenture!$C:$AI,18,0))</f>
        <v>3</v>
      </c>
    </row>
    <row r="13" spans="2:16">
      <c r="L13" s="68">
        <v>12</v>
      </c>
      <c r="M13" s="68" t="str">
        <f>IFERROR(INDEX(ListOfDebenture!$C$3:$C$1048576,MATCH(L13,ListOfDebenture!$AE$3:$AE$1048576,0)),1)</f>
        <v>10.25% Global IME Bank Limited Debenture 2080/81</v>
      </c>
      <c r="N13" s="68">
        <f>IF(M13=1,"",VLOOKUP($M13,ListOfDebenture!$C:$AI,18,0))</f>
        <v>1</v>
      </c>
    </row>
    <row r="14" spans="2:16">
      <c r="L14" s="68">
        <v>13</v>
      </c>
      <c r="M14" s="68" t="str">
        <f>IFERROR(INDEX(ListOfDebenture!$C$3:$C$1048576,MATCH(L14,ListOfDebenture!$AE$3:$AE$1048576,0)),1)</f>
        <v>10.35% ADBL Debenture 2083</v>
      </c>
      <c r="N14" s="68">
        <f>IF(M14=1,"",VLOOKUP($M14,ListOfDebenture!$C:$AI,18,0))</f>
        <v>4</v>
      </c>
    </row>
    <row r="15" spans="2:16">
      <c r="L15" s="68">
        <v>14</v>
      </c>
      <c r="M15" s="68" t="str">
        <f>IFERROR(INDEX(ListOfDebenture!$C$3:$C$1048576,MATCH(L15,ListOfDebenture!$AE$3:$AE$1048576,0)),1)</f>
        <v>8.5% Sanima Debenture 2087</v>
      </c>
      <c r="N15" s="68">
        <f>IF(M15=1,"",VLOOKUP($M15,ListOfDebenture!$C:$AI,18,0))</f>
        <v>8</v>
      </c>
    </row>
    <row r="16" spans="2:16">
      <c r="L16" s="68">
        <v>15</v>
      </c>
      <c r="M16" s="68" t="str">
        <f>IFERROR(INDEX(ListOfDebenture!$C$3:$C$1048576,MATCH(L16,ListOfDebenture!$AE$3:$AE$1048576,0)),1)</f>
        <v>8.75% Prime Debenture 2085</v>
      </c>
      <c r="N16" s="68">
        <f>IF(M16=1,"",VLOOKUP($M16,ListOfDebenture!$C:$AI,18,0))</f>
        <v>6</v>
      </c>
    </row>
    <row r="17" spans="12:14">
      <c r="L17" s="68">
        <v>16</v>
      </c>
      <c r="M17" s="68" t="str">
        <f>IFERROR(INDEX(ListOfDebenture!$C$3:$C$1048576,MATCH(L17,ListOfDebenture!$AE$3:$AE$1048576,0)),1)</f>
        <v>10% Prime Debenture 2088</v>
      </c>
      <c r="N17" s="68">
        <f>IF(M17=1,"",VLOOKUP($M17,ListOfDebenture!$C:$AI,18,0))</f>
        <v>8</v>
      </c>
    </row>
    <row r="18" spans="12:14">
      <c r="L18" s="68">
        <v>17</v>
      </c>
      <c r="M18" s="68" t="str">
        <f>IFERROR(INDEX(ListOfDebenture!$C$3:$C$1048576,MATCH(L18,ListOfDebenture!$AE$3:$AE$1048576,0)),1)</f>
        <v>9% NIC Asia Debenture 2081/82</v>
      </c>
      <c r="N18" s="68">
        <f>IF(M18=1,"",VLOOKUP($M18,ListOfDebenture!$C:$AI,18,0))</f>
        <v>2</v>
      </c>
    </row>
    <row r="19" spans="12:14">
      <c r="L19" s="68">
        <v>18</v>
      </c>
      <c r="M19" s="68" t="str">
        <f>IFERROR(INDEX(ListOfDebenture!$C$3:$C$1048576,MATCH(L19,ListOfDebenture!$AE$3:$AE$1048576,0)),1)</f>
        <v>11% NIC Asia Debenture 2082/83</v>
      </c>
      <c r="N19" s="68">
        <f>IF(M19=1,"",VLOOKUP($M19,ListOfDebenture!$C:$AI,18,0))</f>
        <v>2</v>
      </c>
    </row>
    <row r="20" spans="12:14">
      <c r="L20" s="68">
        <v>19</v>
      </c>
      <c r="M20" s="68" t="str">
        <f>IFERROR(INDEX(ListOfDebenture!$C$3:$C$1048576,MATCH(L20,ListOfDebenture!$AE$3:$AE$1048576,0)),1)</f>
        <v>8.50% Machhapuchchhre Debenture 2087</v>
      </c>
      <c r="N20" s="68">
        <f>IF(M20=1,"",VLOOKUP($M20,ListOfDebenture!$C:$AI,18,0))</f>
        <v>8</v>
      </c>
    </row>
    <row r="21" spans="12:14">
      <c r="L21" s="68">
        <v>20</v>
      </c>
      <c r="M21" s="68" t="str">
        <f>IFERROR(INDEX(ListOfDebenture!$C$3:$C$1048576,MATCH(L21,ListOfDebenture!$AE$3:$AE$1048576,0)),1)</f>
        <v>8.5% Laxmi Bank Debenture 2088</v>
      </c>
      <c r="N21" s="68">
        <f>IF(M21=1,"",VLOOKUP($M21,ListOfDebenture!$C:$AI,18,0))</f>
        <v>8</v>
      </c>
    </row>
    <row r="22" spans="12:14">
      <c r="L22" s="68">
        <v>21</v>
      </c>
      <c r="M22" s="68" t="str">
        <f>IFERROR(INDEX(ListOfDebenture!$C$3:$C$1048576,MATCH(L22,ListOfDebenture!$AE$3:$AE$1048576,0)),1)</f>
        <v>8.5% BOK Debenture 2086</v>
      </c>
      <c r="N22" s="68">
        <f>IF(M22=1,"",VLOOKUP($M22,ListOfDebenture!$C:$AI,18,0))</f>
        <v>8</v>
      </c>
    </row>
    <row r="23" spans="12:14">
      <c r="L23" s="68">
        <v>22</v>
      </c>
      <c r="M23" s="68" t="str">
        <f>IFERROR(INDEX(ListOfDebenture!$C$3:$C$1048576,MATCH(L23,ListOfDebenture!$AE$3:$AE$1048576,0)),1)</f>
        <v>8.5% SBL Debenture 2084</v>
      </c>
      <c r="N23" s="68">
        <f>IF(M23=1,"",VLOOKUP($M23,ListOfDebenture!$C:$AI,18,0))</f>
        <v>4</v>
      </c>
    </row>
    <row r="24" spans="12:14">
      <c r="L24" s="68">
        <v>23</v>
      </c>
      <c r="M24" s="68" t="str">
        <f>IFERROR(INDEX(ListOfDebenture!$C$3:$C$1048576,MATCH(L24,ListOfDebenture!$AE$3:$AE$1048576,0)),1)</f>
        <v>10% Laxmi Bank Debenture 2086</v>
      </c>
      <c r="N24" s="68">
        <f>IF(M24=1,"",VLOOKUP($M24,ListOfDebenture!$C:$AI,18,0))</f>
        <v>6</v>
      </c>
    </row>
    <row r="25" spans="12:14">
      <c r="L25" s="68">
        <v>24</v>
      </c>
      <c r="M25" s="68" t="str">
        <f>IFERROR(INDEX(ListOfDebenture!$C$3:$C$1048576,MATCH(L25,ListOfDebenture!$AE$3:$AE$1048576,0)),1)</f>
        <v>10% Sunrise Debenture 2080</v>
      </c>
      <c r="N25" s="68">
        <f>IF(M25=1,"",VLOOKUP($M25,ListOfDebenture!$C:$AI,18,0))</f>
        <v>1</v>
      </c>
    </row>
    <row r="26" spans="12:14">
      <c r="L26" s="68">
        <v>25</v>
      </c>
      <c r="M26" s="68" t="str">
        <f>IFERROR(INDEX(ListOfDebenture!$C$3:$C$1048576,MATCH(L26,ListOfDebenture!$AE$3:$AE$1048576,0)),1)</f>
        <v>10.25% Sunrise Bank Debenture 2083</v>
      </c>
      <c r="N26" s="68">
        <f>IF(M26=1,"",VLOOKUP($M26,ListOfDebenture!$C:$AI,18,0))</f>
        <v>4</v>
      </c>
    </row>
    <row r="27" spans="12:14">
      <c r="L27" s="68">
        <v>26</v>
      </c>
      <c r="M27" s="68" t="str">
        <f>IFERROR(INDEX(ListOfDebenture!$C$3:$C$1048576,MATCH(L27,ListOfDebenture!$AE$3:$AE$1048576,0)),1)</f>
        <v>10.5% SBL Debenture 2082</v>
      </c>
      <c r="N27" s="68">
        <f>IF(M27=1,"",VLOOKUP($M27,ListOfDebenture!$C:$AI,18,0))</f>
        <v>3</v>
      </c>
    </row>
    <row r="28" spans="12:14">
      <c r="L28" s="68">
        <v>27</v>
      </c>
      <c r="M28" s="68" t="str">
        <f>IFERROR(INDEX(ListOfDebenture!$C$3:$C$1048576,MATCH(L28,ListOfDebenture!$AE$3:$AE$1048576,0)),1)</f>
        <v>Century Debenture 2088</v>
      </c>
      <c r="N28" s="68">
        <f>IF(M28=1,"",VLOOKUP($M28,ListOfDebenture!$C:$AI,18,0))</f>
        <v>8</v>
      </c>
    </row>
    <row r="29" spans="12:14">
      <c r="L29" s="68">
        <v>28</v>
      </c>
      <c r="M29" s="68" t="str">
        <f>IFERROR(INDEX(ListOfDebenture!$C$3:$C$1048576,MATCH(L29,ListOfDebenture!$AE$3:$AE$1048576,0)),1)</f>
        <v>8.75% GARIMA DEBENTURE 2085</v>
      </c>
      <c r="N29" s="68">
        <f>IF(M29=1,"",VLOOKUP($M29,ListOfDebenture!$C:$AI,18,0))</f>
        <v>6</v>
      </c>
    </row>
    <row r="30" spans="12:14">
      <c r="L30" s="68">
        <v>29</v>
      </c>
      <c r="M30" s="68" t="str">
        <f>IFERROR(INDEX(ListOfDebenture!$C$3:$C$1048576,MATCH(L30,ListOfDebenture!$AE$3:$AE$1048576,0)),1)</f>
        <v>12% ICFC Finance Limited Debenture 2083</v>
      </c>
      <c r="N30" s="68">
        <f>IF(M30=1,"",VLOOKUP($M30,ListOfDebenture!$C:$AI,18,0))</f>
        <v>4</v>
      </c>
    </row>
    <row r="31" spans="12:14">
      <c r="L31" s="68">
        <v>30</v>
      </c>
      <c r="M31" s="68" t="str">
        <f>IFERROR(INDEX(ListOfDebenture!$C$3:$C$1048576,MATCH(L31,ListOfDebenture!$AE$3:$AE$1048576,0)),1)</f>
        <v>9% Shangri-la Development Bank Debenture 2087</v>
      </c>
      <c r="N31" s="68">
        <f>IF(M31=1,"",VLOOKUP($M31,ListOfDebenture!$C:$AI,18,0))</f>
        <v>8</v>
      </c>
    </row>
    <row r="32" spans="12:14">
      <c r="L32" s="68">
        <v>31</v>
      </c>
      <c r="M32" s="68" t="str">
        <f>IFERROR(INDEX(ListOfDebenture!$C$3:$C$1048576,MATCH(L32,ListOfDebenture!$AE$3:$AE$1048576,0)),1)</f>
        <v>9.5% Manjushree Finance Limited Debenture 2085</v>
      </c>
      <c r="N32" s="68">
        <f>IF(M32=1,"",VLOOKUP($M32,ListOfDebenture!$C:$AI,18,0))</f>
        <v>6</v>
      </c>
    </row>
    <row r="33" spans="12:14">
      <c r="L33" s="68">
        <v>32</v>
      </c>
      <c r="M33" s="68" t="str">
        <f>IFERROR(INDEX(ListOfDebenture!$C$3:$C$1048576,MATCH(L33,ListOfDebenture!$AE$3:$AE$1048576,0)),1)</f>
        <v>12% Goodwill Finance Debenture 2083</v>
      </c>
      <c r="N33" s="68">
        <f>IF(M33=1,"",VLOOKUP($M33,ListOfDebenture!$C:$AI,18,0))</f>
        <v>4</v>
      </c>
    </row>
    <row r="34" spans="12:14">
      <c r="L34" s="68">
        <v>33</v>
      </c>
      <c r="M34" s="68" t="str">
        <f>IFERROR(INDEX(ListOfDebenture!$C$3:$C$1048576,MATCH(L34,ListOfDebenture!$AE$3:$AE$1048576,0)),1)</f>
        <v>10.30% Standard Chartered Bank Nepal Limited Debenture</v>
      </c>
      <c r="N34" s="68">
        <f>IF(M34=1,"",VLOOKUP($M34,ListOfDebenture!$C:$AI,18,0))</f>
        <v>5</v>
      </c>
    </row>
    <row r="35" spans="12:14">
      <c r="L35" s="68">
        <v>34</v>
      </c>
      <c r="M35" s="68" t="str">
        <f>IFERROR(INDEX(ListOfDebenture!$C$3:$C$1048576,MATCH(L35,ListOfDebenture!$AE$3:$AE$1048576,0)),1)</f>
        <v>9% Nepal SBI Bank Rinpatra 2089</v>
      </c>
      <c r="N35" s="68">
        <f>IF(M35=1,"",VLOOKUP($M35,ListOfDebenture!$C:$AI,18,0))</f>
        <v>10</v>
      </c>
    </row>
    <row r="36" spans="12:14">
      <c r="L36" s="68">
        <v>35</v>
      </c>
      <c r="M36" s="68" t="str">
        <f>IFERROR(INDEX(ListOfDebenture!$C$3:$C$1048576,MATCH(L36,ListOfDebenture!$AE$3:$AE$1048576,0)),1)</f>
        <v>10.25% NBBL Debenture 2085</v>
      </c>
      <c r="N36" s="68">
        <f>IF(M36=1,"",VLOOKUP($M36,ListOfDebenture!$C:$AI,18,0))</f>
        <v>6</v>
      </c>
    </row>
    <row r="37" spans="12:14">
      <c r="L37" s="68">
        <v>36</v>
      </c>
      <c r="M37" s="68" t="str">
        <f>IFERROR(INDEX(ListOfDebenture!$C$3:$C$1048576,MATCH(L37,ListOfDebenture!$AE$3:$AE$1048576,0)),1)</f>
        <v>Everest Bank Limited Rinpatra 2085</v>
      </c>
      <c r="N37" s="68">
        <f>IF(M37=1,"",VLOOKUP($M37,ListOfDebenture!$C:$AI,18,0))</f>
        <v>6</v>
      </c>
    </row>
    <row r="38" spans="12:14">
      <c r="L38" s="68">
        <v>37</v>
      </c>
      <c r="M38" s="68" t="str">
        <f>IFERROR(INDEX(ListOfDebenture!$C$3:$C$1048576,MATCH(L38,ListOfDebenture!$AE$3:$AE$1048576,0)),1)</f>
        <v>8.5% RBBL Debenture 2083</v>
      </c>
      <c r="N38" s="68">
        <f>IF(M38=1,"",VLOOKUP($M38,ListOfDebenture!$C:$AI,18,0))</f>
        <v>4</v>
      </c>
    </row>
    <row r="39" spans="12:14">
      <c r="L39" s="68">
        <v>38</v>
      </c>
      <c r="M39" s="68" t="str">
        <f>IFERROR(INDEX(ListOfDebenture!$C$3:$C$1048576,MATCH(L39,ListOfDebenture!$AE$3:$AE$1048576,0)),1)</f>
        <v>NMB Debenture 10.75% -2089/90</v>
      </c>
      <c r="N39" s="68">
        <f>IF(M39=1,"",VLOOKUP($M39,ListOfDebenture!$C:$AI,18,0))</f>
        <v>10</v>
      </c>
    </row>
    <row r="40" spans="12:14">
      <c r="L40" s="68">
        <v>39</v>
      </c>
      <c r="M40" s="68" t="str">
        <f>IFERROR(INDEX(ListOfDebenture!$C$3:$C$1048576,MATCH(L40,ListOfDebenture!$AE$3:$AE$1048576,0)),1)</f>
        <v>10% Himalayan Bank Ltd. Debenture 2083</v>
      </c>
      <c r="N40" s="68">
        <f>IF(M40=1,"",VLOOKUP($M40,ListOfDebenture!$C:$AI,18,0))</f>
        <v>3</v>
      </c>
    </row>
    <row r="41" spans="12:14">
      <c r="L41" s="68">
        <v>40</v>
      </c>
      <c r="M41" s="68" t="str">
        <f>IFERROR(INDEX(ListOfDebenture!$C$3:$C$1048576,MATCH(L41,ListOfDebenture!$AE$3:$AE$1048576,0)),1)</f>
        <v>10.25% NIC Asia Debenture 2083/84</v>
      </c>
      <c r="N41" s="68">
        <f>IF(M41=1,"",VLOOKUP($M41,ListOfDebenture!$C:$AI,18,0))</f>
        <v>3</v>
      </c>
    </row>
    <row r="42" spans="12:14">
      <c r="L42" s="68">
        <v>41</v>
      </c>
      <c r="M42" s="68" t="str">
        <f>IFERROR(INDEX(ListOfDebenture!$C$3:$C$1048576,MATCH(L42,ListOfDebenture!$AE$3:$AE$1048576,0)),1)</f>
        <v>10.25% Machhapuchhre Debenture 2085</v>
      </c>
      <c r="N42" s="68">
        <f>IF(M42=1,"",VLOOKUP($M42,ListOfDebenture!$C:$AI,18,0))</f>
        <v>6</v>
      </c>
    </row>
    <row r="43" spans="12:14">
      <c r="L43" s="68">
        <v>42</v>
      </c>
      <c r="M43" s="68" t="str">
        <f>IFERROR(INDEX(ListOfDebenture!$C$3:$C$1048576,MATCH(L43,ListOfDebenture!$AE$3:$AE$1048576,0)),1)</f>
        <v>10% Sanima Debenture 2085</v>
      </c>
      <c r="N43" s="68">
        <f>IF(M43=1,"",VLOOKUP($M43,ListOfDebenture!$C:$AI,18,0))</f>
        <v>6</v>
      </c>
    </row>
    <row r="44" spans="12:14">
      <c r="L44" s="68">
        <v>43</v>
      </c>
      <c r="M44" s="68" t="str">
        <f>IFERROR(INDEX(ListOfDebenture!$C$3:$C$1048576,MATCH(L44,ListOfDebenture!$AE$3:$AE$1048576,0)),1)</f>
        <v>10.15% Prime Debenture 2084</v>
      </c>
      <c r="N44" s="68">
        <f>IF(M44=1,"",VLOOKUP($M44,ListOfDebenture!$C:$AI,18,0))</f>
        <v>4</v>
      </c>
    </row>
    <row r="45" spans="12:14">
      <c r="L45" s="68">
        <v>44</v>
      </c>
      <c r="M45" s="68" t="str">
        <f>IFERROR(INDEX(ListOfDebenture!$C$3:$C$1048576,MATCH(L45,ListOfDebenture!$AE$3:$AE$1048576,0)),1)</f>
        <v>10% NIC Asia Debenture 2085/86</v>
      </c>
      <c r="N45" s="68">
        <f>IF(M45=1,"",VLOOKUP($M45,ListOfDebenture!$C:$AI,18,0))</f>
        <v>6</v>
      </c>
    </row>
    <row r="46" spans="12:14">
      <c r="L46" s="68">
        <v>45</v>
      </c>
      <c r="M46" s="68" t="str">
        <f>IFERROR(INDEX(ListOfDebenture!$C$3:$C$1048576,MATCH(L46,ListOfDebenture!$AE$3:$AE$1048576,0)),1)</f>
        <v>10.5% HBL Debenture 2086</v>
      </c>
      <c r="N46" s="68">
        <f>IF(M46=1,"",VLOOKUP($M46,ListOfDebenture!$C:$AI,18,0))</f>
        <v>6</v>
      </c>
    </row>
    <row r="47" spans="12:14">
      <c r="L47" s="68">
        <v>46</v>
      </c>
      <c r="M47" s="68" t="str">
        <f>IFERROR(INDEX(ListOfDebenture!$C$3:$C$1048576,MATCH(L47,ListOfDebenture!$AE$3:$AE$1048576,0)),1)</f>
        <v>NIC ASIA Bank Rinpatra 2088</v>
      </c>
      <c r="N47" s="68">
        <f>IF(M47=1,"",VLOOKUP($M47,ListOfDebenture!$C:$AI,18,0))</f>
        <v>8</v>
      </c>
    </row>
    <row r="48" spans="12:14">
      <c r="L48" s="68">
        <v>47</v>
      </c>
      <c r="M48" s="68" t="str">
        <f>IFERROR(INDEX(ListOfDebenture!$C$3:$C$1048576,MATCH(L48,ListOfDebenture!$AE$3:$AE$1048576,0)),1)</f>
        <v>10.25% Sanima Debenture 2089</v>
      </c>
      <c r="N48" s="68">
        <f>IF(M48=1,"",VLOOKUP($M48,ListOfDebenture!$C:$AI,18,0))</f>
        <v>9</v>
      </c>
    </row>
    <row r="49" spans="12:14">
      <c r="L49" s="68">
        <v>48</v>
      </c>
      <c r="M49" s="68" t="str">
        <f>IFERROR(INDEX(ListOfDebenture!$C$3:$C$1048576,MATCH(L49,ListOfDebenture!$AE$3:$AE$1048576,0)),1)</f>
        <v>10.25% SBL Debenture 2083</v>
      </c>
      <c r="N49" s="68">
        <f>IF(M49=1,"",VLOOKUP($M49,ListOfDebenture!$C:$AI,18,0))</f>
        <v>3</v>
      </c>
    </row>
    <row r="50" spans="12:14">
      <c r="L50" s="68">
        <v>49</v>
      </c>
      <c r="M50" s="68" t="str">
        <f>IFERROR(INDEX(ListOfDebenture!$C$3:$C$1048576,MATCH(L50,ListOfDebenture!$AE$3:$AE$1048576,0)),1)</f>
        <v>10.75 % SBL Debenture 2089</v>
      </c>
      <c r="N50" s="68">
        <f>IF(M50=1,"",VLOOKUP($M50,ListOfDebenture!$C:$AI,18,0))</f>
        <v>9</v>
      </c>
    </row>
    <row r="51" spans="12:14">
      <c r="L51" s="68">
        <v>50</v>
      </c>
      <c r="M51" s="68" t="str">
        <f>IFERROR(INDEX(ListOfDebenture!$C$3:$C$1048576,MATCH(L51,ListOfDebenture!$AE$3:$AE$1048576,0)),1)</f>
        <v>BOK Debenture 2086 "KA"</v>
      </c>
      <c r="N51" s="68">
        <f>IF(M51=1,"",VLOOKUP($M51,ListOfDebenture!$C:$AI,18,0))</f>
        <v>6</v>
      </c>
    </row>
  </sheetData>
  <mergeCells count="1">
    <mergeCell ref="L1:N1"/>
  </mergeCell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1B80C-0241-4204-972B-BFF5B91A26C7}">
  <sheetPr codeName="Sheet9"/>
  <dimension ref="A1:E251"/>
  <sheetViews>
    <sheetView workbookViewId="0">
      <pane xSplit="1" ySplit="1" topLeftCell="B2" activePane="bottomRight" state="frozen"/>
      <selection pane="topRight" activeCell="B1" sqref="B1"/>
      <selection pane="bottomLeft" activeCell="A2" sqref="A2"/>
      <selection pane="bottomRight" activeCell="C5" sqref="C5"/>
    </sheetView>
  </sheetViews>
  <sheetFormatPr defaultColWidth="6.42578125" defaultRowHeight="15"/>
  <cols>
    <col min="1" max="1" width="13.5703125" style="159" bestFit="1" customWidth="1"/>
    <col min="2" max="2" width="13" style="159" bestFit="1" customWidth="1"/>
    <col min="3" max="4" width="19.42578125" style="159" bestFit="1" customWidth="1"/>
    <col min="5" max="5" width="16.140625" style="159" bestFit="1" customWidth="1"/>
    <col min="6" max="6" width="6.42578125" style="159"/>
    <col min="7" max="7" width="12" style="159" bestFit="1" customWidth="1"/>
    <col min="8" max="16384" width="6.42578125" style="159"/>
  </cols>
  <sheetData>
    <row r="1" spans="1:5" s="164" customFormat="1" ht="45">
      <c r="A1" s="163" t="s">
        <v>53</v>
      </c>
      <c r="B1" s="163" t="s">
        <v>51</v>
      </c>
      <c r="C1" s="163" t="s">
        <v>1908</v>
      </c>
      <c r="D1" s="163" t="s">
        <v>1910</v>
      </c>
      <c r="E1" s="163" t="s">
        <v>1909</v>
      </c>
    </row>
    <row r="2" spans="1:5">
      <c r="A2" s="160">
        <f>ROWS($A$1:A1)</f>
        <v>1</v>
      </c>
      <c r="B2" s="161" t="s">
        <v>11</v>
      </c>
      <c r="C2" s="161" t="s">
        <v>11</v>
      </c>
      <c r="D2" s="161" t="s">
        <v>188</v>
      </c>
      <c r="E2" s="162" t="s">
        <v>1911</v>
      </c>
    </row>
    <row r="3" spans="1:5">
      <c r="A3" s="160">
        <f>ROWS($A$1:A2)</f>
        <v>2</v>
      </c>
      <c r="B3" s="161" t="s">
        <v>12</v>
      </c>
      <c r="C3" s="161" t="s">
        <v>188</v>
      </c>
      <c r="D3" s="161" t="s">
        <v>189</v>
      </c>
      <c r="E3" s="162" t="s">
        <v>1912</v>
      </c>
    </row>
    <row r="4" spans="1:5">
      <c r="A4" s="160">
        <f>ROWS($A$1:A3)</f>
        <v>3</v>
      </c>
      <c r="B4" s="160" t="str">
        <f>LEFT(B2,LEN(B2)-4)&amp;RIGHT(B2,4)+1</f>
        <v>1 Shrawan 2077</v>
      </c>
      <c r="C4" s="161" t="s">
        <v>12</v>
      </c>
      <c r="D4" s="160" t="str">
        <f>LEFT(D2,LEN(D2)-4)&amp;RIGHT(D2,4)+1</f>
        <v>1 Kartik 2077</v>
      </c>
      <c r="E4" s="160" t="str">
        <f>LEFT(E2,LEN(E2)-4)&amp;RIGHT(E2,4)+1</f>
        <v>1st July 2020</v>
      </c>
    </row>
    <row r="5" spans="1:5">
      <c r="A5" s="160">
        <f>ROWS($A$1:A4)</f>
        <v>4</v>
      </c>
      <c r="B5" s="160" t="str">
        <f t="shared" ref="B5:B68" si="0">LEFT(B3,LEN(B3)-4)&amp;RIGHT(B3,4)+1</f>
        <v>1 Magh 2077</v>
      </c>
      <c r="C5" s="161" t="s">
        <v>189</v>
      </c>
      <c r="D5" s="160" t="str">
        <f>LEFT(D3,LEN(D3)-4)&amp;RIGHT(D3,4)+1</f>
        <v>1 Baishakh 2078</v>
      </c>
      <c r="E5" s="160" t="str">
        <f t="shared" ref="E5:E68" si="1">LEFT(E3,LEN(E3)-4)&amp;RIGHT(E3,4)+1</f>
        <v>1st January 2021</v>
      </c>
    </row>
    <row r="6" spans="1:5">
      <c r="A6" s="160">
        <f>ROWS($A$1:A5)</f>
        <v>5</v>
      </c>
      <c r="B6" s="160" t="str">
        <f t="shared" si="0"/>
        <v>1 Shrawan 2078</v>
      </c>
      <c r="C6" s="160" t="str">
        <f>LEFT(C2,LEN(C2)-4)&amp;RIGHT(C2,4)+1</f>
        <v>1 Shrawan 2077</v>
      </c>
      <c r="D6" s="160" t="str">
        <f t="shared" ref="D6:E69" si="2">LEFT(D4,LEN(D4)-4)&amp;RIGHT(D4,4)+1</f>
        <v>1 Kartik 2078</v>
      </c>
      <c r="E6" s="160" t="str">
        <f t="shared" si="1"/>
        <v>1st July 2021</v>
      </c>
    </row>
    <row r="7" spans="1:5">
      <c r="A7" s="160">
        <f>ROWS($A$1:A6)</f>
        <v>6</v>
      </c>
      <c r="B7" s="160" t="str">
        <f t="shared" si="0"/>
        <v>1 Magh 2078</v>
      </c>
      <c r="C7" s="160" t="str">
        <f>LEFT(C3,LEN(C3)-4)&amp;RIGHT(C3,4)+1</f>
        <v>1 Kartik 2077</v>
      </c>
      <c r="D7" s="160" t="str">
        <f t="shared" si="2"/>
        <v>1 Baishakh 2079</v>
      </c>
      <c r="E7" s="160" t="str">
        <f t="shared" si="1"/>
        <v>1st January 2022</v>
      </c>
    </row>
    <row r="8" spans="1:5">
      <c r="A8" s="160">
        <f>ROWS($A$1:A7)</f>
        <v>7</v>
      </c>
      <c r="B8" s="160" t="str">
        <f t="shared" si="0"/>
        <v>1 Shrawan 2079</v>
      </c>
      <c r="C8" s="160" t="str">
        <f t="shared" ref="C8:C71" si="3">LEFT(C4,LEN(C4)-4)&amp;RIGHT(C4,4)+1</f>
        <v>1 Magh 2077</v>
      </c>
      <c r="D8" s="160" t="str">
        <f t="shared" si="2"/>
        <v>1 Kartik 2079</v>
      </c>
      <c r="E8" s="160" t="str">
        <f t="shared" si="1"/>
        <v>1st July 2022</v>
      </c>
    </row>
    <row r="9" spans="1:5">
      <c r="A9" s="160">
        <f>ROWS($A$1:A8)</f>
        <v>8</v>
      </c>
      <c r="B9" s="160" t="str">
        <f t="shared" si="0"/>
        <v>1 Magh 2079</v>
      </c>
      <c r="C9" s="160" t="str">
        <f t="shared" si="3"/>
        <v>1 Baishakh 2078</v>
      </c>
      <c r="D9" s="160" t="str">
        <f t="shared" si="2"/>
        <v>1 Baishakh 2080</v>
      </c>
      <c r="E9" s="160" t="str">
        <f t="shared" si="1"/>
        <v>1st January 2023</v>
      </c>
    </row>
    <row r="10" spans="1:5">
      <c r="A10" s="160">
        <f>ROWS($A$1:A9)</f>
        <v>9</v>
      </c>
      <c r="B10" s="160" t="str">
        <f t="shared" si="0"/>
        <v>1 Shrawan 2080</v>
      </c>
      <c r="C10" s="160" t="str">
        <f t="shared" si="3"/>
        <v>1 Shrawan 2078</v>
      </c>
      <c r="D10" s="160" t="str">
        <f t="shared" si="2"/>
        <v>1 Kartik 2080</v>
      </c>
      <c r="E10" s="160" t="str">
        <f t="shared" si="1"/>
        <v>1st July 2023</v>
      </c>
    </row>
    <row r="11" spans="1:5">
      <c r="A11" s="160">
        <f>ROWS($A$1:A10)</f>
        <v>10</v>
      </c>
      <c r="B11" s="160" t="str">
        <f t="shared" si="0"/>
        <v>1 Magh 2080</v>
      </c>
      <c r="C11" s="160" t="str">
        <f t="shared" si="3"/>
        <v>1 Kartik 2078</v>
      </c>
      <c r="D11" s="160" t="str">
        <f t="shared" si="2"/>
        <v>1 Baishakh 2081</v>
      </c>
      <c r="E11" s="160" t="str">
        <f t="shared" si="1"/>
        <v>1st January 2024</v>
      </c>
    </row>
    <row r="12" spans="1:5">
      <c r="A12" s="160">
        <f>ROWS($A$1:A11)</f>
        <v>11</v>
      </c>
      <c r="B12" s="160" t="str">
        <f t="shared" si="0"/>
        <v>1 Shrawan 2081</v>
      </c>
      <c r="C12" s="160" t="str">
        <f t="shared" si="3"/>
        <v>1 Magh 2078</v>
      </c>
      <c r="D12" s="160" t="str">
        <f t="shared" si="2"/>
        <v>1 Kartik 2081</v>
      </c>
      <c r="E12" s="160" t="str">
        <f t="shared" si="1"/>
        <v>1st July 2024</v>
      </c>
    </row>
    <row r="13" spans="1:5">
      <c r="A13" s="160">
        <f>ROWS($A$1:A12)</f>
        <v>12</v>
      </c>
      <c r="B13" s="160" t="str">
        <f t="shared" si="0"/>
        <v>1 Magh 2081</v>
      </c>
      <c r="C13" s="160" t="str">
        <f t="shared" si="3"/>
        <v>1 Baishakh 2079</v>
      </c>
      <c r="D13" s="160" t="str">
        <f t="shared" si="2"/>
        <v>1 Baishakh 2082</v>
      </c>
      <c r="E13" s="160" t="str">
        <f t="shared" si="1"/>
        <v>1st January 2025</v>
      </c>
    </row>
    <row r="14" spans="1:5">
      <c r="A14" s="160">
        <f>ROWS($A$1:A13)</f>
        <v>13</v>
      </c>
      <c r="B14" s="160" t="str">
        <f t="shared" si="0"/>
        <v>1 Shrawan 2082</v>
      </c>
      <c r="C14" s="160" t="str">
        <f t="shared" si="3"/>
        <v>1 Shrawan 2079</v>
      </c>
      <c r="D14" s="160" t="str">
        <f t="shared" si="2"/>
        <v>1 Kartik 2082</v>
      </c>
      <c r="E14" s="160" t="str">
        <f t="shared" si="1"/>
        <v>1st July 2025</v>
      </c>
    </row>
    <row r="15" spans="1:5">
      <c r="A15" s="160">
        <f>ROWS($A$1:A14)</f>
        <v>14</v>
      </c>
      <c r="B15" s="160" t="str">
        <f t="shared" si="0"/>
        <v>1 Magh 2082</v>
      </c>
      <c r="C15" s="160" t="str">
        <f t="shared" si="3"/>
        <v>1 Kartik 2079</v>
      </c>
      <c r="D15" s="160" t="str">
        <f t="shared" si="2"/>
        <v>1 Baishakh 2083</v>
      </c>
      <c r="E15" s="160" t="str">
        <f t="shared" si="1"/>
        <v>1st January 2026</v>
      </c>
    </row>
    <row r="16" spans="1:5">
      <c r="A16" s="160">
        <f>ROWS($A$1:A15)</f>
        <v>15</v>
      </c>
      <c r="B16" s="160" t="str">
        <f t="shared" si="0"/>
        <v>1 Shrawan 2083</v>
      </c>
      <c r="C16" s="160" t="str">
        <f t="shared" si="3"/>
        <v>1 Magh 2079</v>
      </c>
      <c r="D16" s="160" t="str">
        <f t="shared" si="2"/>
        <v>1 Kartik 2083</v>
      </c>
      <c r="E16" s="160" t="str">
        <f t="shared" si="1"/>
        <v>1st July 2026</v>
      </c>
    </row>
    <row r="17" spans="1:5">
      <c r="A17" s="160">
        <f>ROWS($A$1:A16)</f>
        <v>16</v>
      </c>
      <c r="B17" s="160" t="str">
        <f t="shared" si="0"/>
        <v>1 Magh 2083</v>
      </c>
      <c r="C17" s="160" t="str">
        <f t="shared" si="3"/>
        <v>1 Baishakh 2080</v>
      </c>
      <c r="D17" s="160" t="str">
        <f t="shared" si="2"/>
        <v>1 Baishakh 2084</v>
      </c>
      <c r="E17" s="160" t="str">
        <f t="shared" si="1"/>
        <v>1st January 2027</v>
      </c>
    </row>
    <row r="18" spans="1:5">
      <c r="A18" s="160">
        <f>ROWS($A$1:A17)</f>
        <v>17</v>
      </c>
      <c r="B18" s="160" t="str">
        <f t="shared" si="0"/>
        <v>1 Shrawan 2084</v>
      </c>
      <c r="C18" s="160" t="str">
        <f t="shared" si="3"/>
        <v>1 Shrawan 2080</v>
      </c>
      <c r="D18" s="160" t="str">
        <f t="shared" si="2"/>
        <v>1 Kartik 2084</v>
      </c>
      <c r="E18" s="160" t="str">
        <f t="shared" si="1"/>
        <v>1st July 2027</v>
      </c>
    </row>
    <row r="19" spans="1:5">
      <c r="A19" s="160">
        <f>ROWS($A$1:A18)</f>
        <v>18</v>
      </c>
      <c r="B19" s="160" t="str">
        <f t="shared" si="0"/>
        <v>1 Magh 2084</v>
      </c>
      <c r="C19" s="160" t="str">
        <f t="shared" si="3"/>
        <v>1 Kartik 2080</v>
      </c>
      <c r="D19" s="160" t="str">
        <f t="shared" si="2"/>
        <v>1 Baishakh 2085</v>
      </c>
      <c r="E19" s="160" t="str">
        <f t="shared" si="1"/>
        <v>1st January 2028</v>
      </c>
    </row>
    <row r="20" spans="1:5">
      <c r="A20" s="160">
        <f>ROWS($A$1:A19)</f>
        <v>19</v>
      </c>
      <c r="B20" s="160" t="str">
        <f t="shared" si="0"/>
        <v>1 Shrawan 2085</v>
      </c>
      <c r="C20" s="160" t="str">
        <f t="shared" si="3"/>
        <v>1 Magh 2080</v>
      </c>
      <c r="D20" s="160" t="str">
        <f t="shared" si="2"/>
        <v>1 Kartik 2085</v>
      </c>
      <c r="E20" s="160" t="str">
        <f t="shared" si="1"/>
        <v>1st July 2028</v>
      </c>
    </row>
    <row r="21" spans="1:5">
      <c r="A21" s="160">
        <f>ROWS($A$1:A20)</f>
        <v>20</v>
      </c>
      <c r="B21" s="160" t="str">
        <f t="shared" si="0"/>
        <v>1 Magh 2085</v>
      </c>
      <c r="C21" s="160" t="str">
        <f t="shared" si="3"/>
        <v>1 Baishakh 2081</v>
      </c>
      <c r="D21" s="160" t="str">
        <f t="shared" si="2"/>
        <v>1 Baishakh 2086</v>
      </c>
      <c r="E21" s="160" t="str">
        <f t="shared" si="1"/>
        <v>1st January 2029</v>
      </c>
    </row>
    <row r="22" spans="1:5">
      <c r="A22" s="160">
        <f>ROWS($A$1:A21)</f>
        <v>21</v>
      </c>
      <c r="B22" s="160" t="str">
        <f t="shared" si="0"/>
        <v>1 Shrawan 2086</v>
      </c>
      <c r="C22" s="160" t="str">
        <f t="shared" si="3"/>
        <v>1 Shrawan 2081</v>
      </c>
      <c r="D22" s="160" t="str">
        <f t="shared" si="2"/>
        <v>1 Kartik 2086</v>
      </c>
      <c r="E22" s="160" t="str">
        <f t="shared" si="1"/>
        <v>1st July 2029</v>
      </c>
    </row>
    <row r="23" spans="1:5">
      <c r="A23" s="160">
        <f>ROWS($A$1:A22)</f>
        <v>22</v>
      </c>
      <c r="B23" s="160" t="str">
        <f t="shared" si="0"/>
        <v>1 Magh 2086</v>
      </c>
      <c r="C23" s="160" t="str">
        <f t="shared" si="3"/>
        <v>1 Kartik 2081</v>
      </c>
      <c r="D23" s="160" t="str">
        <f t="shared" si="2"/>
        <v>1 Baishakh 2087</v>
      </c>
      <c r="E23" s="160" t="str">
        <f t="shared" si="1"/>
        <v>1st January 2030</v>
      </c>
    </row>
    <row r="24" spans="1:5">
      <c r="A24" s="160">
        <f>ROWS($A$1:A23)</f>
        <v>23</v>
      </c>
      <c r="B24" s="160" t="str">
        <f t="shared" si="0"/>
        <v>1 Shrawan 2087</v>
      </c>
      <c r="C24" s="160" t="str">
        <f t="shared" si="3"/>
        <v>1 Magh 2081</v>
      </c>
      <c r="D24" s="160" t="str">
        <f t="shared" si="2"/>
        <v>1 Kartik 2087</v>
      </c>
      <c r="E24" s="160" t="str">
        <f t="shared" si="1"/>
        <v>1st July 2030</v>
      </c>
    </row>
    <row r="25" spans="1:5">
      <c r="A25" s="160">
        <f>ROWS($A$1:A24)</f>
        <v>24</v>
      </c>
      <c r="B25" s="160" t="str">
        <f t="shared" si="0"/>
        <v>1 Magh 2087</v>
      </c>
      <c r="C25" s="160" t="str">
        <f t="shared" si="3"/>
        <v>1 Baishakh 2082</v>
      </c>
      <c r="D25" s="160" t="str">
        <f t="shared" si="2"/>
        <v>1 Baishakh 2088</v>
      </c>
      <c r="E25" s="160" t="str">
        <f t="shared" si="1"/>
        <v>1st January 2031</v>
      </c>
    </row>
    <row r="26" spans="1:5">
      <c r="A26" s="160">
        <f>ROWS($A$1:A25)</f>
        <v>25</v>
      </c>
      <c r="B26" s="160" t="str">
        <f t="shared" si="0"/>
        <v>1 Shrawan 2088</v>
      </c>
      <c r="C26" s="160" t="str">
        <f t="shared" si="3"/>
        <v>1 Shrawan 2082</v>
      </c>
      <c r="D26" s="160" t="str">
        <f t="shared" si="2"/>
        <v>1 Kartik 2088</v>
      </c>
      <c r="E26" s="160" t="str">
        <f t="shared" si="1"/>
        <v>1st July 2031</v>
      </c>
    </row>
    <row r="27" spans="1:5">
      <c r="A27" s="160">
        <f>ROWS($A$1:A26)</f>
        <v>26</v>
      </c>
      <c r="B27" s="160" t="str">
        <f t="shared" si="0"/>
        <v>1 Magh 2088</v>
      </c>
      <c r="C27" s="160" t="str">
        <f t="shared" si="3"/>
        <v>1 Kartik 2082</v>
      </c>
      <c r="D27" s="160" t="str">
        <f t="shared" si="2"/>
        <v>1 Baishakh 2089</v>
      </c>
      <c r="E27" s="160" t="str">
        <f t="shared" si="1"/>
        <v>1st January 2032</v>
      </c>
    </row>
    <row r="28" spans="1:5">
      <c r="A28" s="160">
        <f>ROWS($A$1:A27)</f>
        <v>27</v>
      </c>
      <c r="B28" s="160" t="str">
        <f t="shared" si="0"/>
        <v>1 Shrawan 2089</v>
      </c>
      <c r="C28" s="160" t="str">
        <f t="shared" si="3"/>
        <v>1 Magh 2082</v>
      </c>
      <c r="D28" s="160" t="str">
        <f t="shared" si="2"/>
        <v>1 Kartik 2089</v>
      </c>
      <c r="E28" s="160" t="str">
        <f t="shared" si="1"/>
        <v>1st July 2032</v>
      </c>
    </row>
    <row r="29" spans="1:5">
      <c r="A29" s="160">
        <f>ROWS($A$1:A28)</f>
        <v>28</v>
      </c>
      <c r="B29" s="160" t="str">
        <f t="shared" si="0"/>
        <v>1 Magh 2089</v>
      </c>
      <c r="C29" s="160" t="str">
        <f t="shared" si="3"/>
        <v>1 Baishakh 2083</v>
      </c>
      <c r="D29" s="160" t="str">
        <f t="shared" si="2"/>
        <v>1 Baishakh 2090</v>
      </c>
      <c r="E29" s="160" t="str">
        <f t="shared" si="1"/>
        <v>1st January 2033</v>
      </c>
    </row>
    <row r="30" spans="1:5">
      <c r="A30" s="160">
        <f>ROWS($A$1:A29)</f>
        <v>29</v>
      </c>
      <c r="B30" s="160" t="str">
        <f t="shared" si="0"/>
        <v>1 Shrawan 2090</v>
      </c>
      <c r="C30" s="160" t="str">
        <f t="shared" si="3"/>
        <v>1 Shrawan 2083</v>
      </c>
      <c r="D30" s="160" t="str">
        <f t="shared" si="2"/>
        <v>1 Kartik 2090</v>
      </c>
      <c r="E30" s="160" t="str">
        <f t="shared" si="1"/>
        <v>1st July 2033</v>
      </c>
    </row>
    <row r="31" spans="1:5">
      <c r="A31" s="160">
        <f>ROWS($A$1:A30)</f>
        <v>30</v>
      </c>
      <c r="B31" s="160" t="str">
        <f t="shared" si="0"/>
        <v>1 Magh 2090</v>
      </c>
      <c r="C31" s="160" t="str">
        <f t="shared" si="3"/>
        <v>1 Kartik 2083</v>
      </c>
      <c r="D31" s="160" t="str">
        <f t="shared" si="2"/>
        <v>1 Baishakh 2091</v>
      </c>
      <c r="E31" s="160" t="str">
        <f t="shared" si="1"/>
        <v>1st January 2034</v>
      </c>
    </row>
    <row r="32" spans="1:5">
      <c r="A32" s="160">
        <f>ROWS($A$1:A31)</f>
        <v>31</v>
      </c>
      <c r="B32" s="160" t="str">
        <f t="shared" si="0"/>
        <v>1 Shrawan 2091</v>
      </c>
      <c r="C32" s="160" t="str">
        <f t="shared" si="3"/>
        <v>1 Magh 2083</v>
      </c>
      <c r="D32" s="160" t="str">
        <f t="shared" si="2"/>
        <v>1 Kartik 2091</v>
      </c>
      <c r="E32" s="160" t="str">
        <f t="shared" si="1"/>
        <v>1st July 2034</v>
      </c>
    </row>
    <row r="33" spans="1:5">
      <c r="A33" s="160">
        <f>ROWS($A$1:A32)</f>
        <v>32</v>
      </c>
      <c r="B33" s="160" t="str">
        <f t="shared" si="0"/>
        <v>1 Magh 2091</v>
      </c>
      <c r="C33" s="160" t="str">
        <f t="shared" si="3"/>
        <v>1 Baishakh 2084</v>
      </c>
      <c r="D33" s="160" t="str">
        <f t="shared" si="2"/>
        <v>1 Baishakh 2092</v>
      </c>
      <c r="E33" s="160" t="str">
        <f t="shared" si="1"/>
        <v>1st January 2035</v>
      </c>
    </row>
    <row r="34" spans="1:5">
      <c r="A34" s="160">
        <f>ROWS($A$1:A33)</f>
        <v>33</v>
      </c>
      <c r="B34" s="160" t="str">
        <f t="shared" si="0"/>
        <v>1 Shrawan 2092</v>
      </c>
      <c r="C34" s="160" t="str">
        <f t="shared" si="3"/>
        <v>1 Shrawan 2084</v>
      </c>
      <c r="D34" s="160" t="str">
        <f t="shared" si="2"/>
        <v>1 Kartik 2092</v>
      </c>
      <c r="E34" s="160" t="str">
        <f t="shared" si="1"/>
        <v>1st July 2035</v>
      </c>
    </row>
    <row r="35" spans="1:5">
      <c r="A35" s="160">
        <f>ROWS($A$1:A34)</f>
        <v>34</v>
      </c>
      <c r="B35" s="160" t="str">
        <f t="shared" si="0"/>
        <v>1 Magh 2092</v>
      </c>
      <c r="C35" s="160" t="str">
        <f t="shared" si="3"/>
        <v>1 Kartik 2084</v>
      </c>
      <c r="D35" s="160" t="str">
        <f t="shared" si="2"/>
        <v>1 Baishakh 2093</v>
      </c>
      <c r="E35" s="160" t="str">
        <f t="shared" si="1"/>
        <v>1st January 2036</v>
      </c>
    </row>
    <row r="36" spans="1:5">
      <c r="A36" s="160">
        <f>ROWS($A$1:A35)</f>
        <v>35</v>
      </c>
      <c r="B36" s="160" t="str">
        <f t="shared" si="0"/>
        <v>1 Shrawan 2093</v>
      </c>
      <c r="C36" s="160" t="str">
        <f t="shared" si="3"/>
        <v>1 Magh 2084</v>
      </c>
      <c r="D36" s="160" t="str">
        <f t="shared" si="2"/>
        <v>1 Kartik 2093</v>
      </c>
      <c r="E36" s="160" t="str">
        <f t="shared" si="1"/>
        <v>1st July 2036</v>
      </c>
    </row>
    <row r="37" spans="1:5">
      <c r="A37" s="160">
        <f>ROWS($A$1:A36)</f>
        <v>36</v>
      </c>
      <c r="B37" s="160" t="str">
        <f t="shared" si="0"/>
        <v>1 Magh 2093</v>
      </c>
      <c r="C37" s="160" t="str">
        <f t="shared" si="3"/>
        <v>1 Baishakh 2085</v>
      </c>
      <c r="D37" s="160" t="str">
        <f t="shared" si="2"/>
        <v>1 Baishakh 2094</v>
      </c>
      <c r="E37" s="160" t="str">
        <f t="shared" si="1"/>
        <v>1st January 2037</v>
      </c>
    </row>
    <row r="38" spans="1:5">
      <c r="A38" s="160">
        <f>ROWS($A$1:A37)</f>
        <v>37</v>
      </c>
      <c r="B38" s="160" t="str">
        <f t="shared" si="0"/>
        <v>1 Shrawan 2094</v>
      </c>
      <c r="C38" s="160" t="str">
        <f t="shared" si="3"/>
        <v>1 Shrawan 2085</v>
      </c>
      <c r="D38" s="160" t="str">
        <f t="shared" si="2"/>
        <v>1 Kartik 2094</v>
      </c>
      <c r="E38" s="160" t="str">
        <f t="shared" si="1"/>
        <v>1st July 2037</v>
      </c>
    </row>
    <row r="39" spans="1:5">
      <c r="A39" s="160">
        <f>ROWS($A$1:A38)</f>
        <v>38</v>
      </c>
      <c r="B39" s="160" t="str">
        <f t="shared" si="0"/>
        <v>1 Magh 2094</v>
      </c>
      <c r="C39" s="160" t="str">
        <f t="shared" si="3"/>
        <v>1 Kartik 2085</v>
      </c>
      <c r="D39" s="160" t="str">
        <f t="shared" si="2"/>
        <v>1 Baishakh 2095</v>
      </c>
      <c r="E39" s="160" t="str">
        <f t="shared" si="1"/>
        <v>1st January 2038</v>
      </c>
    </row>
    <row r="40" spans="1:5">
      <c r="A40" s="160">
        <f>ROWS($A$1:A39)</f>
        <v>39</v>
      </c>
      <c r="B40" s="160" t="str">
        <f t="shared" si="0"/>
        <v>1 Shrawan 2095</v>
      </c>
      <c r="C40" s="160" t="str">
        <f t="shared" si="3"/>
        <v>1 Magh 2085</v>
      </c>
      <c r="D40" s="160" t="str">
        <f t="shared" si="2"/>
        <v>1 Kartik 2095</v>
      </c>
      <c r="E40" s="160" t="str">
        <f t="shared" si="1"/>
        <v>1st July 2038</v>
      </c>
    </row>
    <row r="41" spans="1:5">
      <c r="A41" s="160">
        <f>ROWS($A$1:A40)</f>
        <v>40</v>
      </c>
      <c r="B41" s="160" t="str">
        <f t="shared" si="0"/>
        <v>1 Magh 2095</v>
      </c>
      <c r="C41" s="160" t="str">
        <f t="shared" si="3"/>
        <v>1 Baishakh 2086</v>
      </c>
      <c r="D41" s="160" t="str">
        <f t="shared" si="2"/>
        <v>1 Baishakh 2096</v>
      </c>
      <c r="E41" s="160" t="str">
        <f t="shared" si="1"/>
        <v>1st January 2039</v>
      </c>
    </row>
    <row r="42" spans="1:5">
      <c r="A42" s="160">
        <f>ROWS($A$1:A41)</f>
        <v>41</v>
      </c>
      <c r="B42" s="160" t="str">
        <f t="shared" si="0"/>
        <v>1 Shrawan 2096</v>
      </c>
      <c r="C42" s="160" t="str">
        <f t="shared" si="3"/>
        <v>1 Shrawan 2086</v>
      </c>
      <c r="D42" s="160" t="str">
        <f t="shared" si="2"/>
        <v>1 Kartik 2096</v>
      </c>
      <c r="E42" s="160" t="str">
        <f t="shared" si="1"/>
        <v>1st July 2039</v>
      </c>
    </row>
    <row r="43" spans="1:5">
      <c r="A43" s="160">
        <f>ROWS($A$1:A42)</f>
        <v>42</v>
      </c>
      <c r="B43" s="160" t="str">
        <f t="shared" si="0"/>
        <v>1 Magh 2096</v>
      </c>
      <c r="C43" s="160" t="str">
        <f t="shared" si="3"/>
        <v>1 Kartik 2086</v>
      </c>
      <c r="D43" s="160" t="str">
        <f t="shared" si="2"/>
        <v>1 Baishakh 2097</v>
      </c>
      <c r="E43" s="160" t="str">
        <f t="shared" si="1"/>
        <v>1st January 2040</v>
      </c>
    </row>
    <row r="44" spans="1:5">
      <c r="A44" s="160">
        <f>ROWS($A$1:A43)</f>
        <v>43</v>
      </c>
      <c r="B44" s="160" t="str">
        <f t="shared" si="0"/>
        <v>1 Shrawan 2097</v>
      </c>
      <c r="C44" s="160" t="str">
        <f t="shared" si="3"/>
        <v>1 Magh 2086</v>
      </c>
      <c r="D44" s="160" t="str">
        <f t="shared" si="2"/>
        <v>1 Kartik 2097</v>
      </c>
      <c r="E44" s="160" t="str">
        <f t="shared" si="1"/>
        <v>1st July 2040</v>
      </c>
    </row>
    <row r="45" spans="1:5">
      <c r="A45" s="160">
        <f>ROWS($A$1:A44)</f>
        <v>44</v>
      </c>
      <c r="B45" s="160" t="str">
        <f t="shared" si="0"/>
        <v>1 Magh 2097</v>
      </c>
      <c r="C45" s="160" t="str">
        <f t="shared" si="3"/>
        <v>1 Baishakh 2087</v>
      </c>
      <c r="D45" s="160" t="str">
        <f t="shared" si="2"/>
        <v>1 Baishakh 2098</v>
      </c>
      <c r="E45" s="160" t="str">
        <f t="shared" si="1"/>
        <v>1st January 2041</v>
      </c>
    </row>
    <row r="46" spans="1:5">
      <c r="A46" s="160">
        <f>ROWS($A$1:A45)</f>
        <v>45</v>
      </c>
      <c r="B46" s="160" t="str">
        <f t="shared" si="0"/>
        <v>1 Shrawan 2098</v>
      </c>
      <c r="C46" s="160" t="str">
        <f t="shared" si="3"/>
        <v>1 Shrawan 2087</v>
      </c>
      <c r="D46" s="160" t="str">
        <f t="shared" si="2"/>
        <v>1 Kartik 2098</v>
      </c>
      <c r="E46" s="160" t="str">
        <f t="shared" si="1"/>
        <v>1st July 2041</v>
      </c>
    </row>
    <row r="47" spans="1:5">
      <c r="A47" s="160">
        <f>ROWS($A$1:A46)</f>
        <v>46</v>
      </c>
      <c r="B47" s="160" t="str">
        <f t="shared" si="0"/>
        <v>1 Magh 2098</v>
      </c>
      <c r="C47" s="160" t="str">
        <f t="shared" si="3"/>
        <v>1 Kartik 2087</v>
      </c>
      <c r="D47" s="160" t="str">
        <f t="shared" si="2"/>
        <v>1 Baishakh 2099</v>
      </c>
      <c r="E47" s="160" t="str">
        <f t="shared" si="1"/>
        <v>1st January 2042</v>
      </c>
    </row>
    <row r="48" spans="1:5">
      <c r="A48" s="160">
        <f>ROWS($A$1:A47)</f>
        <v>47</v>
      </c>
      <c r="B48" s="160" t="str">
        <f t="shared" si="0"/>
        <v>1 Shrawan 2099</v>
      </c>
      <c r="C48" s="160" t="str">
        <f t="shared" si="3"/>
        <v>1 Magh 2087</v>
      </c>
      <c r="D48" s="160" t="str">
        <f t="shared" si="2"/>
        <v>1 Kartik 2099</v>
      </c>
      <c r="E48" s="160" t="str">
        <f t="shared" si="1"/>
        <v>1st July 2042</v>
      </c>
    </row>
    <row r="49" spans="1:5">
      <c r="A49" s="160">
        <f>ROWS($A$1:A48)</f>
        <v>48</v>
      </c>
      <c r="B49" s="160" t="str">
        <f t="shared" si="0"/>
        <v>1 Magh 2099</v>
      </c>
      <c r="C49" s="160" t="str">
        <f t="shared" si="3"/>
        <v>1 Baishakh 2088</v>
      </c>
      <c r="D49" s="160" t="str">
        <f t="shared" si="2"/>
        <v>1 Baishakh 2100</v>
      </c>
      <c r="E49" s="160" t="str">
        <f t="shared" si="1"/>
        <v>1st January 2043</v>
      </c>
    </row>
    <row r="50" spans="1:5">
      <c r="A50" s="160">
        <f>ROWS($A$1:A49)</f>
        <v>49</v>
      </c>
      <c r="B50" s="160" t="str">
        <f t="shared" si="0"/>
        <v>1 Shrawan 2100</v>
      </c>
      <c r="C50" s="160" t="str">
        <f t="shared" si="3"/>
        <v>1 Shrawan 2088</v>
      </c>
      <c r="D50" s="160" t="str">
        <f t="shared" si="2"/>
        <v>1 Kartik 2100</v>
      </c>
      <c r="E50" s="160" t="str">
        <f t="shared" si="1"/>
        <v>1st July 2043</v>
      </c>
    </row>
    <row r="51" spans="1:5">
      <c r="A51" s="160">
        <f>ROWS($A$1:A50)</f>
        <v>50</v>
      </c>
      <c r="B51" s="160" t="str">
        <f t="shared" si="0"/>
        <v>1 Magh 2100</v>
      </c>
      <c r="C51" s="160" t="str">
        <f t="shared" si="3"/>
        <v>1 Kartik 2088</v>
      </c>
      <c r="D51" s="160" t="str">
        <f t="shared" si="2"/>
        <v>1 Baishakh 2101</v>
      </c>
      <c r="E51" s="160" t="str">
        <f t="shared" si="1"/>
        <v>1st January 2044</v>
      </c>
    </row>
    <row r="52" spans="1:5">
      <c r="A52" s="160">
        <f>ROWS($A$1:A51)</f>
        <v>51</v>
      </c>
      <c r="B52" s="160" t="str">
        <f t="shared" si="0"/>
        <v>1 Shrawan 2101</v>
      </c>
      <c r="C52" s="160" t="str">
        <f t="shared" si="3"/>
        <v>1 Magh 2088</v>
      </c>
      <c r="D52" s="160" t="str">
        <f t="shared" si="2"/>
        <v>1 Kartik 2101</v>
      </c>
      <c r="E52" s="160" t="str">
        <f t="shared" si="1"/>
        <v>1st July 2044</v>
      </c>
    </row>
    <row r="53" spans="1:5">
      <c r="A53" s="160">
        <f>ROWS($A$1:A52)</f>
        <v>52</v>
      </c>
      <c r="B53" s="160" t="str">
        <f t="shared" si="0"/>
        <v>1 Magh 2101</v>
      </c>
      <c r="C53" s="160" t="str">
        <f t="shared" si="3"/>
        <v>1 Baishakh 2089</v>
      </c>
      <c r="D53" s="160" t="str">
        <f t="shared" si="2"/>
        <v>1 Baishakh 2102</v>
      </c>
      <c r="E53" s="160" t="str">
        <f t="shared" si="1"/>
        <v>1st January 2045</v>
      </c>
    </row>
    <row r="54" spans="1:5">
      <c r="A54" s="160">
        <f>ROWS($A$1:A53)</f>
        <v>53</v>
      </c>
      <c r="B54" s="160" t="str">
        <f t="shared" si="0"/>
        <v>1 Shrawan 2102</v>
      </c>
      <c r="C54" s="160" t="str">
        <f t="shared" si="3"/>
        <v>1 Shrawan 2089</v>
      </c>
      <c r="D54" s="160" t="str">
        <f t="shared" si="2"/>
        <v>1 Kartik 2102</v>
      </c>
      <c r="E54" s="160" t="str">
        <f t="shared" si="1"/>
        <v>1st July 2045</v>
      </c>
    </row>
    <row r="55" spans="1:5">
      <c r="A55" s="160">
        <f>ROWS($A$1:A54)</f>
        <v>54</v>
      </c>
      <c r="B55" s="160" t="str">
        <f t="shared" si="0"/>
        <v>1 Magh 2102</v>
      </c>
      <c r="C55" s="160" t="str">
        <f t="shared" si="3"/>
        <v>1 Kartik 2089</v>
      </c>
      <c r="D55" s="160" t="str">
        <f t="shared" si="2"/>
        <v>1 Baishakh 2103</v>
      </c>
      <c r="E55" s="160" t="str">
        <f t="shared" si="1"/>
        <v>1st January 2046</v>
      </c>
    </row>
    <row r="56" spans="1:5">
      <c r="A56" s="160">
        <f>ROWS($A$1:A55)</f>
        <v>55</v>
      </c>
      <c r="B56" s="160" t="str">
        <f t="shared" si="0"/>
        <v>1 Shrawan 2103</v>
      </c>
      <c r="C56" s="160" t="str">
        <f t="shared" si="3"/>
        <v>1 Magh 2089</v>
      </c>
      <c r="D56" s="160" t="str">
        <f t="shared" si="2"/>
        <v>1 Kartik 2103</v>
      </c>
      <c r="E56" s="160" t="str">
        <f t="shared" si="1"/>
        <v>1st July 2046</v>
      </c>
    </row>
    <row r="57" spans="1:5">
      <c r="A57" s="160">
        <f>ROWS($A$1:A56)</f>
        <v>56</v>
      </c>
      <c r="B57" s="160" t="str">
        <f t="shared" si="0"/>
        <v>1 Magh 2103</v>
      </c>
      <c r="C57" s="160" t="str">
        <f t="shared" si="3"/>
        <v>1 Baishakh 2090</v>
      </c>
      <c r="D57" s="160" t="str">
        <f t="shared" si="2"/>
        <v>1 Baishakh 2104</v>
      </c>
      <c r="E57" s="160" t="str">
        <f t="shared" si="1"/>
        <v>1st January 2047</v>
      </c>
    </row>
    <row r="58" spans="1:5">
      <c r="A58" s="160">
        <f>ROWS($A$1:A57)</f>
        <v>57</v>
      </c>
      <c r="B58" s="160" t="str">
        <f t="shared" si="0"/>
        <v>1 Shrawan 2104</v>
      </c>
      <c r="C58" s="160" t="str">
        <f t="shared" si="3"/>
        <v>1 Shrawan 2090</v>
      </c>
      <c r="D58" s="160" t="str">
        <f t="shared" si="2"/>
        <v>1 Kartik 2104</v>
      </c>
      <c r="E58" s="160" t="str">
        <f t="shared" si="1"/>
        <v>1st July 2047</v>
      </c>
    </row>
    <row r="59" spans="1:5">
      <c r="A59" s="160">
        <f>ROWS($A$1:A58)</f>
        <v>58</v>
      </c>
      <c r="B59" s="160" t="str">
        <f t="shared" si="0"/>
        <v>1 Magh 2104</v>
      </c>
      <c r="C59" s="160" t="str">
        <f t="shared" si="3"/>
        <v>1 Kartik 2090</v>
      </c>
      <c r="D59" s="160" t="str">
        <f t="shared" si="2"/>
        <v>1 Baishakh 2105</v>
      </c>
      <c r="E59" s="160" t="str">
        <f t="shared" si="1"/>
        <v>1st January 2048</v>
      </c>
    </row>
    <row r="60" spans="1:5">
      <c r="A60" s="160">
        <f>ROWS($A$1:A59)</f>
        <v>59</v>
      </c>
      <c r="B60" s="160" t="str">
        <f t="shared" si="0"/>
        <v>1 Shrawan 2105</v>
      </c>
      <c r="C60" s="160" t="str">
        <f t="shared" si="3"/>
        <v>1 Magh 2090</v>
      </c>
      <c r="D60" s="160" t="str">
        <f t="shared" si="2"/>
        <v>1 Kartik 2105</v>
      </c>
      <c r="E60" s="160" t="str">
        <f t="shared" si="1"/>
        <v>1st July 2048</v>
      </c>
    </row>
    <row r="61" spans="1:5">
      <c r="A61" s="160">
        <f>ROWS($A$1:A60)</f>
        <v>60</v>
      </c>
      <c r="B61" s="160" t="str">
        <f t="shared" si="0"/>
        <v>1 Magh 2105</v>
      </c>
      <c r="C61" s="160" t="str">
        <f t="shared" si="3"/>
        <v>1 Baishakh 2091</v>
      </c>
      <c r="D61" s="160" t="str">
        <f t="shared" si="2"/>
        <v>1 Baishakh 2106</v>
      </c>
      <c r="E61" s="160" t="str">
        <f t="shared" si="1"/>
        <v>1st January 2049</v>
      </c>
    </row>
    <row r="62" spans="1:5">
      <c r="A62" s="160">
        <f>ROWS($A$1:A61)</f>
        <v>61</v>
      </c>
      <c r="B62" s="160" t="str">
        <f t="shared" si="0"/>
        <v>1 Shrawan 2106</v>
      </c>
      <c r="C62" s="160" t="str">
        <f t="shared" si="3"/>
        <v>1 Shrawan 2091</v>
      </c>
      <c r="D62" s="160" t="str">
        <f t="shared" si="2"/>
        <v>1 Kartik 2106</v>
      </c>
      <c r="E62" s="160" t="str">
        <f t="shared" si="1"/>
        <v>1st July 2049</v>
      </c>
    </row>
    <row r="63" spans="1:5">
      <c r="A63" s="160">
        <f>ROWS($A$1:A62)</f>
        <v>62</v>
      </c>
      <c r="B63" s="160" t="str">
        <f t="shared" si="0"/>
        <v>1 Magh 2106</v>
      </c>
      <c r="C63" s="160" t="str">
        <f t="shared" si="3"/>
        <v>1 Kartik 2091</v>
      </c>
      <c r="D63" s="160" t="str">
        <f t="shared" si="2"/>
        <v>1 Baishakh 2107</v>
      </c>
      <c r="E63" s="160" t="str">
        <f t="shared" si="1"/>
        <v>1st January 2050</v>
      </c>
    </row>
    <row r="64" spans="1:5">
      <c r="A64" s="160">
        <f>ROWS($A$1:A63)</f>
        <v>63</v>
      </c>
      <c r="B64" s="160" t="str">
        <f t="shared" si="0"/>
        <v>1 Shrawan 2107</v>
      </c>
      <c r="C64" s="160" t="str">
        <f t="shared" si="3"/>
        <v>1 Magh 2091</v>
      </c>
      <c r="D64" s="160" t="str">
        <f t="shared" si="2"/>
        <v>1 Kartik 2107</v>
      </c>
      <c r="E64" s="160" t="str">
        <f t="shared" si="1"/>
        <v>1st July 2050</v>
      </c>
    </row>
    <row r="65" spans="1:5">
      <c r="A65" s="160">
        <f>ROWS($A$1:A64)</f>
        <v>64</v>
      </c>
      <c r="B65" s="160" t="str">
        <f t="shared" si="0"/>
        <v>1 Magh 2107</v>
      </c>
      <c r="C65" s="160" t="str">
        <f t="shared" si="3"/>
        <v>1 Baishakh 2092</v>
      </c>
      <c r="D65" s="160" t="str">
        <f t="shared" si="2"/>
        <v>1 Baishakh 2108</v>
      </c>
      <c r="E65" s="160" t="str">
        <f t="shared" si="1"/>
        <v>1st January 2051</v>
      </c>
    </row>
    <row r="66" spans="1:5">
      <c r="A66" s="160">
        <f>ROWS($A$1:A65)</f>
        <v>65</v>
      </c>
      <c r="B66" s="160" t="str">
        <f t="shared" si="0"/>
        <v>1 Shrawan 2108</v>
      </c>
      <c r="C66" s="160" t="str">
        <f t="shared" si="3"/>
        <v>1 Shrawan 2092</v>
      </c>
      <c r="D66" s="160" t="str">
        <f t="shared" si="2"/>
        <v>1 Kartik 2108</v>
      </c>
      <c r="E66" s="160" t="str">
        <f t="shared" si="1"/>
        <v>1st July 2051</v>
      </c>
    </row>
    <row r="67" spans="1:5">
      <c r="A67" s="160">
        <f>ROWS($A$1:A66)</f>
        <v>66</v>
      </c>
      <c r="B67" s="160" t="str">
        <f t="shared" si="0"/>
        <v>1 Magh 2108</v>
      </c>
      <c r="C67" s="160" t="str">
        <f t="shared" si="3"/>
        <v>1 Kartik 2092</v>
      </c>
      <c r="D67" s="160" t="str">
        <f t="shared" si="2"/>
        <v>1 Baishakh 2109</v>
      </c>
      <c r="E67" s="160" t="str">
        <f t="shared" si="1"/>
        <v>1st January 2052</v>
      </c>
    </row>
    <row r="68" spans="1:5">
      <c r="A68" s="160">
        <f>ROWS($A$1:A67)</f>
        <v>67</v>
      </c>
      <c r="B68" s="160" t="str">
        <f t="shared" si="0"/>
        <v>1 Shrawan 2109</v>
      </c>
      <c r="C68" s="160" t="str">
        <f t="shared" si="3"/>
        <v>1 Magh 2092</v>
      </c>
      <c r="D68" s="160" t="str">
        <f t="shared" si="2"/>
        <v>1 Kartik 2109</v>
      </c>
      <c r="E68" s="160" t="str">
        <f t="shared" si="1"/>
        <v>1st July 2052</v>
      </c>
    </row>
    <row r="69" spans="1:5">
      <c r="A69" s="160">
        <f>ROWS($A$1:A68)</f>
        <v>68</v>
      </c>
      <c r="B69" s="160" t="str">
        <f t="shared" ref="B69:B96" si="4">LEFT(B67,LEN(B67)-4)&amp;RIGHT(B67,4)+1</f>
        <v>1 Magh 2109</v>
      </c>
      <c r="C69" s="160" t="str">
        <f t="shared" si="3"/>
        <v>1 Baishakh 2093</v>
      </c>
      <c r="D69" s="160" t="str">
        <f t="shared" si="2"/>
        <v>1 Baishakh 2110</v>
      </c>
      <c r="E69" s="160" t="str">
        <f t="shared" si="2"/>
        <v>1st January 2053</v>
      </c>
    </row>
    <row r="70" spans="1:5">
      <c r="A70" s="160">
        <f>ROWS($A$1:A69)</f>
        <v>69</v>
      </c>
      <c r="B70" s="160" t="str">
        <f t="shared" si="4"/>
        <v>1 Shrawan 2110</v>
      </c>
      <c r="C70" s="160" t="str">
        <f t="shared" si="3"/>
        <v>1 Shrawan 2093</v>
      </c>
      <c r="D70" s="160" t="str">
        <f t="shared" ref="D70:E96" si="5">LEFT(D68,LEN(D68)-4)&amp;RIGHT(D68,4)+1</f>
        <v>1 Kartik 2110</v>
      </c>
      <c r="E70" s="160" t="str">
        <f t="shared" si="5"/>
        <v>1st July 2053</v>
      </c>
    </row>
    <row r="71" spans="1:5">
      <c r="A71" s="160">
        <f>ROWS($A$1:A70)</f>
        <v>70</v>
      </c>
      <c r="B71" s="160" t="str">
        <f t="shared" si="4"/>
        <v>1 Magh 2110</v>
      </c>
      <c r="C71" s="160" t="str">
        <f t="shared" si="3"/>
        <v>1 Kartik 2093</v>
      </c>
      <c r="D71" s="160" t="str">
        <f t="shared" si="5"/>
        <v>1 Baishakh 2111</v>
      </c>
      <c r="E71" s="160" t="str">
        <f t="shared" si="5"/>
        <v>1st January 2054</v>
      </c>
    </row>
    <row r="72" spans="1:5">
      <c r="A72" s="160">
        <f>ROWS($A$1:A71)</f>
        <v>71</v>
      </c>
      <c r="B72" s="160" t="str">
        <f t="shared" si="4"/>
        <v>1 Shrawan 2111</v>
      </c>
      <c r="C72" s="160" t="str">
        <f t="shared" ref="C72:C96" si="6">LEFT(C68,LEN(C68)-4)&amp;RIGHT(C68,4)+1</f>
        <v>1 Magh 2093</v>
      </c>
      <c r="D72" s="160" t="str">
        <f t="shared" si="5"/>
        <v>1 Kartik 2111</v>
      </c>
      <c r="E72" s="160" t="str">
        <f t="shared" si="5"/>
        <v>1st July 2054</v>
      </c>
    </row>
    <row r="73" spans="1:5">
      <c r="A73" s="160">
        <f>ROWS($A$1:A72)</f>
        <v>72</v>
      </c>
      <c r="B73" s="160" t="str">
        <f t="shared" si="4"/>
        <v>1 Magh 2111</v>
      </c>
      <c r="C73" s="160" t="str">
        <f t="shared" si="6"/>
        <v>1 Baishakh 2094</v>
      </c>
      <c r="D73" s="160" t="str">
        <f t="shared" si="5"/>
        <v>1 Baishakh 2112</v>
      </c>
      <c r="E73" s="160" t="str">
        <f t="shared" si="5"/>
        <v>1st January 2055</v>
      </c>
    </row>
    <row r="74" spans="1:5">
      <c r="A74" s="160">
        <f>ROWS($A$1:A73)</f>
        <v>73</v>
      </c>
      <c r="B74" s="160" t="str">
        <f t="shared" si="4"/>
        <v>1 Shrawan 2112</v>
      </c>
      <c r="C74" s="160" t="str">
        <f t="shared" si="6"/>
        <v>1 Shrawan 2094</v>
      </c>
      <c r="D74" s="160" t="str">
        <f t="shared" si="5"/>
        <v>1 Kartik 2112</v>
      </c>
      <c r="E74" s="160" t="str">
        <f t="shared" si="5"/>
        <v>1st July 2055</v>
      </c>
    </row>
    <row r="75" spans="1:5">
      <c r="A75" s="160">
        <f>ROWS($A$1:A74)</f>
        <v>74</v>
      </c>
      <c r="B75" s="160" t="str">
        <f t="shared" si="4"/>
        <v>1 Magh 2112</v>
      </c>
      <c r="C75" s="160" t="str">
        <f t="shared" si="6"/>
        <v>1 Kartik 2094</v>
      </c>
      <c r="D75" s="160" t="str">
        <f t="shared" si="5"/>
        <v>1 Baishakh 2113</v>
      </c>
      <c r="E75" s="160" t="str">
        <f t="shared" si="5"/>
        <v>1st January 2056</v>
      </c>
    </row>
    <row r="76" spans="1:5">
      <c r="A76" s="160">
        <f>ROWS($A$1:A75)</f>
        <v>75</v>
      </c>
      <c r="B76" s="160" t="str">
        <f t="shared" si="4"/>
        <v>1 Shrawan 2113</v>
      </c>
      <c r="C76" s="160" t="str">
        <f t="shared" si="6"/>
        <v>1 Magh 2094</v>
      </c>
      <c r="D76" s="160" t="str">
        <f t="shared" si="5"/>
        <v>1 Kartik 2113</v>
      </c>
      <c r="E76" s="160" t="str">
        <f t="shared" si="5"/>
        <v>1st July 2056</v>
      </c>
    </row>
    <row r="77" spans="1:5">
      <c r="A77" s="160">
        <f>ROWS($A$1:A76)</f>
        <v>76</v>
      </c>
      <c r="B77" s="160" t="str">
        <f t="shared" si="4"/>
        <v>1 Magh 2113</v>
      </c>
      <c r="C77" s="160" t="str">
        <f t="shared" si="6"/>
        <v>1 Baishakh 2095</v>
      </c>
      <c r="D77" s="160" t="str">
        <f t="shared" si="5"/>
        <v>1 Baishakh 2114</v>
      </c>
      <c r="E77" s="160" t="str">
        <f t="shared" si="5"/>
        <v>1st January 2057</v>
      </c>
    </row>
    <row r="78" spans="1:5">
      <c r="A78" s="160">
        <f>ROWS($A$1:A77)</f>
        <v>77</v>
      </c>
      <c r="B78" s="160" t="str">
        <f t="shared" si="4"/>
        <v>1 Shrawan 2114</v>
      </c>
      <c r="C78" s="160" t="str">
        <f t="shared" si="6"/>
        <v>1 Shrawan 2095</v>
      </c>
      <c r="D78" s="160" t="str">
        <f t="shared" si="5"/>
        <v>1 Kartik 2114</v>
      </c>
      <c r="E78" s="160" t="str">
        <f t="shared" si="5"/>
        <v>1st July 2057</v>
      </c>
    </row>
    <row r="79" spans="1:5">
      <c r="A79" s="160">
        <f>ROWS($A$1:A78)</f>
        <v>78</v>
      </c>
      <c r="B79" s="160" t="str">
        <f t="shared" si="4"/>
        <v>1 Magh 2114</v>
      </c>
      <c r="C79" s="160" t="str">
        <f t="shared" si="6"/>
        <v>1 Kartik 2095</v>
      </c>
      <c r="D79" s="160" t="str">
        <f t="shared" si="5"/>
        <v>1 Baishakh 2115</v>
      </c>
      <c r="E79" s="160" t="str">
        <f t="shared" si="5"/>
        <v>1st January 2058</v>
      </c>
    </row>
    <row r="80" spans="1:5">
      <c r="A80" s="160">
        <f>ROWS($A$1:A79)</f>
        <v>79</v>
      </c>
      <c r="B80" s="160" t="str">
        <f t="shared" si="4"/>
        <v>1 Shrawan 2115</v>
      </c>
      <c r="C80" s="160" t="str">
        <f t="shared" si="6"/>
        <v>1 Magh 2095</v>
      </c>
      <c r="D80" s="160" t="str">
        <f t="shared" si="5"/>
        <v>1 Kartik 2115</v>
      </c>
      <c r="E80" s="160" t="str">
        <f t="shared" si="5"/>
        <v>1st July 2058</v>
      </c>
    </row>
    <row r="81" spans="1:5">
      <c r="A81" s="160">
        <f>ROWS($A$1:A80)</f>
        <v>80</v>
      </c>
      <c r="B81" s="160" t="str">
        <f t="shared" si="4"/>
        <v>1 Magh 2115</v>
      </c>
      <c r="C81" s="160" t="str">
        <f t="shared" si="6"/>
        <v>1 Baishakh 2096</v>
      </c>
      <c r="D81" s="160" t="str">
        <f t="shared" si="5"/>
        <v>1 Baishakh 2116</v>
      </c>
      <c r="E81" s="160" t="str">
        <f t="shared" si="5"/>
        <v>1st January 2059</v>
      </c>
    </row>
    <row r="82" spans="1:5">
      <c r="A82" s="160">
        <f>ROWS($A$1:A81)</f>
        <v>81</v>
      </c>
      <c r="B82" s="160" t="str">
        <f t="shared" si="4"/>
        <v>1 Shrawan 2116</v>
      </c>
      <c r="C82" s="160" t="str">
        <f t="shared" si="6"/>
        <v>1 Shrawan 2096</v>
      </c>
      <c r="D82" s="160" t="str">
        <f t="shared" si="5"/>
        <v>1 Kartik 2116</v>
      </c>
      <c r="E82" s="160" t="str">
        <f t="shared" si="5"/>
        <v>1st July 2059</v>
      </c>
    </row>
    <row r="83" spans="1:5">
      <c r="A83" s="160">
        <f>ROWS($A$1:A82)</f>
        <v>82</v>
      </c>
      <c r="B83" s="160" t="str">
        <f t="shared" si="4"/>
        <v>1 Magh 2116</v>
      </c>
      <c r="C83" s="160" t="str">
        <f t="shared" si="6"/>
        <v>1 Kartik 2096</v>
      </c>
      <c r="D83" s="160" t="str">
        <f t="shared" si="5"/>
        <v>1 Baishakh 2117</v>
      </c>
      <c r="E83" s="160" t="str">
        <f t="shared" si="5"/>
        <v>1st January 2060</v>
      </c>
    </row>
    <row r="84" spans="1:5">
      <c r="A84" s="160">
        <f>ROWS($A$1:A83)</f>
        <v>83</v>
      </c>
      <c r="B84" s="160" t="str">
        <f t="shared" si="4"/>
        <v>1 Shrawan 2117</v>
      </c>
      <c r="C84" s="160" t="str">
        <f t="shared" si="6"/>
        <v>1 Magh 2096</v>
      </c>
      <c r="D84" s="160" t="str">
        <f t="shared" si="5"/>
        <v>1 Kartik 2117</v>
      </c>
      <c r="E84" s="160" t="str">
        <f t="shared" si="5"/>
        <v>1st July 2060</v>
      </c>
    </row>
    <row r="85" spans="1:5">
      <c r="A85" s="160">
        <f>ROWS($A$1:A84)</f>
        <v>84</v>
      </c>
      <c r="B85" s="160" t="str">
        <f t="shared" si="4"/>
        <v>1 Magh 2117</v>
      </c>
      <c r="C85" s="160" t="str">
        <f t="shared" si="6"/>
        <v>1 Baishakh 2097</v>
      </c>
      <c r="D85" s="160" t="str">
        <f t="shared" si="5"/>
        <v>1 Baishakh 2118</v>
      </c>
      <c r="E85" s="160" t="str">
        <f t="shared" si="5"/>
        <v>1st January 2061</v>
      </c>
    </row>
    <row r="86" spans="1:5">
      <c r="A86" s="160">
        <f>ROWS($A$1:A85)</f>
        <v>85</v>
      </c>
      <c r="B86" s="160" t="str">
        <f t="shared" si="4"/>
        <v>1 Shrawan 2118</v>
      </c>
      <c r="C86" s="160" t="str">
        <f t="shared" si="6"/>
        <v>1 Shrawan 2097</v>
      </c>
      <c r="D86" s="160" t="str">
        <f t="shared" si="5"/>
        <v>1 Kartik 2118</v>
      </c>
      <c r="E86" s="160" t="str">
        <f t="shared" si="5"/>
        <v>1st July 2061</v>
      </c>
    </row>
    <row r="87" spans="1:5">
      <c r="A87" s="160">
        <f>ROWS($A$1:A86)</f>
        <v>86</v>
      </c>
      <c r="B87" s="160" t="str">
        <f t="shared" si="4"/>
        <v>1 Magh 2118</v>
      </c>
      <c r="C87" s="160" t="str">
        <f t="shared" si="6"/>
        <v>1 Kartik 2097</v>
      </c>
      <c r="D87" s="160" t="str">
        <f t="shared" si="5"/>
        <v>1 Baishakh 2119</v>
      </c>
      <c r="E87" s="160" t="str">
        <f t="shared" si="5"/>
        <v>1st January 2062</v>
      </c>
    </row>
    <row r="88" spans="1:5">
      <c r="A88" s="160">
        <f>ROWS($A$1:A87)</f>
        <v>87</v>
      </c>
      <c r="B88" s="160" t="str">
        <f t="shared" si="4"/>
        <v>1 Shrawan 2119</v>
      </c>
      <c r="C88" s="160" t="str">
        <f t="shared" si="6"/>
        <v>1 Magh 2097</v>
      </c>
      <c r="D88" s="160" t="str">
        <f t="shared" si="5"/>
        <v>1 Kartik 2119</v>
      </c>
      <c r="E88" s="160" t="str">
        <f t="shared" si="5"/>
        <v>1st July 2062</v>
      </c>
    </row>
    <row r="89" spans="1:5">
      <c r="A89" s="160">
        <f>ROWS($A$1:A88)</f>
        <v>88</v>
      </c>
      <c r="B89" s="160" t="str">
        <f t="shared" si="4"/>
        <v>1 Magh 2119</v>
      </c>
      <c r="C89" s="160" t="str">
        <f t="shared" si="6"/>
        <v>1 Baishakh 2098</v>
      </c>
      <c r="D89" s="160" t="str">
        <f t="shared" si="5"/>
        <v>1 Baishakh 2120</v>
      </c>
      <c r="E89" s="160" t="str">
        <f t="shared" si="5"/>
        <v>1st January 2063</v>
      </c>
    </row>
    <row r="90" spans="1:5">
      <c r="A90" s="160">
        <f>ROWS($A$1:A89)</f>
        <v>89</v>
      </c>
      <c r="B90" s="160" t="str">
        <f t="shared" si="4"/>
        <v>1 Shrawan 2120</v>
      </c>
      <c r="C90" s="160" t="str">
        <f t="shared" si="6"/>
        <v>1 Shrawan 2098</v>
      </c>
      <c r="D90" s="160" t="str">
        <f t="shared" si="5"/>
        <v>1 Kartik 2120</v>
      </c>
      <c r="E90" s="160" t="str">
        <f t="shared" si="5"/>
        <v>1st July 2063</v>
      </c>
    </row>
    <row r="91" spans="1:5">
      <c r="A91" s="160">
        <f>ROWS($A$1:A90)</f>
        <v>90</v>
      </c>
      <c r="B91" s="160" t="str">
        <f t="shared" si="4"/>
        <v>1 Magh 2120</v>
      </c>
      <c r="C91" s="160" t="str">
        <f t="shared" si="6"/>
        <v>1 Kartik 2098</v>
      </c>
      <c r="D91" s="160" t="str">
        <f t="shared" si="5"/>
        <v>1 Baishakh 2121</v>
      </c>
      <c r="E91" s="160" t="str">
        <f t="shared" si="5"/>
        <v>1st January 2064</v>
      </c>
    </row>
    <row r="92" spans="1:5">
      <c r="A92" s="160">
        <f>ROWS($A$1:A91)</f>
        <v>91</v>
      </c>
      <c r="B92" s="160" t="str">
        <f t="shared" si="4"/>
        <v>1 Shrawan 2121</v>
      </c>
      <c r="C92" s="160" t="str">
        <f t="shared" si="6"/>
        <v>1 Magh 2098</v>
      </c>
      <c r="D92" s="160" t="str">
        <f t="shared" si="5"/>
        <v>1 Kartik 2121</v>
      </c>
      <c r="E92" s="160" t="str">
        <f t="shared" si="5"/>
        <v>1st July 2064</v>
      </c>
    </row>
    <row r="93" spans="1:5">
      <c r="A93" s="160">
        <f>ROWS($A$1:A92)</f>
        <v>92</v>
      </c>
      <c r="B93" s="160" t="str">
        <f t="shared" si="4"/>
        <v>1 Magh 2121</v>
      </c>
      <c r="C93" s="160" t="str">
        <f t="shared" si="6"/>
        <v>1 Baishakh 2099</v>
      </c>
      <c r="D93" s="160" t="str">
        <f t="shared" si="5"/>
        <v>1 Baishakh 2122</v>
      </c>
      <c r="E93" s="160" t="str">
        <f t="shared" si="5"/>
        <v>1st January 2065</v>
      </c>
    </row>
    <row r="94" spans="1:5">
      <c r="A94" s="160">
        <f>ROWS($A$1:A93)</f>
        <v>93</v>
      </c>
      <c r="B94" s="160" t="str">
        <f t="shared" si="4"/>
        <v>1 Shrawan 2122</v>
      </c>
      <c r="C94" s="160" t="str">
        <f t="shared" si="6"/>
        <v>1 Shrawan 2099</v>
      </c>
      <c r="D94" s="160" t="str">
        <f t="shared" si="5"/>
        <v>1 Kartik 2122</v>
      </c>
      <c r="E94" s="160" t="str">
        <f t="shared" si="5"/>
        <v>1st July 2065</v>
      </c>
    </row>
    <row r="95" spans="1:5">
      <c r="A95" s="160">
        <f>ROWS($A$1:A94)</f>
        <v>94</v>
      </c>
      <c r="B95" s="160" t="str">
        <f t="shared" si="4"/>
        <v>1 Magh 2122</v>
      </c>
      <c r="C95" s="160" t="str">
        <f t="shared" si="6"/>
        <v>1 Kartik 2099</v>
      </c>
      <c r="D95" s="160" t="str">
        <f t="shared" si="5"/>
        <v>1 Baishakh 2123</v>
      </c>
      <c r="E95" s="160" t="str">
        <f t="shared" si="5"/>
        <v>1st January 2066</v>
      </c>
    </row>
    <row r="96" spans="1:5">
      <c r="A96" s="160">
        <f>ROWS($A$1:A95)</f>
        <v>95</v>
      </c>
      <c r="B96" s="160" t="str">
        <f t="shared" si="4"/>
        <v>1 Shrawan 2123</v>
      </c>
      <c r="C96" s="160" t="str">
        <f t="shared" si="6"/>
        <v>1 Magh 2099</v>
      </c>
      <c r="D96" s="160" t="str">
        <f t="shared" si="5"/>
        <v>1 Kartik 2123</v>
      </c>
      <c r="E96" s="160" t="str">
        <f t="shared" si="5"/>
        <v>1st July 2066</v>
      </c>
    </row>
    <row r="97" spans="1:5" customFormat="1"/>
    <row r="98" spans="1:5" customFormat="1"/>
    <row r="99" spans="1:5" customFormat="1"/>
    <row r="100" spans="1:5" customFormat="1"/>
    <row r="101" spans="1:5" customFormat="1"/>
    <row r="102" spans="1:5">
      <c r="A102"/>
      <c r="B102"/>
      <c r="C102"/>
      <c r="D102"/>
      <c r="E102"/>
    </row>
    <row r="103" spans="1:5">
      <c r="A103"/>
      <c r="B103"/>
      <c r="C103"/>
      <c r="D103"/>
      <c r="E103"/>
    </row>
    <row r="104" spans="1:5">
      <c r="A104"/>
      <c r="B104"/>
      <c r="C104"/>
      <c r="D104"/>
      <c r="E104"/>
    </row>
    <row r="105" spans="1:5">
      <c r="A105"/>
      <c r="B105"/>
      <c r="C105"/>
      <c r="D105"/>
      <c r="E105"/>
    </row>
    <row r="106" spans="1:5">
      <c r="A106"/>
      <c r="B106"/>
      <c r="C106"/>
      <c r="D106"/>
      <c r="E106"/>
    </row>
    <row r="107" spans="1:5">
      <c r="A107"/>
      <c r="B107"/>
      <c r="C107"/>
      <c r="D107"/>
      <c r="E107"/>
    </row>
    <row r="108" spans="1:5">
      <c r="A108"/>
      <c r="B108"/>
      <c r="C108"/>
      <c r="D108"/>
      <c r="E108"/>
    </row>
    <row r="109" spans="1:5">
      <c r="A109"/>
      <c r="B109"/>
      <c r="C109"/>
      <c r="D109"/>
      <c r="E109"/>
    </row>
    <row r="110" spans="1:5">
      <c r="A110"/>
      <c r="B110"/>
      <c r="C110"/>
      <c r="D110"/>
      <c r="E110"/>
    </row>
    <row r="111" spans="1:5">
      <c r="A111"/>
      <c r="B111"/>
      <c r="C111"/>
      <c r="D111"/>
      <c r="E111"/>
    </row>
    <row r="112" spans="1:5">
      <c r="A112"/>
      <c r="B112"/>
      <c r="C112"/>
      <c r="D112"/>
      <c r="E112"/>
    </row>
    <row r="113" spans="1:5">
      <c r="A113"/>
      <c r="B113"/>
      <c r="C113"/>
      <c r="D113"/>
      <c r="E113"/>
    </row>
    <row r="114" spans="1:5">
      <c r="A114"/>
      <c r="B114"/>
      <c r="C114"/>
      <c r="D114"/>
      <c r="E114"/>
    </row>
    <row r="115" spans="1:5">
      <c r="A115"/>
      <c r="B115"/>
      <c r="C115"/>
      <c r="D115"/>
      <c r="E115"/>
    </row>
    <row r="116" spans="1:5">
      <c r="A116"/>
      <c r="B116"/>
      <c r="C116"/>
      <c r="D116"/>
      <c r="E116"/>
    </row>
    <row r="117" spans="1:5">
      <c r="A117"/>
      <c r="B117"/>
      <c r="C117"/>
      <c r="D117"/>
      <c r="E117"/>
    </row>
    <row r="118" spans="1:5">
      <c r="A118"/>
      <c r="B118"/>
      <c r="C118"/>
      <c r="D118"/>
      <c r="E118"/>
    </row>
    <row r="119" spans="1:5">
      <c r="A119"/>
      <c r="B119"/>
      <c r="C119"/>
      <c r="D119"/>
      <c r="E119"/>
    </row>
    <row r="120" spans="1:5">
      <c r="A120"/>
      <c r="B120"/>
      <c r="C120"/>
      <c r="D120"/>
      <c r="E120"/>
    </row>
    <row r="121" spans="1:5">
      <c r="A121"/>
      <c r="B121"/>
      <c r="C121"/>
      <c r="D121"/>
      <c r="E121"/>
    </row>
    <row r="122" spans="1:5">
      <c r="A122"/>
      <c r="B122"/>
      <c r="C122"/>
      <c r="D122"/>
      <c r="E122"/>
    </row>
    <row r="123" spans="1:5">
      <c r="A123"/>
      <c r="B123"/>
      <c r="C123"/>
      <c r="D123"/>
      <c r="E123"/>
    </row>
    <row r="124" spans="1:5">
      <c r="A124"/>
      <c r="B124"/>
      <c r="C124"/>
      <c r="D124"/>
      <c r="E124"/>
    </row>
    <row r="125" spans="1:5">
      <c r="A125"/>
      <c r="B125"/>
      <c r="C125"/>
      <c r="D125"/>
      <c r="E125"/>
    </row>
    <row r="126" spans="1:5">
      <c r="A126"/>
      <c r="B126"/>
      <c r="C126"/>
      <c r="D126"/>
      <c r="E126"/>
    </row>
    <row r="127" spans="1:5">
      <c r="A127"/>
      <c r="B127"/>
      <c r="C127"/>
      <c r="D127"/>
      <c r="E127"/>
    </row>
    <row r="128" spans="1:5">
      <c r="A128"/>
      <c r="B128"/>
      <c r="C128"/>
      <c r="D128"/>
      <c r="E128"/>
    </row>
    <row r="129" spans="1:5">
      <c r="A129"/>
      <c r="B129"/>
      <c r="C129"/>
      <c r="D129"/>
      <c r="E129"/>
    </row>
    <row r="130" spans="1:5">
      <c r="A130"/>
      <c r="B130"/>
      <c r="C130"/>
      <c r="D130"/>
      <c r="E130"/>
    </row>
    <row r="131" spans="1:5">
      <c r="A131"/>
      <c r="B131"/>
      <c r="C131"/>
      <c r="D131"/>
      <c r="E131"/>
    </row>
    <row r="132" spans="1:5">
      <c r="A132"/>
      <c r="B132"/>
      <c r="C132"/>
      <c r="D132"/>
      <c r="E132"/>
    </row>
    <row r="133" spans="1:5">
      <c r="A133"/>
      <c r="B133"/>
      <c r="C133"/>
      <c r="D133"/>
      <c r="E133"/>
    </row>
    <row r="134" spans="1:5">
      <c r="A134"/>
      <c r="B134"/>
      <c r="C134"/>
      <c r="D134"/>
      <c r="E134"/>
    </row>
    <row r="135" spans="1:5">
      <c r="A135"/>
      <c r="B135"/>
      <c r="C135"/>
      <c r="D135"/>
      <c r="E135"/>
    </row>
    <row r="136" spans="1:5">
      <c r="A136"/>
      <c r="B136"/>
      <c r="C136"/>
      <c r="D136"/>
      <c r="E136"/>
    </row>
    <row r="137" spans="1:5">
      <c r="A137"/>
      <c r="B137"/>
      <c r="C137"/>
      <c r="D137"/>
      <c r="E137"/>
    </row>
    <row r="138" spans="1:5">
      <c r="A138"/>
      <c r="B138"/>
      <c r="C138"/>
      <c r="D138"/>
      <c r="E138"/>
    </row>
    <row r="139" spans="1:5">
      <c r="A139"/>
      <c r="B139"/>
      <c r="C139"/>
      <c r="D139"/>
      <c r="E139"/>
    </row>
    <row r="140" spans="1:5">
      <c r="A140"/>
      <c r="B140"/>
      <c r="C140"/>
      <c r="D140"/>
      <c r="E140"/>
    </row>
    <row r="141" spans="1:5">
      <c r="A141"/>
      <c r="B141"/>
      <c r="C141"/>
      <c r="D141"/>
      <c r="E141"/>
    </row>
    <row r="142" spans="1:5">
      <c r="A142"/>
      <c r="B142"/>
      <c r="C142"/>
      <c r="D142"/>
      <c r="E142"/>
    </row>
    <row r="143" spans="1:5">
      <c r="A143"/>
      <c r="B143"/>
      <c r="C143"/>
      <c r="D143"/>
      <c r="E143"/>
    </row>
    <row r="144" spans="1:5">
      <c r="A144"/>
      <c r="B144"/>
      <c r="C144"/>
      <c r="D144"/>
      <c r="E144"/>
    </row>
    <row r="145" spans="1:5">
      <c r="A145"/>
      <c r="B145"/>
      <c r="C145"/>
      <c r="D145"/>
      <c r="E145"/>
    </row>
    <row r="146" spans="1:5">
      <c r="A146"/>
      <c r="B146"/>
      <c r="C146"/>
      <c r="D146"/>
      <c r="E146"/>
    </row>
    <row r="147" spans="1:5">
      <c r="A147"/>
      <c r="B147"/>
      <c r="C147"/>
      <c r="D147"/>
      <c r="E147"/>
    </row>
    <row r="148" spans="1:5">
      <c r="A148"/>
      <c r="B148"/>
      <c r="C148"/>
      <c r="D148"/>
      <c r="E148"/>
    </row>
    <row r="149" spans="1:5">
      <c r="A149"/>
      <c r="B149"/>
      <c r="C149"/>
      <c r="D149"/>
      <c r="E149"/>
    </row>
    <row r="150" spans="1:5">
      <c r="A150"/>
      <c r="B150"/>
      <c r="C150"/>
      <c r="D150"/>
      <c r="E150"/>
    </row>
    <row r="151" spans="1:5">
      <c r="A151"/>
      <c r="B151"/>
      <c r="C151"/>
      <c r="D151"/>
      <c r="E151"/>
    </row>
    <row r="152" spans="1:5">
      <c r="A152"/>
      <c r="B152"/>
      <c r="C152"/>
      <c r="D152"/>
      <c r="E152"/>
    </row>
    <row r="153" spans="1:5">
      <c r="A153"/>
      <c r="B153"/>
      <c r="C153"/>
      <c r="D153"/>
      <c r="E153"/>
    </row>
    <row r="154" spans="1:5">
      <c r="A154"/>
      <c r="B154"/>
      <c r="C154"/>
      <c r="D154"/>
      <c r="E154"/>
    </row>
    <row r="155" spans="1:5">
      <c r="A155"/>
      <c r="B155"/>
      <c r="C155"/>
      <c r="D155"/>
      <c r="E155"/>
    </row>
    <row r="156" spans="1:5">
      <c r="A156"/>
      <c r="B156"/>
      <c r="C156"/>
      <c r="D156"/>
      <c r="E156"/>
    </row>
    <row r="157" spans="1:5">
      <c r="A157"/>
      <c r="B157"/>
      <c r="C157"/>
      <c r="D157"/>
      <c r="E157"/>
    </row>
    <row r="158" spans="1:5">
      <c r="A158"/>
      <c r="B158"/>
      <c r="C158"/>
      <c r="D158"/>
      <c r="E158"/>
    </row>
    <row r="159" spans="1:5">
      <c r="A159"/>
      <c r="B159"/>
      <c r="C159"/>
      <c r="D159"/>
      <c r="E159"/>
    </row>
    <row r="160" spans="1:5">
      <c r="A160"/>
      <c r="B160"/>
      <c r="C160"/>
      <c r="D160"/>
      <c r="E160"/>
    </row>
    <row r="161" spans="1:5">
      <c r="A161"/>
      <c r="B161"/>
      <c r="C161"/>
      <c r="D161"/>
      <c r="E161"/>
    </row>
    <row r="162" spans="1:5">
      <c r="A162"/>
      <c r="B162"/>
      <c r="C162"/>
      <c r="D162"/>
      <c r="E162"/>
    </row>
    <row r="163" spans="1:5">
      <c r="A163"/>
      <c r="B163"/>
      <c r="C163"/>
      <c r="D163"/>
      <c r="E163"/>
    </row>
    <row r="164" spans="1:5">
      <c r="A164"/>
      <c r="B164"/>
      <c r="C164"/>
      <c r="D164"/>
      <c r="E164"/>
    </row>
    <row r="165" spans="1:5">
      <c r="A165"/>
      <c r="B165"/>
      <c r="C165"/>
      <c r="D165"/>
      <c r="E165"/>
    </row>
    <row r="166" spans="1:5">
      <c r="A166"/>
      <c r="B166"/>
      <c r="C166"/>
      <c r="D166"/>
      <c r="E166"/>
    </row>
    <row r="167" spans="1:5">
      <c r="A167"/>
      <c r="B167"/>
      <c r="C167"/>
      <c r="D167"/>
      <c r="E167"/>
    </row>
    <row r="168" spans="1:5">
      <c r="A168"/>
      <c r="B168"/>
      <c r="C168"/>
      <c r="D168"/>
      <c r="E168"/>
    </row>
    <row r="169" spans="1:5">
      <c r="A169"/>
      <c r="B169"/>
      <c r="C169"/>
      <c r="D169"/>
      <c r="E169"/>
    </row>
    <row r="170" spans="1:5">
      <c r="A170"/>
      <c r="B170"/>
      <c r="C170"/>
      <c r="D170"/>
      <c r="E170"/>
    </row>
    <row r="171" spans="1:5">
      <c r="A171"/>
      <c r="B171"/>
      <c r="C171"/>
      <c r="D171"/>
      <c r="E171"/>
    </row>
    <row r="172" spans="1:5">
      <c r="A172"/>
      <c r="B172"/>
      <c r="C172"/>
      <c r="D172"/>
      <c r="E172"/>
    </row>
    <row r="173" spans="1:5">
      <c r="A173"/>
      <c r="B173"/>
      <c r="C173"/>
      <c r="D173"/>
      <c r="E173"/>
    </row>
    <row r="174" spans="1:5">
      <c r="A174"/>
      <c r="B174"/>
      <c r="C174"/>
      <c r="D174"/>
      <c r="E174"/>
    </row>
    <row r="175" spans="1:5">
      <c r="A175"/>
      <c r="B175"/>
      <c r="C175"/>
      <c r="D175"/>
      <c r="E175"/>
    </row>
    <row r="176" spans="1:5">
      <c r="A176"/>
      <c r="B176"/>
      <c r="C176"/>
      <c r="D176"/>
      <c r="E176"/>
    </row>
    <row r="177" spans="1:5">
      <c r="A177"/>
      <c r="B177"/>
      <c r="C177"/>
      <c r="D177"/>
      <c r="E177"/>
    </row>
    <row r="178" spans="1:5">
      <c r="A178"/>
      <c r="B178"/>
      <c r="C178"/>
      <c r="D178"/>
      <c r="E178"/>
    </row>
    <row r="179" spans="1:5">
      <c r="A179"/>
      <c r="B179"/>
      <c r="C179"/>
      <c r="D179"/>
      <c r="E179"/>
    </row>
    <row r="180" spans="1:5">
      <c r="A180"/>
      <c r="B180"/>
      <c r="C180"/>
      <c r="D180"/>
      <c r="E180"/>
    </row>
    <row r="181" spans="1:5">
      <c r="A181"/>
      <c r="B181"/>
      <c r="C181"/>
      <c r="D181"/>
      <c r="E181"/>
    </row>
    <row r="182" spans="1:5">
      <c r="A182"/>
      <c r="B182"/>
      <c r="C182"/>
      <c r="D182"/>
      <c r="E182"/>
    </row>
    <row r="183" spans="1:5">
      <c r="A183"/>
      <c r="B183"/>
      <c r="C183"/>
      <c r="D183"/>
      <c r="E183"/>
    </row>
    <row r="184" spans="1:5">
      <c r="A184"/>
      <c r="B184"/>
      <c r="C184"/>
      <c r="D184"/>
      <c r="E184"/>
    </row>
    <row r="185" spans="1:5">
      <c r="A185"/>
      <c r="B185"/>
      <c r="C185"/>
      <c r="D185"/>
      <c r="E185"/>
    </row>
    <row r="186" spans="1:5">
      <c r="A186"/>
      <c r="B186"/>
      <c r="C186"/>
      <c r="D186"/>
      <c r="E186"/>
    </row>
    <row r="187" spans="1:5">
      <c r="A187"/>
      <c r="B187"/>
      <c r="C187"/>
      <c r="D187"/>
      <c r="E187"/>
    </row>
    <row r="188" spans="1:5">
      <c r="A188"/>
      <c r="B188"/>
      <c r="C188"/>
      <c r="D188"/>
      <c r="E188"/>
    </row>
    <row r="189" spans="1:5">
      <c r="A189"/>
      <c r="B189"/>
      <c r="C189"/>
      <c r="D189"/>
      <c r="E189"/>
    </row>
    <row r="190" spans="1:5">
      <c r="A190"/>
      <c r="B190"/>
      <c r="C190"/>
      <c r="D190"/>
      <c r="E190"/>
    </row>
    <row r="191" spans="1:5">
      <c r="A191"/>
      <c r="B191"/>
      <c r="C191"/>
      <c r="D191"/>
      <c r="E191"/>
    </row>
    <row r="192" spans="1:5">
      <c r="A192"/>
      <c r="B192"/>
      <c r="C192"/>
      <c r="D192"/>
      <c r="E192"/>
    </row>
    <row r="193" spans="1:5">
      <c r="A193"/>
      <c r="B193"/>
      <c r="C193"/>
      <c r="D193"/>
      <c r="E193"/>
    </row>
    <row r="194" spans="1:5">
      <c r="A194"/>
      <c r="B194"/>
      <c r="C194"/>
      <c r="D194"/>
      <c r="E194"/>
    </row>
    <row r="195" spans="1:5">
      <c r="A195"/>
      <c r="B195"/>
      <c r="C195"/>
      <c r="D195"/>
      <c r="E195"/>
    </row>
    <row r="196" spans="1:5">
      <c r="A196"/>
      <c r="B196"/>
      <c r="C196"/>
      <c r="D196"/>
      <c r="E196"/>
    </row>
    <row r="197" spans="1:5">
      <c r="A197"/>
      <c r="B197"/>
      <c r="C197"/>
      <c r="D197"/>
      <c r="E197"/>
    </row>
    <row r="198" spans="1:5">
      <c r="A198"/>
      <c r="B198"/>
      <c r="C198"/>
      <c r="D198"/>
      <c r="E198"/>
    </row>
    <row r="199" spans="1:5">
      <c r="A199"/>
      <c r="B199"/>
      <c r="C199"/>
      <c r="D199"/>
      <c r="E199"/>
    </row>
    <row r="200" spans="1:5">
      <c r="A200"/>
      <c r="B200"/>
      <c r="C200"/>
      <c r="D200"/>
      <c r="E200"/>
    </row>
    <row r="201" spans="1:5">
      <c r="A201"/>
      <c r="B201"/>
      <c r="C201"/>
      <c r="D201"/>
      <c r="E201"/>
    </row>
    <row r="202" spans="1:5">
      <c r="A202"/>
      <c r="B202"/>
      <c r="C202"/>
      <c r="D202"/>
      <c r="E202"/>
    </row>
    <row r="203" spans="1:5">
      <c r="A203"/>
      <c r="B203"/>
      <c r="C203"/>
      <c r="D203"/>
      <c r="E203"/>
    </row>
    <row r="204" spans="1:5">
      <c r="A204"/>
      <c r="B204"/>
      <c r="C204"/>
      <c r="D204"/>
      <c r="E204"/>
    </row>
    <row r="205" spans="1:5">
      <c r="A205"/>
      <c r="B205"/>
      <c r="C205"/>
      <c r="D205"/>
      <c r="E205"/>
    </row>
    <row r="206" spans="1:5">
      <c r="A206"/>
      <c r="B206"/>
      <c r="C206"/>
      <c r="D206"/>
      <c r="E206"/>
    </row>
    <row r="207" spans="1:5">
      <c r="A207"/>
      <c r="B207"/>
      <c r="C207"/>
      <c r="D207"/>
      <c r="E207"/>
    </row>
    <row r="208" spans="1:5">
      <c r="A208"/>
      <c r="B208"/>
      <c r="C208"/>
      <c r="D208"/>
      <c r="E208"/>
    </row>
    <row r="209" spans="1:5">
      <c r="A209"/>
      <c r="B209"/>
      <c r="C209"/>
      <c r="D209"/>
      <c r="E209"/>
    </row>
    <row r="210" spans="1:5">
      <c r="A210"/>
      <c r="B210"/>
      <c r="C210"/>
      <c r="D210"/>
      <c r="E210"/>
    </row>
    <row r="211" spans="1:5">
      <c r="A211"/>
      <c r="B211"/>
      <c r="C211"/>
      <c r="D211"/>
      <c r="E211"/>
    </row>
    <row r="212" spans="1:5">
      <c r="A212"/>
      <c r="B212"/>
      <c r="C212"/>
      <c r="D212"/>
      <c r="E212"/>
    </row>
    <row r="213" spans="1:5">
      <c r="A213"/>
      <c r="B213"/>
      <c r="C213"/>
      <c r="D213"/>
      <c r="E213"/>
    </row>
    <row r="214" spans="1:5">
      <c r="A214"/>
      <c r="B214"/>
      <c r="C214"/>
      <c r="D214"/>
      <c r="E214"/>
    </row>
    <row r="215" spans="1:5">
      <c r="A215"/>
      <c r="B215"/>
      <c r="C215"/>
      <c r="D215"/>
      <c r="E215"/>
    </row>
    <row r="216" spans="1:5">
      <c r="A216"/>
      <c r="B216"/>
      <c r="C216"/>
      <c r="D216"/>
      <c r="E216"/>
    </row>
    <row r="217" spans="1:5">
      <c r="A217"/>
      <c r="B217"/>
      <c r="C217"/>
      <c r="D217"/>
      <c r="E217"/>
    </row>
    <row r="218" spans="1:5">
      <c r="A218"/>
      <c r="B218"/>
      <c r="C218"/>
      <c r="D218"/>
      <c r="E218"/>
    </row>
    <row r="219" spans="1:5">
      <c r="A219"/>
      <c r="B219"/>
      <c r="C219"/>
      <c r="D219"/>
      <c r="E219"/>
    </row>
    <row r="220" spans="1:5">
      <c r="A220"/>
      <c r="B220"/>
      <c r="C220"/>
      <c r="D220"/>
      <c r="E220"/>
    </row>
    <row r="221" spans="1:5">
      <c r="A221"/>
      <c r="B221"/>
      <c r="C221"/>
      <c r="D221"/>
      <c r="E221"/>
    </row>
    <row r="222" spans="1:5">
      <c r="A222"/>
      <c r="B222"/>
      <c r="C222"/>
      <c r="D222"/>
      <c r="E222"/>
    </row>
    <row r="223" spans="1:5">
      <c r="A223"/>
      <c r="B223"/>
      <c r="C223"/>
      <c r="D223"/>
      <c r="E223"/>
    </row>
    <row r="224" spans="1:5">
      <c r="A224"/>
      <c r="B224"/>
      <c r="C224"/>
      <c r="D224"/>
      <c r="E224"/>
    </row>
    <row r="225" spans="1:5">
      <c r="A225"/>
      <c r="B225"/>
      <c r="C225"/>
      <c r="D225"/>
      <c r="E225"/>
    </row>
    <row r="226" spans="1:5">
      <c r="A226"/>
      <c r="B226"/>
      <c r="C226"/>
      <c r="D226"/>
      <c r="E226"/>
    </row>
    <row r="227" spans="1:5">
      <c r="A227"/>
      <c r="B227"/>
      <c r="C227"/>
      <c r="D227"/>
      <c r="E227"/>
    </row>
    <row r="228" spans="1:5">
      <c r="A228"/>
      <c r="B228"/>
      <c r="C228"/>
      <c r="D228"/>
      <c r="E228"/>
    </row>
    <row r="229" spans="1:5">
      <c r="A229"/>
      <c r="B229"/>
      <c r="C229"/>
      <c r="D229"/>
      <c r="E229"/>
    </row>
    <row r="230" spans="1:5">
      <c r="A230"/>
      <c r="B230"/>
      <c r="C230"/>
      <c r="D230"/>
      <c r="E230"/>
    </row>
    <row r="231" spans="1:5">
      <c r="A231"/>
      <c r="B231"/>
      <c r="C231"/>
      <c r="D231"/>
      <c r="E231"/>
    </row>
    <row r="232" spans="1:5">
      <c r="A232"/>
      <c r="B232"/>
      <c r="C232"/>
      <c r="D232"/>
      <c r="E232"/>
    </row>
    <row r="233" spans="1:5">
      <c r="A233"/>
      <c r="B233"/>
      <c r="C233"/>
      <c r="D233"/>
      <c r="E233"/>
    </row>
    <row r="234" spans="1:5">
      <c r="A234"/>
      <c r="B234"/>
      <c r="C234"/>
      <c r="D234"/>
      <c r="E234"/>
    </row>
    <row r="235" spans="1:5">
      <c r="A235"/>
      <c r="B235"/>
      <c r="C235"/>
      <c r="D235"/>
      <c r="E235"/>
    </row>
    <row r="236" spans="1:5">
      <c r="A236"/>
      <c r="B236"/>
      <c r="C236"/>
      <c r="D236"/>
      <c r="E236"/>
    </row>
    <row r="237" spans="1:5">
      <c r="A237"/>
      <c r="B237"/>
      <c r="C237"/>
      <c r="D237"/>
      <c r="E237"/>
    </row>
    <row r="238" spans="1:5">
      <c r="A238"/>
      <c r="B238"/>
      <c r="C238"/>
      <c r="D238"/>
      <c r="E238"/>
    </row>
    <row r="239" spans="1:5">
      <c r="A239"/>
      <c r="B239"/>
      <c r="C239"/>
      <c r="D239"/>
      <c r="E239"/>
    </row>
    <row r="240" spans="1:5">
      <c r="A240"/>
      <c r="B240"/>
      <c r="C240"/>
      <c r="D240"/>
      <c r="E240"/>
    </row>
    <row r="241" spans="1:5">
      <c r="A241"/>
      <c r="B241"/>
      <c r="C241"/>
      <c r="D241"/>
      <c r="E241"/>
    </row>
    <row r="242" spans="1:5">
      <c r="A242"/>
      <c r="B242"/>
      <c r="C242"/>
      <c r="D242"/>
      <c r="E242"/>
    </row>
    <row r="243" spans="1:5">
      <c r="A243"/>
      <c r="B243"/>
      <c r="C243"/>
      <c r="D243"/>
      <c r="E243"/>
    </row>
    <row r="244" spans="1:5">
      <c r="A244"/>
      <c r="B244"/>
      <c r="C244"/>
      <c r="D244"/>
      <c r="E244"/>
    </row>
    <row r="245" spans="1:5">
      <c r="A245"/>
      <c r="B245"/>
      <c r="C245"/>
      <c r="D245"/>
      <c r="E245"/>
    </row>
    <row r="246" spans="1:5">
      <c r="A246"/>
      <c r="B246"/>
      <c r="C246"/>
      <c r="D246"/>
      <c r="E246"/>
    </row>
    <row r="247" spans="1:5">
      <c r="A247"/>
      <c r="B247"/>
      <c r="C247"/>
      <c r="D247"/>
      <c r="E247"/>
    </row>
    <row r="248" spans="1:5">
      <c r="A248"/>
      <c r="B248"/>
      <c r="C248"/>
      <c r="D248"/>
      <c r="E248"/>
    </row>
    <row r="249" spans="1:5">
      <c r="A249"/>
      <c r="B249"/>
      <c r="C249"/>
      <c r="D249"/>
      <c r="E249"/>
    </row>
    <row r="250" spans="1:5">
      <c r="A250"/>
      <c r="B250"/>
      <c r="C250"/>
      <c r="D250"/>
      <c r="E250"/>
    </row>
    <row r="251" spans="1:5">
      <c r="A251"/>
      <c r="B251"/>
      <c r="C251"/>
      <c r="D251"/>
      <c r="E251"/>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O251"/>
  <sheetViews>
    <sheetView workbookViewId="0">
      <pane xSplit="1" ySplit="1" topLeftCell="B83" activePane="bottomRight" state="frozen"/>
      <selection pane="topRight" activeCell="B1" sqref="B1"/>
      <selection pane="bottomLeft" activeCell="A2" sqref="A2"/>
      <selection pane="bottomRight" activeCell="M99" sqref="M99"/>
    </sheetView>
  </sheetViews>
  <sheetFormatPr defaultColWidth="8.85546875" defaultRowHeight="15"/>
  <cols>
    <col min="1" max="1" width="8.85546875" style="68"/>
    <col min="2" max="2" width="13.42578125" style="68" bestFit="1" customWidth="1"/>
    <col min="3" max="3" width="12.140625" style="68" bestFit="1" customWidth="1"/>
    <col min="4" max="4" width="4.42578125" style="68" customWidth="1"/>
    <col min="5" max="5" width="4.5703125" style="159" bestFit="1" customWidth="1"/>
    <col min="6" max="6" width="19.42578125" style="159" bestFit="1" customWidth="1"/>
    <col min="7" max="7" width="12.140625" bestFit="1" customWidth="1"/>
    <col min="8" max="8" width="16.140625" style="159" bestFit="1" customWidth="1"/>
    <col min="9" max="9" width="19.42578125" customWidth="1"/>
    <col min="10" max="14" width="8.85546875" style="68"/>
    <col min="15" max="15" width="13.5703125" style="68" bestFit="1" customWidth="1"/>
    <col min="16" max="16384" width="8.85546875" style="68"/>
  </cols>
  <sheetData>
    <row r="1" spans="1:15" ht="30">
      <c r="A1" s="163" t="s">
        <v>55</v>
      </c>
      <c r="B1" s="163" t="s">
        <v>9</v>
      </c>
      <c r="C1" s="163" t="s">
        <v>10</v>
      </c>
      <c r="D1" s="124"/>
      <c r="E1" s="163" t="s">
        <v>55</v>
      </c>
      <c r="F1" s="163" t="s">
        <v>1918</v>
      </c>
      <c r="G1" s="163" t="s">
        <v>10</v>
      </c>
      <c r="H1" s="163" t="s">
        <v>1917</v>
      </c>
      <c r="I1" s="163" t="s">
        <v>10</v>
      </c>
    </row>
    <row r="2" spans="1:15">
      <c r="A2" s="82">
        <f>ROWS($A$1:A1)</f>
        <v>1</v>
      </c>
      <c r="B2" s="160" t="str">
        <f t="shared" ref="B2:B65" ca="1" si="0">IF(A2&gt;COUNTA($F:$F)-1,INDIRECT("H"&amp;A2-COUNTA($F:$F)+2),INDIRECT("F"&amp;A2+1))</f>
        <v>1 Shrawan 2076</v>
      </c>
      <c r="C2" s="137">
        <f t="shared" ref="C2:C66" ca="1" si="1">IFERROR(VLOOKUP($B2,F:G,2,0),VLOOKUP(B2,$H:$I,2,0))</f>
        <v>43663</v>
      </c>
      <c r="D2" s="125"/>
      <c r="E2" s="160">
        <f>ROWS($B$1:E1)</f>
        <v>1</v>
      </c>
      <c r="F2" s="169" t="s">
        <v>11</v>
      </c>
      <c r="G2" s="168">
        <v>43663</v>
      </c>
      <c r="H2" s="170" t="s">
        <v>1911</v>
      </c>
      <c r="I2" s="165">
        <v>43647</v>
      </c>
    </row>
    <row r="3" spans="1:15">
      <c r="A3" s="82">
        <f>ROWS($A$1:A2)</f>
        <v>2</v>
      </c>
      <c r="B3" s="160" t="str">
        <f t="shared" ca="1" si="0"/>
        <v>1 Kartik 2076</v>
      </c>
      <c r="C3" s="137">
        <f t="shared" ca="1" si="1"/>
        <v>43756</v>
      </c>
      <c r="D3" s="125"/>
      <c r="E3" s="160">
        <f>ROWS($B$1:E2)</f>
        <v>2</v>
      </c>
      <c r="F3" s="169" t="s">
        <v>188</v>
      </c>
      <c r="G3" s="168">
        <v>43756</v>
      </c>
      <c r="H3" s="170" t="s">
        <v>1912</v>
      </c>
      <c r="I3" s="165">
        <v>43831</v>
      </c>
    </row>
    <row r="4" spans="1:15">
      <c r="A4" s="82">
        <f>ROWS($A$1:A3)</f>
        <v>3</v>
      </c>
      <c r="B4" s="160" t="str">
        <f t="shared" ca="1" si="0"/>
        <v>1 Magh 2076</v>
      </c>
      <c r="C4" s="137">
        <f t="shared" ca="1" si="1"/>
        <v>43845</v>
      </c>
      <c r="D4" s="125"/>
      <c r="E4" s="160">
        <f>ROWS($B$1:E3)</f>
        <v>3</v>
      </c>
      <c r="F4" s="169" t="s">
        <v>12</v>
      </c>
      <c r="G4" s="168">
        <v>43845</v>
      </c>
      <c r="H4" s="166" t="str">
        <f>LEFT(H2,LEN(H2)-4)&amp;RIGHT(H2,4)+1</f>
        <v>1st July 2020</v>
      </c>
      <c r="I4" s="165">
        <v>44013</v>
      </c>
    </row>
    <row r="5" spans="1:15">
      <c r="A5" s="82">
        <f>ROWS($A$1:A4)</f>
        <v>4</v>
      </c>
      <c r="B5" s="160" t="str">
        <f t="shared" ca="1" si="0"/>
        <v>1 Baishakh 2077</v>
      </c>
      <c r="C5" s="137">
        <f t="shared" ca="1" si="1"/>
        <v>43934</v>
      </c>
      <c r="D5" s="125"/>
      <c r="E5" s="160">
        <f>ROWS($B$1:E4)</f>
        <v>4</v>
      </c>
      <c r="F5" s="169" t="s">
        <v>189</v>
      </c>
      <c r="G5" s="168">
        <v>43934</v>
      </c>
      <c r="H5" s="166" t="str">
        <f t="shared" ref="H5:H68" si="2">LEFT(H3,LEN(H3)-4)&amp;RIGHT(H3,4)+1</f>
        <v>1st January 2021</v>
      </c>
      <c r="I5" s="165">
        <v>44197</v>
      </c>
      <c r="O5" s="112"/>
    </row>
    <row r="6" spans="1:15">
      <c r="A6" s="82">
        <f>ROWS($A$1:A5)</f>
        <v>5</v>
      </c>
      <c r="B6" s="160" t="str">
        <f t="shared" ca="1" si="0"/>
        <v>1 Shrawan 2077</v>
      </c>
      <c r="C6" s="137">
        <f t="shared" ca="1" si="1"/>
        <v>44028</v>
      </c>
      <c r="D6" s="125"/>
      <c r="E6" s="160">
        <f>ROWS($B$1:E5)</f>
        <v>5</v>
      </c>
      <c r="F6" s="167" t="str">
        <f>LEFT(F2,LEN(F2)-4)&amp;RIGHT(F2,4)+1</f>
        <v>1 Shrawan 2077</v>
      </c>
      <c r="G6" s="168">
        <v>44028</v>
      </c>
      <c r="H6" s="166" t="str">
        <f t="shared" si="2"/>
        <v>1st July 2021</v>
      </c>
      <c r="I6" s="165">
        <v>44378</v>
      </c>
      <c r="O6" s="112"/>
    </row>
    <row r="7" spans="1:15">
      <c r="A7" s="82">
        <f>ROWS($A$1:A6)</f>
        <v>6</v>
      </c>
      <c r="B7" s="160" t="str">
        <f t="shared" ca="1" si="0"/>
        <v>1 Kartik 2077</v>
      </c>
      <c r="C7" s="137">
        <f t="shared" ca="1" si="1"/>
        <v>44121</v>
      </c>
      <c r="D7" s="125"/>
      <c r="E7" s="160">
        <f>ROWS($B$1:E6)</f>
        <v>6</v>
      </c>
      <c r="F7" s="167" t="str">
        <f>LEFT(F3,LEN(F3)-4)&amp;RIGHT(F3,4)+1</f>
        <v>1 Kartik 2077</v>
      </c>
      <c r="G7" s="168">
        <v>44121</v>
      </c>
      <c r="H7" s="166" t="str">
        <f t="shared" si="2"/>
        <v>1st January 2022</v>
      </c>
      <c r="I7" s="165">
        <v>44562</v>
      </c>
      <c r="O7" s="112"/>
    </row>
    <row r="8" spans="1:15">
      <c r="A8" s="82">
        <f>ROWS($A$1:A7)</f>
        <v>7</v>
      </c>
      <c r="B8" s="160" t="str">
        <f t="shared" ca="1" si="0"/>
        <v>1 Magh 2077</v>
      </c>
      <c r="C8" s="137">
        <f t="shared" ca="1" si="1"/>
        <v>44210</v>
      </c>
      <c r="D8" s="125"/>
      <c r="E8" s="160">
        <f>ROWS($B$1:E7)</f>
        <v>7</v>
      </c>
      <c r="F8" s="167" t="str">
        <f t="shared" ref="F8:F71" si="3">LEFT(F4,LEN(F4)-4)&amp;RIGHT(F4,4)+1</f>
        <v>1 Magh 2077</v>
      </c>
      <c r="G8" s="168">
        <v>44210</v>
      </c>
      <c r="H8" s="166" t="str">
        <f t="shared" si="2"/>
        <v>1st July 2022</v>
      </c>
      <c r="I8" s="165">
        <v>44743</v>
      </c>
      <c r="O8" s="112"/>
    </row>
    <row r="9" spans="1:15">
      <c r="A9" s="82">
        <f>ROWS($A$1:A8)</f>
        <v>8</v>
      </c>
      <c r="B9" s="160" t="str">
        <f t="shared" ca="1" si="0"/>
        <v>1 Baishakh 2078</v>
      </c>
      <c r="C9" s="137">
        <f t="shared" ca="1" si="1"/>
        <v>44300</v>
      </c>
      <c r="D9" s="125"/>
      <c r="E9" s="160">
        <f>ROWS($B$1:E8)</f>
        <v>8</v>
      </c>
      <c r="F9" s="167" t="str">
        <f t="shared" si="3"/>
        <v>1 Baishakh 2078</v>
      </c>
      <c r="G9" s="168">
        <v>44300</v>
      </c>
      <c r="H9" s="166" t="str">
        <f t="shared" si="2"/>
        <v>1st January 2023</v>
      </c>
      <c r="I9" s="165">
        <v>44927</v>
      </c>
      <c r="O9" s="112"/>
    </row>
    <row r="10" spans="1:15">
      <c r="A10" s="82">
        <f>ROWS($A$1:A9)</f>
        <v>9</v>
      </c>
      <c r="B10" s="160" t="str">
        <f t="shared" ca="1" si="0"/>
        <v>1 Shrawan 2078</v>
      </c>
      <c r="C10" s="137">
        <f t="shared" ca="1" si="1"/>
        <v>44393</v>
      </c>
      <c r="D10" s="125"/>
      <c r="E10" s="160">
        <f>ROWS($B$1:E9)</f>
        <v>9</v>
      </c>
      <c r="F10" s="167" t="str">
        <f t="shared" si="3"/>
        <v>1 Shrawan 2078</v>
      </c>
      <c r="G10" s="168">
        <v>44393</v>
      </c>
      <c r="H10" s="166" t="str">
        <f t="shared" si="2"/>
        <v>1st July 2023</v>
      </c>
      <c r="I10" s="165">
        <v>45108</v>
      </c>
      <c r="O10" s="112"/>
    </row>
    <row r="11" spans="1:15">
      <c r="A11" s="82">
        <f>ROWS($A$1:A10)</f>
        <v>10</v>
      </c>
      <c r="B11" s="160" t="str">
        <f t="shared" ca="1" si="0"/>
        <v>1 Kartik 2078</v>
      </c>
      <c r="C11" s="137">
        <f t="shared" ca="1" si="1"/>
        <v>44487</v>
      </c>
      <c r="D11" s="125"/>
      <c r="E11" s="160">
        <f>ROWS($B$1:E10)</f>
        <v>10</v>
      </c>
      <c r="F11" s="167" t="str">
        <f t="shared" si="3"/>
        <v>1 Kartik 2078</v>
      </c>
      <c r="G11" s="168">
        <v>44487</v>
      </c>
      <c r="H11" s="166" t="str">
        <f t="shared" si="2"/>
        <v>1st January 2024</v>
      </c>
      <c r="I11" s="165">
        <v>45292</v>
      </c>
      <c r="O11" s="112"/>
    </row>
    <row r="12" spans="1:15">
      <c r="A12" s="82">
        <f>ROWS($A$1:A11)</f>
        <v>11</v>
      </c>
      <c r="B12" s="160" t="str">
        <f t="shared" ca="1" si="0"/>
        <v>1 Magh 2078</v>
      </c>
      <c r="C12" s="137">
        <f t="shared" ca="1" si="1"/>
        <v>44576</v>
      </c>
      <c r="D12" s="125"/>
      <c r="E12" s="160">
        <f>ROWS($B$1:E11)</f>
        <v>11</v>
      </c>
      <c r="F12" s="167" t="str">
        <f t="shared" si="3"/>
        <v>1 Magh 2078</v>
      </c>
      <c r="G12" s="168">
        <v>44576</v>
      </c>
      <c r="H12" s="166" t="str">
        <f t="shared" si="2"/>
        <v>1st July 2024</v>
      </c>
      <c r="I12" s="165">
        <v>45474</v>
      </c>
      <c r="O12" s="112"/>
    </row>
    <row r="13" spans="1:15">
      <c r="A13" s="82">
        <f>ROWS($A$1:A12)</f>
        <v>12</v>
      </c>
      <c r="B13" s="160" t="str">
        <f t="shared" ca="1" si="0"/>
        <v>1 Baishakh 2079</v>
      </c>
      <c r="C13" s="137">
        <f t="shared" ca="1" si="1"/>
        <v>44665</v>
      </c>
      <c r="D13" s="125"/>
      <c r="E13" s="160">
        <f>ROWS($B$1:E12)</f>
        <v>12</v>
      </c>
      <c r="F13" s="167" t="str">
        <f t="shared" si="3"/>
        <v>1 Baishakh 2079</v>
      </c>
      <c r="G13" s="168">
        <v>44665</v>
      </c>
      <c r="H13" s="166" t="str">
        <f t="shared" si="2"/>
        <v>1st January 2025</v>
      </c>
      <c r="I13" s="165">
        <v>45658</v>
      </c>
      <c r="O13" s="112"/>
    </row>
    <row r="14" spans="1:15">
      <c r="A14" s="82">
        <f>ROWS($A$1:A13)</f>
        <v>13</v>
      </c>
      <c r="B14" s="160" t="str">
        <f t="shared" ca="1" si="0"/>
        <v>1 Shrawan 2079</v>
      </c>
      <c r="C14" s="137">
        <f t="shared" ca="1" si="1"/>
        <v>44759</v>
      </c>
      <c r="D14" s="125"/>
      <c r="E14" s="160">
        <f>ROWS($B$1:E13)</f>
        <v>13</v>
      </c>
      <c r="F14" s="167" t="str">
        <f t="shared" si="3"/>
        <v>1 Shrawan 2079</v>
      </c>
      <c r="G14" s="168">
        <v>44759</v>
      </c>
      <c r="H14" s="166" t="str">
        <f t="shared" si="2"/>
        <v>1st July 2025</v>
      </c>
      <c r="I14" s="165">
        <v>45839</v>
      </c>
      <c r="O14" s="112"/>
    </row>
    <row r="15" spans="1:15">
      <c r="A15" s="82">
        <f>ROWS($A$1:A14)</f>
        <v>14</v>
      </c>
      <c r="B15" s="160" t="str">
        <f t="shared" ca="1" si="0"/>
        <v>1 Kartik 2079</v>
      </c>
      <c r="C15" s="137">
        <f t="shared" ca="1" si="1"/>
        <v>44852</v>
      </c>
      <c r="D15" s="125"/>
      <c r="E15" s="160">
        <f>ROWS($B$1:E14)</f>
        <v>14</v>
      </c>
      <c r="F15" s="167" t="str">
        <f t="shared" si="3"/>
        <v>1 Kartik 2079</v>
      </c>
      <c r="G15" s="168">
        <v>44852</v>
      </c>
      <c r="H15" s="166" t="str">
        <f t="shared" si="2"/>
        <v>1st January 2026</v>
      </c>
      <c r="I15" s="165">
        <v>46023</v>
      </c>
      <c r="O15" s="112"/>
    </row>
    <row r="16" spans="1:15">
      <c r="A16" s="82">
        <f>ROWS($A$1:A15)</f>
        <v>15</v>
      </c>
      <c r="B16" s="160" t="str">
        <f t="shared" ca="1" si="0"/>
        <v>1 Magh 2079</v>
      </c>
      <c r="C16" s="137">
        <f t="shared" ca="1" si="1"/>
        <v>44941</v>
      </c>
      <c r="D16" s="125"/>
      <c r="E16" s="160">
        <f>ROWS($B$1:E15)</f>
        <v>15</v>
      </c>
      <c r="F16" s="167" t="str">
        <f t="shared" si="3"/>
        <v>1 Magh 2079</v>
      </c>
      <c r="G16" s="168">
        <v>44941</v>
      </c>
      <c r="H16" s="166" t="str">
        <f t="shared" si="2"/>
        <v>1st July 2026</v>
      </c>
      <c r="I16" s="165">
        <v>46204</v>
      </c>
      <c r="O16" s="112"/>
    </row>
    <row r="17" spans="1:15">
      <c r="A17" s="82">
        <f>ROWS($A$1:A16)</f>
        <v>16</v>
      </c>
      <c r="B17" s="160" t="str">
        <f t="shared" ca="1" si="0"/>
        <v>1 Baishakh 2080</v>
      </c>
      <c r="C17" s="137">
        <f t="shared" ca="1" si="1"/>
        <v>45030</v>
      </c>
      <c r="D17" s="125"/>
      <c r="E17" s="160">
        <f>ROWS($B$1:E16)</f>
        <v>16</v>
      </c>
      <c r="F17" s="167" t="str">
        <f t="shared" si="3"/>
        <v>1 Baishakh 2080</v>
      </c>
      <c r="G17" s="168">
        <v>45030</v>
      </c>
      <c r="H17" s="166" t="str">
        <f t="shared" si="2"/>
        <v>1st January 2027</v>
      </c>
      <c r="I17" s="165">
        <v>46388</v>
      </c>
      <c r="O17" s="112"/>
    </row>
    <row r="18" spans="1:15">
      <c r="A18" s="82">
        <f>ROWS($A$1:A17)</f>
        <v>17</v>
      </c>
      <c r="B18" s="160" t="str">
        <f t="shared" ca="1" si="0"/>
        <v>1 Shrawan 2080</v>
      </c>
      <c r="C18" s="137">
        <f t="shared" ca="1" si="1"/>
        <v>45124</v>
      </c>
      <c r="D18" s="125"/>
      <c r="E18" s="160">
        <f>ROWS($B$1:E17)</f>
        <v>17</v>
      </c>
      <c r="F18" s="167" t="str">
        <f t="shared" si="3"/>
        <v>1 Shrawan 2080</v>
      </c>
      <c r="G18" s="168">
        <v>45124</v>
      </c>
      <c r="H18" s="166" t="str">
        <f t="shared" si="2"/>
        <v>1st July 2027</v>
      </c>
      <c r="I18" s="165">
        <v>46569</v>
      </c>
      <c r="O18" s="112"/>
    </row>
    <row r="19" spans="1:15">
      <c r="A19" s="82">
        <f>ROWS($A$1:A18)</f>
        <v>18</v>
      </c>
      <c r="B19" s="160" t="str">
        <f t="shared" ca="1" si="0"/>
        <v>1 Kartik 2080</v>
      </c>
      <c r="C19" s="137">
        <f t="shared" ca="1" si="1"/>
        <v>45217</v>
      </c>
      <c r="D19" s="125"/>
      <c r="E19" s="160">
        <f>ROWS($B$1:E18)</f>
        <v>18</v>
      </c>
      <c r="F19" s="167" t="str">
        <f t="shared" si="3"/>
        <v>1 Kartik 2080</v>
      </c>
      <c r="G19" s="168">
        <v>45217</v>
      </c>
      <c r="H19" s="166" t="str">
        <f t="shared" si="2"/>
        <v>1st January 2028</v>
      </c>
      <c r="I19" s="165">
        <v>46753</v>
      </c>
      <c r="O19" s="112"/>
    </row>
    <row r="20" spans="1:15">
      <c r="A20" s="82">
        <f>ROWS($A$1:A19)</f>
        <v>19</v>
      </c>
      <c r="B20" s="160" t="str">
        <f t="shared" ca="1" si="0"/>
        <v>1 Magh 2080</v>
      </c>
      <c r="C20" s="137">
        <f t="shared" ca="1" si="1"/>
        <v>45306</v>
      </c>
      <c r="D20" s="125"/>
      <c r="E20" s="160">
        <f>ROWS($B$1:E19)</f>
        <v>19</v>
      </c>
      <c r="F20" s="167" t="str">
        <f t="shared" si="3"/>
        <v>1 Magh 2080</v>
      </c>
      <c r="G20" s="168">
        <v>45306</v>
      </c>
      <c r="H20" s="166" t="str">
        <f t="shared" si="2"/>
        <v>1st July 2028</v>
      </c>
      <c r="I20" s="165">
        <v>46935</v>
      </c>
      <c r="O20" s="112"/>
    </row>
    <row r="21" spans="1:15">
      <c r="A21" s="82">
        <f>ROWS($A$1:A20)</f>
        <v>20</v>
      </c>
      <c r="B21" s="160" t="str">
        <f t="shared" ca="1" si="0"/>
        <v>1 Baishakh 2081</v>
      </c>
      <c r="C21" s="137">
        <f t="shared" ca="1" si="1"/>
        <v>45395</v>
      </c>
      <c r="D21" s="125"/>
      <c r="E21" s="160">
        <f>ROWS($B$1:E20)</f>
        <v>20</v>
      </c>
      <c r="F21" s="167" t="str">
        <f t="shared" si="3"/>
        <v>1 Baishakh 2081</v>
      </c>
      <c r="G21" s="168">
        <v>45395</v>
      </c>
      <c r="H21" s="166" t="str">
        <f t="shared" si="2"/>
        <v>1st January 2029</v>
      </c>
      <c r="I21" s="165">
        <v>47119</v>
      </c>
      <c r="O21" s="112"/>
    </row>
    <row r="22" spans="1:15">
      <c r="A22" s="82">
        <f>ROWS($A$1:A21)</f>
        <v>21</v>
      </c>
      <c r="B22" s="160" t="str">
        <f t="shared" ca="1" si="0"/>
        <v>1 Shrawan 2081</v>
      </c>
      <c r="C22" s="137">
        <f t="shared" ca="1" si="1"/>
        <v>45489</v>
      </c>
      <c r="D22" s="125"/>
      <c r="E22" s="160">
        <f>ROWS($B$1:E21)</f>
        <v>21</v>
      </c>
      <c r="F22" s="167" t="str">
        <f t="shared" si="3"/>
        <v>1 Shrawan 2081</v>
      </c>
      <c r="G22" s="168">
        <v>45489</v>
      </c>
      <c r="H22" s="166" t="str">
        <f t="shared" si="2"/>
        <v>1st July 2029</v>
      </c>
      <c r="I22" s="165">
        <v>47300</v>
      </c>
      <c r="O22" s="112"/>
    </row>
    <row r="23" spans="1:15">
      <c r="A23" s="82">
        <f>ROWS($A$1:A22)</f>
        <v>22</v>
      </c>
      <c r="B23" s="160" t="str">
        <f t="shared" ca="1" si="0"/>
        <v>1 Kartik 2081</v>
      </c>
      <c r="C23" s="137">
        <f t="shared" ca="1" si="1"/>
        <v>45582</v>
      </c>
      <c r="D23" s="125"/>
      <c r="E23" s="160">
        <f>ROWS($B$1:E22)</f>
        <v>22</v>
      </c>
      <c r="F23" s="167" t="str">
        <f t="shared" si="3"/>
        <v>1 Kartik 2081</v>
      </c>
      <c r="G23" s="168">
        <v>45582</v>
      </c>
      <c r="H23" s="166" t="str">
        <f t="shared" si="2"/>
        <v>1st January 2030</v>
      </c>
      <c r="I23" s="165">
        <v>47484</v>
      </c>
      <c r="O23" s="112"/>
    </row>
    <row r="24" spans="1:15">
      <c r="A24" s="82">
        <f>ROWS($A$1:A23)</f>
        <v>23</v>
      </c>
      <c r="B24" s="160" t="str">
        <f t="shared" ca="1" si="0"/>
        <v>1 Magh 2081</v>
      </c>
      <c r="C24" s="137">
        <f t="shared" ca="1" si="1"/>
        <v>45671</v>
      </c>
      <c r="D24" s="125"/>
      <c r="E24" s="160">
        <f>ROWS($B$1:E23)</f>
        <v>23</v>
      </c>
      <c r="F24" s="167" t="str">
        <f t="shared" si="3"/>
        <v>1 Magh 2081</v>
      </c>
      <c r="G24" s="168">
        <v>45671</v>
      </c>
      <c r="H24" s="166" t="str">
        <f t="shared" si="2"/>
        <v>1st July 2030</v>
      </c>
      <c r="I24" s="165">
        <v>47665</v>
      </c>
      <c r="O24" s="112"/>
    </row>
    <row r="25" spans="1:15">
      <c r="A25" s="82">
        <f>ROWS($A$1:A24)</f>
        <v>24</v>
      </c>
      <c r="B25" s="160" t="str">
        <f t="shared" ca="1" si="0"/>
        <v>1 Baishakh 2082</v>
      </c>
      <c r="C25" s="137">
        <f t="shared" ca="1" si="1"/>
        <v>45761</v>
      </c>
      <c r="D25" s="125"/>
      <c r="E25" s="160">
        <f>ROWS($B$1:E24)</f>
        <v>24</v>
      </c>
      <c r="F25" s="167" t="str">
        <f t="shared" si="3"/>
        <v>1 Baishakh 2082</v>
      </c>
      <c r="G25" s="168">
        <v>45761</v>
      </c>
      <c r="H25" s="166" t="str">
        <f t="shared" si="2"/>
        <v>1st January 2031</v>
      </c>
      <c r="I25" s="165">
        <v>47849</v>
      </c>
      <c r="O25" s="112"/>
    </row>
    <row r="26" spans="1:15">
      <c r="A26" s="82">
        <f>ROWS($A$1:A25)</f>
        <v>25</v>
      </c>
      <c r="B26" s="160" t="str">
        <f t="shared" ca="1" si="0"/>
        <v>1 Shrawan 2082</v>
      </c>
      <c r="C26" s="137">
        <f t="shared" ca="1" si="1"/>
        <v>45854</v>
      </c>
      <c r="D26" s="125"/>
      <c r="E26" s="160">
        <f>ROWS($B$1:E25)</f>
        <v>25</v>
      </c>
      <c r="F26" s="167" t="str">
        <f t="shared" si="3"/>
        <v>1 Shrawan 2082</v>
      </c>
      <c r="G26" s="168">
        <v>45854</v>
      </c>
      <c r="H26" s="166" t="str">
        <f t="shared" si="2"/>
        <v>1st July 2031</v>
      </c>
      <c r="I26" s="165">
        <v>48030</v>
      </c>
      <c r="O26" s="112"/>
    </row>
    <row r="27" spans="1:15">
      <c r="A27" s="82">
        <f>ROWS($A$1:A26)</f>
        <v>26</v>
      </c>
      <c r="B27" s="160" t="str">
        <f t="shared" ca="1" si="0"/>
        <v>1 Kartik 2082</v>
      </c>
      <c r="C27" s="137">
        <f t="shared" ca="1" si="1"/>
        <v>45947</v>
      </c>
      <c r="D27" s="125"/>
      <c r="E27" s="160">
        <f>ROWS($B$1:E26)</f>
        <v>26</v>
      </c>
      <c r="F27" s="167" t="str">
        <f t="shared" si="3"/>
        <v>1 Kartik 2082</v>
      </c>
      <c r="G27" s="168">
        <v>45947</v>
      </c>
      <c r="H27" s="166" t="str">
        <f t="shared" si="2"/>
        <v>1st January 2032</v>
      </c>
      <c r="I27" s="165">
        <v>48214</v>
      </c>
      <c r="O27" s="112"/>
    </row>
    <row r="28" spans="1:15">
      <c r="A28" s="82">
        <f>ROWS($A$1:A27)</f>
        <v>27</v>
      </c>
      <c r="B28" s="160" t="str">
        <f t="shared" ca="1" si="0"/>
        <v>1 Magh 2082</v>
      </c>
      <c r="C28" s="137">
        <f t="shared" ca="1" si="1"/>
        <v>46036</v>
      </c>
      <c r="D28" s="125"/>
      <c r="E28" s="160">
        <f>ROWS($B$1:E27)</f>
        <v>27</v>
      </c>
      <c r="F28" s="167" t="str">
        <f t="shared" si="3"/>
        <v>1 Magh 2082</v>
      </c>
      <c r="G28" s="168">
        <v>46036</v>
      </c>
      <c r="H28" s="166" t="str">
        <f t="shared" si="2"/>
        <v>1st July 2032</v>
      </c>
      <c r="I28" s="165">
        <v>48396</v>
      </c>
      <c r="O28" s="112"/>
    </row>
    <row r="29" spans="1:15">
      <c r="A29" s="82">
        <f>ROWS($A$1:A28)</f>
        <v>28</v>
      </c>
      <c r="B29" s="160" t="str">
        <f t="shared" ca="1" si="0"/>
        <v>1 Baishakh 2083</v>
      </c>
      <c r="C29" s="137">
        <f t="shared" ca="1" si="1"/>
        <v>46126</v>
      </c>
      <c r="D29" s="125"/>
      <c r="E29" s="160">
        <f>ROWS($B$1:E28)</f>
        <v>28</v>
      </c>
      <c r="F29" s="167" t="str">
        <f t="shared" si="3"/>
        <v>1 Baishakh 2083</v>
      </c>
      <c r="G29" s="168">
        <v>46126</v>
      </c>
      <c r="H29" s="166" t="str">
        <f t="shared" si="2"/>
        <v>1st January 2033</v>
      </c>
      <c r="I29" s="165">
        <v>48580</v>
      </c>
      <c r="O29" s="112"/>
    </row>
    <row r="30" spans="1:15">
      <c r="A30" s="82">
        <f>ROWS($A$1:A29)</f>
        <v>29</v>
      </c>
      <c r="B30" s="160" t="str">
        <f t="shared" ca="1" si="0"/>
        <v>1 Shrawan 2083</v>
      </c>
      <c r="C30" s="137">
        <f t="shared" ca="1" si="1"/>
        <v>46220</v>
      </c>
      <c r="D30" s="125"/>
      <c r="E30" s="160">
        <f>ROWS($B$1:E29)</f>
        <v>29</v>
      </c>
      <c r="F30" s="167" t="str">
        <f t="shared" si="3"/>
        <v>1 Shrawan 2083</v>
      </c>
      <c r="G30" s="168">
        <v>46220</v>
      </c>
      <c r="H30" s="166" t="str">
        <f t="shared" si="2"/>
        <v>1st July 2033</v>
      </c>
      <c r="I30" s="165">
        <v>48761</v>
      </c>
      <c r="O30" s="112"/>
    </row>
    <row r="31" spans="1:15">
      <c r="A31" s="82">
        <f>ROWS($A$1:A30)</f>
        <v>30</v>
      </c>
      <c r="B31" s="160" t="str">
        <f t="shared" ca="1" si="0"/>
        <v>1 Kartik 2083</v>
      </c>
      <c r="C31" s="137">
        <f t="shared" ca="1" si="1"/>
        <v>46312</v>
      </c>
      <c r="D31" s="125"/>
      <c r="E31" s="160">
        <f>ROWS($B$1:E30)</f>
        <v>30</v>
      </c>
      <c r="F31" s="167" t="str">
        <f t="shared" si="3"/>
        <v>1 Kartik 2083</v>
      </c>
      <c r="G31" s="168">
        <v>46312</v>
      </c>
      <c r="H31" s="166" t="str">
        <f t="shared" si="2"/>
        <v>1st January 2034</v>
      </c>
      <c r="I31" s="165">
        <v>48945</v>
      </c>
      <c r="O31" s="112"/>
    </row>
    <row r="32" spans="1:15">
      <c r="A32" s="82">
        <f>ROWS($A$1:A31)</f>
        <v>31</v>
      </c>
      <c r="B32" s="160" t="str">
        <f t="shared" ca="1" si="0"/>
        <v>1 Magh 2083</v>
      </c>
      <c r="C32" s="137">
        <f t="shared" ca="1" si="1"/>
        <v>46401</v>
      </c>
      <c r="D32" s="125"/>
      <c r="E32" s="160">
        <f>ROWS($B$1:E31)</f>
        <v>31</v>
      </c>
      <c r="F32" s="167" t="str">
        <f t="shared" si="3"/>
        <v>1 Magh 2083</v>
      </c>
      <c r="G32" s="168">
        <v>46401</v>
      </c>
      <c r="H32" s="166" t="str">
        <f t="shared" si="2"/>
        <v>1st July 2034</v>
      </c>
      <c r="I32" s="165">
        <v>49126</v>
      </c>
      <c r="O32" s="112"/>
    </row>
    <row r="33" spans="1:15">
      <c r="A33" s="82">
        <f>ROWS($A$1:A32)</f>
        <v>32</v>
      </c>
      <c r="B33" s="160" t="str">
        <f t="shared" ca="1" si="0"/>
        <v>1 Baishakh 2084</v>
      </c>
      <c r="C33" s="137">
        <f t="shared" ca="1" si="1"/>
        <v>46491</v>
      </c>
      <c r="D33" s="125"/>
      <c r="E33" s="160">
        <f>ROWS($B$1:E32)</f>
        <v>32</v>
      </c>
      <c r="F33" s="167" t="str">
        <f t="shared" si="3"/>
        <v>1 Baishakh 2084</v>
      </c>
      <c r="G33" s="168">
        <v>46491</v>
      </c>
      <c r="H33" s="166" t="str">
        <f t="shared" si="2"/>
        <v>1st January 2035</v>
      </c>
      <c r="I33" s="165">
        <v>49310</v>
      </c>
      <c r="O33" s="112"/>
    </row>
    <row r="34" spans="1:15">
      <c r="A34" s="82">
        <f>ROWS($A$1:A33)</f>
        <v>33</v>
      </c>
      <c r="B34" s="160" t="str">
        <f t="shared" ca="1" si="0"/>
        <v>1 Shrawan 2084</v>
      </c>
      <c r="C34" s="137">
        <f t="shared" ca="1" si="1"/>
        <v>46585</v>
      </c>
      <c r="D34" s="125"/>
      <c r="E34" s="160">
        <f>ROWS($B$1:E33)</f>
        <v>33</v>
      </c>
      <c r="F34" s="167" t="str">
        <f t="shared" si="3"/>
        <v>1 Shrawan 2084</v>
      </c>
      <c r="G34" s="168">
        <v>46585</v>
      </c>
      <c r="H34" s="166" t="str">
        <f t="shared" si="2"/>
        <v>1st July 2035</v>
      </c>
      <c r="I34" s="165">
        <v>49491</v>
      </c>
      <c r="O34" s="112"/>
    </row>
    <row r="35" spans="1:15">
      <c r="A35" s="82">
        <f>ROWS($A$1:A34)</f>
        <v>34</v>
      </c>
      <c r="B35" s="160" t="str">
        <f t="shared" ca="1" si="0"/>
        <v>1 Kartik 2084</v>
      </c>
      <c r="C35" s="137">
        <f t="shared" ca="1" si="1"/>
        <v>46677</v>
      </c>
      <c r="D35" s="125"/>
      <c r="E35" s="160">
        <f>ROWS($B$1:E34)</f>
        <v>34</v>
      </c>
      <c r="F35" s="167" t="str">
        <f t="shared" si="3"/>
        <v>1 Kartik 2084</v>
      </c>
      <c r="G35" s="168">
        <v>46677</v>
      </c>
      <c r="H35" s="166" t="str">
        <f t="shared" si="2"/>
        <v>1st January 2036</v>
      </c>
      <c r="I35" s="165">
        <v>49675</v>
      </c>
      <c r="O35" s="112"/>
    </row>
    <row r="36" spans="1:15">
      <c r="A36" s="82">
        <f>ROWS($A$1:A35)</f>
        <v>35</v>
      </c>
      <c r="B36" s="160" t="str">
        <f t="shared" ca="1" si="0"/>
        <v>1 Magh 2084</v>
      </c>
      <c r="C36" s="137">
        <f t="shared" ca="1" si="1"/>
        <v>46766</v>
      </c>
      <c r="D36" s="125"/>
      <c r="E36" s="160">
        <f>ROWS($B$1:E35)</f>
        <v>35</v>
      </c>
      <c r="F36" s="167" t="str">
        <f t="shared" si="3"/>
        <v>1 Magh 2084</v>
      </c>
      <c r="G36" s="168">
        <v>46766</v>
      </c>
      <c r="H36" s="166" t="str">
        <f t="shared" si="2"/>
        <v>1st July 2036</v>
      </c>
      <c r="I36" s="165">
        <v>49857</v>
      </c>
      <c r="O36" s="112"/>
    </row>
    <row r="37" spans="1:15">
      <c r="A37" s="82">
        <f>ROWS($A$1:A36)</f>
        <v>36</v>
      </c>
      <c r="B37" s="160" t="str">
        <f t="shared" ca="1" si="0"/>
        <v>1 Baishakh 2085</v>
      </c>
      <c r="C37" s="137">
        <f t="shared" ca="1" si="1"/>
        <v>46856</v>
      </c>
      <c r="D37" s="125"/>
      <c r="E37" s="160">
        <f>ROWS($B$1:E36)</f>
        <v>36</v>
      </c>
      <c r="F37" s="167" t="str">
        <f t="shared" si="3"/>
        <v>1 Baishakh 2085</v>
      </c>
      <c r="G37" s="168">
        <v>46856</v>
      </c>
      <c r="H37" s="166" t="str">
        <f t="shared" si="2"/>
        <v>1st January 2037</v>
      </c>
      <c r="I37" s="165">
        <v>50041</v>
      </c>
      <c r="O37" s="112"/>
    </row>
    <row r="38" spans="1:15">
      <c r="A38" s="82">
        <f>ROWS($A$1:A37)</f>
        <v>37</v>
      </c>
      <c r="B38" s="160" t="str">
        <f t="shared" ca="1" si="0"/>
        <v>1 Shrawan 2085</v>
      </c>
      <c r="C38" s="137">
        <f t="shared" ca="1" si="1"/>
        <v>46950</v>
      </c>
      <c r="D38" s="125"/>
      <c r="E38" s="160">
        <f>ROWS($B$1:E37)</f>
        <v>37</v>
      </c>
      <c r="F38" s="167" t="str">
        <f t="shared" si="3"/>
        <v>1 Shrawan 2085</v>
      </c>
      <c r="G38" s="168">
        <v>46950</v>
      </c>
      <c r="H38" s="166" t="str">
        <f t="shared" si="2"/>
        <v>1st July 2037</v>
      </c>
      <c r="I38" s="165">
        <v>50222</v>
      </c>
      <c r="O38" s="112"/>
    </row>
    <row r="39" spans="1:15">
      <c r="A39" s="82">
        <f>ROWS($A$1:A38)</f>
        <v>38</v>
      </c>
      <c r="B39" s="160" t="str">
        <f t="shared" ca="1" si="0"/>
        <v>1 Kartik 2085</v>
      </c>
      <c r="C39" s="137">
        <f t="shared" ca="1" si="1"/>
        <v>47043</v>
      </c>
      <c r="D39" s="125"/>
      <c r="E39" s="160">
        <f>ROWS($B$1:E38)</f>
        <v>38</v>
      </c>
      <c r="F39" s="167" t="str">
        <f t="shared" si="3"/>
        <v>1 Kartik 2085</v>
      </c>
      <c r="G39" s="168">
        <v>47043</v>
      </c>
      <c r="H39" s="166" t="str">
        <f t="shared" si="2"/>
        <v>1st January 2038</v>
      </c>
      <c r="I39" s="165">
        <v>50406</v>
      </c>
      <c r="O39" s="112"/>
    </row>
    <row r="40" spans="1:15">
      <c r="A40" s="82">
        <f>ROWS($A$1:A39)</f>
        <v>39</v>
      </c>
      <c r="B40" s="160" t="str">
        <f t="shared" ca="1" si="0"/>
        <v>1 Magh 2085</v>
      </c>
      <c r="C40" s="137">
        <f t="shared" ca="1" si="1"/>
        <v>47132</v>
      </c>
      <c r="D40" s="125"/>
      <c r="E40" s="160">
        <f>ROWS($B$1:E39)</f>
        <v>39</v>
      </c>
      <c r="F40" s="167" t="str">
        <f t="shared" si="3"/>
        <v>1 Magh 2085</v>
      </c>
      <c r="G40" s="168">
        <v>47132</v>
      </c>
      <c r="H40" s="166" t="str">
        <f t="shared" si="2"/>
        <v>1st July 2038</v>
      </c>
      <c r="I40" s="165">
        <v>50587</v>
      </c>
      <c r="O40" s="112"/>
    </row>
    <row r="41" spans="1:15">
      <c r="A41" s="82">
        <f>ROWS($A$1:A40)</f>
        <v>40</v>
      </c>
      <c r="B41" s="160" t="str">
        <f t="shared" ca="1" si="0"/>
        <v>1 Baishakh 2086</v>
      </c>
      <c r="C41" s="137">
        <f t="shared" ca="1" si="1"/>
        <v>47222</v>
      </c>
      <c r="D41" s="125"/>
      <c r="E41" s="160">
        <f>ROWS($B$1:E40)</f>
        <v>40</v>
      </c>
      <c r="F41" s="167" t="str">
        <f t="shared" si="3"/>
        <v>1 Baishakh 2086</v>
      </c>
      <c r="G41" s="168">
        <v>47222</v>
      </c>
      <c r="H41" s="166" t="str">
        <f t="shared" si="2"/>
        <v>1st January 2039</v>
      </c>
      <c r="I41" s="165">
        <v>50771</v>
      </c>
      <c r="O41" s="112"/>
    </row>
    <row r="42" spans="1:15">
      <c r="A42" s="82">
        <f>ROWS($A$1:A41)</f>
        <v>41</v>
      </c>
      <c r="B42" s="160" t="str">
        <f t="shared" ca="1" si="0"/>
        <v>1 Shrawan 2086</v>
      </c>
      <c r="C42" s="137">
        <f t="shared" ca="1" si="1"/>
        <v>47315</v>
      </c>
      <c r="D42" s="125"/>
      <c r="E42" s="160">
        <f>ROWS($B$1:E41)</f>
        <v>41</v>
      </c>
      <c r="F42" s="167" t="str">
        <f t="shared" si="3"/>
        <v>1 Shrawan 2086</v>
      </c>
      <c r="G42" s="168">
        <v>47315</v>
      </c>
      <c r="H42" s="166" t="str">
        <f t="shared" si="2"/>
        <v>1st July 2039</v>
      </c>
      <c r="I42" s="165">
        <v>50952</v>
      </c>
      <c r="O42" s="112"/>
    </row>
    <row r="43" spans="1:15">
      <c r="A43" s="82">
        <f>ROWS($A$1:A42)</f>
        <v>42</v>
      </c>
      <c r="B43" s="160" t="str">
        <f t="shared" ca="1" si="0"/>
        <v>1 Kartik 2086</v>
      </c>
      <c r="C43" s="137">
        <f t="shared" ca="1" si="1"/>
        <v>47408</v>
      </c>
      <c r="D43" s="125"/>
      <c r="E43" s="160">
        <f>ROWS($B$1:E42)</f>
        <v>42</v>
      </c>
      <c r="F43" s="167" t="str">
        <f t="shared" si="3"/>
        <v>1 Kartik 2086</v>
      </c>
      <c r="G43" s="168">
        <v>47408</v>
      </c>
      <c r="H43" s="166" t="str">
        <f t="shared" si="2"/>
        <v>1st January 2040</v>
      </c>
      <c r="I43" s="165">
        <v>51136</v>
      </c>
      <c r="O43" s="112"/>
    </row>
    <row r="44" spans="1:15">
      <c r="A44" s="82">
        <f>ROWS($A$1:A43)</f>
        <v>43</v>
      </c>
      <c r="B44" s="160" t="str">
        <f t="shared" ca="1" si="0"/>
        <v>1 Magh 2086</v>
      </c>
      <c r="C44" s="137">
        <f t="shared" ca="1" si="1"/>
        <v>47497</v>
      </c>
      <c r="D44" s="125"/>
      <c r="E44" s="160">
        <f>ROWS($B$1:E43)</f>
        <v>43</v>
      </c>
      <c r="F44" s="167" t="str">
        <f t="shared" si="3"/>
        <v>1 Magh 2086</v>
      </c>
      <c r="G44" s="168">
        <v>47497</v>
      </c>
      <c r="H44" s="166" t="str">
        <f t="shared" si="2"/>
        <v>1st July 2040</v>
      </c>
      <c r="I44" s="165">
        <v>51318</v>
      </c>
      <c r="O44" s="112"/>
    </row>
    <row r="45" spans="1:15">
      <c r="A45" s="82">
        <f>ROWS($A$1:A44)</f>
        <v>44</v>
      </c>
      <c r="B45" s="160" t="str">
        <f t="shared" ca="1" si="0"/>
        <v>1 Baishakh 2087</v>
      </c>
      <c r="C45" s="137">
        <f t="shared" ca="1" si="1"/>
        <v>47587</v>
      </c>
      <c r="D45" s="125"/>
      <c r="E45" s="160">
        <f>ROWS($B$1:E44)</f>
        <v>44</v>
      </c>
      <c r="F45" s="167" t="str">
        <f t="shared" si="3"/>
        <v>1 Baishakh 2087</v>
      </c>
      <c r="G45" s="168">
        <v>47587</v>
      </c>
      <c r="H45" s="166" t="str">
        <f t="shared" si="2"/>
        <v>1st January 2041</v>
      </c>
      <c r="I45" s="165">
        <v>51502</v>
      </c>
      <c r="O45" s="112"/>
    </row>
    <row r="46" spans="1:15">
      <c r="A46" s="82">
        <f>ROWS($A$1:A45)</f>
        <v>45</v>
      </c>
      <c r="B46" s="160" t="str">
        <f t="shared" ca="1" si="0"/>
        <v>1 Shrawan 2087</v>
      </c>
      <c r="C46" s="137">
        <f t="shared" ca="1" si="1"/>
        <v>47681</v>
      </c>
      <c r="D46" s="125"/>
      <c r="E46" s="160">
        <f>ROWS($B$1:E45)</f>
        <v>45</v>
      </c>
      <c r="F46" s="167" t="str">
        <f t="shared" si="3"/>
        <v>1 Shrawan 2087</v>
      </c>
      <c r="G46" s="168">
        <v>47681</v>
      </c>
      <c r="H46" s="166" t="str">
        <f t="shared" si="2"/>
        <v>1st July 2041</v>
      </c>
      <c r="I46" s="165">
        <v>51683</v>
      </c>
      <c r="O46" s="112"/>
    </row>
    <row r="47" spans="1:15">
      <c r="A47" s="82">
        <f>ROWS($A$1:A46)</f>
        <v>46</v>
      </c>
      <c r="B47" s="160" t="str">
        <f t="shared" ca="1" si="0"/>
        <v>1 Kartik 2087</v>
      </c>
      <c r="C47" s="137">
        <f t="shared" ca="1" si="1"/>
        <v>47774</v>
      </c>
      <c r="D47" s="125"/>
      <c r="E47" s="160">
        <f>ROWS($B$1:E46)</f>
        <v>46</v>
      </c>
      <c r="F47" s="167" t="str">
        <f t="shared" si="3"/>
        <v>1 Kartik 2087</v>
      </c>
      <c r="G47" s="168">
        <v>47774</v>
      </c>
      <c r="H47" s="166" t="str">
        <f t="shared" si="2"/>
        <v>1st January 2042</v>
      </c>
      <c r="I47" s="165">
        <v>51867</v>
      </c>
      <c r="O47" s="112"/>
    </row>
    <row r="48" spans="1:15">
      <c r="A48" s="82">
        <f>ROWS($A$1:A47)</f>
        <v>47</v>
      </c>
      <c r="B48" s="160" t="str">
        <f t="shared" ca="1" si="0"/>
        <v>1 Magh 2087</v>
      </c>
      <c r="C48" s="137">
        <f t="shared" ca="1" si="1"/>
        <v>47863</v>
      </c>
      <c r="D48" s="125"/>
      <c r="E48" s="160">
        <f>ROWS($B$1:E47)</f>
        <v>47</v>
      </c>
      <c r="F48" s="167" t="str">
        <f t="shared" si="3"/>
        <v>1 Magh 2087</v>
      </c>
      <c r="G48" s="168">
        <v>47863</v>
      </c>
      <c r="H48" s="166" t="str">
        <f t="shared" si="2"/>
        <v>1st July 2042</v>
      </c>
      <c r="I48" s="165">
        <v>52048</v>
      </c>
      <c r="O48" s="112"/>
    </row>
    <row r="49" spans="1:15">
      <c r="A49" s="82">
        <f>ROWS($A$1:A48)</f>
        <v>48</v>
      </c>
      <c r="B49" s="160" t="str">
        <f t="shared" ca="1" si="0"/>
        <v>1 Baishakh 2088</v>
      </c>
      <c r="C49" s="137">
        <f t="shared" ca="1" si="1"/>
        <v>47953</v>
      </c>
      <c r="D49" s="125"/>
      <c r="E49" s="160">
        <f>ROWS($B$1:E48)</f>
        <v>48</v>
      </c>
      <c r="F49" s="167" t="str">
        <f t="shared" si="3"/>
        <v>1 Baishakh 2088</v>
      </c>
      <c r="G49" s="168">
        <v>47953</v>
      </c>
      <c r="H49" s="166" t="str">
        <f t="shared" si="2"/>
        <v>1st January 2043</v>
      </c>
      <c r="I49" s="165">
        <v>52232</v>
      </c>
      <c r="O49" s="112"/>
    </row>
    <row r="50" spans="1:15">
      <c r="A50" s="82">
        <f>ROWS($A$1:A49)</f>
        <v>49</v>
      </c>
      <c r="B50" s="160" t="str">
        <f t="shared" ca="1" si="0"/>
        <v>1 Shrawan 2088</v>
      </c>
      <c r="C50" s="137">
        <f t="shared" ca="1" si="1"/>
        <v>48046</v>
      </c>
      <c r="E50" s="160">
        <f>ROWS($B$1:E49)</f>
        <v>49</v>
      </c>
      <c r="F50" s="167" t="str">
        <f t="shared" si="3"/>
        <v>1 Shrawan 2088</v>
      </c>
      <c r="G50" s="168">
        <v>48046</v>
      </c>
      <c r="H50" s="166" t="str">
        <f t="shared" si="2"/>
        <v>1st July 2043</v>
      </c>
      <c r="I50" s="165">
        <v>52413</v>
      </c>
      <c r="O50" s="112"/>
    </row>
    <row r="51" spans="1:15">
      <c r="A51" s="82">
        <f>ROWS($A$1:A50)</f>
        <v>50</v>
      </c>
      <c r="B51" s="160" t="str">
        <f t="shared" ca="1" si="0"/>
        <v>1 Kartik 2088</v>
      </c>
      <c r="C51" s="137">
        <f t="shared" ca="1" si="1"/>
        <v>48139</v>
      </c>
      <c r="E51" s="160">
        <f>ROWS($B$1:E50)</f>
        <v>50</v>
      </c>
      <c r="F51" s="167" t="str">
        <f t="shared" si="3"/>
        <v>1 Kartik 2088</v>
      </c>
      <c r="G51" s="168">
        <v>48139</v>
      </c>
      <c r="H51" s="166" t="str">
        <f t="shared" si="2"/>
        <v>1st January 2044</v>
      </c>
      <c r="I51" s="165">
        <v>52597</v>
      </c>
      <c r="O51" s="112"/>
    </row>
    <row r="52" spans="1:15">
      <c r="A52" s="82">
        <f>ROWS($A$1:A51)</f>
        <v>51</v>
      </c>
      <c r="B52" s="160" t="str">
        <f t="shared" ca="1" si="0"/>
        <v>1 Magh 2088</v>
      </c>
      <c r="C52" s="137">
        <f t="shared" ca="1" si="1"/>
        <v>48228</v>
      </c>
      <c r="E52" s="160">
        <f>ROWS($B$1:E51)</f>
        <v>51</v>
      </c>
      <c r="F52" s="167" t="str">
        <f t="shared" si="3"/>
        <v>1 Magh 2088</v>
      </c>
      <c r="G52" s="168">
        <v>48228</v>
      </c>
      <c r="H52" s="166" t="str">
        <f t="shared" si="2"/>
        <v>1st July 2044</v>
      </c>
      <c r="I52" s="165">
        <v>52779</v>
      </c>
      <c r="O52" s="112"/>
    </row>
    <row r="53" spans="1:15">
      <c r="A53" s="82">
        <f>ROWS($A$1:A52)</f>
        <v>52</v>
      </c>
      <c r="B53" s="160" t="str">
        <f t="shared" ca="1" si="0"/>
        <v>1 Baishakh 2089</v>
      </c>
      <c r="C53" s="137">
        <f t="shared" ca="1" si="1"/>
        <v>48318</v>
      </c>
      <c r="E53" s="160">
        <f>ROWS($B$1:E52)</f>
        <v>52</v>
      </c>
      <c r="F53" s="167" t="str">
        <f t="shared" si="3"/>
        <v>1 Baishakh 2089</v>
      </c>
      <c r="G53" s="168">
        <v>48318</v>
      </c>
      <c r="H53" s="166" t="str">
        <f t="shared" si="2"/>
        <v>1st January 2045</v>
      </c>
      <c r="I53" s="165">
        <v>52963</v>
      </c>
      <c r="O53" s="112"/>
    </row>
    <row r="54" spans="1:15">
      <c r="A54" s="82">
        <f>ROWS($A$1:A53)</f>
        <v>53</v>
      </c>
      <c r="B54" s="160" t="str">
        <f t="shared" ca="1" si="0"/>
        <v>1 Shrawan 2089</v>
      </c>
      <c r="C54" s="137">
        <f t="shared" ca="1" si="1"/>
        <v>48411</v>
      </c>
      <c r="E54" s="160">
        <f>ROWS($B$1:E53)</f>
        <v>53</v>
      </c>
      <c r="F54" s="167" t="str">
        <f t="shared" si="3"/>
        <v>1 Shrawan 2089</v>
      </c>
      <c r="G54" s="168">
        <v>48411</v>
      </c>
      <c r="H54" s="166" t="str">
        <f t="shared" si="2"/>
        <v>1st July 2045</v>
      </c>
      <c r="I54" s="165">
        <v>53144</v>
      </c>
      <c r="O54" s="112"/>
    </row>
    <row r="55" spans="1:15">
      <c r="A55" s="82">
        <f>ROWS($A$1:A54)</f>
        <v>54</v>
      </c>
      <c r="B55" s="160" t="str">
        <f t="shared" ca="1" si="0"/>
        <v>1 Kartik 2089</v>
      </c>
      <c r="C55" s="137">
        <f t="shared" ca="1" si="1"/>
        <v>48504</v>
      </c>
      <c r="E55" s="160">
        <f>ROWS($B$1:E54)</f>
        <v>54</v>
      </c>
      <c r="F55" s="167" t="str">
        <f t="shared" si="3"/>
        <v>1 Kartik 2089</v>
      </c>
      <c r="G55" s="168">
        <v>48504</v>
      </c>
      <c r="H55" s="166" t="str">
        <f t="shared" si="2"/>
        <v>1st January 2046</v>
      </c>
      <c r="I55" s="165">
        <v>53328</v>
      </c>
      <c r="O55" s="112"/>
    </row>
    <row r="56" spans="1:15">
      <c r="A56" s="82">
        <f>ROWS($A$1:A55)</f>
        <v>55</v>
      </c>
      <c r="B56" s="160" t="str">
        <f t="shared" ca="1" si="0"/>
        <v>1 Magh 2089</v>
      </c>
      <c r="C56" s="137">
        <f t="shared" ca="1" si="1"/>
        <v>48593</v>
      </c>
      <c r="E56" s="160">
        <f>ROWS($B$1:E55)</f>
        <v>55</v>
      </c>
      <c r="F56" s="167" t="str">
        <f t="shared" si="3"/>
        <v>1 Magh 2089</v>
      </c>
      <c r="G56" s="168">
        <v>48593</v>
      </c>
      <c r="H56" s="166" t="str">
        <f t="shared" si="2"/>
        <v>1st July 2046</v>
      </c>
      <c r="I56" s="165">
        <v>53509</v>
      </c>
      <c r="O56" s="112"/>
    </row>
    <row r="57" spans="1:15">
      <c r="A57" s="82">
        <f>ROWS($A$1:A56)</f>
        <v>56</v>
      </c>
      <c r="B57" s="160" t="str">
        <f t="shared" ca="1" si="0"/>
        <v>1 Baishakh 2090</v>
      </c>
      <c r="C57" s="137">
        <f t="shared" ca="1" si="1"/>
        <v>48683</v>
      </c>
      <c r="E57" s="160">
        <f>ROWS($B$1:E56)</f>
        <v>56</v>
      </c>
      <c r="F57" s="167" t="str">
        <f t="shared" si="3"/>
        <v>1 Baishakh 2090</v>
      </c>
      <c r="G57" s="168">
        <v>48683</v>
      </c>
      <c r="H57" s="166" t="str">
        <f t="shared" si="2"/>
        <v>1st January 2047</v>
      </c>
      <c r="I57" s="165">
        <v>53693</v>
      </c>
      <c r="O57" s="112"/>
    </row>
    <row r="58" spans="1:15">
      <c r="A58" s="82">
        <f>ROWS($A$1:A57)</f>
        <v>57</v>
      </c>
      <c r="B58" s="160" t="str">
        <f t="shared" ca="1" si="0"/>
        <v>1 Shrawan 2090</v>
      </c>
      <c r="C58" s="137">
        <f t="shared" ca="1" si="1"/>
        <v>48776</v>
      </c>
      <c r="E58" s="160">
        <f>ROWS($B$1:E57)</f>
        <v>57</v>
      </c>
      <c r="F58" s="167" t="str">
        <f t="shared" si="3"/>
        <v>1 Shrawan 2090</v>
      </c>
      <c r="G58" s="168">
        <v>48776</v>
      </c>
      <c r="H58" s="166" t="str">
        <f t="shared" si="2"/>
        <v>1st July 2047</v>
      </c>
      <c r="I58" s="165">
        <v>53874</v>
      </c>
      <c r="O58" s="112"/>
    </row>
    <row r="59" spans="1:15">
      <c r="A59" s="82">
        <f>ROWS($A$1:A58)</f>
        <v>58</v>
      </c>
      <c r="B59" s="160" t="str">
        <f t="shared" ca="1" si="0"/>
        <v>1 Kartik 2090</v>
      </c>
      <c r="C59" s="137">
        <f t="shared" ca="1" si="1"/>
        <v>48869</v>
      </c>
      <c r="E59" s="160">
        <f>ROWS($B$1:E58)</f>
        <v>58</v>
      </c>
      <c r="F59" s="167" t="str">
        <f t="shared" si="3"/>
        <v>1 Kartik 2090</v>
      </c>
      <c r="G59" s="168">
        <v>48869</v>
      </c>
      <c r="H59" s="166" t="str">
        <f t="shared" si="2"/>
        <v>1st January 2048</v>
      </c>
      <c r="I59" s="165">
        <v>54058</v>
      </c>
      <c r="O59" s="112"/>
    </row>
    <row r="60" spans="1:15">
      <c r="A60" s="82">
        <f>ROWS($A$1:A59)</f>
        <v>59</v>
      </c>
      <c r="B60" s="160" t="str">
        <f t="shared" ca="1" si="0"/>
        <v>1 Magh 2090</v>
      </c>
      <c r="C60" s="137">
        <f t="shared" ca="1" si="1"/>
        <v>48958</v>
      </c>
      <c r="E60" s="160">
        <f>ROWS($B$1:E59)</f>
        <v>59</v>
      </c>
      <c r="F60" s="167" t="str">
        <f t="shared" si="3"/>
        <v>1 Magh 2090</v>
      </c>
      <c r="G60" s="168">
        <v>48958</v>
      </c>
      <c r="H60" s="166" t="str">
        <f t="shared" si="2"/>
        <v>1st July 2048</v>
      </c>
      <c r="I60" s="165">
        <v>54240</v>
      </c>
      <c r="O60" s="112"/>
    </row>
    <row r="61" spans="1:15">
      <c r="A61" s="82">
        <f>ROWS($A$1:A60)</f>
        <v>60</v>
      </c>
      <c r="B61" s="160" t="str">
        <f t="shared" ca="1" si="0"/>
        <v>1 Baishakh 2091</v>
      </c>
      <c r="C61" s="137">
        <f t="shared" ca="1" si="1"/>
        <v>49048</v>
      </c>
      <c r="E61" s="160">
        <f>ROWS($B$1:E60)</f>
        <v>60</v>
      </c>
      <c r="F61" s="167" t="str">
        <f t="shared" si="3"/>
        <v>1 Baishakh 2091</v>
      </c>
      <c r="G61" s="168">
        <v>49048</v>
      </c>
      <c r="H61" s="166" t="str">
        <f t="shared" si="2"/>
        <v>1st January 2049</v>
      </c>
      <c r="I61" s="165">
        <v>54424</v>
      </c>
      <c r="O61" s="112"/>
    </row>
    <row r="62" spans="1:15">
      <c r="A62" s="82">
        <f>ROWS($A$1:A61)</f>
        <v>61</v>
      </c>
      <c r="B62" s="160" t="str">
        <f t="shared" ca="1" si="0"/>
        <v>1 Shrawan 2091</v>
      </c>
      <c r="C62" s="137">
        <f t="shared" ca="1" si="1"/>
        <v>49142</v>
      </c>
      <c r="E62" s="160">
        <f>ROWS($B$1:E61)</f>
        <v>61</v>
      </c>
      <c r="F62" s="167" t="str">
        <f t="shared" si="3"/>
        <v>1 Shrawan 2091</v>
      </c>
      <c r="G62" s="168">
        <v>49142</v>
      </c>
      <c r="H62" s="166" t="str">
        <f t="shared" si="2"/>
        <v>1st July 2049</v>
      </c>
      <c r="I62" s="165">
        <v>54605</v>
      </c>
      <c r="O62" s="112"/>
    </row>
    <row r="63" spans="1:15">
      <c r="A63" s="82">
        <f>ROWS($A$1:A62)</f>
        <v>62</v>
      </c>
      <c r="B63" s="160" t="str">
        <f t="shared" ca="1" si="0"/>
        <v>1 Kartik 2091</v>
      </c>
      <c r="C63" s="137">
        <f t="shared" ca="1" si="1"/>
        <v>49235</v>
      </c>
      <c r="E63" s="160">
        <f>ROWS($B$1:E62)</f>
        <v>62</v>
      </c>
      <c r="F63" s="167" t="str">
        <f t="shared" si="3"/>
        <v>1 Kartik 2091</v>
      </c>
      <c r="G63" s="168">
        <v>49235</v>
      </c>
      <c r="H63" s="166" t="str">
        <f t="shared" si="2"/>
        <v>1st January 2050</v>
      </c>
      <c r="I63" s="165">
        <v>54789</v>
      </c>
      <c r="O63" s="112"/>
    </row>
    <row r="64" spans="1:15">
      <c r="A64" s="82">
        <f>ROWS($A$1:A63)</f>
        <v>63</v>
      </c>
      <c r="B64" s="160" t="str">
        <f t="shared" ca="1" si="0"/>
        <v>1 Magh 2091</v>
      </c>
      <c r="C64" s="137">
        <f t="shared" ca="1" si="1"/>
        <v>49324</v>
      </c>
      <c r="E64" s="160">
        <f>ROWS($B$1:E63)</f>
        <v>63</v>
      </c>
      <c r="F64" s="167" t="str">
        <f t="shared" si="3"/>
        <v>1 Magh 2091</v>
      </c>
      <c r="G64" s="168">
        <v>49324</v>
      </c>
      <c r="H64" s="166" t="str">
        <f t="shared" si="2"/>
        <v>1st July 2050</v>
      </c>
      <c r="I64" s="165">
        <v>54970</v>
      </c>
      <c r="O64" s="112"/>
    </row>
    <row r="65" spans="1:15">
      <c r="A65" s="82">
        <f>ROWS($A$1:A64)</f>
        <v>64</v>
      </c>
      <c r="B65" s="160" t="str">
        <f t="shared" ca="1" si="0"/>
        <v>1 Baishakh 2092</v>
      </c>
      <c r="C65" s="137">
        <f t="shared" ca="1" si="1"/>
        <v>49414</v>
      </c>
      <c r="E65" s="160">
        <f>ROWS($B$1:E64)</f>
        <v>64</v>
      </c>
      <c r="F65" s="167" t="str">
        <f t="shared" si="3"/>
        <v>1 Baishakh 2092</v>
      </c>
      <c r="G65" s="168">
        <v>49414</v>
      </c>
      <c r="H65" s="166" t="str">
        <f t="shared" si="2"/>
        <v>1st January 2051</v>
      </c>
      <c r="I65" s="165">
        <v>55154</v>
      </c>
      <c r="O65" s="112"/>
    </row>
    <row r="66" spans="1:15">
      <c r="A66" s="82">
        <f>ROWS($A$1:A65)</f>
        <v>65</v>
      </c>
      <c r="B66" s="160" t="str">
        <f t="shared" ref="B66:B96" ca="1" si="4">IF(A66&gt;COUNTA($F:$F)-1,INDIRECT("H"&amp;A66-COUNTA($F:$F)+2),INDIRECT("F"&amp;A66+1))</f>
        <v>1 Shrawan 2092</v>
      </c>
      <c r="C66" s="137">
        <f t="shared" ca="1" si="1"/>
        <v>49507</v>
      </c>
      <c r="E66" s="160">
        <f>ROWS($B$1:E65)</f>
        <v>65</v>
      </c>
      <c r="F66" s="167" t="str">
        <f t="shared" si="3"/>
        <v>1 Shrawan 2092</v>
      </c>
      <c r="G66" s="168">
        <v>49507</v>
      </c>
      <c r="H66" s="166" t="str">
        <f t="shared" si="2"/>
        <v>1st July 2051</v>
      </c>
      <c r="I66" s="165">
        <v>55335</v>
      </c>
      <c r="O66" s="112"/>
    </row>
    <row r="67" spans="1:15">
      <c r="A67" s="82">
        <f>ROWS($A$1:A66)</f>
        <v>66</v>
      </c>
      <c r="B67" s="160" t="str">
        <f t="shared" ca="1" si="4"/>
        <v>1 Kartik 2092</v>
      </c>
      <c r="C67" s="137">
        <f t="shared" ref="C67:C130" ca="1" si="5">IFERROR(VLOOKUP($B67,F:G,2,0),VLOOKUP(B67,$H:$I,2,0))</f>
        <v>49600</v>
      </c>
      <c r="E67" s="160">
        <f>ROWS($B$1:E66)</f>
        <v>66</v>
      </c>
      <c r="F67" s="167" t="str">
        <f t="shared" si="3"/>
        <v>1 Kartik 2092</v>
      </c>
      <c r="G67" s="168">
        <v>49600</v>
      </c>
      <c r="H67" s="166" t="str">
        <f t="shared" si="2"/>
        <v>1st January 2052</v>
      </c>
      <c r="I67" s="165">
        <v>55519</v>
      </c>
      <c r="O67" s="112"/>
    </row>
    <row r="68" spans="1:15">
      <c r="A68" s="82">
        <f>ROWS($A$1:A67)</f>
        <v>67</v>
      </c>
      <c r="B68" s="160" t="str">
        <f t="shared" ca="1" si="4"/>
        <v>1 Magh 2092</v>
      </c>
      <c r="C68" s="137">
        <f t="shared" ca="1" si="5"/>
        <v>49689</v>
      </c>
      <c r="E68" s="160">
        <f>ROWS($B$1:E67)</f>
        <v>67</v>
      </c>
      <c r="F68" s="167" t="str">
        <f t="shared" si="3"/>
        <v>1 Magh 2092</v>
      </c>
      <c r="G68" s="168">
        <v>49689</v>
      </c>
      <c r="H68" s="166" t="str">
        <f t="shared" si="2"/>
        <v>1st July 2052</v>
      </c>
      <c r="I68" s="165">
        <v>55701</v>
      </c>
      <c r="O68" s="112"/>
    </row>
    <row r="69" spans="1:15">
      <c r="A69" s="82">
        <f>ROWS($A$1:A68)</f>
        <v>68</v>
      </c>
      <c r="B69" s="160" t="str">
        <f t="shared" ca="1" si="4"/>
        <v>1 Baishakh 2093</v>
      </c>
      <c r="C69" s="137">
        <f t="shared" ca="1" si="5"/>
        <v>49779</v>
      </c>
      <c r="E69" s="160">
        <f>ROWS($B$1:E68)</f>
        <v>68</v>
      </c>
      <c r="F69" s="167" t="str">
        <f t="shared" si="3"/>
        <v>1 Baishakh 2093</v>
      </c>
      <c r="G69" s="168">
        <v>49779</v>
      </c>
      <c r="H69" s="166" t="str">
        <f t="shared" ref="H69" si="6">LEFT(H67,LEN(H67)-4)&amp;RIGHT(H67,4)+1</f>
        <v>1st January 2053</v>
      </c>
      <c r="I69" s="165">
        <v>55885</v>
      </c>
      <c r="O69" s="112"/>
    </row>
    <row r="70" spans="1:15">
      <c r="A70" s="82">
        <f>ROWS($A$1:A69)</f>
        <v>69</v>
      </c>
      <c r="B70" s="160" t="str">
        <f t="shared" ca="1" si="4"/>
        <v>1 Shrawan 2093</v>
      </c>
      <c r="C70" s="137">
        <f t="shared" ca="1" si="5"/>
        <v>49872</v>
      </c>
      <c r="E70" s="160">
        <f>ROWS($B$1:E69)</f>
        <v>69</v>
      </c>
      <c r="F70" s="167" t="str">
        <f t="shared" si="3"/>
        <v>1 Shrawan 2093</v>
      </c>
      <c r="G70" s="168">
        <v>49872</v>
      </c>
      <c r="H70" s="166" t="str">
        <f t="shared" ref="H70:H85" si="7">LEFT(H68,LEN(H68)-4)&amp;RIGHT(H68,4)+1</f>
        <v>1st July 2053</v>
      </c>
      <c r="I70" s="165">
        <v>56066</v>
      </c>
      <c r="O70" s="112"/>
    </row>
    <row r="71" spans="1:15">
      <c r="A71" s="82">
        <f>ROWS($A$1:A70)</f>
        <v>70</v>
      </c>
      <c r="B71" s="160" t="str">
        <f t="shared" ca="1" si="4"/>
        <v>1 Kartik 2093</v>
      </c>
      <c r="C71" s="137">
        <f t="shared" ca="1" si="5"/>
        <v>49965</v>
      </c>
      <c r="E71" s="160">
        <f>ROWS($B$1:E70)</f>
        <v>70</v>
      </c>
      <c r="F71" s="167" t="str">
        <f t="shared" si="3"/>
        <v>1 Kartik 2093</v>
      </c>
      <c r="G71" s="168">
        <v>49965</v>
      </c>
      <c r="H71" s="166" t="str">
        <f t="shared" si="7"/>
        <v>1st January 2054</v>
      </c>
      <c r="I71" s="165">
        <v>56250</v>
      </c>
      <c r="O71" s="112"/>
    </row>
    <row r="72" spans="1:15">
      <c r="A72" s="82">
        <f>ROWS($A$1:A71)</f>
        <v>71</v>
      </c>
      <c r="B72" s="160" t="str">
        <f t="shared" ca="1" si="4"/>
        <v>1 Magh 2093</v>
      </c>
      <c r="C72" s="137">
        <f t="shared" ca="1" si="5"/>
        <v>50054</v>
      </c>
      <c r="E72" s="160">
        <f>ROWS($B$1:E71)</f>
        <v>71</v>
      </c>
      <c r="F72" s="167" t="str">
        <f t="shared" ref="F72:F96" si="8">LEFT(F68,LEN(F68)-4)&amp;RIGHT(F68,4)+1</f>
        <v>1 Magh 2093</v>
      </c>
      <c r="G72" s="168">
        <v>50054</v>
      </c>
      <c r="H72" s="166" t="str">
        <f t="shared" si="7"/>
        <v>1st July 2054</v>
      </c>
      <c r="I72" s="165">
        <v>56431</v>
      </c>
      <c r="O72" s="112"/>
    </row>
    <row r="73" spans="1:15">
      <c r="A73" s="82">
        <f>ROWS($A$1:A72)</f>
        <v>72</v>
      </c>
      <c r="B73" s="160" t="str">
        <f t="shared" ca="1" si="4"/>
        <v>1 Baishakh 2094</v>
      </c>
      <c r="C73" s="137">
        <f t="shared" ca="1" si="5"/>
        <v>50144</v>
      </c>
      <c r="E73" s="160">
        <f>ROWS($B$1:E72)</f>
        <v>72</v>
      </c>
      <c r="F73" s="167" t="str">
        <f t="shared" si="8"/>
        <v>1 Baishakh 2094</v>
      </c>
      <c r="G73" s="168">
        <v>50144</v>
      </c>
      <c r="H73" s="166" t="str">
        <f t="shared" si="7"/>
        <v>1st January 2055</v>
      </c>
      <c r="I73" s="165">
        <v>56615</v>
      </c>
      <c r="O73" s="112"/>
    </row>
    <row r="74" spans="1:15">
      <c r="A74" s="82">
        <f>ROWS($A$1:A73)</f>
        <v>73</v>
      </c>
      <c r="B74" s="160" t="str">
        <f t="shared" ca="1" si="4"/>
        <v>1 Shrawan 2094</v>
      </c>
      <c r="C74" s="137">
        <f t="shared" ca="1" si="5"/>
        <v>50238</v>
      </c>
      <c r="E74" s="160">
        <f>ROWS($B$1:E73)</f>
        <v>73</v>
      </c>
      <c r="F74" s="167" t="str">
        <f t="shared" si="8"/>
        <v>1 Shrawan 2094</v>
      </c>
      <c r="G74" s="168">
        <v>50238</v>
      </c>
      <c r="H74" s="166" t="str">
        <f t="shared" si="7"/>
        <v>1st July 2055</v>
      </c>
      <c r="I74" s="165">
        <v>56796</v>
      </c>
      <c r="O74" s="112"/>
    </row>
    <row r="75" spans="1:15">
      <c r="A75" s="82">
        <f>ROWS($A$1:A74)</f>
        <v>74</v>
      </c>
      <c r="B75" s="160" t="str">
        <f t="shared" ca="1" si="4"/>
        <v>1 Kartik 2094</v>
      </c>
      <c r="C75" s="137">
        <f t="shared" ca="1" si="5"/>
        <v>50330</v>
      </c>
      <c r="E75" s="160">
        <f>ROWS($B$1:E74)</f>
        <v>74</v>
      </c>
      <c r="F75" s="167" t="str">
        <f t="shared" si="8"/>
        <v>1 Kartik 2094</v>
      </c>
      <c r="G75" s="168">
        <v>50330</v>
      </c>
      <c r="H75" s="166" t="str">
        <f t="shared" si="7"/>
        <v>1st January 2056</v>
      </c>
      <c r="I75" s="165">
        <v>56980</v>
      </c>
      <c r="O75" s="112"/>
    </row>
    <row r="76" spans="1:15">
      <c r="A76" s="82">
        <f>ROWS($A$1:A75)</f>
        <v>75</v>
      </c>
      <c r="B76" s="160" t="str">
        <f t="shared" ca="1" si="4"/>
        <v>1 Magh 2094</v>
      </c>
      <c r="C76" s="137">
        <f t="shared" ca="1" si="5"/>
        <v>50419</v>
      </c>
      <c r="E76" s="160">
        <f>ROWS($B$1:E75)</f>
        <v>75</v>
      </c>
      <c r="F76" s="167" t="str">
        <f t="shared" si="8"/>
        <v>1 Magh 2094</v>
      </c>
      <c r="G76" s="168">
        <v>50419</v>
      </c>
      <c r="H76" s="166" t="str">
        <f t="shared" si="7"/>
        <v>1st July 2056</v>
      </c>
      <c r="I76" s="165">
        <v>57162</v>
      </c>
      <c r="O76" s="112"/>
    </row>
    <row r="77" spans="1:15">
      <c r="A77" s="82">
        <f>ROWS($A$1:A76)</f>
        <v>76</v>
      </c>
      <c r="B77" s="160" t="str">
        <f t="shared" ca="1" si="4"/>
        <v>1 Baishakh 2095</v>
      </c>
      <c r="C77" s="137">
        <f t="shared" ca="1" si="5"/>
        <v>50509</v>
      </c>
      <c r="E77" s="160">
        <f>ROWS($B$1:E76)</f>
        <v>76</v>
      </c>
      <c r="F77" s="167" t="str">
        <f t="shared" si="8"/>
        <v>1 Baishakh 2095</v>
      </c>
      <c r="G77" s="168">
        <v>50509</v>
      </c>
      <c r="H77" s="166" t="str">
        <f t="shared" si="7"/>
        <v>1st January 2057</v>
      </c>
      <c r="I77" s="165">
        <v>57346</v>
      </c>
      <c r="O77" s="112"/>
    </row>
    <row r="78" spans="1:15">
      <c r="A78" s="82">
        <f>ROWS($A$1:A77)</f>
        <v>77</v>
      </c>
      <c r="B78" s="160" t="str">
        <f t="shared" ca="1" si="4"/>
        <v>1 Shrawan 2095</v>
      </c>
      <c r="C78" s="137">
        <f t="shared" ca="1" si="5"/>
        <v>50603</v>
      </c>
      <c r="E78" s="160">
        <f>ROWS($B$1:E77)</f>
        <v>77</v>
      </c>
      <c r="F78" s="167" t="str">
        <f t="shared" si="8"/>
        <v>1 Shrawan 2095</v>
      </c>
      <c r="G78" s="168">
        <v>50603</v>
      </c>
      <c r="H78" s="166" t="str">
        <f t="shared" si="7"/>
        <v>1st July 2057</v>
      </c>
      <c r="I78" s="165">
        <v>57527</v>
      </c>
      <c r="O78" s="112"/>
    </row>
    <row r="79" spans="1:15">
      <c r="A79" s="82">
        <f>ROWS($A$1:A78)</f>
        <v>78</v>
      </c>
      <c r="B79" s="160" t="str">
        <f t="shared" ca="1" si="4"/>
        <v>1 Kartik 2095</v>
      </c>
      <c r="C79" s="137">
        <f t="shared" ca="1" si="5"/>
        <v>50696</v>
      </c>
      <c r="E79" s="160">
        <f>ROWS($B$1:E78)</f>
        <v>78</v>
      </c>
      <c r="F79" s="167" t="str">
        <f t="shared" si="8"/>
        <v>1 Kartik 2095</v>
      </c>
      <c r="G79" s="168">
        <v>50696</v>
      </c>
      <c r="H79" s="166" t="str">
        <f t="shared" si="7"/>
        <v>1st January 2058</v>
      </c>
      <c r="I79" s="165">
        <v>57711</v>
      </c>
      <c r="O79" s="112"/>
    </row>
    <row r="80" spans="1:15">
      <c r="A80" s="82">
        <f>ROWS($A$1:A79)</f>
        <v>79</v>
      </c>
      <c r="B80" s="160" t="str">
        <f t="shared" ca="1" si="4"/>
        <v>1 Magh 2095</v>
      </c>
      <c r="C80" s="137">
        <f t="shared" ca="1" si="5"/>
        <v>50785</v>
      </c>
      <c r="E80" s="160">
        <f>ROWS($B$1:E79)</f>
        <v>79</v>
      </c>
      <c r="F80" s="167" t="str">
        <f t="shared" si="8"/>
        <v>1 Magh 2095</v>
      </c>
      <c r="G80" s="168">
        <v>50785</v>
      </c>
      <c r="H80" s="166" t="str">
        <f t="shared" si="7"/>
        <v>1st July 2058</v>
      </c>
      <c r="I80" s="165">
        <v>57892</v>
      </c>
      <c r="O80" s="112"/>
    </row>
    <row r="81" spans="1:15">
      <c r="A81" s="82">
        <f>ROWS($A$1:A80)</f>
        <v>80</v>
      </c>
      <c r="B81" s="160" t="str">
        <f t="shared" ca="1" si="4"/>
        <v>1 Baishakh 2096</v>
      </c>
      <c r="C81" s="137">
        <f t="shared" ca="1" si="5"/>
        <v>50875</v>
      </c>
      <c r="E81" s="160">
        <f>ROWS($B$1:E80)</f>
        <v>80</v>
      </c>
      <c r="F81" s="167" t="str">
        <f t="shared" si="8"/>
        <v>1 Baishakh 2096</v>
      </c>
      <c r="G81" s="168">
        <v>50875</v>
      </c>
      <c r="H81" s="166" t="str">
        <f t="shared" si="7"/>
        <v>1st January 2059</v>
      </c>
      <c r="I81" s="165">
        <v>58076</v>
      </c>
      <c r="O81" s="112"/>
    </row>
    <row r="82" spans="1:15">
      <c r="A82" s="82">
        <f>ROWS($A$1:A81)</f>
        <v>81</v>
      </c>
      <c r="B82" s="160" t="str">
        <f t="shared" ca="1" si="4"/>
        <v>1 Shrawan 2096</v>
      </c>
      <c r="C82" s="137">
        <f t="shared" ca="1" si="5"/>
        <v>50968</v>
      </c>
      <c r="E82" s="160">
        <f>ROWS($B$1:E81)</f>
        <v>81</v>
      </c>
      <c r="F82" s="167" t="str">
        <f t="shared" si="8"/>
        <v>1 Shrawan 2096</v>
      </c>
      <c r="G82" s="168">
        <v>50968</v>
      </c>
      <c r="H82" s="166" t="str">
        <f t="shared" si="7"/>
        <v>1st July 2059</v>
      </c>
      <c r="I82" s="165">
        <v>58257</v>
      </c>
      <c r="O82" s="112"/>
    </row>
    <row r="83" spans="1:15">
      <c r="A83" s="82">
        <f>ROWS($A$1:A82)</f>
        <v>82</v>
      </c>
      <c r="B83" s="160" t="str">
        <f t="shared" ca="1" si="4"/>
        <v>1 Kartik 2096</v>
      </c>
      <c r="C83" s="137">
        <f t="shared" ca="1" si="5"/>
        <v>51061</v>
      </c>
      <c r="E83" s="160">
        <f>ROWS($B$1:E82)</f>
        <v>82</v>
      </c>
      <c r="F83" s="167" t="str">
        <f t="shared" si="8"/>
        <v>1 Kartik 2096</v>
      </c>
      <c r="G83" s="168">
        <v>51061</v>
      </c>
      <c r="H83" s="166" t="str">
        <f t="shared" si="7"/>
        <v>1st January 2060</v>
      </c>
      <c r="I83" s="165">
        <v>58441</v>
      </c>
      <c r="O83" s="112"/>
    </row>
    <row r="84" spans="1:15">
      <c r="A84" s="82">
        <f>ROWS($A$1:A83)</f>
        <v>83</v>
      </c>
      <c r="B84" s="160" t="str">
        <f t="shared" ca="1" si="4"/>
        <v>1 Magh 2096</v>
      </c>
      <c r="C84" s="137">
        <f t="shared" ca="1" si="5"/>
        <v>51150</v>
      </c>
      <c r="E84" s="160">
        <f>ROWS($B$1:E83)</f>
        <v>83</v>
      </c>
      <c r="F84" s="167" t="str">
        <f t="shared" si="8"/>
        <v>1 Magh 2096</v>
      </c>
      <c r="G84" s="168">
        <v>51150</v>
      </c>
      <c r="H84" s="166" t="str">
        <f t="shared" si="7"/>
        <v>1st July 2060</v>
      </c>
      <c r="I84" s="165">
        <v>58623</v>
      </c>
      <c r="O84" s="112"/>
    </row>
    <row r="85" spans="1:15">
      <c r="A85" s="82">
        <f>ROWS($A$1:A84)</f>
        <v>84</v>
      </c>
      <c r="B85" s="160" t="str">
        <f t="shared" ca="1" si="4"/>
        <v>1 Baishakh 2097</v>
      </c>
      <c r="C85" s="137">
        <f t="shared" ca="1" si="5"/>
        <v>51239</v>
      </c>
      <c r="E85" s="160">
        <f>ROWS($B$1:E84)</f>
        <v>84</v>
      </c>
      <c r="F85" s="167" t="str">
        <f t="shared" si="8"/>
        <v>1 Baishakh 2097</v>
      </c>
      <c r="G85" s="168">
        <v>51239</v>
      </c>
      <c r="H85" s="166" t="str">
        <f t="shared" si="7"/>
        <v>1st January 2061</v>
      </c>
      <c r="I85" s="165">
        <v>58807</v>
      </c>
      <c r="O85" s="112"/>
    </row>
    <row r="86" spans="1:15">
      <c r="A86" s="82">
        <f>ROWS($A$1:A85)</f>
        <v>85</v>
      </c>
      <c r="B86" s="160" t="str">
        <f t="shared" ca="1" si="4"/>
        <v>1 Shrawan 2097</v>
      </c>
      <c r="C86" s="137">
        <f t="shared" ca="1" si="5"/>
        <v>51333</v>
      </c>
      <c r="E86" s="160">
        <f>ROWS($B$1:E85)</f>
        <v>85</v>
      </c>
      <c r="F86" s="167" t="str">
        <f t="shared" si="8"/>
        <v>1 Shrawan 2097</v>
      </c>
      <c r="G86" s="168">
        <v>51333</v>
      </c>
      <c r="H86" s="166" t="str">
        <f t="shared" ref="H86:H96" si="9">LEFT(H84,LEN(H84)-4)&amp;RIGHT(H84,4)+1</f>
        <v>1st July 2061</v>
      </c>
      <c r="I86" s="165">
        <v>58988</v>
      </c>
      <c r="O86" s="112"/>
    </row>
    <row r="87" spans="1:15">
      <c r="A87" s="82">
        <f>ROWS($A$1:A86)</f>
        <v>86</v>
      </c>
      <c r="B87" s="160" t="str">
        <f t="shared" ca="1" si="4"/>
        <v>1 Kartik 2097</v>
      </c>
      <c r="C87" s="137">
        <f t="shared" ca="1" si="5"/>
        <v>51426</v>
      </c>
      <c r="E87" s="160">
        <f>ROWS($B$1:E86)</f>
        <v>86</v>
      </c>
      <c r="F87" s="167" t="str">
        <f t="shared" si="8"/>
        <v>1 Kartik 2097</v>
      </c>
      <c r="G87" s="168">
        <v>51426</v>
      </c>
      <c r="H87" s="166" t="str">
        <f t="shared" si="9"/>
        <v>1st January 2062</v>
      </c>
      <c r="I87" s="165">
        <v>59172</v>
      </c>
      <c r="O87" s="112"/>
    </row>
    <row r="88" spans="1:15">
      <c r="A88" s="82">
        <f>ROWS($A$1:A87)</f>
        <v>87</v>
      </c>
      <c r="B88" s="160" t="str">
        <f t="shared" ca="1" si="4"/>
        <v>1 Magh 2097</v>
      </c>
      <c r="C88" s="137">
        <f t="shared" ca="1" si="5"/>
        <v>51515</v>
      </c>
      <c r="E88" s="160">
        <f>ROWS($B$1:E87)</f>
        <v>87</v>
      </c>
      <c r="F88" s="167" t="str">
        <f t="shared" si="8"/>
        <v>1 Magh 2097</v>
      </c>
      <c r="G88" s="168">
        <v>51515</v>
      </c>
      <c r="H88" s="166" t="str">
        <f t="shared" si="9"/>
        <v>1st July 2062</v>
      </c>
      <c r="I88" s="165">
        <v>59353</v>
      </c>
      <c r="O88" s="112"/>
    </row>
    <row r="89" spans="1:15">
      <c r="A89" s="82">
        <f>ROWS($A$1:A88)</f>
        <v>88</v>
      </c>
      <c r="B89" s="160" t="str">
        <f t="shared" ca="1" si="4"/>
        <v>1 Baishakh 2098</v>
      </c>
      <c r="C89" s="137">
        <f t="shared" ca="1" si="5"/>
        <v>51605</v>
      </c>
      <c r="E89" s="160">
        <f>ROWS($B$1:E88)</f>
        <v>88</v>
      </c>
      <c r="F89" s="167" t="str">
        <f t="shared" si="8"/>
        <v>1 Baishakh 2098</v>
      </c>
      <c r="G89" s="168">
        <v>51605</v>
      </c>
      <c r="H89" s="166" t="str">
        <f t="shared" si="9"/>
        <v>1st January 2063</v>
      </c>
      <c r="I89" s="165">
        <v>59537</v>
      </c>
      <c r="O89" s="112"/>
    </row>
    <row r="90" spans="1:15">
      <c r="A90" s="82">
        <f>ROWS($A$1:A89)</f>
        <v>89</v>
      </c>
      <c r="B90" s="160" t="str">
        <f t="shared" ca="1" si="4"/>
        <v>1 Shrawan 2098</v>
      </c>
      <c r="C90" s="137">
        <f t="shared" ca="1" si="5"/>
        <v>51699</v>
      </c>
      <c r="E90" s="160">
        <f>ROWS($B$1:E89)</f>
        <v>89</v>
      </c>
      <c r="F90" s="167" t="str">
        <f t="shared" si="8"/>
        <v>1 Shrawan 2098</v>
      </c>
      <c r="G90" s="168">
        <v>51699</v>
      </c>
      <c r="H90" s="166" t="str">
        <f t="shared" si="9"/>
        <v>1st July 2063</v>
      </c>
      <c r="I90" s="165">
        <v>59718</v>
      </c>
      <c r="O90" s="112"/>
    </row>
    <row r="91" spans="1:15">
      <c r="A91" s="82">
        <f>ROWS($A$1:A90)</f>
        <v>90</v>
      </c>
      <c r="B91" s="160" t="str">
        <f t="shared" ca="1" si="4"/>
        <v>1 Kartik 2098</v>
      </c>
      <c r="C91" s="137">
        <f t="shared" ca="1" si="5"/>
        <v>51792</v>
      </c>
      <c r="E91" s="160">
        <f>ROWS($B$1:E90)</f>
        <v>90</v>
      </c>
      <c r="F91" s="167" t="str">
        <f t="shared" si="8"/>
        <v>1 Kartik 2098</v>
      </c>
      <c r="G91" s="168">
        <v>51792</v>
      </c>
      <c r="H91" s="166" t="str">
        <f t="shared" si="9"/>
        <v>1st January 2064</v>
      </c>
      <c r="I91" s="165">
        <v>59902</v>
      </c>
      <c r="O91" s="112"/>
    </row>
    <row r="92" spans="1:15">
      <c r="A92" s="82">
        <f>ROWS($A$1:A91)</f>
        <v>91</v>
      </c>
      <c r="B92" s="160" t="str">
        <f t="shared" ca="1" si="4"/>
        <v>1 Magh 2098</v>
      </c>
      <c r="C92" s="137">
        <f t="shared" ca="1" si="5"/>
        <v>51880</v>
      </c>
      <c r="E92" s="160">
        <f>ROWS($B$1:E91)</f>
        <v>91</v>
      </c>
      <c r="F92" s="167" t="str">
        <f t="shared" si="8"/>
        <v>1 Magh 2098</v>
      </c>
      <c r="G92" s="168">
        <v>51880</v>
      </c>
      <c r="H92" s="166" t="str">
        <f t="shared" si="9"/>
        <v>1st July 2064</v>
      </c>
      <c r="I92" s="165">
        <v>60084</v>
      </c>
      <c r="O92" s="112"/>
    </row>
    <row r="93" spans="1:15">
      <c r="A93" s="82">
        <f>ROWS($A$1:A92)</f>
        <v>92</v>
      </c>
      <c r="B93" s="160" t="str">
        <f t="shared" ca="1" si="4"/>
        <v>1 Baishakh 2099</v>
      </c>
      <c r="C93" s="137">
        <f t="shared" ca="1" si="5"/>
        <v>51970</v>
      </c>
      <c r="E93" s="160">
        <f>ROWS($B$1:E92)</f>
        <v>92</v>
      </c>
      <c r="F93" s="167" t="str">
        <f t="shared" si="8"/>
        <v>1 Baishakh 2099</v>
      </c>
      <c r="G93" s="168">
        <v>51970</v>
      </c>
      <c r="H93" s="166" t="str">
        <f t="shared" si="9"/>
        <v>1st January 2065</v>
      </c>
      <c r="I93" s="165">
        <v>60268</v>
      </c>
      <c r="O93" s="112"/>
    </row>
    <row r="94" spans="1:15">
      <c r="A94" s="82">
        <f>ROWS($A$1:A93)</f>
        <v>93</v>
      </c>
      <c r="B94" s="160" t="str">
        <f t="shared" ca="1" si="4"/>
        <v>1 Shrawan 2099</v>
      </c>
      <c r="C94" s="137">
        <f t="shared" ca="1" si="5"/>
        <v>52064</v>
      </c>
      <c r="E94" s="160">
        <f>ROWS($B$1:E93)</f>
        <v>93</v>
      </c>
      <c r="F94" s="167" t="str">
        <f t="shared" si="8"/>
        <v>1 Shrawan 2099</v>
      </c>
      <c r="G94" s="168">
        <v>52064</v>
      </c>
      <c r="H94" s="166" t="str">
        <f t="shared" si="9"/>
        <v>1st July 2065</v>
      </c>
      <c r="I94" s="165">
        <v>60449</v>
      </c>
      <c r="O94" s="112"/>
    </row>
    <row r="95" spans="1:15">
      <c r="A95" s="82">
        <f>ROWS($A$1:A94)</f>
        <v>94</v>
      </c>
      <c r="B95" s="160" t="str">
        <f t="shared" ca="1" si="4"/>
        <v>1 Kartik 2099</v>
      </c>
      <c r="C95" s="137">
        <f t="shared" ca="1" si="5"/>
        <v>52157</v>
      </c>
      <c r="E95" s="160">
        <f>ROWS($B$1:E94)</f>
        <v>94</v>
      </c>
      <c r="F95" s="167" t="str">
        <f t="shared" si="8"/>
        <v>1 Kartik 2099</v>
      </c>
      <c r="G95" s="168">
        <v>52157</v>
      </c>
      <c r="H95" s="166" t="str">
        <f t="shared" si="9"/>
        <v>1st January 2066</v>
      </c>
      <c r="I95" s="165">
        <v>60633</v>
      </c>
      <c r="O95" s="112"/>
    </row>
    <row r="96" spans="1:15">
      <c r="A96" s="82">
        <f>ROWS($A$1:A95)</f>
        <v>95</v>
      </c>
      <c r="B96" s="160" t="str">
        <f t="shared" ca="1" si="4"/>
        <v>1 Magh 2099</v>
      </c>
      <c r="C96" s="137">
        <f t="shared" ca="1" si="5"/>
        <v>52246</v>
      </c>
      <c r="E96" s="160">
        <f>ROWS($B$1:E95)</f>
        <v>95</v>
      </c>
      <c r="F96" s="167" t="str">
        <f t="shared" si="8"/>
        <v>1 Magh 2099</v>
      </c>
      <c r="G96" s="168">
        <v>52246</v>
      </c>
      <c r="H96" s="166" t="str">
        <f t="shared" si="9"/>
        <v>1st July 2066</v>
      </c>
      <c r="I96" s="165">
        <v>60814</v>
      </c>
      <c r="O96" s="112"/>
    </row>
    <row r="97" spans="1:8">
      <c r="A97" s="82">
        <f>ROWS($A$1:A96)</f>
        <v>96</v>
      </c>
      <c r="B97" s="160" t="str">
        <f ca="1">IF(A97&gt;COUNTA($F:$F)-1,INDIRECT("H"&amp;A97-COUNTA($F:$F)+2),INDIRECT("F"&amp;A97+1))</f>
        <v>1st July 2019</v>
      </c>
      <c r="C97" s="137">
        <f t="shared" ca="1" si="5"/>
        <v>43647</v>
      </c>
      <c r="E97"/>
      <c r="F97"/>
      <c r="H97"/>
    </row>
    <row r="98" spans="1:8">
      <c r="A98" s="82">
        <f>ROWS($A$1:A97)</f>
        <v>97</v>
      </c>
      <c r="B98" s="160" t="str">
        <f t="shared" ref="B98:B161" ca="1" si="10">IF(A98&gt;COUNTA($F:$F)-1,INDIRECT("H"&amp;A98-COUNTA($F:$F)+2),INDIRECT("F"&amp;A98+1))</f>
        <v>1st January 2020</v>
      </c>
      <c r="C98" s="137">
        <f t="shared" ca="1" si="5"/>
        <v>43831</v>
      </c>
      <c r="E98"/>
      <c r="F98"/>
      <c r="H98"/>
    </row>
    <row r="99" spans="1:8">
      <c r="A99" s="82">
        <f>ROWS($A$1:A98)</f>
        <v>98</v>
      </c>
      <c r="B99" s="160" t="str">
        <f t="shared" ca="1" si="10"/>
        <v>1st July 2020</v>
      </c>
      <c r="C99" s="137">
        <f t="shared" ca="1" si="5"/>
        <v>44013</v>
      </c>
      <c r="E99"/>
      <c r="F99"/>
      <c r="H99"/>
    </row>
    <row r="100" spans="1:8">
      <c r="A100" s="82">
        <f>ROWS($A$1:A99)</f>
        <v>99</v>
      </c>
      <c r="B100" s="160" t="str">
        <f t="shared" ca="1" si="10"/>
        <v>1st January 2021</v>
      </c>
      <c r="C100" s="137">
        <f t="shared" ca="1" si="5"/>
        <v>44197</v>
      </c>
      <c r="E100"/>
      <c r="F100"/>
      <c r="H100"/>
    </row>
    <row r="101" spans="1:8">
      <c r="A101" s="82">
        <f>ROWS($A$1:A100)</f>
        <v>100</v>
      </c>
      <c r="B101" s="160" t="str">
        <f t="shared" ca="1" si="10"/>
        <v>1st July 2021</v>
      </c>
      <c r="C101" s="137">
        <f t="shared" ca="1" si="5"/>
        <v>44378</v>
      </c>
      <c r="E101"/>
      <c r="F101"/>
      <c r="H101"/>
    </row>
    <row r="102" spans="1:8">
      <c r="A102" s="82">
        <f>ROWS($A$1:A101)</f>
        <v>101</v>
      </c>
      <c r="B102" s="160" t="str">
        <f t="shared" ca="1" si="10"/>
        <v>1st January 2022</v>
      </c>
      <c r="C102" s="137">
        <f t="shared" ca="1" si="5"/>
        <v>44562</v>
      </c>
      <c r="E102"/>
      <c r="F102"/>
      <c r="H102"/>
    </row>
    <row r="103" spans="1:8">
      <c r="A103" s="82">
        <f>ROWS($A$1:A102)</f>
        <v>102</v>
      </c>
      <c r="B103" s="160" t="str">
        <f t="shared" ca="1" si="10"/>
        <v>1st July 2022</v>
      </c>
      <c r="C103" s="137">
        <f t="shared" ca="1" si="5"/>
        <v>44743</v>
      </c>
      <c r="E103"/>
      <c r="F103"/>
      <c r="H103"/>
    </row>
    <row r="104" spans="1:8">
      <c r="A104" s="82">
        <f>ROWS($A$1:A103)</f>
        <v>103</v>
      </c>
      <c r="B104" s="160" t="str">
        <f t="shared" ca="1" si="10"/>
        <v>1st January 2023</v>
      </c>
      <c r="C104" s="137">
        <f t="shared" ca="1" si="5"/>
        <v>44927</v>
      </c>
      <c r="E104"/>
      <c r="F104"/>
      <c r="H104"/>
    </row>
    <row r="105" spans="1:8">
      <c r="A105" s="82">
        <f>ROWS($A$1:A104)</f>
        <v>104</v>
      </c>
      <c r="B105" s="160" t="str">
        <f t="shared" ca="1" si="10"/>
        <v>1st July 2023</v>
      </c>
      <c r="C105" s="137">
        <f t="shared" ca="1" si="5"/>
        <v>45108</v>
      </c>
      <c r="E105"/>
      <c r="F105"/>
      <c r="H105"/>
    </row>
    <row r="106" spans="1:8">
      <c r="A106" s="82">
        <f>ROWS($A$1:A105)</f>
        <v>105</v>
      </c>
      <c r="B106" s="160" t="str">
        <f t="shared" ca="1" si="10"/>
        <v>1st January 2024</v>
      </c>
      <c r="C106" s="137">
        <f t="shared" ca="1" si="5"/>
        <v>45292</v>
      </c>
      <c r="E106"/>
      <c r="F106"/>
      <c r="H106"/>
    </row>
    <row r="107" spans="1:8">
      <c r="A107" s="82">
        <f>ROWS($A$1:A106)</f>
        <v>106</v>
      </c>
      <c r="B107" s="160" t="str">
        <f t="shared" ca="1" si="10"/>
        <v>1st July 2024</v>
      </c>
      <c r="C107" s="137">
        <f t="shared" ca="1" si="5"/>
        <v>45474</v>
      </c>
      <c r="E107"/>
      <c r="F107"/>
      <c r="H107"/>
    </row>
    <row r="108" spans="1:8">
      <c r="A108" s="82">
        <f>ROWS($A$1:A107)</f>
        <v>107</v>
      </c>
      <c r="B108" s="160" t="str">
        <f t="shared" ca="1" si="10"/>
        <v>1st January 2025</v>
      </c>
      <c r="C108" s="137">
        <f t="shared" ca="1" si="5"/>
        <v>45658</v>
      </c>
      <c r="E108"/>
      <c r="F108"/>
      <c r="H108"/>
    </row>
    <row r="109" spans="1:8">
      <c r="A109" s="82">
        <f>ROWS($A$1:A108)</f>
        <v>108</v>
      </c>
      <c r="B109" s="160" t="str">
        <f t="shared" ca="1" si="10"/>
        <v>1st July 2025</v>
      </c>
      <c r="C109" s="137">
        <f t="shared" ca="1" si="5"/>
        <v>45839</v>
      </c>
      <c r="E109"/>
      <c r="F109"/>
      <c r="H109"/>
    </row>
    <row r="110" spans="1:8">
      <c r="A110" s="82">
        <f>ROWS($A$1:A109)</f>
        <v>109</v>
      </c>
      <c r="B110" s="160" t="str">
        <f t="shared" ca="1" si="10"/>
        <v>1st January 2026</v>
      </c>
      <c r="C110" s="137">
        <f t="shared" ca="1" si="5"/>
        <v>46023</v>
      </c>
      <c r="E110"/>
      <c r="F110"/>
      <c r="H110"/>
    </row>
    <row r="111" spans="1:8">
      <c r="A111" s="82">
        <f>ROWS($A$1:A110)</f>
        <v>110</v>
      </c>
      <c r="B111" s="160" t="str">
        <f t="shared" ca="1" si="10"/>
        <v>1st July 2026</v>
      </c>
      <c r="C111" s="137">
        <f t="shared" ca="1" si="5"/>
        <v>46204</v>
      </c>
      <c r="E111"/>
      <c r="F111"/>
      <c r="H111"/>
    </row>
    <row r="112" spans="1:8">
      <c r="A112" s="82">
        <f>ROWS($A$1:A111)</f>
        <v>111</v>
      </c>
      <c r="B112" s="160" t="str">
        <f t="shared" ca="1" si="10"/>
        <v>1st January 2027</v>
      </c>
      <c r="C112" s="137">
        <f t="shared" ca="1" si="5"/>
        <v>46388</v>
      </c>
      <c r="E112"/>
      <c r="F112"/>
      <c r="H112"/>
    </row>
    <row r="113" spans="1:8">
      <c r="A113" s="82">
        <f>ROWS($A$1:A112)</f>
        <v>112</v>
      </c>
      <c r="B113" s="160" t="str">
        <f t="shared" ca="1" si="10"/>
        <v>1st July 2027</v>
      </c>
      <c r="C113" s="137">
        <f t="shared" ca="1" si="5"/>
        <v>46569</v>
      </c>
      <c r="E113"/>
      <c r="F113"/>
      <c r="H113"/>
    </row>
    <row r="114" spans="1:8">
      <c r="A114" s="82">
        <f>ROWS($A$1:A113)</f>
        <v>113</v>
      </c>
      <c r="B114" s="160" t="str">
        <f t="shared" ca="1" si="10"/>
        <v>1st January 2028</v>
      </c>
      <c r="C114" s="137">
        <f t="shared" ca="1" si="5"/>
        <v>46753</v>
      </c>
      <c r="E114"/>
      <c r="F114"/>
      <c r="H114"/>
    </row>
    <row r="115" spans="1:8">
      <c r="A115" s="82">
        <f>ROWS($A$1:A114)</f>
        <v>114</v>
      </c>
      <c r="B115" s="160" t="str">
        <f t="shared" ca="1" si="10"/>
        <v>1st July 2028</v>
      </c>
      <c r="C115" s="137">
        <f t="shared" ca="1" si="5"/>
        <v>46935</v>
      </c>
      <c r="E115"/>
      <c r="F115"/>
      <c r="H115"/>
    </row>
    <row r="116" spans="1:8">
      <c r="A116" s="82">
        <f>ROWS($A$1:A115)</f>
        <v>115</v>
      </c>
      <c r="B116" s="160" t="str">
        <f t="shared" ca="1" si="10"/>
        <v>1st January 2029</v>
      </c>
      <c r="C116" s="137">
        <f t="shared" ca="1" si="5"/>
        <v>47119</v>
      </c>
      <c r="E116"/>
      <c r="F116"/>
      <c r="H116"/>
    </row>
    <row r="117" spans="1:8">
      <c r="A117" s="82">
        <f>ROWS($A$1:A116)</f>
        <v>116</v>
      </c>
      <c r="B117" s="160" t="str">
        <f t="shared" ca="1" si="10"/>
        <v>1st July 2029</v>
      </c>
      <c r="C117" s="137">
        <f t="shared" ca="1" si="5"/>
        <v>47300</v>
      </c>
      <c r="E117"/>
      <c r="F117"/>
      <c r="H117"/>
    </row>
    <row r="118" spans="1:8">
      <c r="A118" s="82">
        <f>ROWS($A$1:A117)</f>
        <v>117</v>
      </c>
      <c r="B118" s="160" t="str">
        <f t="shared" ca="1" si="10"/>
        <v>1st January 2030</v>
      </c>
      <c r="C118" s="137">
        <f t="shared" ca="1" si="5"/>
        <v>47484</v>
      </c>
      <c r="E118"/>
      <c r="F118"/>
      <c r="H118"/>
    </row>
    <row r="119" spans="1:8">
      <c r="A119" s="82">
        <f>ROWS($A$1:A118)</f>
        <v>118</v>
      </c>
      <c r="B119" s="160" t="str">
        <f t="shared" ca="1" si="10"/>
        <v>1st July 2030</v>
      </c>
      <c r="C119" s="137">
        <f t="shared" ca="1" si="5"/>
        <v>47665</v>
      </c>
      <c r="E119"/>
      <c r="F119"/>
      <c r="H119"/>
    </row>
    <row r="120" spans="1:8">
      <c r="A120" s="82">
        <f>ROWS($A$1:A119)</f>
        <v>119</v>
      </c>
      <c r="B120" s="160" t="str">
        <f t="shared" ca="1" si="10"/>
        <v>1st January 2031</v>
      </c>
      <c r="C120" s="137">
        <f t="shared" ca="1" si="5"/>
        <v>47849</v>
      </c>
      <c r="E120"/>
      <c r="F120"/>
      <c r="H120"/>
    </row>
    <row r="121" spans="1:8">
      <c r="A121" s="82">
        <f>ROWS($A$1:A120)</f>
        <v>120</v>
      </c>
      <c r="B121" s="160" t="str">
        <f t="shared" ca="1" si="10"/>
        <v>1st July 2031</v>
      </c>
      <c r="C121" s="137">
        <f t="shared" ca="1" si="5"/>
        <v>48030</v>
      </c>
      <c r="E121"/>
      <c r="F121"/>
      <c r="H121"/>
    </row>
    <row r="122" spans="1:8">
      <c r="A122" s="82">
        <f>ROWS($A$1:A121)</f>
        <v>121</v>
      </c>
      <c r="B122" s="160" t="str">
        <f t="shared" ca="1" si="10"/>
        <v>1st January 2032</v>
      </c>
      <c r="C122" s="137">
        <f t="shared" ca="1" si="5"/>
        <v>48214</v>
      </c>
      <c r="E122"/>
      <c r="F122"/>
      <c r="H122"/>
    </row>
    <row r="123" spans="1:8">
      <c r="A123" s="82">
        <f>ROWS($A$1:A122)</f>
        <v>122</v>
      </c>
      <c r="B123" s="160" t="str">
        <f t="shared" ca="1" si="10"/>
        <v>1st July 2032</v>
      </c>
      <c r="C123" s="137">
        <f t="shared" ca="1" si="5"/>
        <v>48396</v>
      </c>
      <c r="E123"/>
      <c r="F123"/>
      <c r="H123"/>
    </row>
    <row r="124" spans="1:8">
      <c r="A124" s="82">
        <f>ROWS($A$1:A123)</f>
        <v>123</v>
      </c>
      <c r="B124" s="160" t="str">
        <f t="shared" ca="1" si="10"/>
        <v>1st January 2033</v>
      </c>
      <c r="C124" s="137">
        <f t="shared" ca="1" si="5"/>
        <v>48580</v>
      </c>
      <c r="E124"/>
      <c r="F124"/>
      <c r="H124"/>
    </row>
    <row r="125" spans="1:8">
      <c r="A125" s="82">
        <f>ROWS($A$1:A124)</f>
        <v>124</v>
      </c>
      <c r="B125" s="160" t="str">
        <f t="shared" ca="1" si="10"/>
        <v>1st July 2033</v>
      </c>
      <c r="C125" s="137">
        <f t="shared" ca="1" si="5"/>
        <v>48761</v>
      </c>
      <c r="E125"/>
      <c r="F125"/>
      <c r="H125"/>
    </row>
    <row r="126" spans="1:8">
      <c r="A126" s="82">
        <f>ROWS($A$1:A125)</f>
        <v>125</v>
      </c>
      <c r="B126" s="160" t="str">
        <f t="shared" ca="1" si="10"/>
        <v>1st January 2034</v>
      </c>
      <c r="C126" s="137">
        <f t="shared" ca="1" si="5"/>
        <v>48945</v>
      </c>
      <c r="E126"/>
      <c r="F126"/>
      <c r="H126"/>
    </row>
    <row r="127" spans="1:8">
      <c r="A127" s="82">
        <f>ROWS($A$1:A126)</f>
        <v>126</v>
      </c>
      <c r="B127" s="160" t="str">
        <f t="shared" ca="1" si="10"/>
        <v>1st July 2034</v>
      </c>
      <c r="C127" s="137">
        <f t="shared" ca="1" si="5"/>
        <v>49126</v>
      </c>
      <c r="E127"/>
      <c r="F127"/>
      <c r="H127"/>
    </row>
    <row r="128" spans="1:8">
      <c r="A128" s="82">
        <f>ROWS($A$1:A127)</f>
        <v>127</v>
      </c>
      <c r="B128" s="160" t="str">
        <f t="shared" ca="1" si="10"/>
        <v>1st January 2035</v>
      </c>
      <c r="C128" s="137">
        <f t="shared" ca="1" si="5"/>
        <v>49310</v>
      </c>
      <c r="E128"/>
      <c r="F128"/>
      <c r="H128"/>
    </row>
    <row r="129" spans="1:8">
      <c r="A129" s="82">
        <f>ROWS($A$1:A128)</f>
        <v>128</v>
      </c>
      <c r="B129" s="160" t="str">
        <f t="shared" ca="1" si="10"/>
        <v>1st July 2035</v>
      </c>
      <c r="C129" s="137">
        <f t="shared" ca="1" si="5"/>
        <v>49491</v>
      </c>
      <c r="E129"/>
      <c r="F129"/>
      <c r="H129"/>
    </row>
    <row r="130" spans="1:8">
      <c r="A130" s="82">
        <f>ROWS($A$1:A129)</f>
        <v>129</v>
      </c>
      <c r="B130" s="160" t="str">
        <f t="shared" ca="1" si="10"/>
        <v>1st January 2036</v>
      </c>
      <c r="C130" s="137">
        <f t="shared" ca="1" si="5"/>
        <v>49675</v>
      </c>
      <c r="E130"/>
      <c r="F130"/>
      <c r="H130"/>
    </row>
    <row r="131" spans="1:8">
      <c r="A131" s="82">
        <f>ROWS($A$1:A130)</f>
        <v>130</v>
      </c>
      <c r="B131" s="160" t="str">
        <f t="shared" ca="1" si="10"/>
        <v>1st July 2036</v>
      </c>
      <c r="C131" s="137">
        <f t="shared" ref="C131:C194" ca="1" si="11">IFERROR(VLOOKUP($B131,F:G,2,0),VLOOKUP(B131,$H:$I,2,0))</f>
        <v>49857</v>
      </c>
      <c r="E131"/>
      <c r="F131"/>
      <c r="H131"/>
    </row>
    <row r="132" spans="1:8">
      <c r="A132" s="82">
        <f>ROWS($A$1:A131)</f>
        <v>131</v>
      </c>
      <c r="B132" s="160" t="str">
        <f t="shared" ca="1" si="10"/>
        <v>1st January 2037</v>
      </c>
      <c r="C132" s="137">
        <f t="shared" ca="1" si="11"/>
        <v>50041</v>
      </c>
      <c r="E132"/>
      <c r="F132"/>
      <c r="H132"/>
    </row>
    <row r="133" spans="1:8">
      <c r="A133" s="82">
        <f>ROWS($A$1:A132)</f>
        <v>132</v>
      </c>
      <c r="B133" s="160" t="str">
        <f t="shared" ca="1" si="10"/>
        <v>1st July 2037</v>
      </c>
      <c r="C133" s="137">
        <f t="shared" ca="1" si="11"/>
        <v>50222</v>
      </c>
      <c r="E133"/>
      <c r="F133"/>
      <c r="H133"/>
    </row>
    <row r="134" spans="1:8">
      <c r="A134" s="82">
        <f>ROWS($A$1:A133)</f>
        <v>133</v>
      </c>
      <c r="B134" s="160" t="str">
        <f t="shared" ca="1" si="10"/>
        <v>1st January 2038</v>
      </c>
      <c r="C134" s="137">
        <f t="shared" ca="1" si="11"/>
        <v>50406</v>
      </c>
      <c r="E134"/>
      <c r="F134"/>
      <c r="H134"/>
    </row>
    <row r="135" spans="1:8">
      <c r="A135" s="82">
        <f>ROWS($A$1:A134)</f>
        <v>134</v>
      </c>
      <c r="B135" s="160" t="str">
        <f t="shared" ca="1" si="10"/>
        <v>1st July 2038</v>
      </c>
      <c r="C135" s="137">
        <f t="shared" ca="1" si="11"/>
        <v>50587</v>
      </c>
      <c r="E135"/>
      <c r="F135"/>
      <c r="H135"/>
    </row>
    <row r="136" spans="1:8">
      <c r="A136" s="82">
        <f>ROWS($A$1:A135)</f>
        <v>135</v>
      </c>
      <c r="B136" s="160" t="str">
        <f t="shared" ca="1" si="10"/>
        <v>1st January 2039</v>
      </c>
      <c r="C136" s="137">
        <f t="shared" ca="1" si="11"/>
        <v>50771</v>
      </c>
      <c r="E136"/>
      <c r="F136"/>
      <c r="H136"/>
    </row>
    <row r="137" spans="1:8">
      <c r="A137" s="82">
        <f>ROWS($A$1:A136)</f>
        <v>136</v>
      </c>
      <c r="B137" s="160" t="str">
        <f t="shared" ca="1" si="10"/>
        <v>1st July 2039</v>
      </c>
      <c r="C137" s="137">
        <f t="shared" ca="1" si="11"/>
        <v>50952</v>
      </c>
      <c r="E137"/>
      <c r="F137"/>
      <c r="H137"/>
    </row>
    <row r="138" spans="1:8">
      <c r="A138" s="82">
        <f>ROWS($A$1:A137)</f>
        <v>137</v>
      </c>
      <c r="B138" s="160" t="str">
        <f t="shared" ca="1" si="10"/>
        <v>1st January 2040</v>
      </c>
      <c r="C138" s="137">
        <f t="shared" ca="1" si="11"/>
        <v>51136</v>
      </c>
      <c r="E138"/>
      <c r="F138"/>
      <c r="H138"/>
    </row>
    <row r="139" spans="1:8">
      <c r="A139" s="82">
        <f>ROWS($A$1:A138)</f>
        <v>138</v>
      </c>
      <c r="B139" s="160" t="str">
        <f t="shared" ca="1" si="10"/>
        <v>1st July 2040</v>
      </c>
      <c r="C139" s="137">
        <f t="shared" ca="1" si="11"/>
        <v>51318</v>
      </c>
      <c r="E139"/>
      <c r="F139"/>
      <c r="H139"/>
    </row>
    <row r="140" spans="1:8">
      <c r="A140" s="82">
        <f>ROWS($A$1:A139)</f>
        <v>139</v>
      </c>
      <c r="B140" s="160" t="str">
        <f t="shared" ca="1" si="10"/>
        <v>1st January 2041</v>
      </c>
      <c r="C140" s="137">
        <f t="shared" ca="1" si="11"/>
        <v>51502</v>
      </c>
      <c r="E140"/>
      <c r="F140"/>
      <c r="H140"/>
    </row>
    <row r="141" spans="1:8">
      <c r="A141" s="82">
        <f>ROWS($A$1:A140)</f>
        <v>140</v>
      </c>
      <c r="B141" s="160" t="str">
        <f t="shared" ca="1" si="10"/>
        <v>1st July 2041</v>
      </c>
      <c r="C141" s="137">
        <f t="shared" ca="1" si="11"/>
        <v>51683</v>
      </c>
      <c r="E141"/>
      <c r="F141"/>
      <c r="H141"/>
    </row>
    <row r="142" spans="1:8">
      <c r="A142" s="82">
        <f>ROWS($A$1:A141)</f>
        <v>141</v>
      </c>
      <c r="B142" s="160" t="str">
        <f t="shared" ca="1" si="10"/>
        <v>1st January 2042</v>
      </c>
      <c r="C142" s="137">
        <f t="shared" ca="1" si="11"/>
        <v>51867</v>
      </c>
      <c r="E142"/>
      <c r="F142"/>
      <c r="H142"/>
    </row>
    <row r="143" spans="1:8">
      <c r="A143" s="82">
        <f>ROWS($A$1:A142)</f>
        <v>142</v>
      </c>
      <c r="B143" s="160" t="str">
        <f t="shared" ca="1" si="10"/>
        <v>1st July 2042</v>
      </c>
      <c r="C143" s="137">
        <f t="shared" ca="1" si="11"/>
        <v>52048</v>
      </c>
      <c r="E143"/>
      <c r="F143"/>
      <c r="H143"/>
    </row>
    <row r="144" spans="1:8">
      <c r="A144" s="82">
        <f>ROWS($A$1:A143)</f>
        <v>143</v>
      </c>
      <c r="B144" s="160" t="str">
        <f t="shared" ca="1" si="10"/>
        <v>1st January 2043</v>
      </c>
      <c r="C144" s="137">
        <f t="shared" ca="1" si="11"/>
        <v>52232</v>
      </c>
      <c r="E144"/>
      <c r="F144"/>
      <c r="H144"/>
    </row>
    <row r="145" spans="1:8">
      <c r="A145" s="82">
        <f>ROWS($A$1:A144)</f>
        <v>144</v>
      </c>
      <c r="B145" s="160" t="str">
        <f t="shared" ca="1" si="10"/>
        <v>1st July 2043</v>
      </c>
      <c r="C145" s="137">
        <f t="shared" ca="1" si="11"/>
        <v>52413</v>
      </c>
      <c r="E145"/>
      <c r="F145"/>
      <c r="H145"/>
    </row>
    <row r="146" spans="1:8">
      <c r="A146" s="82">
        <f>ROWS($A$1:A145)</f>
        <v>145</v>
      </c>
      <c r="B146" s="160" t="str">
        <f t="shared" ca="1" si="10"/>
        <v>1st January 2044</v>
      </c>
      <c r="C146" s="137">
        <f t="shared" ca="1" si="11"/>
        <v>52597</v>
      </c>
      <c r="E146"/>
      <c r="F146"/>
      <c r="H146"/>
    </row>
    <row r="147" spans="1:8">
      <c r="A147" s="82">
        <f>ROWS($A$1:A146)</f>
        <v>146</v>
      </c>
      <c r="B147" s="160" t="str">
        <f t="shared" ca="1" si="10"/>
        <v>1st July 2044</v>
      </c>
      <c r="C147" s="137">
        <f t="shared" ca="1" si="11"/>
        <v>52779</v>
      </c>
      <c r="E147"/>
      <c r="F147"/>
      <c r="H147"/>
    </row>
    <row r="148" spans="1:8">
      <c r="A148" s="82">
        <f>ROWS($A$1:A147)</f>
        <v>147</v>
      </c>
      <c r="B148" s="160" t="str">
        <f t="shared" ca="1" si="10"/>
        <v>1st January 2045</v>
      </c>
      <c r="C148" s="137">
        <f t="shared" ca="1" si="11"/>
        <v>52963</v>
      </c>
      <c r="E148"/>
      <c r="F148"/>
      <c r="H148"/>
    </row>
    <row r="149" spans="1:8">
      <c r="A149" s="82">
        <f>ROWS($A$1:A148)</f>
        <v>148</v>
      </c>
      <c r="B149" s="160" t="str">
        <f t="shared" ca="1" si="10"/>
        <v>1st July 2045</v>
      </c>
      <c r="C149" s="137">
        <f t="shared" ca="1" si="11"/>
        <v>53144</v>
      </c>
      <c r="E149"/>
      <c r="F149"/>
      <c r="H149"/>
    </row>
    <row r="150" spans="1:8">
      <c r="A150" s="82">
        <f>ROWS($A$1:A149)</f>
        <v>149</v>
      </c>
      <c r="B150" s="160" t="str">
        <f t="shared" ca="1" si="10"/>
        <v>1st January 2046</v>
      </c>
      <c r="C150" s="137">
        <f t="shared" ca="1" si="11"/>
        <v>53328</v>
      </c>
      <c r="E150"/>
      <c r="F150"/>
      <c r="H150"/>
    </row>
    <row r="151" spans="1:8">
      <c r="A151" s="82">
        <f>ROWS($A$1:A150)</f>
        <v>150</v>
      </c>
      <c r="B151" s="160" t="str">
        <f t="shared" ca="1" si="10"/>
        <v>1st July 2046</v>
      </c>
      <c r="C151" s="137">
        <f t="shared" ca="1" si="11"/>
        <v>53509</v>
      </c>
      <c r="E151"/>
      <c r="F151"/>
      <c r="H151"/>
    </row>
    <row r="152" spans="1:8">
      <c r="A152" s="82">
        <f>ROWS($A$1:A151)</f>
        <v>151</v>
      </c>
      <c r="B152" s="160" t="str">
        <f t="shared" ca="1" si="10"/>
        <v>1st January 2047</v>
      </c>
      <c r="C152" s="137">
        <f t="shared" ca="1" si="11"/>
        <v>53693</v>
      </c>
      <c r="E152"/>
      <c r="F152"/>
      <c r="H152"/>
    </row>
    <row r="153" spans="1:8">
      <c r="A153" s="82">
        <f>ROWS($A$1:A152)</f>
        <v>152</v>
      </c>
      <c r="B153" s="160" t="str">
        <f t="shared" ca="1" si="10"/>
        <v>1st July 2047</v>
      </c>
      <c r="C153" s="137">
        <f t="shared" ca="1" si="11"/>
        <v>53874</v>
      </c>
      <c r="E153"/>
      <c r="F153"/>
      <c r="H153"/>
    </row>
    <row r="154" spans="1:8">
      <c r="A154" s="82">
        <f>ROWS($A$1:A153)</f>
        <v>153</v>
      </c>
      <c r="B154" s="160" t="str">
        <f t="shared" ca="1" si="10"/>
        <v>1st January 2048</v>
      </c>
      <c r="C154" s="137">
        <f t="shared" ca="1" si="11"/>
        <v>54058</v>
      </c>
      <c r="E154"/>
      <c r="F154"/>
      <c r="H154"/>
    </row>
    <row r="155" spans="1:8">
      <c r="A155" s="82">
        <f>ROWS($A$1:A154)</f>
        <v>154</v>
      </c>
      <c r="B155" s="160" t="str">
        <f t="shared" ca="1" si="10"/>
        <v>1st July 2048</v>
      </c>
      <c r="C155" s="137">
        <f t="shared" ca="1" si="11"/>
        <v>54240</v>
      </c>
      <c r="E155"/>
      <c r="F155"/>
      <c r="H155"/>
    </row>
    <row r="156" spans="1:8">
      <c r="A156" s="82">
        <f>ROWS($A$1:A155)</f>
        <v>155</v>
      </c>
      <c r="B156" s="160" t="str">
        <f t="shared" ca="1" si="10"/>
        <v>1st January 2049</v>
      </c>
      <c r="C156" s="137">
        <f t="shared" ca="1" si="11"/>
        <v>54424</v>
      </c>
      <c r="E156"/>
      <c r="F156"/>
      <c r="H156"/>
    </row>
    <row r="157" spans="1:8">
      <c r="A157" s="82">
        <f>ROWS($A$1:A156)</f>
        <v>156</v>
      </c>
      <c r="B157" s="160" t="str">
        <f t="shared" ca="1" si="10"/>
        <v>1st July 2049</v>
      </c>
      <c r="C157" s="137">
        <f t="shared" ca="1" si="11"/>
        <v>54605</v>
      </c>
      <c r="E157"/>
      <c r="F157"/>
      <c r="H157"/>
    </row>
    <row r="158" spans="1:8">
      <c r="A158" s="82">
        <f>ROWS($A$1:A157)</f>
        <v>157</v>
      </c>
      <c r="B158" s="160" t="str">
        <f t="shared" ca="1" si="10"/>
        <v>1st January 2050</v>
      </c>
      <c r="C158" s="137">
        <f t="shared" ca="1" si="11"/>
        <v>54789</v>
      </c>
      <c r="E158"/>
      <c r="F158"/>
      <c r="H158"/>
    </row>
    <row r="159" spans="1:8">
      <c r="A159" s="82">
        <f>ROWS($A$1:A158)</f>
        <v>158</v>
      </c>
      <c r="B159" s="160" t="str">
        <f t="shared" ca="1" si="10"/>
        <v>1st July 2050</v>
      </c>
      <c r="C159" s="137">
        <f t="shared" ca="1" si="11"/>
        <v>54970</v>
      </c>
      <c r="E159"/>
      <c r="F159"/>
      <c r="H159"/>
    </row>
    <row r="160" spans="1:8">
      <c r="A160" s="82">
        <f>ROWS($A$1:A159)</f>
        <v>159</v>
      </c>
      <c r="B160" s="160" t="str">
        <f t="shared" ca="1" si="10"/>
        <v>1st January 2051</v>
      </c>
      <c r="C160" s="137">
        <f t="shared" ca="1" si="11"/>
        <v>55154</v>
      </c>
      <c r="E160"/>
      <c r="F160"/>
      <c r="H160"/>
    </row>
    <row r="161" spans="1:8">
      <c r="A161" s="82">
        <f>ROWS($A$1:A160)</f>
        <v>160</v>
      </c>
      <c r="B161" s="160" t="str">
        <f t="shared" ca="1" si="10"/>
        <v>1st July 2051</v>
      </c>
      <c r="C161" s="137">
        <f t="shared" ca="1" si="11"/>
        <v>55335</v>
      </c>
      <c r="E161"/>
      <c r="F161"/>
      <c r="H161"/>
    </row>
    <row r="162" spans="1:8">
      <c r="A162" s="82">
        <f>ROWS($A$1:A161)</f>
        <v>161</v>
      </c>
      <c r="B162" s="160" t="str">
        <f t="shared" ref="B162:B225" ca="1" si="12">IF(A162&gt;COUNTA($F:$F)-1,INDIRECT("H"&amp;A162-COUNTA($F:$F)+2),INDIRECT("F"&amp;A162+1))</f>
        <v>1st January 2052</v>
      </c>
      <c r="C162" s="137">
        <f t="shared" ca="1" si="11"/>
        <v>55519</v>
      </c>
      <c r="E162"/>
      <c r="F162"/>
      <c r="H162"/>
    </row>
    <row r="163" spans="1:8">
      <c r="A163" s="82">
        <f>ROWS($A$1:A162)</f>
        <v>162</v>
      </c>
      <c r="B163" s="160" t="str">
        <f t="shared" ca="1" si="12"/>
        <v>1st July 2052</v>
      </c>
      <c r="C163" s="137">
        <f t="shared" ca="1" si="11"/>
        <v>55701</v>
      </c>
      <c r="E163"/>
      <c r="F163"/>
      <c r="H163"/>
    </row>
    <row r="164" spans="1:8">
      <c r="A164" s="82">
        <f>ROWS($A$1:A163)</f>
        <v>163</v>
      </c>
      <c r="B164" s="160" t="str">
        <f t="shared" ca="1" si="12"/>
        <v>1st January 2053</v>
      </c>
      <c r="C164" s="137">
        <f t="shared" ca="1" si="11"/>
        <v>55885</v>
      </c>
      <c r="E164"/>
      <c r="F164"/>
      <c r="H164"/>
    </row>
    <row r="165" spans="1:8">
      <c r="A165" s="82">
        <f>ROWS($A$1:A164)</f>
        <v>164</v>
      </c>
      <c r="B165" s="160" t="str">
        <f t="shared" ca="1" si="12"/>
        <v>1st July 2053</v>
      </c>
      <c r="C165" s="137">
        <f t="shared" ca="1" si="11"/>
        <v>56066</v>
      </c>
      <c r="E165"/>
      <c r="F165"/>
      <c r="H165"/>
    </row>
    <row r="166" spans="1:8">
      <c r="A166" s="82">
        <f>ROWS($A$1:A165)</f>
        <v>165</v>
      </c>
      <c r="B166" s="160" t="str">
        <f t="shared" ca="1" si="12"/>
        <v>1st January 2054</v>
      </c>
      <c r="C166" s="137">
        <f t="shared" ca="1" si="11"/>
        <v>56250</v>
      </c>
      <c r="E166"/>
      <c r="F166"/>
      <c r="H166"/>
    </row>
    <row r="167" spans="1:8">
      <c r="A167" s="82">
        <f>ROWS($A$1:A166)</f>
        <v>166</v>
      </c>
      <c r="B167" s="160" t="str">
        <f t="shared" ca="1" si="12"/>
        <v>1st July 2054</v>
      </c>
      <c r="C167" s="137">
        <f t="shared" ca="1" si="11"/>
        <v>56431</v>
      </c>
      <c r="E167"/>
      <c r="F167"/>
      <c r="H167"/>
    </row>
    <row r="168" spans="1:8">
      <c r="A168" s="82">
        <f>ROWS($A$1:A167)</f>
        <v>167</v>
      </c>
      <c r="B168" s="160" t="str">
        <f t="shared" ca="1" si="12"/>
        <v>1st January 2055</v>
      </c>
      <c r="C168" s="137">
        <f t="shared" ca="1" si="11"/>
        <v>56615</v>
      </c>
      <c r="E168"/>
      <c r="F168"/>
      <c r="H168"/>
    </row>
    <row r="169" spans="1:8">
      <c r="A169" s="82">
        <f>ROWS($A$1:A168)</f>
        <v>168</v>
      </c>
      <c r="B169" s="160" t="str">
        <f t="shared" ca="1" si="12"/>
        <v>1st July 2055</v>
      </c>
      <c r="C169" s="137">
        <f t="shared" ca="1" si="11"/>
        <v>56796</v>
      </c>
      <c r="E169"/>
      <c r="F169"/>
      <c r="H169"/>
    </row>
    <row r="170" spans="1:8">
      <c r="A170" s="82">
        <f>ROWS($A$1:A169)</f>
        <v>169</v>
      </c>
      <c r="B170" s="160" t="str">
        <f t="shared" ca="1" si="12"/>
        <v>1st January 2056</v>
      </c>
      <c r="C170" s="137">
        <f t="shared" ca="1" si="11"/>
        <v>56980</v>
      </c>
      <c r="E170"/>
      <c r="F170"/>
      <c r="H170"/>
    </row>
    <row r="171" spans="1:8">
      <c r="A171" s="82">
        <f>ROWS($A$1:A170)</f>
        <v>170</v>
      </c>
      <c r="B171" s="160" t="str">
        <f t="shared" ca="1" si="12"/>
        <v>1st July 2056</v>
      </c>
      <c r="C171" s="137">
        <f t="shared" ca="1" si="11"/>
        <v>57162</v>
      </c>
      <c r="E171"/>
      <c r="F171"/>
      <c r="H171"/>
    </row>
    <row r="172" spans="1:8">
      <c r="A172" s="82">
        <f>ROWS($A$1:A171)</f>
        <v>171</v>
      </c>
      <c r="B172" s="160" t="str">
        <f t="shared" ca="1" si="12"/>
        <v>1st January 2057</v>
      </c>
      <c r="C172" s="137">
        <f t="shared" ca="1" si="11"/>
        <v>57346</v>
      </c>
      <c r="E172"/>
      <c r="F172"/>
      <c r="H172"/>
    </row>
    <row r="173" spans="1:8">
      <c r="A173" s="82">
        <f>ROWS($A$1:A172)</f>
        <v>172</v>
      </c>
      <c r="B173" s="160" t="str">
        <f t="shared" ca="1" si="12"/>
        <v>1st July 2057</v>
      </c>
      <c r="C173" s="137">
        <f t="shared" ca="1" si="11"/>
        <v>57527</v>
      </c>
      <c r="E173"/>
      <c r="F173"/>
      <c r="H173"/>
    </row>
    <row r="174" spans="1:8">
      <c r="A174" s="82">
        <f>ROWS($A$1:A173)</f>
        <v>173</v>
      </c>
      <c r="B174" s="160" t="str">
        <f t="shared" ca="1" si="12"/>
        <v>1st January 2058</v>
      </c>
      <c r="C174" s="137">
        <f t="shared" ca="1" si="11"/>
        <v>57711</v>
      </c>
      <c r="E174"/>
      <c r="F174"/>
      <c r="H174"/>
    </row>
    <row r="175" spans="1:8">
      <c r="A175" s="82">
        <f>ROWS($A$1:A174)</f>
        <v>174</v>
      </c>
      <c r="B175" s="160" t="str">
        <f t="shared" ca="1" si="12"/>
        <v>1st July 2058</v>
      </c>
      <c r="C175" s="137">
        <f t="shared" ca="1" si="11"/>
        <v>57892</v>
      </c>
      <c r="E175"/>
      <c r="F175"/>
      <c r="H175"/>
    </row>
    <row r="176" spans="1:8">
      <c r="A176" s="82">
        <f>ROWS($A$1:A175)</f>
        <v>175</v>
      </c>
      <c r="B176" s="160" t="str">
        <f t="shared" ca="1" si="12"/>
        <v>1st January 2059</v>
      </c>
      <c r="C176" s="137">
        <f t="shared" ca="1" si="11"/>
        <v>58076</v>
      </c>
      <c r="E176"/>
      <c r="F176"/>
      <c r="H176"/>
    </row>
    <row r="177" spans="1:8">
      <c r="A177" s="82">
        <f>ROWS($A$1:A176)</f>
        <v>176</v>
      </c>
      <c r="B177" s="160" t="str">
        <f t="shared" ca="1" si="12"/>
        <v>1st July 2059</v>
      </c>
      <c r="C177" s="137">
        <f t="shared" ca="1" si="11"/>
        <v>58257</v>
      </c>
      <c r="E177"/>
      <c r="F177"/>
      <c r="H177"/>
    </row>
    <row r="178" spans="1:8">
      <c r="A178" s="82">
        <f>ROWS($A$1:A177)</f>
        <v>177</v>
      </c>
      <c r="B178" s="160" t="str">
        <f t="shared" ca="1" si="12"/>
        <v>1st January 2060</v>
      </c>
      <c r="C178" s="137">
        <f t="shared" ca="1" si="11"/>
        <v>58441</v>
      </c>
      <c r="E178"/>
      <c r="F178"/>
      <c r="H178"/>
    </row>
    <row r="179" spans="1:8">
      <c r="A179" s="82">
        <f>ROWS($A$1:A178)</f>
        <v>178</v>
      </c>
      <c r="B179" s="160" t="str">
        <f t="shared" ca="1" si="12"/>
        <v>1st July 2060</v>
      </c>
      <c r="C179" s="137">
        <f t="shared" ca="1" si="11"/>
        <v>58623</v>
      </c>
      <c r="E179"/>
      <c r="F179"/>
      <c r="H179"/>
    </row>
    <row r="180" spans="1:8">
      <c r="A180" s="82">
        <f>ROWS($A$1:A179)</f>
        <v>179</v>
      </c>
      <c r="B180" s="160" t="str">
        <f t="shared" ca="1" si="12"/>
        <v>1st January 2061</v>
      </c>
      <c r="C180" s="137">
        <f t="shared" ca="1" si="11"/>
        <v>58807</v>
      </c>
      <c r="E180"/>
      <c r="F180"/>
      <c r="H180"/>
    </row>
    <row r="181" spans="1:8">
      <c r="A181" s="82">
        <f>ROWS($A$1:A180)</f>
        <v>180</v>
      </c>
      <c r="B181" s="160" t="str">
        <f t="shared" ca="1" si="12"/>
        <v>1st July 2061</v>
      </c>
      <c r="C181" s="137">
        <f t="shared" ca="1" si="11"/>
        <v>58988</v>
      </c>
      <c r="E181"/>
      <c r="F181"/>
      <c r="H181"/>
    </row>
    <row r="182" spans="1:8">
      <c r="A182" s="82">
        <f>ROWS($A$1:A181)</f>
        <v>181</v>
      </c>
      <c r="B182" s="160" t="str">
        <f t="shared" ca="1" si="12"/>
        <v>1st January 2062</v>
      </c>
      <c r="C182" s="137">
        <f t="shared" ca="1" si="11"/>
        <v>59172</v>
      </c>
      <c r="E182"/>
      <c r="F182"/>
      <c r="H182"/>
    </row>
    <row r="183" spans="1:8">
      <c r="A183" s="82">
        <f>ROWS($A$1:A182)</f>
        <v>182</v>
      </c>
      <c r="B183" s="160" t="str">
        <f t="shared" ca="1" si="12"/>
        <v>1st July 2062</v>
      </c>
      <c r="C183" s="137">
        <f t="shared" ca="1" si="11"/>
        <v>59353</v>
      </c>
      <c r="E183"/>
      <c r="F183"/>
      <c r="H183"/>
    </row>
    <row r="184" spans="1:8">
      <c r="A184" s="82">
        <f>ROWS($A$1:A183)</f>
        <v>183</v>
      </c>
      <c r="B184" s="160" t="str">
        <f t="shared" ca="1" si="12"/>
        <v>1st January 2063</v>
      </c>
      <c r="C184" s="137">
        <f t="shared" ca="1" si="11"/>
        <v>59537</v>
      </c>
      <c r="E184"/>
      <c r="F184"/>
      <c r="H184"/>
    </row>
    <row r="185" spans="1:8">
      <c r="A185" s="82">
        <f>ROWS($A$1:A184)</f>
        <v>184</v>
      </c>
      <c r="B185" s="160" t="str">
        <f t="shared" ca="1" si="12"/>
        <v>1st July 2063</v>
      </c>
      <c r="C185" s="137">
        <f t="shared" ca="1" si="11"/>
        <v>59718</v>
      </c>
      <c r="E185"/>
      <c r="F185"/>
      <c r="H185"/>
    </row>
    <row r="186" spans="1:8">
      <c r="A186" s="82">
        <f>ROWS($A$1:A185)</f>
        <v>185</v>
      </c>
      <c r="B186" s="160" t="str">
        <f t="shared" ca="1" si="12"/>
        <v>1st January 2064</v>
      </c>
      <c r="C186" s="137">
        <f t="shared" ca="1" si="11"/>
        <v>59902</v>
      </c>
      <c r="E186"/>
      <c r="F186"/>
      <c r="H186"/>
    </row>
    <row r="187" spans="1:8">
      <c r="A187" s="82">
        <f>ROWS($A$1:A186)</f>
        <v>186</v>
      </c>
      <c r="B187" s="160" t="str">
        <f t="shared" ca="1" si="12"/>
        <v>1st July 2064</v>
      </c>
      <c r="C187" s="137">
        <f t="shared" ca="1" si="11"/>
        <v>60084</v>
      </c>
      <c r="E187"/>
      <c r="F187"/>
      <c r="H187"/>
    </row>
    <row r="188" spans="1:8">
      <c r="A188" s="82">
        <f>ROWS($A$1:A187)</f>
        <v>187</v>
      </c>
      <c r="B188" s="160" t="str">
        <f t="shared" ca="1" si="12"/>
        <v>1st January 2065</v>
      </c>
      <c r="C188" s="137">
        <f t="shared" ca="1" si="11"/>
        <v>60268</v>
      </c>
      <c r="E188"/>
      <c r="F188"/>
      <c r="H188"/>
    </row>
    <row r="189" spans="1:8">
      <c r="A189" s="82">
        <f>ROWS($A$1:A188)</f>
        <v>188</v>
      </c>
      <c r="B189" s="160" t="str">
        <f t="shared" ca="1" si="12"/>
        <v>1st July 2065</v>
      </c>
      <c r="C189" s="137">
        <f t="shared" ca="1" si="11"/>
        <v>60449</v>
      </c>
      <c r="E189"/>
      <c r="F189"/>
      <c r="H189"/>
    </row>
    <row r="190" spans="1:8">
      <c r="A190" s="82">
        <f>ROWS($A$1:A189)</f>
        <v>189</v>
      </c>
      <c r="B190" s="160" t="str">
        <f t="shared" ca="1" si="12"/>
        <v>1st January 2066</v>
      </c>
      <c r="C190" s="137">
        <f t="shared" ca="1" si="11"/>
        <v>60633</v>
      </c>
      <c r="E190"/>
      <c r="F190"/>
      <c r="H190"/>
    </row>
    <row r="191" spans="1:8">
      <c r="A191" s="82">
        <f>ROWS($A$1:A190)</f>
        <v>190</v>
      </c>
      <c r="B191" s="160" t="str">
        <f t="shared" ca="1" si="12"/>
        <v>1st July 2066</v>
      </c>
      <c r="C191" s="137">
        <f t="shared" ca="1" si="11"/>
        <v>60814</v>
      </c>
      <c r="E191"/>
      <c r="F191"/>
      <c r="H191"/>
    </row>
    <row r="192" spans="1:8">
      <c r="A192" s="82">
        <f>ROWS($A$1:A191)</f>
        <v>191</v>
      </c>
      <c r="B192" s="160">
        <f t="shared" ca="1" si="12"/>
        <v>0</v>
      </c>
      <c r="C192" s="137" t="e">
        <f t="shared" ca="1" si="11"/>
        <v>#N/A</v>
      </c>
      <c r="E192"/>
      <c r="F192"/>
      <c r="H192"/>
    </row>
    <row r="193" spans="1:8">
      <c r="A193" s="82">
        <f>ROWS($A$1:A192)</f>
        <v>192</v>
      </c>
      <c r="B193" s="160">
        <f t="shared" ca="1" si="12"/>
        <v>0</v>
      </c>
      <c r="C193" s="137" t="e">
        <f t="shared" ca="1" si="11"/>
        <v>#N/A</v>
      </c>
      <c r="E193"/>
      <c r="F193"/>
      <c r="H193"/>
    </row>
    <row r="194" spans="1:8">
      <c r="A194" s="82">
        <f>ROWS($A$1:A193)</f>
        <v>193</v>
      </c>
      <c r="B194" s="160">
        <f t="shared" ca="1" si="12"/>
        <v>0</v>
      </c>
      <c r="C194" s="137" t="e">
        <f t="shared" ca="1" si="11"/>
        <v>#N/A</v>
      </c>
      <c r="E194"/>
      <c r="F194"/>
      <c r="H194"/>
    </row>
    <row r="195" spans="1:8">
      <c r="A195" s="82">
        <f>ROWS($A$1:A194)</f>
        <v>194</v>
      </c>
      <c r="B195" s="160">
        <f t="shared" ca="1" si="12"/>
        <v>0</v>
      </c>
      <c r="C195" s="137" t="e">
        <f t="shared" ref="C195:C251" ca="1" si="13">IFERROR(VLOOKUP($B195,F:G,2,0),VLOOKUP(B195,$H:$I,2,0))</f>
        <v>#N/A</v>
      </c>
      <c r="E195"/>
      <c r="F195"/>
      <c r="H195"/>
    </row>
    <row r="196" spans="1:8">
      <c r="A196" s="82">
        <f>ROWS($A$1:A195)</f>
        <v>195</v>
      </c>
      <c r="B196" s="160">
        <f t="shared" ca="1" si="12"/>
        <v>0</v>
      </c>
      <c r="C196" s="137" t="e">
        <f t="shared" ca="1" si="13"/>
        <v>#N/A</v>
      </c>
      <c r="E196"/>
      <c r="F196"/>
      <c r="H196"/>
    </row>
    <row r="197" spans="1:8">
      <c r="A197" s="82">
        <f>ROWS($A$1:A196)</f>
        <v>196</v>
      </c>
      <c r="B197" s="160">
        <f t="shared" ca="1" si="12"/>
        <v>0</v>
      </c>
      <c r="C197" s="137" t="e">
        <f t="shared" ca="1" si="13"/>
        <v>#N/A</v>
      </c>
      <c r="E197"/>
      <c r="F197"/>
      <c r="H197"/>
    </row>
    <row r="198" spans="1:8">
      <c r="A198" s="82">
        <f>ROWS($A$1:A197)</f>
        <v>197</v>
      </c>
      <c r="B198" s="160">
        <f t="shared" ca="1" si="12"/>
        <v>0</v>
      </c>
      <c r="C198" s="137" t="e">
        <f t="shared" ca="1" si="13"/>
        <v>#N/A</v>
      </c>
      <c r="E198"/>
      <c r="F198"/>
      <c r="H198"/>
    </row>
    <row r="199" spans="1:8">
      <c r="A199" s="82">
        <f>ROWS($A$1:A198)</f>
        <v>198</v>
      </c>
      <c r="B199" s="160">
        <f t="shared" ca="1" si="12"/>
        <v>0</v>
      </c>
      <c r="C199" s="137" t="e">
        <f t="shared" ca="1" si="13"/>
        <v>#N/A</v>
      </c>
      <c r="E199"/>
      <c r="F199"/>
      <c r="H199"/>
    </row>
    <row r="200" spans="1:8">
      <c r="A200" s="82">
        <f>ROWS($A$1:A199)</f>
        <v>199</v>
      </c>
      <c r="B200" s="160">
        <f t="shared" ca="1" si="12"/>
        <v>0</v>
      </c>
      <c r="C200" s="137" t="e">
        <f t="shared" ca="1" si="13"/>
        <v>#N/A</v>
      </c>
      <c r="E200"/>
      <c r="F200"/>
      <c r="H200"/>
    </row>
    <row r="201" spans="1:8">
      <c r="A201" s="82">
        <f>ROWS($A$1:A200)</f>
        <v>200</v>
      </c>
      <c r="B201" s="160">
        <f t="shared" ca="1" si="12"/>
        <v>0</v>
      </c>
      <c r="C201" s="137" t="e">
        <f t="shared" ca="1" si="13"/>
        <v>#N/A</v>
      </c>
      <c r="E201"/>
      <c r="F201"/>
      <c r="H201"/>
    </row>
    <row r="202" spans="1:8">
      <c r="A202" s="82">
        <f>ROWS($A$1:A201)</f>
        <v>201</v>
      </c>
      <c r="B202" s="160">
        <f t="shared" ca="1" si="12"/>
        <v>0</v>
      </c>
      <c r="C202" s="137" t="e">
        <f t="shared" ca="1" si="13"/>
        <v>#N/A</v>
      </c>
      <c r="E202"/>
      <c r="F202"/>
      <c r="H202"/>
    </row>
    <row r="203" spans="1:8">
      <c r="A203" s="82">
        <f>ROWS($A$1:A202)</f>
        <v>202</v>
      </c>
      <c r="B203" s="160">
        <f t="shared" ca="1" si="12"/>
        <v>0</v>
      </c>
      <c r="C203" s="137" t="e">
        <f t="shared" ca="1" si="13"/>
        <v>#N/A</v>
      </c>
      <c r="E203"/>
      <c r="F203"/>
      <c r="H203"/>
    </row>
    <row r="204" spans="1:8">
      <c r="A204" s="82">
        <f>ROWS($A$1:A203)</f>
        <v>203</v>
      </c>
      <c r="B204" s="160">
        <f t="shared" ca="1" si="12"/>
        <v>0</v>
      </c>
      <c r="C204" s="137" t="e">
        <f t="shared" ca="1" si="13"/>
        <v>#N/A</v>
      </c>
      <c r="E204"/>
      <c r="F204"/>
      <c r="H204"/>
    </row>
    <row r="205" spans="1:8">
      <c r="A205" s="82">
        <f>ROWS($A$1:A204)</f>
        <v>204</v>
      </c>
      <c r="B205" s="160">
        <f t="shared" ca="1" si="12"/>
        <v>0</v>
      </c>
      <c r="C205" s="137" t="e">
        <f t="shared" ca="1" si="13"/>
        <v>#N/A</v>
      </c>
      <c r="E205"/>
      <c r="F205"/>
      <c r="H205"/>
    </row>
    <row r="206" spans="1:8">
      <c r="A206" s="82">
        <f>ROWS($A$1:A205)</f>
        <v>205</v>
      </c>
      <c r="B206" s="160">
        <f t="shared" ca="1" si="12"/>
        <v>0</v>
      </c>
      <c r="C206" s="137" t="e">
        <f t="shared" ca="1" si="13"/>
        <v>#N/A</v>
      </c>
      <c r="E206"/>
      <c r="F206"/>
      <c r="H206"/>
    </row>
    <row r="207" spans="1:8">
      <c r="A207" s="82">
        <f>ROWS($A$1:A206)</f>
        <v>206</v>
      </c>
      <c r="B207" s="160">
        <f t="shared" ca="1" si="12"/>
        <v>0</v>
      </c>
      <c r="C207" s="137" t="e">
        <f t="shared" ca="1" si="13"/>
        <v>#N/A</v>
      </c>
      <c r="E207"/>
      <c r="F207"/>
      <c r="H207"/>
    </row>
    <row r="208" spans="1:8">
      <c r="A208" s="82">
        <f>ROWS($A$1:A207)</f>
        <v>207</v>
      </c>
      <c r="B208" s="160">
        <f t="shared" ca="1" si="12"/>
        <v>0</v>
      </c>
      <c r="C208" s="137" t="e">
        <f t="shared" ca="1" si="13"/>
        <v>#N/A</v>
      </c>
      <c r="E208"/>
      <c r="F208"/>
      <c r="H208"/>
    </row>
    <row r="209" spans="1:8">
      <c r="A209" s="82">
        <f>ROWS($A$1:A208)</f>
        <v>208</v>
      </c>
      <c r="B209" s="160">
        <f t="shared" ca="1" si="12"/>
        <v>0</v>
      </c>
      <c r="C209" s="137" t="e">
        <f t="shared" ca="1" si="13"/>
        <v>#N/A</v>
      </c>
      <c r="E209"/>
      <c r="F209"/>
      <c r="H209"/>
    </row>
    <row r="210" spans="1:8">
      <c r="A210" s="82">
        <f>ROWS($A$1:A209)</f>
        <v>209</v>
      </c>
      <c r="B210" s="160">
        <f t="shared" ca="1" si="12"/>
        <v>0</v>
      </c>
      <c r="C210" s="137" t="e">
        <f t="shared" ca="1" si="13"/>
        <v>#N/A</v>
      </c>
      <c r="E210"/>
      <c r="F210"/>
      <c r="H210"/>
    </row>
    <row r="211" spans="1:8">
      <c r="A211" s="82">
        <f>ROWS($A$1:A210)</f>
        <v>210</v>
      </c>
      <c r="B211" s="160">
        <f t="shared" ca="1" si="12"/>
        <v>0</v>
      </c>
      <c r="C211" s="137" t="e">
        <f t="shared" ca="1" si="13"/>
        <v>#N/A</v>
      </c>
      <c r="E211"/>
      <c r="F211"/>
      <c r="H211"/>
    </row>
    <row r="212" spans="1:8">
      <c r="A212" s="82">
        <f>ROWS($A$1:A211)</f>
        <v>211</v>
      </c>
      <c r="B212" s="160">
        <f t="shared" ca="1" si="12"/>
        <v>0</v>
      </c>
      <c r="C212" s="137" t="e">
        <f t="shared" ca="1" si="13"/>
        <v>#N/A</v>
      </c>
      <c r="E212"/>
      <c r="F212"/>
      <c r="H212"/>
    </row>
    <row r="213" spans="1:8">
      <c r="A213" s="82">
        <f>ROWS($A$1:A212)</f>
        <v>212</v>
      </c>
      <c r="B213" s="160">
        <f t="shared" ca="1" si="12"/>
        <v>0</v>
      </c>
      <c r="C213" s="137" t="e">
        <f t="shared" ca="1" si="13"/>
        <v>#N/A</v>
      </c>
      <c r="E213"/>
      <c r="F213"/>
      <c r="H213"/>
    </row>
    <row r="214" spans="1:8">
      <c r="A214" s="82">
        <f>ROWS($A$1:A213)</f>
        <v>213</v>
      </c>
      <c r="B214" s="160">
        <f t="shared" ca="1" si="12"/>
        <v>0</v>
      </c>
      <c r="C214" s="137" t="e">
        <f t="shared" ca="1" si="13"/>
        <v>#N/A</v>
      </c>
      <c r="E214"/>
      <c r="F214"/>
      <c r="H214"/>
    </row>
    <row r="215" spans="1:8">
      <c r="A215" s="82">
        <f>ROWS($A$1:A214)</f>
        <v>214</v>
      </c>
      <c r="B215" s="160">
        <f t="shared" ca="1" si="12"/>
        <v>0</v>
      </c>
      <c r="C215" s="137" t="e">
        <f t="shared" ca="1" si="13"/>
        <v>#N/A</v>
      </c>
      <c r="E215"/>
      <c r="F215"/>
      <c r="H215"/>
    </row>
    <row r="216" spans="1:8">
      <c r="A216" s="82">
        <f>ROWS($A$1:A215)</f>
        <v>215</v>
      </c>
      <c r="B216" s="160">
        <f t="shared" ca="1" si="12"/>
        <v>0</v>
      </c>
      <c r="C216" s="137" t="e">
        <f t="shared" ca="1" si="13"/>
        <v>#N/A</v>
      </c>
      <c r="E216"/>
      <c r="F216"/>
      <c r="H216"/>
    </row>
    <row r="217" spans="1:8">
      <c r="A217" s="82">
        <f>ROWS($A$1:A216)</f>
        <v>216</v>
      </c>
      <c r="B217" s="160">
        <f t="shared" ca="1" si="12"/>
        <v>0</v>
      </c>
      <c r="C217" s="137" t="e">
        <f t="shared" ca="1" si="13"/>
        <v>#N/A</v>
      </c>
      <c r="E217"/>
      <c r="F217"/>
      <c r="H217"/>
    </row>
    <row r="218" spans="1:8">
      <c r="A218" s="82">
        <f>ROWS($A$1:A217)</f>
        <v>217</v>
      </c>
      <c r="B218" s="160">
        <f t="shared" ca="1" si="12"/>
        <v>0</v>
      </c>
      <c r="C218" s="137" t="e">
        <f t="shared" ca="1" si="13"/>
        <v>#N/A</v>
      </c>
      <c r="E218"/>
      <c r="F218"/>
      <c r="H218"/>
    </row>
    <row r="219" spans="1:8">
      <c r="A219" s="82">
        <f>ROWS($A$1:A218)</f>
        <v>218</v>
      </c>
      <c r="B219" s="160">
        <f t="shared" ca="1" si="12"/>
        <v>0</v>
      </c>
      <c r="C219" s="137" t="e">
        <f t="shared" ca="1" si="13"/>
        <v>#N/A</v>
      </c>
      <c r="E219"/>
      <c r="F219"/>
      <c r="H219"/>
    </row>
    <row r="220" spans="1:8">
      <c r="A220" s="82">
        <f>ROWS($A$1:A219)</f>
        <v>219</v>
      </c>
      <c r="B220" s="160">
        <f t="shared" ca="1" si="12"/>
        <v>0</v>
      </c>
      <c r="C220" s="137" t="e">
        <f t="shared" ca="1" si="13"/>
        <v>#N/A</v>
      </c>
      <c r="E220"/>
      <c r="F220"/>
      <c r="H220"/>
    </row>
    <row r="221" spans="1:8">
      <c r="A221" s="82">
        <f>ROWS($A$1:A220)</f>
        <v>220</v>
      </c>
      <c r="B221" s="160">
        <f t="shared" ca="1" si="12"/>
        <v>0</v>
      </c>
      <c r="C221" s="137" t="e">
        <f t="shared" ca="1" si="13"/>
        <v>#N/A</v>
      </c>
      <c r="E221"/>
      <c r="F221"/>
      <c r="H221"/>
    </row>
    <row r="222" spans="1:8">
      <c r="A222" s="82">
        <f>ROWS($A$1:A221)</f>
        <v>221</v>
      </c>
      <c r="B222" s="160">
        <f t="shared" ca="1" si="12"/>
        <v>0</v>
      </c>
      <c r="C222" s="137" t="e">
        <f t="shared" ca="1" si="13"/>
        <v>#N/A</v>
      </c>
      <c r="E222"/>
      <c r="F222"/>
      <c r="H222"/>
    </row>
    <row r="223" spans="1:8">
      <c r="A223" s="82">
        <f>ROWS($A$1:A222)</f>
        <v>222</v>
      </c>
      <c r="B223" s="160">
        <f t="shared" ca="1" si="12"/>
        <v>0</v>
      </c>
      <c r="C223" s="137" t="e">
        <f t="shared" ca="1" si="13"/>
        <v>#N/A</v>
      </c>
      <c r="E223"/>
      <c r="F223"/>
      <c r="H223"/>
    </row>
    <row r="224" spans="1:8">
      <c r="A224" s="82">
        <f>ROWS($A$1:A223)</f>
        <v>223</v>
      </c>
      <c r="B224" s="160">
        <f t="shared" ca="1" si="12"/>
        <v>0</v>
      </c>
      <c r="C224" s="137" t="e">
        <f t="shared" ca="1" si="13"/>
        <v>#N/A</v>
      </c>
      <c r="E224"/>
      <c r="F224"/>
      <c r="H224"/>
    </row>
    <row r="225" spans="1:8">
      <c r="A225" s="82">
        <f>ROWS($A$1:A224)</f>
        <v>224</v>
      </c>
      <c r="B225" s="160">
        <f t="shared" ca="1" si="12"/>
        <v>0</v>
      </c>
      <c r="C225" s="137" t="e">
        <f t="shared" ca="1" si="13"/>
        <v>#N/A</v>
      </c>
      <c r="E225"/>
      <c r="F225"/>
      <c r="H225"/>
    </row>
    <row r="226" spans="1:8">
      <c r="A226" s="82">
        <f>ROWS($A$1:A225)</f>
        <v>225</v>
      </c>
      <c r="B226" s="160">
        <f t="shared" ref="B226:B251" ca="1" si="14">IF(A226&gt;COUNTA($F:$F)-1,INDIRECT("H"&amp;A226-COUNTA($F:$F)+2),INDIRECT("F"&amp;A226+1))</f>
        <v>0</v>
      </c>
      <c r="C226" s="137" t="e">
        <f t="shared" ca="1" si="13"/>
        <v>#N/A</v>
      </c>
      <c r="E226"/>
      <c r="F226"/>
      <c r="H226"/>
    </row>
    <row r="227" spans="1:8">
      <c r="A227" s="82">
        <f>ROWS($A$1:A226)</f>
        <v>226</v>
      </c>
      <c r="B227" s="160">
        <f t="shared" ca="1" si="14"/>
        <v>0</v>
      </c>
      <c r="C227" s="137" t="e">
        <f t="shared" ca="1" si="13"/>
        <v>#N/A</v>
      </c>
      <c r="E227"/>
      <c r="F227"/>
      <c r="H227"/>
    </row>
    <row r="228" spans="1:8">
      <c r="A228" s="82">
        <f>ROWS($A$1:A227)</f>
        <v>227</v>
      </c>
      <c r="B228" s="160">
        <f t="shared" ca="1" si="14"/>
        <v>0</v>
      </c>
      <c r="C228" s="137" t="e">
        <f t="shared" ca="1" si="13"/>
        <v>#N/A</v>
      </c>
      <c r="E228"/>
      <c r="F228"/>
      <c r="H228"/>
    </row>
    <row r="229" spans="1:8">
      <c r="A229" s="82">
        <f>ROWS($A$1:A228)</f>
        <v>228</v>
      </c>
      <c r="B229" s="160">
        <f t="shared" ca="1" si="14"/>
        <v>0</v>
      </c>
      <c r="C229" s="137" t="e">
        <f t="shared" ca="1" si="13"/>
        <v>#N/A</v>
      </c>
      <c r="E229"/>
      <c r="F229"/>
      <c r="H229"/>
    </row>
    <row r="230" spans="1:8">
      <c r="A230" s="82">
        <f>ROWS($A$1:A229)</f>
        <v>229</v>
      </c>
      <c r="B230" s="160">
        <f t="shared" ca="1" si="14"/>
        <v>0</v>
      </c>
      <c r="C230" s="137" t="e">
        <f t="shared" ca="1" si="13"/>
        <v>#N/A</v>
      </c>
      <c r="E230"/>
      <c r="F230"/>
      <c r="H230"/>
    </row>
    <row r="231" spans="1:8">
      <c r="A231" s="82">
        <f>ROWS($A$1:A230)</f>
        <v>230</v>
      </c>
      <c r="B231" s="160">
        <f t="shared" ca="1" si="14"/>
        <v>0</v>
      </c>
      <c r="C231" s="137" t="e">
        <f t="shared" ca="1" si="13"/>
        <v>#N/A</v>
      </c>
      <c r="E231"/>
      <c r="F231"/>
      <c r="H231"/>
    </row>
    <row r="232" spans="1:8">
      <c r="A232" s="82">
        <f>ROWS($A$1:A231)</f>
        <v>231</v>
      </c>
      <c r="B232" s="160">
        <f t="shared" ca="1" si="14"/>
        <v>0</v>
      </c>
      <c r="C232" s="137" t="e">
        <f t="shared" ca="1" si="13"/>
        <v>#N/A</v>
      </c>
      <c r="E232"/>
      <c r="F232"/>
      <c r="H232"/>
    </row>
    <row r="233" spans="1:8">
      <c r="A233" s="82">
        <f>ROWS($A$1:A232)</f>
        <v>232</v>
      </c>
      <c r="B233" s="160">
        <f t="shared" ca="1" si="14"/>
        <v>0</v>
      </c>
      <c r="C233" s="137" t="e">
        <f t="shared" ca="1" si="13"/>
        <v>#N/A</v>
      </c>
      <c r="E233"/>
      <c r="F233"/>
      <c r="H233"/>
    </row>
    <row r="234" spans="1:8">
      <c r="A234" s="82">
        <f>ROWS($A$1:A233)</f>
        <v>233</v>
      </c>
      <c r="B234" s="160">
        <f t="shared" ca="1" si="14"/>
        <v>0</v>
      </c>
      <c r="C234" s="137" t="e">
        <f t="shared" ca="1" si="13"/>
        <v>#N/A</v>
      </c>
      <c r="E234"/>
      <c r="F234"/>
      <c r="H234"/>
    </row>
    <row r="235" spans="1:8">
      <c r="A235" s="82">
        <f>ROWS($A$1:A234)</f>
        <v>234</v>
      </c>
      <c r="B235" s="160">
        <f t="shared" ca="1" si="14"/>
        <v>0</v>
      </c>
      <c r="C235" s="137" t="e">
        <f t="shared" ca="1" si="13"/>
        <v>#N/A</v>
      </c>
      <c r="E235"/>
      <c r="F235"/>
      <c r="H235"/>
    </row>
    <row r="236" spans="1:8">
      <c r="A236" s="82">
        <f>ROWS($A$1:A235)</f>
        <v>235</v>
      </c>
      <c r="B236" s="160">
        <f t="shared" ca="1" si="14"/>
        <v>0</v>
      </c>
      <c r="C236" s="137" t="e">
        <f t="shared" ca="1" si="13"/>
        <v>#N/A</v>
      </c>
      <c r="E236"/>
      <c r="F236"/>
      <c r="H236"/>
    </row>
    <row r="237" spans="1:8">
      <c r="A237" s="82">
        <f>ROWS($A$1:A236)</f>
        <v>236</v>
      </c>
      <c r="B237" s="160">
        <f t="shared" ca="1" si="14"/>
        <v>0</v>
      </c>
      <c r="C237" s="137" t="e">
        <f t="shared" ca="1" si="13"/>
        <v>#N/A</v>
      </c>
      <c r="E237"/>
      <c r="F237"/>
      <c r="H237"/>
    </row>
    <row r="238" spans="1:8">
      <c r="A238" s="82">
        <f>ROWS($A$1:A237)</f>
        <v>237</v>
      </c>
      <c r="B238" s="160">
        <f t="shared" ca="1" si="14"/>
        <v>0</v>
      </c>
      <c r="C238" s="137" t="e">
        <f t="shared" ca="1" si="13"/>
        <v>#N/A</v>
      </c>
      <c r="E238"/>
      <c r="F238"/>
      <c r="H238"/>
    </row>
    <row r="239" spans="1:8">
      <c r="A239" s="82">
        <f>ROWS($A$1:A238)</f>
        <v>238</v>
      </c>
      <c r="B239" s="160">
        <f t="shared" ca="1" si="14"/>
        <v>0</v>
      </c>
      <c r="C239" s="137" t="e">
        <f t="shared" ca="1" si="13"/>
        <v>#N/A</v>
      </c>
      <c r="E239"/>
      <c r="F239"/>
      <c r="H239"/>
    </row>
    <row r="240" spans="1:8">
      <c r="A240" s="82">
        <f>ROWS($A$1:A239)</f>
        <v>239</v>
      </c>
      <c r="B240" s="160">
        <f t="shared" ca="1" si="14"/>
        <v>0</v>
      </c>
      <c r="C240" s="137" t="e">
        <f t="shared" ca="1" si="13"/>
        <v>#N/A</v>
      </c>
      <c r="E240"/>
      <c r="F240"/>
      <c r="H240"/>
    </row>
    <row r="241" spans="1:8">
      <c r="A241" s="82">
        <f>ROWS($A$1:A240)</f>
        <v>240</v>
      </c>
      <c r="B241" s="160">
        <f t="shared" ca="1" si="14"/>
        <v>0</v>
      </c>
      <c r="C241" s="137" t="e">
        <f t="shared" ca="1" si="13"/>
        <v>#N/A</v>
      </c>
      <c r="E241"/>
      <c r="F241"/>
      <c r="H241"/>
    </row>
    <row r="242" spans="1:8">
      <c r="A242" s="82">
        <f>ROWS($A$1:A241)</f>
        <v>241</v>
      </c>
      <c r="B242" s="160">
        <f t="shared" ca="1" si="14"/>
        <v>0</v>
      </c>
      <c r="C242" s="137" t="e">
        <f t="shared" ca="1" si="13"/>
        <v>#N/A</v>
      </c>
      <c r="E242"/>
      <c r="F242"/>
      <c r="H242"/>
    </row>
    <row r="243" spans="1:8">
      <c r="A243" s="82">
        <f>ROWS($A$1:A242)</f>
        <v>242</v>
      </c>
      <c r="B243" s="160">
        <f t="shared" ca="1" si="14"/>
        <v>0</v>
      </c>
      <c r="C243" s="137" t="e">
        <f t="shared" ca="1" si="13"/>
        <v>#N/A</v>
      </c>
      <c r="E243"/>
      <c r="F243"/>
      <c r="H243"/>
    </row>
    <row r="244" spans="1:8">
      <c r="A244" s="82">
        <f>ROWS($A$1:A243)</f>
        <v>243</v>
      </c>
      <c r="B244" s="160">
        <f t="shared" ca="1" si="14"/>
        <v>0</v>
      </c>
      <c r="C244" s="137" t="e">
        <f t="shared" ca="1" si="13"/>
        <v>#N/A</v>
      </c>
      <c r="E244"/>
      <c r="F244"/>
      <c r="H244"/>
    </row>
    <row r="245" spans="1:8">
      <c r="A245" s="82">
        <f>ROWS($A$1:A244)</f>
        <v>244</v>
      </c>
      <c r="B245" s="160">
        <f t="shared" ca="1" si="14"/>
        <v>0</v>
      </c>
      <c r="C245" s="137" t="e">
        <f t="shared" ca="1" si="13"/>
        <v>#N/A</v>
      </c>
      <c r="E245"/>
      <c r="F245"/>
      <c r="H245"/>
    </row>
    <row r="246" spans="1:8">
      <c r="A246" s="82">
        <f>ROWS($A$1:A245)</f>
        <v>245</v>
      </c>
      <c r="B246" s="160">
        <f t="shared" ca="1" si="14"/>
        <v>0</v>
      </c>
      <c r="C246" s="137" t="e">
        <f t="shared" ca="1" si="13"/>
        <v>#N/A</v>
      </c>
      <c r="E246"/>
      <c r="F246"/>
      <c r="H246"/>
    </row>
    <row r="247" spans="1:8">
      <c r="A247" s="82">
        <f>ROWS($A$1:A246)</f>
        <v>246</v>
      </c>
      <c r="B247" s="160">
        <f t="shared" ca="1" si="14"/>
        <v>0</v>
      </c>
      <c r="C247" s="137" t="e">
        <f t="shared" ca="1" si="13"/>
        <v>#N/A</v>
      </c>
      <c r="E247"/>
      <c r="F247"/>
      <c r="H247"/>
    </row>
    <row r="248" spans="1:8">
      <c r="A248" s="82">
        <f>ROWS($A$1:A247)</f>
        <v>247</v>
      </c>
      <c r="B248" s="160">
        <f t="shared" ca="1" si="14"/>
        <v>0</v>
      </c>
      <c r="C248" s="137" t="e">
        <f t="shared" ca="1" si="13"/>
        <v>#N/A</v>
      </c>
      <c r="E248"/>
      <c r="F248"/>
      <c r="H248"/>
    </row>
    <row r="249" spans="1:8">
      <c r="A249" s="82">
        <f>ROWS($A$1:A248)</f>
        <v>248</v>
      </c>
      <c r="B249" s="160">
        <f t="shared" ca="1" si="14"/>
        <v>0</v>
      </c>
      <c r="C249" s="137" t="e">
        <f t="shared" ca="1" si="13"/>
        <v>#N/A</v>
      </c>
      <c r="E249"/>
      <c r="F249"/>
      <c r="H249"/>
    </row>
    <row r="250" spans="1:8">
      <c r="A250" s="82">
        <f>ROWS($A$1:A249)</f>
        <v>249</v>
      </c>
      <c r="B250" s="160">
        <f t="shared" ca="1" si="14"/>
        <v>0</v>
      </c>
      <c r="C250" s="137" t="e">
        <f t="shared" ca="1" si="13"/>
        <v>#N/A</v>
      </c>
      <c r="E250"/>
      <c r="F250"/>
      <c r="H250"/>
    </row>
    <row r="251" spans="1:8">
      <c r="A251" s="82">
        <f>ROWS($A$1:A250)</f>
        <v>250</v>
      </c>
      <c r="B251" s="160">
        <f t="shared" ca="1" si="14"/>
        <v>0</v>
      </c>
      <c r="C251" s="137" t="e">
        <f t="shared" ca="1" si="13"/>
        <v>#N/A</v>
      </c>
      <c r="E251"/>
      <c r="F251"/>
      <c r="H251"/>
    </row>
  </sheetData>
  <conditionalFormatting sqref="F1:F96 F224:F1048576">
    <cfRule type="duplicateValues" dxfId="3" priority="5"/>
  </conditionalFormatting>
  <conditionalFormatting sqref="C1">
    <cfRule type="duplicateValues" dxfId="2" priority="4"/>
  </conditionalFormatting>
  <conditionalFormatting sqref="G1">
    <cfRule type="duplicateValues" dxfId="1" priority="1"/>
  </conditionalFormatting>
  <conditionalFormatting sqref="I1">
    <cfRule type="duplicateValues" dxfId="0" priority="6"/>
  </conditionalFormatting>
  <pageMargins left="0.7" right="0.7" top="0.75" bottom="0.75" header="0.3" footer="0.3"/>
  <pageSetup paperSize="9" orientation="portrait" verticalDpi="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932C9-D33A-45E4-851C-727924D2F5C3}">
  <sheetPr codeName="Sheet36"/>
  <dimension ref="A1:E30"/>
  <sheetViews>
    <sheetView workbookViewId="0">
      <selection activeCell="D6" sqref="D6"/>
    </sheetView>
  </sheetViews>
  <sheetFormatPr defaultRowHeight="15"/>
  <cols>
    <col min="1" max="1" width="13.42578125" customWidth="1"/>
    <col min="2" max="2" width="13.140625" customWidth="1"/>
    <col min="3" max="3" width="9.42578125" bestFit="1" customWidth="1"/>
  </cols>
  <sheetData>
    <row r="1" spans="1:5">
      <c r="A1" s="82"/>
      <c r="B1" s="82" t="s">
        <v>2035</v>
      </c>
      <c r="C1" s="82" t="s">
        <v>1790</v>
      </c>
      <c r="D1" s="82" t="s">
        <v>210</v>
      </c>
    </row>
    <row r="2" spans="1:5">
      <c r="A2" s="247" t="s">
        <v>1424</v>
      </c>
      <c r="B2" s="248">
        <v>45123</v>
      </c>
      <c r="C2" s="82">
        <v>1252</v>
      </c>
      <c r="D2" s="82">
        <v>125</v>
      </c>
    </row>
    <row r="3" spans="1:5">
      <c r="A3" s="249" t="s">
        <v>1449</v>
      </c>
      <c r="B3" s="248">
        <v>45176</v>
      </c>
      <c r="C3" s="82">
        <v>960</v>
      </c>
      <c r="D3" s="82">
        <v>100</v>
      </c>
    </row>
    <row r="4" spans="1:5">
      <c r="A4" s="247" t="s">
        <v>112</v>
      </c>
      <c r="B4" s="248">
        <v>45134</v>
      </c>
      <c r="C4" s="82">
        <v>1150</v>
      </c>
      <c r="D4" s="82">
        <v>100</v>
      </c>
    </row>
    <row r="5" spans="1:5">
      <c r="A5" s="247" t="s">
        <v>319</v>
      </c>
      <c r="B5" s="248">
        <v>45134</v>
      </c>
      <c r="C5" s="82">
        <v>1081</v>
      </c>
      <c r="D5" s="82">
        <v>70</v>
      </c>
    </row>
    <row r="6" spans="1:5">
      <c r="A6" s="247" t="s">
        <v>1459</v>
      </c>
      <c r="B6" s="248">
        <v>45117</v>
      </c>
      <c r="C6" s="82">
        <v>1084</v>
      </c>
      <c r="D6" s="82">
        <v>881</v>
      </c>
    </row>
    <row r="7" spans="1:5">
      <c r="A7" s="247" t="s">
        <v>1388</v>
      </c>
      <c r="B7" s="248">
        <v>45125</v>
      </c>
      <c r="C7" s="82">
        <v>1060</v>
      </c>
      <c r="D7" s="82">
        <v>50</v>
      </c>
    </row>
    <row r="8" spans="1:5">
      <c r="A8" s="249" t="s">
        <v>1404</v>
      </c>
      <c r="B8" s="248">
        <v>45119</v>
      </c>
      <c r="C8" s="82">
        <v>1009.6</v>
      </c>
      <c r="D8" s="82">
        <v>30</v>
      </c>
    </row>
    <row r="9" spans="1:5">
      <c r="A9" s="249" t="s">
        <v>1480</v>
      </c>
      <c r="B9" s="248">
        <v>45167</v>
      </c>
      <c r="C9" s="82">
        <v>1036</v>
      </c>
      <c r="D9" s="82">
        <v>35</v>
      </c>
    </row>
    <row r="12" spans="1:5" ht="27.95" customHeight="1">
      <c r="A12" s="286" t="s">
        <v>2036</v>
      </c>
      <c r="B12" s="287"/>
      <c r="C12" s="287"/>
      <c r="D12" s="288"/>
      <c r="E12" s="82" t="s">
        <v>210</v>
      </c>
    </row>
    <row r="13" spans="1:5">
      <c r="A13" s="250" t="s">
        <v>1424</v>
      </c>
      <c r="B13" s="251">
        <v>45153</v>
      </c>
      <c r="C13" s="248">
        <v>45123</v>
      </c>
      <c r="D13" s="142">
        <v>1252</v>
      </c>
    </row>
    <row r="14" spans="1:5">
      <c r="A14" s="252" t="s">
        <v>1449</v>
      </c>
      <c r="B14" s="251">
        <v>45153</v>
      </c>
      <c r="C14" s="248">
        <v>45176</v>
      </c>
      <c r="D14" s="142">
        <v>960</v>
      </c>
    </row>
    <row r="15" spans="1:5">
      <c r="A15" s="250" t="s">
        <v>112</v>
      </c>
      <c r="B15" s="251">
        <v>45153</v>
      </c>
      <c r="C15" s="248">
        <v>45134</v>
      </c>
      <c r="D15" s="142">
        <v>1150</v>
      </c>
    </row>
    <row r="16" spans="1:5">
      <c r="A16" s="250" t="s">
        <v>319</v>
      </c>
      <c r="B16" s="251">
        <v>45153</v>
      </c>
      <c r="C16" s="248">
        <v>45134</v>
      </c>
      <c r="D16" s="142">
        <v>1081</v>
      </c>
    </row>
    <row r="17" spans="1:5">
      <c r="A17" s="250" t="s">
        <v>1459</v>
      </c>
      <c r="B17" s="251">
        <v>45153</v>
      </c>
      <c r="C17" s="248">
        <v>45117</v>
      </c>
      <c r="D17" s="142">
        <v>1084</v>
      </c>
    </row>
    <row r="18" spans="1:5">
      <c r="A18" s="250" t="s">
        <v>1388</v>
      </c>
      <c r="B18" s="251">
        <v>45153</v>
      </c>
      <c r="C18" s="248">
        <v>45125</v>
      </c>
      <c r="D18" s="142">
        <v>1060</v>
      </c>
    </row>
    <row r="19" spans="1:5">
      <c r="A19" s="252" t="s">
        <v>1404</v>
      </c>
      <c r="B19" s="251">
        <v>45153</v>
      </c>
      <c r="C19" s="248">
        <v>45174</v>
      </c>
      <c r="D19" s="142">
        <v>989.5</v>
      </c>
      <c r="E19" s="142"/>
    </row>
    <row r="20" spans="1:5">
      <c r="A20" s="252" t="s">
        <v>1421</v>
      </c>
      <c r="B20" s="251">
        <v>45153</v>
      </c>
      <c r="C20" s="248">
        <v>45168</v>
      </c>
      <c r="D20" s="142">
        <v>829.9</v>
      </c>
      <c r="E20" s="142"/>
    </row>
    <row r="21" spans="1:5">
      <c r="A21" s="252" t="s">
        <v>1679</v>
      </c>
      <c r="B21" s="251">
        <v>45153</v>
      </c>
      <c r="C21" s="248">
        <v>45176</v>
      </c>
      <c r="D21" s="142">
        <v>780</v>
      </c>
      <c r="E21" s="142"/>
    </row>
    <row r="22" spans="1:5">
      <c r="A22" s="252" t="s">
        <v>1663</v>
      </c>
      <c r="B22" s="251">
        <v>45153</v>
      </c>
      <c r="C22" s="248">
        <v>45174</v>
      </c>
      <c r="D22" s="142">
        <v>948.6</v>
      </c>
      <c r="E22" s="142"/>
    </row>
    <row r="23" spans="1:5">
      <c r="A23" s="252" t="s">
        <v>1348</v>
      </c>
      <c r="B23" s="251">
        <v>45153</v>
      </c>
      <c r="C23" s="248">
        <v>45166</v>
      </c>
      <c r="D23" s="142">
        <v>990</v>
      </c>
      <c r="E23" s="142"/>
    </row>
    <row r="24" spans="1:5">
      <c r="A24" s="252" t="s">
        <v>1502</v>
      </c>
      <c r="B24" s="251">
        <v>45153</v>
      </c>
      <c r="C24" s="248">
        <v>45173</v>
      </c>
      <c r="D24" s="142">
        <v>765</v>
      </c>
      <c r="E24" s="142"/>
    </row>
    <row r="25" spans="1:5">
      <c r="A25" s="252" t="s">
        <v>1484</v>
      </c>
      <c r="B25" s="251">
        <v>45153</v>
      </c>
      <c r="C25" s="248">
        <v>45176</v>
      </c>
      <c r="D25" s="142">
        <v>815.8</v>
      </c>
      <c r="E25" s="142"/>
    </row>
    <row r="26" spans="1:5">
      <c r="A26" s="252" t="s">
        <v>1658</v>
      </c>
      <c r="B26" s="251">
        <v>45153</v>
      </c>
      <c r="C26" s="248">
        <v>45176</v>
      </c>
      <c r="D26" s="142">
        <v>891.4</v>
      </c>
      <c r="E26" s="142"/>
    </row>
    <row r="27" spans="1:5">
      <c r="A27" s="252" t="s">
        <v>1581</v>
      </c>
      <c r="B27" s="251">
        <v>45153</v>
      </c>
      <c r="C27" s="248">
        <v>45174</v>
      </c>
      <c r="D27" s="142">
        <v>833</v>
      </c>
      <c r="E27" s="142"/>
    </row>
    <row r="28" spans="1:5">
      <c r="A28" s="252" t="s">
        <v>1480</v>
      </c>
      <c r="B28" s="251">
        <v>45152</v>
      </c>
      <c r="C28" s="248">
        <v>45167</v>
      </c>
      <c r="D28" s="142">
        <v>1036</v>
      </c>
      <c r="E28" s="142"/>
    </row>
    <row r="30" spans="1:5">
      <c r="A30" s="246"/>
    </row>
  </sheetData>
  <mergeCells count="1">
    <mergeCell ref="A12:D1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Dashboard</vt:lpstr>
      <vt:lpstr>Valuations</vt:lpstr>
      <vt:lpstr>Price</vt:lpstr>
      <vt:lpstr>DailyDetails</vt:lpstr>
      <vt:lpstr>Ratings</vt:lpstr>
      <vt:lpstr>ListOfDebenture</vt:lpstr>
      <vt:lpstr>NMBCL</vt:lpstr>
      <vt:lpstr>NMBHF1</vt:lpstr>
      <vt:lpstr>NMB50</vt:lpstr>
      <vt:lpstr>NMBSBFE</vt:lpstr>
      <vt:lpstr>NSIF2</vt:lpstr>
      <vt:lpstr>Val.Trail</vt:lpstr>
      <vt:lpstr>YTM.Trail</vt:lpstr>
      <vt:lpstr>IG</vt:lpstr>
      <vt:lpstr>HY</vt:lpstr>
      <vt:lpstr>AvgYTM</vt:lpstr>
      <vt:lpstr>LTD</vt:lpstr>
      <vt:lpstr>RMaturity</vt:lpstr>
      <vt:lpstr>TPrice</vt:lpstr>
      <vt:lpstr>YTM</vt:lpstr>
      <vt:lpstr>CRating</vt:lpstr>
      <vt:lpstr>UnitsTraded</vt:lpstr>
      <vt:lpstr>Trad.Vol.</vt:lpstr>
      <vt:lpstr>Trades</vt:lpstr>
      <vt:lpstr>RefBondValue</vt:lpstr>
      <vt:lpstr>MaturedDebenture</vt:lpstr>
      <vt:lpstr>Workbook Log</vt:lpstr>
      <vt:lpstr>Notes</vt:lpstr>
      <vt:lpstr>Bond</vt:lpstr>
      <vt:lpstr>Valuation Sheet</vt:lpstr>
      <vt:lpstr>Print</vt:lpstr>
      <vt:lpstr>YTMCalculation</vt:lpstr>
      <vt:lpstr>Vlook Ref</vt:lpstr>
      <vt:lpstr>CouponDates</vt:lpstr>
      <vt:lpstr>Date Reference</vt:lpstr>
      <vt:lpstr>Wrongful Traded</vt:lpstr>
      <vt:lpstr>Coupon_Payment</vt:lpstr>
      <vt:lpstr>Credit_Rating_Agency</vt:lpstr>
      <vt:lpstr>Print!Print_Area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suyash.thakuri@nmbcl.com.np</dc:creator>
  <cp:lastModifiedBy>Suyash Khand Thakuri</cp:lastModifiedBy>
  <cp:lastPrinted>2022-03-15T09:50:34Z</cp:lastPrinted>
  <dcterms:created xsi:type="dcterms:W3CDTF">2019-08-18T05:14:13Z</dcterms:created>
  <dcterms:modified xsi:type="dcterms:W3CDTF">2024-07-19T07:44:24Z</dcterms:modified>
</cp:coreProperties>
</file>